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table+xml" PartName="/xl/tables/table4.xml"/>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binary" PartName="/xl/commentsmeta0"/>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ml.chart+xml" PartName="/xl/charts/chart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nheça a Mobills" sheetId="1" r:id="rId4"/>
    <sheet state="visible" name="Instruções" sheetId="2" r:id="rId5"/>
    <sheet state="visible" name="Central" sheetId="3" r:id="rId6"/>
    <sheet state="visible" name="Acompanhamento" sheetId="4" r:id="rId7"/>
    <sheet state="visible" name="Extrato" sheetId="5" r:id="rId8"/>
    <sheet state="visible" name="Cadastro e Histórico" sheetId="6" r:id="rId9"/>
    <sheet state="visible" name="Proventos" sheetId="7" r:id="rId10"/>
    <sheet state="visible" name="Variação" sheetId="8" r:id="rId11"/>
    <sheet state="visible" name="dds" sheetId="9" r:id="rId12"/>
  </sheets>
  <definedNames/>
  <calcPr/>
  <extLst>
    <ext uri="GoogleSheetsCustomDataVersion1">
      <go:sheetsCustomData xmlns:go="http://customooxmlschemas.google.com/" r:id="rId13" roundtripDataSignature="AMtx7mhiqWmUkfyBeWwydT/jiK642U0Ifw=="/>
    </ext>
  </extLst>
</workbook>
</file>

<file path=xl/comments1.xml><?xml version="1.0" encoding="utf-8"?>
<comments xmlns:r="http://schemas.openxmlformats.org/officeDocument/2006/relationships" xmlns="http://schemas.openxmlformats.org/spreadsheetml/2006/main">
  <authors>
    <author/>
  </authors>
  <commentList>
    <comment authorId="0" ref="M7">
      <text>
        <t xml:space="preserve">Da categoria do ativo
======</t>
      </text>
    </comment>
    <comment authorId="0" ref="M8">
      <text>
        <t xml:space="preserve">Proporção do patrimônio total investido
======</t>
      </text>
    </comment>
  </commentList>
</comments>
</file>

<file path=xl/comments2.xml><?xml version="1.0" encoding="utf-8"?>
<comments xmlns:r="http://schemas.openxmlformats.org/officeDocument/2006/relationships" xmlns="http://schemas.openxmlformats.org/spreadsheetml/2006/main">
  <authors>
    <author/>
  </authors>
  <commentList>
    <comment authorId="0" ref="E25">
      <text>
        <t xml:space="preserve">======
ID#AAAAXVlOouE
Gustavo Santos    (2022-03-30 12:48:31)
Se editar esta coluna de cotação, você deverá mensalmente atualizar os fechamentos mensais.</t>
      </text>
    </comment>
  </commentList>
  <extLst>
    <ext uri="GoogleSheetsCustomDataVersion1">
      <go:sheetsCustomData xmlns:go="http://customooxmlschemas.google.com/" r:id="rId1" roundtripDataSignature="AMtx7miRXIA9grh2XDWp9AEt+H+pS1wIGA=="/>
    </ext>
  </extLst>
</comments>
</file>

<file path=xl/sharedStrings.xml><?xml version="1.0" encoding="utf-8"?>
<sst xmlns="http://schemas.openxmlformats.org/spreadsheetml/2006/main" count="310" uniqueCount="104">
  <si>
    <t xml:space="preserve">Gerar liberdade financeira para as pessoas, foi com esse pensamento que nasceu a Mobills, em 2014. Criada por David Mosiah e Carlos Terceiro, dois estudantes de tecnologia, a Mobills chegou para descomplicar o mundo das finanças!
Queremos ajudar as pessoas a gerenciar suas contas, pagar menos taxas, serem aprovadas no cartão ideal para seus estilos de vida e até mesmo conseguirem aquele empréstimo desejado, tudo isso com muita segurança e transparência.
Vamos, junto com você, olhar o presente e ver o futuro.
</t>
  </si>
  <si>
    <t>Acesse a próxima aba para visualizar sua planilha</t>
  </si>
  <si>
    <r>
      <rPr>
        <rFont val="Arial"/>
        <b/>
        <color rgb="FF6515DD"/>
        <sz val="18.0"/>
      </rPr>
      <t>Seja bem vindo (a)!</t>
    </r>
    <r>
      <rPr>
        <rFont val="Arial"/>
        <b/>
        <color theme="1"/>
      </rPr>
      <t xml:space="preserve">
</t>
    </r>
    <r>
      <rPr>
        <rFont val="Arial"/>
        <color rgb="FF2B2B2B"/>
      </rPr>
      <t xml:space="preserve">Vamos, neste manual, te instruir sobre a </t>
    </r>
    <r>
      <rPr>
        <rFont val="Arial"/>
        <b/>
        <color rgb="FF2B2B2B"/>
      </rPr>
      <t>melhor utilização</t>
    </r>
    <r>
      <rPr>
        <rFont val="Arial"/>
        <color rgb="FF2B2B2B"/>
      </rPr>
      <t xml:space="preserve"> desta </t>
    </r>
    <r>
      <rPr>
        <rFont val="Arial"/>
        <b/>
        <color rgb="FF2B2B2B"/>
      </rPr>
      <t>planilha de Controle de Investimentos</t>
    </r>
    <r>
      <rPr>
        <rFont val="Arial"/>
        <color rgb="FF2B2B2B"/>
      </rPr>
      <t>.</t>
    </r>
  </si>
  <si>
    <t>Antes, vamos nos conhecer? Qual o seu apelido:</t>
  </si>
  <si>
    <t>Investimentos</t>
  </si>
  <si>
    <t>Configurações</t>
  </si>
  <si>
    <t>Divd. Yield</t>
  </si>
  <si>
    <t>Alertas</t>
  </si>
  <si>
    <t>Ativos</t>
  </si>
  <si>
    <t>Patrimônio</t>
  </si>
  <si>
    <t>Evolução do Objetivo</t>
  </si>
  <si>
    <t>Inicial</t>
  </si>
  <si>
    <t>Realizado</t>
  </si>
  <si>
    <t>Objetivo</t>
  </si>
  <si>
    <t>Projetado</t>
  </si>
  <si>
    <t>METAS</t>
  </si>
  <si>
    <t>#gid=1489836668</t>
  </si>
  <si>
    <t>#gid=1967791691&amp;range=A44</t>
  </si>
  <si>
    <t>#gid=1681212024</t>
  </si>
  <si>
    <t>#gid=528627700</t>
  </si>
  <si>
    <t>Nome</t>
  </si>
  <si>
    <t>Rent. Acumulada</t>
  </si>
  <si>
    <t>RPD</t>
  </si>
  <si>
    <t>#gid=291656554</t>
  </si>
  <si>
    <t>#gid=284073636</t>
  </si>
  <si>
    <t xml:space="preserve"> </t>
  </si>
  <si>
    <t>Aprender</t>
  </si>
  <si>
    <t>Análise de Carteira</t>
  </si>
  <si>
    <t>Diversificação</t>
  </si>
  <si>
    <t>Montante</t>
  </si>
  <si>
    <t>Deseja adicionar alertas para a sua carteira?</t>
  </si>
  <si>
    <t>Share</t>
  </si>
  <si>
    <t>Alerta</t>
  </si>
  <si>
    <t>result</t>
  </si>
  <si>
    <t>Diversificação de Setor</t>
  </si>
  <si>
    <t>Meta</t>
  </si>
  <si>
    <t>Quantidade de Ações</t>
  </si>
  <si>
    <t>"</t>
  </si>
  <si>
    <t xml:space="preserve">Acompanhamento </t>
  </si>
  <si>
    <t>Acompanhamento</t>
  </si>
  <si>
    <t>Renda Fixa</t>
  </si>
  <si>
    <t>Renda Variável</t>
  </si>
  <si>
    <t>Fundos de Investimento</t>
  </si>
  <si>
    <t>Ações</t>
  </si>
  <si>
    <t>Fundos Imobiliários</t>
  </si>
  <si>
    <t>ETF's</t>
  </si>
  <si>
    <t>Lucro ou Prejuízo da Venda</t>
  </si>
  <si>
    <t>Resultado Líquido</t>
  </si>
  <si>
    <t>Saldo Anterior</t>
  </si>
  <si>
    <t>Alienação de Capital</t>
  </si>
  <si>
    <t>Rendimentos</t>
  </si>
  <si>
    <t>Saldo Final</t>
  </si>
  <si>
    <t>Acréscimo no Patrimônio</t>
  </si>
  <si>
    <t>Extrato detalhado</t>
  </si>
  <si>
    <t>Dia</t>
  </si>
  <si>
    <t>Compra</t>
  </si>
  <si>
    <t>Venda</t>
  </si>
  <si>
    <t>ATIVO:</t>
  </si>
  <si>
    <t>AMZO34</t>
  </si>
  <si>
    <t>Título</t>
  </si>
  <si>
    <t>Quantidade</t>
  </si>
  <si>
    <t>Valor Und</t>
  </si>
  <si>
    <t>Valor Total</t>
  </si>
  <si>
    <t>Proporção</t>
  </si>
  <si>
    <t>Investido</t>
  </si>
  <si>
    <t>Preço Médio</t>
  </si>
  <si>
    <t>Cotação Atual</t>
  </si>
  <si>
    <t>Hoje</t>
  </si>
  <si>
    <t>Diferença</t>
  </si>
  <si>
    <t>Cadastro de Ativos</t>
  </si>
  <si>
    <t>Nesta aba, você poderá cadastrar informações dos seus ativos e controlar o histórico de cotações.</t>
  </si>
  <si>
    <t>No Cadastro de Ativos, se o seu ativo não for listado, edite manualmente a cotação de fechamento do mês.</t>
  </si>
  <si>
    <t>Se assim for feito, você precisará todos os meses editar a cotação do fim do mês na "Cotação de Fechamento dos Meses", no mês correspondente.</t>
  </si>
  <si>
    <t>#gid=2014154579&amp;range=A22</t>
  </si>
  <si>
    <t>#gid=2014154579&amp;range=A115</t>
  </si>
  <si>
    <t>#gid=2014154579&amp;range=A274</t>
  </si>
  <si>
    <r>
      <rPr>
        <rFont val="Arial"/>
        <color theme="1"/>
        <sz val="11.0"/>
      </rPr>
      <t xml:space="preserve">Necessário para atualizar os ativos </t>
    </r>
    <r>
      <rPr>
        <rFont val="Arial"/>
        <b/>
        <color theme="1"/>
        <sz val="11.0"/>
      </rPr>
      <t>não listados em bolsa</t>
    </r>
  </si>
  <si>
    <t>Preencha aqui</t>
  </si>
  <si>
    <t>Ativo</t>
  </si>
  <si>
    <t>Setor</t>
  </si>
  <si>
    <t>Segmento</t>
  </si>
  <si>
    <t>Montante Atual</t>
  </si>
  <si>
    <t>Histórico</t>
  </si>
  <si>
    <t>Valor Montante</t>
  </si>
  <si>
    <t>Proventos (Div &amp; JCP)</t>
  </si>
  <si>
    <t>Recebimentos</t>
  </si>
  <si>
    <t>MÊS:</t>
  </si>
  <si>
    <t>Entrada</t>
  </si>
  <si>
    <t>Preço Unt.</t>
  </si>
  <si>
    <t>Dvd. Yield</t>
  </si>
  <si>
    <t>Média DY</t>
  </si>
  <si>
    <t>Ano</t>
  </si>
  <si>
    <t>Totais</t>
  </si>
  <si>
    <t>Aplicação Inicial</t>
  </si>
  <si>
    <t>Juros</t>
  </si>
  <si>
    <t>Saldo</t>
  </si>
  <si>
    <t>Aplicação</t>
  </si>
  <si>
    <t>Aumento de Patrimônio</t>
  </si>
  <si>
    <t>Renda Passiva</t>
  </si>
  <si>
    <t>Início</t>
  </si>
  <si>
    <t>Ok</t>
  </si>
  <si>
    <t>Fim</t>
  </si>
  <si>
    <t>Sim</t>
  </si>
  <si>
    <t>Não</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</si>
</sst>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_-&quot;R$&quot;* #,##0.00_-;\-&quot;R$&quot;* #,##0.00_-;_-&quot;R$&quot;* &quot;-&quot;??_-;_-@"/>
    <numFmt numFmtId="165" formatCode="[$-416]mmm\-yy"/>
    <numFmt numFmtId="166" formatCode="_-&quot;R$&quot;* #,##0.000_-;\-&quot;R$&quot;* #,##0.000_-;_-&quot;R$&quot;* &quot;-&quot;??_-;_-@"/>
    <numFmt numFmtId="167" formatCode="_-[$$-409]* #,##0.00_ ;_-[$$-409]* \-#,##0.00\ ;_-[$$-409]* &quot;-&quot;??_ ;_-@_ "/>
    <numFmt numFmtId="168" formatCode="[$-416]mmmm\-yy"/>
    <numFmt numFmtId="169" formatCode="dd/mm/yyyy"/>
  </numFmts>
  <fonts count="69">
    <font>
      <sz val="11.0"/>
      <color theme="1"/>
      <name val="Calibri"/>
      <scheme val="minor"/>
    </font>
    <font>
      <color theme="1"/>
      <name val="Calibri"/>
    </font>
    <font>
      <u/>
      <color rgb="FF0000FF"/>
    </font>
    <font>
      <sz val="16.0"/>
      <color rgb="FF666666"/>
      <name val="Arial"/>
    </font>
    <font/>
    <font>
      <u/>
      <color rgb="FFF2F2F2"/>
    </font>
    <font>
      <u/>
      <color rgb="FF0000FF"/>
    </font>
    <font>
      <b/>
      <u/>
      <sz val="14.0"/>
      <color rgb="FF6515DD"/>
      <name val="Arial"/>
    </font>
    <font>
      <b/>
      <u/>
      <sz val="12.0"/>
      <color rgb="FF2B1464"/>
      <name val="Arial"/>
    </font>
    <font>
      <color theme="1"/>
      <name val="Arial"/>
    </font>
    <font>
      <color rgb="FF2B2B2B"/>
      <name val="Arial"/>
    </font>
    <font>
      <b/>
      <sz val="11.0"/>
      <color rgb="FF6515DD"/>
      <name val="Arial"/>
    </font>
    <font>
      <sz val="11.0"/>
      <color theme="1"/>
      <name val="Arial"/>
    </font>
    <font>
      <color rgb="FF2B2B2B"/>
      <name val="Calibri"/>
    </font>
    <font>
      <sz val="11.0"/>
      <color rgb="FF2B2B2B"/>
      <name val="Arial"/>
    </font>
    <font>
      <i/>
      <sz val="10.0"/>
      <color rgb="FF2B2B2B"/>
      <name val="Arial"/>
    </font>
    <font>
      <sz val="11.0"/>
      <color theme="1"/>
      <name val="Calibri"/>
    </font>
    <font>
      <b/>
      <sz val="11.0"/>
      <color rgb="FF2B2B2B"/>
      <name val="Arial"/>
    </font>
    <font>
      <sz val="11.0"/>
      <color rgb="FF6515DD"/>
      <name val="Arial"/>
    </font>
    <font>
      <b/>
      <sz val="18.0"/>
      <color theme="0"/>
      <name val="Arial"/>
    </font>
    <font>
      <sz val="11.0"/>
      <color rgb="FFB7B7B7"/>
      <name val="Calibri"/>
    </font>
    <font>
      <u/>
      <sz val="10.0"/>
      <color rgb="FFB7B7B7"/>
      <name val="Calibri"/>
    </font>
    <font>
      <u/>
      <sz val="10.0"/>
      <color rgb="FF0000FF"/>
      <name val="Calibri"/>
    </font>
    <font>
      <b/>
      <sz val="11.0"/>
      <color rgb="FF2B2B2B"/>
      <name val="Amsipro-bold"/>
    </font>
    <font>
      <sz val="11.0"/>
      <color theme="1"/>
      <name val="Amsipro-bold"/>
    </font>
    <font>
      <b/>
      <sz val="1.0"/>
      <color rgb="FFEFEFEF"/>
      <name val="Arial"/>
    </font>
    <font>
      <b/>
      <sz val="12.0"/>
      <color rgb="FF2B2B2B"/>
      <name val="Arial"/>
    </font>
    <font>
      <b/>
      <sz val="16.0"/>
      <color theme="1"/>
      <name val="Amsipro-light"/>
    </font>
    <font>
      <b/>
      <sz val="11.0"/>
      <color rgb="FF999999"/>
      <name val="Arial"/>
    </font>
    <font>
      <sz val="10.0"/>
      <color rgb="FF2B2B2B"/>
      <name val="Amsipro-light"/>
    </font>
    <font>
      <b/>
      <sz val="11.0"/>
      <color theme="1"/>
      <name val="Amsipro-light"/>
    </font>
    <font>
      <b/>
      <sz val="12.0"/>
      <color rgb="FF2B2B2B"/>
      <name val="Amsipro-light"/>
    </font>
    <font>
      <sz val="11.0"/>
      <color theme="1"/>
      <name val="Amsipro-light"/>
    </font>
    <font>
      <b/>
      <sz val="11.0"/>
      <color theme="0"/>
      <name val="Calibri"/>
    </font>
    <font>
      <b/>
      <sz val="14.0"/>
      <color rgb="FF6515DD"/>
      <name val="Arial"/>
    </font>
    <font>
      <sz val="10.0"/>
      <color theme="1"/>
      <name val="Amsipro-light"/>
    </font>
    <font>
      <sz val="11.0"/>
      <color rgb="FF6515DD"/>
      <name val="Calibri"/>
    </font>
    <font>
      <b/>
      <sz val="10.0"/>
      <color rgb="FF2B2B2B"/>
      <name val="Arial"/>
    </font>
    <font>
      <b/>
      <u/>
      <sz val="11.0"/>
      <color theme="10"/>
      <name val="Arial"/>
    </font>
    <font>
      <b/>
      <sz val="10.0"/>
      <color theme="0"/>
      <name val="Arial"/>
    </font>
    <font>
      <u/>
      <sz val="11.0"/>
      <color rgb="FFEFEFEF"/>
      <name val="Calibri"/>
    </font>
    <font>
      <u/>
      <color rgb="FFEFEFEF"/>
      <name val="Calibri"/>
    </font>
    <font>
      <sz val="10.0"/>
      <color rgb="FF2B2B2B"/>
      <name val="Arial"/>
    </font>
    <font>
      <sz val="11.0"/>
      <color rgb="FF000000"/>
      <name val="Calibri"/>
    </font>
    <font>
      <sz val="11.0"/>
      <color rgb="FFEFEFEF"/>
      <name val="Calibri"/>
    </font>
    <font>
      <u/>
      <sz val="11.0"/>
      <color rgb="FFEFEFEF"/>
      <name val="Calibri"/>
    </font>
    <font>
      <b/>
      <sz val="11.0"/>
      <color rgb="FFFFFFFF"/>
      <name val="Arial"/>
    </font>
    <font>
      <b/>
      <sz val="11.0"/>
      <color theme="0"/>
      <name val="Arial"/>
    </font>
    <font>
      <sz val="10.0"/>
      <color theme="1"/>
      <name val="Calibri"/>
    </font>
    <font>
      <b/>
      <sz val="11.0"/>
      <color theme="1"/>
      <name val="Calibri"/>
    </font>
    <font>
      <b/>
      <sz val="18.0"/>
      <color rgb="FFFFFFFF"/>
      <name val="Arial"/>
    </font>
    <font>
      <sz val="18.0"/>
      <color theme="1"/>
      <name val="Amsipro-blackitalic"/>
    </font>
    <font>
      <sz val="18.0"/>
      <color theme="1"/>
      <name val="Arial"/>
    </font>
    <font>
      <sz val="8.0"/>
      <color rgb="FF2B2B2B"/>
      <name val="Calibri"/>
    </font>
    <font>
      <b/>
      <i/>
      <sz val="10.0"/>
      <color rgb="FF2B2B2B"/>
      <name val="Arial"/>
    </font>
    <font>
      <sz val="10.0"/>
      <color theme="1"/>
      <name val="Arial"/>
    </font>
    <font>
      <b/>
      <sz val="10.0"/>
      <color rgb="FFFFFFFF"/>
      <name val="Arial"/>
    </font>
    <font>
      <i/>
      <sz val="11.0"/>
      <color theme="1"/>
      <name val="Calibri"/>
    </font>
    <font>
      <sz val="10.0"/>
      <color theme="0"/>
      <name val="Arial"/>
    </font>
    <font>
      <b/>
      <sz val="10.0"/>
      <color theme="1"/>
      <name val="Arial"/>
    </font>
    <font>
      <b/>
      <sz val="24.0"/>
      <color rgb="FF6515DD"/>
      <name val="Arial"/>
    </font>
    <font>
      <u/>
      <sz val="6.0"/>
      <color theme="0"/>
      <name val="Arial"/>
    </font>
    <font>
      <b/>
      <sz val="12.0"/>
      <color theme="1"/>
      <name val="Calibri"/>
    </font>
    <font>
      <sz val="11.0"/>
      <color theme="0"/>
      <name val="Calibri"/>
    </font>
    <font>
      <sz val="8.0"/>
      <color rgb="FF2B2B2B"/>
      <name val="Arial"/>
    </font>
    <font>
      <b/>
      <sz val="11.0"/>
      <color theme="1"/>
      <name val="Arial"/>
    </font>
    <font>
      <sz val="11.0"/>
      <color rgb="FF2B2B2B"/>
      <name val="Calibri"/>
    </font>
    <font>
      <b/>
      <sz val="10.0"/>
      <color rgb="FFF8F8F8"/>
      <name val="Arial"/>
    </font>
    <font>
      <sz val="11.0"/>
      <color rgb="FFF8F8F8"/>
      <name val="Calibri"/>
    </font>
  </fonts>
  <fills count="16">
    <fill>
      <patternFill patternType="none"/>
    </fill>
    <fill>
      <patternFill patternType="lightGray"/>
    </fill>
    <fill>
      <patternFill patternType="solid">
        <fgColor rgb="FFF2F2F2"/>
        <bgColor rgb="FFF2F2F2"/>
      </patternFill>
    </fill>
    <fill>
      <patternFill patternType="solid">
        <fgColor rgb="FFFFFFFF"/>
        <bgColor rgb="FFFFFFFF"/>
      </patternFill>
    </fill>
    <fill>
      <patternFill patternType="solid">
        <fgColor theme="0"/>
        <bgColor theme="0"/>
      </patternFill>
    </fill>
    <fill>
      <patternFill patternType="solid">
        <fgColor rgb="FF6515DD"/>
        <bgColor rgb="FF6515DD"/>
      </patternFill>
    </fill>
    <fill>
      <patternFill patternType="solid">
        <fgColor rgb="FFEFEFEF"/>
        <bgColor rgb="FFEFEFEF"/>
      </patternFill>
    </fill>
    <fill>
      <patternFill patternType="solid">
        <fgColor rgb="FFD9D9D9"/>
        <bgColor rgb="FFD9D9D9"/>
      </patternFill>
    </fill>
    <fill>
      <patternFill patternType="solid">
        <fgColor rgb="FFC9DAF8"/>
        <bgColor rgb="FFC9DAF8"/>
      </patternFill>
    </fill>
    <fill>
      <patternFill patternType="solid">
        <fgColor rgb="FFD9E2F3"/>
        <bgColor rgb="FFD9E2F3"/>
      </patternFill>
    </fill>
    <fill>
      <patternFill patternType="solid">
        <fgColor rgb="FFC6EFCE"/>
        <bgColor rgb="FFC6EFCE"/>
      </patternFill>
    </fill>
    <fill>
      <patternFill patternType="solid">
        <fgColor rgb="FFECE7F7"/>
        <bgColor rgb="FFECE7F7"/>
      </patternFill>
    </fill>
    <fill>
      <patternFill patternType="solid">
        <fgColor rgb="FFF8F8F8"/>
        <bgColor rgb="FFF8F8F8"/>
      </patternFill>
    </fill>
    <fill>
      <patternFill patternType="solid">
        <fgColor rgb="FFFEF2CB"/>
        <bgColor rgb="FFFEF2CB"/>
      </patternFill>
    </fill>
    <fill>
      <patternFill patternType="solid">
        <fgColor rgb="FF99FFCC"/>
        <bgColor rgb="FF99FFCC"/>
      </patternFill>
    </fill>
    <fill>
      <patternFill patternType="solid">
        <fgColor rgb="FFFFC7CE"/>
        <bgColor rgb="FFFFC7CE"/>
      </patternFill>
    </fill>
  </fills>
  <borders count="146">
    <border/>
    <border>
      <left style="thin">
        <color rgb="FFF2F2F2"/>
      </left>
      <right style="thin">
        <color rgb="FFF2F2F2"/>
      </right>
      <top style="thin">
        <color rgb="FFF2F2F2"/>
      </top>
      <bottom style="thin">
        <color rgb="FFF2F2F2"/>
      </bottom>
    </border>
    <border>
      <left style="thin">
        <color rgb="FFF2F2F2"/>
      </left>
      <top style="thin">
        <color rgb="FFF2F2F2"/>
      </top>
    </border>
    <border>
      <top style="thin">
        <color rgb="FFF2F2F2"/>
      </top>
    </border>
    <border>
      <right style="thin">
        <color rgb="FFF2F2F2"/>
      </right>
      <top style="thin">
        <color rgb="FFF2F2F2"/>
      </top>
    </border>
    <border>
      <left style="thin">
        <color rgb="FFF2F2F2"/>
      </left>
    </border>
    <border>
      <right style="thin">
        <color rgb="FFF2F2F2"/>
      </right>
    </border>
    <border>
      <left style="thin">
        <color rgb="FFF2F2F2"/>
      </left>
      <bottom style="thin">
        <color rgb="FFF2F2F2"/>
      </bottom>
    </border>
    <border>
      <bottom style="thin">
        <color rgb="FFF2F2F2"/>
      </bottom>
    </border>
    <border>
      <right style="thin">
        <color rgb="FFF2F2F2"/>
      </right>
      <bottom style="thin">
        <color rgb="FFF2F2F2"/>
      </bottom>
    </border>
    <border>
      <left style="thin">
        <color rgb="FFF2F2F2"/>
      </left>
      <top style="thin">
        <color rgb="FFF2F2F2"/>
      </top>
      <bottom style="thin">
        <color rgb="FFF2F2F2"/>
      </bottom>
    </border>
    <border>
      <top style="thin">
        <color rgb="FFF2F2F2"/>
      </top>
      <bottom style="thin">
        <color rgb="FFF2F2F2"/>
      </bottom>
    </border>
    <border>
      <right style="thin">
        <color rgb="FFF2F2F2"/>
      </right>
      <top style="thin">
        <color rgb="FFF2F2F2"/>
      </top>
      <bottom style="thin">
        <color rgb="FFF2F2F2"/>
      </bottom>
    </border>
    <border>
      <left style="thin">
        <color rgb="FFFFFFFF"/>
      </left>
      <top style="thin">
        <color rgb="FFFFFFFF"/>
      </top>
      <bottom style="thin">
        <color rgb="FFFFFFFF"/>
      </bottom>
    </border>
    <border>
      <top style="thin">
        <color rgb="FFFFFFFF"/>
      </top>
      <bottom style="thin">
        <color rgb="FFFFFFFF"/>
      </bottom>
    </border>
    <border>
      <right style="thin">
        <color rgb="FFFFFFFF"/>
      </right>
      <top style="thin">
        <color rgb="FFFFFFFF"/>
      </top>
      <bottom style="thin">
        <color rgb="FFFFFFFF"/>
      </bottom>
    </border>
    <border>
      <left style="thin">
        <color rgb="FFFFFFFF"/>
      </left>
      <right style="thin">
        <color rgb="FFFFFFFF"/>
      </right>
      <top style="thin">
        <color rgb="FFFFFFFF"/>
      </top>
      <bottom style="thin">
        <color rgb="FFFFFFFF"/>
      </bottom>
    </border>
    <border>
      <left style="thin">
        <color rgb="FFF2F2F2"/>
      </left>
      <right style="thin">
        <color rgb="FFFFFFFF"/>
      </right>
      <top style="thin">
        <color rgb="FFF2F2F2"/>
      </top>
      <bottom style="thin">
        <color rgb="FFF2F2F2"/>
      </bottom>
    </border>
    <border>
      <left/>
      <right/>
      <bottom/>
    </border>
    <border>
      <left style="thin">
        <color rgb="FF6515DD"/>
      </left>
      <top style="thin">
        <color rgb="FF6515DD"/>
      </top>
    </border>
    <border>
      <top style="thin">
        <color rgb="FF6515DD"/>
      </top>
    </border>
    <border>
      <right style="thin">
        <color rgb="FF6515DD"/>
      </right>
      <top style="thin">
        <color rgb="FF6515DD"/>
      </top>
    </border>
    <border>
      <left/>
      <bottom/>
    </border>
    <border>
      <right/>
      <bottom/>
    </border>
    <border>
      <left/>
      <top/>
    </border>
    <border>
      <left style="thin">
        <color rgb="FF6515DD"/>
      </left>
    </border>
    <border>
      <right style="thin">
        <color rgb="FF6515DD"/>
      </right>
    </border>
    <border>
      <top/>
    </border>
    <border>
      <right/>
      <top/>
    </border>
    <border>
      <left/>
      <right style="thin">
        <color rgb="FFFFFFFF"/>
      </right>
      <top/>
    </border>
    <border>
      <left/>
      <right/>
      <top/>
    </border>
    <border>
      <left style="thin">
        <color rgb="FF6515DD"/>
      </left>
      <bottom style="thin">
        <color rgb="FF6515DD"/>
      </bottom>
    </border>
    <border>
      <bottom style="thin">
        <color rgb="FF6515DD"/>
      </bottom>
    </border>
    <border>
      <right style="thin">
        <color rgb="FF6515DD"/>
      </right>
      <bottom style="thin">
        <color rgb="FF6515DD"/>
      </bottom>
    </border>
    <border>
      <left style="thin">
        <color rgb="FFFFFFFF"/>
      </left>
      <right style="thin">
        <color rgb="FFFFFFFF"/>
      </right>
      <top style="thin">
        <color rgb="FFFFFFFF"/>
      </top>
    </border>
    <border>
      <left style="thin">
        <color rgb="FFEFEFEF"/>
      </left>
      <bottom style="thin">
        <color rgb="FFBFBFBF"/>
      </bottom>
    </border>
    <border>
      <right style="thin">
        <color rgb="FFEFEFEF"/>
      </right>
      <bottom style="thin">
        <color rgb="FFBFBFBF"/>
      </bottom>
    </border>
    <border>
      <left style="thin">
        <color rgb="FFEFEFEF"/>
      </left>
      <right style="thin">
        <color rgb="FFEFEFEF"/>
      </right>
      <bottom style="thin">
        <color rgb="FFBFBFBF"/>
      </bottom>
    </border>
    <border>
      <bottom/>
    </border>
    <border>
      <bottom style="thin">
        <color rgb="FFBFBFBF"/>
      </bottom>
    </border>
    <border>
      <right style="thin">
        <color rgb="FFFFFFFF"/>
      </right>
      <bottom/>
    </border>
    <border>
      <left/>
      <top/>
      <bottom/>
    </border>
    <border>
      <top/>
      <bottom/>
    </border>
    <border>
      <right style="thin">
        <color rgb="FFFFFFFF"/>
      </right>
      <top/>
      <bottom/>
    </border>
    <border>
      <right/>
      <top/>
      <bottom/>
    </border>
    <border>
      <left/>
      <right/>
      <top/>
      <bottom/>
    </border>
    <border>
      <left style="thin">
        <color rgb="FFEFEFEF"/>
      </left>
      <right style="thin">
        <color rgb="FFEFEFEF"/>
      </right>
      <bottom style="thin">
        <color rgb="FFEFEFEF"/>
      </bottom>
    </border>
    <border>
      <left style="thin">
        <color rgb="FFEFEFEF"/>
      </left>
      <right style="thin">
        <color rgb="FFEFEFEF"/>
      </right>
      <top style="thin">
        <color rgb="FFEFEFEF"/>
      </top>
      <bottom style="thin">
        <color rgb="FFEFEFEF"/>
      </bottom>
    </border>
    <border>
      <left style="thin">
        <color rgb="FFEFEFEF"/>
      </left>
      <top style="thin">
        <color rgb="FFEFEFEF"/>
      </top>
      <bottom style="thin">
        <color rgb="FFEFEFEF"/>
      </bottom>
    </border>
    <border>
      <top style="thin">
        <color rgb="FFEFEFEF"/>
      </top>
      <bottom style="thin">
        <color rgb="FFEFEFEF"/>
      </bottom>
    </border>
    <border>
      <right style="thin">
        <color rgb="FFEFEFEF"/>
      </right>
      <top style="thin">
        <color rgb="FFEFEFEF"/>
      </top>
      <bottom style="thin">
        <color rgb="FFEFEFEF"/>
      </bottom>
    </border>
    <border>
      <left/>
      <right/>
    </border>
    <border>
      <left/>
      <right style="thin">
        <color rgb="FFFFFFFF"/>
      </right>
      <top/>
      <bottom/>
    </border>
    <border>
      <left style="thin">
        <color rgb="FFEFEFEF"/>
      </left>
      <top style="thin">
        <color rgb="FFEFEFEF"/>
      </top>
    </border>
    <border>
      <top style="thin">
        <color rgb="FFEFEFEF"/>
      </top>
    </border>
    <border>
      <right style="thin">
        <color rgb="FFEFEFEF"/>
      </right>
      <top style="thin">
        <color rgb="FFEFEFEF"/>
      </top>
    </border>
    <border>
      <left style="thin">
        <color rgb="FFEFEFEF"/>
      </left>
      <bottom style="thin">
        <color rgb="FFEFEFEF"/>
      </bottom>
    </border>
    <border>
      <bottom style="thin">
        <color rgb="FFEFEFEF"/>
      </bottom>
    </border>
    <border>
      <right style="thin">
        <color rgb="FFEFEFEF"/>
      </right>
      <bottom style="thin">
        <color rgb="FFEFEFEF"/>
      </bottom>
    </border>
    <border>
      <left style="thin">
        <color rgb="FFEFEFEF"/>
      </left>
    </border>
    <border>
      <right style="thin">
        <color rgb="FFEFEFEF"/>
      </right>
    </border>
    <border>
      <left style="thin">
        <color rgb="FFBFBFBF"/>
      </left>
      <right style="thin">
        <color rgb="FFBFBFBF"/>
      </right>
    </border>
    <border>
      <left/>
      <right style="thin">
        <color rgb="FFFFFFFF"/>
      </right>
      <bottom/>
    </border>
    <border>
      <left style="thin">
        <color rgb="FFEFEFEF"/>
      </left>
      <right style="thin">
        <color rgb="FFEFEFEF"/>
      </right>
      <top style="thin">
        <color rgb="FFEFEFEF"/>
      </top>
    </border>
    <border>
      <left style="thin">
        <color rgb="FFBFBFBF"/>
      </left>
    </border>
    <border>
      <left style="thin">
        <color rgb="FFBFBFBF"/>
      </left>
      <right/>
      <bottom/>
    </border>
    <border>
      <left style="thin">
        <color rgb="FFBFBFBF"/>
      </left>
      <right/>
      <top/>
      <bottom/>
    </border>
    <border>
      <left/>
      <right/>
      <top/>
      <bottom style="thin">
        <color rgb="FFFFFFFF"/>
      </bottom>
    </border>
    <border>
      <left style="thin">
        <color rgb="FFFFFFFF"/>
      </left>
      <right style="thin">
        <color rgb="FFFFFFFF"/>
      </right>
    </border>
    <border>
      <right/>
    </border>
    <border>
      <left style="thin">
        <color rgb="FFFFFFFF"/>
      </left>
      <right style="thin">
        <color rgb="FFFFFFFF"/>
      </right>
      <bottom style="thin">
        <color rgb="FFFFFFFF"/>
      </bottom>
    </border>
    <border>
      <right style="thin">
        <color rgb="FFBFBFBF"/>
      </right>
    </border>
    <border>
      <left style="thin">
        <color rgb="FF000000"/>
      </left>
      <right/>
      <top/>
      <bottom/>
    </border>
    <border>
      <left style="thin">
        <color rgb="FF6515DD"/>
      </left>
      <right style="thin">
        <color rgb="FF6515DD"/>
      </right>
      <top style="thin">
        <color rgb="FF6515DD"/>
      </top>
      <bottom style="thin">
        <color rgb="FF6515DD"/>
      </bottom>
    </border>
    <border>
      <left style="thin">
        <color rgb="FFFFFFFF"/>
      </left>
    </border>
    <border>
      <left style="thin">
        <color rgb="FF000000"/>
      </left>
      <right/>
      <top/>
    </border>
    <border>
      <left style="thin">
        <color rgb="FF000000"/>
      </left>
      <right style="thin">
        <color rgb="FFFFFFFF"/>
      </right>
      <top style="thin">
        <color rgb="FFFFFFFF"/>
      </top>
      <bottom style="thin">
        <color rgb="FFFFFFFF"/>
      </bottom>
    </border>
    <border>
      <left style="thin">
        <color rgb="FFFFFFFF"/>
      </left>
      <right style="thin">
        <color rgb="FFBFBFBF"/>
      </right>
      <top style="thin">
        <color rgb="FFFFFFFF"/>
      </top>
      <bottom style="thin">
        <color rgb="FFFFFFFF"/>
      </bottom>
    </border>
    <border>
      <left style="thin">
        <color rgb="FF000000"/>
      </left>
      <right style="thin">
        <color rgb="FFBFBFBF"/>
      </right>
    </border>
    <border>
      <left style="thin">
        <color rgb="FFC6EFCE"/>
      </left>
      <top style="thin">
        <color rgb="FFC6EFCE"/>
      </top>
      <bottom style="thin">
        <color rgb="FFC6EFCE"/>
      </bottom>
    </border>
    <border>
      <left style="thin">
        <color rgb="FF000000"/>
      </left>
      <right style="thin">
        <color rgb="FFBFBFBF"/>
      </right>
      <top style="thin">
        <color rgb="FFC6EFCE"/>
      </top>
    </border>
    <border>
      <left style="thin">
        <color rgb="FF000000"/>
      </left>
      <right style="thin">
        <color rgb="FFBFBFBF"/>
      </right>
      <top style="thin">
        <color rgb="FFD9E2F3"/>
      </top>
      <bottom style="thin">
        <color rgb="FFD9E2F3"/>
      </bottom>
    </border>
    <border>
      <left style="thin">
        <color rgb="FF000000"/>
      </left>
      <right style="thin">
        <color rgb="FFBFBFBF"/>
      </right>
      <top style="thin">
        <color rgb="FFD9E2F3"/>
      </top>
      <bottom/>
    </border>
    <border>
      <left style="thin">
        <color rgb="FF000000"/>
      </left>
      <right style="thin">
        <color rgb="FFBFBFBF"/>
      </right>
      <top/>
      <bottom/>
    </border>
    <border>
      <left style="thin">
        <color rgb="FF000000"/>
      </left>
      <right style="thin">
        <color rgb="FFBFBFBF"/>
      </right>
      <top/>
    </border>
    <border>
      <left style="thin">
        <color rgb="FFF8F8F8"/>
      </left>
      <top style="thin">
        <color rgb="FFF8F8F8"/>
      </top>
      <bottom style="thin">
        <color rgb="FFF8F8F8"/>
      </bottom>
    </border>
    <border>
      <left style="thin">
        <color rgb="FF000000"/>
      </left>
      <right style="thin">
        <color rgb="FFBFBFBF"/>
      </right>
      <top style="thin">
        <color rgb="FFF8F8F8"/>
      </top>
      <bottom style="thin">
        <color rgb="FFF8F8F8"/>
      </bottom>
    </border>
    <border>
      <left style="thin">
        <color rgb="FFFFFFFF"/>
      </left>
      <bottom style="thin">
        <color rgb="FFBFBFBF"/>
      </bottom>
    </border>
    <border>
      <left style="thin">
        <color rgb="FF000000"/>
      </left>
      <right style="thin">
        <color rgb="FFBFBFBF"/>
      </right>
      <bottom style="thin">
        <color rgb="FFBFBFBF"/>
      </bottom>
    </border>
    <border>
      <left style="thin">
        <color rgb="FFFFFFFF"/>
      </left>
      <top style="thin">
        <color rgb="FFBFBFBF"/>
      </top>
      <bottom style="thin">
        <color rgb="FFBFBFBF"/>
      </bottom>
    </border>
    <border>
      <left style="thin">
        <color rgb="FF000000"/>
      </left>
      <right style="thin">
        <color rgb="FFBFBFBF"/>
      </right>
      <top style="thin">
        <color rgb="FFBFBFBF"/>
      </top>
      <bottom style="thin">
        <color rgb="FFBFBFBF"/>
      </bottom>
    </border>
    <border>
      <left style="thin">
        <color rgb="FFBFBFBF"/>
      </left>
      <right style="thin">
        <color rgb="FFBFBFBF"/>
      </right>
      <top style="thin">
        <color rgb="FFBFBFBF"/>
      </top>
      <bottom style="thin">
        <color rgb="FFBFBFBF"/>
      </bottom>
    </border>
    <border>
      <left style="thin">
        <color rgb="FFFFFFFF"/>
      </left>
      <bottom style="thin">
        <color rgb="FFFFFFFF"/>
      </bottom>
    </border>
    <border>
      <left style="thin">
        <color rgb="FF000000"/>
      </left>
      <right style="thin">
        <color rgb="FFBFBFBF"/>
      </right>
      <bottom style="thin">
        <color rgb="FFFFFFFF"/>
      </bottom>
    </border>
    <border>
      <left style="thin">
        <color rgb="FFBFBFBF"/>
      </left>
      <right style="thin">
        <color rgb="FFBFBFBF"/>
      </right>
      <bottom style="thin">
        <color rgb="FFFFFFFF"/>
      </bottom>
    </border>
    <border>
      <left style="thin">
        <color rgb="FF000000"/>
      </left>
      <right style="thin">
        <color rgb="FFBFBFBF"/>
      </right>
      <top style="thin">
        <color rgb="FFFFFFFF"/>
      </top>
      <bottom style="thin">
        <color rgb="FFFFFFFF"/>
      </bottom>
    </border>
    <border>
      <left style="thin">
        <color rgb="FFBFBFBF"/>
      </left>
      <right style="thin">
        <color rgb="FFBFBFBF"/>
      </right>
      <top style="thin">
        <color rgb="FFFFFFFF"/>
      </top>
      <bottom style="thin">
        <color rgb="FFFFFFFF"/>
      </bottom>
    </border>
    <border>
      <left style="thin">
        <color rgb="FF000000"/>
      </left>
    </border>
    <border>
      <left style="thin">
        <color rgb="FF000000"/>
      </left>
      <right style="thin">
        <color rgb="FFD9E2F3"/>
      </right>
      <top style="thin">
        <color rgb="FFD9E2F3"/>
      </top>
    </border>
    <border>
      <left style="thin">
        <color rgb="FFD9E2F3"/>
      </left>
      <top style="thin">
        <color rgb="FFD9E2F3"/>
      </top>
    </border>
    <border>
      <top style="thin">
        <color rgb="FFD9E2F3"/>
      </top>
    </border>
    <border>
      <right style="thin">
        <color rgb="FFD9E2F3"/>
      </right>
      <top style="thin">
        <color rgb="FFD9E2F3"/>
      </top>
    </border>
    <border>
      <left style="thin">
        <color rgb="FF6515DD"/>
      </left>
      <top style="thin">
        <color rgb="FF6515DD"/>
      </top>
      <bottom style="thin">
        <color rgb="FF6515DD"/>
      </bottom>
    </border>
    <border>
      <left style="thin">
        <color rgb="FF000000"/>
      </left>
      <right style="thin">
        <color rgb="FFBFBFBF"/>
      </right>
      <top style="thin">
        <color rgb="FFEFEFEF"/>
      </top>
    </border>
    <border>
      <right style="thin">
        <color rgb="FFBFBFBF"/>
      </right>
      <top style="thin">
        <color rgb="FFEFEFEF"/>
      </top>
      <bottom style="thin">
        <color rgb="FFEFEFEF"/>
      </bottom>
    </border>
    <border>
      <left style="thin">
        <color rgb="FF000000"/>
      </left>
      <top style="thin">
        <color rgb="FFEFEFEF"/>
      </top>
      <bottom style="thin">
        <color rgb="FFEFEFEF"/>
      </bottom>
    </border>
    <border>
      <left style="thin">
        <color rgb="FFBFBFBF"/>
      </left>
      <right style="thin">
        <color rgb="FFBFBFBF"/>
      </right>
      <top style="thin">
        <color rgb="FFEFEFEF"/>
      </top>
      <bottom style="thin">
        <color rgb="FFEFEFEF"/>
      </bottom>
    </border>
    <border>
      <left/>
      <right/>
      <bottom style="thin">
        <color rgb="FFBFBFBF"/>
      </bottom>
    </border>
    <border>
      <left style="thin">
        <color rgb="FF000000"/>
      </left>
      <right style="thin">
        <color rgb="FFFFFFFF"/>
      </right>
      <bottom style="thin">
        <color rgb="FFFFFFFF"/>
      </bottom>
    </border>
    <border>
      <left/>
      <right/>
      <top/>
      <bottom style="thin">
        <color rgb="FFBFBFBF"/>
      </bottom>
    </border>
    <border>
      <left/>
      <right/>
      <top style="thin">
        <color rgb="FFBFBFBF"/>
      </top>
      <bottom style="thin">
        <color rgb="FFBFBFBF"/>
      </bottom>
    </border>
    <border>
      <left/>
      <right/>
      <top style="thin">
        <color rgb="FFBFBFBF"/>
      </top>
      <bottom/>
    </border>
    <border>
      <left style="thin">
        <color rgb="FFC6EFCE"/>
      </left>
      <right style="thin">
        <color rgb="FFC6EFCE"/>
      </right>
      <top style="thin">
        <color rgb="FFC6EFCE"/>
      </top>
      <bottom style="thin">
        <color rgb="FFC6EFCE"/>
      </bottom>
    </border>
    <border>
      <left style="thin">
        <color rgb="FFECE7F7"/>
      </left>
      <right style="thin">
        <color rgb="FFECE7F7"/>
      </right>
      <top style="thin">
        <color rgb="FFECE7F7"/>
      </top>
      <bottom style="thin">
        <color rgb="FFECE7F7"/>
      </bottom>
    </border>
    <border>
      <left style="thin">
        <color rgb="FFFFFFFF"/>
      </left>
      <top style="thin">
        <color rgb="FFFFFFFF"/>
      </top>
    </border>
    <border>
      <right style="thin">
        <color rgb="FFFFFFFF"/>
      </right>
      <top style="thin">
        <color rgb="FFFFFFFF"/>
      </top>
    </border>
    <border>
      <left/>
    </border>
    <border>
      <left style="thin">
        <color rgb="FFECE7F7"/>
      </left>
      <top style="thin">
        <color rgb="FFECE7F7"/>
      </top>
    </border>
    <border>
      <left style="thin">
        <color rgb="FFBFBFBF"/>
      </left>
      <right style="thin">
        <color rgb="FFBFBFBF"/>
      </right>
      <bottom/>
    </border>
    <border>
      <left style="thin">
        <color rgb="FFBFBFBF"/>
      </left>
      <right style="thin">
        <color rgb="FFBFBFBF"/>
      </right>
      <top/>
      <bottom/>
    </border>
    <border>
      <left style="thin">
        <color rgb="FFBFBFBF"/>
      </left>
      <right style="thin">
        <color rgb="FFBFBFBF"/>
      </right>
      <top/>
    </border>
    <border>
      <right style="thin">
        <color rgb="FFBFBFBF"/>
      </right>
      <top/>
      <bottom style="thin">
        <color rgb="FFBFBFBF"/>
      </bottom>
    </border>
    <border>
      <left style="thin">
        <color rgb="FFBFBFBF"/>
      </left>
      <right style="thin">
        <color rgb="FFBFBFBF"/>
      </right>
      <top/>
      <bottom style="thin">
        <color rgb="FFBFBFBF"/>
      </bottom>
    </border>
    <border>
      <left style="thin">
        <color rgb="FF000000"/>
      </left>
      <right style="thin">
        <color rgb="FFEFEFEF"/>
      </right>
      <top style="thin">
        <color rgb="FFEFEFEF"/>
      </top>
      <bottom style="thin">
        <color rgb="FFEFEFEF"/>
      </bottom>
    </border>
    <border>
      <left style="thin">
        <color rgb="FFEFEFEF"/>
      </left>
      <right style="thin">
        <color rgb="FFBFBFBF"/>
      </right>
      <top style="thin">
        <color rgb="FFEFEFEF"/>
      </top>
      <bottom style="thin">
        <color rgb="FFEFEFEF"/>
      </bottom>
    </border>
    <border>
      <left style="thin">
        <color rgb="FFBFBFBF"/>
      </left>
      <right style="thin">
        <color rgb="FFEFEFEF"/>
      </right>
      <top style="thin">
        <color rgb="FFEFEFEF"/>
      </top>
      <bottom style="thin">
        <color rgb="FFEFEFEF"/>
      </bottom>
    </border>
    <border>
      <left style="thin">
        <color rgb="FFD9E2F3"/>
      </left>
      <right style="thin">
        <color rgb="FFBFBFBF"/>
      </right>
      <top style="thin">
        <color rgb="FFD9E2F3"/>
      </top>
    </border>
    <border>
      <left style="thin">
        <color rgb="FFEFEFEF"/>
      </left>
      <right style="thin">
        <color rgb="FFBFBFBF"/>
      </right>
      <top style="thin">
        <color rgb="FFEFEFEF"/>
      </top>
      <bottom style="thin">
        <color rgb="FFFFFFFF"/>
      </bottom>
    </border>
    <border>
      <left style="thin">
        <color rgb="FFBFBFBF"/>
      </left>
      <right style="thin">
        <color rgb="FFBFBFBF"/>
      </right>
      <top style="thin">
        <color rgb="FFEFEFEF"/>
      </top>
      <bottom style="thin">
        <color rgb="FFFFFFFF"/>
      </bottom>
    </border>
    <border>
      <left style="thin">
        <color rgb="FFBFBFBF"/>
      </left>
      <right style="thin">
        <color rgb="FFEFEFEF"/>
      </right>
      <top style="thin">
        <color rgb="FFEFEFEF"/>
      </top>
      <bottom style="thin">
        <color rgb="FFFFFFFF"/>
      </bottom>
    </border>
    <border>
      <left style="thin">
        <color rgb="FFBFBFBF"/>
      </left>
      <right style="thin">
        <color rgb="FFBFBFBF"/>
      </right>
      <bottom style="thin">
        <color rgb="FFBFBFBF"/>
      </bottom>
    </border>
    <border>
      <left/>
      <right style="thin">
        <color rgb="FFBFBFBF"/>
      </right>
      <top/>
    </border>
    <border>
      <left style="thin">
        <color rgb="FFBFBFBF"/>
      </left>
      <right style="thin">
        <color rgb="FFBFBFBF"/>
      </right>
      <top style="thin">
        <color rgb="FF000000"/>
      </top>
    </border>
    <border>
      <left style="thin">
        <color rgb="FFBFBFBF"/>
      </left>
      <top style="thin">
        <color rgb="FF000000"/>
      </top>
    </border>
    <border>
      <left/>
      <right style="thin">
        <color rgb="FFBFBFBF"/>
      </right>
      <top style="thin">
        <color rgb="FFD9E2F3"/>
      </top>
      <bottom style="thin">
        <color rgb="FFD9E2F3"/>
      </bottom>
    </border>
    <border>
      <left style="thin">
        <color rgb="FFBFBFBF"/>
      </left>
      <top style="thin">
        <color rgb="FFD9E2F3"/>
      </top>
      <bottom style="thin">
        <color rgb="FFD9E2F3"/>
      </bottom>
    </border>
    <border>
      <top style="thin">
        <color rgb="FFD9E2F3"/>
      </top>
      <bottom style="thin">
        <color rgb="FFD9E2F3"/>
      </bottom>
    </border>
    <border>
      <right style="thin">
        <color rgb="FFBFBFBF"/>
      </right>
      <top style="thin">
        <color rgb="FFD9E2F3"/>
      </top>
      <bottom style="thin">
        <color rgb="FFD9E2F3"/>
      </bottom>
    </border>
    <border>
      <left/>
      <right style="thin">
        <color rgb="FFBFBFBF"/>
      </right>
      <bottom/>
    </border>
    <border>
      <left style="thin">
        <color rgb="FFBFBFBF"/>
      </left>
      <right style="thin">
        <color rgb="FFFFFFFF"/>
      </right>
    </border>
    <border>
      <right style="thin">
        <color rgb="FFFFFFFF"/>
      </right>
      <bottom style="thin">
        <color rgb="FFFFFFFF"/>
      </bottom>
    </border>
    <border>
      <left/>
      <right style="thin">
        <color rgb="FFBFBFBF"/>
      </right>
      <top/>
      <bottom style="thin">
        <color rgb="FFBFBFBF"/>
      </bottom>
    </border>
    <border>
      <left style="thin">
        <color rgb="FFBFBFBF"/>
      </left>
      <right style="thin">
        <color rgb="FFBFBFBF"/>
      </right>
      <top style="thin">
        <color rgb="FFFEF2CB"/>
      </top>
      <bottom style="thin">
        <color rgb="FFFEF2CB"/>
      </bottom>
    </border>
    <border>
      <left style="thin">
        <color rgb="FFBFBFBF"/>
      </left>
      <right style="thin">
        <color rgb="FFBFBFBF"/>
      </right>
      <top style="thin">
        <color rgb="FF99FFCC"/>
      </top>
      <bottom style="thin">
        <color rgb="FF99FFCC"/>
      </bottom>
    </border>
    <border>
      <left style="thin">
        <color rgb="FFBFBFBF"/>
      </left>
      <top style="thin">
        <color rgb="FFFEF2CB"/>
      </top>
      <bottom style="thin">
        <color rgb="FFFEF2CB"/>
      </bottom>
    </border>
    <border>
      <left/>
      <right style="thin">
        <color rgb="FFBFBFBF"/>
      </right>
      <top/>
      <bottom/>
    </border>
  </borders>
  <cellStyleXfs count="1">
    <xf borderId="0" fillId="0" fontId="0" numFmtId="0" applyAlignment="1" applyFont="1"/>
  </cellStyleXfs>
  <cellXfs count="517">
    <xf borderId="0" fillId="0" fontId="0" numFmtId="0" xfId="0" applyAlignment="1" applyFont="1">
      <alignment readingOrder="0" shrinkToFit="0" vertical="bottom" wrapText="0"/>
    </xf>
    <xf borderId="1" fillId="2" fontId="1" numFmtId="0" xfId="0" applyBorder="1" applyFill="1" applyFont="1"/>
    <xf borderId="1" fillId="2" fontId="2" numFmtId="0" xfId="0" applyBorder="1" applyFont="1"/>
    <xf borderId="2" fillId="2" fontId="3" numFmtId="0" xfId="0" applyAlignment="1" applyBorder="1" applyFont="1">
      <alignment shrinkToFit="0" vertical="center" wrapText="1"/>
    </xf>
    <xf borderId="3" fillId="0" fontId="4" numFmtId="0" xfId="0" applyBorder="1" applyFont="1"/>
    <xf borderId="4" fillId="0" fontId="4" numFmtId="0" xfId="0" applyBorder="1" applyFont="1"/>
    <xf borderId="5" fillId="0" fontId="4" numFmtId="0" xfId="0" applyBorder="1" applyFont="1"/>
    <xf borderId="6" fillId="0" fontId="4" numFmtId="0" xfId="0" applyBorder="1" applyFont="1"/>
    <xf borderId="2" fillId="2" fontId="5" numFmtId="0" xfId="0" applyAlignment="1" applyBorder="1" applyFont="1">
      <alignment horizontal="center"/>
    </xf>
    <xf borderId="2" fillId="2" fontId="6" numFmtId="0" xfId="0" applyAlignment="1" applyBorder="1" applyFont="1">
      <alignment horizontal="center"/>
    </xf>
    <xf borderId="7" fillId="0" fontId="4" numFmtId="0" xfId="0" applyBorder="1" applyFont="1"/>
    <xf borderId="8" fillId="0" fontId="4" numFmtId="0" xfId="0" applyBorder="1" applyFont="1"/>
    <xf borderId="9" fillId="0" fontId="4" numFmtId="0" xfId="0" applyBorder="1" applyFont="1"/>
    <xf borderId="10" fillId="2" fontId="7" numFmtId="0" xfId="0" applyAlignment="1" applyBorder="1" applyFont="1">
      <alignment horizontal="left"/>
    </xf>
    <xf borderId="11" fillId="0" fontId="4" numFmtId="0" xfId="0" applyBorder="1" applyFont="1"/>
    <xf borderId="12" fillId="0" fontId="4" numFmtId="0" xfId="0" applyBorder="1" applyFont="1"/>
    <xf borderId="10" fillId="2" fontId="8" numFmtId="0" xfId="0" applyBorder="1" applyFont="1"/>
    <xf borderId="0" fillId="2" fontId="1" numFmtId="0" xfId="0" applyFont="1"/>
    <xf borderId="0" fillId="2" fontId="9" numFmtId="0" xfId="0" applyFont="1"/>
    <xf borderId="0" fillId="2" fontId="10" numFmtId="0" xfId="0" applyFont="1"/>
    <xf borderId="13" fillId="3" fontId="11" numFmtId="0" xfId="0" applyAlignment="1" applyBorder="1" applyFill="1" applyFont="1">
      <alignment horizontal="center" readingOrder="0"/>
    </xf>
    <xf borderId="14" fillId="0" fontId="4" numFmtId="0" xfId="0" applyBorder="1" applyFont="1"/>
    <xf borderId="15" fillId="0" fontId="4" numFmtId="0" xfId="0" applyBorder="1" applyFont="1"/>
    <xf borderId="0" fillId="2" fontId="12" numFmtId="0" xfId="0" applyFont="1"/>
    <xf borderId="0" fillId="2" fontId="13" numFmtId="0" xfId="0" applyFont="1"/>
    <xf borderId="16" fillId="4" fontId="11" numFmtId="0" xfId="0" applyAlignment="1" applyBorder="1" applyFill="1" applyFont="1">
      <alignment horizontal="center" readingOrder="0"/>
    </xf>
    <xf borderId="0" fillId="2" fontId="14" numFmtId="0" xfId="0" applyAlignment="1" applyFont="1">
      <alignment vertical="center"/>
    </xf>
    <xf borderId="0" fillId="2" fontId="15" numFmtId="0" xfId="0" applyFont="1"/>
    <xf borderId="13" fillId="4" fontId="11" numFmtId="0" xfId="0" applyAlignment="1" applyBorder="1" applyFont="1">
      <alignment horizontal="center"/>
    </xf>
    <xf borderId="0" fillId="2" fontId="16" numFmtId="14" xfId="0" applyAlignment="1" applyFont="1" applyNumberFormat="1">
      <alignment horizontal="center"/>
    </xf>
    <xf borderId="0" fillId="2" fontId="16" numFmtId="0" xfId="0" applyAlignment="1" applyFont="1">
      <alignment horizontal="center"/>
    </xf>
    <xf borderId="0" fillId="2" fontId="17" numFmtId="0" xfId="0" applyAlignment="1" applyFont="1">
      <alignment horizontal="left"/>
    </xf>
    <xf borderId="16" fillId="4" fontId="11" numFmtId="0" xfId="0" applyAlignment="1" applyBorder="1" applyFont="1">
      <alignment horizontal="center"/>
    </xf>
    <xf borderId="0" fillId="2" fontId="14" numFmtId="164" xfId="0" applyAlignment="1" applyFont="1" applyNumberFormat="1">
      <alignment horizontal="center"/>
    </xf>
    <xf borderId="10" fillId="4" fontId="11" numFmtId="164" xfId="0" applyAlignment="1" applyBorder="1" applyFont="1" applyNumberFormat="1">
      <alignment horizontal="center"/>
    </xf>
    <xf borderId="17" fillId="4" fontId="11" numFmtId="10" xfId="0" applyAlignment="1" applyBorder="1" applyFont="1" applyNumberFormat="1">
      <alignment horizontal="center"/>
    </xf>
    <xf borderId="0" fillId="2" fontId="10" numFmtId="0" xfId="0" applyAlignment="1" applyFont="1">
      <alignment horizontal="center"/>
    </xf>
    <xf borderId="10" fillId="4" fontId="18" numFmtId="164" xfId="0" applyAlignment="1" applyBorder="1" applyFont="1" applyNumberFormat="1">
      <alignment horizontal="center"/>
    </xf>
    <xf borderId="13" fillId="4" fontId="11" numFmtId="164" xfId="0" applyAlignment="1" applyBorder="1" applyFont="1" applyNumberFormat="1">
      <alignment horizontal="center"/>
    </xf>
    <xf borderId="16" fillId="4" fontId="16" numFmtId="0" xfId="0" applyBorder="1" applyFont="1"/>
    <xf borderId="16" fillId="4" fontId="16" numFmtId="9" xfId="0" applyBorder="1" applyFont="1" applyNumberFormat="1"/>
    <xf borderId="16" fillId="4" fontId="16" numFmtId="164" xfId="0" applyBorder="1" applyFont="1" applyNumberFormat="1"/>
    <xf borderId="13" fillId="4" fontId="16" numFmtId="0" xfId="0" applyBorder="1" applyFont="1"/>
    <xf borderId="15" fillId="4" fontId="16" numFmtId="0" xfId="0" applyBorder="1" applyFont="1"/>
    <xf borderId="16" fillId="4" fontId="16" numFmtId="22" xfId="0" applyAlignment="1" applyBorder="1" applyFont="1" applyNumberFormat="1">
      <alignment horizontal="center"/>
    </xf>
    <xf borderId="18" fillId="4" fontId="16" numFmtId="0" xfId="0" applyBorder="1" applyFont="1"/>
    <xf borderId="19" fillId="5" fontId="19" numFmtId="0" xfId="0" applyAlignment="1" applyBorder="1" applyFill="1" applyFont="1">
      <alignment horizontal="center" vertical="center"/>
    </xf>
    <xf borderId="20" fillId="0" fontId="4" numFmtId="0" xfId="0" applyBorder="1" applyFont="1"/>
    <xf borderId="21" fillId="0" fontId="4" numFmtId="0" xfId="0" applyBorder="1" applyFont="1"/>
    <xf borderId="22" fillId="4" fontId="16" numFmtId="0" xfId="0" applyBorder="1" applyFont="1"/>
    <xf borderId="23" fillId="4" fontId="16" numFmtId="0" xfId="0" applyBorder="1" applyFont="1"/>
    <xf borderId="22" fillId="4" fontId="20" numFmtId="22" xfId="0" applyAlignment="1" applyBorder="1" applyFont="1" applyNumberFormat="1">
      <alignment horizontal="right"/>
    </xf>
    <xf borderId="23" fillId="4" fontId="20" numFmtId="22" xfId="0" applyAlignment="1" applyBorder="1" applyFont="1" applyNumberFormat="1">
      <alignment horizontal="center"/>
    </xf>
    <xf borderId="24" fillId="4" fontId="16" numFmtId="0" xfId="0" applyBorder="1" applyFont="1"/>
    <xf borderId="25" fillId="0" fontId="4" numFmtId="0" xfId="0" applyBorder="1" applyFont="1"/>
    <xf borderId="26" fillId="0" fontId="4" numFmtId="0" xfId="0" applyBorder="1" applyFont="1"/>
    <xf borderId="27" fillId="4" fontId="16" numFmtId="0" xfId="0" applyBorder="1" applyFont="1"/>
    <xf borderId="28" fillId="4" fontId="16" numFmtId="0" xfId="0" applyBorder="1" applyFont="1"/>
    <xf borderId="24" fillId="4" fontId="21" numFmtId="0" xfId="0" applyAlignment="1" applyBorder="1" applyFont="1">
      <alignment horizontal="right"/>
    </xf>
    <xf borderId="27" fillId="0" fontId="4" numFmtId="0" xfId="0" applyBorder="1" applyFont="1"/>
    <xf borderId="29" fillId="4" fontId="16" numFmtId="0" xfId="0" applyBorder="1" applyFont="1"/>
    <xf borderId="30" fillId="4" fontId="16" numFmtId="0" xfId="0" applyBorder="1" applyFont="1"/>
    <xf borderId="31" fillId="0" fontId="4" numFmtId="0" xfId="0" applyBorder="1" applyFont="1"/>
    <xf borderId="32" fillId="0" fontId="4" numFmtId="0" xfId="0" applyBorder="1" applyFont="1"/>
    <xf borderId="33" fillId="0" fontId="4" numFmtId="0" xfId="0" applyBorder="1" applyFont="1"/>
    <xf borderId="14" fillId="4" fontId="16" numFmtId="0" xfId="0" applyBorder="1" applyFont="1"/>
    <xf borderId="34" fillId="4" fontId="22" numFmtId="0" xfId="0" applyAlignment="1" applyBorder="1" applyFont="1">
      <alignment horizontal="center"/>
    </xf>
    <xf borderId="35" fillId="6" fontId="11" numFmtId="0" xfId="0" applyAlignment="1" applyBorder="1" applyFill="1" applyFont="1">
      <alignment horizontal="center" shrinkToFit="0" vertical="center" wrapText="1"/>
    </xf>
    <xf borderId="36" fillId="0" fontId="4" numFmtId="0" xfId="0" applyBorder="1" applyFont="1"/>
    <xf borderId="37" fillId="6" fontId="16" numFmtId="0" xfId="0" applyAlignment="1" applyBorder="1" applyFont="1">
      <alignment vertical="center"/>
    </xf>
    <xf borderId="35" fillId="6" fontId="11" numFmtId="10" xfId="0" applyAlignment="1" applyBorder="1" applyFont="1" applyNumberFormat="1">
      <alignment horizontal="center" vertical="center"/>
    </xf>
    <xf borderId="37" fillId="7" fontId="23" numFmtId="10" xfId="0" applyAlignment="1" applyBorder="1" applyFill="1" applyFont="1" applyNumberFormat="1">
      <alignment horizontal="center" vertical="center"/>
    </xf>
    <xf borderId="37" fillId="6" fontId="24" numFmtId="10" xfId="0" applyAlignment="1" applyBorder="1" applyFont="1" applyNumberFormat="1">
      <alignment horizontal="right" vertical="center"/>
    </xf>
    <xf borderId="37" fillId="6" fontId="11" numFmtId="10" xfId="0" applyAlignment="1" applyBorder="1" applyFont="1" applyNumberFormat="1">
      <alignment horizontal="right" vertical="center"/>
    </xf>
    <xf borderId="37" fillId="8" fontId="25" numFmtId="10" xfId="0" applyAlignment="1" applyBorder="1" applyFill="1" applyFont="1" applyNumberFormat="1">
      <alignment horizontal="center" vertical="center"/>
    </xf>
    <xf borderId="37" fillId="6" fontId="11" numFmtId="164" xfId="0" applyAlignment="1" applyBorder="1" applyFont="1" applyNumberFormat="1">
      <alignment vertical="center"/>
    </xf>
    <xf borderId="37" fillId="7" fontId="23" numFmtId="0" xfId="0" applyAlignment="1" applyBorder="1" applyFont="1">
      <alignment horizontal="center" vertical="center"/>
    </xf>
    <xf borderId="38" fillId="4" fontId="16" numFmtId="0" xfId="0" applyBorder="1" applyFont="1"/>
    <xf borderId="39" fillId="9" fontId="17" numFmtId="0" xfId="0" applyAlignment="1" applyBorder="1" applyFill="1" applyFont="1">
      <alignment horizontal="center" vertical="center"/>
    </xf>
    <xf borderId="39" fillId="6" fontId="26" numFmtId="164" xfId="0" applyAlignment="1" applyBorder="1" applyFont="1" applyNumberFormat="1">
      <alignment horizontal="center" vertical="center"/>
    </xf>
    <xf borderId="40" fillId="4" fontId="27" numFmtId="164" xfId="0" applyBorder="1" applyFont="1" applyNumberFormat="1"/>
    <xf borderId="41" fillId="4" fontId="16" numFmtId="0" xfId="0" applyBorder="1" applyFont="1"/>
    <xf borderId="37" fillId="6" fontId="16" numFmtId="0" xfId="0" applyBorder="1" applyFont="1"/>
    <xf borderId="37" fillId="6" fontId="16" numFmtId="164" xfId="0" applyBorder="1" applyFont="1" applyNumberFormat="1"/>
    <xf borderId="37" fillId="6" fontId="24" numFmtId="10" xfId="0" applyAlignment="1" applyBorder="1" applyFont="1" applyNumberFormat="1">
      <alignment horizontal="right"/>
    </xf>
    <xf borderId="42" fillId="4" fontId="16" numFmtId="0" xfId="0" applyBorder="1" applyFont="1"/>
    <xf borderId="0" fillId="9" fontId="28" numFmtId="0" xfId="0" applyAlignment="1" applyFont="1">
      <alignment horizontal="center" vertical="center"/>
    </xf>
    <xf borderId="0" fillId="10" fontId="29" numFmtId="164" xfId="0" applyAlignment="1" applyFill="1" applyFont="1" applyNumberFormat="1">
      <alignment horizontal="center" vertical="center"/>
    </xf>
    <xf borderId="43" fillId="4" fontId="30" numFmtId="164" xfId="0" applyAlignment="1" applyBorder="1" applyFont="1" applyNumberFormat="1">
      <alignment vertical="top"/>
    </xf>
    <xf borderId="44" fillId="4" fontId="16" numFmtId="0" xfId="0" applyBorder="1" applyFont="1"/>
    <xf borderId="45" fillId="4" fontId="16" numFmtId="0" xfId="0" applyBorder="1" applyFont="1"/>
    <xf borderId="46" fillId="6" fontId="16" numFmtId="0" xfId="0" applyBorder="1" applyFont="1"/>
    <xf borderId="46" fillId="6" fontId="16" numFmtId="164" xfId="0" applyBorder="1" applyFont="1" applyNumberFormat="1"/>
    <xf borderId="0" fillId="9" fontId="17" numFmtId="0" xfId="0" applyAlignment="1" applyFont="1">
      <alignment horizontal="center" vertical="center"/>
    </xf>
    <xf borderId="0" fillId="10" fontId="31" numFmtId="164" xfId="0" applyAlignment="1" applyFont="1" applyNumberFormat="1">
      <alignment horizontal="center" vertical="center"/>
    </xf>
    <xf borderId="43" fillId="4" fontId="32" numFmtId="164" xfId="0" applyAlignment="1" applyBorder="1" applyFont="1" applyNumberFormat="1">
      <alignment vertical="top"/>
    </xf>
    <xf borderId="47" fillId="6" fontId="16" numFmtId="0" xfId="0" applyBorder="1" applyFont="1"/>
    <xf borderId="47" fillId="6" fontId="33" numFmtId="0" xfId="0" applyAlignment="1" applyBorder="1" applyFont="1">
      <alignment horizontal="center" vertical="center"/>
    </xf>
    <xf borderId="48" fillId="6" fontId="34" numFmtId="0" xfId="0" applyAlignment="1" applyBorder="1" applyFont="1">
      <alignment horizontal="center" vertical="center"/>
    </xf>
    <xf borderId="49" fillId="0" fontId="4" numFmtId="0" xfId="0" applyBorder="1" applyFont="1"/>
    <xf borderId="50" fillId="0" fontId="4" numFmtId="0" xfId="0" applyBorder="1" applyFont="1"/>
    <xf borderId="51" fillId="4" fontId="35" numFmtId="0" xfId="0" applyAlignment="1" applyBorder="1" applyFont="1">
      <alignment horizontal="center" vertical="center"/>
    </xf>
    <xf borderId="51" fillId="4" fontId="16" numFmtId="0" xfId="0" applyAlignment="1" applyBorder="1" applyFont="1">
      <alignment horizontal="center"/>
    </xf>
    <xf borderId="52" fillId="4" fontId="32" numFmtId="164" xfId="0" applyAlignment="1" applyBorder="1" applyFont="1" applyNumberFormat="1">
      <alignment vertical="top"/>
    </xf>
    <xf borderId="47" fillId="6" fontId="16" numFmtId="0" xfId="0" applyAlignment="1" applyBorder="1" applyFont="1">
      <alignment horizontal="center"/>
    </xf>
    <xf borderId="47" fillId="6" fontId="16" numFmtId="164" xfId="0" applyBorder="1" applyFont="1" applyNumberFormat="1"/>
    <xf borderId="47" fillId="6" fontId="16" numFmtId="164" xfId="0" applyAlignment="1" applyBorder="1" applyFont="1" applyNumberFormat="1">
      <alignment horizontal="left"/>
    </xf>
    <xf borderId="47" fillId="6" fontId="16" numFmtId="10" xfId="0" applyAlignment="1" applyBorder="1" applyFont="1" applyNumberFormat="1">
      <alignment horizontal="center"/>
    </xf>
    <xf borderId="16" fillId="4" fontId="36" numFmtId="0" xfId="0" applyBorder="1" applyFont="1"/>
    <xf borderId="0" fillId="9" fontId="37" numFmtId="0" xfId="0" applyAlignment="1" applyFont="1">
      <alignment horizontal="center" vertical="center"/>
    </xf>
    <xf borderId="0" fillId="6" fontId="14" numFmtId="164" xfId="0" applyAlignment="1" applyFont="1" applyNumberFormat="1">
      <alignment horizontal="center" vertical="center"/>
    </xf>
    <xf borderId="47" fillId="6" fontId="14" numFmtId="0" xfId="0" applyBorder="1" applyFont="1"/>
    <xf borderId="18" fillId="4" fontId="32" numFmtId="0" xfId="0" applyAlignment="1" applyBorder="1" applyFont="1">
      <alignment horizontal="left" vertical="top"/>
    </xf>
    <xf borderId="18" fillId="4" fontId="32" numFmtId="164" xfId="0" applyAlignment="1" applyBorder="1" applyFont="1" applyNumberFormat="1">
      <alignment horizontal="center" vertical="top"/>
    </xf>
    <xf borderId="53" fillId="3" fontId="16" numFmtId="164" xfId="0" applyAlignment="1" applyBorder="1" applyFont="1" applyNumberFormat="1">
      <alignment horizontal="center" vertical="center"/>
    </xf>
    <xf borderId="54" fillId="0" fontId="4" numFmtId="0" xfId="0" applyBorder="1" applyFont="1"/>
    <xf borderId="55" fillId="0" fontId="4" numFmtId="0" xfId="0" applyBorder="1" applyFont="1"/>
    <xf borderId="47" fillId="6" fontId="16" numFmtId="164" xfId="0" applyAlignment="1" applyBorder="1" applyFont="1" applyNumberFormat="1">
      <alignment horizontal="center" vertical="center"/>
    </xf>
    <xf borderId="45" fillId="4" fontId="32" numFmtId="0" xfId="0" applyAlignment="1" applyBorder="1" applyFont="1">
      <alignment vertical="top"/>
    </xf>
    <xf borderId="45" fillId="4" fontId="32" numFmtId="164" xfId="0" applyAlignment="1" applyBorder="1" applyFont="1" applyNumberFormat="1">
      <alignment horizontal="center" vertical="top"/>
    </xf>
    <xf borderId="56" fillId="0" fontId="4" numFmtId="0" xfId="0" applyBorder="1" applyFont="1"/>
    <xf borderId="57" fillId="0" fontId="4" numFmtId="0" xfId="0" applyBorder="1" applyFont="1"/>
    <xf borderId="58" fillId="0" fontId="4" numFmtId="0" xfId="0" applyBorder="1" applyFont="1"/>
    <xf borderId="47" fillId="6" fontId="38" numFmtId="0" xfId="0" applyAlignment="1" applyBorder="1" applyFont="1">
      <alignment horizontal="center"/>
    </xf>
    <xf borderId="47" fillId="6" fontId="14" numFmtId="0" xfId="0" applyAlignment="1" applyBorder="1" applyFont="1">
      <alignment horizontal="left"/>
    </xf>
    <xf borderId="47" fillId="6" fontId="1" numFmtId="0" xfId="0" applyBorder="1" applyFont="1"/>
    <xf borderId="0" fillId="5" fontId="39" numFmtId="0" xfId="0" applyAlignment="1" applyFont="1">
      <alignment horizontal="center" vertical="center"/>
    </xf>
    <xf borderId="0" fillId="5" fontId="39" numFmtId="164" xfId="0" applyAlignment="1" applyFont="1" applyNumberFormat="1">
      <alignment horizontal="center" vertical="center"/>
    </xf>
    <xf borderId="0" fillId="5" fontId="39" numFmtId="10" xfId="0" applyAlignment="1" applyFont="1" applyNumberFormat="1">
      <alignment horizontal="center" vertical="center"/>
    </xf>
    <xf borderId="53" fillId="6" fontId="40" numFmtId="0" xfId="0" applyBorder="1" applyFont="1"/>
    <xf borderId="53" fillId="6" fontId="41" numFmtId="0" xfId="0" applyBorder="1" applyFont="1"/>
    <xf borderId="0" fillId="4" fontId="42" numFmtId="164" xfId="0" applyAlignment="1" applyFont="1" applyNumberFormat="1">
      <alignment horizontal="center" vertical="center"/>
    </xf>
    <xf borderId="0" fillId="4" fontId="42" numFmtId="10" xfId="0" applyAlignment="1" applyFont="1" applyNumberFormat="1">
      <alignment horizontal="center" vertical="center"/>
    </xf>
    <xf borderId="59" fillId="0" fontId="4" numFmtId="0" xfId="0" applyBorder="1" applyFont="1"/>
    <xf borderId="60" fillId="0" fontId="4" numFmtId="0" xfId="0" applyBorder="1" applyFont="1"/>
    <xf borderId="0" fillId="9" fontId="42" numFmtId="0" xfId="0" applyAlignment="1" applyFont="1">
      <alignment horizontal="center" vertical="center"/>
    </xf>
    <xf borderId="0" fillId="6" fontId="42" numFmtId="164" xfId="0" applyAlignment="1" applyFont="1" applyNumberFormat="1">
      <alignment vertical="center"/>
    </xf>
    <xf borderId="61" fillId="6" fontId="42" numFmtId="164" xfId="0" applyAlignment="1" applyBorder="1" applyFont="1" applyNumberFormat="1">
      <alignment horizontal="center" vertical="center"/>
    </xf>
    <xf borderId="0" fillId="6" fontId="42" numFmtId="10" xfId="0" applyAlignment="1" applyFont="1" applyNumberFormat="1">
      <alignment horizontal="center" vertical="center"/>
    </xf>
    <xf borderId="47" fillId="6" fontId="43" numFmtId="0" xfId="0" applyBorder="1" applyFont="1"/>
    <xf borderId="47" fillId="6" fontId="44" numFmtId="0" xfId="0" applyBorder="1" applyFont="1"/>
    <xf borderId="59" fillId="6" fontId="16" numFmtId="0" xfId="0" applyBorder="1" applyFont="1"/>
    <xf borderId="60" fillId="6" fontId="16" numFmtId="0" xfId="0" applyBorder="1" applyFont="1"/>
    <xf borderId="56" fillId="6" fontId="16" numFmtId="0" xfId="0" applyBorder="1" applyFont="1"/>
    <xf borderId="58" fillId="6" fontId="16" numFmtId="0" xfId="0" applyBorder="1" applyFont="1"/>
    <xf borderId="53" fillId="6" fontId="34" numFmtId="0" xfId="0" applyAlignment="1" applyBorder="1" applyFont="1">
      <alignment horizontal="center" vertical="center"/>
    </xf>
    <xf borderId="0" fillId="6" fontId="42" numFmtId="0" xfId="0" applyAlignment="1" applyFont="1">
      <alignment vertical="center"/>
    </xf>
    <xf borderId="59" fillId="6" fontId="45" numFmtId="0" xfId="0" applyBorder="1" applyFont="1"/>
    <xf borderId="53" fillId="6" fontId="44" numFmtId="0" xfId="0" applyBorder="1" applyFont="1"/>
    <xf borderId="55" fillId="6" fontId="44" numFmtId="0" xfId="0" applyBorder="1" applyFont="1"/>
    <xf borderId="59" fillId="6" fontId="44" numFmtId="0" xfId="0" applyBorder="1" applyFont="1"/>
    <xf borderId="60" fillId="6" fontId="44" numFmtId="0" xfId="0" applyBorder="1" applyFont="1"/>
    <xf borderId="18" fillId="4" fontId="16" numFmtId="164" xfId="0" applyBorder="1" applyFont="1" applyNumberFormat="1"/>
    <xf borderId="18" fillId="4" fontId="16" numFmtId="164" xfId="0" applyAlignment="1" applyBorder="1" applyFont="1" applyNumberFormat="1">
      <alignment horizontal="center"/>
    </xf>
    <xf borderId="18" fillId="4" fontId="16" numFmtId="10" xfId="0" applyAlignment="1" applyBorder="1" applyFont="1" applyNumberFormat="1">
      <alignment horizontal="center"/>
    </xf>
    <xf borderId="62" fillId="4" fontId="16" numFmtId="10" xfId="0" applyAlignment="1" applyBorder="1" applyFont="1" applyNumberFormat="1">
      <alignment horizontal="center"/>
    </xf>
    <xf borderId="56" fillId="6" fontId="44" numFmtId="0" xfId="0" applyBorder="1" applyFont="1"/>
    <xf borderId="58" fillId="6" fontId="44" numFmtId="0" xfId="0" applyBorder="1" applyFont="1"/>
    <xf borderId="45" fillId="4" fontId="16" numFmtId="164" xfId="0" applyBorder="1" applyFont="1" applyNumberFormat="1"/>
    <xf borderId="45" fillId="4" fontId="16" numFmtId="164" xfId="0" applyAlignment="1" applyBorder="1" applyFont="1" applyNumberFormat="1">
      <alignment horizontal="center"/>
    </xf>
    <xf borderId="45" fillId="4" fontId="16" numFmtId="10" xfId="0" applyAlignment="1" applyBorder="1" applyFont="1" applyNumberFormat="1">
      <alignment horizontal="center"/>
    </xf>
    <xf borderId="52" fillId="4" fontId="16" numFmtId="10" xfId="0" applyAlignment="1" applyBorder="1" applyFont="1" applyNumberFormat="1">
      <alignment horizontal="center"/>
    </xf>
    <xf borderId="63" fillId="6" fontId="16" numFmtId="0" xfId="0" applyBorder="1" applyFont="1"/>
    <xf borderId="63" fillId="6" fontId="16" numFmtId="164" xfId="0" applyBorder="1" applyFont="1" applyNumberFormat="1"/>
    <xf borderId="52" fillId="4" fontId="16" numFmtId="0" xfId="0" applyBorder="1" applyFont="1"/>
    <xf borderId="41" fillId="5" fontId="16" numFmtId="0" xfId="0" applyBorder="1" applyFont="1"/>
    <xf borderId="42" fillId="0" fontId="4" numFmtId="0" xfId="0" applyBorder="1" applyFont="1"/>
    <xf borderId="41" fillId="5" fontId="19" numFmtId="0" xfId="0" applyAlignment="1" applyBorder="1" applyFont="1">
      <alignment horizontal="center"/>
    </xf>
    <xf borderId="22" fillId="5" fontId="16" numFmtId="0" xfId="0" applyBorder="1" applyFont="1"/>
    <xf borderId="38" fillId="0" fontId="4" numFmtId="0" xfId="0" applyBorder="1" applyFont="1"/>
    <xf borderId="0" fillId="8" fontId="42" numFmtId="0" xfId="0" applyAlignment="1" applyFont="1">
      <alignment horizontal="center" vertical="center"/>
    </xf>
    <xf borderId="0" fillId="8" fontId="37" numFmtId="0" xfId="0" applyAlignment="1" applyFont="1">
      <alignment horizontal="center" vertical="center"/>
    </xf>
    <xf borderId="0" fillId="6" fontId="42" numFmtId="0" xfId="0" applyAlignment="1" applyFont="1">
      <alignment horizontal="left" vertical="center"/>
    </xf>
    <xf borderId="64" fillId="6" fontId="42" numFmtId="164" xfId="0" applyAlignment="1" applyBorder="1" applyFont="1" applyNumberFormat="1">
      <alignment vertical="center"/>
    </xf>
    <xf borderId="22" fillId="6" fontId="16" numFmtId="0" xfId="0" applyBorder="1" applyFont="1"/>
    <xf borderId="65" fillId="6" fontId="16" numFmtId="0" xfId="0" applyBorder="1" applyFont="1"/>
    <xf borderId="41" fillId="6" fontId="16" numFmtId="0" xfId="0" applyBorder="1" applyFont="1"/>
    <xf borderId="66" fillId="6" fontId="16" numFmtId="0" xfId="0" applyBorder="1" applyFont="1"/>
    <xf borderId="67" fillId="4" fontId="16" numFmtId="0" xfId="0" applyBorder="1" applyFont="1"/>
    <xf borderId="41" fillId="5" fontId="46" numFmtId="0" xfId="0" applyAlignment="1" applyBorder="1" applyFont="1">
      <alignment horizontal="center" vertical="center"/>
    </xf>
    <xf borderId="41" fillId="5" fontId="47" numFmtId="10" xfId="0" applyAlignment="1" applyBorder="1" applyFont="1" applyNumberFormat="1">
      <alignment horizontal="center" vertical="center"/>
    </xf>
    <xf borderId="52" fillId="4" fontId="16" numFmtId="164" xfId="0" applyAlignment="1" applyBorder="1" applyFont="1" applyNumberFormat="1">
      <alignment horizontal="center"/>
    </xf>
    <xf borderId="30" fillId="9" fontId="42" numFmtId="0" xfId="0" applyAlignment="1" applyBorder="1" applyFont="1">
      <alignment horizontal="left" vertical="center"/>
    </xf>
    <xf borderId="30" fillId="9" fontId="42" numFmtId="0" xfId="0" applyAlignment="1" applyBorder="1" applyFont="1">
      <alignment horizontal="center" vertical="center"/>
    </xf>
    <xf borderId="45" fillId="3" fontId="42" numFmtId="0" xfId="0" applyAlignment="1" applyBorder="1" applyFont="1">
      <alignment horizontal="center" vertical="center"/>
    </xf>
    <xf borderId="52" fillId="4" fontId="16" numFmtId="0" xfId="0" applyAlignment="1" applyBorder="1" applyFont="1">
      <alignment horizontal="center"/>
    </xf>
    <xf borderId="30" fillId="9" fontId="37" numFmtId="0" xfId="0" applyAlignment="1" applyBorder="1" applyFont="1">
      <alignment horizontal="center" vertical="center"/>
    </xf>
    <xf borderId="30" fillId="9" fontId="14" numFmtId="0" xfId="0" applyAlignment="1" applyBorder="1" applyFont="1">
      <alignment vertical="center"/>
    </xf>
    <xf borderId="30" fillId="9" fontId="14" numFmtId="164" xfId="0" applyAlignment="1" applyBorder="1" applyFont="1" applyNumberFormat="1">
      <alignment vertical="center"/>
    </xf>
    <xf borderId="34" fillId="4" fontId="37" numFmtId="0" xfId="0" applyAlignment="1" applyBorder="1" applyFont="1">
      <alignment horizontal="left" vertical="center"/>
    </xf>
    <xf borderId="34" fillId="4" fontId="42" numFmtId="10" xfId="0" applyAlignment="1" applyBorder="1" applyFont="1" applyNumberFormat="1">
      <alignment horizontal="center" vertical="center"/>
    </xf>
    <xf borderId="28" fillId="4" fontId="42" numFmtId="164" xfId="0" applyAlignment="1" applyBorder="1" applyFont="1" applyNumberFormat="1">
      <alignment horizontal="center" vertical="center"/>
    </xf>
    <xf borderId="0" fillId="11" fontId="42" numFmtId="9" xfId="0" applyAlignment="1" applyFill="1" applyFont="1" applyNumberFormat="1">
      <alignment horizontal="center" vertical="center"/>
    </xf>
    <xf borderId="0" fillId="11" fontId="42" numFmtId="10" xfId="0" applyAlignment="1" applyFont="1" applyNumberFormat="1">
      <alignment horizontal="center" vertical="center"/>
    </xf>
    <xf borderId="15" fillId="4" fontId="42" numFmtId="0" xfId="0" applyAlignment="1" applyBorder="1" applyFont="1">
      <alignment horizontal="left" vertical="center"/>
    </xf>
    <xf borderId="16" fillId="4" fontId="42" numFmtId="0" xfId="0" applyAlignment="1" applyBorder="1" applyFont="1">
      <alignment vertical="center"/>
    </xf>
    <xf borderId="16" fillId="4" fontId="42" numFmtId="164" xfId="0" applyAlignment="1" applyBorder="1" applyFont="1" applyNumberFormat="1">
      <alignment vertical="center"/>
    </xf>
    <xf borderId="0" fillId="11" fontId="37" numFmtId="0" xfId="0" applyAlignment="1" applyFont="1">
      <alignment horizontal="left" vertical="center"/>
    </xf>
    <xf borderId="0" fillId="11" fontId="42" numFmtId="10" xfId="0" applyAlignment="1" applyFont="1" applyNumberFormat="1">
      <alignment horizontal="center" vertical="center"/>
    </xf>
    <xf borderId="0" fillId="11" fontId="42" numFmtId="164" xfId="0" applyAlignment="1" applyFont="1" applyNumberFormat="1">
      <alignment horizontal="center" vertical="center"/>
    </xf>
    <xf borderId="43" fillId="4" fontId="16" numFmtId="0" xfId="0" applyAlignment="1" applyBorder="1" applyFont="1">
      <alignment horizontal="center"/>
    </xf>
    <xf borderId="68" fillId="4" fontId="37" numFmtId="0" xfId="0" applyAlignment="1" applyBorder="1" applyFont="1">
      <alignment horizontal="left" vertical="center"/>
    </xf>
    <xf borderId="68" fillId="4" fontId="42" numFmtId="10" xfId="0" applyAlignment="1" applyBorder="1" applyFont="1" applyNumberFormat="1">
      <alignment horizontal="center" vertical="center"/>
    </xf>
    <xf borderId="69" fillId="4" fontId="42" numFmtId="164" xfId="0" applyAlignment="1" applyBorder="1" applyFont="1" applyNumberFormat="1">
      <alignment horizontal="center" vertical="center"/>
    </xf>
    <xf borderId="43" fillId="4" fontId="16" numFmtId="10" xfId="0" applyAlignment="1" applyBorder="1" applyFont="1" applyNumberFormat="1">
      <alignment horizontal="center"/>
    </xf>
    <xf borderId="70" fillId="4" fontId="37" numFmtId="0" xfId="0" applyAlignment="1" applyBorder="1" applyFont="1">
      <alignment horizontal="left" vertical="center"/>
    </xf>
    <xf borderId="70" fillId="4" fontId="42" numFmtId="10" xfId="0" applyAlignment="1" applyBorder="1" applyFont="1" applyNumberFormat="1">
      <alignment horizontal="center" vertical="center"/>
    </xf>
    <xf borderId="23" fillId="4" fontId="42" numFmtId="164" xfId="0" applyAlignment="1" applyBorder="1" applyFont="1" applyNumberFormat="1">
      <alignment horizontal="center" vertical="center"/>
    </xf>
    <xf borderId="45" fillId="4" fontId="16" numFmtId="0" xfId="0" applyAlignment="1" applyBorder="1" applyFont="1">
      <alignment horizontal="center"/>
    </xf>
    <xf borderId="45" fillId="4" fontId="48" numFmtId="164" xfId="0" applyAlignment="1" applyBorder="1" applyFont="1" applyNumberFormat="1">
      <alignment horizontal="center"/>
    </xf>
    <xf borderId="24" fillId="5" fontId="47" numFmtId="10" xfId="0" applyAlignment="1" applyBorder="1" applyFont="1" applyNumberFormat="1">
      <alignment horizontal="center" vertical="center"/>
    </xf>
    <xf borderId="30" fillId="5" fontId="47" numFmtId="0" xfId="0" applyAlignment="1" applyBorder="1" applyFont="1">
      <alignment horizontal="center" vertical="center"/>
    </xf>
    <xf borderId="41" fillId="4" fontId="49" numFmtId="10" xfId="0" applyAlignment="1" applyBorder="1" applyFont="1" applyNumberFormat="1">
      <alignment horizontal="center"/>
    </xf>
    <xf borderId="71" fillId="6" fontId="37" numFmtId="0" xfId="0" applyAlignment="1" applyBorder="1" applyFont="1">
      <alignment horizontal="left" vertical="center"/>
    </xf>
    <xf borderId="64" fillId="6" fontId="42" numFmtId="10" xfId="0" applyAlignment="1" applyBorder="1" applyFont="1" applyNumberFormat="1">
      <alignment horizontal="center" vertical="center"/>
    </xf>
    <xf borderId="43" fillId="4" fontId="16" numFmtId="0" xfId="0" applyBorder="1" applyFont="1"/>
    <xf borderId="0" fillId="11" fontId="42" numFmtId="0" xfId="0" applyAlignment="1" applyFont="1">
      <alignment horizontal="center" vertical="center"/>
    </xf>
    <xf borderId="18" fillId="4" fontId="16" numFmtId="0" xfId="0" applyAlignment="1" applyBorder="1" applyFont="1">
      <alignment horizontal="center"/>
    </xf>
    <xf borderId="24" fillId="5" fontId="39" numFmtId="10" xfId="0" applyAlignment="1" applyBorder="1" applyFont="1" applyNumberFormat="1">
      <alignment horizontal="center" vertical="center"/>
    </xf>
    <xf borderId="0" fillId="6" fontId="17" numFmtId="164" xfId="0" applyAlignment="1" applyFont="1" applyNumberFormat="1">
      <alignment horizontal="left" vertical="center"/>
    </xf>
    <xf borderId="0" fillId="11" fontId="14" numFmtId="0" xfId="0" applyAlignment="1" applyFont="1">
      <alignment horizontal="center" vertical="center"/>
    </xf>
    <xf borderId="44" fillId="4" fontId="16" numFmtId="0" xfId="0" applyAlignment="1" applyBorder="1" applyFont="1">
      <alignment horizontal="center"/>
    </xf>
    <xf borderId="0" fillId="6" fontId="17" numFmtId="0" xfId="0" applyAlignment="1" applyFont="1">
      <alignment horizontal="left" vertical="center"/>
    </xf>
    <xf borderId="45" fillId="4" fontId="16" numFmtId="0" xfId="0" applyAlignment="1" applyBorder="1" applyFont="1">
      <alignment horizontal="left"/>
    </xf>
    <xf borderId="45" fillId="4" fontId="49" numFmtId="10" xfId="0" applyAlignment="1" applyBorder="1" applyFont="1" applyNumberFormat="1">
      <alignment horizontal="center"/>
    </xf>
    <xf borderId="18" fillId="4" fontId="49" numFmtId="0" xfId="0" applyAlignment="1" applyBorder="1" applyFont="1">
      <alignment horizontal="left"/>
    </xf>
    <xf borderId="45" fillId="4" fontId="49" numFmtId="0" xfId="0" applyAlignment="1" applyBorder="1" applyFont="1">
      <alignment horizontal="left"/>
    </xf>
    <xf borderId="45" fillId="4" fontId="16" numFmtId="2" xfId="0" applyAlignment="1" applyBorder="1" applyFont="1" applyNumberFormat="1">
      <alignment horizontal="center"/>
    </xf>
    <xf borderId="13" fillId="4" fontId="42" numFmtId="164" xfId="0" applyAlignment="1" applyBorder="1" applyFont="1" applyNumberFormat="1">
      <alignment horizontal="center" vertical="center"/>
    </xf>
    <xf borderId="72" fillId="5" fontId="36" numFmtId="0" xfId="0" applyBorder="1" applyFont="1"/>
    <xf borderId="45" fillId="5" fontId="16" numFmtId="0" xfId="0" applyBorder="1" applyFont="1"/>
    <xf borderId="30" fillId="5" fontId="16" numFmtId="0" xfId="0" applyBorder="1" applyFont="1"/>
    <xf borderId="45" fillId="5" fontId="12" numFmtId="0" xfId="0" applyBorder="1" applyFont="1"/>
    <xf borderId="0" fillId="0" fontId="1" numFmtId="164" xfId="0" applyAlignment="1" applyFont="1" applyNumberFormat="1">
      <alignment vertical="center"/>
    </xf>
    <xf borderId="72" fillId="5" fontId="50" numFmtId="0" xfId="0" applyAlignment="1" applyBorder="1" applyFont="1">
      <alignment vertical="center"/>
    </xf>
    <xf borderId="45" fillId="5" fontId="16" numFmtId="0" xfId="0" applyAlignment="1" applyBorder="1" applyFont="1">
      <alignment vertical="center"/>
    </xf>
    <xf borderId="41" fillId="5" fontId="16" numFmtId="0" xfId="0" applyAlignment="1" applyBorder="1" applyFont="1">
      <alignment vertical="center"/>
    </xf>
    <xf borderId="73" fillId="5" fontId="19" numFmtId="0" xfId="0" applyAlignment="1" applyBorder="1" applyFont="1">
      <alignment vertical="center"/>
    </xf>
    <xf borderId="44" fillId="5" fontId="16" numFmtId="0" xfId="0" applyAlignment="1" applyBorder="1" applyFont="1">
      <alignment vertical="center"/>
    </xf>
    <xf borderId="45" fillId="5" fontId="51" numFmtId="0" xfId="0" applyAlignment="1" applyBorder="1" applyFont="1">
      <alignment horizontal="right" vertical="center"/>
    </xf>
    <xf borderId="41" fillId="5" fontId="51" numFmtId="0" xfId="0" applyAlignment="1" applyBorder="1" applyFont="1">
      <alignment horizontal="right" vertical="center"/>
    </xf>
    <xf borderId="44" fillId="5" fontId="51" numFmtId="0" xfId="0" applyAlignment="1" applyBorder="1" applyFont="1">
      <alignment horizontal="right" vertical="center"/>
    </xf>
    <xf borderId="45" fillId="5" fontId="52" numFmtId="0" xfId="0" applyAlignment="1" applyBorder="1" applyFont="1">
      <alignment horizontal="right" vertical="center"/>
    </xf>
    <xf borderId="74" fillId="4" fontId="53" numFmtId="164" xfId="0" applyAlignment="1" applyBorder="1" applyFont="1" applyNumberFormat="1">
      <alignment horizontal="center"/>
    </xf>
    <xf borderId="75" fillId="5" fontId="16" numFmtId="0" xfId="0" applyBorder="1" applyFont="1"/>
    <xf borderId="30" fillId="5" fontId="16" numFmtId="2" xfId="0" applyBorder="1" applyFont="1" applyNumberFormat="1"/>
    <xf borderId="51" fillId="5" fontId="16" numFmtId="0" xfId="0" applyBorder="1" applyFont="1"/>
    <xf borderId="30" fillId="5" fontId="12" numFmtId="0" xfId="0" applyBorder="1" applyFont="1"/>
    <xf borderId="13" fillId="4" fontId="42" numFmtId="0" xfId="0" applyAlignment="1" applyBorder="1" applyFont="1">
      <alignment vertical="center"/>
    </xf>
    <xf borderId="76" fillId="4" fontId="42" numFmtId="0" xfId="0" applyAlignment="1" applyBorder="1" applyFont="1">
      <alignment vertical="center"/>
    </xf>
    <xf borderId="77" fillId="4" fontId="42" numFmtId="0" xfId="0" applyAlignment="1" applyBorder="1" applyFont="1">
      <alignment vertical="center"/>
    </xf>
    <xf borderId="0" fillId="4" fontId="42" numFmtId="0" xfId="0" applyAlignment="1" applyFont="1">
      <alignment vertical="center"/>
    </xf>
    <xf borderId="78" fillId="11" fontId="37" numFmtId="165" xfId="0" applyAlignment="1" applyBorder="1" applyFont="1" applyNumberFormat="1">
      <alignment horizontal="center" vertical="center"/>
    </xf>
    <xf borderId="61" fillId="11" fontId="37" numFmtId="165" xfId="0" applyAlignment="1" applyBorder="1" applyFont="1" applyNumberFormat="1">
      <alignment horizontal="center" vertical="center"/>
    </xf>
    <xf borderId="79" fillId="10" fontId="37" numFmtId="164" xfId="0" applyAlignment="1" applyBorder="1" applyFont="1" applyNumberFormat="1">
      <alignment vertical="center"/>
    </xf>
    <xf borderId="80" fillId="10" fontId="42" numFmtId="164" xfId="0" applyAlignment="1" applyBorder="1" applyFont="1" applyNumberFormat="1">
      <alignment vertical="center"/>
    </xf>
    <xf borderId="22" fillId="9" fontId="37" numFmtId="0" xfId="0" applyAlignment="1" applyBorder="1" applyFont="1">
      <alignment horizontal="left" vertical="center"/>
    </xf>
    <xf borderId="81" fillId="9" fontId="37" numFmtId="164" xfId="0" applyAlignment="1" applyBorder="1" applyFont="1" applyNumberFormat="1">
      <alignment vertical="center"/>
    </xf>
    <xf borderId="41" fillId="9" fontId="42" numFmtId="164" xfId="0" applyAlignment="1" applyBorder="1" applyFont="1" applyNumberFormat="1">
      <alignment horizontal="left" vertical="center"/>
    </xf>
    <xf borderId="81" fillId="9" fontId="42" numFmtId="164" xfId="0" applyAlignment="1" applyBorder="1" applyFont="1" applyNumberFormat="1">
      <alignment vertical="center"/>
    </xf>
    <xf borderId="41" fillId="9" fontId="37" numFmtId="0" xfId="0" applyAlignment="1" applyBorder="1" applyFont="1">
      <alignment horizontal="left" vertical="center"/>
    </xf>
    <xf borderId="41" fillId="9" fontId="42" numFmtId="0" xfId="0" applyAlignment="1" applyBorder="1" applyFont="1">
      <alignment horizontal="left" vertical="center"/>
    </xf>
    <xf borderId="81" fillId="9" fontId="54" numFmtId="164" xfId="0" applyAlignment="1" applyBorder="1" applyFont="1" applyNumberFormat="1">
      <alignment vertical="center"/>
    </xf>
    <xf borderId="41" fillId="9" fontId="42" numFmtId="166" xfId="0" applyAlignment="1" applyBorder="1" applyFont="1" applyNumberFormat="1">
      <alignment horizontal="left" vertical="center"/>
    </xf>
    <xf borderId="82" fillId="9" fontId="37" numFmtId="164" xfId="0" applyAlignment="1" applyBorder="1" applyFont="1" applyNumberFormat="1">
      <alignment vertical="center"/>
    </xf>
    <xf borderId="41" fillId="4" fontId="42" numFmtId="164" xfId="0" applyAlignment="1" applyBorder="1" applyFont="1" applyNumberFormat="1">
      <alignment horizontal="left" vertical="center"/>
    </xf>
    <xf borderId="83" fillId="4" fontId="42" numFmtId="164" xfId="0" applyAlignment="1" applyBorder="1" applyFont="1" applyNumberFormat="1">
      <alignment vertical="center"/>
    </xf>
    <xf borderId="24" fillId="11" fontId="37" numFmtId="0" xfId="0" applyAlignment="1" applyBorder="1" applyFont="1">
      <alignment vertical="center"/>
    </xf>
    <xf borderId="84" fillId="11" fontId="37" numFmtId="164" xfId="0" applyAlignment="1" applyBorder="1" applyFont="1" applyNumberFormat="1">
      <alignment vertical="center"/>
    </xf>
    <xf borderId="85" fillId="12" fontId="42" numFmtId="164" xfId="0" applyAlignment="1" applyBorder="1" applyFill="1" applyFont="1" applyNumberFormat="1">
      <alignment vertical="center"/>
    </xf>
    <xf borderId="86" fillId="12" fontId="42" numFmtId="164" xfId="0" applyAlignment="1" applyBorder="1" applyFont="1" applyNumberFormat="1">
      <alignment vertical="center"/>
    </xf>
    <xf borderId="87" fillId="4" fontId="42" numFmtId="164" xfId="0" applyAlignment="1" applyBorder="1" applyFont="1" applyNumberFormat="1">
      <alignment vertical="center"/>
    </xf>
    <xf borderId="88" fillId="4" fontId="42" numFmtId="164" xfId="0" applyAlignment="1" applyBorder="1" applyFont="1" applyNumberFormat="1">
      <alignment vertical="center"/>
    </xf>
    <xf borderId="74" fillId="4" fontId="42" numFmtId="0" xfId="0" applyAlignment="1" applyBorder="1" applyFont="1">
      <alignment vertical="center"/>
    </xf>
    <xf borderId="78" fillId="4" fontId="42" numFmtId="0" xfId="0" applyAlignment="1" applyBorder="1" applyFont="1">
      <alignment vertical="center"/>
    </xf>
    <xf borderId="61" fillId="4" fontId="42" numFmtId="0" xfId="0" applyAlignment="1" applyBorder="1" applyFont="1">
      <alignment vertical="center"/>
    </xf>
    <xf borderId="89" fillId="4" fontId="42" numFmtId="0" xfId="0" applyAlignment="1" applyBorder="1" applyFont="1">
      <alignment vertical="center"/>
    </xf>
    <xf borderId="90" fillId="4" fontId="42" numFmtId="0" xfId="0" applyAlignment="1" applyBorder="1" applyFont="1">
      <alignment vertical="center"/>
    </xf>
    <xf borderId="91" fillId="4" fontId="42" numFmtId="164" xfId="0" applyAlignment="1" applyBorder="1" applyFont="1" applyNumberFormat="1">
      <alignment vertical="center"/>
    </xf>
    <xf borderId="92" fillId="4" fontId="55" numFmtId="0" xfId="0" applyAlignment="1" applyBorder="1" applyFont="1">
      <alignment vertical="center"/>
    </xf>
    <xf borderId="93" fillId="4" fontId="55" numFmtId="2" xfId="0" applyAlignment="1" applyBorder="1" applyFont="1" applyNumberFormat="1">
      <alignment vertical="center"/>
    </xf>
    <xf borderId="94" fillId="4" fontId="55" numFmtId="0" xfId="0" applyAlignment="1" applyBorder="1" applyFont="1">
      <alignment vertical="center"/>
    </xf>
    <xf borderId="13" fillId="4" fontId="55" numFmtId="0" xfId="0" applyAlignment="1" applyBorder="1" applyFont="1">
      <alignment vertical="center"/>
    </xf>
    <xf borderId="95" fillId="4" fontId="55" numFmtId="0" xfId="0" applyAlignment="1" applyBorder="1" applyFont="1">
      <alignment vertical="center"/>
    </xf>
    <xf borderId="96" fillId="4" fontId="55" numFmtId="0" xfId="0" applyAlignment="1" applyBorder="1" applyFont="1">
      <alignment vertical="center"/>
    </xf>
    <xf borderId="97" fillId="0" fontId="1" numFmtId="0" xfId="0" applyBorder="1" applyFont="1"/>
    <xf borderId="76" fillId="4" fontId="19" numFmtId="0" xfId="0" applyAlignment="1" applyBorder="1" applyFont="1">
      <alignment horizontal="center" vertical="center"/>
    </xf>
    <xf borderId="16" fillId="4" fontId="19" numFmtId="0" xfId="0" applyAlignment="1" applyBorder="1" applyFont="1">
      <alignment horizontal="center" vertical="center"/>
    </xf>
    <xf borderId="97" fillId="5" fontId="19" numFmtId="0" xfId="0" applyAlignment="1" applyBorder="1" applyFont="1">
      <alignment horizontal="center" vertical="center"/>
    </xf>
    <xf borderId="97" fillId="0" fontId="4" numFmtId="0" xfId="0" applyBorder="1" applyFont="1"/>
    <xf borderId="98" fillId="9" fontId="37" numFmtId="0" xfId="0" applyAlignment="1" applyBorder="1" applyFont="1">
      <alignment horizontal="center" vertical="center"/>
    </xf>
    <xf borderId="99" fillId="9" fontId="37" numFmtId="0" xfId="0" applyAlignment="1" applyBorder="1" applyFont="1">
      <alignment horizontal="center" vertical="center"/>
    </xf>
    <xf borderId="100" fillId="0" fontId="4" numFmtId="0" xfId="0" applyBorder="1" applyFont="1"/>
    <xf borderId="101" fillId="0" fontId="4" numFmtId="0" xfId="0" applyBorder="1" applyFont="1"/>
    <xf borderId="102" fillId="5" fontId="39" numFmtId="0" xfId="0" applyAlignment="1" applyBorder="1" applyFont="1">
      <alignment horizontal="center" vertical="center"/>
    </xf>
    <xf borderId="73" fillId="5" fontId="56" numFmtId="0" xfId="0" applyAlignment="1" applyBorder="1" applyFont="1">
      <alignment horizontal="center" vertical="center"/>
    </xf>
    <xf borderId="103" fillId="6" fontId="42" numFmtId="0" xfId="0" applyAlignment="1" applyBorder="1" applyFont="1">
      <alignment horizontal="center" vertical="center"/>
    </xf>
    <xf borderId="104" fillId="6" fontId="37" numFmtId="0" xfId="0" applyAlignment="1" applyBorder="1" applyFont="1">
      <alignment horizontal="center" vertical="center"/>
    </xf>
    <xf borderId="104" fillId="6" fontId="37" numFmtId="164" xfId="0" applyAlignment="1" applyBorder="1" applyFont="1" applyNumberFormat="1">
      <alignment horizontal="center" vertical="center"/>
    </xf>
    <xf borderId="105" fillId="6" fontId="42" numFmtId="0" xfId="0" applyAlignment="1" applyBorder="1" applyFont="1">
      <alignment horizontal="center" vertical="center"/>
    </xf>
    <xf borderId="106" fillId="6" fontId="37" numFmtId="0" xfId="0" applyAlignment="1" applyBorder="1" applyFont="1">
      <alignment horizontal="center" vertical="center"/>
    </xf>
    <xf borderId="50" fillId="6" fontId="37" numFmtId="164" xfId="0" applyAlignment="1" applyBorder="1" applyFont="1" applyNumberFormat="1">
      <alignment horizontal="center" vertical="center"/>
    </xf>
    <xf borderId="107" fillId="6" fontId="37" numFmtId="0" xfId="0" applyAlignment="1" applyBorder="1" applyFont="1">
      <alignment horizontal="left" vertical="center"/>
    </xf>
    <xf borderId="107" fillId="11" fontId="37" numFmtId="10" xfId="0" applyAlignment="1" applyBorder="1" applyFont="1" applyNumberFormat="1">
      <alignment horizontal="center" vertical="center"/>
    </xf>
    <xf borderId="108" fillId="4" fontId="42" numFmtId="16" xfId="0" applyAlignment="1" applyBorder="1" applyFont="1" applyNumberFormat="1">
      <alignment horizontal="center" vertical="center"/>
    </xf>
    <xf borderId="44" fillId="4" fontId="42" numFmtId="0" xfId="0" applyAlignment="1" applyBorder="1" applyFont="1">
      <alignment horizontal="left" readingOrder="0" vertical="center"/>
    </xf>
    <xf borderId="18" fillId="4" fontId="42" numFmtId="0" xfId="0" applyAlignment="1" applyBorder="1" applyFont="1">
      <alignment horizontal="center" readingOrder="0" vertical="center"/>
    </xf>
    <xf borderId="18" fillId="4" fontId="42" numFmtId="164" xfId="0" applyAlignment="1" applyBorder="1" applyFont="1" applyNumberFormat="1">
      <alignment horizontal="center" readingOrder="0" vertical="center"/>
    </xf>
    <xf borderId="22" fillId="4" fontId="42" numFmtId="164" xfId="0" applyAlignment="1" applyBorder="1" applyFont="1" applyNumberFormat="1">
      <alignment horizontal="center" vertical="center"/>
    </xf>
    <xf borderId="76" fillId="4" fontId="42" numFmtId="16" xfId="0" applyAlignment="1" applyBorder="1" applyFont="1" applyNumberFormat="1">
      <alignment horizontal="center" vertical="center"/>
    </xf>
    <xf borderId="18" fillId="4" fontId="42" numFmtId="0" xfId="0" applyAlignment="1" applyBorder="1" applyFont="1">
      <alignment horizontal="center" vertical="center"/>
    </xf>
    <xf borderId="18" fillId="4" fontId="42" numFmtId="164" xfId="0" applyAlignment="1" applyBorder="1" applyFont="1" applyNumberFormat="1">
      <alignment horizontal="center" vertical="center"/>
    </xf>
    <xf borderId="45" fillId="4" fontId="57" numFmtId="10" xfId="0" applyAlignment="1" applyBorder="1" applyFont="1" applyNumberFormat="1">
      <alignment horizontal="center"/>
    </xf>
    <xf borderId="44" fillId="4" fontId="42" numFmtId="0" xfId="0" applyAlignment="1" applyBorder="1" applyFont="1">
      <alignment horizontal="left" vertical="center"/>
    </xf>
    <xf borderId="45" fillId="4" fontId="42" numFmtId="0" xfId="0" applyAlignment="1" applyBorder="1" applyFont="1">
      <alignment horizontal="center" vertical="center"/>
    </xf>
    <xf borderId="45" fillId="4" fontId="42" numFmtId="164" xfId="0" applyAlignment="1" applyBorder="1" applyFont="1" applyNumberFormat="1">
      <alignment horizontal="center" vertical="center"/>
    </xf>
    <xf borderId="72" fillId="4" fontId="42" numFmtId="16" xfId="0" applyAlignment="1" applyBorder="1" applyFont="1" applyNumberFormat="1">
      <alignment horizontal="center" vertical="center"/>
    </xf>
    <xf borderId="18" fillId="6" fontId="42" numFmtId="0" xfId="0" applyAlignment="1" applyBorder="1" applyFont="1">
      <alignment horizontal="left" vertical="center"/>
    </xf>
    <xf borderId="18" fillId="11" fontId="42" numFmtId="0" xfId="0" applyAlignment="1" applyBorder="1" applyFont="1">
      <alignment horizontal="center" vertical="center"/>
    </xf>
    <xf borderId="76" fillId="4" fontId="42" numFmtId="0" xfId="0" applyAlignment="1" applyBorder="1" applyFont="1">
      <alignment horizontal="center" vertical="center"/>
    </xf>
    <xf borderId="109" fillId="6" fontId="42" numFmtId="0" xfId="0" applyAlignment="1" applyBorder="1" applyFont="1">
      <alignment horizontal="left" vertical="center"/>
    </xf>
    <xf borderId="109" fillId="11" fontId="42" numFmtId="164" xfId="0" applyAlignment="1" applyBorder="1" applyFont="1" applyNumberFormat="1">
      <alignment vertical="center"/>
    </xf>
    <xf borderId="110" fillId="6" fontId="42" numFmtId="0" xfId="0" applyAlignment="1" applyBorder="1" applyFont="1">
      <alignment horizontal="left" vertical="center"/>
    </xf>
    <xf borderId="110" fillId="11" fontId="42" numFmtId="164" xfId="0" applyAlignment="1" applyBorder="1" applyFont="1" applyNumberFormat="1">
      <alignment horizontal="center" vertical="center"/>
    </xf>
    <xf borderId="111" fillId="6" fontId="42" numFmtId="0" xfId="0" applyAlignment="1" applyBorder="1" applyFont="1">
      <alignment horizontal="left" vertical="center"/>
    </xf>
    <xf borderId="111" fillId="11" fontId="42" numFmtId="0" xfId="0" applyAlignment="1" applyBorder="1" applyFont="1">
      <alignment horizontal="right" vertical="center"/>
    </xf>
    <xf borderId="45" fillId="6" fontId="42" numFmtId="0" xfId="0" applyAlignment="1" applyBorder="1" applyFont="1">
      <alignment horizontal="left" vertical="center"/>
    </xf>
    <xf borderId="45" fillId="11" fontId="42" numFmtId="0" xfId="0" applyAlignment="1" applyBorder="1" applyFont="1">
      <alignment horizontal="center" vertical="center"/>
    </xf>
    <xf borderId="109" fillId="11" fontId="42" numFmtId="164" xfId="0" applyAlignment="1" applyBorder="1" applyFont="1" applyNumberFormat="1">
      <alignment horizontal="center" vertical="center"/>
    </xf>
    <xf borderId="51" fillId="6" fontId="42" numFmtId="0" xfId="0" applyAlignment="1" applyBorder="1" applyFont="1">
      <alignment horizontal="left" vertical="center"/>
    </xf>
    <xf borderId="51" fillId="11" fontId="42" numFmtId="0" xfId="0" applyAlignment="1" applyBorder="1" applyFont="1">
      <alignment horizontal="center" vertical="center"/>
    </xf>
    <xf borderId="72" fillId="4" fontId="42" numFmtId="0" xfId="0" applyAlignment="1" applyBorder="1" applyFont="1">
      <alignment horizontal="center" vertical="center"/>
    </xf>
    <xf borderId="41" fillId="4" fontId="16" numFmtId="0" xfId="0" applyAlignment="1" applyBorder="1" applyFont="1">
      <alignment horizontal="center"/>
    </xf>
    <xf borderId="112" fillId="10" fontId="42" numFmtId="0" xfId="0" applyAlignment="1" applyBorder="1" applyFont="1">
      <alignment horizontal="left" vertical="center"/>
    </xf>
    <xf borderId="112" fillId="10" fontId="42" numFmtId="164" xfId="0" applyAlignment="1" applyBorder="1" applyFont="1" applyNumberFormat="1">
      <alignment horizontal="center" vertical="center"/>
    </xf>
    <xf borderId="44" fillId="4" fontId="16" numFmtId="164" xfId="0" applyAlignment="1" applyBorder="1" applyFont="1" applyNumberFormat="1">
      <alignment horizontal="center"/>
    </xf>
    <xf borderId="41" fillId="4" fontId="58" numFmtId="0" xfId="0" applyAlignment="1" applyBorder="1" applyFont="1">
      <alignment horizontal="center" vertical="center"/>
    </xf>
    <xf borderId="41" fillId="5" fontId="39" numFmtId="10" xfId="0" applyAlignment="1" applyBorder="1" applyFont="1" applyNumberFormat="1">
      <alignment horizontal="center" vertical="center"/>
    </xf>
    <xf borderId="30" fillId="9" fontId="42" numFmtId="0" xfId="0" applyAlignment="1" applyBorder="1" applyFont="1">
      <alignment horizontal="center" vertical="center"/>
    </xf>
    <xf borderId="34" fillId="4" fontId="42" numFmtId="9" xfId="0" applyAlignment="1" applyBorder="1" applyFont="1" applyNumberFormat="1">
      <alignment horizontal="center" vertical="center"/>
    </xf>
    <xf borderId="34" fillId="4" fontId="42" numFmtId="164" xfId="0" applyAlignment="1" applyBorder="1" applyFont="1" applyNumberFormat="1">
      <alignment horizontal="center" vertical="center"/>
    </xf>
    <xf borderId="41" fillId="4" fontId="57" numFmtId="0" xfId="0" applyAlignment="1" applyBorder="1" applyFont="1">
      <alignment horizontal="left"/>
    </xf>
    <xf borderId="113" fillId="11" fontId="37" numFmtId="0" xfId="0" applyAlignment="1" applyBorder="1" applyFont="1">
      <alignment horizontal="left" vertical="center"/>
    </xf>
    <xf borderId="113" fillId="11" fontId="42" numFmtId="9" xfId="0" applyAlignment="1" applyBorder="1" applyFont="1" applyNumberFormat="1">
      <alignment horizontal="center" vertical="center"/>
    </xf>
    <xf borderId="113" fillId="11" fontId="42" numFmtId="164" xfId="0" applyAlignment="1" applyBorder="1" applyFont="1" applyNumberFormat="1">
      <alignment horizontal="center" vertical="center"/>
    </xf>
    <xf borderId="44" fillId="4" fontId="16" numFmtId="10" xfId="0" applyAlignment="1" applyBorder="1" applyFont="1" applyNumberFormat="1">
      <alignment horizontal="center"/>
    </xf>
    <xf borderId="68" fillId="4" fontId="42" numFmtId="9" xfId="0" applyAlignment="1" applyBorder="1" applyFont="1" applyNumberFormat="1">
      <alignment horizontal="center" vertical="center"/>
    </xf>
    <xf borderId="68" fillId="4" fontId="42" numFmtId="164" xfId="0" applyAlignment="1" applyBorder="1" applyFont="1" applyNumberFormat="1">
      <alignment horizontal="center" vertical="center"/>
    </xf>
    <xf borderId="70" fillId="4" fontId="42" numFmtId="9" xfId="0" applyAlignment="1" applyBorder="1" applyFont="1" applyNumberFormat="1">
      <alignment horizontal="center" vertical="center"/>
    </xf>
    <xf borderId="70" fillId="4" fontId="42" numFmtId="164" xfId="0" applyAlignment="1" applyBorder="1" applyFont="1" applyNumberFormat="1">
      <alignment horizontal="center" vertical="center"/>
    </xf>
    <xf borderId="18" fillId="4" fontId="59" numFmtId="0" xfId="0" applyAlignment="1" applyBorder="1" applyFont="1">
      <alignment horizontal="left" vertical="center"/>
    </xf>
    <xf borderId="18" fillId="4" fontId="55" numFmtId="10" xfId="0" applyAlignment="1" applyBorder="1" applyFont="1" applyNumberFormat="1">
      <alignment horizontal="center" vertical="center"/>
    </xf>
    <xf borderId="30" fillId="4" fontId="59" numFmtId="0" xfId="0" applyAlignment="1" applyBorder="1" applyFont="1">
      <alignment horizontal="left" vertical="center"/>
    </xf>
    <xf borderId="30" fillId="4" fontId="55" numFmtId="10" xfId="0" applyAlignment="1" applyBorder="1" applyFont="1" applyNumberFormat="1">
      <alignment horizontal="center" vertical="center"/>
    </xf>
    <xf borderId="45" fillId="4" fontId="55" numFmtId="10" xfId="0" applyAlignment="1" applyBorder="1" applyFont="1" applyNumberFormat="1">
      <alignment horizontal="center" vertical="center"/>
    </xf>
    <xf borderId="114" fillId="5" fontId="39" numFmtId="10" xfId="0" applyAlignment="1" applyBorder="1" applyFont="1" applyNumberFormat="1">
      <alignment horizontal="center" vertical="center"/>
    </xf>
    <xf borderId="115" fillId="0" fontId="4" numFmtId="0" xfId="0" applyBorder="1" applyFont="1"/>
    <xf borderId="44" fillId="4" fontId="55" numFmtId="10" xfId="0" applyAlignment="1" applyBorder="1" applyFont="1" applyNumberFormat="1">
      <alignment horizontal="center" vertical="center"/>
    </xf>
    <xf borderId="47" fillId="6" fontId="37" numFmtId="164" xfId="0" applyAlignment="1" applyBorder="1" applyFont="1" applyNumberFormat="1">
      <alignment horizontal="center" vertical="center"/>
    </xf>
    <xf borderId="23" fillId="11" fontId="42" numFmtId="0" xfId="0" applyAlignment="1" applyBorder="1" applyFont="1">
      <alignment horizontal="center" vertical="center"/>
    </xf>
    <xf borderId="44" fillId="11" fontId="42" numFmtId="0" xfId="0" applyAlignment="1" applyBorder="1" applyFont="1">
      <alignment horizontal="center" vertical="center"/>
    </xf>
    <xf borderId="47" fillId="6" fontId="37" numFmtId="0" xfId="0" applyAlignment="1" applyBorder="1" applyFont="1">
      <alignment horizontal="center" vertical="center"/>
    </xf>
    <xf borderId="41" fillId="4" fontId="16" numFmtId="0" xfId="0" applyAlignment="1" applyBorder="1" applyFont="1">
      <alignment horizontal="left"/>
    </xf>
    <xf borderId="45" fillId="4" fontId="55" numFmtId="0" xfId="0" applyAlignment="1" applyBorder="1" applyFont="1">
      <alignment horizontal="center" vertical="center"/>
    </xf>
    <xf borderId="45" fillId="4" fontId="49" numFmtId="0" xfId="0" applyAlignment="1" applyBorder="1" applyFont="1">
      <alignment horizontal="center"/>
    </xf>
    <xf borderId="72" fillId="4" fontId="42" numFmtId="164" xfId="0" applyAlignment="1" applyBorder="1" applyFont="1" applyNumberFormat="1">
      <alignment horizontal="center" vertical="center"/>
    </xf>
    <xf borderId="45" fillId="4" fontId="16" numFmtId="2" xfId="0" applyBorder="1" applyFont="1" applyNumberFormat="1"/>
    <xf borderId="45" fillId="4" fontId="42" numFmtId="0" xfId="0" applyAlignment="1" applyBorder="1" applyFont="1">
      <alignment vertical="center"/>
    </xf>
    <xf borderId="45" fillId="4" fontId="42" numFmtId="164" xfId="0" applyAlignment="1" applyBorder="1" applyFont="1" applyNumberFormat="1">
      <alignment vertical="center"/>
    </xf>
    <xf borderId="45" fillId="6" fontId="42" numFmtId="164" xfId="0" applyAlignment="1" applyBorder="1" applyFont="1" applyNumberFormat="1">
      <alignment vertical="center"/>
    </xf>
    <xf borderId="72" fillId="4" fontId="42" numFmtId="0" xfId="0" applyAlignment="1" applyBorder="1" applyFont="1">
      <alignment vertical="center"/>
    </xf>
    <xf borderId="45" fillId="4" fontId="60" numFmtId="0" xfId="0" applyBorder="1" applyFont="1"/>
    <xf borderId="45" fillId="4" fontId="12" numFmtId="0" xfId="0" applyBorder="1" applyFont="1"/>
    <xf borderId="45" fillId="4" fontId="42" numFmtId="0" xfId="0" applyAlignment="1" applyBorder="1" applyFont="1">
      <alignment horizontal="left"/>
    </xf>
    <xf borderId="45" fillId="4" fontId="42" numFmtId="0" xfId="0" applyBorder="1" applyFont="1"/>
    <xf borderId="45" fillId="4" fontId="48" numFmtId="0" xfId="0" applyBorder="1" applyFont="1"/>
    <xf borderId="45" fillId="4" fontId="37" numFmtId="0" xfId="0" applyAlignment="1" applyBorder="1" applyFont="1">
      <alignment horizontal="left"/>
    </xf>
    <xf borderId="24" fillId="4" fontId="61" numFmtId="0" xfId="0" applyAlignment="1" applyBorder="1" applyFont="1">
      <alignment horizontal="center" readingOrder="0" vertical="center"/>
    </xf>
    <xf borderId="28" fillId="0" fontId="4" numFmtId="0" xfId="0" applyBorder="1" applyFont="1"/>
    <xf borderId="116" fillId="0" fontId="4" numFmtId="0" xfId="0" applyBorder="1" applyFont="1"/>
    <xf borderId="69" fillId="0" fontId="4" numFmtId="0" xfId="0" applyBorder="1" applyFont="1"/>
    <xf borderId="22" fillId="0" fontId="4" numFmtId="0" xfId="0" applyBorder="1" applyFont="1"/>
    <xf borderId="23" fillId="0" fontId="4" numFmtId="0" xfId="0" applyBorder="1" applyFont="1"/>
    <xf borderId="45" fillId="4" fontId="14" numFmtId="0" xfId="0" applyBorder="1" applyFont="1"/>
    <xf borderId="45" fillId="4" fontId="37" numFmtId="0" xfId="0" applyAlignment="1" applyBorder="1" applyFont="1">
      <alignment horizontal="center"/>
    </xf>
    <xf borderId="45" fillId="4" fontId="12" numFmtId="0" xfId="0" applyAlignment="1" applyBorder="1" applyFont="1">
      <alignment horizontal="center"/>
    </xf>
    <xf borderId="0" fillId="4" fontId="16" numFmtId="0" xfId="0" applyFont="1"/>
    <xf borderId="45" fillId="5" fontId="55" numFmtId="0" xfId="0" applyAlignment="1" applyBorder="1" applyFont="1">
      <alignment vertical="center"/>
    </xf>
    <xf borderId="24" fillId="5" fontId="55" numFmtId="164" xfId="0" applyAlignment="1" applyBorder="1" applyFont="1" applyNumberFormat="1">
      <alignment vertical="center"/>
    </xf>
    <xf borderId="0" fillId="4" fontId="55" numFmtId="164" xfId="0" applyAlignment="1" applyFont="1" applyNumberFormat="1">
      <alignment vertical="center"/>
    </xf>
    <xf borderId="45" fillId="4" fontId="16" numFmtId="0" xfId="0" applyAlignment="1" applyBorder="1" applyFont="1">
      <alignment horizontal="center" vertical="center"/>
    </xf>
    <xf borderId="45" fillId="5" fontId="50" numFmtId="0" xfId="0" applyAlignment="1" applyBorder="1" applyFont="1">
      <alignment vertical="center"/>
    </xf>
    <xf borderId="19" fillId="5" fontId="55" numFmtId="0" xfId="0" applyAlignment="1" applyBorder="1" applyFont="1">
      <alignment vertical="center"/>
    </xf>
    <xf borderId="0" fillId="4" fontId="55" numFmtId="0" xfId="0" applyAlignment="1" applyFont="1">
      <alignment vertical="center"/>
    </xf>
    <xf borderId="30" fillId="5" fontId="55" numFmtId="0" xfId="0" applyAlignment="1" applyBorder="1" applyFont="1">
      <alignment vertical="center"/>
    </xf>
    <xf borderId="24" fillId="5" fontId="55" numFmtId="0" xfId="0" applyAlignment="1" applyBorder="1" applyFont="1">
      <alignment vertical="center"/>
    </xf>
    <xf borderId="117" fillId="11" fontId="55" numFmtId="0" xfId="0" applyAlignment="1" applyBorder="1" applyFont="1">
      <alignment horizontal="center" vertical="center"/>
    </xf>
    <xf borderId="47" fillId="11" fontId="37" numFmtId="0" xfId="0" applyAlignment="1" applyBorder="1" applyFont="1">
      <alignment horizontal="center" vertical="center"/>
    </xf>
    <xf borderId="106" fillId="11" fontId="37" numFmtId="0" xfId="0" applyAlignment="1" applyBorder="1" applyFont="1">
      <alignment horizontal="center" vertical="center"/>
    </xf>
    <xf borderId="0" fillId="4" fontId="1" numFmtId="0" xfId="0" applyFont="1"/>
    <xf borderId="34" fillId="0" fontId="1" numFmtId="0" xfId="0" applyBorder="1" applyFont="1"/>
    <xf borderId="44" fillId="4" fontId="62" numFmtId="164" xfId="0" applyAlignment="1" applyBorder="1" applyFont="1" applyNumberFormat="1">
      <alignment horizontal="center"/>
    </xf>
    <xf borderId="18" fillId="4" fontId="42" numFmtId="164" xfId="0" applyAlignment="1" applyBorder="1" applyFont="1" applyNumberFormat="1">
      <alignment vertical="center"/>
    </xf>
    <xf borderId="118" fillId="4" fontId="42" numFmtId="0" xfId="0" applyAlignment="1" applyBorder="1" applyFont="1">
      <alignment vertical="center"/>
    </xf>
    <xf borderId="118" fillId="4" fontId="42" numFmtId="164" xfId="0" applyAlignment="1" applyBorder="1" applyFont="1" applyNumberFormat="1">
      <alignment vertical="center"/>
    </xf>
    <xf borderId="44" fillId="4" fontId="63" numFmtId="164" xfId="0" applyBorder="1" applyFont="1" applyNumberFormat="1"/>
    <xf borderId="0" fillId="4" fontId="39" numFmtId="164" xfId="0" applyAlignment="1" applyFont="1" applyNumberFormat="1">
      <alignment horizontal="center" vertical="center"/>
    </xf>
    <xf borderId="45" fillId="4" fontId="42" numFmtId="164" xfId="0" applyAlignment="1" applyBorder="1" applyFont="1" applyNumberFormat="1">
      <alignment vertical="center"/>
    </xf>
    <xf borderId="119" fillId="4" fontId="42" numFmtId="0" xfId="0" applyAlignment="1" applyBorder="1" applyFont="1">
      <alignment vertical="center"/>
    </xf>
    <xf borderId="0" fillId="4" fontId="42" numFmtId="164" xfId="0" applyAlignment="1" applyFont="1" applyNumberFormat="1">
      <alignment horizontal="left" vertical="center"/>
    </xf>
    <xf borderId="0" fillId="4" fontId="42" numFmtId="164" xfId="0" applyAlignment="1" applyFont="1" applyNumberFormat="1">
      <alignment horizontal="center" vertical="center"/>
    </xf>
    <xf borderId="44" fillId="4" fontId="63" numFmtId="0" xfId="0" applyBorder="1" applyFont="1"/>
    <xf borderId="45" fillId="3" fontId="42" numFmtId="164" xfId="0" applyAlignment="1" applyBorder="1" applyFont="1" applyNumberFormat="1">
      <alignment vertical="center"/>
    </xf>
    <xf borderId="119" fillId="3" fontId="42" numFmtId="0" xfId="0" applyAlignment="1" applyBorder="1" applyFont="1">
      <alignment vertical="center"/>
    </xf>
    <xf borderId="0" fillId="4" fontId="37" numFmtId="0" xfId="0" applyAlignment="1" applyFont="1">
      <alignment horizontal="center" vertical="center"/>
    </xf>
    <xf borderId="45" fillId="4" fontId="16" numFmtId="0" xfId="0" applyAlignment="1" applyBorder="1" applyFont="1">
      <alignment horizontal="right"/>
    </xf>
    <xf borderId="0" fillId="4" fontId="64" numFmtId="0" xfId="0" applyAlignment="1" applyFont="1">
      <alignment horizontal="center" vertical="center"/>
    </xf>
    <xf borderId="41" fillId="4" fontId="16" numFmtId="164" xfId="0" applyBorder="1" applyFont="1" applyNumberFormat="1"/>
    <xf borderId="0" fillId="4" fontId="37" numFmtId="0" xfId="0" applyAlignment="1" applyFont="1">
      <alignment vertical="center"/>
    </xf>
    <xf borderId="0" fillId="4" fontId="42" numFmtId="167" xfId="0" applyAlignment="1" applyFont="1" applyNumberFormat="1">
      <alignment vertical="center"/>
    </xf>
    <xf borderId="0" fillId="4" fontId="42" numFmtId="164" xfId="0" applyAlignment="1" applyFont="1" applyNumberFormat="1">
      <alignment vertical="center"/>
    </xf>
    <xf borderId="119" fillId="4" fontId="42" numFmtId="0" xfId="0" applyAlignment="1" applyBorder="1" applyFont="1">
      <alignment vertical="center"/>
    </xf>
    <xf borderId="118" fillId="4" fontId="42" numFmtId="164" xfId="0" applyAlignment="1" applyBorder="1" applyFont="1" applyNumberFormat="1">
      <alignment vertical="center"/>
    </xf>
    <xf borderId="44" fillId="4" fontId="16" numFmtId="164" xfId="0" applyBorder="1" applyFont="1" applyNumberFormat="1"/>
    <xf borderId="30" fillId="4" fontId="42" numFmtId="0" xfId="0" applyAlignment="1" applyBorder="1" applyFont="1">
      <alignment vertical="center"/>
    </xf>
    <xf borderId="120" fillId="4" fontId="42" numFmtId="0" xfId="0" applyAlignment="1" applyBorder="1" applyFont="1">
      <alignment vertical="center"/>
    </xf>
    <xf borderId="0" fillId="6" fontId="37" numFmtId="0" xfId="0" applyAlignment="1" applyFont="1">
      <alignment horizontal="center" vertical="center"/>
    </xf>
    <xf borderId="39" fillId="6" fontId="37" numFmtId="0" xfId="0" applyAlignment="1" applyBorder="1" applyFont="1">
      <alignment horizontal="center" vertical="center"/>
    </xf>
    <xf borderId="121" fillId="6" fontId="42" numFmtId="0" xfId="0" applyAlignment="1" applyBorder="1" applyFont="1">
      <alignment vertical="center"/>
    </xf>
    <xf borderId="122" fillId="6" fontId="42" numFmtId="0" xfId="0" applyAlignment="1" applyBorder="1" applyFont="1">
      <alignment vertical="center"/>
    </xf>
    <xf borderId="122" fillId="6" fontId="42" numFmtId="164" xfId="0" applyAlignment="1" applyBorder="1" applyFont="1" applyNumberFormat="1">
      <alignment vertical="center"/>
    </xf>
    <xf borderId="45" fillId="4" fontId="65" numFmtId="0" xfId="0" applyAlignment="1" applyBorder="1" applyFont="1">
      <alignment horizontal="center"/>
    </xf>
    <xf borderId="107" fillId="6" fontId="66" numFmtId="0" xfId="0" applyAlignment="1" applyBorder="1" applyFont="1">
      <alignment vertical="center"/>
    </xf>
    <xf borderId="107" fillId="6" fontId="66" numFmtId="164" xfId="0" applyAlignment="1" applyBorder="1" applyFont="1" applyNumberFormat="1">
      <alignment vertical="center"/>
    </xf>
    <xf borderId="123" fillId="6" fontId="37" numFmtId="0" xfId="0" applyAlignment="1" applyBorder="1" applyFont="1">
      <alignment horizontal="center" vertical="center"/>
    </xf>
    <xf borderId="50" fillId="6" fontId="37" numFmtId="0" xfId="0" applyAlignment="1" applyBorder="1" applyFont="1">
      <alignment horizontal="center" vertical="center"/>
    </xf>
    <xf borderId="124" fillId="6" fontId="37" numFmtId="0" xfId="0" applyAlignment="1" applyBorder="1" applyFont="1">
      <alignment horizontal="center" vertical="center"/>
    </xf>
    <xf borderId="106" fillId="6" fontId="37" numFmtId="168" xfId="0" applyAlignment="1" applyBorder="1" applyFont="1" applyNumberFormat="1">
      <alignment horizontal="center" vertical="center"/>
    </xf>
    <xf borderId="125" fillId="6" fontId="37" numFmtId="168" xfId="0" applyAlignment="1" applyBorder="1" applyFont="1" applyNumberFormat="1">
      <alignment horizontal="center" vertical="center"/>
    </xf>
    <xf borderId="18" fillId="4" fontId="42" numFmtId="164" xfId="0" applyAlignment="1" applyBorder="1" applyFont="1" applyNumberFormat="1">
      <alignment vertical="center"/>
    </xf>
    <xf borderId="18" fillId="4" fontId="42" numFmtId="0" xfId="0" applyAlignment="1" applyBorder="1" applyFont="1">
      <alignment vertical="center"/>
    </xf>
    <xf borderId="91" fillId="6" fontId="59" numFmtId="0" xfId="0" applyAlignment="1" applyBorder="1" applyFont="1">
      <alignment horizontal="center" vertical="center"/>
    </xf>
    <xf borderId="91" fillId="6" fontId="62" numFmtId="0" xfId="0" applyAlignment="1" applyBorder="1" applyFont="1">
      <alignment horizontal="center"/>
    </xf>
    <xf borderId="91" fillId="6" fontId="49" numFmtId="0" xfId="0" applyAlignment="1" applyBorder="1" applyFont="1">
      <alignment horizontal="center" vertical="center"/>
    </xf>
    <xf borderId="44" fillId="4" fontId="49" numFmtId="0" xfId="0" applyAlignment="1" applyBorder="1" applyFont="1">
      <alignment horizontal="center" vertical="center"/>
    </xf>
    <xf borderId="22" fillId="4" fontId="55" numFmtId="0" xfId="0" applyAlignment="1" applyBorder="1" applyFont="1">
      <alignment horizontal="center" vertical="center"/>
    </xf>
    <xf borderId="45" fillId="4" fontId="55" numFmtId="164" xfId="0" applyAlignment="1" applyBorder="1" applyFont="1" applyNumberFormat="1">
      <alignment vertical="center"/>
    </xf>
    <xf borderId="124" fillId="6" fontId="37" numFmtId="169" xfId="0" applyAlignment="1" applyBorder="1" applyFont="1" applyNumberFormat="1">
      <alignment horizontal="center" vertical="center"/>
    </xf>
    <xf borderId="18" fillId="4" fontId="55" numFmtId="164" xfId="0" applyAlignment="1" applyBorder="1" applyFont="1" applyNumberFormat="1">
      <alignment vertical="center"/>
    </xf>
    <xf borderId="18" fillId="4" fontId="55" numFmtId="0" xfId="0" applyAlignment="1" applyBorder="1" applyFont="1">
      <alignment vertical="center"/>
    </xf>
    <xf borderId="45" fillId="4" fontId="55" numFmtId="0" xfId="0" applyAlignment="1" applyBorder="1" applyFont="1">
      <alignment vertical="center"/>
    </xf>
    <xf borderId="45" fillId="4" fontId="55" numFmtId="164" xfId="0" applyAlignment="1" applyBorder="1" applyFont="1" applyNumberFormat="1">
      <alignment horizontal="right" vertical="center"/>
    </xf>
    <xf borderId="45" fillId="4" fontId="16" numFmtId="0" xfId="0" applyAlignment="1" applyBorder="1" applyFont="1">
      <alignment vertical="center"/>
    </xf>
    <xf borderId="70" fillId="4" fontId="63" numFmtId="0" xfId="0" applyBorder="1" applyFont="1"/>
    <xf borderId="70" fillId="4" fontId="19" numFmtId="0" xfId="0" applyAlignment="1" applyBorder="1" applyFont="1">
      <alignment horizontal="center" vertical="center"/>
    </xf>
    <xf borderId="70" fillId="4" fontId="16" numFmtId="0" xfId="0" applyBorder="1" applyFont="1"/>
    <xf borderId="22" fillId="4" fontId="63" numFmtId="0" xfId="0" applyBorder="1" applyFont="1"/>
    <xf borderId="25" fillId="5" fontId="50" numFmtId="0" xfId="0" applyAlignment="1" applyBorder="1" applyFont="1">
      <alignment horizontal="center" vertical="center"/>
    </xf>
    <xf borderId="41" fillId="4" fontId="63" numFmtId="0" xfId="0" applyBorder="1" applyFont="1"/>
    <xf borderId="126" fillId="9" fontId="59" numFmtId="0" xfId="0" applyAlignment="1" applyBorder="1" applyFont="1">
      <alignment horizontal="center" vertical="center"/>
    </xf>
    <xf borderId="100" fillId="9" fontId="59" numFmtId="0" xfId="0" applyAlignment="1" applyBorder="1" applyFont="1">
      <alignment horizontal="center" vertical="center"/>
    </xf>
    <xf borderId="73" fillId="5" fontId="39" numFmtId="0" xfId="0" applyAlignment="1" applyBorder="1" applyFont="1">
      <alignment horizontal="center" vertical="center"/>
    </xf>
    <xf borderId="127" fillId="6" fontId="55" numFmtId="0" xfId="0" applyAlignment="1" applyBorder="1" applyFont="1">
      <alignment horizontal="center" vertical="center"/>
    </xf>
    <xf borderId="128" fillId="6" fontId="55" numFmtId="0" xfId="0" applyAlignment="1" applyBorder="1" applyFont="1">
      <alignment horizontal="center" vertical="center"/>
    </xf>
    <xf borderId="129" fillId="6" fontId="55" numFmtId="0" xfId="0" applyAlignment="1" applyBorder="1" applyFont="1">
      <alignment horizontal="center" vertical="center"/>
    </xf>
    <xf borderId="130" fillId="4" fontId="55" numFmtId="0" xfId="0" applyAlignment="1" applyBorder="1" applyFont="1">
      <alignment horizontal="left" vertical="center"/>
    </xf>
    <xf borderId="130" fillId="4" fontId="59" numFmtId="0" xfId="0" applyAlignment="1" applyBorder="1" applyFont="1">
      <alignment horizontal="center" vertical="center"/>
    </xf>
    <xf borderId="45" fillId="4" fontId="63" numFmtId="0" xfId="0" applyBorder="1" applyFont="1"/>
    <xf borderId="62" fillId="4" fontId="16" numFmtId="16" xfId="0" applyAlignment="1" applyBorder="1" applyFont="1" applyNumberFormat="1">
      <alignment horizontal="center"/>
    </xf>
    <xf borderId="23" fillId="4" fontId="16" numFmtId="0" xfId="0" applyAlignment="1" applyBorder="1" applyFont="1">
      <alignment horizontal="center"/>
    </xf>
    <xf borderId="45" fillId="4" fontId="63" numFmtId="0" xfId="0" applyAlignment="1" applyBorder="1" applyFont="1">
      <alignment horizontal="left"/>
    </xf>
    <xf borderId="51" fillId="4" fontId="55" numFmtId="0" xfId="0" applyAlignment="1" applyBorder="1" applyFont="1">
      <alignment horizontal="left"/>
    </xf>
    <xf borderId="51" fillId="4" fontId="55" numFmtId="0" xfId="0" applyBorder="1" applyFont="1"/>
    <xf borderId="52" fillId="4" fontId="16" numFmtId="16" xfId="0" applyAlignment="1" applyBorder="1" applyFont="1" applyNumberFormat="1">
      <alignment horizontal="center"/>
    </xf>
    <xf borderId="91" fillId="4" fontId="55" numFmtId="164" xfId="0" applyAlignment="1" applyBorder="1" applyFont="1" applyNumberFormat="1">
      <alignment horizontal="left" vertical="center"/>
    </xf>
    <xf borderId="91" fillId="4" fontId="55" numFmtId="164" xfId="0" applyAlignment="1" applyBorder="1" applyFont="1" applyNumberFormat="1">
      <alignment vertical="center"/>
    </xf>
    <xf borderId="91" fillId="4" fontId="55" numFmtId="0" xfId="0" applyAlignment="1" applyBorder="1" applyFont="1">
      <alignment horizontal="left" vertical="center"/>
    </xf>
    <xf borderId="91" fillId="4" fontId="55" numFmtId="10" xfId="0" applyAlignment="1" applyBorder="1" applyFont="1" applyNumberFormat="1">
      <alignment vertical="center"/>
    </xf>
    <xf borderId="45" fillId="4" fontId="16" numFmtId="10" xfId="0" applyBorder="1" applyFont="1" applyNumberFormat="1"/>
    <xf borderId="131" fillId="9" fontId="59" numFmtId="0" xfId="0" applyAlignment="1" applyBorder="1" applyFont="1">
      <alignment horizontal="center" vertical="center"/>
    </xf>
    <xf borderId="132" fillId="9" fontId="55" numFmtId="164" xfId="0" applyAlignment="1" applyBorder="1" applyFont="1" applyNumberFormat="1">
      <alignment horizontal="center" vertical="center"/>
    </xf>
    <xf borderId="132" fillId="9" fontId="55" numFmtId="10" xfId="0" applyAlignment="1" applyBorder="1" applyFont="1" applyNumberFormat="1">
      <alignment horizontal="center" vertical="center"/>
    </xf>
    <xf borderId="133" fillId="9" fontId="55" numFmtId="164" xfId="0" applyAlignment="1" applyBorder="1" applyFont="1" applyNumberFormat="1">
      <alignment horizontal="center" vertical="center"/>
    </xf>
    <xf borderId="134" fillId="5" fontId="67" numFmtId="0" xfId="0" applyAlignment="1" applyBorder="1" applyFont="1">
      <alignment horizontal="center" vertical="center"/>
    </xf>
    <xf borderId="135" fillId="5" fontId="67" numFmtId="168" xfId="0" applyAlignment="1" applyBorder="1" applyFont="1" applyNumberFormat="1">
      <alignment horizontal="center" vertical="center"/>
    </xf>
    <xf borderId="136" fillId="0" fontId="4" numFmtId="0" xfId="0" applyBorder="1" applyFont="1"/>
    <xf borderId="137" fillId="0" fontId="4" numFmtId="0" xfId="0" applyBorder="1" applyFont="1"/>
    <xf borderId="16" fillId="4" fontId="68" numFmtId="0" xfId="0" applyBorder="1" applyFont="1"/>
    <xf borderId="138" fillId="4" fontId="55" numFmtId="0" xfId="0" applyAlignment="1" applyBorder="1" applyFont="1">
      <alignment vertical="center"/>
    </xf>
    <xf borderId="139" fillId="4" fontId="55" numFmtId="0" xfId="0" applyAlignment="1" applyBorder="1" applyFont="1">
      <alignment vertical="center"/>
    </xf>
    <xf borderId="68" fillId="4" fontId="55" numFmtId="0" xfId="0" applyAlignment="1" applyBorder="1" applyFont="1">
      <alignment vertical="center"/>
    </xf>
    <xf borderId="74" fillId="4" fontId="55" numFmtId="0" xfId="0" applyAlignment="1" applyBorder="1" applyFont="1">
      <alignment vertical="center"/>
    </xf>
    <xf borderId="140" fillId="4" fontId="16" numFmtId="0" xfId="0" applyBorder="1" applyFont="1"/>
    <xf borderId="92" fillId="4" fontId="16" numFmtId="0" xfId="0" applyBorder="1" applyFont="1"/>
    <xf borderId="141" fillId="4" fontId="55" numFmtId="0" xfId="0" applyAlignment="1" applyBorder="1" applyFont="1">
      <alignment vertical="center"/>
    </xf>
    <xf borderId="142" fillId="13" fontId="55" numFmtId="0" xfId="0" applyAlignment="1" applyBorder="1" applyFill="1" applyFont="1">
      <alignment horizontal="center" vertical="center"/>
    </xf>
    <xf borderId="143" fillId="14" fontId="55" numFmtId="0" xfId="0" applyAlignment="1" applyBorder="1" applyFill="1" applyFont="1">
      <alignment horizontal="center" vertical="center"/>
    </xf>
    <xf borderId="144" fillId="13" fontId="55" numFmtId="0" xfId="0" applyAlignment="1" applyBorder="1" applyFont="1">
      <alignment horizontal="center" vertical="center"/>
    </xf>
    <xf borderId="138" fillId="4" fontId="55" numFmtId="164" xfId="0" applyAlignment="1" applyBorder="1" applyFont="1" applyNumberFormat="1">
      <alignment horizontal="left" vertical="center"/>
    </xf>
    <xf borderId="118" fillId="4" fontId="55" numFmtId="164" xfId="0" applyAlignment="1" applyBorder="1" applyFont="1" applyNumberFormat="1">
      <alignment horizontal="center" vertical="center"/>
    </xf>
    <xf borderId="118" fillId="15" fontId="55" numFmtId="10" xfId="0" applyAlignment="1" applyBorder="1" applyFill="1" applyFont="1" applyNumberFormat="1">
      <alignment horizontal="center" vertical="center"/>
    </xf>
    <xf borderId="145" fillId="4" fontId="55" numFmtId="164" xfId="0" applyAlignment="1" applyBorder="1" applyFont="1" applyNumberFormat="1">
      <alignment horizontal="left" vertical="center"/>
    </xf>
    <xf borderId="145" fillId="4" fontId="55" numFmtId="0" xfId="0" applyAlignment="1" applyBorder="1" applyFont="1">
      <alignment horizontal="left" vertical="center"/>
    </xf>
    <xf borderId="141" fillId="4" fontId="55" numFmtId="0" xfId="0" applyAlignment="1" applyBorder="1" applyFont="1">
      <alignment horizontal="left" vertical="center"/>
    </xf>
    <xf borderId="62" fillId="4" fontId="16" numFmtId="0" xfId="0" applyBorder="1" applyFont="1"/>
    <xf borderId="47" fillId="6" fontId="55" numFmtId="0" xfId="0" applyAlignment="1" applyBorder="1" applyFont="1">
      <alignment vertical="center"/>
    </xf>
    <xf borderId="47" fillId="6" fontId="55" numFmtId="0" xfId="0" applyAlignment="1" applyBorder="1" applyFont="1">
      <alignment horizontal="center" vertical="center"/>
    </xf>
    <xf borderId="48" fillId="6" fontId="55" numFmtId="0" xfId="0" applyAlignment="1" applyBorder="1" applyFont="1">
      <alignment vertical="center"/>
    </xf>
    <xf borderId="47" fillId="6" fontId="55" numFmtId="165" xfId="0" applyAlignment="1" applyBorder="1" applyFont="1" applyNumberFormat="1">
      <alignment horizontal="center" vertical="center"/>
    </xf>
    <xf borderId="47" fillId="6" fontId="55" numFmtId="1" xfId="0" applyAlignment="1" applyBorder="1" applyFont="1" applyNumberFormat="1">
      <alignment horizontal="center" vertical="center"/>
    </xf>
    <xf borderId="47" fillId="6" fontId="55" numFmtId="14" xfId="0" applyAlignment="1" applyBorder="1" applyFont="1" applyNumberFormat="1">
      <alignment horizontal="center" vertical="center"/>
    </xf>
    <xf borderId="48" fillId="6" fontId="59" numFmtId="0" xfId="0" applyAlignment="1" applyBorder="1" applyFont="1">
      <alignment horizontal="left" vertical="center"/>
    </xf>
    <xf borderId="47" fillId="6" fontId="59" numFmtId="0" xfId="0" applyAlignment="1" applyBorder="1" applyFont="1">
      <alignment horizontal="left" vertical="center"/>
    </xf>
    <xf borderId="63" fillId="6" fontId="59" numFmtId="0" xfId="0" applyAlignment="1" applyBorder="1" applyFont="1">
      <alignment horizontal="left" vertical="center"/>
    </xf>
    <xf borderId="63" fillId="6" fontId="55" numFmtId="0" xfId="0" applyAlignment="1" applyBorder="1" applyFont="1">
      <alignment vertical="center"/>
    </xf>
    <xf borderId="16" fillId="4" fontId="1" numFmtId="0" xfId="0" applyBorder="1" applyFont="1"/>
    <xf borderId="16" fillId="4" fontId="16" numFmtId="16" xfId="0" applyBorder="1" applyFont="1" applyNumberFormat="1"/>
  </cellXfs>
  <cellStyles count="1">
    <cellStyle xfId="0" name="Normal" builtinId="0"/>
  </cellStyles>
  <dxfs count="10">
    <dxf>
      <font>
        <color rgb="FF006100"/>
      </font>
      <fill>
        <patternFill patternType="solid">
          <fgColor rgb="FFC6EFCE"/>
          <bgColor rgb="FFC6EFCE"/>
        </patternFill>
      </fill>
      <border/>
    </dxf>
    <dxf>
      <font>
        <color rgb="FF9C0006"/>
      </font>
      <fill>
        <patternFill patternType="solid">
          <fgColor rgb="FFFFC7CE"/>
          <bgColor rgb="FFFFC7CE"/>
        </patternFill>
      </fill>
      <border/>
    </dxf>
    <dxf>
      <font/>
      <fill>
        <patternFill patternType="none"/>
      </fill>
      <border/>
    </dxf>
    <dxf>
      <font/>
      <fill>
        <patternFill patternType="solid">
          <fgColor theme="0"/>
          <bgColor theme="0"/>
        </patternFill>
      </fill>
      <border/>
    </dxf>
    <dxf>
      <font/>
      <fill>
        <patternFill patternType="solid">
          <fgColor rgb="FFD8D8D8"/>
          <bgColor rgb="FFD8D8D8"/>
        </patternFill>
      </fill>
      <border/>
    </dxf>
    <dxf>
      <font/>
      <fill>
        <patternFill patternType="solid">
          <fgColor rgb="FFD9E2F3"/>
          <bgColor rgb="FFD9E2F3"/>
        </patternFill>
      </fill>
      <border/>
    </dxf>
    <dxf>
      <font>
        <color rgb="FF006100"/>
      </font>
      <fill>
        <patternFill patternType="solid">
          <fgColor rgb="FFEFEFEF"/>
          <bgColor rgb="FFEFEFEF"/>
        </patternFill>
      </fill>
      <border/>
    </dxf>
    <dxf>
      <font/>
      <fill>
        <patternFill patternType="solid">
          <fgColor rgb="FFE2EFD9"/>
          <bgColor rgb="FFE2EFD9"/>
        </patternFill>
      </fill>
      <border/>
    </dxf>
    <dxf>
      <font/>
      <fill>
        <patternFill patternType="solid">
          <fgColor theme="4"/>
          <bgColor theme="4"/>
        </patternFill>
      </fill>
      <border/>
    </dxf>
    <dxf>
      <font/>
      <fill>
        <patternFill patternType="solid">
          <fgColor rgb="FF99FFCC"/>
          <bgColor rgb="FF99FFCC"/>
        </patternFill>
      </fill>
      <border/>
    </dxf>
  </dxfs>
  <tableStyles count="4">
    <tableStyle count="3" pivot="0" name="Central-style">
      <tableStyleElement dxfId="3" type="headerRow"/>
      <tableStyleElement dxfId="4" type="firstRowStripe"/>
      <tableStyleElement dxfId="5" type="secondRowStripe"/>
    </tableStyle>
    <tableStyle count="3" pivot="0" name="Extrato-style">
      <tableStyleElement dxfId="3" type="headerRow"/>
      <tableStyleElement dxfId="4" type="firstRowStripe"/>
      <tableStyleElement dxfId="5" type="secondRowStripe"/>
    </tableStyle>
    <tableStyle count="3" pivot="0" name="Cadastro e Histórico-style">
      <tableStyleElement dxfId="3" type="headerRow"/>
      <tableStyleElement dxfId="7" type="firstRowStripe"/>
      <tableStyleElement dxfId="5" type="secondRowStripe"/>
    </tableStyle>
    <tableStyle count="3" pivot="0" name="Cadastro e Histórico-style 2">
      <tableStyleElement dxfId="8" type="headerRow"/>
      <tableStyleElement dxfId="5" type="firstRowStripe"/>
      <tableStyleElement dxfId="5" type="secondRowStripe"/>
    </tableStyle>
  </tableStyles>
</styleSheet>
</file>

<file path=xl/_rels/comments2.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customschemas.google.com/relationships/workbookmetadata" Target="metadata"/><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600">
                <a:solidFill>
                  <a:srgbClr val="6515DD"/>
                </a:solidFill>
                <a:latin typeface="Arial"/>
              </a:defRPr>
            </a:pPr>
            <a:r>
              <a:rPr b="1" i="0" sz="1600">
                <a:solidFill>
                  <a:srgbClr val="6515DD"/>
                </a:solidFill>
                <a:latin typeface="Arial"/>
              </a:rPr>
              <a:t>Distribuição do Patrimônio/Segmento</a:t>
            </a:r>
          </a:p>
        </c:rich>
      </c:tx>
      <c:overlay val="0"/>
    </c:title>
    <c:plotArea>
      <c:layout>
        <c:manualLayout>
          <c:xMode val="edge"/>
          <c:yMode val="edge"/>
          <c:x val="0.019239631336405518"/>
          <c:y val="0.12524950099800403"/>
          <c:w val="0.9617511520737326"/>
          <c:h val="0.8247504990019962"/>
        </c:manualLayout>
      </c:layout>
      <c:pieChart>
        <c:varyColors val="1"/>
        <c:ser>
          <c:idx val="0"/>
          <c:order val="0"/>
          <c:tx>
            <c:strRef>
              <c:f>Central!$S$47</c:f>
            </c:strRef>
          </c:tx>
          <c:dPt>
            <c:idx val="0"/>
          </c:dPt>
          <c:dPt>
            <c:idx val="1"/>
          </c:dPt>
          <c:dLbls>
            <c:showLegendKey val="0"/>
            <c:showVal val="0"/>
            <c:showCatName val="0"/>
            <c:showSerName val="0"/>
            <c:showPercent val="0"/>
            <c:showBubbleSize val="0"/>
            <c:showLeaderLines val="1"/>
          </c:dLbls>
          <c:cat>
            <c:strRef>
              <c:f>Central!$R$48:$R$49</c:f>
            </c:strRef>
          </c:cat>
          <c:val>
            <c:numRef>
              <c:f>Central!$S$48:$S$49</c:f>
              <c:numCache/>
            </c:numRef>
          </c:val>
        </c:ser>
        <c:dLbls>
          <c:showLegendKey val="0"/>
          <c:showVal val="0"/>
          <c:showCatName val="0"/>
          <c:showSerName val="0"/>
          <c:showPercent val="0"/>
          <c:showBubbleSize val="0"/>
        </c:dLbls>
        <c:firstSliceAng val="0"/>
      </c:pieChart>
    </c:plotArea>
    <c:legend>
      <c:legendPos val="r"/>
      <c:overlay val="0"/>
      <c:txPr>
        <a:bodyPr/>
        <a:lstStyle/>
        <a:p>
          <a:pPr lvl="0">
            <a:defRPr b="0" i="0" sz="900">
              <a:solidFill>
                <a:srgbClr val="1A1A1A"/>
              </a:solidFill>
              <a:latin typeface="+mn-lt"/>
            </a:defRPr>
          </a:pPr>
        </a:p>
      </c:txPr>
    </c:legend>
    <c:plotVisOnly val="1"/>
  </c:chart>
  <c:spPr>
    <a:solidFill>
      <a:srgbClr val="F3F3F3"/>
    </a:solidFill>
  </c:spPr>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4.png"/><Relationship Id="rId3" Type="http://schemas.openxmlformats.org/officeDocument/2006/relationships/image" Target="../media/image1.png"/><Relationship Id="rId4" Type="http://schemas.openxmlformats.org/officeDocument/2006/relationships/image" Target="../media/image3.png"/><Relationship Id="rId5"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image" Target="../media/image9.png"/><Relationship Id="rId3" Type="http://schemas.openxmlformats.org/officeDocument/2006/relationships/image" Target="../media/image8.png"/><Relationship Id="rId4" Type="http://schemas.openxmlformats.org/officeDocument/2006/relationships/image" Target="../media/image14.png"/><Relationship Id="rId9" Type="http://schemas.openxmlformats.org/officeDocument/2006/relationships/image" Target="../media/image7.png"/><Relationship Id="rId5" Type="http://schemas.openxmlformats.org/officeDocument/2006/relationships/image" Target="../media/image12.png"/><Relationship Id="rId6" Type="http://schemas.openxmlformats.org/officeDocument/2006/relationships/image" Target="../media/image11.png"/><Relationship Id="rId7" Type="http://schemas.openxmlformats.org/officeDocument/2006/relationships/image" Target="../media/image13.png"/><Relationship Id="rId8"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6.png"/><Relationship Id="rId2" Type="http://schemas.openxmlformats.org/officeDocument/2006/relationships/image" Target="../media/image17.png"/><Relationship Id="rId3"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304800</xdr:colOff>
      <xdr:row>27</xdr:row>
      <xdr:rowOff>19050</xdr:rowOff>
    </xdr:from>
    <xdr:ext cx="1676400" cy="514350"/>
    <xdr:pic>
      <xdr:nvPicPr>
        <xdr:cNvPr id="0" name="image2.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12</xdr:col>
      <xdr:colOff>123825</xdr:colOff>
      <xdr:row>27</xdr:row>
      <xdr:rowOff>28575</xdr:rowOff>
    </xdr:from>
    <xdr:ext cx="1676400" cy="504825"/>
    <xdr:pic>
      <xdr:nvPicPr>
        <xdr:cNvPr id="0" name="image4.png" title="Imagem"/>
        <xdr:cNvPicPr preferRelativeResize="0"/>
      </xdr:nvPicPr>
      <xdr:blipFill>
        <a:blip cstate="print" r:embed="rId2"/>
        <a:stretch>
          <a:fillRect/>
        </a:stretch>
      </xdr:blipFill>
      <xdr:spPr>
        <a:prstGeom prst="rect">
          <a:avLst/>
        </a:prstGeom>
        <a:noFill/>
      </xdr:spPr>
    </xdr:pic>
    <xdr:clientData fLocksWithSheet="0"/>
  </xdr:oneCellAnchor>
  <xdr:oneCellAnchor>
    <xdr:from>
      <xdr:col>7</xdr:col>
      <xdr:colOff>476250</xdr:colOff>
      <xdr:row>27</xdr:row>
      <xdr:rowOff>28575</xdr:rowOff>
    </xdr:from>
    <xdr:ext cx="1676400" cy="504825"/>
    <xdr:pic>
      <xdr:nvPicPr>
        <xdr:cNvPr id="0" name="image1.png" title="Imagem"/>
        <xdr:cNvPicPr preferRelativeResize="0"/>
      </xdr:nvPicPr>
      <xdr:blipFill>
        <a:blip cstate="print" r:embed="rId3"/>
        <a:stretch>
          <a:fillRect/>
        </a:stretch>
      </xdr:blipFill>
      <xdr:spPr>
        <a:prstGeom prst="rect">
          <a:avLst/>
        </a:prstGeom>
        <a:noFill/>
      </xdr:spPr>
    </xdr:pic>
    <xdr:clientData fLocksWithSheet="0"/>
  </xdr:oneCellAnchor>
  <xdr:oneCellAnchor>
    <xdr:from>
      <xdr:col>7</xdr:col>
      <xdr:colOff>352425</xdr:colOff>
      <xdr:row>2</xdr:row>
      <xdr:rowOff>-171450</xdr:rowOff>
    </xdr:from>
    <xdr:ext cx="6286500" cy="5133975"/>
    <xdr:pic>
      <xdr:nvPicPr>
        <xdr:cNvPr id="0" name="image3.png" title="Imagem"/>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38100</xdr:colOff>
      <xdr:row>4</xdr:row>
      <xdr:rowOff>133350</xdr:rowOff>
    </xdr:from>
    <xdr:ext cx="1676400" cy="571500"/>
    <xdr:pic>
      <xdr:nvPicPr>
        <xdr:cNvPr id="0" name="image6.png" title="Imagem"/>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13</xdr:col>
      <xdr:colOff>95250</xdr:colOff>
      <xdr:row>0</xdr:row>
      <xdr:rowOff>171450</xdr:rowOff>
    </xdr:from>
    <xdr:ext cx="4067175" cy="3390900"/>
    <xdr:pic>
      <xdr:nvPicPr>
        <xdr:cNvPr id="0" name="image5.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45</xdr:row>
      <xdr:rowOff>76200</xdr:rowOff>
    </xdr:from>
    <xdr:ext cx="8201025" cy="3190875"/>
    <xdr:graphicFrame>
      <xdr:nvGraphicFramePr>
        <xdr:cNvPr id="1147392291" name="Chart 1" title="Gráfico"/>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4</xdr:col>
      <xdr:colOff>581025</xdr:colOff>
      <xdr:row>15</xdr:row>
      <xdr:rowOff>180975</xdr:rowOff>
    </xdr:from>
    <xdr:ext cx="1381125" cy="762000"/>
    <xdr:pic>
      <xdr:nvPicPr>
        <xdr:cNvPr id="0" name="image9.png" title="Imagem"/>
        <xdr:cNvPicPr preferRelativeResize="0"/>
      </xdr:nvPicPr>
      <xdr:blipFill>
        <a:blip cstate="print" r:embed="rId2"/>
        <a:stretch>
          <a:fillRect/>
        </a:stretch>
      </xdr:blipFill>
      <xdr:spPr>
        <a:prstGeom prst="rect">
          <a:avLst/>
        </a:prstGeom>
        <a:noFill/>
      </xdr:spPr>
    </xdr:pic>
    <xdr:clientData fLocksWithSheet="0"/>
  </xdr:oneCellAnchor>
  <xdr:oneCellAnchor>
    <xdr:from>
      <xdr:col>7</xdr:col>
      <xdr:colOff>504825</xdr:colOff>
      <xdr:row>15</xdr:row>
      <xdr:rowOff>180975</xdr:rowOff>
    </xdr:from>
    <xdr:ext cx="1381125" cy="762000"/>
    <xdr:pic>
      <xdr:nvPicPr>
        <xdr:cNvPr id="0" name="image8.png" title="Imagem"/>
        <xdr:cNvPicPr preferRelativeResize="0"/>
      </xdr:nvPicPr>
      <xdr:blipFill>
        <a:blip cstate="print" r:embed="rId3"/>
        <a:stretch>
          <a:fillRect/>
        </a:stretch>
      </xdr:blipFill>
      <xdr:spPr>
        <a:prstGeom prst="rect">
          <a:avLst/>
        </a:prstGeom>
        <a:noFill/>
      </xdr:spPr>
    </xdr:pic>
    <xdr:clientData fLocksWithSheet="0"/>
  </xdr:oneCellAnchor>
  <xdr:oneCellAnchor>
    <xdr:from>
      <xdr:col>7</xdr:col>
      <xdr:colOff>504825</xdr:colOff>
      <xdr:row>20</xdr:row>
      <xdr:rowOff>142875</xdr:rowOff>
    </xdr:from>
    <xdr:ext cx="1381125" cy="762000"/>
    <xdr:pic>
      <xdr:nvPicPr>
        <xdr:cNvPr id="0" name="image14.png" title="Imagem"/>
        <xdr:cNvPicPr preferRelativeResize="0"/>
      </xdr:nvPicPr>
      <xdr:blipFill>
        <a:blip cstate="print" r:embed="rId4"/>
        <a:stretch>
          <a:fillRect/>
        </a:stretch>
      </xdr:blipFill>
      <xdr:spPr>
        <a:prstGeom prst="rect">
          <a:avLst/>
        </a:prstGeom>
        <a:noFill/>
      </xdr:spPr>
    </xdr:pic>
    <xdr:clientData fLocksWithSheet="0"/>
  </xdr:oneCellAnchor>
  <xdr:oneCellAnchor>
    <xdr:from>
      <xdr:col>7</xdr:col>
      <xdr:colOff>504825</xdr:colOff>
      <xdr:row>29</xdr:row>
      <xdr:rowOff>152400</xdr:rowOff>
    </xdr:from>
    <xdr:ext cx="1381125" cy="762000"/>
    <xdr:pic>
      <xdr:nvPicPr>
        <xdr:cNvPr id="0" name="image12.png" title="Imagem"/>
        <xdr:cNvPicPr preferRelativeResize="0"/>
      </xdr:nvPicPr>
      <xdr:blipFill>
        <a:blip cstate="print" r:embed="rId5"/>
        <a:stretch>
          <a:fillRect/>
        </a:stretch>
      </xdr:blipFill>
      <xdr:spPr>
        <a:prstGeom prst="rect">
          <a:avLst/>
        </a:prstGeom>
        <a:noFill/>
      </xdr:spPr>
    </xdr:pic>
    <xdr:clientData fLocksWithSheet="0"/>
  </xdr:oneCellAnchor>
  <xdr:oneCellAnchor>
    <xdr:from>
      <xdr:col>2</xdr:col>
      <xdr:colOff>19050</xdr:colOff>
      <xdr:row>15</xdr:row>
      <xdr:rowOff>180975</xdr:rowOff>
    </xdr:from>
    <xdr:ext cx="1381125" cy="762000"/>
    <xdr:pic>
      <xdr:nvPicPr>
        <xdr:cNvPr id="0" name="image11.png" title="Imagem"/>
        <xdr:cNvPicPr preferRelativeResize="0"/>
      </xdr:nvPicPr>
      <xdr:blipFill>
        <a:blip cstate="print" r:embed="rId6"/>
        <a:stretch>
          <a:fillRect/>
        </a:stretch>
      </xdr:blipFill>
      <xdr:spPr>
        <a:prstGeom prst="rect">
          <a:avLst/>
        </a:prstGeom>
        <a:noFill/>
      </xdr:spPr>
    </xdr:pic>
    <xdr:clientData fLocksWithSheet="0"/>
  </xdr:oneCellAnchor>
  <xdr:oneCellAnchor>
    <xdr:from>
      <xdr:col>4</xdr:col>
      <xdr:colOff>552450</xdr:colOff>
      <xdr:row>29</xdr:row>
      <xdr:rowOff>152400</xdr:rowOff>
    </xdr:from>
    <xdr:ext cx="1428750" cy="762000"/>
    <xdr:pic>
      <xdr:nvPicPr>
        <xdr:cNvPr id="0" name="image13.png" title="Imagem"/>
        <xdr:cNvPicPr preferRelativeResize="0"/>
      </xdr:nvPicPr>
      <xdr:blipFill>
        <a:blip cstate="print" r:embed="rId7"/>
        <a:stretch>
          <a:fillRect/>
        </a:stretch>
      </xdr:blipFill>
      <xdr:spPr>
        <a:prstGeom prst="rect">
          <a:avLst/>
        </a:prstGeom>
        <a:noFill/>
      </xdr:spPr>
    </xdr:pic>
    <xdr:clientData fLocksWithSheet="0"/>
  </xdr:oneCellAnchor>
  <xdr:oneCellAnchor>
    <xdr:from>
      <xdr:col>10</xdr:col>
      <xdr:colOff>352425</xdr:colOff>
      <xdr:row>15</xdr:row>
      <xdr:rowOff>180975</xdr:rowOff>
    </xdr:from>
    <xdr:ext cx="1352550" cy="762000"/>
    <xdr:pic>
      <xdr:nvPicPr>
        <xdr:cNvPr id="0" name="image10.png" title="Imagem"/>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581025</xdr:colOff>
      <xdr:row>20</xdr:row>
      <xdr:rowOff>142875</xdr:rowOff>
    </xdr:from>
    <xdr:ext cx="1381125" cy="762000"/>
    <xdr:pic>
      <xdr:nvPicPr>
        <xdr:cNvPr id="0" name="image7.png" title="Imagem"/>
        <xdr:cNvPicPr preferRelativeResize="0"/>
      </xdr:nvPicPr>
      <xdr:blipFill>
        <a:blip cstate="print" r:embed="rId9"/>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238125</xdr:colOff>
      <xdr:row>7</xdr:row>
      <xdr:rowOff>19050</xdr:rowOff>
    </xdr:from>
    <xdr:ext cx="1647825" cy="914400"/>
    <xdr:pic>
      <xdr:nvPicPr>
        <xdr:cNvPr id="0" name="image16.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190500</xdr:colOff>
      <xdr:row>7</xdr:row>
      <xdr:rowOff>19050</xdr:rowOff>
    </xdr:from>
    <xdr:ext cx="1647825" cy="914400"/>
    <xdr:pic>
      <xdr:nvPicPr>
        <xdr:cNvPr id="0" name="image17.png" title="Imagem"/>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142875</xdr:colOff>
      <xdr:row>7</xdr:row>
      <xdr:rowOff>19050</xdr:rowOff>
    </xdr:from>
    <xdr:ext cx="1647825" cy="914400"/>
    <xdr:pic>
      <xdr:nvPicPr>
        <xdr:cNvPr id="0" name="image15.png" title="Imagem"/>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R68:S73" displayName="Table_1" id="1">
  <tableColumns count="2">
    <tableColumn name="Ativos" id="1"/>
    <tableColumn name="Share" id="2"/>
  </tableColumns>
  <tableStyleInfo name="Central-style" showColumnStripes="0" showFirstColumn="1" showLastColumn="1" showRowStripes="1"/>
</table>
</file>

<file path=xl/tables/table2.xml><?xml version="1.0" encoding="utf-8"?>
<table xmlns="http://schemas.openxmlformats.org/spreadsheetml/2006/main" ref="M22:N27" displayName="Table_2" id="2">
  <tableColumns count="2">
    <tableColumn name="Ativos" id="1"/>
    <tableColumn name="Share" id="2"/>
  </tableColumns>
  <tableStyleInfo name="Extrato-style" showColumnStripes="0" showFirstColumn="1" showLastColumn="1" showRowStripes="1"/>
</table>
</file>

<file path=xl/tables/table3.xml><?xml version="1.0" encoding="utf-8"?>
<table xmlns="http://schemas.openxmlformats.org/spreadsheetml/2006/main" ref="A25:F40" displayName="Table_3" id="3">
  <tableColumns count="6">
    <tableColumn name="Nome" id="1"/>
    <tableColumn name="Ativo" id="2"/>
    <tableColumn name="Setor" id="3"/>
    <tableColumn name="Segmento" id="4"/>
    <tableColumn name="Cotação Atual" id="5"/>
    <tableColumn name="Montante Atual" id="6"/>
  </tableColumns>
  <tableStyleInfo name="Cadastro e Histórico-style" showColumnStripes="0" showFirstColumn="1" showLastColumn="1" showRowStripes="1"/>
</table>
</file>

<file path=xl/tables/table4.xml><?xml version="1.0" encoding="utf-8"?>
<table xmlns="http://schemas.openxmlformats.org/spreadsheetml/2006/main" headerRowCount="0" ref="K26:L30" displayName="Table_4" id="4">
  <tableColumns count="2">
    <tableColumn name="Column1" id="1"/>
    <tableColumn name="Column2" id="2"/>
  </tableColumns>
  <tableStyleInfo name="Cadastro e Histórico-style 2"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3"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5.xml"/><Relationship Id="rId3" Type="http://schemas.openxmlformats.org/officeDocument/2006/relationships/vmlDrawing" Target="../drawings/vmlDrawing1.vml"/><Relationship Id="rId5"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6.xml"/><Relationship Id="rId3" Type="http://schemas.openxmlformats.org/officeDocument/2006/relationships/vmlDrawing" Target="../drawings/vmlDrawing2.vml"/><Relationship Id="rId6" Type="http://schemas.openxmlformats.org/officeDocument/2006/relationships/table" Target="../tables/table3.xml"/><Relationship Id="rId7"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12.86"/>
    <col customWidth="1" min="6" max="6" width="16.29"/>
    <col customWidth="1" min="7" max="7" width="12.43"/>
    <col customWidth="1" min="10" max="10" width="5.86"/>
    <col customWidth="1" min="12" max="12" width="20.43"/>
    <col customWidth="1" min="13" max="14" width="12.71"/>
  </cols>
  <sheetData>
    <row r="1">
      <c r="A1" s="1"/>
      <c r="B1" s="1"/>
      <c r="C1" s="1"/>
      <c r="D1" s="1"/>
      <c r="E1" s="1"/>
      <c r="F1" s="1"/>
      <c r="G1" s="1"/>
      <c r="H1" s="1"/>
      <c r="I1" s="1"/>
      <c r="J1" s="1"/>
      <c r="K1" s="1"/>
      <c r="L1" s="1"/>
      <c r="M1" s="1"/>
      <c r="N1" s="1"/>
      <c r="O1" s="1"/>
      <c r="P1" s="1"/>
      <c r="Q1" s="1"/>
      <c r="R1" s="1"/>
      <c r="S1" s="1"/>
      <c r="T1" s="1"/>
      <c r="U1" s="1"/>
      <c r="V1" s="1"/>
    </row>
    <row r="2">
      <c r="A2" s="2" t="str">
        <f>HYPERLINK("https://www.mobills.com.br/","")</f>
        <v/>
      </c>
      <c r="B2" s="1"/>
      <c r="C2" s="1"/>
      <c r="D2" s="1"/>
      <c r="E2" s="1"/>
      <c r="F2" s="1"/>
      <c r="G2" s="1"/>
      <c r="H2" s="1"/>
      <c r="I2" s="1"/>
      <c r="J2" s="1"/>
      <c r="K2" s="1"/>
      <c r="L2" s="1"/>
      <c r="M2" s="1"/>
      <c r="N2" s="1"/>
      <c r="O2" s="1"/>
      <c r="P2" s="1"/>
      <c r="Q2" s="1"/>
      <c r="R2" s="1"/>
      <c r="S2" s="1"/>
      <c r="T2" s="1"/>
      <c r="U2" s="1"/>
      <c r="V2" s="1"/>
    </row>
    <row r="3">
      <c r="A3" s="1"/>
      <c r="B3" s="1"/>
      <c r="C3" s="1"/>
      <c r="D3" s="1"/>
      <c r="E3" s="1"/>
      <c r="F3" s="1"/>
      <c r="G3" s="1"/>
      <c r="H3" s="1"/>
      <c r="I3" s="1"/>
      <c r="J3" s="1"/>
      <c r="K3" s="1"/>
      <c r="L3" s="1"/>
      <c r="M3" s="1"/>
      <c r="N3" s="1"/>
      <c r="O3" s="1"/>
      <c r="P3" s="1"/>
      <c r="Q3" s="1"/>
      <c r="R3" s="1"/>
      <c r="S3" s="1"/>
      <c r="T3" s="1"/>
      <c r="U3" s="1"/>
      <c r="V3" s="1"/>
    </row>
    <row r="4">
      <c r="A4" s="1"/>
      <c r="B4" s="1"/>
      <c r="C4" s="1"/>
      <c r="D4" s="1"/>
      <c r="E4" s="1"/>
      <c r="F4" s="1"/>
      <c r="G4" s="1"/>
      <c r="H4" s="1"/>
      <c r="I4" s="1"/>
      <c r="J4" s="1"/>
      <c r="K4" s="1"/>
      <c r="L4" s="1"/>
      <c r="M4" s="1"/>
      <c r="N4" s="1"/>
      <c r="O4" s="1"/>
      <c r="P4" s="1"/>
      <c r="Q4" s="1"/>
      <c r="R4" s="1"/>
      <c r="S4" s="1"/>
      <c r="T4" s="1"/>
      <c r="U4" s="1"/>
      <c r="V4" s="1"/>
    </row>
    <row r="5">
      <c r="A5" s="1"/>
      <c r="B5" s="1"/>
      <c r="C5" s="1"/>
      <c r="D5" s="1"/>
      <c r="E5" s="1"/>
      <c r="F5" s="1"/>
      <c r="G5" s="1"/>
      <c r="H5" s="1"/>
      <c r="I5" s="1"/>
      <c r="J5" s="1"/>
      <c r="K5" s="1"/>
      <c r="L5" s="1"/>
      <c r="M5" s="1"/>
      <c r="N5" s="1"/>
      <c r="O5" s="1"/>
      <c r="P5" s="1"/>
      <c r="Q5" s="1"/>
      <c r="R5" s="1"/>
      <c r="S5" s="1"/>
      <c r="T5" s="1"/>
      <c r="U5" s="1"/>
      <c r="V5" s="1"/>
    </row>
    <row r="6">
      <c r="A6" s="1"/>
      <c r="B6" s="1"/>
      <c r="C6" s="1"/>
      <c r="D6" s="1"/>
      <c r="E6" s="1"/>
      <c r="F6" s="1"/>
      <c r="G6" s="1"/>
      <c r="H6" s="1"/>
      <c r="I6" s="1"/>
      <c r="J6" s="1"/>
      <c r="K6" s="1"/>
      <c r="L6" s="1"/>
      <c r="M6" s="1"/>
      <c r="N6" s="1"/>
      <c r="O6" s="1"/>
      <c r="P6" s="1"/>
      <c r="Q6" s="1"/>
      <c r="R6" s="1"/>
      <c r="S6" s="1"/>
      <c r="T6" s="1"/>
      <c r="U6" s="1"/>
      <c r="V6" s="1"/>
    </row>
    <row r="7">
      <c r="A7" s="1"/>
      <c r="B7" s="3" t="s">
        <v>0</v>
      </c>
      <c r="C7" s="4"/>
      <c r="D7" s="4"/>
      <c r="E7" s="4"/>
      <c r="F7" s="4"/>
      <c r="G7" s="5"/>
      <c r="H7" s="1"/>
      <c r="I7" s="1"/>
      <c r="J7" s="1"/>
      <c r="K7" s="1"/>
      <c r="L7" s="1"/>
      <c r="M7" s="1"/>
      <c r="N7" s="1"/>
      <c r="O7" s="1"/>
      <c r="P7" s="1"/>
      <c r="Q7" s="1"/>
      <c r="R7" s="1"/>
      <c r="S7" s="1"/>
      <c r="T7" s="1"/>
      <c r="U7" s="1"/>
      <c r="V7" s="1"/>
    </row>
    <row r="8">
      <c r="A8" s="1"/>
      <c r="B8" s="6"/>
      <c r="G8" s="7"/>
      <c r="H8" s="1"/>
      <c r="I8" s="1"/>
      <c r="J8" s="1"/>
      <c r="K8" s="1"/>
      <c r="L8" s="1"/>
      <c r="M8" s="1"/>
      <c r="N8" s="1"/>
      <c r="O8" s="1"/>
      <c r="P8" s="1"/>
      <c r="Q8" s="1"/>
      <c r="R8" s="1"/>
      <c r="S8" s="1"/>
      <c r="T8" s="1"/>
      <c r="U8" s="1"/>
      <c r="V8" s="1"/>
    </row>
    <row r="9">
      <c r="A9" s="1"/>
      <c r="B9" s="6"/>
      <c r="G9" s="7"/>
      <c r="H9" s="1"/>
      <c r="I9" s="1"/>
      <c r="J9" s="1"/>
      <c r="K9" s="1"/>
      <c r="L9" s="1"/>
      <c r="M9" s="1"/>
      <c r="N9" s="1"/>
      <c r="O9" s="1"/>
      <c r="P9" s="1"/>
      <c r="Q9" s="1"/>
      <c r="R9" s="1"/>
      <c r="S9" s="1"/>
      <c r="T9" s="1"/>
      <c r="U9" s="1"/>
      <c r="V9" s="1"/>
    </row>
    <row r="10">
      <c r="A10" s="1"/>
      <c r="B10" s="6"/>
      <c r="G10" s="7"/>
      <c r="H10" s="1"/>
      <c r="I10" s="1"/>
      <c r="J10" s="1"/>
      <c r="K10" s="1"/>
      <c r="L10" s="1"/>
      <c r="M10" s="1"/>
      <c r="N10" s="1"/>
      <c r="O10" s="1"/>
      <c r="P10" s="1"/>
      <c r="Q10" s="1"/>
      <c r="R10" s="1"/>
      <c r="S10" s="1"/>
      <c r="T10" s="1"/>
      <c r="U10" s="1"/>
      <c r="V10" s="1"/>
    </row>
    <row r="11">
      <c r="A11" s="1"/>
      <c r="B11" s="6"/>
      <c r="G11" s="7"/>
      <c r="H11" s="1"/>
      <c r="I11" s="1"/>
      <c r="J11" s="1"/>
      <c r="K11" s="1"/>
      <c r="L11" s="1"/>
      <c r="M11" s="1"/>
      <c r="N11" s="1"/>
      <c r="O11" s="1"/>
      <c r="P11" s="1"/>
      <c r="Q11" s="1"/>
      <c r="R11" s="1"/>
      <c r="S11" s="1"/>
      <c r="T11" s="1"/>
      <c r="U11" s="1"/>
      <c r="V11" s="1"/>
      <c r="W11" s="1"/>
      <c r="X11" s="1"/>
    </row>
    <row r="12">
      <c r="A12" s="1"/>
      <c r="B12" s="6"/>
      <c r="G12" s="7"/>
      <c r="H12" s="1"/>
      <c r="I12" s="1"/>
      <c r="J12" s="1"/>
      <c r="K12" s="1"/>
      <c r="L12" s="1"/>
      <c r="M12" s="1"/>
      <c r="N12" s="1"/>
      <c r="O12" s="1"/>
      <c r="P12" s="1"/>
      <c r="Q12" s="1"/>
      <c r="R12" s="1"/>
      <c r="S12" s="1"/>
      <c r="T12" s="1"/>
      <c r="U12" s="1"/>
      <c r="V12" s="1"/>
      <c r="W12" s="1"/>
      <c r="X12" s="1"/>
    </row>
    <row r="13">
      <c r="A13" s="1"/>
      <c r="B13" s="6"/>
      <c r="G13" s="7"/>
      <c r="H13" s="1"/>
      <c r="I13" s="1"/>
      <c r="J13" s="1"/>
      <c r="K13" s="1"/>
      <c r="L13" s="1"/>
      <c r="M13" s="1"/>
      <c r="N13" s="1"/>
      <c r="O13" s="1"/>
      <c r="P13" s="1"/>
      <c r="Q13" s="1"/>
      <c r="R13" s="1"/>
      <c r="S13" s="1"/>
      <c r="T13" s="1"/>
      <c r="U13" s="1"/>
      <c r="V13" s="1"/>
      <c r="W13" s="1"/>
      <c r="X13" s="1"/>
    </row>
    <row r="14">
      <c r="A14" s="1"/>
      <c r="B14" s="6"/>
      <c r="G14" s="7"/>
      <c r="H14" s="1"/>
      <c r="I14" s="1"/>
      <c r="J14" s="1"/>
      <c r="K14" s="1"/>
      <c r="L14" s="1"/>
      <c r="M14" s="1"/>
      <c r="N14" s="1"/>
      <c r="O14" s="1"/>
      <c r="P14" s="1"/>
      <c r="Q14" s="1"/>
      <c r="R14" s="1"/>
      <c r="S14" s="1"/>
      <c r="T14" s="1"/>
      <c r="U14" s="1"/>
      <c r="V14" s="1"/>
      <c r="W14" s="1"/>
      <c r="X14" s="1"/>
    </row>
    <row r="15">
      <c r="A15" s="1"/>
      <c r="B15" s="6"/>
      <c r="G15" s="7"/>
      <c r="H15" s="1"/>
      <c r="I15" s="1"/>
      <c r="J15" s="1"/>
      <c r="K15" s="1"/>
      <c r="L15" s="1"/>
      <c r="M15" s="1"/>
      <c r="N15" s="1"/>
      <c r="O15" s="1"/>
      <c r="P15" s="1"/>
      <c r="Q15" s="1"/>
      <c r="R15" s="1"/>
      <c r="S15" s="1"/>
      <c r="T15" s="1"/>
      <c r="U15" s="1"/>
      <c r="V15" s="1"/>
      <c r="W15" s="1"/>
      <c r="X15" s="1"/>
    </row>
    <row r="16">
      <c r="A16" s="1"/>
      <c r="B16" s="6"/>
      <c r="G16" s="7"/>
      <c r="H16" s="1"/>
      <c r="I16" s="1"/>
      <c r="J16" s="1"/>
      <c r="K16" s="1"/>
      <c r="L16" s="1"/>
      <c r="M16" s="1"/>
      <c r="N16" s="1"/>
      <c r="O16" s="1"/>
      <c r="P16" s="1"/>
      <c r="Q16" s="1"/>
      <c r="R16" s="1"/>
      <c r="S16" s="1"/>
      <c r="T16" s="1"/>
      <c r="U16" s="1"/>
      <c r="V16" s="1"/>
      <c r="W16" s="1"/>
      <c r="X16" s="1"/>
    </row>
    <row r="17">
      <c r="A17" s="1"/>
      <c r="B17" s="6"/>
      <c r="G17" s="7"/>
      <c r="H17" s="1"/>
      <c r="I17" s="1"/>
      <c r="J17" s="1"/>
      <c r="K17" s="1"/>
      <c r="L17" s="1"/>
      <c r="M17" s="1"/>
      <c r="N17" s="1"/>
      <c r="O17" s="1"/>
      <c r="P17" s="1"/>
      <c r="Q17" s="1"/>
      <c r="R17" s="1"/>
      <c r="S17" s="1"/>
      <c r="T17" s="1"/>
      <c r="U17" s="1"/>
      <c r="V17" s="1"/>
      <c r="W17" s="1"/>
      <c r="X17" s="1"/>
    </row>
    <row r="18">
      <c r="A18" s="1"/>
      <c r="B18" s="6"/>
      <c r="G18" s="7"/>
      <c r="H18" s="1"/>
      <c r="I18" s="1"/>
      <c r="J18" s="1"/>
      <c r="K18" s="1"/>
      <c r="L18" s="1"/>
      <c r="M18" s="1"/>
      <c r="N18" s="1"/>
      <c r="O18" s="1"/>
      <c r="P18" s="1"/>
      <c r="Q18" s="1"/>
      <c r="R18" s="1"/>
      <c r="S18" s="1"/>
      <c r="T18" s="1"/>
      <c r="U18" s="1"/>
      <c r="V18" s="1"/>
      <c r="W18" s="1"/>
      <c r="X18" s="1"/>
    </row>
    <row r="19">
      <c r="A19" s="1"/>
      <c r="B19" s="6"/>
      <c r="G19" s="7"/>
      <c r="H19" s="1"/>
      <c r="I19" s="1"/>
      <c r="J19" s="1"/>
      <c r="K19" s="1"/>
      <c r="L19" s="1"/>
      <c r="M19" s="1"/>
      <c r="N19" s="1"/>
      <c r="O19" s="1"/>
      <c r="P19" s="1"/>
      <c r="Q19" s="1"/>
      <c r="R19" s="1"/>
      <c r="S19" s="1"/>
      <c r="T19" s="1"/>
      <c r="U19" s="1"/>
      <c r="V19" s="1"/>
      <c r="W19" s="1"/>
      <c r="X19" s="1"/>
    </row>
    <row r="20">
      <c r="A20" s="1"/>
      <c r="B20" s="6"/>
      <c r="G20" s="7"/>
      <c r="H20" s="1"/>
      <c r="I20" s="1"/>
      <c r="J20" s="1"/>
      <c r="K20" s="1"/>
      <c r="L20" s="1"/>
      <c r="M20" s="1"/>
      <c r="N20" s="1"/>
      <c r="O20" s="1"/>
      <c r="P20" s="1"/>
      <c r="Q20" s="1"/>
      <c r="R20" s="1"/>
      <c r="S20" s="1"/>
      <c r="T20" s="1"/>
      <c r="U20" s="1"/>
      <c r="V20" s="1"/>
      <c r="W20" s="1"/>
      <c r="X20" s="1"/>
    </row>
    <row r="21" ht="15.75" customHeight="1">
      <c r="A21" s="1"/>
      <c r="B21" s="6"/>
      <c r="G21" s="7"/>
      <c r="H21" s="1"/>
      <c r="I21" s="1"/>
      <c r="J21" s="1"/>
      <c r="K21" s="1"/>
      <c r="L21" s="1"/>
      <c r="M21" s="1"/>
      <c r="N21" s="1"/>
      <c r="O21" s="1"/>
      <c r="P21" s="1"/>
      <c r="Q21" s="1"/>
      <c r="R21" s="1"/>
      <c r="S21" s="1"/>
      <c r="T21" s="1"/>
      <c r="U21" s="1"/>
      <c r="V21" s="1"/>
      <c r="W21" s="1"/>
      <c r="X21" s="1"/>
    </row>
    <row r="22" ht="15.75" customHeight="1">
      <c r="A22" s="1"/>
      <c r="B22" s="6"/>
      <c r="G22" s="7"/>
      <c r="H22" s="1"/>
      <c r="I22" s="1"/>
      <c r="J22" s="1"/>
      <c r="K22" s="1"/>
      <c r="L22" s="1"/>
      <c r="M22" s="1"/>
      <c r="N22" s="1"/>
      <c r="O22" s="1"/>
      <c r="P22" s="1"/>
      <c r="Q22" s="1"/>
      <c r="R22" s="1"/>
      <c r="S22" s="1"/>
      <c r="T22" s="1"/>
      <c r="U22" s="1"/>
      <c r="V22" s="1"/>
      <c r="W22" s="1"/>
      <c r="X22" s="1"/>
    </row>
    <row r="23" ht="15.75" customHeight="1">
      <c r="A23" s="1"/>
      <c r="B23" s="6"/>
      <c r="G23" s="7"/>
      <c r="H23" s="1"/>
      <c r="I23" s="1"/>
      <c r="J23" s="1"/>
      <c r="K23" s="1"/>
      <c r="L23" s="1"/>
      <c r="M23" s="1"/>
      <c r="N23" s="1"/>
      <c r="O23" s="1"/>
      <c r="P23" s="1"/>
      <c r="Q23" s="1"/>
      <c r="R23" s="1"/>
      <c r="S23" s="1"/>
      <c r="T23" s="1"/>
      <c r="U23" s="1"/>
      <c r="V23" s="1"/>
      <c r="W23" s="1"/>
      <c r="X23" s="1"/>
    </row>
    <row r="24" ht="15.75" customHeight="1">
      <c r="A24" s="1"/>
      <c r="B24" s="6"/>
      <c r="G24" s="7"/>
      <c r="H24" s="1"/>
      <c r="I24" s="1"/>
      <c r="J24" s="1"/>
      <c r="K24" s="1"/>
      <c r="L24" s="1"/>
      <c r="M24" s="1"/>
      <c r="N24" s="1"/>
      <c r="O24" s="1"/>
      <c r="P24" s="1"/>
      <c r="Q24" s="1"/>
      <c r="R24" s="1"/>
      <c r="S24" s="1"/>
      <c r="T24" s="1"/>
      <c r="U24" s="1"/>
      <c r="V24" s="1"/>
      <c r="W24" s="1"/>
      <c r="X24" s="1"/>
    </row>
    <row r="25" ht="15.75" customHeight="1">
      <c r="A25" s="1"/>
      <c r="B25" s="6"/>
      <c r="G25" s="7"/>
      <c r="H25" s="1"/>
      <c r="I25" s="1"/>
      <c r="J25" s="1"/>
      <c r="K25" s="1"/>
      <c r="L25" s="1"/>
      <c r="M25" s="1"/>
      <c r="N25" s="1"/>
      <c r="O25" s="1"/>
      <c r="P25" s="1"/>
      <c r="Q25" s="1"/>
      <c r="R25" s="1"/>
      <c r="S25" s="1"/>
      <c r="T25" s="1"/>
      <c r="U25" s="1"/>
      <c r="V25" s="1"/>
      <c r="W25" s="1"/>
      <c r="X25" s="1"/>
    </row>
    <row r="26" ht="15.75" customHeight="1">
      <c r="A26" s="1"/>
      <c r="B26" s="6"/>
      <c r="G26" s="7"/>
      <c r="H26" s="1"/>
      <c r="I26" s="1"/>
      <c r="J26" s="1"/>
      <c r="K26" s="1"/>
      <c r="L26" s="1"/>
      <c r="M26" s="1"/>
      <c r="N26" s="1"/>
      <c r="O26" s="1"/>
      <c r="P26" s="1"/>
      <c r="Q26" s="1"/>
      <c r="R26" s="1"/>
      <c r="S26" s="1"/>
      <c r="T26" s="1"/>
      <c r="U26" s="1"/>
      <c r="V26" s="1"/>
      <c r="W26" s="1"/>
      <c r="X26" s="1"/>
    </row>
    <row r="27" ht="15.75" customHeight="1">
      <c r="A27" s="1"/>
      <c r="B27" s="6"/>
      <c r="G27" s="7"/>
      <c r="H27" s="8" t="str">
        <f>HYPERLINK("https://gcdp.adj.st/subscription?adj_t=7gqyf8t&amp;adj_campaign=planilhas&amp;adj_fallback=https%3A%2F%2Fplay.google.com%2Fstore%2Fapps%2Fdetails%3Fid%3Dbr.com.gerenciadorfinanceiro.controller%26referrer%3Dutm_source%3Dplanilhas","")</f>
        <v/>
      </c>
      <c r="I27" s="4"/>
      <c r="J27" s="5"/>
      <c r="K27" s="9" t="str">
        <f>HYPERLINK("https://gcdp.adj.st/subscription?adj_t=7gqyf8t&amp;adj_campaign=planilhas1&amp;adj_fallback=https%3A%2F%2Fapps.apple.com%2Fbr%2Fapp%2Fmobills-controle-de-gastos%2Fid921838244%3F%3Dutm_campaign%3Dplanilhas1","")</f>
        <v/>
      </c>
      <c r="L27" s="5"/>
      <c r="M27" s="9" t="str">
        <f>HYPERLINK("https://www.mobills.com.br/","")</f>
        <v/>
      </c>
      <c r="N27" s="4"/>
      <c r="O27" s="5"/>
      <c r="P27" s="1"/>
      <c r="Q27" s="1"/>
      <c r="R27" s="1"/>
      <c r="S27" s="1"/>
      <c r="T27" s="1"/>
      <c r="U27" s="1"/>
      <c r="V27" s="1"/>
      <c r="W27" s="1"/>
      <c r="X27" s="1"/>
    </row>
    <row r="28" ht="15.75" customHeight="1">
      <c r="A28" s="1"/>
      <c r="B28" s="6"/>
      <c r="G28" s="7"/>
      <c r="H28" s="6"/>
      <c r="J28" s="7"/>
      <c r="K28" s="6"/>
      <c r="L28" s="7"/>
      <c r="M28" s="6"/>
      <c r="O28" s="7"/>
      <c r="P28" s="1"/>
      <c r="Q28" s="1"/>
      <c r="R28" s="1"/>
      <c r="S28" s="1"/>
      <c r="T28" s="1"/>
      <c r="U28" s="1"/>
      <c r="V28" s="1"/>
      <c r="W28" s="1"/>
      <c r="X28" s="1"/>
    </row>
    <row r="29" ht="15.75" customHeight="1">
      <c r="A29" s="1"/>
      <c r="B29" s="6"/>
      <c r="G29" s="7"/>
      <c r="H29" s="6"/>
      <c r="J29" s="7"/>
      <c r="K29" s="6"/>
      <c r="L29" s="7"/>
      <c r="M29" s="6"/>
      <c r="O29" s="7"/>
      <c r="P29" s="1"/>
      <c r="Q29" s="1"/>
      <c r="R29" s="1"/>
      <c r="S29" s="1"/>
      <c r="T29" s="1"/>
      <c r="U29" s="1"/>
      <c r="V29" s="1"/>
      <c r="W29" s="1"/>
      <c r="X29" s="1"/>
    </row>
    <row r="30" ht="15.75" customHeight="1">
      <c r="A30" s="1"/>
      <c r="B30" s="10"/>
      <c r="C30" s="11"/>
      <c r="D30" s="11"/>
      <c r="E30" s="11"/>
      <c r="F30" s="11"/>
      <c r="G30" s="12"/>
      <c r="H30" s="10"/>
      <c r="I30" s="11"/>
      <c r="J30" s="12"/>
      <c r="K30" s="10"/>
      <c r="L30" s="12"/>
      <c r="M30" s="10"/>
      <c r="N30" s="11"/>
      <c r="O30" s="12"/>
      <c r="P30" s="1"/>
      <c r="Q30" s="1"/>
      <c r="R30" s="1"/>
      <c r="S30" s="1"/>
      <c r="T30" s="1"/>
      <c r="U30" s="1"/>
      <c r="V30" s="1"/>
      <c r="W30" s="1"/>
      <c r="X30" s="1"/>
    </row>
    <row r="31" ht="15.75" customHeight="1">
      <c r="A31" s="1"/>
      <c r="B31" s="1"/>
      <c r="C31" s="1"/>
      <c r="D31" s="1"/>
      <c r="E31" s="1"/>
      <c r="F31" s="1"/>
      <c r="G31" s="1"/>
      <c r="H31" s="1"/>
      <c r="I31" s="1"/>
      <c r="J31" s="1"/>
      <c r="K31" s="1"/>
      <c r="L31" s="1"/>
      <c r="M31" s="1"/>
      <c r="N31" s="1"/>
      <c r="O31" s="1"/>
      <c r="P31" s="1"/>
      <c r="Q31" s="1"/>
      <c r="R31" s="1"/>
      <c r="S31" s="1"/>
      <c r="T31" s="1"/>
      <c r="U31" s="1"/>
      <c r="V31" s="1"/>
      <c r="W31" s="1"/>
      <c r="X31" s="1"/>
    </row>
    <row r="32" ht="15.75" customHeight="1">
      <c r="A32" s="1"/>
      <c r="B32" s="13" t="str">
        <f>HYPERLINK("https://www.mobills.com.br/","Quer descobrir mais informações? Acesse o nosso site!")</f>
        <v>Quer descobrir mais informações? Acesse o nosso site!</v>
      </c>
      <c r="C32" s="14"/>
      <c r="D32" s="14"/>
      <c r="E32" s="14"/>
      <c r="F32" s="15"/>
      <c r="G32" s="1"/>
      <c r="H32" s="1"/>
      <c r="I32" s="1"/>
      <c r="J32" s="1"/>
      <c r="K32" s="1"/>
      <c r="L32" s="1"/>
      <c r="M32" s="1"/>
      <c r="N32" s="1"/>
      <c r="O32" s="1"/>
      <c r="P32" s="1"/>
      <c r="Q32" s="1"/>
      <c r="R32" s="1"/>
      <c r="S32" s="1"/>
      <c r="T32" s="1"/>
      <c r="U32" s="1"/>
      <c r="V32" s="1"/>
      <c r="W32" s="1"/>
      <c r="X32" s="1"/>
    </row>
    <row r="33" ht="15.75" customHeight="1">
      <c r="A33" s="1"/>
      <c r="B33" s="1"/>
      <c r="C33" s="1"/>
      <c r="D33" s="1"/>
      <c r="E33" s="1"/>
      <c r="F33" s="1"/>
      <c r="G33" s="1"/>
      <c r="H33" s="1"/>
      <c r="I33" s="1"/>
      <c r="J33" s="1"/>
      <c r="K33" s="1"/>
      <c r="L33" s="1"/>
      <c r="M33" s="1"/>
      <c r="N33" s="1"/>
      <c r="O33" s="1"/>
      <c r="P33" s="1"/>
      <c r="Q33" s="1"/>
      <c r="R33" s="1"/>
      <c r="S33" s="1"/>
      <c r="T33" s="1"/>
      <c r="U33" s="1"/>
      <c r="V33" s="1"/>
      <c r="W33" s="1"/>
      <c r="X33" s="1"/>
    </row>
    <row r="34" ht="15.75" customHeight="1">
      <c r="A34" s="1"/>
      <c r="B34" s="16" t="s">
        <v>1</v>
      </c>
      <c r="C34" s="14"/>
      <c r="D34" s="14"/>
      <c r="E34" s="15"/>
      <c r="F34" s="1"/>
      <c r="G34" s="1"/>
      <c r="H34" s="1"/>
      <c r="I34" s="1"/>
      <c r="J34" s="1"/>
      <c r="K34" s="1"/>
      <c r="L34" s="1"/>
      <c r="M34" s="1"/>
      <c r="N34" s="1"/>
      <c r="O34" s="1"/>
      <c r="P34" s="1"/>
      <c r="Q34" s="1"/>
      <c r="R34" s="1"/>
      <c r="S34" s="1"/>
      <c r="T34" s="1"/>
      <c r="U34" s="1"/>
      <c r="V34" s="1"/>
      <c r="W34" s="1"/>
      <c r="X34" s="1"/>
    </row>
    <row r="35" ht="15.75" customHeight="1">
      <c r="A35" s="1"/>
      <c r="B35" s="1"/>
      <c r="C35" s="1"/>
      <c r="D35" s="1"/>
      <c r="E35" s="1"/>
      <c r="F35" s="1"/>
      <c r="G35" s="1"/>
      <c r="H35" s="1"/>
      <c r="I35" s="1"/>
      <c r="J35" s="1"/>
      <c r="K35" s="2" t="str">
        <f>HYPERLINK("https://www.mobills.com.br/","")</f>
        <v/>
      </c>
      <c r="L35" s="1"/>
      <c r="M35" s="1"/>
      <c r="N35" s="1"/>
      <c r="O35" s="1"/>
      <c r="P35" s="1"/>
      <c r="Q35" s="1"/>
      <c r="R35" s="1"/>
      <c r="S35" s="1"/>
      <c r="T35" s="1"/>
      <c r="U35" s="1"/>
      <c r="V35" s="1"/>
      <c r="W35" s="1"/>
      <c r="X35" s="1"/>
    </row>
    <row r="36" ht="15.75" customHeight="1">
      <c r="A36" s="1"/>
      <c r="B36" s="1"/>
      <c r="C36" s="1"/>
      <c r="D36" s="1"/>
      <c r="E36" s="1"/>
      <c r="F36" s="1"/>
      <c r="G36" s="1"/>
      <c r="H36" s="1"/>
      <c r="I36" s="1"/>
      <c r="J36" s="1"/>
      <c r="K36" s="1"/>
      <c r="L36" s="2" t="str">
        <f>HYPERLINK("https://www.mobills.com.br/","")</f>
        <v/>
      </c>
      <c r="M36" s="1"/>
      <c r="N36" s="1"/>
      <c r="O36" s="1"/>
      <c r="P36" s="1"/>
      <c r="Q36" s="1"/>
      <c r="R36" s="1"/>
      <c r="S36" s="1"/>
      <c r="T36" s="1"/>
      <c r="U36" s="1"/>
      <c r="V36" s="1"/>
      <c r="W36" s="1"/>
      <c r="X36" s="1"/>
    </row>
    <row r="37" ht="15.75" customHeight="1">
      <c r="A37" s="1"/>
      <c r="B37" s="1"/>
      <c r="C37" s="1"/>
      <c r="D37" s="1"/>
      <c r="E37" s="1"/>
      <c r="F37" s="1"/>
      <c r="G37" s="1"/>
      <c r="H37" s="1"/>
      <c r="I37" s="1"/>
      <c r="J37" s="1"/>
      <c r="K37" s="1"/>
      <c r="L37" s="1"/>
      <c r="M37" s="1"/>
      <c r="N37" s="1"/>
      <c r="O37" s="1"/>
      <c r="P37" s="1"/>
      <c r="Q37" s="1"/>
      <c r="R37" s="1"/>
      <c r="S37" s="1"/>
      <c r="T37" s="1"/>
      <c r="U37" s="1"/>
      <c r="V37" s="1"/>
      <c r="W37" s="1"/>
      <c r="X37" s="1"/>
    </row>
    <row r="38" ht="15.75" customHeight="1">
      <c r="A38" s="1"/>
      <c r="B38" s="1"/>
      <c r="C38" s="1"/>
      <c r="D38" s="1"/>
      <c r="E38" s="1"/>
      <c r="F38" s="1"/>
      <c r="G38" s="1"/>
      <c r="H38" s="1"/>
      <c r="I38" s="1"/>
      <c r="J38" s="1"/>
      <c r="K38" s="1"/>
      <c r="L38" s="1"/>
      <c r="M38" s="1"/>
      <c r="N38" s="1"/>
      <c r="O38" s="1"/>
      <c r="P38" s="1"/>
      <c r="Q38" s="1"/>
      <c r="R38" s="1"/>
      <c r="S38" s="1"/>
      <c r="T38" s="1"/>
      <c r="U38" s="1"/>
      <c r="V38" s="1"/>
      <c r="W38" s="1"/>
      <c r="X38" s="1"/>
    </row>
    <row r="39" ht="15.75" customHeight="1">
      <c r="A39" s="1"/>
      <c r="B39" s="1"/>
      <c r="C39" s="1"/>
      <c r="D39" s="1"/>
      <c r="E39" s="1"/>
      <c r="F39" s="1"/>
      <c r="G39" s="1"/>
      <c r="H39" s="1"/>
      <c r="I39" s="1"/>
      <c r="J39" s="1"/>
      <c r="K39" s="1"/>
      <c r="L39" s="1"/>
      <c r="M39" s="1"/>
      <c r="N39" s="1"/>
      <c r="O39" s="1"/>
      <c r="P39" s="1"/>
      <c r="Q39" s="1"/>
      <c r="R39" s="1"/>
      <c r="S39" s="1"/>
      <c r="T39" s="1"/>
      <c r="U39" s="1"/>
      <c r="V39" s="1"/>
      <c r="W39" s="1"/>
      <c r="X39" s="1"/>
    </row>
    <row r="40" ht="15.75" customHeight="1">
      <c r="A40" s="1"/>
      <c r="B40" s="1"/>
      <c r="C40" s="1"/>
      <c r="D40" s="1"/>
      <c r="E40" s="1"/>
      <c r="F40" s="1"/>
      <c r="G40" s="1"/>
      <c r="H40" s="1"/>
      <c r="I40" s="1"/>
      <c r="J40" s="1"/>
      <c r="K40" s="1"/>
      <c r="L40" s="1"/>
      <c r="M40" s="1"/>
      <c r="N40" s="1"/>
      <c r="O40" s="1"/>
      <c r="P40" s="1"/>
      <c r="Q40" s="1"/>
      <c r="R40" s="1"/>
      <c r="S40" s="1"/>
      <c r="T40" s="1"/>
      <c r="U40" s="1"/>
      <c r="V40" s="1"/>
      <c r="W40" s="1"/>
      <c r="X40" s="1"/>
    </row>
    <row r="41" ht="15.75" customHeight="1">
      <c r="A41" s="1"/>
      <c r="B41" s="1"/>
      <c r="C41" s="1"/>
      <c r="D41" s="1"/>
      <c r="E41" s="1"/>
      <c r="F41" s="1"/>
      <c r="G41" s="1"/>
      <c r="H41" s="1"/>
      <c r="I41" s="1"/>
      <c r="J41" s="1"/>
      <c r="K41" s="1"/>
      <c r="L41" s="1"/>
      <c r="M41" s="1"/>
      <c r="N41" s="1"/>
      <c r="O41" s="1"/>
      <c r="P41" s="1"/>
      <c r="Q41" s="1"/>
      <c r="R41" s="1"/>
      <c r="S41" s="1"/>
      <c r="T41" s="1"/>
      <c r="U41" s="1"/>
      <c r="V41" s="1"/>
      <c r="W41" s="1"/>
      <c r="X41" s="1"/>
    </row>
    <row r="42" ht="15.75" customHeight="1">
      <c r="A42" s="1"/>
      <c r="B42" s="1"/>
      <c r="C42" s="1"/>
      <c r="D42" s="1"/>
      <c r="E42" s="1"/>
      <c r="F42" s="1"/>
      <c r="G42" s="1"/>
      <c r="H42" s="1"/>
      <c r="I42" s="1"/>
      <c r="J42" s="1"/>
      <c r="K42" s="1"/>
      <c r="L42" s="1"/>
      <c r="M42" s="1"/>
      <c r="N42" s="1"/>
      <c r="O42" s="1"/>
      <c r="P42" s="1"/>
      <c r="Q42" s="1"/>
      <c r="R42" s="1"/>
      <c r="S42" s="1"/>
      <c r="T42" s="1"/>
      <c r="U42" s="1"/>
      <c r="V42" s="1"/>
      <c r="W42" s="1"/>
      <c r="X42" s="1"/>
    </row>
    <row r="43" ht="15.75" customHeight="1">
      <c r="A43" s="1"/>
      <c r="B43" s="1"/>
      <c r="C43" s="1"/>
      <c r="D43" s="1"/>
      <c r="E43" s="1"/>
      <c r="F43" s="1"/>
      <c r="G43" s="1"/>
      <c r="H43" s="1"/>
      <c r="I43" s="1"/>
      <c r="J43" s="1"/>
      <c r="K43" s="1"/>
      <c r="L43" s="1"/>
      <c r="M43" s="1"/>
      <c r="N43" s="1"/>
      <c r="O43" s="1"/>
      <c r="P43" s="1"/>
      <c r="Q43" s="1"/>
      <c r="R43" s="1"/>
      <c r="S43" s="1"/>
      <c r="T43" s="1"/>
      <c r="U43" s="1"/>
      <c r="V43" s="1"/>
      <c r="W43" s="1"/>
      <c r="X43" s="1"/>
    </row>
    <row r="44" ht="15.75" customHeight="1">
      <c r="A44" s="1"/>
      <c r="B44" s="1"/>
      <c r="C44" s="1"/>
      <c r="D44" s="1"/>
      <c r="E44" s="1"/>
      <c r="F44" s="1"/>
      <c r="G44" s="1"/>
      <c r="H44" s="1"/>
      <c r="I44" s="1"/>
      <c r="J44" s="1"/>
      <c r="K44" s="1"/>
      <c r="L44" s="1"/>
      <c r="M44" s="1"/>
      <c r="N44" s="1"/>
      <c r="O44" s="1"/>
      <c r="P44" s="1"/>
      <c r="Q44" s="1"/>
      <c r="R44" s="1"/>
      <c r="S44" s="1"/>
      <c r="T44" s="1"/>
      <c r="U44" s="1"/>
      <c r="V44" s="1"/>
      <c r="W44" s="1"/>
      <c r="X44" s="1"/>
    </row>
    <row r="45" ht="15.75" customHeight="1">
      <c r="A45" s="1"/>
      <c r="B45" s="1"/>
      <c r="C45" s="1"/>
      <c r="D45" s="1"/>
      <c r="E45" s="1"/>
      <c r="F45" s="1"/>
      <c r="G45" s="1"/>
      <c r="H45" s="1"/>
      <c r="I45" s="1"/>
      <c r="J45" s="1"/>
      <c r="K45" s="1"/>
      <c r="L45" s="1"/>
      <c r="M45" s="1"/>
      <c r="N45" s="1"/>
      <c r="O45" s="1"/>
      <c r="P45" s="1"/>
      <c r="Q45" s="1"/>
      <c r="R45" s="1"/>
      <c r="S45" s="1"/>
      <c r="T45" s="1"/>
      <c r="U45" s="1"/>
      <c r="V45" s="1"/>
      <c r="W45" s="1"/>
      <c r="X45" s="1"/>
    </row>
    <row r="46" ht="15.75" customHeight="1">
      <c r="A46" s="1"/>
      <c r="B46" s="1"/>
      <c r="C46" s="1"/>
      <c r="D46" s="1"/>
      <c r="E46" s="1"/>
      <c r="F46" s="1"/>
      <c r="G46" s="1"/>
      <c r="H46" s="1"/>
      <c r="I46" s="1"/>
      <c r="J46" s="1"/>
      <c r="K46" s="1"/>
      <c r="L46" s="1"/>
      <c r="M46" s="1"/>
      <c r="N46" s="1"/>
      <c r="O46" s="1"/>
      <c r="P46" s="1"/>
      <c r="Q46" s="1"/>
      <c r="R46" s="1"/>
      <c r="S46" s="1"/>
      <c r="T46" s="1"/>
      <c r="U46" s="1"/>
      <c r="V46" s="1"/>
      <c r="W46" s="1"/>
      <c r="X46" s="1"/>
    </row>
    <row r="47" ht="15.75" customHeight="1">
      <c r="A47" s="1"/>
      <c r="B47" s="1"/>
      <c r="C47" s="1"/>
      <c r="D47" s="1"/>
      <c r="E47" s="1"/>
      <c r="F47" s="1"/>
      <c r="G47" s="1"/>
      <c r="H47" s="1"/>
      <c r="I47" s="1"/>
      <c r="J47" s="1"/>
      <c r="K47" s="1"/>
      <c r="L47" s="1"/>
      <c r="M47" s="1"/>
      <c r="N47" s="1"/>
      <c r="O47" s="1"/>
      <c r="P47" s="1"/>
      <c r="Q47" s="1"/>
      <c r="R47" s="1"/>
      <c r="S47" s="1"/>
      <c r="T47" s="1"/>
      <c r="U47" s="1"/>
      <c r="V47" s="1"/>
      <c r="W47" s="1"/>
      <c r="X47" s="1"/>
    </row>
    <row r="48" ht="15.75" customHeight="1">
      <c r="A48" s="1"/>
      <c r="B48" s="1"/>
      <c r="C48" s="1"/>
      <c r="D48" s="1"/>
      <c r="E48" s="1"/>
      <c r="F48" s="1"/>
      <c r="G48" s="1"/>
      <c r="H48" s="1"/>
      <c r="I48" s="1"/>
      <c r="J48" s="1"/>
      <c r="K48" s="1"/>
      <c r="L48" s="1"/>
      <c r="M48" s="1"/>
      <c r="N48" s="1"/>
      <c r="O48" s="1"/>
      <c r="P48" s="1"/>
      <c r="Q48" s="1"/>
      <c r="R48" s="1"/>
      <c r="S48" s="1"/>
      <c r="T48" s="1"/>
      <c r="U48" s="1"/>
      <c r="V48" s="1"/>
      <c r="W48" s="1"/>
      <c r="X48" s="1"/>
    </row>
    <row r="49" ht="15.75" customHeight="1">
      <c r="A49" s="1"/>
      <c r="B49" s="1"/>
      <c r="C49" s="1"/>
      <c r="D49" s="1"/>
      <c r="E49" s="1"/>
      <c r="F49" s="1"/>
      <c r="G49" s="1"/>
      <c r="H49" s="1"/>
      <c r="I49" s="1"/>
      <c r="J49" s="1"/>
      <c r="K49" s="1"/>
      <c r="L49" s="1"/>
      <c r="M49" s="1"/>
      <c r="N49" s="1"/>
      <c r="O49" s="1"/>
      <c r="P49" s="1"/>
      <c r="Q49" s="1"/>
      <c r="R49" s="1"/>
      <c r="S49" s="1"/>
      <c r="T49" s="1"/>
      <c r="U49" s="1"/>
      <c r="V49" s="1"/>
      <c r="W49" s="1"/>
      <c r="X49" s="1"/>
    </row>
    <row r="50" ht="15.75" customHeight="1">
      <c r="A50" s="1"/>
      <c r="B50" s="1"/>
      <c r="C50" s="1"/>
      <c r="D50" s="1"/>
      <c r="E50" s="1"/>
      <c r="F50" s="1"/>
      <c r="G50" s="1"/>
      <c r="H50" s="1"/>
      <c r="I50" s="1"/>
      <c r="J50" s="1"/>
      <c r="K50" s="1"/>
      <c r="L50" s="1"/>
      <c r="M50" s="1"/>
      <c r="N50" s="1"/>
      <c r="O50" s="1"/>
      <c r="P50" s="1"/>
      <c r="Q50" s="1"/>
      <c r="R50" s="1"/>
      <c r="S50" s="1"/>
      <c r="T50" s="1"/>
      <c r="U50" s="1"/>
      <c r="V50" s="1"/>
      <c r="W50" s="1"/>
      <c r="X50" s="1"/>
    </row>
    <row r="51" ht="15.75" customHeight="1">
      <c r="A51" s="1"/>
      <c r="B51" s="1"/>
      <c r="C51" s="1"/>
      <c r="D51" s="1"/>
      <c r="E51" s="1"/>
      <c r="F51" s="1"/>
      <c r="G51" s="1"/>
      <c r="H51" s="1"/>
      <c r="I51" s="1"/>
      <c r="J51" s="1"/>
      <c r="K51" s="1"/>
      <c r="L51" s="1"/>
      <c r="M51" s="1"/>
      <c r="N51" s="1"/>
      <c r="O51" s="1"/>
      <c r="P51" s="1"/>
      <c r="Q51" s="1"/>
      <c r="R51" s="1"/>
      <c r="S51" s="1"/>
      <c r="T51" s="1"/>
      <c r="U51" s="1"/>
      <c r="V51" s="1"/>
      <c r="W51" s="1"/>
      <c r="X51" s="1"/>
    </row>
    <row r="52" ht="15.75" customHeight="1">
      <c r="A52" s="1"/>
      <c r="B52" s="1"/>
      <c r="C52" s="1"/>
      <c r="D52" s="1"/>
      <c r="E52" s="1"/>
      <c r="F52" s="1"/>
      <c r="G52" s="1"/>
      <c r="H52" s="1"/>
      <c r="I52" s="1"/>
      <c r="J52" s="1"/>
      <c r="K52" s="1"/>
      <c r="L52" s="1"/>
      <c r="M52" s="1"/>
      <c r="N52" s="1"/>
      <c r="O52" s="1"/>
      <c r="P52" s="1"/>
      <c r="Q52" s="1"/>
      <c r="R52" s="1"/>
      <c r="S52" s="1"/>
      <c r="T52" s="1"/>
      <c r="U52" s="1"/>
      <c r="V52" s="1"/>
      <c r="W52" s="1"/>
      <c r="X52" s="1"/>
    </row>
    <row r="53" ht="15.75" customHeight="1">
      <c r="A53" s="1"/>
      <c r="B53" s="1"/>
      <c r="C53" s="1"/>
      <c r="D53" s="1"/>
      <c r="E53" s="1"/>
      <c r="F53" s="1"/>
      <c r="G53" s="1"/>
      <c r="H53" s="1"/>
      <c r="I53" s="1"/>
      <c r="J53" s="1"/>
      <c r="K53" s="1"/>
      <c r="L53" s="1"/>
      <c r="M53" s="1"/>
      <c r="N53" s="1"/>
      <c r="O53" s="1"/>
      <c r="P53" s="1"/>
      <c r="Q53" s="1"/>
      <c r="R53" s="1"/>
      <c r="S53" s="1"/>
      <c r="T53" s="1"/>
      <c r="U53" s="1"/>
      <c r="V53" s="1"/>
      <c r="W53" s="1"/>
      <c r="X53" s="1"/>
    </row>
    <row r="54" ht="15.75" customHeight="1">
      <c r="A54" s="1"/>
      <c r="B54" s="1"/>
      <c r="C54" s="1"/>
      <c r="D54" s="1"/>
      <c r="E54" s="1"/>
      <c r="F54" s="1"/>
      <c r="G54" s="1"/>
      <c r="H54" s="1"/>
      <c r="I54" s="1"/>
      <c r="J54" s="1"/>
      <c r="K54" s="1"/>
      <c r="L54" s="1"/>
      <c r="M54" s="1"/>
      <c r="N54" s="1"/>
      <c r="O54" s="1"/>
      <c r="P54" s="1"/>
      <c r="Q54" s="1"/>
      <c r="R54" s="1"/>
      <c r="S54" s="1"/>
      <c r="T54" s="1"/>
      <c r="U54" s="1"/>
      <c r="V54" s="1"/>
      <c r="W54" s="1"/>
      <c r="X54" s="1"/>
    </row>
    <row r="55" ht="15.75" customHeight="1">
      <c r="A55" s="1"/>
      <c r="B55" s="1"/>
      <c r="C55" s="1"/>
      <c r="D55" s="1"/>
      <c r="E55" s="1"/>
      <c r="F55" s="1"/>
      <c r="G55" s="1"/>
      <c r="H55" s="1"/>
      <c r="I55" s="1"/>
      <c r="J55" s="1"/>
      <c r="K55" s="1"/>
      <c r="L55" s="1"/>
      <c r="M55" s="1"/>
      <c r="N55" s="1"/>
      <c r="O55" s="1"/>
      <c r="P55" s="1"/>
      <c r="Q55" s="1"/>
      <c r="R55" s="1"/>
      <c r="S55" s="1"/>
      <c r="T55" s="1"/>
      <c r="U55" s="1"/>
      <c r="V55" s="1"/>
      <c r="W55" s="1"/>
      <c r="X55" s="1"/>
    </row>
    <row r="56" ht="15.75" customHeight="1">
      <c r="A56" s="1"/>
      <c r="B56" s="1"/>
      <c r="C56" s="1"/>
      <c r="D56" s="1"/>
      <c r="E56" s="1"/>
      <c r="F56" s="1"/>
      <c r="G56" s="1"/>
      <c r="H56" s="1"/>
      <c r="I56" s="1"/>
      <c r="J56" s="1"/>
      <c r="K56" s="1"/>
      <c r="L56" s="1"/>
      <c r="M56" s="1"/>
      <c r="N56" s="1"/>
      <c r="O56" s="1"/>
      <c r="P56" s="1"/>
      <c r="Q56" s="1"/>
      <c r="R56" s="1"/>
      <c r="S56" s="1"/>
      <c r="T56" s="1"/>
      <c r="U56" s="1"/>
      <c r="V56" s="1"/>
      <c r="W56" s="1"/>
      <c r="X56" s="1"/>
    </row>
    <row r="57" ht="15.75" customHeight="1">
      <c r="A57" s="1"/>
      <c r="B57" s="1"/>
      <c r="C57" s="1"/>
      <c r="D57" s="1"/>
      <c r="E57" s="1"/>
      <c r="F57" s="1"/>
      <c r="G57" s="1"/>
      <c r="H57" s="1"/>
      <c r="I57" s="1"/>
      <c r="J57" s="1"/>
      <c r="K57" s="1"/>
      <c r="L57" s="1"/>
      <c r="M57" s="1"/>
      <c r="N57" s="1"/>
      <c r="O57" s="1"/>
      <c r="P57" s="1"/>
      <c r="Q57" s="1"/>
      <c r="R57" s="1"/>
      <c r="S57" s="1"/>
      <c r="T57" s="1"/>
      <c r="U57" s="1"/>
      <c r="V57" s="1"/>
      <c r="W57" s="1"/>
      <c r="X57" s="1"/>
    </row>
    <row r="58" ht="15.75" customHeight="1">
      <c r="A58" s="1"/>
      <c r="B58" s="1"/>
      <c r="C58" s="1"/>
      <c r="D58" s="1"/>
      <c r="E58" s="1"/>
      <c r="F58" s="1"/>
      <c r="G58" s="1"/>
      <c r="H58" s="1"/>
      <c r="I58" s="1"/>
      <c r="J58" s="1"/>
      <c r="K58" s="1"/>
      <c r="L58" s="1"/>
      <c r="M58" s="1"/>
      <c r="N58" s="1"/>
      <c r="O58" s="1"/>
      <c r="P58" s="1"/>
      <c r="Q58" s="1"/>
      <c r="R58" s="1"/>
      <c r="S58" s="1"/>
      <c r="T58" s="1"/>
      <c r="U58" s="1"/>
      <c r="V58" s="1"/>
      <c r="W58" s="1"/>
      <c r="X58" s="1"/>
    </row>
    <row r="59" ht="15.75" customHeight="1">
      <c r="A59" s="1"/>
      <c r="B59" s="1"/>
      <c r="C59" s="1"/>
      <c r="D59" s="1"/>
      <c r="E59" s="1"/>
      <c r="F59" s="1"/>
      <c r="G59" s="1"/>
      <c r="H59" s="1"/>
      <c r="I59" s="1"/>
      <c r="J59" s="1"/>
      <c r="K59" s="1"/>
      <c r="L59" s="1"/>
      <c r="M59" s="1"/>
      <c r="N59" s="1"/>
      <c r="O59" s="1"/>
      <c r="P59" s="1"/>
      <c r="Q59" s="1"/>
      <c r="R59" s="1"/>
      <c r="S59" s="1"/>
      <c r="T59" s="1"/>
      <c r="U59" s="1"/>
      <c r="V59" s="1"/>
      <c r="W59" s="1"/>
      <c r="X59" s="1"/>
    </row>
    <row r="60" ht="15.75" customHeight="1">
      <c r="A60" s="1"/>
      <c r="B60" s="1"/>
      <c r="C60" s="1"/>
      <c r="D60" s="1"/>
      <c r="E60" s="1"/>
      <c r="F60" s="1"/>
      <c r="G60" s="1"/>
      <c r="H60" s="1"/>
      <c r="I60" s="1"/>
      <c r="J60" s="1"/>
      <c r="K60" s="1"/>
      <c r="L60" s="1"/>
      <c r="M60" s="1"/>
      <c r="N60" s="1"/>
      <c r="O60" s="1"/>
      <c r="P60" s="1"/>
      <c r="Q60" s="1"/>
      <c r="R60" s="1"/>
      <c r="S60" s="1"/>
      <c r="T60" s="1"/>
      <c r="U60" s="1"/>
      <c r="V60" s="1"/>
      <c r="W60" s="1"/>
      <c r="X60" s="1"/>
    </row>
    <row r="61" ht="15.75" customHeight="1">
      <c r="A61" s="1"/>
      <c r="B61" s="1"/>
      <c r="C61" s="1"/>
      <c r="D61" s="1"/>
      <c r="E61" s="1"/>
      <c r="F61" s="1"/>
      <c r="G61" s="1"/>
      <c r="H61" s="1"/>
      <c r="I61" s="1"/>
      <c r="J61" s="1"/>
      <c r="K61" s="1"/>
      <c r="L61" s="1"/>
      <c r="M61" s="1"/>
      <c r="N61" s="1"/>
      <c r="O61" s="1"/>
      <c r="P61" s="1"/>
      <c r="Q61" s="1"/>
      <c r="R61" s="1"/>
      <c r="S61" s="1"/>
      <c r="T61" s="1"/>
      <c r="U61" s="1"/>
      <c r="V61" s="1"/>
      <c r="W61" s="1"/>
      <c r="X61" s="1"/>
    </row>
    <row r="62" ht="15.75" customHeight="1">
      <c r="A62" s="1"/>
      <c r="B62" s="1"/>
      <c r="C62" s="1"/>
      <c r="D62" s="1"/>
      <c r="E62" s="1"/>
      <c r="F62" s="1"/>
      <c r="G62" s="1"/>
      <c r="H62" s="1"/>
      <c r="I62" s="1"/>
      <c r="J62" s="1"/>
      <c r="K62" s="1"/>
      <c r="L62" s="1"/>
      <c r="M62" s="1"/>
      <c r="N62" s="1"/>
      <c r="O62" s="1"/>
      <c r="P62" s="1"/>
      <c r="Q62" s="1"/>
      <c r="R62" s="1"/>
      <c r="S62" s="1"/>
      <c r="T62" s="1"/>
      <c r="U62" s="1"/>
      <c r="V62" s="1"/>
      <c r="W62" s="1"/>
      <c r="X62" s="1"/>
    </row>
    <row r="63" ht="15.75" customHeight="1">
      <c r="A63" s="1"/>
      <c r="B63" s="1"/>
      <c r="C63" s="1"/>
      <c r="D63" s="1"/>
      <c r="E63" s="1"/>
      <c r="F63" s="1"/>
      <c r="G63" s="1"/>
      <c r="H63" s="1"/>
      <c r="I63" s="1"/>
      <c r="J63" s="1"/>
      <c r="K63" s="1"/>
      <c r="L63" s="1"/>
      <c r="M63" s="1"/>
      <c r="N63" s="1"/>
      <c r="O63" s="1"/>
      <c r="P63" s="1"/>
      <c r="Q63" s="1"/>
      <c r="R63" s="1"/>
      <c r="S63" s="1"/>
      <c r="T63" s="1"/>
      <c r="U63" s="1"/>
      <c r="V63" s="1"/>
      <c r="W63" s="1"/>
      <c r="X63" s="1"/>
    </row>
    <row r="64" ht="15.75" customHeight="1">
      <c r="A64" s="1"/>
      <c r="B64" s="1"/>
      <c r="C64" s="1"/>
      <c r="D64" s="1"/>
      <c r="E64" s="1"/>
      <c r="F64" s="1"/>
      <c r="G64" s="1"/>
      <c r="H64" s="1"/>
      <c r="I64" s="1"/>
      <c r="J64" s="1"/>
      <c r="K64" s="1"/>
      <c r="L64" s="1"/>
      <c r="M64" s="1"/>
      <c r="N64" s="1"/>
      <c r="O64" s="1"/>
      <c r="P64" s="1"/>
      <c r="Q64" s="1"/>
      <c r="R64" s="1"/>
      <c r="S64" s="1"/>
      <c r="T64" s="1"/>
      <c r="U64" s="1"/>
      <c r="V64" s="1"/>
      <c r="W64" s="1"/>
      <c r="X64" s="1"/>
    </row>
    <row r="65" ht="15.75" customHeight="1">
      <c r="A65" s="1"/>
      <c r="B65" s="1"/>
      <c r="C65" s="1"/>
      <c r="D65" s="1"/>
      <c r="E65" s="1"/>
      <c r="F65" s="1"/>
      <c r="G65" s="1"/>
      <c r="H65" s="1"/>
      <c r="I65" s="1"/>
      <c r="J65" s="1"/>
      <c r="K65" s="1"/>
      <c r="L65" s="1"/>
      <c r="M65" s="1"/>
      <c r="N65" s="1"/>
      <c r="O65" s="1"/>
      <c r="P65" s="1"/>
      <c r="Q65" s="1"/>
      <c r="R65" s="1"/>
      <c r="S65" s="1"/>
      <c r="T65" s="1"/>
      <c r="U65" s="1"/>
      <c r="V65" s="1"/>
      <c r="W65" s="1"/>
      <c r="X65" s="1"/>
    </row>
    <row r="66" ht="15.75" customHeight="1">
      <c r="A66" s="1"/>
      <c r="B66" s="1"/>
      <c r="C66" s="1"/>
      <c r="D66" s="1"/>
      <c r="E66" s="1"/>
      <c r="F66" s="1"/>
      <c r="G66" s="1"/>
      <c r="H66" s="1"/>
      <c r="I66" s="1"/>
      <c r="J66" s="1"/>
      <c r="K66" s="1"/>
      <c r="L66" s="1"/>
      <c r="M66" s="1"/>
      <c r="N66" s="1"/>
      <c r="O66" s="1"/>
      <c r="P66" s="1"/>
      <c r="Q66" s="1"/>
      <c r="R66" s="1"/>
      <c r="S66" s="1"/>
      <c r="T66" s="1"/>
      <c r="U66" s="1"/>
      <c r="V66" s="1"/>
      <c r="W66" s="1"/>
      <c r="X66" s="1"/>
    </row>
    <row r="67" ht="15.75" customHeight="1">
      <c r="A67" s="1"/>
      <c r="B67" s="1"/>
      <c r="C67" s="1"/>
      <c r="D67" s="1"/>
      <c r="E67" s="1"/>
      <c r="F67" s="1"/>
      <c r="G67" s="1"/>
      <c r="H67" s="1"/>
      <c r="I67" s="1"/>
      <c r="J67" s="1"/>
      <c r="K67" s="1"/>
      <c r="L67" s="1"/>
      <c r="M67" s="1"/>
      <c r="N67" s="1"/>
      <c r="O67" s="1"/>
      <c r="P67" s="1"/>
      <c r="Q67" s="1"/>
      <c r="R67" s="1"/>
      <c r="S67" s="1"/>
      <c r="T67" s="1"/>
      <c r="U67" s="1"/>
      <c r="V67" s="1"/>
      <c r="W67" s="1"/>
      <c r="X67" s="1"/>
    </row>
    <row r="68" ht="15.75" customHeight="1">
      <c r="A68" s="1"/>
      <c r="B68" s="1"/>
      <c r="C68" s="1"/>
      <c r="D68" s="1"/>
      <c r="E68" s="1"/>
      <c r="F68" s="1"/>
      <c r="G68" s="1"/>
      <c r="H68" s="1"/>
      <c r="I68" s="1"/>
      <c r="J68" s="1"/>
      <c r="K68" s="1"/>
      <c r="L68" s="1"/>
      <c r="M68" s="1"/>
      <c r="N68" s="1"/>
      <c r="O68" s="1"/>
      <c r="P68" s="1"/>
      <c r="Q68" s="1"/>
      <c r="R68" s="1"/>
      <c r="S68" s="1"/>
      <c r="T68" s="1"/>
      <c r="U68" s="1"/>
      <c r="V68" s="1"/>
      <c r="W68" s="1"/>
      <c r="X68" s="1"/>
    </row>
    <row r="69" ht="15.75" customHeight="1">
      <c r="A69" s="1"/>
      <c r="B69" s="1"/>
      <c r="C69" s="1"/>
      <c r="D69" s="1"/>
      <c r="E69" s="1"/>
      <c r="F69" s="1"/>
      <c r="G69" s="1"/>
      <c r="H69" s="1"/>
      <c r="I69" s="1"/>
      <c r="J69" s="1"/>
      <c r="K69" s="1"/>
      <c r="L69" s="1"/>
      <c r="M69" s="1"/>
      <c r="N69" s="1"/>
      <c r="O69" s="1"/>
      <c r="P69" s="1"/>
      <c r="Q69" s="1"/>
      <c r="R69" s="1"/>
      <c r="S69" s="1"/>
      <c r="T69" s="1"/>
      <c r="U69" s="1"/>
      <c r="V69" s="1"/>
      <c r="W69" s="1"/>
      <c r="X69" s="1"/>
    </row>
    <row r="70" ht="15.75" customHeight="1">
      <c r="A70" s="1"/>
      <c r="B70" s="1"/>
      <c r="C70" s="1"/>
      <c r="D70" s="1"/>
      <c r="E70" s="1"/>
      <c r="F70" s="1"/>
      <c r="G70" s="1"/>
      <c r="H70" s="1"/>
      <c r="I70" s="1"/>
      <c r="J70" s="1"/>
      <c r="K70" s="1"/>
      <c r="L70" s="1"/>
      <c r="M70" s="1"/>
      <c r="N70" s="1"/>
      <c r="O70" s="1"/>
      <c r="P70" s="1"/>
      <c r="Q70" s="1"/>
      <c r="R70" s="1"/>
      <c r="S70" s="1"/>
      <c r="T70" s="1"/>
      <c r="U70" s="1"/>
      <c r="V70" s="1"/>
      <c r="W70" s="1"/>
      <c r="X70" s="1"/>
    </row>
    <row r="71" ht="15.75" customHeight="1">
      <c r="A71" s="1"/>
      <c r="B71" s="1"/>
      <c r="C71" s="1"/>
      <c r="D71" s="1"/>
      <c r="E71" s="1"/>
      <c r="F71" s="1"/>
      <c r="G71" s="1"/>
      <c r="H71" s="1"/>
      <c r="I71" s="1"/>
      <c r="J71" s="1"/>
      <c r="K71" s="1"/>
      <c r="L71" s="1"/>
      <c r="M71" s="1"/>
      <c r="N71" s="1"/>
      <c r="O71" s="1"/>
      <c r="P71" s="1"/>
      <c r="Q71" s="1"/>
      <c r="R71" s="1"/>
      <c r="S71" s="1"/>
      <c r="T71" s="1"/>
      <c r="U71" s="1"/>
      <c r="V71" s="1"/>
      <c r="W71" s="1"/>
      <c r="X71" s="1"/>
    </row>
    <row r="72" ht="15.75" customHeight="1">
      <c r="A72" s="1"/>
      <c r="B72" s="1"/>
      <c r="C72" s="1"/>
      <c r="D72" s="1"/>
      <c r="E72" s="1"/>
      <c r="F72" s="1"/>
      <c r="G72" s="1"/>
      <c r="H72" s="1"/>
      <c r="I72" s="1"/>
      <c r="J72" s="1"/>
      <c r="K72" s="1"/>
      <c r="L72" s="1"/>
      <c r="M72" s="1"/>
      <c r="N72" s="1"/>
      <c r="O72" s="1"/>
      <c r="P72" s="1"/>
      <c r="Q72" s="1"/>
      <c r="R72" s="1"/>
      <c r="S72" s="1"/>
      <c r="T72" s="1"/>
      <c r="U72" s="1"/>
      <c r="V72" s="1"/>
      <c r="W72" s="1"/>
      <c r="X72" s="1"/>
    </row>
    <row r="73" ht="15.75" customHeight="1">
      <c r="A73" s="1"/>
      <c r="B73" s="1"/>
      <c r="C73" s="1"/>
      <c r="D73" s="1"/>
      <c r="E73" s="1"/>
      <c r="F73" s="1"/>
      <c r="G73" s="1"/>
      <c r="H73" s="1"/>
      <c r="I73" s="1"/>
      <c r="J73" s="1"/>
      <c r="K73" s="1"/>
      <c r="L73" s="1"/>
      <c r="M73" s="1"/>
      <c r="N73" s="1"/>
      <c r="O73" s="1"/>
      <c r="P73" s="1"/>
      <c r="Q73" s="1"/>
      <c r="R73" s="1"/>
      <c r="S73" s="1"/>
      <c r="T73" s="1"/>
      <c r="U73" s="1"/>
      <c r="V73" s="1"/>
      <c r="W73" s="1"/>
      <c r="X73" s="1"/>
    </row>
    <row r="74" ht="15.75" customHeight="1">
      <c r="A74" s="1"/>
      <c r="B74" s="1"/>
      <c r="C74" s="1"/>
      <c r="D74" s="1"/>
      <c r="E74" s="1"/>
      <c r="F74" s="1"/>
      <c r="G74" s="1"/>
      <c r="H74" s="1"/>
      <c r="I74" s="1"/>
      <c r="J74" s="1"/>
      <c r="K74" s="1"/>
      <c r="L74" s="1"/>
      <c r="M74" s="1"/>
      <c r="N74" s="1"/>
      <c r="O74" s="1"/>
      <c r="P74" s="1"/>
      <c r="Q74" s="1"/>
      <c r="R74" s="1"/>
      <c r="S74" s="1"/>
      <c r="T74" s="1"/>
      <c r="U74" s="1"/>
      <c r="V74" s="1"/>
      <c r="W74" s="1"/>
      <c r="X74" s="1"/>
    </row>
    <row r="75" ht="15.75" customHeight="1">
      <c r="A75" s="1"/>
      <c r="B75" s="1"/>
      <c r="C75" s="1"/>
      <c r="D75" s="1"/>
      <c r="E75" s="1"/>
      <c r="F75" s="1"/>
      <c r="G75" s="1"/>
      <c r="H75" s="1"/>
      <c r="I75" s="1"/>
      <c r="J75" s="1"/>
      <c r="K75" s="1"/>
      <c r="L75" s="1"/>
      <c r="M75" s="1"/>
      <c r="N75" s="1"/>
      <c r="O75" s="1"/>
      <c r="P75" s="1"/>
      <c r="Q75" s="1"/>
      <c r="R75" s="1"/>
      <c r="S75" s="1"/>
      <c r="T75" s="1"/>
      <c r="U75" s="1"/>
      <c r="V75" s="1"/>
      <c r="W75" s="1"/>
      <c r="X75" s="1"/>
    </row>
    <row r="76" ht="15.75" customHeight="1">
      <c r="A76" s="1"/>
      <c r="B76" s="1"/>
      <c r="C76" s="1"/>
      <c r="D76" s="1"/>
      <c r="E76" s="1"/>
      <c r="F76" s="1"/>
      <c r="G76" s="1"/>
      <c r="H76" s="1"/>
      <c r="I76" s="1"/>
      <c r="J76" s="1"/>
      <c r="K76" s="1"/>
      <c r="L76" s="1"/>
      <c r="M76" s="1"/>
      <c r="N76" s="1"/>
      <c r="O76" s="1"/>
      <c r="P76" s="1"/>
      <c r="Q76" s="1"/>
      <c r="R76" s="1"/>
      <c r="S76" s="1"/>
      <c r="T76" s="1"/>
      <c r="U76" s="1"/>
      <c r="V76" s="1"/>
      <c r="W76" s="1"/>
      <c r="X76" s="1"/>
    </row>
    <row r="77" ht="15.75" customHeight="1">
      <c r="A77" s="1"/>
      <c r="B77" s="1"/>
      <c r="C77" s="1"/>
      <c r="D77" s="1"/>
      <c r="E77" s="1"/>
      <c r="F77" s="1"/>
      <c r="G77" s="1"/>
      <c r="H77" s="1"/>
      <c r="I77" s="1"/>
      <c r="J77" s="1"/>
      <c r="K77" s="1"/>
      <c r="L77" s="1"/>
      <c r="M77" s="1"/>
      <c r="N77" s="1"/>
      <c r="O77" s="1"/>
      <c r="P77" s="1"/>
      <c r="Q77" s="1"/>
      <c r="R77" s="1"/>
      <c r="S77" s="1"/>
      <c r="T77" s="1"/>
      <c r="U77" s="1"/>
      <c r="V77" s="1"/>
      <c r="W77" s="1"/>
      <c r="X77" s="1"/>
    </row>
    <row r="78" ht="15.75" customHeight="1">
      <c r="A78" s="1"/>
      <c r="B78" s="1"/>
      <c r="C78" s="1"/>
      <c r="D78" s="1"/>
      <c r="E78" s="1"/>
      <c r="F78" s="1"/>
      <c r="G78" s="1"/>
      <c r="H78" s="1"/>
      <c r="I78" s="1"/>
      <c r="J78" s="1"/>
      <c r="K78" s="1"/>
      <c r="L78" s="1"/>
      <c r="M78" s="1"/>
      <c r="N78" s="1"/>
      <c r="O78" s="1"/>
      <c r="P78" s="1"/>
      <c r="Q78" s="1"/>
      <c r="R78" s="1"/>
      <c r="S78" s="1"/>
      <c r="T78" s="1"/>
      <c r="U78" s="1"/>
      <c r="V78" s="1"/>
      <c r="W78" s="1"/>
      <c r="X78" s="1"/>
    </row>
    <row r="79" ht="15.75" customHeight="1">
      <c r="A79" s="1"/>
      <c r="B79" s="1"/>
      <c r="C79" s="1"/>
      <c r="D79" s="1"/>
      <c r="E79" s="1"/>
      <c r="F79" s="1"/>
      <c r="G79" s="1"/>
      <c r="H79" s="1"/>
      <c r="I79" s="1"/>
      <c r="J79" s="1"/>
      <c r="K79" s="1"/>
      <c r="L79" s="1"/>
      <c r="M79" s="1"/>
      <c r="N79" s="1"/>
      <c r="O79" s="1"/>
      <c r="P79" s="1"/>
      <c r="Q79" s="1"/>
      <c r="R79" s="1"/>
      <c r="S79" s="1"/>
      <c r="T79" s="1"/>
      <c r="U79" s="1"/>
      <c r="V79" s="1"/>
      <c r="W79" s="1"/>
      <c r="X79" s="1"/>
    </row>
    <row r="80" ht="15.75" customHeight="1">
      <c r="A80" s="1"/>
      <c r="B80" s="1"/>
      <c r="C80" s="1"/>
      <c r="D80" s="1"/>
      <c r="E80" s="1"/>
      <c r="F80" s="1"/>
      <c r="G80" s="1"/>
      <c r="H80" s="1"/>
      <c r="I80" s="1"/>
      <c r="J80" s="1"/>
      <c r="K80" s="1"/>
      <c r="L80" s="1"/>
      <c r="M80" s="1"/>
      <c r="N80" s="1"/>
      <c r="O80" s="1"/>
      <c r="P80" s="1"/>
      <c r="Q80" s="1"/>
      <c r="R80" s="1"/>
      <c r="S80" s="1"/>
      <c r="T80" s="1"/>
      <c r="U80" s="1"/>
      <c r="V80" s="1"/>
      <c r="W80" s="1"/>
      <c r="X80" s="1"/>
    </row>
    <row r="81" ht="15.75" customHeight="1">
      <c r="A81" s="1"/>
      <c r="B81" s="1"/>
      <c r="C81" s="1"/>
      <c r="D81" s="1"/>
      <c r="E81" s="1"/>
      <c r="F81" s="1"/>
      <c r="G81" s="1"/>
      <c r="H81" s="1"/>
      <c r="I81" s="1"/>
      <c r="J81" s="1"/>
      <c r="K81" s="1"/>
      <c r="L81" s="1"/>
      <c r="M81" s="1"/>
      <c r="N81" s="1"/>
      <c r="O81" s="1"/>
      <c r="P81" s="1"/>
      <c r="Q81" s="1"/>
      <c r="R81" s="1"/>
      <c r="S81" s="1"/>
      <c r="T81" s="1"/>
      <c r="U81" s="1"/>
      <c r="V81" s="1"/>
      <c r="W81" s="1"/>
      <c r="X81" s="1"/>
    </row>
    <row r="82" ht="15.75" customHeight="1">
      <c r="A82" s="1"/>
      <c r="B82" s="1"/>
      <c r="C82" s="1"/>
      <c r="D82" s="1"/>
      <c r="E82" s="1"/>
      <c r="F82" s="1"/>
      <c r="G82" s="1"/>
      <c r="H82" s="1"/>
      <c r="I82" s="1"/>
      <c r="J82" s="1"/>
      <c r="K82" s="1"/>
      <c r="L82" s="1"/>
      <c r="M82" s="1"/>
      <c r="N82" s="1"/>
      <c r="O82" s="1"/>
      <c r="P82" s="1"/>
      <c r="Q82" s="1"/>
      <c r="R82" s="1"/>
      <c r="S82" s="1"/>
      <c r="T82" s="1"/>
      <c r="U82" s="1"/>
      <c r="V82" s="1"/>
      <c r="W82" s="1"/>
      <c r="X82" s="1"/>
    </row>
    <row r="83" ht="15.75" customHeight="1">
      <c r="A83" s="1"/>
      <c r="B83" s="1"/>
      <c r="C83" s="1"/>
      <c r="D83" s="1"/>
      <c r="E83" s="1"/>
      <c r="F83" s="1"/>
      <c r="G83" s="1"/>
      <c r="H83" s="1"/>
      <c r="I83" s="1"/>
      <c r="J83" s="1"/>
      <c r="K83" s="1"/>
      <c r="L83" s="1"/>
      <c r="M83" s="1"/>
      <c r="N83" s="1"/>
      <c r="O83" s="1"/>
      <c r="P83" s="1"/>
      <c r="Q83" s="1"/>
      <c r="R83" s="1"/>
      <c r="S83" s="1"/>
      <c r="T83" s="1"/>
      <c r="U83" s="1"/>
      <c r="V83" s="1"/>
      <c r="W83" s="1"/>
      <c r="X83" s="1"/>
    </row>
    <row r="84" ht="15.75" customHeight="1">
      <c r="A84" s="1"/>
      <c r="B84" s="1"/>
      <c r="C84" s="1"/>
      <c r="D84" s="1"/>
      <c r="E84" s="1"/>
      <c r="F84" s="1"/>
      <c r="G84" s="1"/>
      <c r="H84" s="1"/>
      <c r="I84" s="1"/>
      <c r="J84" s="1"/>
      <c r="K84" s="1"/>
      <c r="L84" s="1"/>
      <c r="M84" s="1"/>
      <c r="N84" s="1"/>
      <c r="O84" s="1"/>
      <c r="P84" s="1"/>
      <c r="Q84" s="1"/>
      <c r="R84" s="1"/>
      <c r="S84" s="1"/>
      <c r="T84" s="1"/>
      <c r="U84" s="1"/>
      <c r="V84" s="1"/>
      <c r="W84" s="1"/>
      <c r="X84" s="1"/>
    </row>
    <row r="85" ht="15.75" customHeight="1">
      <c r="A85" s="1"/>
      <c r="B85" s="1"/>
      <c r="C85" s="1"/>
      <c r="D85" s="1"/>
      <c r="E85" s="1"/>
      <c r="F85" s="1"/>
      <c r="G85" s="1"/>
      <c r="H85" s="1"/>
      <c r="I85" s="1"/>
      <c r="J85" s="1"/>
      <c r="K85" s="1"/>
      <c r="L85" s="1"/>
      <c r="M85" s="1"/>
      <c r="N85" s="1"/>
      <c r="O85" s="1"/>
      <c r="P85" s="1"/>
      <c r="Q85" s="1"/>
      <c r="R85" s="1"/>
      <c r="S85" s="1"/>
      <c r="T85" s="1"/>
      <c r="U85" s="1"/>
      <c r="V85" s="1"/>
      <c r="W85" s="1"/>
      <c r="X85" s="1"/>
    </row>
    <row r="86" ht="15.75" customHeight="1">
      <c r="A86" s="1"/>
      <c r="B86" s="1"/>
      <c r="C86" s="1"/>
      <c r="D86" s="1"/>
      <c r="E86" s="1"/>
      <c r="F86" s="1"/>
      <c r="G86" s="1"/>
      <c r="H86" s="1"/>
      <c r="I86" s="1"/>
      <c r="J86" s="1"/>
      <c r="K86" s="1"/>
      <c r="L86" s="1"/>
      <c r="M86" s="1"/>
      <c r="N86" s="1"/>
      <c r="O86" s="1"/>
      <c r="P86" s="1"/>
      <c r="Q86" s="1"/>
      <c r="R86" s="1"/>
      <c r="S86" s="1"/>
      <c r="T86" s="1"/>
      <c r="U86" s="1"/>
      <c r="V86" s="1"/>
      <c r="W86" s="1"/>
      <c r="X86" s="1"/>
    </row>
    <row r="87" ht="15.75" customHeight="1">
      <c r="A87" s="1"/>
      <c r="B87" s="1"/>
      <c r="C87" s="1"/>
      <c r="D87" s="1"/>
      <c r="E87" s="1"/>
      <c r="F87" s="1"/>
      <c r="G87" s="1"/>
      <c r="H87" s="1"/>
      <c r="I87" s="1"/>
      <c r="J87" s="1"/>
      <c r="K87" s="1"/>
      <c r="L87" s="1"/>
      <c r="M87" s="1"/>
      <c r="N87" s="1"/>
      <c r="O87" s="1"/>
      <c r="P87" s="1"/>
      <c r="Q87" s="1"/>
      <c r="R87" s="1"/>
      <c r="S87" s="1"/>
      <c r="T87" s="1"/>
      <c r="U87" s="1"/>
      <c r="V87" s="1"/>
      <c r="W87" s="1"/>
      <c r="X87" s="1"/>
    </row>
    <row r="88" ht="15.75" customHeight="1">
      <c r="A88" s="1"/>
      <c r="B88" s="1"/>
      <c r="C88" s="1"/>
      <c r="D88" s="1"/>
      <c r="E88" s="1"/>
      <c r="F88" s="1"/>
      <c r="G88" s="1"/>
      <c r="H88" s="1"/>
      <c r="I88" s="1"/>
      <c r="J88" s="1"/>
      <c r="K88" s="1"/>
      <c r="L88" s="1"/>
      <c r="M88" s="1"/>
      <c r="N88" s="1"/>
      <c r="O88" s="1"/>
      <c r="P88" s="1"/>
      <c r="Q88" s="1"/>
      <c r="R88" s="1"/>
      <c r="S88" s="1"/>
      <c r="T88" s="1"/>
      <c r="U88" s="1"/>
      <c r="V88" s="1"/>
      <c r="W88" s="1"/>
      <c r="X88" s="1"/>
    </row>
    <row r="89" ht="15.75" customHeight="1">
      <c r="A89" s="1"/>
      <c r="B89" s="1"/>
      <c r="C89" s="1"/>
      <c r="D89" s="1"/>
      <c r="E89" s="1"/>
      <c r="F89" s="1"/>
      <c r="G89" s="1"/>
      <c r="H89" s="1"/>
      <c r="I89" s="1"/>
      <c r="J89" s="1"/>
      <c r="K89" s="1"/>
      <c r="L89" s="1"/>
      <c r="M89" s="1"/>
      <c r="N89" s="1"/>
      <c r="O89" s="1"/>
      <c r="P89" s="1"/>
      <c r="Q89" s="1"/>
      <c r="R89" s="1"/>
      <c r="S89" s="1"/>
      <c r="T89" s="1"/>
      <c r="U89" s="1"/>
      <c r="V89" s="1"/>
      <c r="W89" s="1"/>
      <c r="X89" s="1"/>
    </row>
    <row r="90" ht="15.75" customHeight="1">
      <c r="A90" s="1"/>
      <c r="B90" s="1"/>
      <c r="C90" s="1"/>
      <c r="D90" s="1"/>
      <c r="E90" s="1"/>
      <c r="F90" s="1"/>
      <c r="G90" s="1"/>
      <c r="H90" s="1"/>
      <c r="I90" s="1"/>
      <c r="J90" s="1"/>
      <c r="K90" s="1"/>
      <c r="L90" s="1"/>
      <c r="M90" s="1"/>
      <c r="N90" s="1"/>
      <c r="O90" s="1"/>
      <c r="P90" s="1"/>
      <c r="Q90" s="1"/>
      <c r="R90" s="1"/>
      <c r="S90" s="1"/>
      <c r="T90" s="1"/>
      <c r="U90" s="1"/>
      <c r="V90" s="1"/>
      <c r="W90" s="1"/>
      <c r="X90" s="1"/>
    </row>
    <row r="91" ht="15.75" customHeight="1">
      <c r="A91" s="1"/>
      <c r="B91" s="1"/>
      <c r="C91" s="1"/>
      <c r="D91" s="1"/>
      <c r="E91" s="1"/>
      <c r="F91" s="1"/>
      <c r="G91" s="1"/>
      <c r="H91" s="1"/>
      <c r="I91" s="1"/>
      <c r="J91" s="1"/>
      <c r="K91" s="1"/>
      <c r="L91" s="1"/>
      <c r="M91" s="1"/>
      <c r="N91" s="1"/>
      <c r="O91" s="1"/>
      <c r="P91" s="1"/>
      <c r="Q91" s="1"/>
      <c r="R91" s="1"/>
      <c r="S91" s="1"/>
      <c r="T91" s="1"/>
      <c r="U91" s="1"/>
      <c r="V91" s="1"/>
      <c r="W91" s="1"/>
      <c r="X91" s="1"/>
    </row>
    <row r="92" ht="15.75" customHeight="1">
      <c r="A92" s="1"/>
      <c r="B92" s="1"/>
      <c r="C92" s="1"/>
      <c r="D92" s="1"/>
      <c r="E92" s="1"/>
      <c r="F92" s="1"/>
      <c r="G92" s="1"/>
      <c r="H92" s="1"/>
      <c r="I92" s="1"/>
      <c r="J92" s="1"/>
      <c r="K92" s="1"/>
      <c r="L92" s="1"/>
      <c r="M92" s="1"/>
      <c r="N92" s="1"/>
      <c r="O92" s="1"/>
      <c r="P92" s="1"/>
      <c r="Q92" s="1"/>
      <c r="R92" s="1"/>
      <c r="S92" s="1"/>
      <c r="T92" s="1"/>
      <c r="U92" s="1"/>
      <c r="V92" s="1"/>
      <c r="W92" s="1"/>
      <c r="X92" s="1"/>
    </row>
    <row r="93" ht="15.75" customHeight="1">
      <c r="A93" s="1"/>
      <c r="B93" s="1"/>
      <c r="C93" s="1"/>
      <c r="D93" s="1"/>
      <c r="E93" s="1"/>
      <c r="F93" s="1"/>
      <c r="G93" s="1"/>
      <c r="H93" s="1"/>
      <c r="I93" s="1"/>
      <c r="J93" s="1"/>
      <c r="K93" s="1"/>
      <c r="L93" s="1"/>
      <c r="M93" s="1"/>
      <c r="N93" s="1"/>
      <c r="O93" s="1"/>
      <c r="P93" s="1"/>
      <c r="Q93" s="1"/>
      <c r="R93" s="1"/>
      <c r="S93" s="1"/>
      <c r="T93" s="1"/>
      <c r="U93" s="1"/>
      <c r="V93" s="1"/>
      <c r="W93" s="1"/>
      <c r="X93" s="1"/>
    </row>
    <row r="94" ht="15.75" customHeight="1">
      <c r="A94" s="1"/>
      <c r="B94" s="1"/>
      <c r="C94" s="1"/>
      <c r="D94" s="1"/>
      <c r="E94" s="1"/>
      <c r="F94" s="1"/>
      <c r="G94" s="1"/>
      <c r="H94" s="1"/>
      <c r="I94" s="1"/>
      <c r="J94" s="1"/>
      <c r="K94" s="1"/>
      <c r="L94" s="1"/>
      <c r="M94" s="1"/>
      <c r="N94" s="1"/>
      <c r="O94" s="1"/>
      <c r="P94" s="1"/>
      <c r="Q94" s="1"/>
      <c r="R94" s="1"/>
      <c r="S94" s="1"/>
      <c r="T94" s="1"/>
      <c r="U94" s="1"/>
      <c r="V94" s="1"/>
      <c r="W94" s="1"/>
      <c r="X94" s="1"/>
    </row>
    <row r="95" ht="15.75" customHeight="1">
      <c r="A95" s="1"/>
      <c r="B95" s="1"/>
      <c r="C95" s="1"/>
      <c r="D95" s="1"/>
      <c r="E95" s="1"/>
      <c r="F95" s="1"/>
      <c r="G95" s="1"/>
      <c r="H95" s="1"/>
      <c r="I95" s="1"/>
      <c r="J95" s="1"/>
      <c r="K95" s="1"/>
      <c r="L95" s="1"/>
      <c r="M95" s="1"/>
      <c r="N95" s="1"/>
      <c r="O95" s="1"/>
      <c r="P95" s="1"/>
      <c r="Q95" s="1"/>
      <c r="R95" s="1"/>
      <c r="S95" s="1"/>
      <c r="T95" s="1"/>
      <c r="U95" s="1"/>
      <c r="V95" s="1"/>
      <c r="W95" s="1"/>
      <c r="X95" s="1"/>
    </row>
    <row r="96" ht="15.75" customHeight="1">
      <c r="A96" s="1"/>
      <c r="B96" s="1"/>
      <c r="C96" s="1"/>
      <c r="D96" s="1"/>
      <c r="E96" s="1"/>
      <c r="F96" s="1"/>
      <c r="G96" s="1"/>
      <c r="H96" s="1"/>
      <c r="I96" s="1"/>
      <c r="J96" s="1"/>
      <c r="K96" s="1"/>
      <c r="L96" s="1"/>
      <c r="M96" s="1"/>
      <c r="N96" s="1"/>
      <c r="O96" s="1"/>
      <c r="P96" s="1"/>
      <c r="Q96" s="1"/>
      <c r="R96" s="1"/>
      <c r="S96" s="1"/>
      <c r="T96" s="1"/>
      <c r="U96" s="1"/>
      <c r="V96" s="1"/>
      <c r="W96" s="1"/>
      <c r="X96" s="1"/>
    </row>
    <row r="97" ht="15.75" customHeight="1">
      <c r="A97" s="1"/>
      <c r="B97" s="1"/>
      <c r="C97" s="1"/>
      <c r="D97" s="1"/>
      <c r="E97" s="1"/>
      <c r="F97" s="1"/>
      <c r="G97" s="1"/>
      <c r="H97" s="1"/>
      <c r="I97" s="1"/>
      <c r="J97" s="1"/>
      <c r="K97" s="1"/>
      <c r="L97" s="1"/>
      <c r="M97" s="1"/>
      <c r="N97" s="1"/>
      <c r="O97" s="1"/>
      <c r="P97" s="1"/>
      <c r="Q97" s="1"/>
      <c r="R97" s="1"/>
      <c r="S97" s="1"/>
      <c r="T97" s="1"/>
      <c r="U97" s="1"/>
      <c r="V97" s="1"/>
      <c r="W97" s="1"/>
      <c r="X97" s="1"/>
    </row>
    <row r="98" ht="15.75" customHeight="1">
      <c r="A98" s="1"/>
      <c r="B98" s="1"/>
      <c r="C98" s="1"/>
      <c r="D98" s="1"/>
      <c r="E98" s="1"/>
      <c r="F98" s="1"/>
      <c r="G98" s="1"/>
      <c r="H98" s="1"/>
      <c r="I98" s="1"/>
      <c r="J98" s="1"/>
      <c r="K98" s="1"/>
      <c r="L98" s="1"/>
      <c r="M98" s="1"/>
      <c r="N98" s="1"/>
      <c r="O98" s="1"/>
      <c r="P98" s="1"/>
      <c r="Q98" s="1"/>
      <c r="R98" s="1"/>
      <c r="S98" s="1"/>
      <c r="T98" s="1"/>
      <c r="U98" s="1"/>
      <c r="V98" s="1"/>
      <c r="W98" s="1"/>
      <c r="X98" s="1"/>
    </row>
    <row r="99" ht="15.75" customHeight="1">
      <c r="A99" s="1"/>
      <c r="B99" s="1"/>
      <c r="C99" s="1"/>
      <c r="D99" s="1"/>
      <c r="E99" s="1"/>
      <c r="F99" s="1"/>
      <c r="G99" s="1"/>
      <c r="H99" s="1"/>
      <c r="I99" s="1"/>
      <c r="J99" s="1"/>
      <c r="K99" s="1"/>
      <c r="L99" s="1"/>
      <c r="M99" s="1"/>
      <c r="N99" s="1"/>
      <c r="O99" s="1"/>
      <c r="P99" s="1"/>
      <c r="Q99" s="1"/>
      <c r="R99" s="1"/>
      <c r="S99" s="1"/>
      <c r="T99" s="1"/>
      <c r="U99" s="1"/>
      <c r="V99" s="1"/>
      <c r="W99" s="1"/>
      <c r="X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row>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7:G30"/>
    <mergeCell ref="H27:J30"/>
    <mergeCell ref="K27:L30"/>
    <mergeCell ref="M27:O30"/>
    <mergeCell ref="B32:F32"/>
    <mergeCell ref="B34:E34"/>
  </mergeCells>
  <hyperlinks>
    <hyperlink display="Acesse a próxima aba para visualizar sua planilha" location="Instruções!A1" ref="B34"/>
  </hyperlink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4C6E7"/>
    <pageSetUpPr/>
  </sheetPr>
  <sheetViews>
    <sheetView showGridLines="0" workbookViewId="0"/>
  </sheetViews>
  <sheetFormatPr customHeight="1" defaultColWidth="14.43" defaultRowHeight="15.0"/>
  <cols>
    <col customWidth="1" min="1" max="5" width="8.71"/>
    <col customWidth="1" min="6" max="6" width="13.57"/>
    <col customWidth="1" min="7" max="7" width="8.71"/>
    <col customWidth="1" min="8" max="8" width="14.14"/>
    <col customWidth="1" min="9" max="9" width="11.29"/>
    <col customWidth="1" min="10" max="10" width="3.71"/>
    <col customWidth="1" min="11" max="11" width="10.86"/>
    <col customWidth="1" min="12" max="12" width="10.57"/>
    <col customWidth="1" min="13" max="26" width="8.71"/>
  </cols>
  <sheetData>
    <row r="1" ht="14.25" customHeight="1">
      <c r="A1" s="17"/>
      <c r="B1" s="17"/>
      <c r="C1" s="17"/>
      <c r="D1" s="17"/>
      <c r="E1" s="17"/>
      <c r="F1" s="17"/>
      <c r="G1" s="17"/>
      <c r="H1" s="17"/>
      <c r="I1" s="17"/>
      <c r="J1" s="17"/>
      <c r="K1" s="17"/>
      <c r="L1" s="17"/>
      <c r="M1" s="17"/>
      <c r="N1" s="17"/>
      <c r="O1" s="17"/>
      <c r="P1" s="17"/>
      <c r="Q1" s="17"/>
      <c r="R1" s="17"/>
      <c r="S1" s="17"/>
      <c r="T1" s="17"/>
      <c r="U1" s="17"/>
      <c r="V1" s="17"/>
      <c r="W1" s="17"/>
      <c r="X1" s="17"/>
      <c r="Y1" s="17"/>
      <c r="Z1" s="17"/>
    </row>
    <row r="2" ht="14.25" customHeight="1">
      <c r="A2" s="17"/>
      <c r="B2" s="17"/>
      <c r="C2" s="17"/>
      <c r="D2" s="17"/>
      <c r="E2" s="17"/>
      <c r="F2" s="17"/>
      <c r="G2" s="17"/>
      <c r="H2" s="17"/>
      <c r="I2" s="17"/>
      <c r="J2" s="17"/>
      <c r="K2" s="17"/>
      <c r="L2" s="17"/>
      <c r="M2" s="17"/>
      <c r="N2" s="17"/>
      <c r="O2" s="17"/>
      <c r="P2" s="17"/>
      <c r="Q2" s="17"/>
      <c r="R2" s="17"/>
      <c r="S2" s="17"/>
      <c r="T2" s="17"/>
      <c r="U2" s="17"/>
      <c r="V2" s="17"/>
      <c r="W2" s="17"/>
      <c r="X2" s="17"/>
      <c r="Y2" s="17"/>
      <c r="Z2" s="17"/>
    </row>
    <row r="3" ht="14.25" customHeight="1">
      <c r="A3" s="17"/>
      <c r="B3" s="17"/>
      <c r="C3" s="17"/>
      <c r="D3" s="17"/>
      <c r="E3" s="17"/>
      <c r="F3" s="17"/>
      <c r="G3" s="17"/>
      <c r="H3" s="17"/>
      <c r="I3" s="17"/>
      <c r="J3" s="17"/>
      <c r="K3" s="17"/>
      <c r="L3" s="17"/>
      <c r="M3" s="17"/>
      <c r="N3" s="17"/>
      <c r="O3" s="17"/>
      <c r="P3" s="17"/>
      <c r="Q3" s="17"/>
      <c r="R3" s="17"/>
      <c r="S3" s="17"/>
      <c r="T3" s="17"/>
      <c r="U3" s="17"/>
      <c r="V3" s="17"/>
      <c r="W3" s="17"/>
      <c r="X3" s="17"/>
      <c r="Y3" s="17"/>
      <c r="Z3" s="17"/>
    </row>
    <row r="4" ht="45.75" customHeight="1">
      <c r="A4" s="17"/>
      <c r="B4" s="18" t="s">
        <v>2</v>
      </c>
      <c r="C4" s="18"/>
      <c r="D4" s="18"/>
      <c r="E4" s="18"/>
      <c r="F4" s="18"/>
      <c r="G4" s="18"/>
      <c r="H4" s="18"/>
      <c r="I4" s="18"/>
      <c r="J4" s="18"/>
      <c r="K4" s="18"/>
      <c r="L4" s="18"/>
      <c r="M4" s="18"/>
      <c r="N4" s="18"/>
      <c r="O4" s="18"/>
      <c r="P4" s="17"/>
      <c r="Q4" s="17"/>
      <c r="R4" s="17"/>
      <c r="S4" s="17"/>
      <c r="T4" s="17"/>
      <c r="U4" s="17"/>
      <c r="V4" s="17"/>
      <c r="W4" s="17"/>
      <c r="X4" s="17"/>
      <c r="Y4" s="17"/>
      <c r="Z4" s="17"/>
    </row>
    <row r="5" ht="14.25" customHeight="1">
      <c r="A5" s="17"/>
      <c r="B5" s="18"/>
      <c r="C5" s="18"/>
      <c r="D5" s="18"/>
      <c r="E5" s="18"/>
      <c r="F5" s="18"/>
      <c r="G5" s="18"/>
      <c r="H5" s="18"/>
      <c r="I5" s="18"/>
      <c r="J5" s="18"/>
      <c r="K5" s="18"/>
      <c r="L5" s="18"/>
      <c r="M5" s="18"/>
      <c r="N5" s="18"/>
      <c r="O5" s="18"/>
      <c r="P5" s="17"/>
      <c r="Q5" s="17"/>
      <c r="R5" s="17"/>
      <c r="S5" s="17"/>
      <c r="T5" s="17"/>
      <c r="U5" s="17"/>
      <c r="V5" s="17"/>
      <c r="W5" s="17"/>
      <c r="X5" s="17"/>
      <c r="Y5" s="17"/>
      <c r="Z5" s="17"/>
    </row>
    <row r="6" ht="14.25" customHeight="1">
      <c r="A6" s="17"/>
      <c r="B6" s="18"/>
      <c r="C6" s="18"/>
      <c r="D6" s="18"/>
      <c r="E6" s="18"/>
      <c r="F6" s="18"/>
      <c r="G6" s="18"/>
      <c r="H6" s="18"/>
      <c r="I6" s="18"/>
      <c r="J6" s="18"/>
      <c r="K6" s="18"/>
      <c r="L6" s="18"/>
      <c r="M6" s="18"/>
      <c r="N6" s="18"/>
      <c r="O6" s="18"/>
      <c r="P6" s="17"/>
      <c r="Q6" s="17"/>
      <c r="R6" s="17"/>
      <c r="S6" s="17"/>
      <c r="T6" s="17"/>
      <c r="U6" s="17"/>
      <c r="V6" s="17"/>
      <c r="W6" s="17"/>
      <c r="X6" s="17"/>
      <c r="Y6" s="17"/>
      <c r="Z6" s="17"/>
    </row>
    <row r="7" ht="14.25" customHeight="1">
      <c r="A7" s="17"/>
      <c r="B7" s="19" t="s">
        <v>3</v>
      </c>
      <c r="C7" s="18"/>
      <c r="D7" s="18"/>
      <c r="E7" s="18"/>
      <c r="F7" s="18"/>
      <c r="G7" s="20"/>
      <c r="H7" s="21"/>
      <c r="I7" s="22"/>
      <c r="J7" s="23"/>
      <c r="K7" s="23"/>
      <c r="L7" s="23"/>
      <c r="M7" s="23"/>
      <c r="N7" s="18"/>
      <c r="O7" s="18"/>
      <c r="P7" s="17"/>
      <c r="Q7" s="17"/>
      <c r="R7" s="17"/>
      <c r="S7" s="17"/>
      <c r="T7" s="17"/>
      <c r="U7" s="17"/>
      <c r="V7" s="17"/>
      <c r="W7" s="17"/>
      <c r="X7" s="17"/>
      <c r="Y7" s="17"/>
      <c r="Z7" s="17"/>
    </row>
    <row r="8" ht="14.25" customHeight="1">
      <c r="A8" s="17"/>
      <c r="B8" s="18"/>
      <c r="C8" s="18"/>
      <c r="D8" s="18"/>
      <c r="E8" s="18"/>
      <c r="F8" s="18"/>
      <c r="G8" s="18"/>
      <c r="H8" s="18"/>
      <c r="I8" s="18"/>
      <c r="J8" s="18"/>
      <c r="K8" s="18"/>
      <c r="L8" s="18"/>
      <c r="M8" s="18"/>
      <c r="N8" s="18"/>
      <c r="O8" s="18"/>
      <c r="P8" s="17"/>
      <c r="Q8" s="17"/>
      <c r="R8" s="17"/>
      <c r="S8" s="17"/>
      <c r="T8" s="17"/>
      <c r="U8" s="17"/>
      <c r="V8" s="17"/>
      <c r="W8" s="17"/>
      <c r="X8" s="17"/>
      <c r="Y8" s="17"/>
      <c r="Z8" s="17"/>
    </row>
    <row r="9" ht="14.25" customHeight="1">
      <c r="A9" s="24"/>
      <c r="B9" s="19" t="str">
        <f>IF(G7="","","É um prazer te conhecer "&amp;G7&amp;"! Temos muita coisa pela frente juntos, mas quero entender melhor o que iremos conquistar.")</f>
        <v/>
      </c>
      <c r="C9" s="19"/>
      <c r="D9" s="19"/>
      <c r="E9" s="19"/>
      <c r="F9" s="19"/>
      <c r="G9" s="19"/>
      <c r="H9" s="19"/>
      <c r="I9" s="19"/>
      <c r="J9" s="19"/>
      <c r="K9" s="19"/>
      <c r="L9" s="19"/>
      <c r="M9" s="18"/>
      <c r="N9" s="18"/>
      <c r="O9" s="18"/>
      <c r="P9" s="17"/>
      <c r="Q9" s="17"/>
      <c r="R9" s="17"/>
      <c r="S9" s="17"/>
      <c r="T9" s="17"/>
      <c r="U9" s="17"/>
      <c r="V9" s="17"/>
      <c r="W9" s="17"/>
      <c r="X9" s="17"/>
      <c r="Y9" s="17"/>
      <c r="Z9" s="17"/>
    </row>
    <row r="10" ht="14.25" customHeight="1">
      <c r="A10" s="24"/>
      <c r="B10" s="19" t="str">
        <f>IF(B9="","","Fique tranquilo com as perguntas abaixo, você pode editar isso a qualquer momento. Ok?")</f>
        <v/>
      </c>
      <c r="C10" s="19"/>
      <c r="D10" s="19"/>
      <c r="E10" s="19"/>
      <c r="F10" s="19"/>
      <c r="G10" s="19"/>
      <c r="H10" s="19"/>
      <c r="I10" s="19"/>
      <c r="J10" s="19"/>
      <c r="K10" s="25"/>
      <c r="L10" s="19"/>
      <c r="M10" s="18"/>
      <c r="N10" s="18"/>
      <c r="O10" s="18"/>
      <c r="P10" s="17"/>
      <c r="Q10" s="17"/>
      <c r="R10" s="17"/>
      <c r="S10" s="17"/>
      <c r="T10" s="17"/>
      <c r="U10" s="17"/>
      <c r="V10" s="17"/>
      <c r="W10" s="17"/>
      <c r="X10" s="17"/>
      <c r="Y10" s="17"/>
      <c r="Z10" s="17"/>
    </row>
    <row r="11" ht="14.25" customHeight="1">
      <c r="A11" s="24"/>
      <c r="B11" s="19"/>
      <c r="C11" s="19"/>
      <c r="D11" s="19"/>
      <c r="E11" s="19"/>
      <c r="F11" s="19"/>
      <c r="G11" s="19"/>
      <c r="H11" s="19"/>
      <c r="I11" s="19"/>
      <c r="J11" s="19"/>
      <c r="K11" s="19"/>
      <c r="L11" s="19"/>
      <c r="M11" s="18"/>
      <c r="N11" s="18"/>
      <c r="O11" s="18"/>
      <c r="P11" s="17"/>
      <c r="Q11" s="17"/>
      <c r="R11" s="17"/>
      <c r="S11" s="17"/>
      <c r="T11" s="17"/>
      <c r="U11" s="17"/>
      <c r="V11" s="17"/>
      <c r="W11" s="17"/>
      <c r="X11" s="17"/>
      <c r="Y11" s="17"/>
      <c r="Z11" s="17"/>
    </row>
    <row r="12" ht="14.25" customHeight="1">
      <c r="A12" s="24"/>
      <c r="B12" s="26" t="str">
        <f>IF(K10="","","Qual desses dois objetivos melhor te representa?*")</f>
        <v/>
      </c>
      <c r="C12" s="19"/>
      <c r="D12" s="19"/>
      <c r="E12" s="19"/>
      <c r="F12" s="19"/>
      <c r="G12" s="20"/>
      <c r="H12" s="21"/>
      <c r="I12" s="22"/>
      <c r="J12" s="19"/>
      <c r="K12" s="19"/>
      <c r="L12" s="19"/>
      <c r="M12" s="18"/>
      <c r="N12" s="18"/>
      <c r="O12" s="18"/>
      <c r="P12" s="17"/>
      <c r="Q12" s="17"/>
      <c r="R12" s="17"/>
      <c r="S12" s="17"/>
      <c r="T12" s="17"/>
      <c r="U12" s="17"/>
      <c r="V12" s="17"/>
      <c r="W12" s="17"/>
      <c r="X12" s="17"/>
      <c r="Y12" s="17"/>
      <c r="Z12" s="17"/>
    </row>
    <row r="13" ht="14.25" customHeight="1">
      <c r="A13" s="24"/>
      <c r="B13" s="27" t="str">
        <f>IF(B12="","","*Só para esclarecer, o primeiro está relacionado a valorização de toda a sua carteira e, o segundo, aos rendimentos que você receberá.")</f>
        <v/>
      </c>
      <c r="C13" s="19"/>
      <c r="D13" s="19"/>
      <c r="E13" s="19"/>
      <c r="F13" s="19"/>
      <c r="G13" s="19"/>
      <c r="H13" s="19"/>
      <c r="I13" s="19"/>
      <c r="J13" s="19"/>
      <c r="K13" s="19"/>
      <c r="L13" s="19"/>
      <c r="M13" s="18"/>
      <c r="N13" s="18"/>
      <c r="O13" s="18"/>
      <c r="P13" s="17"/>
      <c r="Q13" s="17"/>
      <c r="R13" s="17"/>
      <c r="S13" s="17"/>
      <c r="T13" s="17"/>
      <c r="U13" s="17"/>
      <c r="V13" s="17"/>
      <c r="W13" s="17"/>
      <c r="X13" s="17"/>
      <c r="Y13" s="17"/>
      <c r="Z13" s="17"/>
    </row>
    <row r="14" ht="14.25" customHeight="1">
      <c r="A14" s="24"/>
      <c r="B14" s="19"/>
      <c r="C14" s="19"/>
      <c r="D14" s="19"/>
      <c r="E14" s="19"/>
      <c r="F14" s="19"/>
      <c r="G14" s="19"/>
      <c r="H14" s="19"/>
      <c r="I14" s="19"/>
      <c r="J14" s="19"/>
      <c r="K14" s="19"/>
      <c r="L14" s="19"/>
      <c r="M14" s="18"/>
      <c r="N14" s="18"/>
      <c r="O14" s="18"/>
      <c r="P14" s="17"/>
      <c r="Q14" s="17"/>
      <c r="R14" s="17"/>
      <c r="S14" s="17"/>
      <c r="T14" s="17"/>
      <c r="U14" s="17"/>
      <c r="V14" s="17"/>
      <c r="W14" s="17"/>
      <c r="X14" s="17"/>
      <c r="Y14" s="17"/>
      <c r="Z14" s="17"/>
    </row>
    <row r="15" ht="14.25" customHeight="1">
      <c r="A15" s="24"/>
      <c r="B15" s="19" t="str">
        <f>IF(G12&lt;&gt;"","Show de bola! Vamos celebrar este momento. Coloque ao lado a data de hoje para marcar este dia tão especial:","")</f>
        <v/>
      </c>
      <c r="C15" s="19"/>
      <c r="D15" s="19"/>
      <c r="E15" s="19"/>
      <c r="F15" s="19"/>
      <c r="G15" s="19"/>
      <c r="H15" s="19"/>
      <c r="I15" s="19"/>
      <c r="J15" s="19"/>
      <c r="K15" s="19"/>
      <c r="L15" s="19"/>
      <c r="M15" s="28"/>
      <c r="N15" s="22"/>
      <c r="O15" s="18"/>
      <c r="P15" s="17"/>
      <c r="Q15" s="17"/>
      <c r="R15" s="17"/>
      <c r="S15" s="17"/>
      <c r="T15" s="17"/>
      <c r="U15" s="17"/>
      <c r="V15" s="17"/>
      <c r="W15" s="17"/>
      <c r="X15" s="17"/>
      <c r="Y15" s="17"/>
      <c r="Z15" s="17"/>
    </row>
    <row r="16" ht="14.25" customHeight="1">
      <c r="A16" s="24"/>
      <c r="B16" s="19" t="str">
        <f>IF(B15="","","Comigo, você conseguirá controlar os seus investimentos por 5 anos.")</f>
        <v/>
      </c>
      <c r="C16" s="19"/>
      <c r="D16" s="19"/>
      <c r="E16" s="19"/>
      <c r="F16" s="19"/>
      <c r="G16" s="19"/>
      <c r="H16" s="19"/>
      <c r="I16" s="19"/>
      <c r="J16" s="19"/>
      <c r="K16" s="19"/>
      <c r="L16" s="19"/>
      <c r="M16" s="29"/>
      <c r="N16" s="30"/>
      <c r="O16" s="17"/>
      <c r="P16" s="17"/>
      <c r="Q16" s="17"/>
      <c r="R16" s="17"/>
      <c r="S16" s="17"/>
      <c r="T16" s="17"/>
      <c r="U16" s="17"/>
      <c r="V16" s="17"/>
      <c r="W16" s="17"/>
      <c r="X16" s="17"/>
      <c r="Y16" s="17"/>
      <c r="Z16" s="17"/>
    </row>
    <row r="17" ht="14.25" customHeight="1">
      <c r="A17" s="24"/>
      <c r="B17" s="19"/>
      <c r="C17" s="19"/>
      <c r="D17" s="19"/>
      <c r="E17" s="19"/>
      <c r="F17" s="19"/>
      <c r="G17" s="19"/>
      <c r="H17" s="19"/>
      <c r="I17" s="19"/>
      <c r="J17" s="19"/>
      <c r="K17" s="19"/>
      <c r="L17" s="19"/>
      <c r="M17" s="17"/>
      <c r="N17" s="17"/>
      <c r="O17" s="17"/>
      <c r="P17" s="17"/>
      <c r="Q17" s="17"/>
      <c r="R17" s="17"/>
      <c r="S17" s="17"/>
      <c r="T17" s="17"/>
      <c r="U17" s="17"/>
      <c r="V17" s="17"/>
      <c r="W17" s="17"/>
      <c r="X17" s="17"/>
      <c r="Y17" s="17"/>
      <c r="Z17" s="17"/>
    </row>
    <row r="18" ht="14.25" customHeight="1">
      <c r="A18" s="24"/>
      <c r="B18" s="19" t="str">
        <f>IF(M15="","","Legal! E você está começando o preenchimento desta planilha com quanto investido?")</f>
        <v/>
      </c>
      <c r="C18" s="19"/>
      <c r="D18" s="19"/>
      <c r="E18" s="19"/>
      <c r="F18" s="19"/>
      <c r="G18" s="19"/>
      <c r="H18" s="19"/>
      <c r="I18" s="19"/>
      <c r="J18" s="19"/>
      <c r="K18" s="19"/>
      <c r="L18" s="19"/>
      <c r="M18" s="17"/>
      <c r="N18" s="17"/>
      <c r="O18" s="17"/>
      <c r="P18" s="17"/>
      <c r="Q18" s="17"/>
      <c r="R18" s="17"/>
      <c r="S18" s="17"/>
      <c r="T18" s="17"/>
      <c r="U18" s="17"/>
      <c r="V18" s="17"/>
      <c r="W18" s="17"/>
      <c r="X18" s="17"/>
      <c r="Y18" s="17"/>
      <c r="Z18" s="17"/>
    </row>
    <row r="19" ht="14.25" customHeight="1">
      <c r="A19" s="24"/>
      <c r="B19" s="19"/>
      <c r="C19" s="19"/>
      <c r="D19" s="19"/>
      <c r="E19" s="19"/>
      <c r="F19" s="19"/>
      <c r="G19" s="19"/>
      <c r="H19" s="19"/>
      <c r="I19" s="19"/>
      <c r="J19" s="19"/>
      <c r="K19" s="19"/>
      <c r="L19" s="19"/>
      <c r="M19" s="17"/>
      <c r="N19" s="17"/>
      <c r="O19" s="17"/>
      <c r="P19" s="17"/>
      <c r="Q19" s="17"/>
      <c r="R19" s="17"/>
      <c r="S19" s="17"/>
      <c r="T19" s="17"/>
      <c r="U19" s="17"/>
      <c r="V19" s="17"/>
      <c r="W19" s="17"/>
      <c r="X19" s="17"/>
      <c r="Y19" s="17"/>
      <c r="Z19" s="17"/>
    </row>
    <row r="20" ht="14.25" customHeight="1">
      <c r="A20" s="24"/>
      <c r="B20" s="19" t="str">
        <f>IF(B18="","","Já sei "&amp;G7&amp;", tive uma ideia melhor, vamos na prática, na aba de Extrato preencher todos os ativos que você tem investido? Então abra a sua corretora e siga estes passos:")</f>
        <v/>
      </c>
      <c r="C20" s="19"/>
      <c r="D20" s="19"/>
      <c r="E20" s="19"/>
      <c r="F20" s="19"/>
      <c r="G20" s="19"/>
      <c r="H20" s="19"/>
      <c r="I20" s="19"/>
      <c r="J20" s="19"/>
      <c r="K20" s="19"/>
      <c r="L20" s="19"/>
      <c r="M20" s="17"/>
      <c r="N20" s="17"/>
      <c r="O20" s="17"/>
      <c r="P20" s="17"/>
      <c r="Q20" s="17"/>
      <c r="R20" s="17"/>
      <c r="S20" s="17"/>
      <c r="T20" s="17"/>
      <c r="U20" s="17"/>
      <c r="V20" s="17"/>
      <c r="W20" s="17"/>
      <c r="X20" s="17"/>
      <c r="Y20" s="17"/>
      <c r="Z20" s="17"/>
    </row>
    <row r="21" ht="14.25" customHeight="1">
      <c r="A21" s="24"/>
      <c r="B21" s="19"/>
      <c r="C21" s="19"/>
      <c r="D21" s="19"/>
      <c r="E21" s="19"/>
      <c r="F21" s="19"/>
      <c r="G21" s="19"/>
      <c r="H21" s="19"/>
      <c r="I21" s="19"/>
      <c r="J21" s="19"/>
      <c r="K21" s="19"/>
      <c r="L21" s="19"/>
      <c r="M21" s="17"/>
      <c r="N21" s="17"/>
      <c r="O21" s="17"/>
      <c r="P21" s="17"/>
      <c r="Q21" s="17"/>
      <c r="R21" s="17"/>
      <c r="S21" s="17"/>
      <c r="T21" s="17"/>
      <c r="U21" s="17"/>
      <c r="V21" s="17"/>
      <c r="W21" s="17"/>
      <c r="X21" s="17"/>
      <c r="Y21" s="17"/>
      <c r="Z21" s="17"/>
    </row>
    <row r="22" ht="14.25" customHeight="1">
      <c r="A22" s="24"/>
      <c r="B22" s="31" t="str">
        <f>IF(B20&lt;&gt;"", HYPERLINK("#gid=1489836668","1. Abra a aba Extrato;"),"")</f>
        <v/>
      </c>
      <c r="E22" s="19"/>
      <c r="F22" s="19"/>
      <c r="G22" s="19"/>
      <c r="H22" s="19"/>
      <c r="I22" s="19"/>
      <c r="J22" s="19"/>
      <c r="K22" s="19"/>
      <c r="L22" s="19"/>
      <c r="M22" s="17"/>
      <c r="N22" s="17"/>
      <c r="O22" s="17"/>
      <c r="P22" s="17"/>
      <c r="Q22" s="17"/>
      <c r="R22" s="17"/>
      <c r="S22" s="17"/>
      <c r="T22" s="17"/>
      <c r="U22" s="17"/>
      <c r="V22" s="17"/>
      <c r="W22" s="17"/>
      <c r="X22" s="17"/>
      <c r="Y22" s="17"/>
      <c r="Z22" s="17"/>
    </row>
    <row r="23" ht="14.25" customHeight="1">
      <c r="A23" s="24"/>
      <c r="B23" s="19" t="str">
        <f>IF(B20="","","2. Preencha, na tabela de Compra, todos os ativos que você tem hoje com a DATA DE HOJE;")</f>
        <v/>
      </c>
      <c r="C23" s="19"/>
      <c r="D23" s="19"/>
      <c r="E23" s="19"/>
      <c r="F23" s="19"/>
      <c r="G23" s="19"/>
      <c r="H23" s="19"/>
      <c r="I23" s="19"/>
      <c r="J23" s="19"/>
      <c r="K23" s="19"/>
      <c r="L23" s="19"/>
      <c r="M23" s="17"/>
      <c r="N23" s="17"/>
      <c r="O23" s="17"/>
      <c r="P23" s="17"/>
      <c r="Q23" s="17"/>
      <c r="R23" s="17"/>
      <c r="S23" s="17"/>
      <c r="T23" s="17"/>
      <c r="U23" s="17"/>
      <c r="V23" s="17"/>
      <c r="W23" s="17"/>
      <c r="X23" s="17"/>
      <c r="Y23" s="17"/>
      <c r="Z23" s="17"/>
    </row>
    <row r="24" ht="14.25" customHeight="1">
      <c r="A24" s="24"/>
      <c r="B24" s="31" t="str">
        <f>IF(B20&lt;&gt;"",HYPERLINK("#gid=2014154579","3. Pule para a aba Cadastro de Ativos, e preencha as informações de cada um deles, como o Tipo de Ativo;"),"")</f>
        <v/>
      </c>
      <c r="S24" s="17"/>
      <c r="T24" s="17"/>
      <c r="U24" s="17"/>
      <c r="V24" s="17"/>
      <c r="W24" s="17"/>
      <c r="X24" s="17"/>
      <c r="Y24" s="17"/>
      <c r="Z24" s="17"/>
    </row>
    <row r="25" ht="14.25" customHeight="1">
      <c r="A25" s="24"/>
      <c r="B25" s="27" t="str">
        <f>IF(B20="","","*Informações disponíveis na sua corretora.")</f>
        <v/>
      </c>
      <c r="C25" s="19"/>
      <c r="D25" s="19"/>
      <c r="E25" s="19"/>
      <c r="F25" s="19"/>
      <c r="G25" s="19"/>
      <c r="H25" s="19"/>
      <c r="I25" s="19"/>
      <c r="J25" s="19"/>
      <c r="K25" s="19"/>
      <c r="L25" s="19"/>
      <c r="M25" s="17"/>
      <c r="N25" s="17"/>
      <c r="O25" s="17"/>
      <c r="P25" s="17"/>
      <c r="Q25" s="17"/>
      <c r="R25" s="17"/>
      <c r="S25" s="17"/>
      <c r="T25" s="17"/>
      <c r="U25" s="17"/>
      <c r="V25" s="17"/>
      <c r="W25" s="17"/>
      <c r="X25" s="17"/>
      <c r="Y25" s="17"/>
      <c r="Z25" s="17"/>
    </row>
    <row r="26" ht="14.25" customHeight="1">
      <c r="A26" s="24"/>
      <c r="B26" s="19"/>
      <c r="C26" s="19"/>
      <c r="D26" s="19"/>
      <c r="E26" s="19"/>
      <c r="F26" s="19"/>
      <c r="G26" s="19"/>
      <c r="H26" s="19"/>
      <c r="I26" s="19"/>
      <c r="J26" s="19"/>
      <c r="K26" s="19"/>
      <c r="L26" s="19"/>
      <c r="M26" s="17"/>
      <c r="N26" s="17"/>
      <c r="O26" s="17"/>
      <c r="P26" s="17"/>
      <c r="Q26" s="17"/>
      <c r="R26" s="17"/>
      <c r="S26" s="17"/>
      <c r="T26" s="17"/>
      <c r="U26" s="17"/>
      <c r="V26" s="17"/>
      <c r="W26" s="17"/>
      <c r="X26" s="17"/>
      <c r="Y26" s="17"/>
      <c r="Z26" s="17"/>
    </row>
    <row r="27" ht="14.25" customHeight="1">
      <c r="A27" s="24"/>
      <c r="B27" s="19" t="str">
        <f>IF(Extrato!E8&lt;&gt;0,"Pronto "&amp;G7&amp;"! Sua primeira informação foi cadastrada.","")</f>
        <v/>
      </c>
      <c r="C27" s="19"/>
      <c r="D27" s="19"/>
      <c r="E27" s="19"/>
      <c r="F27" s="19"/>
      <c r="G27" s="19"/>
      <c r="H27" s="19"/>
      <c r="I27" s="19"/>
      <c r="J27" s="19"/>
      <c r="K27" s="19"/>
      <c r="L27" s="19"/>
      <c r="M27" s="17"/>
      <c r="N27" s="17"/>
      <c r="O27" s="17"/>
      <c r="P27" s="17"/>
      <c r="Q27" s="17"/>
      <c r="R27" s="17"/>
      <c r="S27" s="17"/>
      <c r="T27" s="17"/>
      <c r="U27" s="17"/>
      <c r="V27" s="17"/>
      <c r="W27" s="17"/>
      <c r="X27" s="17"/>
      <c r="Y27" s="17"/>
      <c r="Z27" s="17"/>
    </row>
    <row r="28" ht="14.25" customHeight="1">
      <c r="A28" s="24"/>
      <c r="B28" s="19"/>
      <c r="C28" s="19"/>
      <c r="D28" s="19"/>
      <c r="E28" s="19"/>
      <c r="F28" s="19"/>
      <c r="G28" s="19"/>
      <c r="H28" s="19"/>
      <c r="I28" s="19"/>
      <c r="J28" s="19"/>
      <c r="K28" s="19"/>
      <c r="L28" s="19"/>
      <c r="M28" s="17"/>
      <c r="N28" s="17"/>
      <c r="O28" s="17"/>
      <c r="P28" s="17"/>
      <c r="Q28" s="17"/>
      <c r="R28" s="17"/>
      <c r="S28" s="17"/>
      <c r="T28" s="17"/>
      <c r="U28" s="17"/>
      <c r="V28" s="17"/>
      <c r="W28" s="17"/>
      <c r="X28" s="17"/>
      <c r="Y28" s="17"/>
      <c r="Z28" s="17"/>
    </row>
    <row r="29" ht="14.25" customHeight="1">
      <c r="A29" s="24"/>
      <c r="B29" s="19" t="str">
        <f>IF(B27="","","Você colocou a data de hoje quando cadastrou seus investimentos?")</f>
        <v/>
      </c>
      <c r="C29" s="19"/>
      <c r="D29" s="19"/>
      <c r="E29" s="19"/>
      <c r="F29" s="19"/>
      <c r="G29" s="19"/>
      <c r="H29" s="19"/>
      <c r="I29" s="32"/>
      <c r="J29" s="19"/>
      <c r="K29" s="19"/>
      <c r="L29" s="19"/>
      <c r="M29" s="17"/>
      <c r="N29" s="17"/>
      <c r="O29" s="17"/>
      <c r="P29" s="17"/>
      <c r="Q29" s="17"/>
      <c r="R29" s="17"/>
      <c r="S29" s="17"/>
      <c r="T29" s="17"/>
      <c r="U29" s="17"/>
      <c r="V29" s="17"/>
      <c r="W29" s="17"/>
      <c r="X29" s="17"/>
      <c r="Y29" s="17"/>
      <c r="Z29" s="17"/>
    </row>
    <row r="30" ht="14.25" customHeight="1">
      <c r="A30" s="24"/>
      <c r="B30" s="19" t="str">
        <f>IF(I29="","",IF(I29&lt;&gt;dds!$A$6,"Coloque a data de hoje e marque 'SIM' na linha acima para prosseguir.","Então, pelo o que eu entendi, você possui hoje R$ "&amp;ROUND(SUMIF(Extrato!A:A,Extrato!$A$8,Extrato!E:E),2)&amp;" investidos, isso?"))</f>
        <v/>
      </c>
      <c r="C30" s="19"/>
      <c r="D30" s="19"/>
      <c r="E30" s="19"/>
      <c r="F30" s="33"/>
      <c r="G30" s="19"/>
      <c r="H30" s="19"/>
      <c r="I30" s="32"/>
      <c r="J30" s="19"/>
      <c r="K30" s="19"/>
      <c r="L30" s="19"/>
      <c r="M30" s="17"/>
      <c r="N30" s="17"/>
      <c r="O30" s="17"/>
      <c r="P30" s="17"/>
      <c r="Q30" s="17"/>
      <c r="R30" s="17"/>
      <c r="S30" s="17"/>
      <c r="T30" s="17"/>
      <c r="U30" s="17"/>
      <c r="V30" s="17"/>
      <c r="W30" s="17"/>
      <c r="X30" s="17"/>
      <c r="Y30" s="17"/>
      <c r="Z30" s="17"/>
    </row>
    <row r="31" ht="14.25" customHeight="1">
      <c r="A31" s="24"/>
      <c r="B31" s="19"/>
      <c r="C31" s="19"/>
      <c r="D31" s="19"/>
      <c r="E31" s="19"/>
      <c r="F31" s="19"/>
      <c r="G31" s="19"/>
      <c r="H31" s="19"/>
      <c r="I31" s="19"/>
      <c r="J31" s="19"/>
      <c r="K31" s="19"/>
      <c r="L31" s="19"/>
      <c r="M31" s="17"/>
      <c r="N31" s="17"/>
      <c r="O31" s="17"/>
      <c r="P31" s="17"/>
      <c r="Q31" s="17"/>
      <c r="R31" s="17"/>
      <c r="S31" s="17"/>
      <c r="T31" s="17"/>
      <c r="U31" s="17"/>
      <c r="V31" s="17"/>
      <c r="W31" s="17"/>
      <c r="X31" s="17"/>
      <c r="Y31" s="17"/>
      <c r="Z31" s="17"/>
    </row>
    <row r="32" ht="14.25" customHeight="1">
      <c r="A32" s="24"/>
      <c r="B32" s="19" t="str">
        <f>IF(I30="","",IF(I30=dds!$A$6,"Show! Estamos indo no caminho certo.","Reveja as informações que você inseriu no Extrato e marque 'SIM' para prosseguir."))</f>
        <v/>
      </c>
      <c r="C32" s="19"/>
      <c r="D32" s="19"/>
      <c r="E32" s="19"/>
      <c r="F32" s="19"/>
      <c r="G32" s="19"/>
      <c r="H32" s="19"/>
      <c r="I32" s="19"/>
      <c r="J32" s="19"/>
      <c r="K32" s="19"/>
      <c r="L32" s="19"/>
      <c r="M32" s="17"/>
      <c r="N32" s="17"/>
      <c r="O32" s="17"/>
      <c r="P32" s="17"/>
      <c r="Q32" s="17"/>
      <c r="R32" s="17"/>
      <c r="S32" s="17"/>
      <c r="T32" s="17"/>
      <c r="U32" s="17"/>
      <c r="V32" s="17"/>
      <c r="W32" s="17"/>
      <c r="X32" s="17"/>
      <c r="Y32" s="17"/>
      <c r="Z32" s="17"/>
    </row>
    <row r="33" ht="14.25" customHeight="1">
      <c r="A33" s="24"/>
      <c r="B33" s="19" t="str">
        <f>IF(AND(I30=dds!$A$6,I29=dds!$A$6),IF(G12=dds!A1,"E deste seu valor investido, pensando no seu objetivo de "&amp;G12&amp;", quanto você pretende ter no final do ano?","Voltando para o seu objetivo, quanto você espera receber de "&amp;dds!A2&amp;"? Como dica, indicamos que você utilize, de rentabilidade média, 0,45% ao mês."),"")</f>
        <v/>
      </c>
      <c r="C33" s="19"/>
      <c r="D33" s="19"/>
      <c r="E33" s="19"/>
      <c r="F33" s="19"/>
      <c r="G33" s="19"/>
      <c r="H33" s="19"/>
      <c r="I33" s="19"/>
      <c r="J33" s="19"/>
      <c r="K33" s="19"/>
      <c r="L33" s="19"/>
      <c r="M33" s="17"/>
      <c r="N33" s="17"/>
      <c r="O33" s="17"/>
      <c r="P33" s="17"/>
      <c r="Q33" s="17"/>
      <c r="R33" s="17"/>
      <c r="S33" s="17"/>
      <c r="T33" s="17"/>
      <c r="U33" s="17"/>
      <c r="V33" s="17"/>
      <c r="W33" s="17"/>
      <c r="X33" s="17"/>
      <c r="Y33" s="17"/>
      <c r="Z33" s="17"/>
    </row>
    <row r="34" ht="14.25" customHeight="1">
      <c r="A34" s="24"/>
      <c r="B34" s="19"/>
      <c r="C34" s="19"/>
      <c r="D34" s="19"/>
      <c r="E34" s="19"/>
      <c r="F34" s="19"/>
      <c r="G34" s="19"/>
      <c r="H34" s="19"/>
      <c r="I34" s="19"/>
      <c r="J34" s="19"/>
      <c r="K34" s="19"/>
      <c r="L34" s="19"/>
      <c r="M34" s="17"/>
      <c r="N34" s="17"/>
      <c r="O34" s="17"/>
      <c r="P34" s="17"/>
      <c r="Q34" s="17"/>
      <c r="R34" s="17"/>
      <c r="S34" s="17"/>
      <c r="T34" s="17"/>
      <c r="U34" s="17"/>
      <c r="V34" s="17"/>
      <c r="W34" s="17"/>
      <c r="X34" s="17"/>
      <c r="Y34" s="17"/>
      <c r="Z34" s="17"/>
    </row>
    <row r="35" ht="14.25" customHeight="1">
      <c r="A35" s="24"/>
      <c r="B35" s="19" t="str">
        <f>IF(B33="","",G7&amp;", para te ajudar no Cálculo, preencha:")</f>
        <v/>
      </c>
      <c r="C35" s="19"/>
      <c r="D35" s="19"/>
      <c r="E35" s="19"/>
      <c r="F35" s="19"/>
      <c r="G35" s="19"/>
      <c r="H35" s="19"/>
      <c r="I35" s="19"/>
      <c r="J35" s="19"/>
      <c r="K35" s="19"/>
      <c r="L35" s="19"/>
      <c r="M35" s="17"/>
      <c r="N35" s="17"/>
      <c r="O35" s="17"/>
      <c r="P35" s="17"/>
      <c r="Q35" s="17"/>
      <c r="R35" s="17"/>
      <c r="S35" s="17"/>
      <c r="T35" s="17"/>
      <c r="U35" s="17"/>
      <c r="V35" s="17"/>
      <c r="W35" s="17"/>
      <c r="X35" s="17"/>
      <c r="Y35" s="17"/>
      <c r="Z35" s="17"/>
    </row>
    <row r="36" ht="14.25" customHeight="1">
      <c r="A36" s="24"/>
      <c r="B36" s="19"/>
      <c r="C36" s="19"/>
      <c r="D36" s="19"/>
      <c r="E36" s="19"/>
      <c r="F36" s="19"/>
      <c r="G36" s="19"/>
      <c r="H36" s="19"/>
      <c r="I36" s="19"/>
      <c r="J36" s="19"/>
      <c r="K36" s="19"/>
      <c r="L36" s="19"/>
      <c r="M36" s="17"/>
      <c r="N36" s="17"/>
      <c r="O36" s="17"/>
      <c r="P36" s="17"/>
      <c r="Q36" s="17"/>
      <c r="R36" s="17"/>
      <c r="S36" s="17"/>
      <c r="T36" s="17"/>
      <c r="U36" s="17"/>
      <c r="V36" s="17"/>
      <c r="W36" s="17"/>
      <c r="X36" s="17"/>
      <c r="Y36" s="17"/>
      <c r="Z36" s="17"/>
    </row>
    <row r="37" ht="14.25" customHeight="1">
      <c r="A37" s="24"/>
      <c r="B37" s="19" t="str">
        <f>IF(B35="","","Pretende investir mais quanto até o final do ano?")</f>
        <v/>
      </c>
      <c r="C37" s="19"/>
      <c r="D37" s="19"/>
      <c r="E37" s="19"/>
      <c r="F37" s="19"/>
      <c r="G37" s="34"/>
      <c r="H37" s="15"/>
      <c r="I37" s="19"/>
      <c r="J37" s="19"/>
      <c r="K37" s="19"/>
      <c r="L37" s="19"/>
      <c r="M37" s="17"/>
      <c r="N37" s="17"/>
      <c r="O37" s="17"/>
      <c r="P37" s="17"/>
      <c r="Q37" s="17"/>
      <c r="R37" s="17"/>
      <c r="S37" s="17"/>
      <c r="T37" s="17"/>
      <c r="U37" s="17"/>
      <c r="V37" s="17"/>
      <c r="W37" s="17"/>
      <c r="X37" s="17"/>
      <c r="Y37" s="17"/>
      <c r="Z37" s="17"/>
    </row>
    <row r="38" ht="14.25" customHeight="1">
      <c r="A38" s="24"/>
      <c r="B38" s="19" t="str">
        <f>IF(B37="","","Rentabilidade Média")</f>
        <v/>
      </c>
      <c r="C38" s="19"/>
      <c r="D38" s="19"/>
      <c r="E38" s="19"/>
      <c r="F38" s="19"/>
      <c r="G38" s="35" t="str">
        <f>IF(B38="","",0.45%)</f>
        <v/>
      </c>
      <c r="H38" s="36" t="str">
        <f>IF(B38="","","a.m")</f>
        <v/>
      </c>
      <c r="I38" s="19"/>
      <c r="J38" s="19"/>
      <c r="K38" s="19"/>
      <c r="L38" s="19"/>
      <c r="M38" s="17"/>
      <c r="N38" s="17"/>
      <c r="O38" s="17"/>
      <c r="P38" s="17"/>
      <c r="Q38" s="17"/>
      <c r="R38" s="17"/>
      <c r="S38" s="17"/>
      <c r="T38" s="17"/>
      <c r="U38" s="17"/>
      <c r="V38" s="17"/>
      <c r="W38" s="17"/>
      <c r="X38" s="17"/>
      <c r="Y38" s="17"/>
      <c r="Z38" s="17"/>
    </row>
    <row r="39" ht="14.25" customHeight="1">
      <c r="A39" s="24"/>
      <c r="B39" s="19" t="str">
        <f>IF(B38="","",IF(G12=dds!$A$2,"Quero receber de rendimentos, aproximadamente:","Quero que o meu patrimônio este ano seja de:"))</f>
        <v/>
      </c>
      <c r="C39" s="19"/>
      <c r="D39" s="19"/>
      <c r="E39" s="19"/>
      <c r="F39" s="19"/>
      <c r="G39" s="37" t="str">
        <f>IF(B39="","",IF(G12=dds!$A$1,SUMIF(Extrato!A:A,Extrato!$A$8,Extrato!E:E)+G37+AVERAGE(SUMIF(Extrato!A:A,Extrato!$A$8,Extrato!E:E)+G37,SUMIF(Extrato!A:A,Extrato!$A$8,Extrato!E:E))*G38*(12-MONTH(Extrato!$A$8)),AVERAGE(ROUND(SUMIF(Extrato!A:A,Extrato!$A$8,Extrato!E:E),2),G37)*G38*(12-MONTH(Extrato!$A$8))))</f>
        <v/>
      </c>
      <c r="H39" s="15"/>
      <c r="I39" s="19"/>
      <c r="J39" s="19"/>
      <c r="K39" s="19"/>
      <c r="L39" s="19"/>
      <c r="M39" s="17"/>
      <c r="N39" s="17"/>
      <c r="O39" s="17"/>
      <c r="P39" s="17"/>
      <c r="Q39" s="17"/>
      <c r="R39" s="17"/>
      <c r="S39" s="17"/>
      <c r="T39" s="17"/>
      <c r="U39" s="17"/>
      <c r="V39" s="17"/>
      <c r="W39" s="17"/>
      <c r="X39" s="17"/>
      <c r="Y39" s="17"/>
      <c r="Z39" s="17"/>
    </row>
    <row r="40" ht="14.25" customHeight="1">
      <c r="A40" s="24"/>
      <c r="B40" s="19"/>
      <c r="C40" s="19"/>
      <c r="D40" s="19"/>
      <c r="E40" s="19"/>
      <c r="F40" s="19"/>
      <c r="G40" s="19"/>
      <c r="H40" s="19"/>
      <c r="I40" s="19"/>
      <c r="J40" s="19"/>
      <c r="K40" s="19"/>
      <c r="L40" s="19"/>
      <c r="M40" s="17"/>
      <c r="N40" s="17"/>
      <c r="O40" s="17"/>
      <c r="P40" s="17"/>
      <c r="Q40" s="17"/>
      <c r="R40" s="17"/>
      <c r="S40" s="17"/>
      <c r="T40" s="17"/>
      <c r="U40" s="17"/>
      <c r="V40" s="17"/>
      <c r="W40" s="17"/>
      <c r="X40" s="17"/>
      <c r="Y40" s="17"/>
      <c r="Z40" s="17"/>
    </row>
    <row r="41" ht="14.25" customHeight="1">
      <c r="A41" s="24"/>
      <c r="B41" s="19" t="str">
        <f>IF(G39&lt;&gt;"","Gostou da sugestão? Caso queira alterar, pode colocar o seu objetivo do ano aqui:","")</f>
        <v/>
      </c>
      <c r="C41" s="19"/>
      <c r="D41" s="19"/>
      <c r="E41" s="19"/>
      <c r="F41" s="19"/>
      <c r="G41" s="19"/>
      <c r="H41" s="19"/>
      <c r="I41" s="19"/>
      <c r="J41" s="38" t="str">
        <f>G39</f>
        <v/>
      </c>
      <c r="K41" s="22"/>
      <c r="L41" s="19"/>
      <c r="M41" s="17"/>
      <c r="N41" s="17"/>
      <c r="O41" s="17"/>
      <c r="P41" s="17"/>
      <c r="Q41" s="17"/>
      <c r="R41" s="17"/>
      <c r="S41" s="17"/>
      <c r="T41" s="17"/>
      <c r="U41" s="17"/>
      <c r="V41" s="17"/>
      <c r="W41" s="17"/>
      <c r="X41" s="17"/>
      <c r="Y41" s="17"/>
      <c r="Z41" s="17"/>
    </row>
    <row r="42" ht="14.2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ht="14.2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ht="14.2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ht="14.2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ht="14.2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ht="14.2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ht="14.2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ht="14.2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ht="14.2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ht="14.2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ht="14.2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ht="14.2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ht="14.2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ht="14.2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ht="14.2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ht="14.2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ht="14.2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ht="14.2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ht="14.2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ht="14.2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ht="14.2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ht="14.2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ht="14.2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ht="14.2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ht="14.2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ht="14.2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ht="14.2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ht="14.2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ht="14.2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ht="14.2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ht="14.2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ht="14.2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ht="14.2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ht="14.2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ht="14.2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ht="14.2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ht="14.2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ht="14.2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ht="14.2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ht="14.2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ht="14.2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ht="14.2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ht="14.2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ht="14.2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ht="14.2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ht="14.2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ht="14.2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ht="14.2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ht="14.2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ht="14.2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ht="14.2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ht="14.2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ht="14.2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ht="14.2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ht="14.2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ht="14.2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ht="14.2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ht="14.2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ht="14.2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ht="14.2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ht="14.2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ht="14.2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ht="14.2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ht="14.2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ht="14.2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ht="14.2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ht="14.2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ht="14.2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ht="14.2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ht="14.2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ht="14.2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ht="14.2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ht="14.2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ht="14.2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ht="14.2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ht="14.2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ht="14.2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ht="14.2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ht="14.2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ht="14.2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ht="14.2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ht="14.2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ht="14.2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ht="14.2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ht="14.2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ht="14.2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ht="14.2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ht="14.2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ht="14.2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ht="14.2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ht="14.2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ht="14.2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ht="14.2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ht="14.2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ht="14.2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ht="14.2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ht="14.2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ht="14.2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ht="14.2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ht="14.2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ht="14.2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ht="14.2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ht="14.2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ht="14.2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ht="14.2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ht="14.2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ht="14.2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ht="14.2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ht="14.2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ht="14.2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ht="14.2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ht="14.2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ht="14.2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ht="14.2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ht="14.2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ht="14.2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ht="14.2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ht="14.2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ht="14.2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ht="14.2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ht="14.2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ht="14.2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ht="14.2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ht="14.2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ht="14.2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ht="14.2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ht="14.2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ht="14.2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ht="14.2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ht="14.2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ht="14.2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ht="14.2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ht="14.2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ht="14.2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ht="14.2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ht="14.2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ht="14.2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ht="14.2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ht="14.2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ht="14.2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ht="14.2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ht="14.2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ht="14.2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ht="14.2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ht="14.2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ht="14.2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ht="14.2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ht="14.2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ht="14.2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ht="14.2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ht="14.2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ht="14.2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ht="14.2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ht="14.2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ht="14.2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ht="14.2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ht="14.2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ht="14.2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ht="14.2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ht="14.2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ht="14.2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ht="14.2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ht="14.2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ht="14.2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ht="14.2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ht="14.2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ht="14.2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ht="14.2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ht="14.2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ht="14.2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ht="14.2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ht="14.2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ht="14.2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ht="14.2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ht="14.2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ht="14.2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ht="14.2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ht="14.2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ht="14.2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ht="14.2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ht="14.2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ht="14.2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ht="14.2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ht="14.2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ht="14.2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ht="14.2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ht="14.2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ht="14.2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ht="14.2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ht="14.2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ht="14.2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ht="14.2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ht="14.2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ht="14.2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ht="14.2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ht="14.2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ht="14.2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ht="14.2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ht="14.2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ht="14.2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G7:I7"/>
    <mergeCell ref="G12:I12"/>
    <mergeCell ref="M15:N15"/>
    <mergeCell ref="B22:D22"/>
    <mergeCell ref="B24:R24"/>
    <mergeCell ref="G37:H37"/>
    <mergeCell ref="G39:H39"/>
    <mergeCell ref="J41:K41"/>
  </mergeCells>
  <dataValidations>
    <dataValidation type="list" allowBlank="1" showErrorMessage="1" sqref="G12">
      <formula1>dds!$A$1:$A$2</formula1>
    </dataValidation>
    <dataValidation type="list" allowBlank="1" showErrorMessage="1" sqref="K10">
      <formula1>dds!$A$4</formula1>
    </dataValidation>
    <dataValidation type="list" allowBlank="1" showErrorMessage="1" sqref="I29:I30">
      <formula1>dds!$A$6:$A$7</formula1>
    </dataValidation>
  </dataValidations>
  <printOptions/>
  <pageMargins bottom="0.787401575" footer="0.0" header="0.0" left="0.511811024" right="0.511811024" top="0.7874015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sheetPr>
  <sheetViews>
    <sheetView showGridLines="0" workbookViewId="0"/>
  </sheetViews>
  <sheetFormatPr customHeight="1" defaultColWidth="14.43" defaultRowHeight="15.0"/>
  <cols>
    <col customWidth="1" min="1" max="1" width="4.0"/>
    <col customWidth="1" min="2" max="2" width="7.86"/>
    <col customWidth="1" min="3" max="7" width="9.14"/>
    <col customWidth="1" min="8" max="8" width="10.29"/>
    <col customWidth="1" min="9" max="13" width="9.14"/>
    <col customWidth="1" min="14" max="14" width="13.71"/>
    <col customWidth="1" min="15" max="15" width="3.86"/>
    <col customWidth="1" min="16" max="16" width="2.57"/>
    <col customWidth="1" min="17" max="17" width="3.29"/>
    <col customWidth="1" min="18" max="18" width="22.71"/>
    <col customWidth="1" min="19" max="19" width="16.57"/>
    <col customWidth="1" min="20" max="20" width="15.86"/>
    <col customWidth="1" min="21" max="21" width="13.71"/>
    <col customWidth="1" min="22" max="40" width="9.14"/>
  </cols>
  <sheetData>
    <row r="1" ht="14.25" customHeight="1">
      <c r="A1" s="39"/>
      <c r="B1" s="39"/>
      <c r="C1" s="39"/>
      <c r="D1" s="39"/>
      <c r="E1" s="39"/>
      <c r="F1" s="39"/>
      <c r="G1" s="40"/>
      <c r="H1" s="41"/>
      <c r="I1" s="39"/>
      <c r="J1" s="41"/>
      <c r="K1" s="39"/>
      <c r="L1" s="39"/>
      <c r="M1" s="39"/>
      <c r="N1" s="39"/>
      <c r="O1" s="42"/>
      <c r="P1" s="39"/>
      <c r="Q1" s="43"/>
      <c r="R1" s="39"/>
      <c r="S1" s="44"/>
      <c r="T1" s="44"/>
      <c r="U1" s="44"/>
      <c r="V1" s="39"/>
      <c r="W1" s="39"/>
      <c r="X1" s="39"/>
      <c r="Y1" s="39"/>
      <c r="Z1" s="39"/>
      <c r="AA1" s="39"/>
      <c r="AB1" s="39"/>
      <c r="AC1" s="39"/>
      <c r="AD1" s="39"/>
      <c r="AE1" s="39"/>
      <c r="AF1" s="39"/>
      <c r="AG1" s="39"/>
      <c r="AH1" s="39"/>
      <c r="AI1" s="39"/>
      <c r="AJ1" s="39"/>
      <c r="AK1" s="39"/>
      <c r="AL1" s="39"/>
      <c r="AM1" s="39"/>
      <c r="AN1" s="39"/>
    </row>
    <row r="2" ht="14.25" customHeight="1">
      <c r="A2" s="39"/>
      <c r="B2" s="39"/>
      <c r="C2" s="39"/>
      <c r="D2" s="39"/>
      <c r="E2" s="39"/>
      <c r="F2" s="39"/>
      <c r="G2" s="40"/>
      <c r="H2" s="41"/>
      <c r="I2" s="39"/>
      <c r="J2" s="41"/>
      <c r="K2" s="39"/>
      <c r="L2" s="39"/>
      <c r="M2" s="39"/>
      <c r="N2" s="39"/>
      <c r="O2" s="42"/>
      <c r="P2" s="39"/>
      <c r="Q2" s="43"/>
      <c r="R2" s="39"/>
      <c r="S2" s="44"/>
      <c r="U2" s="44"/>
      <c r="V2" s="39"/>
      <c r="W2" s="39"/>
      <c r="X2" s="39"/>
      <c r="Y2" s="39"/>
      <c r="Z2" s="39"/>
      <c r="AA2" s="39"/>
      <c r="AB2" s="39"/>
      <c r="AC2" s="39"/>
      <c r="AD2" s="39"/>
      <c r="AE2" s="39"/>
      <c r="AF2" s="39"/>
      <c r="AG2" s="39"/>
      <c r="AH2" s="39"/>
      <c r="AI2" s="39"/>
      <c r="AJ2" s="39"/>
      <c r="AK2" s="39"/>
      <c r="AL2" s="39"/>
      <c r="AM2" s="39"/>
      <c r="AN2" s="39"/>
    </row>
    <row r="3" ht="14.25" customHeight="1">
      <c r="A3" s="45"/>
      <c r="B3" s="46" t="s">
        <v>4</v>
      </c>
      <c r="C3" s="47"/>
      <c r="D3" s="47"/>
      <c r="E3" s="47"/>
      <c r="F3" s="47"/>
      <c r="G3" s="47"/>
      <c r="H3" s="47"/>
      <c r="I3" s="47"/>
      <c r="J3" s="47"/>
      <c r="K3" s="47"/>
      <c r="L3" s="47"/>
      <c r="M3" s="47"/>
      <c r="N3" s="48"/>
      <c r="O3" s="49"/>
      <c r="P3" s="39"/>
      <c r="Q3" s="50"/>
      <c r="R3" s="45"/>
      <c r="T3" s="51">
        <f>NOW()</f>
        <v>44711.658</v>
      </c>
      <c r="U3" s="52"/>
      <c r="V3" s="45"/>
      <c r="W3" s="45"/>
      <c r="X3" s="45"/>
      <c r="Y3" s="45"/>
      <c r="Z3" s="45"/>
      <c r="AA3" s="45"/>
      <c r="AB3" s="45"/>
      <c r="AC3" s="45"/>
      <c r="AD3" s="45"/>
      <c r="AE3" s="45"/>
      <c r="AF3" s="45"/>
      <c r="AG3" s="45"/>
      <c r="AH3" s="45"/>
      <c r="AI3" s="45"/>
      <c r="AJ3" s="45"/>
      <c r="AK3" s="45"/>
      <c r="AL3" s="45"/>
      <c r="AM3" s="45"/>
      <c r="AN3" s="45"/>
    </row>
    <row r="4" ht="17.25" customHeight="1">
      <c r="A4" s="53"/>
      <c r="B4" s="54"/>
      <c r="N4" s="55"/>
      <c r="O4" s="56"/>
      <c r="P4" s="39"/>
      <c r="Q4" s="57"/>
      <c r="R4" s="58" t="s">
        <v>5</v>
      </c>
      <c r="S4" s="59"/>
      <c r="T4" s="59"/>
      <c r="U4" s="60"/>
      <c r="V4" s="57"/>
      <c r="W4" s="61"/>
      <c r="X4" s="61"/>
      <c r="Y4" s="61"/>
      <c r="Z4" s="61"/>
      <c r="AA4" s="61"/>
      <c r="AB4" s="61"/>
      <c r="AC4" s="61"/>
      <c r="AD4" s="61"/>
      <c r="AE4" s="61"/>
      <c r="AF4" s="61"/>
      <c r="AG4" s="61"/>
      <c r="AH4" s="61"/>
      <c r="AI4" s="61"/>
      <c r="AJ4" s="61"/>
      <c r="AK4" s="61"/>
      <c r="AL4" s="61"/>
      <c r="AM4" s="61"/>
      <c r="AN4" s="61"/>
    </row>
    <row r="5" ht="22.5" customHeight="1">
      <c r="A5" s="42"/>
      <c r="B5" s="62"/>
      <c r="C5" s="63"/>
      <c r="D5" s="63"/>
      <c r="E5" s="63"/>
      <c r="F5" s="63"/>
      <c r="G5" s="63"/>
      <c r="H5" s="63"/>
      <c r="I5" s="63"/>
      <c r="J5" s="63"/>
      <c r="K5" s="63"/>
      <c r="L5" s="63"/>
      <c r="M5" s="63"/>
      <c r="N5" s="64"/>
      <c r="O5" s="65"/>
      <c r="P5" s="39"/>
      <c r="Q5" s="43"/>
      <c r="R5" s="66"/>
      <c r="S5" s="66"/>
      <c r="T5" s="66"/>
      <c r="U5" s="39"/>
      <c r="V5" s="39"/>
      <c r="W5" s="39"/>
      <c r="X5" s="39"/>
      <c r="Y5" s="39"/>
      <c r="Z5" s="39"/>
      <c r="AA5" s="39"/>
      <c r="AB5" s="39"/>
      <c r="AC5" s="39"/>
      <c r="AD5" s="39"/>
      <c r="AE5" s="39"/>
      <c r="AF5" s="39"/>
      <c r="AG5" s="39"/>
      <c r="AH5" s="39"/>
      <c r="AI5" s="39"/>
      <c r="AJ5" s="39"/>
      <c r="AK5" s="39"/>
      <c r="AL5" s="39"/>
      <c r="AM5" s="39"/>
      <c r="AN5" s="39"/>
    </row>
    <row r="6" ht="27.75" customHeight="1">
      <c r="A6" s="49"/>
      <c r="B6" s="67"/>
      <c r="C6" s="68"/>
      <c r="D6" s="69"/>
      <c r="E6" s="69"/>
      <c r="F6" s="70" t="s">
        <v>6</v>
      </c>
      <c r="G6" s="68"/>
      <c r="H6" s="71">
        <f>IFERROR(SUM(Proventos!F:F)/Central!S6,0)</f>
        <v>0</v>
      </c>
      <c r="I6" s="72"/>
      <c r="J6" s="73" t="s">
        <v>7</v>
      </c>
      <c r="K6" s="74">
        <f>IF(C70&gt;B70,1,0)+IF(C71&gt;B71,1,0)+IF(C72&gt;B72,1,0)</f>
        <v>0</v>
      </c>
      <c r="L6" s="69"/>
      <c r="M6" s="75" t="s">
        <v>8</v>
      </c>
      <c r="N6" s="76">
        <f>COUNTA('Cadastro e Histórico'!$A$26:$A$40)-1</f>
        <v>0</v>
      </c>
      <c r="O6" s="77"/>
      <c r="P6" s="39"/>
      <c r="Q6" s="77"/>
      <c r="R6" s="78" t="s">
        <v>9</v>
      </c>
      <c r="S6" s="79">
        <f>SUM('Cadastro e Histórico'!$F$26:$F$40)</f>
        <v>0</v>
      </c>
      <c r="T6" s="79"/>
      <c r="U6" s="80"/>
      <c r="V6" s="50"/>
      <c r="W6" s="45"/>
      <c r="X6" s="45"/>
      <c r="Y6" s="45"/>
      <c r="Z6" s="45"/>
      <c r="AA6" s="45"/>
      <c r="AB6" s="45"/>
      <c r="AC6" s="45"/>
      <c r="AD6" s="45"/>
      <c r="AE6" s="45"/>
      <c r="AF6" s="45"/>
      <c r="AG6" s="45"/>
      <c r="AH6" s="45"/>
      <c r="AI6" s="45"/>
      <c r="AJ6" s="45"/>
      <c r="AK6" s="45"/>
      <c r="AL6" s="45"/>
      <c r="AM6" s="45"/>
      <c r="AN6" s="45"/>
    </row>
    <row r="7" ht="29.25" customHeight="1">
      <c r="A7" s="81"/>
      <c r="B7" s="67"/>
      <c r="C7" s="68"/>
      <c r="D7" s="82"/>
      <c r="E7" s="82"/>
      <c r="F7" s="82"/>
      <c r="G7" s="82"/>
      <c r="H7" s="83"/>
      <c r="I7" s="82"/>
      <c r="J7" s="84"/>
      <c r="K7" s="82"/>
      <c r="L7" s="82"/>
      <c r="M7" s="82"/>
      <c r="N7" s="82"/>
      <c r="O7" s="85"/>
      <c r="P7" s="39"/>
      <c r="Q7" s="85"/>
      <c r="R7" s="86" t="str">
        <f>"Seu objetivo é"</f>
        <v>Seu objetivo é</v>
      </c>
      <c r="S7" s="87" t="str">
        <f>'Instruções'!G12</f>
        <v/>
      </c>
      <c r="U7" s="88"/>
      <c r="V7" s="89"/>
      <c r="W7" s="90"/>
      <c r="X7" s="90"/>
      <c r="Y7" s="90"/>
      <c r="Z7" s="90"/>
      <c r="AA7" s="90"/>
      <c r="AB7" s="90"/>
      <c r="AC7" s="90"/>
      <c r="AD7" s="90"/>
      <c r="AE7" s="90"/>
      <c r="AF7" s="90"/>
      <c r="AG7" s="90"/>
      <c r="AH7" s="90"/>
      <c r="AI7" s="90"/>
      <c r="AJ7" s="90"/>
      <c r="AK7" s="90"/>
      <c r="AL7" s="90"/>
      <c r="AM7" s="90"/>
      <c r="AN7" s="90"/>
    </row>
    <row r="8" ht="24.0" customHeight="1">
      <c r="A8" s="81"/>
      <c r="B8" s="91"/>
      <c r="C8" s="91"/>
      <c r="D8" s="91"/>
      <c r="E8" s="91"/>
      <c r="F8" s="91"/>
      <c r="G8" s="91"/>
      <c r="H8" s="92"/>
      <c r="I8" s="91"/>
      <c r="J8" s="92"/>
      <c r="K8" s="91"/>
      <c r="L8" s="91"/>
      <c r="M8" s="91"/>
      <c r="N8" s="91"/>
      <c r="O8" s="85"/>
      <c r="P8" s="39"/>
      <c r="Q8" s="85"/>
      <c r="R8" s="93" t="str">
        <f>"para atingir "&amp;YEAR(T3)</f>
        <v>para atingir 2022</v>
      </c>
      <c r="S8" s="94" t="str">
        <f>'Instruções'!J41</f>
        <v/>
      </c>
      <c r="T8" s="94"/>
      <c r="U8" s="95"/>
      <c r="V8" s="89"/>
      <c r="W8" s="90"/>
      <c r="X8" s="90"/>
      <c r="Y8" s="90"/>
      <c r="Z8" s="90"/>
      <c r="AA8" s="90"/>
      <c r="AB8" s="90"/>
      <c r="AC8" s="90"/>
      <c r="AD8" s="90"/>
      <c r="AE8" s="90"/>
      <c r="AF8" s="90"/>
      <c r="AG8" s="90"/>
      <c r="AH8" s="90"/>
      <c r="AI8" s="90"/>
      <c r="AJ8" s="90"/>
      <c r="AK8" s="90"/>
      <c r="AL8" s="90"/>
      <c r="AM8" s="90"/>
      <c r="AN8" s="90"/>
    </row>
    <row r="9" ht="16.5" customHeight="1">
      <c r="A9" s="81"/>
      <c r="B9" s="96"/>
      <c r="C9" s="97"/>
      <c r="D9" s="97"/>
      <c r="E9" s="97"/>
      <c r="F9" s="97"/>
      <c r="G9" s="98" t="s">
        <v>10</v>
      </c>
      <c r="H9" s="99"/>
      <c r="I9" s="99"/>
      <c r="J9" s="100"/>
      <c r="K9" s="97"/>
      <c r="L9" s="97"/>
      <c r="M9" s="97"/>
      <c r="N9" s="97"/>
      <c r="O9" s="85"/>
      <c r="P9" s="39"/>
      <c r="Q9" s="89"/>
      <c r="R9" s="101"/>
      <c r="S9" s="102"/>
      <c r="T9" s="102"/>
      <c r="U9" s="103"/>
      <c r="V9" s="89"/>
      <c r="W9" s="90"/>
      <c r="X9" s="90"/>
      <c r="Y9" s="90"/>
      <c r="Z9" s="90"/>
      <c r="AA9" s="90"/>
      <c r="AB9" s="90"/>
      <c r="AC9" s="90"/>
      <c r="AD9" s="90"/>
      <c r="AE9" s="90"/>
      <c r="AF9" s="90"/>
      <c r="AG9" s="90"/>
      <c r="AH9" s="90"/>
      <c r="AI9" s="90"/>
      <c r="AJ9" s="90"/>
      <c r="AK9" s="90"/>
      <c r="AL9" s="90"/>
      <c r="AM9" s="90"/>
      <c r="AN9" s="90"/>
    </row>
    <row r="10" ht="23.25" customHeight="1">
      <c r="A10" s="81"/>
      <c r="B10" s="96"/>
      <c r="C10" s="96"/>
      <c r="D10" s="104"/>
      <c r="E10" s="96"/>
      <c r="F10" s="96"/>
      <c r="G10" s="96"/>
      <c r="H10" s="105"/>
      <c r="I10" s="96"/>
      <c r="J10" s="106"/>
      <c r="K10" s="107"/>
      <c r="L10" s="105"/>
      <c r="M10" s="105"/>
      <c r="N10" s="96"/>
      <c r="O10" s="85"/>
      <c r="P10" s="108"/>
      <c r="Q10" s="85"/>
      <c r="R10" s="109" t="s">
        <v>11</v>
      </c>
      <c r="S10" s="110">
        <f>Acompanhamento!B77</f>
        <v>0</v>
      </c>
      <c r="U10" s="95"/>
      <c r="V10" s="89"/>
      <c r="W10" s="90"/>
      <c r="X10" s="90"/>
      <c r="Y10" s="90"/>
      <c r="Z10" s="90"/>
      <c r="AA10" s="90"/>
      <c r="AB10" s="90"/>
      <c r="AC10" s="90"/>
      <c r="AD10" s="90"/>
      <c r="AE10" s="90"/>
      <c r="AF10" s="90"/>
      <c r="AG10" s="90"/>
      <c r="AH10" s="90"/>
      <c r="AI10" s="90"/>
      <c r="AJ10" s="90"/>
      <c r="AK10" s="90"/>
      <c r="AL10" s="90"/>
      <c r="AM10" s="90"/>
      <c r="AN10" s="90"/>
    </row>
    <row r="11" ht="14.25" customHeight="1">
      <c r="A11" s="81"/>
      <c r="B11" s="96"/>
      <c r="C11" s="111" t="s">
        <v>12</v>
      </c>
      <c r="D11" s="104"/>
      <c r="E11" s="96"/>
      <c r="F11" s="96"/>
      <c r="G11" s="96"/>
      <c r="H11" s="105"/>
      <c r="I11" s="96"/>
      <c r="J11" s="106"/>
      <c r="K11" s="107"/>
      <c r="L11" s="105"/>
      <c r="M11" s="105"/>
      <c r="N11" s="96"/>
      <c r="O11" s="85"/>
      <c r="P11" s="39"/>
      <c r="Q11" s="89"/>
      <c r="R11" s="112"/>
      <c r="S11" s="113"/>
      <c r="T11" s="113"/>
      <c r="U11" s="103"/>
      <c r="V11" s="89"/>
      <c r="W11" s="90"/>
      <c r="X11" s="90"/>
      <c r="Y11" s="90"/>
      <c r="Z11" s="90"/>
      <c r="AA11" s="90"/>
      <c r="AB11" s="90"/>
      <c r="AC11" s="90"/>
      <c r="AD11" s="90"/>
      <c r="AE11" s="90"/>
      <c r="AF11" s="90"/>
      <c r="AG11" s="90"/>
      <c r="AH11" s="90"/>
      <c r="AI11" s="90"/>
      <c r="AJ11" s="90"/>
      <c r="AK11" s="90"/>
      <c r="AL11" s="90"/>
      <c r="AM11" s="90"/>
      <c r="AN11" s="90"/>
    </row>
    <row r="12" ht="14.25" customHeight="1">
      <c r="A12" s="81"/>
      <c r="B12" s="96"/>
      <c r="C12" s="114" t="str">
        <f t="array" ref="C12">iferror(SPARKLINE(S6/S8,{"charttype","bar";"max",1;"color1","6515dd"}),"")</f>
        <v/>
      </c>
      <c r="D12" s="115"/>
      <c r="E12" s="115"/>
      <c r="F12" s="115"/>
      <c r="G12" s="115"/>
      <c r="H12" s="115"/>
      <c r="I12" s="115"/>
      <c r="J12" s="115"/>
      <c r="K12" s="115"/>
      <c r="L12" s="115"/>
      <c r="M12" s="116"/>
      <c r="N12" s="117"/>
      <c r="O12" s="85"/>
      <c r="P12" s="39"/>
      <c r="Q12" s="89"/>
      <c r="R12" s="118"/>
      <c r="S12" s="119"/>
      <c r="T12" s="119"/>
      <c r="U12" s="103"/>
      <c r="V12" s="89"/>
      <c r="W12" s="90"/>
      <c r="X12" s="90"/>
      <c r="Y12" s="90"/>
      <c r="Z12" s="90"/>
      <c r="AA12" s="90"/>
      <c r="AB12" s="90"/>
      <c r="AC12" s="90"/>
      <c r="AD12" s="90"/>
      <c r="AE12" s="90"/>
      <c r="AF12" s="90"/>
      <c r="AG12" s="90"/>
      <c r="AH12" s="90"/>
      <c r="AI12" s="90"/>
      <c r="AJ12" s="90"/>
      <c r="AK12" s="90"/>
      <c r="AL12" s="90"/>
      <c r="AM12" s="90"/>
      <c r="AN12" s="90"/>
    </row>
    <row r="13" ht="14.25" customHeight="1">
      <c r="A13" s="81"/>
      <c r="B13" s="96"/>
      <c r="C13" s="120"/>
      <c r="D13" s="121"/>
      <c r="E13" s="121"/>
      <c r="F13" s="121"/>
      <c r="G13" s="121"/>
      <c r="H13" s="121"/>
      <c r="I13" s="121"/>
      <c r="J13" s="121"/>
      <c r="K13" s="121"/>
      <c r="L13" s="121"/>
      <c r="M13" s="122"/>
      <c r="N13" s="117"/>
      <c r="O13" s="85"/>
      <c r="P13" s="39"/>
      <c r="Q13" s="89"/>
      <c r="R13" s="90"/>
      <c r="S13" s="90"/>
      <c r="T13" s="90"/>
      <c r="U13" s="90"/>
      <c r="V13" s="90"/>
      <c r="W13" s="90"/>
      <c r="X13" s="90"/>
      <c r="Y13" s="90"/>
      <c r="Z13" s="90"/>
      <c r="AA13" s="90"/>
      <c r="AB13" s="90"/>
      <c r="AC13" s="90"/>
      <c r="AD13" s="90"/>
      <c r="AE13" s="90"/>
      <c r="AF13" s="90"/>
      <c r="AG13" s="90"/>
      <c r="AH13" s="90"/>
      <c r="AI13" s="90"/>
      <c r="AJ13" s="90"/>
      <c r="AK13" s="90"/>
      <c r="AL13" s="90"/>
      <c r="AM13" s="90"/>
      <c r="AN13" s="90"/>
    </row>
    <row r="14" ht="28.5" customHeight="1">
      <c r="A14" s="81"/>
      <c r="B14" s="96"/>
      <c r="C14" s="123" t="s">
        <v>13</v>
      </c>
      <c r="D14" s="124" t="s">
        <v>14</v>
      </c>
      <c r="E14" s="96"/>
      <c r="F14" s="96"/>
      <c r="G14" s="96"/>
      <c r="H14" s="105"/>
      <c r="I14" s="96"/>
      <c r="J14" s="105"/>
      <c r="K14" s="96"/>
      <c r="L14" s="96"/>
      <c r="M14" s="96"/>
      <c r="N14" s="96"/>
      <c r="O14" s="85"/>
      <c r="P14" s="39"/>
      <c r="Q14" s="89"/>
      <c r="R14" s="61"/>
      <c r="S14" s="61"/>
      <c r="T14" s="61"/>
      <c r="U14" s="61"/>
      <c r="V14" s="90"/>
      <c r="W14" s="90"/>
      <c r="X14" s="90"/>
      <c r="Y14" s="90"/>
      <c r="Z14" s="90"/>
      <c r="AA14" s="90"/>
      <c r="AB14" s="90"/>
      <c r="AC14" s="90"/>
      <c r="AD14" s="90"/>
      <c r="AE14" s="90"/>
      <c r="AF14" s="90"/>
      <c r="AG14" s="90"/>
      <c r="AH14" s="90"/>
      <c r="AI14" s="90"/>
      <c r="AJ14" s="90"/>
      <c r="AK14" s="90"/>
      <c r="AL14" s="90"/>
      <c r="AM14" s="90"/>
      <c r="AN14" s="90"/>
    </row>
    <row r="15" ht="27.75" customHeight="1">
      <c r="A15" s="81"/>
      <c r="B15" s="96"/>
      <c r="C15" s="96" t="str">
        <f>IFERROR(SUM(INDIRECT("20.21!$B$4:"&amp;ADDRESS(4,MONTH(T3)+1)))+S10,"")</f>
        <v/>
      </c>
      <c r="D15" s="96"/>
      <c r="E15" s="96"/>
      <c r="F15" s="96"/>
      <c r="G15" s="96"/>
      <c r="H15" s="105"/>
      <c r="I15" s="125"/>
      <c r="J15" s="105"/>
      <c r="K15" s="125"/>
      <c r="L15" s="96"/>
      <c r="M15" s="96"/>
      <c r="N15" s="117"/>
      <c r="O15" s="85"/>
      <c r="P15" s="39"/>
      <c r="Q15" s="85"/>
      <c r="R15" s="126" t="s">
        <v>15</v>
      </c>
      <c r="S15" s="127">
        <f>SUM(Acompanhamento!76:76)</f>
        <v>0</v>
      </c>
      <c r="T15" s="128">
        <f>IFERROR(S15/S6,0)</f>
        <v>0</v>
      </c>
      <c r="Y15" s="90"/>
      <c r="Z15" s="90"/>
      <c r="AA15" s="90"/>
      <c r="AB15" s="90"/>
      <c r="AC15" s="90"/>
      <c r="AD15" s="90"/>
      <c r="AE15" s="90"/>
      <c r="AF15" s="90"/>
      <c r="AG15" s="90"/>
      <c r="AH15" s="90"/>
      <c r="AI15" s="90"/>
      <c r="AJ15" s="90"/>
      <c r="AK15" s="90"/>
      <c r="AL15" s="90"/>
      <c r="AM15" s="90"/>
      <c r="AN15" s="90"/>
    </row>
    <row r="16" ht="22.5" customHeight="1">
      <c r="A16" s="81"/>
      <c r="B16" s="96"/>
      <c r="C16" s="129" t="s">
        <v>16</v>
      </c>
      <c r="D16" s="115"/>
      <c r="E16" s="116"/>
      <c r="F16" s="129" t="s">
        <v>17</v>
      </c>
      <c r="G16" s="116"/>
      <c r="H16" s="105"/>
      <c r="I16" s="130" t="s">
        <v>18</v>
      </c>
      <c r="J16" s="116"/>
      <c r="K16" s="125"/>
      <c r="L16" s="129" t="s">
        <v>19</v>
      </c>
      <c r="M16" s="116"/>
      <c r="N16" s="96"/>
      <c r="O16" s="85"/>
      <c r="P16" s="39"/>
      <c r="Q16" s="85"/>
      <c r="S16" s="131">
        <f>IF(S7=dds!$A$1,Central!S8,0)</f>
        <v>0</v>
      </c>
      <c r="T16" s="132"/>
      <c r="Y16" s="90"/>
      <c r="Z16" s="90"/>
      <c r="AA16" s="90"/>
      <c r="AB16" s="90"/>
      <c r="AC16" s="90"/>
      <c r="AD16" s="90"/>
      <c r="AE16" s="90"/>
      <c r="AF16" s="90"/>
      <c r="AG16" s="90"/>
      <c r="AH16" s="90"/>
      <c r="AI16" s="90"/>
      <c r="AJ16" s="90"/>
      <c r="AK16" s="90"/>
      <c r="AL16" s="90"/>
      <c r="AM16" s="90"/>
      <c r="AN16" s="90"/>
    </row>
    <row r="17" ht="14.25" customHeight="1">
      <c r="A17" s="81"/>
      <c r="B17" s="96"/>
      <c r="C17" s="133"/>
      <c r="E17" s="134"/>
      <c r="F17" s="133"/>
      <c r="G17" s="134"/>
      <c r="H17" s="105"/>
      <c r="I17" s="133"/>
      <c r="J17" s="134"/>
      <c r="K17" s="96"/>
      <c r="L17" s="133"/>
      <c r="M17" s="134"/>
      <c r="N17" s="96"/>
      <c r="O17" s="89"/>
      <c r="P17" s="45"/>
      <c r="Q17" s="81"/>
      <c r="R17" s="135" t="s">
        <v>20</v>
      </c>
      <c r="S17" s="135" t="s">
        <v>21</v>
      </c>
      <c r="T17" s="135" t="s">
        <v>22</v>
      </c>
      <c r="Y17" s="90"/>
      <c r="Z17" s="90"/>
      <c r="AA17" s="90"/>
      <c r="AB17" s="90"/>
      <c r="AC17" s="90"/>
      <c r="AD17" s="90"/>
      <c r="AE17" s="90"/>
      <c r="AF17" s="90"/>
      <c r="AG17" s="90"/>
      <c r="AH17" s="90"/>
      <c r="AI17" s="90"/>
      <c r="AJ17" s="90"/>
      <c r="AK17" s="90"/>
      <c r="AL17" s="90"/>
      <c r="AM17" s="90"/>
      <c r="AN17" s="90"/>
    </row>
    <row r="18" ht="14.25" customHeight="1">
      <c r="A18" s="81"/>
      <c r="B18" s="96"/>
      <c r="C18" s="133"/>
      <c r="E18" s="134"/>
      <c r="F18" s="133"/>
      <c r="G18" s="134"/>
      <c r="H18" s="105"/>
      <c r="I18" s="133"/>
      <c r="J18" s="134"/>
      <c r="K18" s="96"/>
      <c r="L18" s="133"/>
      <c r="M18" s="134"/>
      <c r="N18" s="96"/>
      <c r="O18" s="89"/>
      <c r="P18" s="90"/>
      <c r="Q18" s="81"/>
      <c r="R18" s="136" t="str">
        <f>IFERROR(__xludf.DUMMYFUNCTION("ARRAYFORMULA(UNIQUE('Cadastro e Histórico'!$A$26:$A$40))")," ")</f>
        <v/>
      </c>
      <c r="S18" s="137">
        <f>IFERROR(SUM(INDIRECT("'Acompanhamento'!"&amp;MATCH(Central!R18,Acompanhamento!A:A,0)&amp;":"&amp;MATCH(Central!R18,Acompanhamento!A:A,0))),"")</f>
        <v>0</v>
      </c>
      <c r="T18" s="138">
        <f t="array" ref="T18">IFERROR((VLOOKUP(R18,'Cadastro e Histórico'!$A$26:$F$40,6,FALSE())+SUMIF(Proventos!$C$7:$C$1001,Central!R18,Proventos!$F$7:$F$1001))/(SUMIFS(Extrato!$E$8:$E$502,Extrato!$B$8:$B$502,R18,Extrato!$A$8:$A$502,"&gt;44196")-SUMIF(Extrato!$G$8:$G$262,R18,Extrato!$K$8:$K$30)+VLOOKUP(R18,'Cadastro e Histórico'!$A$279:$D$379,4,FALSE()))-1,0)</f>
        <v>0</v>
      </c>
      <c r="Y18" s="90"/>
      <c r="Z18" s="90"/>
      <c r="AA18" s="90"/>
      <c r="AB18" s="90"/>
      <c r="AC18" s="90"/>
      <c r="AD18" s="90"/>
      <c r="AE18" s="90"/>
      <c r="AF18" s="90"/>
      <c r="AG18" s="90"/>
      <c r="AH18" s="90"/>
      <c r="AI18" s="90"/>
      <c r="AJ18" s="90"/>
      <c r="AK18" s="90"/>
      <c r="AL18" s="90"/>
      <c r="AM18" s="90"/>
      <c r="AN18" s="90"/>
    </row>
    <row r="19" ht="14.25" customHeight="1">
      <c r="A19" s="81"/>
      <c r="B19" s="96"/>
      <c r="C19" s="133"/>
      <c r="E19" s="134"/>
      <c r="F19" s="133"/>
      <c r="G19" s="134"/>
      <c r="H19" s="105"/>
      <c r="I19" s="133"/>
      <c r="J19" s="134"/>
      <c r="K19" s="96"/>
      <c r="L19" s="133"/>
      <c r="M19" s="134"/>
      <c r="N19" s="96"/>
      <c r="O19" s="89"/>
      <c r="P19" s="90"/>
      <c r="Q19" s="81"/>
      <c r="R19" s="136"/>
      <c r="S19" s="137">
        <f>IFERROR(SUM(INDIRECT("'Acompanhamento'!"&amp;MATCH(Central!R19,Acompanhamento!A:A,0)&amp;":"&amp;MATCH(Central!R19,Acompanhamento!A:A,0))),"")</f>
        <v>0</v>
      </c>
      <c r="T19" s="138">
        <f t="array" ref="T19">IFERROR((VLOOKUP(R19,'Cadastro e Histórico'!$A$26:$F$40,6,FALSE())+SUMIF(Proventos!$C$7:$C$1001,Central!R19,Proventos!$F$7:$F$1001))/(SUMIFS(Extrato!$E$8:$E$502,Extrato!$B$8:$B$502,R19,Extrato!$A$8:$A$502,"&gt;44196")-SUMIF(Extrato!$G$8:$G$262,R19,Extrato!$K$8:$K$30)+VLOOKUP(R19,'Cadastro e Histórico'!$A$279:$D$379,4,FALSE()))-1,0)</f>
        <v>0</v>
      </c>
      <c r="Y19" s="90"/>
      <c r="Z19" s="90"/>
      <c r="AA19" s="90"/>
      <c r="AB19" s="90"/>
      <c r="AC19" s="90"/>
      <c r="AD19" s="90"/>
      <c r="AE19" s="90"/>
      <c r="AF19" s="90"/>
      <c r="AG19" s="90"/>
      <c r="AH19" s="90"/>
      <c r="AI19" s="90"/>
      <c r="AJ19" s="90"/>
      <c r="AK19" s="90"/>
      <c r="AL19" s="90"/>
      <c r="AM19" s="90"/>
      <c r="AN19" s="90"/>
    </row>
    <row r="20" ht="14.25" customHeight="1">
      <c r="A20" s="81"/>
      <c r="B20" s="96"/>
      <c r="C20" s="133"/>
      <c r="E20" s="134"/>
      <c r="F20" s="120"/>
      <c r="G20" s="122"/>
      <c r="H20" s="125"/>
      <c r="I20" s="120"/>
      <c r="J20" s="122"/>
      <c r="K20" s="96"/>
      <c r="L20" s="133"/>
      <c r="M20" s="134"/>
      <c r="N20" s="96"/>
      <c r="O20" s="89"/>
      <c r="Q20" s="81"/>
      <c r="R20" s="136"/>
      <c r="S20" s="137">
        <f>IFERROR(SUM(INDIRECT("'Acompanhamento'!"&amp;MATCH(Central!R20,Acompanhamento!A:A,0)&amp;":"&amp;MATCH(Central!R20,Acompanhamento!A:A,0))),"")</f>
        <v>0</v>
      </c>
      <c r="T20" s="138">
        <f t="array" ref="T20">IFERROR((VLOOKUP(R20,'Cadastro e Histórico'!$A$26:$F$40,6,FALSE())+SUMIF(Proventos!$C$7:$C$1001,Central!R20,Proventos!$F$7:$F$1001))/(SUMIFS(Extrato!$E$8:$E$502,Extrato!$B$8:$B$502,R20,Extrato!$A$8:$A$502,"&gt;44196")-SUMIF(Extrato!$G$8:$G$262,R20,Extrato!$K$8:$K$30)+VLOOKUP(R20,'Cadastro e Histórico'!$A$279:$D$379,4,FALSE()))-1,0)</f>
        <v>0</v>
      </c>
      <c r="Y20" s="90"/>
      <c r="Z20" s="90"/>
      <c r="AA20" s="90"/>
      <c r="AB20" s="90"/>
      <c r="AC20" s="90"/>
      <c r="AD20" s="90"/>
      <c r="AE20" s="90"/>
      <c r="AF20" s="90"/>
      <c r="AG20" s="90"/>
      <c r="AH20" s="90"/>
      <c r="AI20" s="90"/>
      <c r="AJ20" s="90"/>
      <c r="AK20" s="90"/>
      <c r="AL20" s="90"/>
      <c r="AM20" s="90"/>
      <c r="AN20" s="90"/>
    </row>
    <row r="21" ht="14.25" customHeight="1">
      <c r="A21" s="81"/>
      <c r="B21" s="96"/>
      <c r="C21" s="120"/>
      <c r="D21" s="121"/>
      <c r="E21" s="122"/>
      <c r="F21" s="129" t="s">
        <v>23</v>
      </c>
      <c r="G21" s="116"/>
      <c r="H21" s="105"/>
      <c r="I21" s="129" t="s">
        <v>24</v>
      </c>
      <c r="J21" s="116"/>
      <c r="K21" s="96"/>
      <c r="L21" s="120"/>
      <c r="M21" s="122"/>
      <c r="N21" s="96"/>
      <c r="P21" s="90"/>
      <c r="Q21" s="81"/>
      <c r="R21" s="136"/>
      <c r="S21" s="137">
        <f>IFERROR(SUM(INDIRECT("'Acompanhamento'!"&amp;MATCH(Central!R21,Acompanhamento!A:A,0)&amp;":"&amp;MATCH(Central!R21,Acompanhamento!A:A,0))),"")</f>
        <v>0</v>
      </c>
      <c r="T21" s="138">
        <f t="array" ref="T21">IFERROR((VLOOKUP(R21,'Cadastro e Histórico'!$A$26:$F$40,6,FALSE())+SUMIF(Proventos!$C$7:$C$1001,Central!R21,Proventos!$F$7:$F$1001))/(SUMIFS(Extrato!$E$8:$E$502,Extrato!$B$8:$B$502,R21,Extrato!$A$8:$A$502,"&gt;44196")-SUMIF(Extrato!$G$8:$G$262,R21,Extrato!$K$8:$K$30)+VLOOKUP(R21,'Cadastro e Histórico'!$A$279:$D$379,4,FALSE()))-1,0)</f>
        <v>0</v>
      </c>
      <c r="Y21" s="90"/>
      <c r="Z21" s="90"/>
      <c r="AA21" s="90"/>
      <c r="AB21" s="90"/>
      <c r="AC21" s="90"/>
      <c r="AD21" s="90"/>
      <c r="AE21" s="90"/>
      <c r="AF21" s="90"/>
      <c r="AG21" s="90"/>
      <c r="AH21" s="90"/>
      <c r="AI21" s="90"/>
      <c r="AJ21" s="90"/>
      <c r="AK21" s="90"/>
      <c r="AL21" s="90"/>
      <c r="AM21" s="90"/>
      <c r="AN21" s="90"/>
    </row>
    <row r="22" ht="14.25" customHeight="1">
      <c r="A22" s="81"/>
      <c r="B22" s="96"/>
      <c r="C22" s="96"/>
      <c r="D22" s="104"/>
      <c r="E22" s="96"/>
      <c r="F22" s="133"/>
      <c r="G22" s="134"/>
      <c r="H22" s="105"/>
      <c r="I22" s="133"/>
      <c r="J22" s="134"/>
      <c r="K22" s="96"/>
      <c r="L22" s="96"/>
      <c r="M22" s="96"/>
      <c r="N22" s="96"/>
      <c r="O22" s="89"/>
      <c r="P22" s="90"/>
      <c r="Q22" s="81"/>
      <c r="R22" s="136"/>
      <c r="S22" s="137">
        <f>IFERROR(SUM(INDIRECT("'Acompanhamento'!"&amp;MATCH(Central!R22,Acompanhamento!A:A,0)&amp;":"&amp;MATCH(Central!R22,Acompanhamento!A:A,0))),"")</f>
        <v>0</v>
      </c>
      <c r="T22" s="138">
        <f t="array" ref="T22">IFERROR((VLOOKUP(R22,'Cadastro e Histórico'!$A$26:$F$40,6,FALSE())+SUMIF(Proventos!$C$7:$C$1001,Central!R22,Proventos!$F$7:$F$1001))/(SUMIFS(Extrato!$E$8:$E$502,Extrato!$B$8:$B$502,R22,Extrato!$A$8:$A$502,"&gt;44196")-SUMIF(Extrato!$G$8:$G$262,R22,Extrato!$K$8:$K$30)+VLOOKUP(R22,'Cadastro e Histórico'!$A$279:$D$379,4,FALSE()))-1,0)</f>
        <v>0</v>
      </c>
      <c r="Y22" s="90"/>
      <c r="Z22" s="90"/>
      <c r="AA22" s="90"/>
      <c r="AB22" s="90"/>
      <c r="AC22" s="90"/>
      <c r="AD22" s="90"/>
      <c r="AE22" s="90"/>
      <c r="AF22" s="90"/>
      <c r="AG22" s="90"/>
      <c r="AH22" s="90"/>
      <c r="AI22" s="90"/>
      <c r="AJ22" s="90"/>
      <c r="AK22" s="90"/>
      <c r="AL22" s="90"/>
      <c r="AM22" s="90"/>
      <c r="AN22" s="90"/>
    </row>
    <row r="23" ht="14.25" customHeight="1">
      <c r="A23" s="81"/>
      <c r="B23" s="96"/>
      <c r="C23" s="96"/>
      <c r="D23" s="104"/>
      <c r="E23" s="96"/>
      <c r="F23" s="133"/>
      <c r="G23" s="134"/>
      <c r="H23" s="105"/>
      <c r="I23" s="133"/>
      <c r="J23" s="134"/>
      <c r="K23" s="96"/>
      <c r="L23" s="139"/>
      <c r="M23" s="96"/>
      <c r="N23" s="96"/>
      <c r="P23" s="90"/>
      <c r="Q23" s="81"/>
      <c r="R23" s="136"/>
      <c r="S23" s="137">
        <f>IFERROR(SUM(INDIRECT("'Acompanhamento'!"&amp;MATCH(Central!R23,Acompanhamento!A:A,0)&amp;":"&amp;MATCH(Central!R23,Acompanhamento!A:A,0))),"")</f>
        <v>0</v>
      </c>
      <c r="T23" s="138">
        <f t="array" ref="T23">IFERROR((VLOOKUP(R23,'Cadastro e Histórico'!$A$26:$F$40,6,FALSE())+SUMIF(Proventos!$C$7:$C$1001,Central!R23,Proventos!$F$7:$F$1001))/(SUMIFS(Extrato!$E$8:$E$502,Extrato!$B$8:$B$502,R23,Extrato!$A$8:$A$502,"&gt;44196")-SUMIF(Extrato!$G$8:$G$262,R23,Extrato!$K$8:$K$30)+VLOOKUP(R23,'Cadastro e Histórico'!$A$279:$D$379,4,FALSE()))-1,0)</f>
        <v>0</v>
      </c>
      <c r="Y23" s="90"/>
      <c r="Z23" s="90"/>
      <c r="AA23" s="90"/>
      <c r="AB23" s="90"/>
      <c r="AC23" s="90"/>
      <c r="AD23" s="90"/>
      <c r="AE23" s="90"/>
      <c r="AF23" s="90"/>
      <c r="AG23" s="90"/>
      <c r="AH23" s="90"/>
      <c r="AI23" s="90"/>
      <c r="AJ23" s="90"/>
      <c r="AK23" s="90"/>
      <c r="AL23" s="90"/>
      <c r="AM23" s="90"/>
      <c r="AN23" s="90"/>
    </row>
    <row r="24" ht="14.25" customHeight="1">
      <c r="A24" s="81"/>
      <c r="B24" s="96"/>
      <c r="C24" s="96"/>
      <c r="D24" s="104"/>
      <c r="E24" s="96"/>
      <c r="F24" s="133"/>
      <c r="G24" s="134"/>
      <c r="H24" s="105"/>
      <c r="I24" s="133"/>
      <c r="J24" s="134"/>
      <c r="K24" s="96"/>
      <c r="L24" s="96"/>
      <c r="M24" s="96"/>
      <c r="N24" s="96"/>
      <c r="O24" s="89"/>
      <c r="P24" s="90"/>
      <c r="Q24" s="81"/>
      <c r="R24" s="136"/>
      <c r="S24" s="137">
        <f>IFERROR(SUM(INDIRECT("'Acompanhamento'!"&amp;MATCH(Central!R24,Acompanhamento!A:A,0)&amp;":"&amp;MATCH(Central!R24,Acompanhamento!A:A,0))),"")</f>
        <v>0</v>
      </c>
      <c r="T24" s="138">
        <f t="array" ref="T24">IFERROR((VLOOKUP(R24,'Cadastro e Histórico'!$A$26:$F$40,6,FALSE())+SUMIF(Proventos!$C$7:$C$1001,Central!R24,Proventos!$F$7:$F$1001))/(SUMIFS(Extrato!$E$8:$E$502,Extrato!$B$8:$B$502,R24,Extrato!$A$8:$A$502,"&gt;44196")-SUMIF(Extrato!$G$8:$G$262,R24,Extrato!$K$8:$K$30)+VLOOKUP(R24,'Cadastro e Histórico'!$A$279:$D$379,4,FALSE()))-1,0)</f>
        <v>0</v>
      </c>
      <c r="Y24" s="90"/>
      <c r="Z24" s="90"/>
      <c r="AA24" s="90"/>
      <c r="AB24" s="90"/>
      <c r="AC24" s="90"/>
      <c r="AD24" s="90"/>
      <c r="AE24" s="90"/>
      <c r="AF24" s="90"/>
      <c r="AG24" s="90"/>
      <c r="AH24" s="90"/>
      <c r="AI24" s="90"/>
      <c r="AJ24" s="90"/>
      <c r="AK24" s="90"/>
      <c r="AL24" s="90"/>
      <c r="AM24" s="90"/>
      <c r="AN24" s="90"/>
    </row>
    <row r="25" ht="14.25" customHeight="1">
      <c r="A25" s="81"/>
      <c r="B25" s="96"/>
      <c r="C25" s="96"/>
      <c r="D25" s="104"/>
      <c r="E25" s="96"/>
      <c r="F25" s="133"/>
      <c r="G25" s="134"/>
      <c r="H25" s="105"/>
      <c r="I25" s="120"/>
      <c r="J25" s="122"/>
      <c r="K25" s="96"/>
      <c r="L25" s="140"/>
      <c r="M25" s="96"/>
      <c r="N25" s="96"/>
      <c r="O25" s="89"/>
      <c r="P25" s="90" t="s">
        <v>25</v>
      </c>
      <c r="Q25" s="81"/>
      <c r="R25" s="136"/>
      <c r="S25" s="137">
        <f>IFERROR(SUM(INDIRECT("'Acompanhamento'!"&amp;MATCH(Central!R25,Acompanhamento!A:A,0)&amp;":"&amp;MATCH(Central!R25,Acompanhamento!A:A,0))),"")</f>
        <v>0</v>
      </c>
      <c r="T25" s="138">
        <f t="array" ref="T25">IFERROR((VLOOKUP(R25,'Cadastro e Histórico'!$A$26:$F$40,6,FALSE())+SUMIF(Proventos!$C$7:$C$1001,Central!R25,Proventos!$F$7:$F$1001))/(SUMIFS(Extrato!$E$8:$E$502,Extrato!$B$8:$B$502,R25,Extrato!$A$8:$A$502,"&gt;44196")-SUMIF(Extrato!$G$8:$G$262,R25,Extrato!$K$8:$K$30)+VLOOKUP(R25,'Cadastro e Histórico'!$A$279:$D$379,4,FALSE()))-1,0)</f>
        <v>0</v>
      </c>
      <c r="Y25" s="90"/>
      <c r="Z25" s="90"/>
      <c r="AA25" s="90"/>
      <c r="AB25" s="90"/>
      <c r="AC25" s="90"/>
      <c r="AD25" s="90"/>
      <c r="AE25" s="90"/>
      <c r="AF25" s="90"/>
      <c r="AG25" s="90"/>
      <c r="AH25" s="90"/>
      <c r="AI25" s="90"/>
      <c r="AJ25" s="90"/>
      <c r="AK25" s="90"/>
      <c r="AL25" s="90"/>
      <c r="AM25" s="90"/>
      <c r="AN25" s="90"/>
    </row>
    <row r="26" ht="14.25" customHeight="1">
      <c r="A26" s="81"/>
      <c r="B26" s="96"/>
      <c r="C26" s="96"/>
      <c r="D26" s="104"/>
      <c r="E26" s="96"/>
      <c r="F26" s="120"/>
      <c r="G26" s="122"/>
      <c r="H26" s="105"/>
      <c r="I26" s="141"/>
      <c r="J26" s="142"/>
      <c r="K26" s="96"/>
      <c r="L26" s="96"/>
      <c r="M26" s="96"/>
      <c r="N26" s="96"/>
      <c r="O26" s="89"/>
      <c r="P26" s="90"/>
      <c r="Q26" s="81"/>
      <c r="R26" s="136"/>
      <c r="S26" s="137">
        <f>IFERROR(SUM(INDIRECT("'Acompanhamento'!"&amp;MATCH(Central!R26,Acompanhamento!A:A,0)&amp;":"&amp;MATCH(Central!R26,Acompanhamento!A:A,0))),"")</f>
        <v>0</v>
      </c>
      <c r="T26" s="138">
        <f t="array" ref="T26">IFERROR((VLOOKUP(R26,'Cadastro e Histórico'!$A$26:$F$40,6,FALSE())+SUMIF(Proventos!$C$7:$C$1001,Central!R26,Proventos!$F$7:$F$1001))/(SUMIFS(Extrato!$E$8:$E$502,Extrato!$B$8:$B$502,R26,Extrato!$A$8:$A$502,"&gt;44196")-SUMIF(Extrato!$G$8:$G$262,R26,Extrato!$K$8:$K$30)+VLOOKUP(R26,'Cadastro e Histórico'!$A$279:$D$379,4,FALSE()))-1,0)</f>
        <v>0</v>
      </c>
      <c r="Y26" s="90"/>
      <c r="Z26" s="90"/>
      <c r="AA26" s="90"/>
      <c r="AB26" s="90"/>
      <c r="AC26" s="90"/>
      <c r="AD26" s="90"/>
      <c r="AE26" s="90"/>
      <c r="AF26" s="90"/>
      <c r="AG26" s="90"/>
      <c r="AH26" s="90"/>
      <c r="AI26" s="90"/>
      <c r="AJ26" s="90"/>
      <c r="AK26" s="90"/>
      <c r="AL26" s="90"/>
      <c r="AM26" s="90"/>
      <c r="AN26" s="90"/>
    </row>
    <row r="27" ht="14.25" customHeight="1">
      <c r="A27" s="81"/>
      <c r="B27" s="96"/>
      <c r="C27" s="96"/>
      <c r="D27" s="104"/>
      <c r="E27" s="96"/>
      <c r="F27" s="96"/>
      <c r="G27" s="96"/>
      <c r="H27" s="105"/>
      <c r="I27" s="143"/>
      <c r="J27" s="144"/>
      <c r="K27" s="96"/>
      <c r="L27" s="96"/>
      <c r="M27" s="96"/>
      <c r="N27" s="96"/>
      <c r="O27" s="89"/>
      <c r="P27" s="90"/>
      <c r="Q27" s="81"/>
      <c r="R27" s="136"/>
      <c r="S27" s="137">
        <f>IFERROR(SUM(INDIRECT("'Acompanhamento'!"&amp;MATCH(Central!R27,Acompanhamento!A:A,0)&amp;":"&amp;MATCH(Central!R27,Acompanhamento!A:A,0))),"")</f>
        <v>0</v>
      </c>
      <c r="T27" s="138">
        <f t="array" ref="T27">IFERROR((VLOOKUP(R27,'Cadastro e Histórico'!$A$26:$F$40,6,FALSE())+SUMIF(Proventos!$C$7:$C$1001,Central!R27,Proventos!$F$7:$F$1001))/(SUMIFS(Extrato!$E$8:$E$502,Extrato!$B$8:$B$502,R27,Extrato!$A$8:$A$502,"&gt;44196")-SUMIF(Extrato!$G$8:$G$262,R27,Extrato!$K$8:$K$30)+VLOOKUP(R27,'Cadastro e Histórico'!$A$279:$D$379,4,FALSE()))-1,0)</f>
        <v>0</v>
      </c>
      <c r="Y27" s="90"/>
      <c r="Z27" s="90"/>
      <c r="AA27" s="90"/>
      <c r="AB27" s="90"/>
      <c r="AC27" s="90"/>
      <c r="AD27" s="90"/>
      <c r="AE27" s="90"/>
      <c r="AF27" s="90"/>
      <c r="AG27" s="90"/>
      <c r="AH27" s="90"/>
      <c r="AI27" s="90"/>
      <c r="AJ27" s="90"/>
      <c r="AK27" s="90"/>
      <c r="AL27" s="90"/>
      <c r="AM27" s="90"/>
      <c r="AN27" s="90"/>
    </row>
    <row r="28" ht="14.25" customHeight="1">
      <c r="A28" s="81"/>
      <c r="B28" s="145" t="s">
        <v>26</v>
      </c>
      <c r="C28" s="115"/>
      <c r="D28" s="115"/>
      <c r="E28" s="115"/>
      <c r="F28" s="115"/>
      <c r="G28" s="115"/>
      <c r="H28" s="115"/>
      <c r="I28" s="115"/>
      <c r="J28" s="115"/>
      <c r="K28" s="115"/>
      <c r="L28" s="115"/>
      <c r="M28" s="115"/>
      <c r="N28" s="116"/>
      <c r="O28" s="89"/>
      <c r="P28" s="90"/>
      <c r="Q28" s="81"/>
      <c r="R28" s="146"/>
      <c r="S28" s="137">
        <f>IFERROR(SUM(INDIRECT("'Acompanhamento'!"&amp;MATCH(Central!R28,Acompanhamento!A:A,0)&amp;":"&amp;MATCH(Central!R28,Acompanhamento!A:A,0))),"")</f>
        <v>0</v>
      </c>
      <c r="T28" s="138">
        <f t="array" ref="T28">IFERROR((VLOOKUP(R28,'Cadastro e Histórico'!$A$26:$F$40,6,FALSE())+SUMIF(Proventos!$C$7:$C$1001,Central!R28,Proventos!$F$7:$F$1001))/(SUMIFS(Extrato!$E$8:$E$502,Extrato!$B$8:$B$502,R28,Extrato!$A$8:$A$502,"&gt;44196")-SUMIF(Extrato!$G$8:$G$262,R28,Extrato!$K$8:$K$30)+VLOOKUP(R28,'Cadastro e Histórico'!$A$279:$D$379,4,FALSE()))-1,0)</f>
        <v>0</v>
      </c>
      <c r="Y28" s="90"/>
      <c r="Z28" s="90"/>
      <c r="AA28" s="90"/>
      <c r="AB28" s="90"/>
      <c r="AC28" s="90"/>
      <c r="AD28" s="90"/>
      <c r="AE28" s="90"/>
      <c r="AF28" s="90"/>
      <c r="AG28" s="90"/>
      <c r="AH28" s="90"/>
      <c r="AI28" s="90"/>
      <c r="AJ28" s="90"/>
      <c r="AK28" s="90"/>
      <c r="AL28" s="90"/>
      <c r="AM28" s="90"/>
      <c r="AN28" s="90"/>
    </row>
    <row r="29" ht="14.25" customHeight="1">
      <c r="A29" s="81"/>
      <c r="B29" s="120"/>
      <c r="C29" s="121"/>
      <c r="D29" s="121"/>
      <c r="E29" s="121"/>
      <c r="F29" s="121"/>
      <c r="G29" s="121"/>
      <c r="H29" s="121"/>
      <c r="I29" s="121"/>
      <c r="J29" s="121"/>
      <c r="K29" s="121"/>
      <c r="L29" s="121"/>
      <c r="M29" s="121"/>
      <c r="N29" s="122"/>
      <c r="O29" s="89"/>
      <c r="P29" s="90"/>
      <c r="Q29" s="81"/>
      <c r="R29" s="136"/>
      <c r="S29" s="137">
        <f>IFERROR(SUM(INDIRECT("'Acompanhamento'!"&amp;MATCH(Central!R29,Acompanhamento!A:A,0)&amp;":"&amp;MATCH(Central!R29,Acompanhamento!A:A,0))),"")</f>
        <v>0</v>
      </c>
      <c r="T29" s="138">
        <f t="array" ref="T29">IFERROR((VLOOKUP(R29,'Cadastro e Histórico'!$A$26:$F$40,6,FALSE())+SUMIF(Proventos!$C$7:$C$1001,Central!R29,Proventos!$F$7:$F$1001))/(SUMIFS(Extrato!$E$8:$E$502,Extrato!$B$8:$B$502,R29,Extrato!$A$8:$A$502,"&gt;44196")-SUMIF(Extrato!$G$8:$G$262,R29,Extrato!$K$8:$K$30)+VLOOKUP(R29,'Cadastro e Histórico'!$A$279:$D$379,4,FALSE()))-1,0)</f>
        <v>0</v>
      </c>
      <c r="Y29" s="90"/>
      <c r="Z29" s="90"/>
      <c r="AA29" s="90"/>
      <c r="AB29" s="90"/>
      <c r="AC29" s="90"/>
      <c r="AD29" s="90"/>
      <c r="AE29" s="90"/>
      <c r="AF29" s="90"/>
      <c r="AG29" s="90"/>
      <c r="AH29" s="90"/>
      <c r="AI29" s="90"/>
      <c r="AJ29" s="90"/>
      <c r="AK29" s="90"/>
      <c r="AL29" s="90"/>
      <c r="AM29" s="90"/>
      <c r="AN29" s="90"/>
    </row>
    <row r="30" ht="14.25" customHeight="1">
      <c r="A30" s="81"/>
      <c r="B30" s="96"/>
      <c r="C30" s="96"/>
      <c r="D30" s="104"/>
      <c r="E30" s="96"/>
      <c r="F30" s="129" t="str">
        <f>HYPERLINK("https://www.mobills.com.br/blog/categoria/investimentos/")</f>
        <v>https://www.mobills.com.br/blog/categoria/investimentos/</v>
      </c>
      <c r="G30" s="116"/>
      <c r="H30" s="105"/>
      <c r="I30" s="147" t="str">
        <f>HYPERLINK("https://www.mobills.com.br/")</f>
        <v>https://www.mobills.com.br/</v>
      </c>
      <c r="J30" s="134"/>
      <c r="K30" s="96"/>
      <c r="L30" s="148"/>
      <c r="M30" s="149"/>
      <c r="N30" s="96"/>
      <c r="O30" s="89"/>
      <c r="P30" s="90"/>
      <c r="Q30" s="81"/>
      <c r="R30" s="136"/>
      <c r="S30" s="137">
        <f>IFERROR(SUM(INDIRECT("'Acompanhamento'!"&amp;MATCH(Central!R30,Acompanhamento!A:A,0)&amp;":"&amp;MATCH(Central!R30,Acompanhamento!A:A,0))),"")</f>
        <v>0</v>
      </c>
      <c r="T30" s="138">
        <f t="array" ref="T30">IFERROR((VLOOKUP(R30,'Cadastro e Histórico'!$A$26:$F$40,6,FALSE())+SUMIF(Proventos!$C$7:$C$1001,Central!R30,Proventos!$F$7:$F$1001))/(SUMIFS(Extrato!$E$8:$E$502,Extrato!$B$8:$B$502,R30,Extrato!$A$8:$A$502,"&gt;44196")-SUMIF(Extrato!$G$8:$G$262,R30,Extrato!$K$8:$K$30)+VLOOKUP(R30,'Cadastro e Histórico'!$A$279:$D$379,4,FALSE()))-1,0)</f>
        <v>0</v>
      </c>
      <c r="Y30" s="90"/>
      <c r="Z30" s="90"/>
      <c r="AA30" s="90"/>
      <c r="AB30" s="90"/>
      <c r="AC30" s="90"/>
      <c r="AD30" s="90"/>
      <c r="AE30" s="90"/>
      <c r="AF30" s="90"/>
      <c r="AG30" s="90"/>
      <c r="AH30" s="90"/>
      <c r="AI30" s="90"/>
      <c r="AJ30" s="90"/>
      <c r="AK30" s="90"/>
      <c r="AL30" s="90"/>
      <c r="AM30" s="90"/>
      <c r="AN30" s="90"/>
    </row>
    <row r="31" ht="14.25" customHeight="1">
      <c r="A31" s="81"/>
      <c r="B31" s="96"/>
      <c r="C31" s="96"/>
      <c r="D31" s="104"/>
      <c r="E31" s="96"/>
      <c r="F31" s="133"/>
      <c r="G31" s="134"/>
      <c r="H31" s="105"/>
      <c r="I31" s="133"/>
      <c r="J31" s="134"/>
      <c r="K31" s="96"/>
      <c r="L31" s="150"/>
      <c r="M31" s="151"/>
      <c r="N31" s="96"/>
      <c r="O31" s="89"/>
      <c r="P31" s="90"/>
      <c r="Q31" s="81"/>
      <c r="R31" s="136"/>
      <c r="S31" s="137">
        <f>IFERROR(SUM(INDIRECT("'Acompanhamento'!"&amp;MATCH(Central!R31,Acompanhamento!A:A,0)&amp;":"&amp;MATCH(Central!R31,Acompanhamento!A:A,0))),"")</f>
        <v>0</v>
      </c>
      <c r="T31" s="138">
        <f t="array" ref="T31">IFERROR((VLOOKUP(R31,'Cadastro e Histórico'!$A$26:$F$40,6,FALSE())+SUMIF(Proventos!$C$7:$C$1001,Central!R31,Proventos!$F$7:$F$1001))/(SUMIFS(Extrato!$E$8:$E$502,Extrato!$B$8:$B$502,R31,Extrato!$A$8:$A$502,"&gt;44196")-SUMIF(Extrato!$G$8:$G$262,R31,Extrato!$K$8:$K$30)+VLOOKUP(R31,'Cadastro e Histórico'!$A$279:$D$379,4,FALSE()))-1,0)</f>
        <v>0</v>
      </c>
      <c r="Y31" s="90"/>
      <c r="Z31" s="90"/>
      <c r="AA31" s="90"/>
      <c r="AB31" s="90"/>
      <c r="AC31" s="90"/>
      <c r="AD31" s="90"/>
      <c r="AE31" s="90"/>
      <c r="AF31" s="90"/>
      <c r="AG31" s="90"/>
      <c r="AH31" s="90"/>
      <c r="AI31" s="90"/>
      <c r="AJ31" s="90"/>
      <c r="AK31" s="90"/>
      <c r="AL31" s="90"/>
      <c r="AM31" s="90"/>
      <c r="AN31" s="90"/>
    </row>
    <row r="32" ht="14.25" customHeight="1">
      <c r="A32" s="81"/>
      <c r="B32" s="96"/>
      <c r="C32" s="96"/>
      <c r="D32" s="104"/>
      <c r="E32" s="96"/>
      <c r="F32" s="133"/>
      <c r="G32" s="134"/>
      <c r="H32" s="105"/>
      <c r="I32" s="133"/>
      <c r="J32" s="134"/>
      <c r="K32" s="96"/>
      <c r="L32" s="150"/>
      <c r="M32" s="151"/>
      <c r="N32" s="96"/>
      <c r="O32" s="89"/>
      <c r="P32" s="90"/>
      <c r="Q32" s="81"/>
      <c r="R32" s="136"/>
      <c r="S32" s="137">
        <f>IFERROR(SUM(INDIRECT("'Acompanhamento'!"&amp;MATCH(Central!R32,Acompanhamento!A:A,0)&amp;":"&amp;MATCH(Central!R32,Acompanhamento!A:A,0))),"")</f>
        <v>0</v>
      </c>
      <c r="T32" s="138">
        <f t="array" ref="T32">IFERROR((VLOOKUP(R32,'Cadastro e Histórico'!$A$26:$F$40,6,FALSE())+SUMIF(Proventos!$C$7:$C$1001,Central!R32,Proventos!$F$7:$F$1001))/(SUMIFS(Extrato!$E$8:$E$502,Extrato!$B$8:$B$502,R32,Extrato!$A$8:$A$502,"&gt;44196")-SUMIF(Extrato!$G$8:$G$262,R32,Extrato!$K$8:$K$30)+VLOOKUP(R32,'Cadastro e Histórico'!$A$279:$D$379,4,FALSE()))-1,0)</f>
        <v>0</v>
      </c>
      <c r="Y32" s="90"/>
      <c r="Z32" s="90"/>
      <c r="AA32" s="90"/>
      <c r="AB32" s="90"/>
      <c r="AC32" s="90"/>
      <c r="AD32" s="90"/>
      <c r="AE32" s="90"/>
      <c r="AF32" s="90"/>
      <c r="AG32" s="90"/>
      <c r="AH32" s="90"/>
      <c r="AI32" s="90"/>
      <c r="AJ32" s="90"/>
      <c r="AK32" s="90"/>
      <c r="AL32" s="90"/>
      <c r="AM32" s="90"/>
      <c r="AN32" s="90"/>
    </row>
    <row r="33" ht="14.25" customHeight="1">
      <c r="A33" s="81"/>
      <c r="B33" s="96"/>
      <c r="C33" s="96"/>
      <c r="D33" s="104"/>
      <c r="E33" s="96"/>
      <c r="F33" s="133"/>
      <c r="G33" s="134"/>
      <c r="H33" s="105"/>
      <c r="I33" s="133"/>
      <c r="J33" s="134"/>
      <c r="K33" s="96"/>
      <c r="L33" s="150"/>
      <c r="M33" s="151"/>
      <c r="N33" s="96"/>
      <c r="O33" s="89"/>
      <c r="P33" s="90"/>
      <c r="Q33" s="90"/>
      <c r="R33" s="152"/>
      <c r="S33" s="153"/>
      <c r="T33" s="154"/>
      <c r="Y33" s="90"/>
      <c r="Z33" s="90"/>
      <c r="AA33" s="90"/>
      <c r="AB33" s="90"/>
      <c r="AC33" s="90"/>
      <c r="AD33" s="90"/>
      <c r="AE33" s="90"/>
      <c r="AF33" s="90"/>
      <c r="AG33" s="90"/>
      <c r="AH33" s="90"/>
      <c r="AI33" s="90"/>
      <c r="AJ33" s="90"/>
      <c r="AK33" s="90"/>
      <c r="AL33" s="90"/>
      <c r="AM33" s="90"/>
      <c r="AN33" s="90"/>
    </row>
    <row r="34" ht="14.25" customHeight="1">
      <c r="A34" s="81"/>
      <c r="B34" s="96"/>
      <c r="C34" s="96"/>
      <c r="D34" s="104"/>
      <c r="E34" s="96"/>
      <c r="F34" s="133"/>
      <c r="G34" s="134"/>
      <c r="H34" s="105"/>
      <c r="I34" s="133"/>
      <c r="J34" s="134"/>
      <c r="K34" s="96"/>
      <c r="L34" s="150"/>
      <c r="M34" s="151"/>
      <c r="N34" s="96"/>
      <c r="O34" s="89"/>
      <c r="P34" s="90"/>
      <c r="Q34" s="90"/>
      <c r="R34" s="152"/>
      <c r="S34" s="153"/>
      <c r="T34" s="154"/>
      <c r="U34" s="155"/>
      <c r="V34" s="89"/>
      <c r="W34" s="90"/>
      <c r="X34" s="90"/>
      <c r="Y34" s="90"/>
      <c r="Z34" s="90"/>
      <c r="AA34" s="90"/>
      <c r="AB34" s="90"/>
      <c r="AC34" s="90"/>
      <c r="AD34" s="90"/>
      <c r="AE34" s="90"/>
      <c r="AF34" s="90"/>
      <c r="AG34" s="90"/>
      <c r="AH34" s="90"/>
      <c r="AI34" s="90"/>
      <c r="AJ34" s="90"/>
      <c r="AK34" s="90"/>
      <c r="AL34" s="90"/>
      <c r="AM34" s="90"/>
      <c r="AN34" s="90"/>
    </row>
    <row r="35" ht="14.25" customHeight="1">
      <c r="A35" s="81"/>
      <c r="B35" s="96"/>
      <c r="C35" s="96"/>
      <c r="D35" s="104"/>
      <c r="E35" s="96"/>
      <c r="F35" s="120"/>
      <c r="G35" s="122"/>
      <c r="H35" s="105"/>
      <c r="I35" s="120"/>
      <c r="J35" s="122"/>
      <c r="K35" s="96"/>
      <c r="L35" s="156"/>
      <c r="M35" s="157"/>
      <c r="N35" s="96"/>
      <c r="O35" s="89"/>
      <c r="P35" s="90"/>
      <c r="Q35" s="90"/>
      <c r="R35" s="158"/>
      <c r="S35" s="159"/>
      <c r="T35" s="160"/>
      <c r="U35" s="161"/>
      <c r="V35" s="89"/>
      <c r="W35" s="90"/>
      <c r="X35" s="90"/>
      <c r="Y35" s="90"/>
      <c r="Z35" s="90"/>
      <c r="AA35" s="90"/>
      <c r="AB35" s="90"/>
      <c r="AC35" s="90"/>
      <c r="AD35" s="90"/>
      <c r="AE35" s="90"/>
      <c r="AF35" s="90"/>
      <c r="AG35" s="90"/>
      <c r="AH35" s="90"/>
      <c r="AI35" s="90"/>
      <c r="AJ35" s="90"/>
      <c r="AK35" s="90"/>
      <c r="AL35" s="90"/>
      <c r="AM35" s="90"/>
      <c r="AN35" s="90"/>
    </row>
    <row r="36" ht="14.25" customHeight="1">
      <c r="A36" s="81"/>
      <c r="B36" s="96"/>
      <c r="C36" s="96"/>
      <c r="D36" s="104"/>
      <c r="E36" s="96"/>
      <c r="F36" s="96"/>
      <c r="G36" s="96"/>
      <c r="H36" s="105"/>
      <c r="I36" s="96"/>
      <c r="J36" s="105"/>
      <c r="K36" s="96"/>
      <c r="L36" s="96"/>
      <c r="M36" s="96"/>
      <c r="N36" s="96"/>
      <c r="O36" s="89"/>
      <c r="P36" s="90"/>
      <c r="Q36" s="90"/>
      <c r="R36" s="158"/>
      <c r="S36" s="159"/>
      <c r="T36" s="160"/>
      <c r="U36" s="161"/>
      <c r="V36" s="89"/>
      <c r="W36" s="90"/>
      <c r="X36" s="90"/>
      <c r="Y36" s="90"/>
      <c r="Z36" s="90"/>
      <c r="AA36" s="90"/>
      <c r="AB36" s="90"/>
      <c r="AC36" s="90"/>
      <c r="AD36" s="90"/>
      <c r="AE36" s="90"/>
      <c r="AF36" s="90"/>
      <c r="AG36" s="90"/>
      <c r="AH36" s="90"/>
      <c r="AI36" s="90"/>
      <c r="AJ36" s="90"/>
      <c r="AK36" s="90"/>
      <c r="AL36" s="90"/>
      <c r="AM36" s="90"/>
      <c r="AN36" s="90"/>
    </row>
    <row r="37" ht="14.25" customHeight="1">
      <c r="A37" s="81"/>
      <c r="B37" s="162"/>
      <c r="C37" s="162"/>
      <c r="D37" s="162"/>
      <c r="E37" s="162"/>
      <c r="F37" s="162"/>
      <c r="G37" s="162"/>
      <c r="H37" s="163"/>
      <c r="I37" s="162"/>
      <c r="J37" s="163"/>
      <c r="K37" s="162"/>
      <c r="L37" s="162"/>
      <c r="M37" s="162"/>
      <c r="N37" s="162"/>
      <c r="O37" s="89"/>
      <c r="P37" s="90"/>
      <c r="Q37" s="90"/>
      <c r="R37" s="90"/>
      <c r="S37" s="90"/>
      <c r="T37" s="90"/>
      <c r="U37" s="164"/>
      <c r="V37" s="89"/>
      <c r="W37" s="90"/>
      <c r="X37" s="90"/>
      <c r="Y37" s="90"/>
      <c r="Z37" s="90"/>
      <c r="AA37" s="90"/>
      <c r="AB37" s="90"/>
      <c r="AC37" s="90"/>
      <c r="AD37" s="90"/>
      <c r="AE37" s="90"/>
      <c r="AF37" s="90"/>
      <c r="AG37" s="90"/>
      <c r="AH37" s="90"/>
      <c r="AI37" s="90"/>
      <c r="AJ37" s="90"/>
      <c r="AK37" s="90"/>
      <c r="AL37" s="90"/>
      <c r="AM37" s="90"/>
      <c r="AN37" s="90"/>
    </row>
    <row r="38" ht="14.25" customHeight="1">
      <c r="A38" s="81"/>
      <c r="B38" s="39"/>
      <c r="C38" s="39"/>
      <c r="D38" s="39"/>
      <c r="E38" s="39"/>
      <c r="F38" s="39"/>
      <c r="G38" s="39"/>
      <c r="H38" s="41"/>
      <c r="I38" s="39"/>
      <c r="J38" s="41"/>
      <c r="K38" s="39"/>
      <c r="L38" s="39"/>
      <c r="M38" s="39"/>
      <c r="N38" s="39"/>
      <c r="O38" s="89"/>
      <c r="P38" s="90"/>
      <c r="Q38" s="90"/>
      <c r="R38" s="90"/>
      <c r="S38" s="90"/>
      <c r="T38" s="90"/>
      <c r="U38" s="164"/>
      <c r="V38" s="89"/>
      <c r="W38" s="90"/>
      <c r="X38" s="90"/>
      <c r="Y38" s="90"/>
      <c r="Z38" s="90"/>
      <c r="AA38" s="90"/>
      <c r="AB38" s="90"/>
      <c r="AC38" s="90"/>
      <c r="AD38" s="90"/>
      <c r="AE38" s="90"/>
      <c r="AF38" s="90"/>
      <c r="AG38" s="90"/>
      <c r="AH38" s="90"/>
      <c r="AI38" s="90"/>
      <c r="AJ38" s="90"/>
      <c r="AK38" s="90"/>
      <c r="AL38" s="90"/>
      <c r="AM38" s="90"/>
      <c r="AN38" s="90"/>
    </row>
    <row r="39" ht="14.25" customHeight="1">
      <c r="A39" s="90"/>
      <c r="B39" s="45"/>
      <c r="C39" s="45"/>
      <c r="D39" s="45"/>
      <c r="E39" s="45"/>
      <c r="F39" s="45"/>
      <c r="G39" s="45"/>
      <c r="H39" s="152"/>
      <c r="I39" s="45"/>
      <c r="J39" s="152"/>
      <c r="K39" s="45"/>
      <c r="L39" s="45"/>
      <c r="M39" s="45"/>
      <c r="N39" s="45"/>
      <c r="O39" s="90"/>
      <c r="P39" s="90"/>
      <c r="Q39" s="90"/>
      <c r="R39" s="90"/>
      <c r="S39" s="90"/>
      <c r="T39" s="90"/>
      <c r="U39" s="164"/>
      <c r="V39" s="89"/>
      <c r="W39" s="90"/>
      <c r="X39" s="90"/>
      <c r="Y39" s="90"/>
      <c r="Z39" s="90"/>
      <c r="AA39" s="90"/>
      <c r="AB39" s="90"/>
      <c r="AC39" s="90"/>
      <c r="AD39" s="90"/>
      <c r="AE39" s="90"/>
      <c r="AF39" s="90"/>
      <c r="AG39" s="90"/>
      <c r="AH39" s="90"/>
      <c r="AI39" s="90"/>
      <c r="AJ39" s="90"/>
      <c r="AK39" s="90"/>
      <c r="AL39" s="90"/>
      <c r="AM39" s="90"/>
      <c r="AN39" s="90"/>
    </row>
    <row r="40" ht="14.25" customHeight="1">
      <c r="A40" s="90"/>
      <c r="B40" s="90"/>
      <c r="C40" s="90"/>
      <c r="D40" s="90"/>
      <c r="E40" s="90"/>
      <c r="F40" s="90"/>
      <c r="G40" s="90"/>
      <c r="H40" s="158"/>
      <c r="I40" s="90"/>
      <c r="J40" s="158"/>
      <c r="K40" s="90"/>
      <c r="L40" s="90"/>
      <c r="M40" s="90"/>
      <c r="N40" s="90"/>
      <c r="O40" s="90"/>
      <c r="P40" s="90"/>
      <c r="Q40" s="90"/>
      <c r="R40" s="90"/>
      <c r="S40" s="90"/>
      <c r="T40" s="90"/>
      <c r="U40" s="164"/>
      <c r="V40" s="89"/>
      <c r="W40" s="90"/>
      <c r="X40" s="90"/>
      <c r="Y40" s="90"/>
      <c r="Z40" s="90"/>
      <c r="AA40" s="90"/>
      <c r="AB40" s="90"/>
      <c r="AC40" s="90"/>
      <c r="AD40" s="90"/>
      <c r="AE40" s="90"/>
      <c r="AF40" s="90"/>
      <c r="AG40" s="90"/>
      <c r="AH40" s="90"/>
      <c r="AI40" s="90"/>
      <c r="AJ40" s="90"/>
      <c r="AK40" s="90"/>
      <c r="AL40" s="90"/>
      <c r="AM40" s="90"/>
      <c r="AN40" s="90"/>
    </row>
    <row r="41" ht="14.25" customHeight="1">
      <c r="A41" s="90"/>
      <c r="B41" s="90"/>
      <c r="C41" s="90"/>
      <c r="D41" s="90"/>
      <c r="E41" s="90"/>
      <c r="F41" s="90"/>
      <c r="G41" s="90"/>
      <c r="H41" s="158"/>
      <c r="I41" s="90"/>
      <c r="J41" s="158"/>
      <c r="K41" s="90"/>
      <c r="L41" s="90"/>
      <c r="M41" s="90"/>
      <c r="N41" s="90"/>
      <c r="O41" s="90"/>
      <c r="P41" s="90"/>
      <c r="Q41" s="90"/>
      <c r="R41" s="90"/>
      <c r="S41" s="90"/>
      <c r="T41" s="90"/>
      <c r="U41" s="164"/>
      <c r="V41" s="89"/>
      <c r="W41" s="90"/>
      <c r="X41" s="90"/>
      <c r="Y41" s="90"/>
      <c r="Z41" s="90"/>
      <c r="AA41" s="90"/>
      <c r="AB41" s="90"/>
      <c r="AC41" s="90"/>
      <c r="AD41" s="90"/>
      <c r="AE41" s="90"/>
      <c r="AF41" s="90"/>
      <c r="AG41" s="90"/>
      <c r="AH41" s="90"/>
      <c r="AI41" s="90"/>
      <c r="AJ41" s="90"/>
      <c r="AK41" s="90"/>
      <c r="AL41" s="90"/>
      <c r="AM41" s="90"/>
      <c r="AN41" s="90"/>
    </row>
    <row r="42" ht="14.25" customHeight="1">
      <c r="A42" s="90"/>
      <c r="B42" s="90"/>
      <c r="C42" s="90"/>
      <c r="D42" s="90"/>
      <c r="E42" s="90"/>
      <c r="F42" s="90"/>
      <c r="G42" s="90"/>
      <c r="H42" s="158"/>
      <c r="I42" s="90"/>
      <c r="J42" s="158"/>
      <c r="K42" s="90"/>
      <c r="L42" s="90"/>
      <c r="M42" s="90"/>
      <c r="N42" s="90"/>
      <c r="O42" s="90"/>
      <c r="P42" s="90"/>
      <c r="Q42" s="90"/>
      <c r="R42" s="90"/>
      <c r="S42" s="90"/>
      <c r="T42" s="90"/>
      <c r="U42" s="164"/>
      <c r="V42" s="89"/>
      <c r="W42" s="90"/>
      <c r="X42" s="90"/>
      <c r="Y42" s="90"/>
      <c r="Z42" s="90"/>
      <c r="AA42" s="90"/>
      <c r="AB42" s="90"/>
      <c r="AC42" s="90"/>
      <c r="AD42" s="90"/>
      <c r="AE42" s="90"/>
      <c r="AF42" s="90"/>
      <c r="AG42" s="90"/>
      <c r="AH42" s="90"/>
      <c r="AI42" s="90"/>
      <c r="AJ42" s="90"/>
      <c r="AK42" s="90"/>
      <c r="AL42" s="90"/>
      <c r="AM42" s="90"/>
      <c r="AN42" s="90"/>
    </row>
    <row r="43" ht="14.25" customHeight="1">
      <c r="A43" s="90"/>
      <c r="B43" s="165"/>
      <c r="C43" s="166"/>
      <c r="D43" s="166"/>
      <c r="E43" s="166"/>
      <c r="F43" s="166"/>
      <c r="G43" s="166"/>
      <c r="H43" s="166"/>
      <c r="I43" s="166"/>
      <c r="J43" s="166"/>
      <c r="K43" s="166"/>
      <c r="L43" s="166"/>
      <c r="M43" s="166"/>
      <c r="N43" s="166"/>
      <c r="O43" s="90"/>
      <c r="P43" s="90"/>
      <c r="Q43" s="90"/>
      <c r="R43" s="90"/>
      <c r="S43" s="90"/>
      <c r="T43" s="90"/>
      <c r="U43" s="164"/>
      <c r="V43" s="89"/>
      <c r="W43" s="90"/>
      <c r="X43" s="90"/>
      <c r="Y43" s="90"/>
      <c r="Z43" s="90"/>
      <c r="AA43" s="90"/>
      <c r="AB43" s="90"/>
      <c r="AC43" s="90"/>
      <c r="AD43" s="90"/>
      <c r="AE43" s="90"/>
      <c r="AF43" s="90"/>
      <c r="AG43" s="90"/>
      <c r="AH43" s="90"/>
      <c r="AI43" s="90"/>
      <c r="AJ43" s="90"/>
      <c r="AK43" s="90"/>
      <c r="AL43" s="90"/>
      <c r="AM43" s="90"/>
      <c r="AN43" s="90"/>
    </row>
    <row r="44" ht="26.25" customHeight="1">
      <c r="A44" s="90"/>
      <c r="B44" s="167" t="s">
        <v>27</v>
      </c>
      <c r="C44" s="166"/>
      <c r="D44" s="166"/>
      <c r="E44" s="166"/>
      <c r="F44" s="166"/>
      <c r="G44" s="166"/>
      <c r="H44" s="166"/>
      <c r="I44" s="166"/>
      <c r="J44" s="166"/>
      <c r="K44" s="166"/>
      <c r="L44" s="166"/>
      <c r="M44" s="166"/>
      <c r="N44" s="166"/>
      <c r="O44" s="90"/>
      <c r="P44" s="90"/>
      <c r="Q44" s="90"/>
      <c r="R44" s="90"/>
      <c r="S44" s="90"/>
      <c r="T44" s="90"/>
      <c r="U44" s="164"/>
      <c r="V44" s="89"/>
      <c r="W44" s="90"/>
      <c r="X44" s="90"/>
      <c r="Y44" s="90"/>
      <c r="Z44" s="90"/>
      <c r="AA44" s="90"/>
      <c r="AB44" s="90"/>
      <c r="AC44" s="90"/>
      <c r="AD44" s="90"/>
      <c r="AE44" s="90"/>
      <c r="AF44" s="90"/>
      <c r="AG44" s="90"/>
      <c r="AH44" s="90"/>
      <c r="AI44" s="90"/>
      <c r="AJ44" s="90"/>
      <c r="AK44" s="90"/>
      <c r="AL44" s="90"/>
      <c r="AM44" s="90"/>
      <c r="AN44" s="90"/>
    </row>
    <row r="45" ht="14.25" customHeight="1">
      <c r="A45" s="90"/>
      <c r="B45" s="168"/>
      <c r="C45" s="169"/>
      <c r="D45" s="169"/>
      <c r="E45" s="169"/>
      <c r="F45" s="169"/>
      <c r="G45" s="169"/>
      <c r="H45" s="169"/>
      <c r="I45" s="169"/>
      <c r="J45" s="169"/>
      <c r="K45" s="169"/>
      <c r="L45" s="169"/>
      <c r="M45" s="169"/>
      <c r="N45" s="169"/>
      <c r="O45" s="90"/>
      <c r="P45" s="90"/>
      <c r="Q45" s="90"/>
      <c r="R45" s="61"/>
      <c r="S45" s="61"/>
      <c r="T45" s="90"/>
      <c r="U45" s="164"/>
      <c r="V45" s="89"/>
      <c r="W45" s="90"/>
      <c r="X45" s="90"/>
      <c r="Y45" s="90"/>
      <c r="Z45" s="90"/>
      <c r="AA45" s="90"/>
      <c r="AB45" s="90"/>
      <c r="AC45" s="90"/>
      <c r="AD45" s="90"/>
      <c r="AE45" s="90"/>
      <c r="AF45" s="90"/>
      <c r="AG45" s="90"/>
      <c r="AH45" s="90"/>
      <c r="AI45" s="90"/>
      <c r="AJ45" s="90"/>
      <c r="AK45" s="90"/>
      <c r="AL45" s="90"/>
      <c r="AM45" s="90"/>
      <c r="AN45" s="90"/>
    </row>
    <row r="46" ht="8.25" customHeight="1">
      <c r="A46" s="90"/>
      <c r="B46" s="165"/>
      <c r="C46" s="166"/>
      <c r="D46" s="166"/>
      <c r="E46" s="166"/>
      <c r="F46" s="166"/>
      <c r="G46" s="166"/>
      <c r="H46" s="166"/>
      <c r="I46" s="166"/>
      <c r="J46" s="166"/>
      <c r="K46" s="166"/>
      <c r="L46" s="166"/>
      <c r="M46" s="166"/>
      <c r="N46" s="166"/>
      <c r="O46" s="90"/>
      <c r="P46" s="90"/>
      <c r="Q46" s="90"/>
      <c r="R46" s="61"/>
      <c r="S46" s="61"/>
      <c r="T46" s="90"/>
      <c r="U46" s="164"/>
      <c r="V46" s="89"/>
      <c r="W46" s="90"/>
      <c r="X46" s="90"/>
      <c r="Y46" s="90"/>
      <c r="Z46" s="90"/>
      <c r="AA46" s="90"/>
      <c r="AB46" s="90"/>
      <c r="AC46" s="90"/>
      <c r="AD46" s="90"/>
      <c r="AE46" s="90"/>
      <c r="AF46" s="90"/>
      <c r="AG46" s="90"/>
      <c r="AH46" s="90"/>
      <c r="AI46" s="90"/>
      <c r="AJ46" s="90"/>
      <c r="AK46" s="90"/>
      <c r="AL46" s="90"/>
      <c r="AM46" s="90"/>
      <c r="AN46" s="90"/>
    </row>
    <row r="47" ht="14.25" customHeight="1">
      <c r="A47" s="90"/>
      <c r="B47" s="90"/>
      <c r="C47" s="90"/>
      <c r="D47" s="90"/>
      <c r="E47" s="90"/>
      <c r="F47" s="90"/>
      <c r="G47" s="90"/>
      <c r="H47" s="158"/>
      <c r="I47" s="90"/>
      <c r="J47" s="158"/>
      <c r="K47" s="90"/>
      <c r="L47" s="90"/>
      <c r="M47" s="90"/>
      <c r="N47" s="90"/>
      <c r="O47" s="90"/>
      <c r="P47" s="90"/>
      <c r="Q47" s="81"/>
      <c r="R47" s="170" t="s">
        <v>28</v>
      </c>
      <c r="S47" s="171" t="s">
        <v>29</v>
      </c>
      <c r="T47" s="89"/>
      <c r="U47" s="164"/>
      <c r="V47" s="89"/>
      <c r="W47" s="90"/>
      <c r="X47" s="90"/>
      <c r="Y47" s="90"/>
      <c r="Z47" s="90"/>
      <c r="AA47" s="90"/>
      <c r="AB47" s="90"/>
      <c r="AC47" s="90"/>
      <c r="AD47" s="90"/>
      <c r="AE47" s="90"/>
      <c r="AF47" s="90"/>
      <c r="AG47" s="90"/>
      <c r="AH47" s="90"/>
      <c r="AI47" s="90"/>
      <c r="AJ47" s="90"/>
      <c r="AK47" s="90"/>
      <c r="AL47" s="90"/>
      <c r="AM47" s="90"/>
      <c r="AN47" s="90"/>
    </row>
    <row r="48" ht="14.25" customHeight="1">
      <c r="A48" s="90"/>
      <c r="B48" s="90"/>
      <c r="C48" s="90"/>
      <c r="D48" s="90"/>
      <c r="E48" s="90"/>
      <c r="F48" s="90"/>
      <c r="G48" s="90"/>
      <c r="H48" s="158"/>
      <c r="I48" s="90"/>
      <c r="J48" s="158"/>
      <c r="K48" s="90"/>
      <c r="L48" s="90"/>
      <c r="M48" s="90"/>
      <c r="N48" s="90"/>
      <c r="O48" s="90"/>
      <c r="P48" s="90"/>
      <c r="Q48" s="81"/>
      <c r="R48" s="172" t="str">
        <f>IFERROR(__xludf.DUMMYFUNCTION("FILTER('Cadastro e Histórico'!D26:D109,'Cadastro e Histórico'!D26:D109&lt;&gt;"""")"),"#N/A")</f>
        <v>#N/A</v>
      </c>
      <c r="S48" s="173" t="str">
        <f>IF(R48="","", VLOOKUP(R48,'Cadastro e Histórico'!$D$26:$F$109,4,FALSE()))</f>
        <v>#N/A</v>
      </c>
      <c r="T48" s="89"/>
      <c r="U48" s="164"/>
      <c r="V48" s="89"/>
      <c r="W48" s="90"/>
      <c r="X48" s="90"/>
      <c r="Y48" s="90"/>
      <c r="Z48" s="90"/>
      <c r="AA48" s="90"/>
      <c r="AB48" s="90"/>
      <c r="AC48" s="90"/>
      <c r="AD48" s="90"/>
      <c r="AE48" s="90"/>
      <c r="AF48" s="90"/>
      <c r="AG48" s="90"/>
      <c r="AH48" s="90"/>
      <c r="AI48" s="90"/>
      <c r="AJ48" s="90"/>
      <c r="AK48" s="90"/>
      <c r="AL48" s="90"/>
      <c r="AM48" s="90"/>
      <c r="AN48" s="90"/>
    </row>
    <row r="49" ht="14.25" customHeight="1">
      <c r="A49" s="90"/>
      <c r="B49" s="90"/>
      <c r="C49" s="90"/>
      <c r="D49" s="90"/>
      <c r="E49" s="90"/>
      <c r="F49" s="90"/>
      <c r="G49" s="90"/>
      <c r="H49" s="158"/>
      <c r="I49" s="90"/>
      <c r="J49" s="158"/>
      <c r="K49" s="90"/>
      <c r="L49" s="90"/>
      <c r="M49" s="90"/>
      <c r="N49" s="90"/>
      <c r="O49" s="90"/>
      <c r="P49" s="90"/>
      <c r="Q49" s="81"/>
      <c r="R49" s="172"/>
      <c r="S49" s="173" t="str">
        <f>IF(R49="","", VLOOKUP(R49,'Cadastro e Histórico'!$D$26:$F$109,4,FALSE()))</f>
        <v/>
      </c>
      <c r="T49" s="89"/>
      <c r="U49" s="164"/>
      <c r="V49" s="89"/>
      <c r="W49" s="90"/>
      <c r="X49" s="90"/>
      <c r="Y49" s="90"/>
      <c r="Z49" s="90"/>
      <c r="AA49" s="90"/>
      <c r="AB49" s="90"/>
      <c r="AC49" s="90"/>
      <c r="AD49" s="90"/>
      <c r="AE49" s="90"/>
      <c r="AF49" s="90"/>
      <c r="AG49" s="90"/>
      <c r="AH49" s="90"/>
      <c r="AI49" s="90"/>
      <c r="AJ49" s="90"/>
      <c r="AK49" s="90"/>
      <c r="AL49" s="90"/>
      <c r="AM49" s="90"/>
      <c r="AN49" s="90"/>
    </row>
    <row r="50" ht="14.25" customHeight="1">
      <c r="A50" s="90"/>
      <c r="B50" s="90"/>
      <c r="C50" s="90"/>
      <c r="D50" s="90"/>
      <c r="E50" s="90"/>
      <c r="F50" s="90"/>
      <c r="G50" s="90"/>
      <c r="H50" s="158"/>
      <c r="I50" s="90"/>
      <c r="J50" s="158"/>
      <c r="K50" s="90"/>
      <c r="L50" s="90"/>
      <c r="M50" s="90"/>
      <c r="N50" s="90"/>
      <c r="O50" s="90"/>
      <c r="P50" s="90"/>
      <c r="Q50" s="81"/>
      <c r="R50" s="146"/>
      <c r="S50" s="173" t="str">
        <f>IF(R50="","", VLOOKUP(R50,'Cadastro e Histórico'!$D$26:$F$109,4,FALSE()))</f>
        <v/>
      </c>
      <c r="T50" s="89"/>
      <c r="U50" s="164"/>
      <c r="V50" s="89"/>
      <c r="W50" s="90"/>
      <c r="X50" s="90"/>
      <c r="Y50" s="90"/>
      <c r="Z50" s="90"/>
      <c r="AA50" s="90"/>
      <c r="AB50" s="90"/>
      <c r="AC50" s="90"/>
      <c r="AD50" s="90"/>
      <c r="AE50" s="90"/>
      <c r="AF50" s="90"/>
      <c r="AG50" s="90"/>
      <c r="AH50" s="90"/>
      <c r="AI50" s="90"/>
      <c r="AJ50" s="90"/>
      <c r="AK50" s="90"/>
      <c r="AL50" s="90"/>
      <c r="AM50" s="90"/>
      <c r="AN50" s="90"/>
    </row>
    <row r="51" ht="14.25" customHeight="1">
      <c r="A51" s="90"/>
      <c r="B51" s="90"/>
      <c r="C51" s="90"/>
      <c r="D51" s="90"/>
      <c r="E51" s="90"/>
      <c r="F51" s="90"/>
      <c r="G51" s="90"/>
      <c r="H51" s="158"/>
      <c r="I51" s="90"/>
      <c r="J51" s="158"/>
      <c r="K51" s="90"/>
      <c r="L51" s="90"/>
      <c r="M51" s="90"/>
      <c r="N51" s="90"/>
      <c r="O51" s="90"/>
      <c r="P51" s="90"/>
      <c r="Q51" s="81"/>
      <c r="R51" s="146"/>
      <c r="S51" s="173" t="str">
        <f>IF(R51="","", VLOOKUP(R51,'Cadastro e Histórico'!$D$26:$F$109,4,FALSE()))</f>
        <v/>
      </c>
      <c r="T51" s="89"/>
      <c r="U51" s="164"/>
      <c r="V51" s="89"/>
      <c r="W51" s="90"/>
      <c r="X51" s="90"/>
      <c r="Y51" s="90"/>
      <c r="Z51" s="90"/>
      <c r="AA51" s="90"/>
      <c r="AB51" s="90"/>
      <c r="AC51" s="90"/>
      <c r="AD51" s="90"/>
      <c r="AE51" s="90"/>
      <c r="AF51" s="90"/>
      <c r="AG51" s="90"/>
      <c r="AH51" s="90"/>
      <c r="AI51" s="90"/>
      <c r="AJ51" s="90"/>
      <c r="AK51" s="90"/>
      <c r="AL51" s="90"/>
      <c r="AM51" s="90"/>
      <c r="AN51" s="90"/>
    </row>
    <row r="52" ht="14.25" customHeight="1">
      <c r="A52" s="90"/>
      <c r="B52" s="90"/>
      <c r="C52" s="90"/>
      <c r="D52" s="90"/>
      <c r="E52" s="90"/>
      <c r="F52" s="90"/>
      <c r="G52" s="90"/>
      <c r="H52" s="158"/>
      <c r="I52" s="90"/>
      <c r="J52" s="158"/>
      <c r="K52" s="90"/>
      <c r="L52" s="90"/>
      <c r="M52" s="90"/>
      <c r="N52" s="90"/>
      <c r="O52" s="90"/>
      <c r="P52" s="90"/>
      <c r="Q52" s="81"/>
      <c r="R52" s="146"/>
      <c r="S52" s="173" t="str">
        <f>IF(R52="","", VLOOKUP(R52,'Cadastro e Histórico'!$D$26:$F$109,4,FALSE()))</f>
        <v/>
      </c>
      <c r="T52" s="89"/>
      <c r="U52" s="164"/>
      <c r="V52" s="89"/>
      <c r="W52" s="90"/>
      <c r="X52" s="90"/>
      <c r="Y52" s="90"/>
      <c r="Z52" s="90"/>
      <c r="AA52" s="90"/>
      <c r="AB52" s="90"/>
      <c r="AC52" s="90"/>
      <c r="AD52" s="90"/>
      <c r="AE52" s="90"/>
      <c r="AF52" s="90"/>
      <c r="AG52" s="90"/>
      <c r="AH52" s="90"/>
      <c r="AI52" s="90"/>
      <c r="AJ52" s="90"/>
      <c r="AK52" s="90"/>
      <c r="AL52" s="90"/>
      <c r="AM52" s="90"/>
      <c r="AN52" s="90"/>
    </row>
    <row r="53" ht="14.25" customHeight="1">
      <c r="A53" s="90"/>
      <c r="B53" s="90"/>
      <c r="C53" s="90"/>
      <c r="D53" s="90"/>
      <c r="E53" s="90"/>
      <c r="F53" s="90"/>
      <c r="G53" s="90"/>
      <c r="H53" s="158"/>
      <c r="I53" s="90"/>
      <c r="J53" s="158"/>
      <c r="K53" s="90"/>
      <c r="L53" s="90"/>
      <c r="M53" s="90"/>
      <c r="N53" s="90"/>
      <c r="O53" s="90"/>
      <c r="P53" s="90"/>
      <c r="Q53" s="81"/>
      <c r="R53" s="146"/>
      <c r="S53" s="173" t="str">
        <f>IF(R53="","", VLOOKUP(R53,'Cadastro e Histórico'!$D$26:$F$109,4,FALSE()))</f>
        <v/>
      </c>
      <c r="T53" s="89"/>
      <c r="U53" s="164"/>
      <c r="V53" s="89"/>
      <c r="W53" s="90"/>
      <c r="X53" s="90"/>
      <c r="Y53" s="90"/>
      <c r="Z53" s="90"/>
      <c r="AA53" s="90"/>
      <c r="AB53" s="90"/>
      <c r="AC53" s="90"/>
      <c r="AD53" s="90"/>
      <c r="AE53" s="90"/>
      <c r="AF53" s="90"/>
      <c r="AG53" s="90"/>
      <c r="AH53" s="90"/>
      <c r="AI53" s="90"/>
      <c r="AJ53" s="90"/>
      <c r="AK53" s="90"/>
      <c r="AL53" s="90"/>
      <c r="AM53" s="90"/>
      <c r="AN53" s="90"/>
    </row>
    <row r="54" ht="14.25" customHeight="1">
      <c r="A54" s="90"/>
      <c r="B54" s="90"/>
      <c r="C54" s="90"/>
      <c r="D54" s="90"/>
      <c r="E54" s="90"/>
      <c r="F54" s="90"/>
      <c r="G54" s="90"/>
      <c r="H54" s="158"/>
      <c r="I54" s="90"/>
      <c r="J54" s="158"/>
      <c r="K54" s="90"/>
      <c r="L54" s="90"/>
      <c r="M54" s="90"/>
      <c r="N54" s="90"/>
      <c r="O54" s="90"/>
      <c r="P54" s="90"/>
      <c r="Q54" s="81"/>
      <c r="R54" s="146"/>
      <c r="S54" s="173" t="str">
        <f>IF(R54="","", VLOOKUP(R54,'Cadastro e Histórico'!$D$26:$F$109,4,FALSE()))</f>
        <v/>
      </c>
      <c r="T54" s="89"/>
      <c r="U54" s="164"/>
      <c r="V54" s="89"/>
      <c r="W54" s="90"/>
      <c r="X54" s="90"/>
      <c r="Y54" s="90"/>
      <c r="Z54" s="90"/>
      <c r="AA54" s="90"/>
      <c r="AB54" s="90"/>
      <c r="AC54" s="90"/>
      <c r="AD54" s="90"/>
      <c r="AE54" s="90"/>
      <c r="AF54" s="90"/>
      <c r="AG54" s="90"/>
      <c r="AH54" s="90"/>
      <c r="AI54" s="90"/>
      <c r="AJ54" s="90"/>
      <c r="AK54" s="90"/>
      <c r="AL54" s="90"/>
      <c r="AM54" s="90"/>
      <c r="AN54" s="90"/>
    </row>
    <row r="55" ht="14.25" customHeight="1">
      <c r="A55" s="90"/>
      <c r="B55" s="90"/>
      <c r="C55" s="90"/>
      <c r="D55" s="90"/>
      <c r="E55" s="90"/>
      <c r="F55" s="90"/>
      <c r="G55" s="90"/>
      <c r="H55" s="158"/>
      <c r="I55" s="90"/>
      <c r="J55" s="158"/>
      <c r="K55" s="90"/>
      <c r="L55" s="90"/>
      <c r="M55" s="90"/>
      <c r="N55" s="90"/>
      <c r="O55" s="90"/>
      <c r="P55" s="90"/>
      <c r="Q55" s="81"/>
      <c r="R55" s="146"/>
      <c r="S55" s="173" t="str">
        <f>IF(R55="","", VLOOKUP(R55,'Cadastro e Histórico'!$D$26:$F$109,4,FALSE()))</f>
        <v/>
      </c>
      <c r="T55" s="89"/>
      <c r="U55" s="164"/>
      <c r="V55" s="89"/>
      <c r="W55" s="90"/>
      <c r="X55" s="90"/>
      <c r="Y55" s="90"/>
      <c r="Z55" s="90"/>
      <c r="AA55" s="90"/>
      <c r="AB55" s="90"/>
      <c r="AC55" s="90"/>
      <c r="AD55" s="90"/>
      <c r="AE55" s="90"/>
      <c r="AF55" s="90"/>
      <c r="AG55" s="90"/>
      <c r="AH55" s="90"/>
      <c r="AI55" s="90"/>
      <c r="AJ55" s="90"/>
      <c r="AK55" s="90"/>
      <c r="AL55" s="90"/>
      <c r="AM55" s="90"/>
      <c r="AN55" s="90"/>
    </row>
    <row r="56" ht="14.25" customHeight="1">
      <c r="A56" s="90"/>
      <c r="B56" s="90"/>
      <c r="C56" s="90"/>
      <c r="D56" s="90"/>
      <c r="E56" s="90"/>
      <c r="F56" s="90"/>
      <c r="G56" s="90"/>
      <c r="H56" s="158"/>
      <c r="I56" s="90"/>
      <c r="J56" s="158"/>
      <c r="K56" s="90"/>
      <c r="L56" s="90"/>
      <c r="M56" s="90"/>
      <c r="N56" s="90"/>
      <c r="O56" s="90"/>
      <c r="P56" s="90"/>
      <c r="Q56" s="90"/>
      <c r="R56" s="174"/>
      <c r="S56" s="175"/>
      <c r="T56" s="90"/>
      <c r="U56" s="164"/>
      <c r="V56" s="89"/>
      <c r="W56" s="90"/>
      <c r="X56" s="90"/>
      <c r="Y56" s="90"/>
      <c r="Z56" s="90"/>
      <c r="AA56" s="90"/>
      <c r="AB56" s="90"/>
      <c r="AC56" s="90"/>
      <c r="AD56" s="90"/>
      <c r="AE56" s="90"/>
      <c r="AF56" s="90"/>
      <c r="AG56" s="90"/>
      <c r="AH56" s="90"/>
      <c r="AI56" s="90"/>
      <c r="AJ56" s="90"/>
      <c r="AK56" s="90"/>
      <c r="AL56" s="90"/>
      <c r="AM56" s="90"/>
      <c r="AN56" s="90"/>
    </row>
    <row r="57" ht="14.25" customHeight="1">
      <c r="A57" s="90"/>
      <c r="B57" s="90"/>
      <c r="C57" s="90"/>
      <c r="D57" s="90"/>
      <c r="E57" s="90"/>
      <c r="F57" s="90"/>
      <c r="G57" s="90"/>
      <c r="H57" s="158"/>
      <c r="I57" s="90"/>
      <c r="J57" s="158"/>
      <c r="K57" s="90"/>
      <c r="L57" s="90"/>
      <c r="M57" s="90"/>
      <c r="N57" s="90"/>
      <c r="O57" s="90"/>
      <c r="P57" s="90"/>
      <c r="Q57" s="90"/>
      <c r="R57" s="176"/>
      <c r="S57" s="177"/>
      <c r="T57" s="90"/>
      <c r="U57" s="164"/>
      <c r="V57" s="89"/>
      <c r="W57" s="90"/>
      <c r="X57" s="90"/>
      <c r="Y57" s="90"/>
      <c r="Z57" s="90"/>
      <c r="AA57" s="90"/>
      <c r="AB57" s="90"/>
      <c r="AC57" s="90"/>
      <c r="AD57" s="90"/>
      <c r="AE57" s="90"/>
      <c r="AF57" s="90"/>
      <c r="AG57" s="90"/>
      <c r="AH57" s="90"/>
      <c r="AI57" s="90"/>
      <c r="AJ57" s="90"/>
      <c r="AK57" s="90"/>
      <c r="AL57" s="90"/>
      <c r="AM57" s="90"/>
      <c r="AN57" s="90"/>
    </row>
    <row r="58" ht="14.25" customHeight="1">
      <c r="A58" s="90"/>
      <c r="B58" s="90"/>
      <c r="C58" s="90"/>
      <c r="D58" s="90"/>
      <c r="E58" s="90"/>
      <c r="F58" s="90"/>
      <c r="G58" s="90"/>
      <c r="H58" s="158"/>
      <c r="I58" s="90"/>
      <c r="J58" s="158"/>
      <c r="K58" s="90"/>
      <c r="L58" s="90"/>
      <c r="M58" s="90"/>
      <c r="N58" s="90"/>
      <c r="O58" s="90"/>
      <c r="P58" s="90"/>
      <c r="Q58" s="90"/>
      <c r="R58" s="90"/>
      <c r="S58" s="90"/>
      <c r="T58" s="90"/>
      <c r="U58" s="164"/>
      <c r="V58" s="89"/>
      <c r="W58" s="90"/>
      <c r="X58" s="90"/>
      <c r="Y58" s="90"/>
      <c r="Z58" s="90"/>
      <c r="AA58" s="90"/>
      <c r="AB58" s="90"/>
      <c r="AC58" s="90"/>
      <c r="AD58" s="90"/>
      <c r="AE58" s="90"/>
      <c r="AF58" s="90"/>
      <c r="AG58" s="90"/>
      <c r="AH58" s="90"/>
      <c r="AI58" s="90"/>
      <c r="AJ58" s="90"/>
      <c r="AK58" s="90"/>
      <c r="AL58" s="90"/>
      <c r="AM58" s="90"/>
      <c r="AN58" s="90"/>
    </row>
    <row r="59" ht="14.25" customHeight="1">
      <c r="A59" s="90"/>
      <c r="B59" s="90"/>
      <c r="C59" s="90"/>
      <c r="D59" s="90"/>
      <c r="E59" s="90"/>
      <c r="F59" s="90"/>
      <c r="G59" s="90"/>
      <c r="H59" s="158"/>
      <c r="I59" s="90"/>
      <c r="J59" s="158"/>
      <c r="K59" s="90"/>
      <c r="L59" s="90"/>
      <c r="M59" s="90"/>
      <c r="N59" s="90"/>
      <c r="O59" s="90"/>
      <c r="P59" s="90"/>
      <c r="Q59" s="90"/>
      <c r="R59" s="90"/>
      <c r="S59" s="90"/>
      <c r="T59" s="90"/>
      <c r="U59" s="164"/>
      <c r="V59" s="89"/>
      <c r="W59" s="90"/>
      <c r="X59" s="90"/>
      <c r="Y59" s="90"/>
      <c r="Z59" s="90"/>
      <c r="AA59" s="90"/>
      <c r="AB59" s="90"/>
      <c r="AC59" s="90"/>
      <c r="AD59" s="90"/>
      <c r="AE59" s="90"/>
      <c r="AF59" s="90"/>
      <c r="AG59" s="90"/>
      <c r="AH59" s="90"/>
      <c r="AI59" s="90"/>
      <c r="AJ59" s="90"/>
      <c r="AK59" s="90"/>
      <c r="AL59" s="90"/>
      <c r="AM59" s="90"/>
      <c r="AN59" s="90"/>
    </row>
    <row r="60" ht="14.25" customHeight="1">
      <c r="A60" s="90"/>
      <c r="B60" s="90"/>
      <c r="C60" s="90"/>
      <c r="D60" s="90"/>
      <c r="E60" s="90"/>
      <c r="F60" s="90"/>
      <c r="G60" s="90"/>
      <c r="H60" s="158"/>
      <c r="I60" s="90"/>
      <c r="J60" s="158"/>
      <c r="K60" s="90"/>
      <c r="L60" s="90"/>
      <c r="M60" s="90"/>
      <c r="N60" s="90"/>
      <c r="O60" s="90"/>
      <c r="P60" s="178"/>
      <c r="Q60" s="90"/>
      <c r="R60" s="90"/>
      <c r="S60" s="90"/>
      <c r="T60" s="90"/>
      <c r="U60" s="164"/>
      <c r="V60" s="89"/>
      <c r="W60" s="90"/>
      <c r="X60" s="90"/>
      <c r="Y60" s="90"/>
      <c r="Z60" s="90"/>
      <c r="AA60" s="90"/>
      <c r="AB60" s="90"/>
      <c r="AC60" s="90"/>
      <c r="AD60" s="90"/>
      <c r="AE60" s="90"/>
      <c r="AF60" s="90"/>
      <c r="AG60" s="90"/>
      <c r="AH60" s="90"/>
      <c r="AI60" s="90"/>
      <c r="AJ60" s="90"/>
      <c r="AK60" s="90"/>
      <c r="AL60" s="90"/>
      <c r="AM60" s="90"/>
      <c r="AN60" s="90"/>
    </row>
    <row r="61" ht="14.25" customHeight="1">
      <c r="A61" s="90"/>
      <c r="B61" s="90"/>
      <c r="C61" s="90"/>
      <c r="D61" s="90"/>
      <c r="E61" s="90"/>
      <c r="F61" s="90"/>
      <c r="G61" s="90"/>
      <c r="H61" s="158"/>
      <c r="I61" s="90"/>
      <c r="J61" s="158"/>
      <c r="K61" s="90"/>
      <c r="L61" s="90"/>
      <c r="M61" s="90"/>
      <c r="N61" s="90"/>
      <c r="O61" s="90"/>
      <c r="P61" s="45"/>
      <c r="Q61" s="90"/>
      <c r="R61" s="90"/>
      <c r="S61" s="90"/>
      <c r="T61" s="90"/>
      <c r="U61" s="164"/>
      <c r="V61" s="89"/>
      <c r="W61" s="90"/>
      <c r="X61" s="90"/>
      <c r="Y61" s="90"/>
      <c r="Z61" s="90"/>
      <c r="AA61" s="90"/>
      <c r="AB61" s="90"/>
      <c r="AC61" s="90"/>
      <c r="AD61" s="90"/>
      <c r="AE61" s="90"/>
      <c r="AF61" s="90"/>
      <c r="AG61" s="90"/>
      <c r="AH61" s="90"/>
      <c r="AI61" s="90"/>
      <c r="AJ61" s="90"/>
      <c r="AK61" s="90"/>
      <c r="AL61" s="90"/>
      <c r="AM61" s="90"/>
      <c r="AN61" s="90"/>
    </row>
    <row r="62" ht="14.25" customHeight="1">
      <c r="A62" s="90"/>
      <c r="B62" s="90"/>
      <c r="C62" s="90"/>
      <c r="D62" s="90"/>
      <c r="E62" s="90"/>
      <c r="F62" s="90"/>
      <c r="G62" s="90"/>
      <c r="H62" s="158"/>
      <c r="I62" s="90"/>
      <c r="J62" s="158"/>
      <c r="K62" s="90"/>
      <c r="L62" s="90"/>
      <c r="M62" s="90"/>
      <c r="N62" s="90"/>
      <c r="O62" s="90"/>
      <c r="P62" s="90"/>
      <c r="Q62" s="90"/>
      <c r="R62" s="90"/>
      <c r="S62" s="90"/>
      <c r="T62" s="90"/>
      <c r="U62" s="164"/>
      <c r="V62" s="89"/>
      <c r="W62" s="90"/>
      <c r="X62" s="90"/>
      <c r="Y62" s="90"/>
      <c r="Z62" s="90"/>
      <c r="AA62" s="90"/>
      <c r="AB62" s="90"/>
      <c r="AC62" s="90"/>
      <c r="AD62" s="90"/>
      <c r="AE62" s="90"/>
      <c r="AF62" s="90"/>
      <c r="AG62" s="90"/>
      <c r="AH62" s="90"/>
      <c r="AI62" s="90"/>
      <c r="AJ62" s="90"/>
      <c r="AK62" s="90"/>
      <c r="AL62" s="90"/>
      <c r="AM62" s="90"/>
      <c r="AN62" s="90"/>
    </row>
    <row r="63" ht="14.25" customHeight="1">
      <c r="A63" s="90"/>
      <c r="B63" s="90"/>
      <c r="C63" s="90"/>
      <c r="D63" s="90"/>
      <c r="E63" s="90"/>
      <c r="F63" s="90"/>
      <c r="G63" s="90"/>
      <c r="H63" s="158"/>
      <c r="I63" s="90"/>
      <c r="J63" s="158"/>
      <c r="K63" s="90"/>
      <c r="L63" s="90"/>
      <c r="M63" s="90"/>
      <c r="N63" s="90"/>
      <c r="O63" s="90"/>
      <c r="P63" s="90"/>
      <c r="Q63" s="90"/>
      <c r="R63" s="90"/>
      <c r="S63" s="90"/>
      <c r="T63" s="90"/>
      <c r="U63" s="164"/>
      <c r="V63" s="89"/>
      <c r="W63" s="90"/>
      <c r="X63" s="90"/>
      <c r="Y63" s="90"/>
      <c r="Z63" s="90"/>
      <c r="AA63" s="90"/>
      <c r="AB63" s="90"/>
      <c r="AC63" s="90"/>
      <c r="AD63" s="90"/>
      <c r="AE63" s="90"/>
      <c r="AF63" s="90"/>
      <c r="AG63" s="90"/>
      <c r="AH63" s="90"/>
      <c r="AI63" s="90"/>
      <c r="AJ63" s="90"/>
      <c r="AK63" s="90"/>
      <c r="AL63" s="90"/>
      <c r="AM63" s="90"/>
      <c r="AN63" s="90"/>
    </row>
    <row r="64" ht="14.25" customHeight="1">
      <c r="A64" s="90"/>
      <c r="B64" s="90"/>
      <c r="C64" s="90"/>
      <c r="D64" s="90"/>
      <c r="E64" s="90"/>
      <c r="F64" s="90"/>
      <c r="G64" s="90"/>
      <c r="H64" s="158"/>
      <c r="I64" s="90"/>
      <c r="J64" s="158"/>
      <c r="K64" s="90"/>
      <c r="L64" s="90"/>
      <c r="M64" s="90"/>
      <c r="N64" s="90"/>
      <c r="O64" s="90"/>
      <c r="P64" s="90"/>
      <c r="Q64" s="90"/>
      <c r="R64" s="90"/>
      <c r="S64" s="90"/>
      <c r="T64" s="90"/>
      <c r="U64" s="164"/>
      <c r="V64" s="89"/>
      <c r="W64" s="90"/>
      <c r="X64" s="90"/>
      <c r="Y64" s="90"/>
      <c r="Z64" s="90"/>
      <c r="AA64" s="90"/>
      <c r="AB64" s="90"/>
      <c r="AC64" s="90"/>
      <c r="AD64" s="90"/>
      <c r="AE64" s="90"/>
      <c r="AF64" s="90"/>
      <c r="AG64" s="90"/>
      <c r="AH64" s="90"/>
      <c r="AI64" s="90"/>
      <c r="AJ64" s="90"/>
      <c r="AK64" s="90"/>
      <c r="AL64" s="90"/>
      <c r="AM64" s="90"/>
      <c r="AN64" s="90"/>
    </row>
    <row r="65" ht="14.25" customHeight="1">
      <c r="A65" s="90"/>
      <c r="B65" s="90"/>
      <c r="C65" s="90"/>
      <c r="D65" s="90"/>
      <c r="E65" s="90"/>
      <c r="F65" s="90"/>
      <c r="G65" s="90"/>
      <c r="H65" s="158"/>
      <c r="I65" s="90"/>
      <c r="J65" s="158"/>
      <c r="K65" s="90"/>
      <c r="L65" s="90"/>
      <c r="M65" s="90"/>
      <c r="N65" s="90"/>
      <c r="O65" s="90"/>
      <c r="P65" s="90"/>
      <c r="Q65" s="90"/>
      <c r="R65" s="90"/>
      <c r="S65" s="90"/>
      <c r="T65" s="90"/>
      <c r="U65" s="164"/>
      <c r="V65" s="89"/>
      <c r="W65" s="90"/>
      <c r="X65" s="90"/>
      <c r="Y65" s="90"/>
      <c r="Z65" s="90"/>
      <c r="AA65" s="90"/>
      <c r="AB65" s="90"/>
      <c r="AC65" s="90"/>
      <c r="AD65" s="90"/>
      <c r="AE65" s="90"/>
      <c r="AF65" s="90"/>
      <c r="AG65" s="90"/>
      <c r="AH65" s="90"/>
      <c r="AI65" s="90"/>
      <c r="AJ65" s="90"/>
      <c r="AK65" s="90"/>
      <c r="AL65" s="90"/>
      <c r="AM65" s="90"/>
      <c r="AN65" s="90"/>
    </row>
    <row r="66" ht="21.0" customHeight="1">
      <c r="A66" s="90"/>
      <c r="B66" s="90"/>
      <c r="C66" s="90"/>
      <c r="D66" s="90"/>
      <c r="E66" s="90"/>
      <c r="F66" s="90"/>
      <c r="G66" s="90"/>
      <c r="H66" s="158"/>
      <c r="I66" s="90"/>
      <c r="J66" s="158"/>
      <c r="K66" s="90"/>
      <c r="L66" s="90"/>
      <c r="M66" s="90"/>
      <c r="N66" s="90"/>
      <c r="O66" s="90"/>
      <c r="P66" s="90"/>
      <c r="Q66" s="90"/>
      <c r="R66" s="90"/>
      <c r="S66" s="90"/>
      <c r="T66" s="90"/>
      <c r="U66" s="164"/>
      <c r="V66" s="89"/>
      <c r="W66" s="90"/>
      <c r="X66" s="90"/>
      <c r="Y66" s="90"/>
      <c r="Z66" s="90"/>
      <c r="AA66" s="90"/>
      <c r="AB66" s="90"/>
      <c r="AC66" s="90"/>
      <c r="AD66" s="90"/>
      <c r="AE66" s="90"/>
      <c r="AF66" s="90"/>
      <c r="AG66" s="90"/>
      <c r="AH66" s="90"/>
      <c r="AI66" s="90"/>
      <c r="AJ66" s="90"/>
      <c r="AK66" s="90"/>
      <c r="AL66" s="90"/>
      <c r="AM66" s="90"/>
      <c r="AN66" s="90"/>
    </row>
    <row r="67" ht="19.5" customHeight="1">
      <c r="A67" s="90"/>
      <c r="B67" s="179" t="s">
        <v>30</v>
      </c>
      <c r="C67" s="166"/>
      <c r="D67" s="166"/>
      <c r="E67" s="166"/>
      <c r="F67" s="166"/>
      <c r="G67" s="166"/>
      <c r="H67" s="166"/>
      <c r="I67" s="166"/>
      <c r="J67" s="166"/>
      <c r="K67" s="166"/>
      <c r="L67" s="166"/>
      <c r="M67" s="90"/>
      <c r="N67" s="90"/>
      <c r="O67" s="90"/>
      <c r="P67" s="90"/>
      <c r="Q67" s="90"/>
      <c r="R67" s="180" t="str">
        <f>IF(U67&lt;&gt;"","Trocar a fórmula dos Fundos de Investimento para o próximo mês","Distribuição de Patrimônio")</f>
        <v>Distribuição de Patrimônio</v>
      </c>
      <c r="S67" s="166"/>
      <c r="T67" s="166"/>
      <c r="U67" s="181"/>
      <c r="V67" s="89"/>
      <c r="W67" s="90"/>
      <c r="X67" s="90"/>
      <c r="Y67" s="90"/>
      <c r="Z67" s="90"/>
      <c r="AA67" s="90"/>
      <c r="AB67" s="90"/>
      <c r="AC67" s="90"/>
      <c r="AD67" s="90"/>
      <c r="AE67" s="90"/>
      <c r="AF67" s="90"/>
      <c r="AG67" s="90"/>
      <c r="AH67" s="90"/>
      <c r="AI67" s="90"/>
      <c r="AJ67" s="90"/>
      <c r="AK67" s="90"/>
      <c r="AL67" s="90"/>
      <c r="AM67" s="90"/>
      <c r="AN67" s="90"/>
    </row>
    <row r="68" ht="14.25" customHeight="1">
      <c r="A68" s="90"/>
      <c r="B68" s="90"/>
      <c r="C68" s="90"/>
      <c r="D68" s="90"/>
      <c r="E68" s="90"/>
      <c r="F68" s="90"/>
      <c r="G68" s="90"/>
      <c r="H68" s="158"/>
      <c r="I68" s="90"/>
      <c r="J68" s="158"/>
      <c r="K68" s="90"/>
      <c r="L68" s="90"/>
      <c r="M68" s="90"/>
      <c r="N68" s="90"/>
      <c r="O68" s="90"/>
      <c r="P68" s="90"/>
      <c r="Q68" s="90"/>
      <c r="R68" s="182" t="s">
        <v>8</v>
      </c>
      <c r="S68" s="183" t="s">
        <v>31</v>
      </c>
      <c r="T68" s="184"/>
      <c r="U68" s="185"/>
      <c r="V68" s="89"/>
      <c r="W68" s="90"/>
      <c r="X68" s="90"/>
      <c r="Y68" s="90"/>
      <c r="Z68" s="90"/>
      <c r="AA68" s="90"/>
      <c r="AB68" s="90"/>
      <c r="AC68" s="90"/>
      <c r="AD68" s="90"/>
      <c r="AE68" s="90"/>
      <c r="AF68" s="90"/>
      <c r="AG68" s="90"/>
      <c r="AH68" s="90"/>
      <c r="AI68" s="90"/>
      <c r="AJ68" s="90"/>
      <c r="AK68" s="90"/>
      <c r="AL68" s="90"/>
      <c r="AM68" s="90"/>
      <c r="AN68" s="90"/>
    </row>
    <row r="69" ht="14.25" customHeight="1">
      <c r="A69" s="90"/>
      <c r="B69" s="186" t="s">
        <v>32</v>
      </c>
      <c r="C69" s="186" t="s">
        <v>33</v>
      </c>
      <c r="D69" s="187"/>
      <c r="E69" s="187"/>
      <c r="F69" s="187"/>
      <c r="G69" s="187"/>
      <c r="H69" s="188"/>
      <c r="I69" s="187"/>
      <c r="J69" s="188"/>
      <c r="K69" s="187"/>
      <c r="L69" s="187"/>
      <c r="M69" s="90"/>
      <c r="N69" s="90"/>
      <c r="O69" s="90"/>
      <c r="P69" s="90"/>
      <c r="Q69" s="81"/>
      <c r="R69" s="189" t="str">
        <f>Acompanhamento!A7</f>
        <v>Renda Fixa</v>
      </c>
      <c r="S69" s="190">
        <f>IFERROR(SUMIF('Cadastro e Histórico'!$B$26:$B$40,R69,'Cadastro e Histórico'!$F$26:$F$40)/Central!$S$6,0)</f>
        <v>0</v>
      </c>
      <c r="T69" s="191">
        <f>S69*Central!$S$6</f>
        <v>0</v>
      </c>
      <c r="U69" s="185"/>
      <c r="V69" s="89"/>
      <c r="W69" s="90"/>
      <c r="X69" s="90"/>
      <c r="Y69" s="90"/>
      <c r="Z69" s="90"/>
      <c r="AA69" s="90"/>
      <c r="AB69" s="90"/>
      <c r="AC69" s="90"/>
      <c r="AD69" s="90"/>
      <c r="AE69" s="90"/>
      <c r="AF69" s="90"/>
      <c r="AG69" s="90"/>
      <c r="AH69" s="90"/>
      <c r="AI69" s="90"/>
      <c r="AJ69" s="90"/>
      <c r="AK69" s="90"/>
      <c r="AL69" s="90"/>
      <c r="AM69" s="90"/>
      <c r="AN69" s="90"/>
    </row>
    <row r="70" ht="14.25" customHeight="1">
      <c r="A70" s="81"/>
      <c r="B70" s="192">
        <v>0.8</v>
      </c>
      <c r="C70" s="193">
        <f>IFERROR(LARGE('Cadastro e Histórico'!$F$26:$F$40,1)/SUM('Cadastro e Histórico'!$F$26:$F$40),0)</f>
        <v>0</v>
      </c>
      <c r="D70" s="194" t="str">
        <f>IF(B70="","1. Um único ativo não pode compor mais de X% da minha carteira.","1. Um único ativo não pode compor mais de "&amp;B70*100&amp;"% da minha carteira.")</f>
        <v>1. Um único ativo não pode compor mais de 80% da minha carteira.</v>
      </c>
      <c r="E70" s="195"/>
      <c r="F70" s="195"/>
      <c r="G70" s="195"/>
      <c r="H70" s="196"/>
      <c r="I70" s="195"/>
      <c r="J70" s="196"/>
      <c r="K70" s="195"/>
      <c r="L70" s="195"/>
      <c r="M70" s="89"/>
      <c r="N70" s="90"/>
      <c r="O70" s="90"/>
      <c r="P70" s="90"/>
      <c r="Q70" s="81"/>
      <c r="R70" s="197" t="str">
        <f>Acompanhamento!A15</f>
        <v>Fundos de Investimento</v>
      </c>
      <c r="S70" s="198">
        <f>IFERROR(SUMIF('Cadastro e Histórico'!$B$26:$B$40,R70,'Cadastro e Histórico'!$F$26:$F$40)/Central!$S$6,0)</f>
        <v>0</v>
      </c>
      <c r="T70" s="199">
        <f>S70*Central!$S$6</f>
        <v>0</v>
      </c>
      <c r="U70" s="200"/>
      <c r="V70" s="89"/>
      <c r="W70" s="90"/>
      <c r="X70" s="90"/>
      <c r="Y70" s="90"/>
      <c r="Z70" s="90"/>
      <c r="AA70" s="90"/>
      <c r="AB70" s="90"/>
      <c r="AC70" s="90"/>
      <c r="AD70" s="90"/>
      <c r="AE70" s="90"/>
      <c r="AF70" s="90"/>
      <c r="AG70" s="90"/>
      <c r="AH70" s="90"/>
      <c r="AI70" s="90"/>
      <c r="AJ70" s="90"/>
      <c r="AK70" s="90"/>
      <c r="AL70" s="90"/>
      <c r="AM70" s="90"/>
      <c r="AN70" s="90"/>
    </row>
    <row r="71" ht="14.25" customHeight="1">
      <c r="A71" s="81"/>
      <c r="B71" s="192">
        <v>0.33</v>
      </c>
      <c r="C71" s="193">
        <f>IFERROR(LARGE($S$77:$S$94,1),0)</f>
        <v>0</v>
      </c>
      <c r="D71" s="194" t="str">
        <f>IF(B71="","2. Um único setor não pode compor mais de X% da minha carteira.","2. Um único setor não pode compor mais de "&amp;B71*100&amp;"% da minha carteira.")</f>
        <v>2. Um único setor não pode compor mais de 33% da minha carteira.</v>
      </c>
      <c r="E71" s="195"/>
      <c r="F71" s="195"/>
      <c r="G71" s="195"/>
      <c r="H71" s="196"/>
      <c r="I71" s="195"/>
      <c r="J71" s="196"/>
      <c r="K71" s="195"/>
      <c r="L71" s="195"/>
      <c r="M71" s="89"/>
      <c r="N71" s="90"/>
      <c r="O71" s="90"/>
      <c r="P71" s="90"/>
      <c r="Q71" s="81"/>
      <c r="R71" s="201" t="str">
        <f>Acompanhamento!A31</f>
        <v>Ações</v>
      </c>
      <c r="S71" s="202">
        <f>IFERROR(SUMIF('Cadastro e Histórico'!$B$26:$B$40,R71,'Cadastro e Histórico'!$F$26:$F$40)/Central!$S$6,0)</f>
        <v>0</v>
      </c>
      <c r="T71" s="203">
        <f>S71*Central!$S$6</f>
        <v>0</v>
      </c>
      <c r="U71" s="185"/>
      <c r="V71" s="89"/>
      <c r="W71" s="90"/>
      <c r="X71" s="90"/>
      <c r="Y71" s="90"/>
      <c r="Z71" s="90"/>
      <c r="AA71" s="90"/>
      <c r="AB71" s="90"/>
      <c r="AC71" s="90"/>
      <c r="AD71" s="90"/>
      <c r="AE71" s="90"/>
      <c r="AF71" s="90"/>
      <c r="AG71" s="90"/>
      <c r="AH71" s="90"/>
      <c r="AI71" s="90"/>
      <c r="AJ71" s="90"/>
      <c r="AK71" s="90"/>
      <c r="AL71" s="90"/>
      <c r="AM71" s="90"/>
      <c r="AN71" s="90"/>
    </row>
    <row r="72" ht="14.25" customHeight="1">
      <c r="A72" s="81"/>
      <c r="B72" s="192">
        <v>0.8</v>
      </c>
      <c r="C72" s="193">
        <f>LARGE(Central!$S$69:$S$73,1)</f>
        <v>0</v>
      </c>
      <c r="D72" s="194" t="str">
        <f>IF(B72="","4. Não pode haver uma categoria de ativo, como as ações, com mais de X% da minha carteira.","4. Não pode haver uma categoria de ativo, como as ações, com mais de "&amp;B72*100&amp;"% da minha carteira.")</f>
        <v>4. Não pode haver uma categoria de ativo, como as ações, com mais de 80% da minha carteira.</v>
      </c>
      <c r="E72" s="195"/>
      <c r="F72" s="195"/>
      <c r="G72" s="195"/>
      <c r="H72" s="196"/>
      <c r="I72" s="195"/>
      <c r="J72" s="196"/>
      <c r="K72" s="195"/>
      <c r="L72" s="195"/>
      <c r="M72" s="89"/>
      <c r="N72" s="61"/>
      <c r="O72" s="90"/>
      <c r="P72" s="90"/>
      <c r="Q72" s="81"/>
      <c r="R72" s="197" t="str">
        <f>Acompanhamento!A47</f>
        <v>Fundos Imobiliários</v>
      </c>
      <c r="S72" s="198">
        <f>IFERROR(SUMIF('Cadastro e Histórico'!$B$26:$B$40,R72,'Cadastro e Histórico'!$F$26:$F$40)/Central!$S$6,0)</f>
        <v>0</v>
      </c>
      <c r="T72" s="199">
        <f>S72*Central!$S$6</f>
        <v>0</v>
      </c>
      <c r="U72" s="204"/>
      <c r="V72" s="89"/>
      <c r="W72" s="90"/>
      <c r="X72" s="90"/>
      <c r="Y72" s="90"/>
      <c r="Z72" s="90"/>
      <c r="AA72" s="90"/>
      <c r="AB72" s="90"/>
      <c r="AC72" s="90"/>
      <c r="AD72" s="90"/>
      <c r="AE72" s="90"/>
      <c r="AF72" s="90"/>
      <c r="AG72" s="90"/>
      <c r="AH72" s="90"/>
      <c r="AI72" s="90"/>
      <c r="AJ72" s="90"/>
      <c r="AK72" s="90"/>
      <c r="AL72" s="90"/>
      <c r="AM72" s="90"/>
      <c r="AN72" s="90"/>
    </row>
    <row r="73" ht="14.25" customHeight="1">
      <c r="A73" s="90"/>
      <c r="B73" s="45"/>
      <c r="C73" s="45"/>
      <c r="D73" s="45"/>
      <c r="E73" s="45"/>
      <c r="F73" s="45"/>
      <c r="G73" s="45"/>
      <c r="H73" s="152"/>
      <c r="I73" s="45"/>
      <c r="J73" s="152"/>
      <c r="K73" s="45"/>
      <c r="L73" s="45"/>
      <c r="M73" s="81"/>
      <c r="N73" s="39"/>
      <c r="O73" s="89"/>
      <c r="P73" s="90"/>
      <c r="Q73" s="81"/>
      <c r="R73" s="205" t="str">
        <f>Acompanhamento!A63</f>
        <v>ETF's</v>
      </c>
      <c r="S73" s="206">
        <f>IFERROR(SUMIF('Cadastro e Histórico'!$B$26:$B$40,R73,'Cadastro e Histórico'!$F$26:$F$40)/Central!$S$6,0)</f>
        <v>0</v>
      </c>
      <c r="T73" s="207">
        <f>S73*Central!$S$6</f>
        <v>0</v>
      </c>
      <c r="U73" s="185"/>
      <c r="V73" s="89"/>
      <c r="W73" s="90"/>
      <c r="X73" s="90"/>
      <c r="Y73" s="90"/>
      <c r="Z73" s="90"/>
      <c r="AA73" s="90"/>
      <c r="AB73" s="90"/>
      <c r="AC73" s="90"/>
      <c r="AD73" s="90"/>
      <c r="AE73" s="90"/>
      <c r="AF73" s="90"/>
      <c r="AG73" s="90"/>
      <c r="AH73" s="90"/>
      <c r="AI73" s="90"/>
      <c r="AJ73" s="90"/>
      <c r="AK73" s="90"/>
      <c r="AL73" s="90"/>
      <c r="AM73" s="90"/>
      <c r="AN73" s="90"/>
    </row>
    <row r="74" ht="14.25" customHeight="1">
      <c r="A74" s="90"/>
      <c r="B74" s="90"/>
      <c r="C74" s="90"/>
      <c r="D74" s="90"/>
      <c r="E74" s="90"/>
      <c r="F74" s="90"/>
      <c r="G74" s="90"/>
      <c r="H74" s="158"/>
      <c r="I74" s="90"/>
      <c r="J74" s="158"/>
      <c r="K74" s="90"/>
      <c r="L74" s="90"/>
      <c r="M74" s="90"/>
      <c r="N74" s="45"/>
      <c r="O74" s="90"/>
      <c r="P74" s="90"/>
      <c r="Q74" s="90"/>
      <c r="R74" s="45"/>
      <c r="S74" s="45"/>
      <c r="T74" s="90"/>
      <c r="U74" s="164"/>
      <c r="V74" s="89"/>
      <c r="W74" s="90"/>
      <c r="X74" s="90"/>
      <c r="Y74" s="90"/>
      <c r="Z74" s="90"/>
      <c r="AA74" s="90"/>
      <c r="AB74" s="90"/>
      <c r="AC74" s="90"/>
      <c r="AD74" s="90"/>
      <c r="AE74" s="90"/>
      <c r="AF74" s="90"/>
      <c r="AG74" s="90"/>
      <c r="AH74" s="90"/>
      <c r="AI74" s="90"/>
      <c r="AJ74" s="90"/>
      <c r="AK74" s="90"/>
      <c r="AL74" s="90"/>
      <c r="AM74" s="90"/>
      <c r="AN74" s="90"/>
    </row>
    <row r="75" ht="14.25" customHeight="1">
      <c r="A75" s="90"/>
      <c r="B75" s="90"/>
      <c r="C75" s="90"/>
      <c r="D75" s="90"/>
      <c r="E75" s="90"/>
      <c r="F75" s="90"/>
      <c r="G75" s="90"/>
      <c r="H75" s="158"/>
      <c r="I75" s="90"/>
      <c r="J75" s="158"/>
      <c r="K75" s="90"/>
      <c r="L75" s="90"/>
      <c r="M75" s="90"/>
      <c r="N75" s="90"/>
      <c r="O75" s="90"/>
      <c r="P75" s="90"/>
      <c r="Q75" s="90"/>
      <c r="R75" s="90"/>
      <c r="S75" s="90"/>
      <c r="T75" s="90"/>
      <c r="U75" s="164"/>
      <c r="V75" s="89"/>
      <c r="W75" s="90"/>
      <c r="X75" s="90"/>
      <c r="Y75" s="90"/>
      <c r="Z75" s="90"/>
      <c r="AA75" s="90"/>
      <c r="AB75" s="90"/>
      <c r="AC75" s="90"/>
      <c r="AD75" s="90"/>
      <c r="AE75" s="90"/>
      <c r="AF75" s="90"/>
      <c r="AG75" s="90"/>
      <c r="AH75" s="90"/>
      <c r="AI75" s="90"/>
      <c r="AJ75" s="90"/>
      <c r="AK75" s="90"/>
      <c r="AL75" s="90"/>
      <c r="AM75" s="90"/>
      <c r="AN75" s="90"/>
    </row>
    <row r="76" ht="20.25" customHeight="1">
      <c r="A76" s="90"/>
      <c r="B76" s="208"/>
      <c r="C76" s="208"/>
      <c r="D76" s="209"/>
      <c r="E76" s="208"/>
      <c r="F76" s="208"/>
      <c r="G76" s="208"/>
      <c r="H76" s="209"/>
      <c r="I76" s="90"/>
      <c r="J76" s="158"/>
      <c r="K76" s="90"/>
      <c r="L76" s="90"/>
      <c r="M76" s="90"/>
      <c r="N76" s="90"/>
      <c r="O76" s="90"/>
      <c r="P76" s="90"/>
      <c r="Q76" s="90"/>
      <c r="R76" s="210" t="s">
        <v>34</v>
      </c>
      <c r="S76" s="59"/>
      <c r="T76" s="211" t="s">
        <v>35</v>
      </c>
      <c r="U76" s="164"/>
      <c r="V76" s="89"/>
      <c r="W76" s="90"/>
      <c r="X76" s="90"/>
      <c r="Y76" s="90"/>
      <c r="Z76" s="90"/>
      <c r="AA76" s="90"/>
      <c r="AB76" s="90"/>
      <c r="AC76" s="90"/>
      <c r="AD76" s="90"/>
      <c r="AE76" s="90"/>
      <c r="AF76" s="90"/>
      <c r="AG76" s="90"/>
      <c r="AH76" s="90"/>
      <c r="AI76" s="90"/>
      <c r="AJ76" s="90"/>
      <c r="AK76" s="90"/>
      <c r="AL76" s="90"/>
      <c r="AM76" s="90"/>
      <c r="AN76" s="90"/>
    </row>
    <row r="77" ht="14.25" customHeight="1">
      <c r="A77" s="90"/>
      <c r="B77" s="90"/>
      <c r="C77" s="90"/>
      <c r="D77" s="90"/>
      <c r="E77" s="208"/>
      <c r="F77" s="212"/>
      <c r="G77" s="166"/>
      <c r="H77" s="208"/>
      <c r="I77" s="90"/>
      <c r="J77" s="158"/>
      <c r="K77" s="90"/>
      <c r="L77" s="90"/>
      <c r="M77" s="90"/>
      <c r="N77" s="90"/>
      <c r="O77" s="90"/>
      <c r="P77" s="90"/>
      <c r="Q77" s="81"/>
      <c r="R77" s="213" t="str">
        <f>IFERROR(__xludf.DUMMYFUNCTION("ARRAY_CONSTRAIN(ARRAYFORMULA(UNIQUE('Cadastro e Histórico'!$C$26:$C$40)), 1, 1)"),"")</f>
        <v/>
      </c>
      <c r="S77" s="214" t="str">
        <f>IFERROR(IF(R77="","",SUMIF('Cadastro e Histórico'!$C$26:$C$40,R77,'Cadastro e Histórico'!$F$26:$F$40)/SUM('Cadastro e Histórico'!$F$26:$F$40)),0)</f>
        <v/>
      </c>
      <c r="T77" s="193">
        <v>0.81</v>
      </c>
      <c r="U77" s="215"/>
      <c r="V77" s="89"/>
      <c r="W77" s="90"/>
      <c r="X77" s="90"/>
      <c r="Y77" s="90"/>
      <c r="Z77" s="90"/>
      <c r="AA77" s="90"/>
      <c r="AB77" s="90"/>
      <c r="AC77" s="90"/>
      <c r="AD77" s="90"/>
      <c r="AE77" s="90"/>
      <c r="AF77" s="90"/>
      <c r="AG77" s="90"/>
      <c r="AH77" s="90"/>
      <c r="AI77" s="90"/>
      <c r="AJ77" s="90"/>
      <c r="AK77" s="90"/>
      <c r="AL77" s="90"/>
      <c r="AM77" s="90"/>
      <c r="AN77" s="90"/>
    </row>
    <row r="78" ht="14.25" customHeight="1">
      <c r="A78" s="90"/>
      <c r="B78" s="90"/>
      <c r="C78" s="90"/>
      <c r="D78" s="90"/>
      <c r="E78" s="208"/>
      <c r="F78" s="208"/>
      <c r="G78" s="208"/>
      <c r="H78" s="208"/>
      <c r="I78" s="90"/>
      <c r="J78" s="158"/>
      <c r="K78" s="90"/>
      <c r="L78" s="90"/>
      <c r="M78" s="90"/>
      <c r="N78" s="90"/>
      <c r="O78" s="90"/>
      <c r="P78" s="90"/>
      <c r="Q78" s="81"/>
      <c r="R78" s="213"/>
      <c r="S78" s="214" t="str">
        <f>IF(R78="","",SUMIF('Cadastro e Histórico'!$C$26:$C$40,R78,'Cadastro e Histórico'!$F$26:$F$40)/SUM('Cadastro e Histórico'!$F$26:$F$40))</f>
        <v/>
      </c>
      <c r="T78" s="193">
        <v>0.1</v>
      </c>
      <c r="U78" s="215"/>
      <c r="V78" s="89"/>
      <c r="W78" s="90"/>
      <c r="X78" s="90"/>
      <c r="Y78" s="90"/>
      <c r="Z78" s="90"/>
      <c r="AA78" s="90"/>
      <c r="AB78" s="90"/>
      <c r="AC78" s="90"/>
      <c r="AD78" s="90"/>
      <c r="AE78" s="90"/>
      <c r="AF78" s="90"/>
      <c r="AG78" s="90"/>
      <c r="AH78" s="90"/>
      <c r="AI78" s="90"/>
      <c r="AJ78" s="90"/>
      <c r="AK78" s="90"/>
      <c r="AL78" s="90"/>
      <c r="AM78" s="90"/>
      <c r="AN78" s="90"/>
    </row>
    <row r="79" ht="14.25" customHeight="1">
      <c r="A79" s="90"/>
      <c r="B79" s="90"/>
      <c r="C79" s="90"/>
      <c r="D79" s="90"/>
      <c r="E79" s="208"/>
      <c r="F79" s="208"/>
      <c r="G79" s="208"/>
      <c r="H79" s="208"/>
      <c r="I79" s="90"/>
      <c r="J79" s="158"/>
      <c r="K79" s="90"/>
      <c r="L79" s="90"/>
      <c r="M79" s="90"/>
      <c r="N79" s="90"/>
      <c r="O79" s="90"/>
      <c r="P79" s="90"/>
      <c r="Q79" s="81"/>
      <c r="R79" s="213"/>
      <c r="S79" s="214" t="str">
        <f>IF(R79="","",SUMIF('Cadastro e Histórico'!$C$26:$C$40,R79,'Cadastro e Histórico'!$F$26:$F$40)/SUM('Cadastro e Histórico'!$F$26:$F$40))</f>
        <v/>
      </c>
      <c r="T79" s="193">
        <v>0.09</v>
      </c>
      <c r="U79" s="215"/>
      <c r="V79" s="89"/>
      <c r="W79" s="90"/>
      <c r="X79" s="90"/>
      <c r="Y79" s="90"/>
      <c r="Z79" s="90"/>
      <c r="AA79" s="90"/>
      <c r="AB79" s="90"/>
      <c r="AC79" s="90"/>
      <c r="AD79" s="90"/>
      <c r="AE79" s="90"/>
      <c r="AF79" s="90"/>
      <c r="AG79" s="90"/>
      <c r="AH79" s="90"/>
      <c r="AI79" s="90"/>
      <c r="AJ79" s="90"/>
      <c r="AK79" s="90"/>
      <c r="AL79" s="90"/>
      <c r="AM79" s="90"/>
      <c r="AN79" s="90"/>
    </row>
    <row r="80" ht="14.25" customHeight="1">
      <c r="A80" s="90"/>
      <c r="B80" s="90"/>
      <c r="C80" s="90"/>
      <c r="D80" s="90"/>
      <c r="E80" s="208"/>
      <c r="F80" s="208"/>
      <c r="G80" s="208"/>
      <c r="H80" s="208"/>
      <c r="I80" s="90"/>
      <c r="J80" s="158"/>
      <c r="K80" s="90"/>
      <c r="L80" s="90"/>
      <c r="M80" s="90"/>
      <c r="N80" s="90"/>
      <c r="O80" s="90"/>
      <c r="P80" s="90"/>
      <c r="Q80" s="81"/>
      <c r="R80" s="213"/>
      <c r="S80" s="214" t="str">
        <f>IF(R80="","",SUMIF('Cadastro e Histórico'!$C$26:$C$40,R80,'Cadastro e Histórico'!$F$26:$F$40)/SUM('Cadastro e Histórico'!$F$26:$F$40))</f>
        <v/>
      </c>
      <c r="T80" s="193"/>
      <c r="U80" s="215"/>
      <c r="V80" s="89"/>
      <c r="W80" s="90"/>
      <c r="X80" s="90"/>
      <c r="Y80" s="90"/>
      <c r="Z80" s="90"/>
      <c r="AA80" s="90"/>
      <c r="AB80" s="90"/>
      <c r="AC80" s="90"/>
      <c r="AD80" s="90"/>
      <c r="AE80" s="90"/>
      <c r="AF80" s="90"/>
      <c r="AG80" s="90"/>
      <c r="AH80" s="90"/>
      <c r="AI80" s="90"/>
      <c r="AJ80" s="90"/>
      <c r="AK80" s="90"/>
      <c r="AL80" s="90"/>
      <c r="AM80" s="90"/>
      <c r="AN80" s="90"/>
    </row>
    <row r="81" ht="14.25" customHeight="1">
      <c r="A81" s="90"/>
      <c r="B81" s="90"/>
      <c r="C81" s="90"/>
      <c r="D81" s="90"/>
      <c r="E81" s="208"/>
      <c r="F81" s="208"/>
      <c r="G81" s="208"/>
      <c r="H81" s="208"/>
      <c r="I81" s="90"/>
      <c r="J81" s="158"/>
      <c r="K81" s="90"/>
      <c r="L81" s="90"/>
      <c r="M81" s="90"/>
      <c r="N81" s="90"/>
      <c r="O81" s="90"/>
      <c r="P81" s="90"/>
      <c r="Q81" s="81"/>
      <c r="R81" s="213"/>
      <c r="S81" s="214" t="str">
        <f>IF(R81="","",SUMIF('Cadastro e Histórico'!$C$26:$C$40,R81,'Cadastro e Histórico'!$F$26:$F$40)/SUM('Cadastro e Histórico'!$F$26:$F$40))</f>
        <v/>
      </c>
      <c r="T81" s="193"/>
      <c r="U81" s="215"/>
      <c r="V81" s="89"/>
      <c r="W81" s="90"/>
      <c r="X81" s="90"/>
      <c r="Y81" s="90"/>
      <c r="Z81" s="90"/>
      <c r="AA81" s="90"/>
      <c r="AB81" s="90"/>
      <c r="AC81" s="90"/>
      <c r="AD81" s="90"/>
      <c r="AE81" s="90"/>
      <c r="AF81" s="90"/>
      <c r="AG81" s="90"/>
      <c r="AH81" s="90"/>
      <c r="AI81" s="90"/>
      <c r="AJ81" s="90"/>
      <c r="AK81" s="90"/>
      <c r="AL81" s="90"/>
      <c r="AM81" s="90"/>
      <c r="AN81" s="90"/>
    </row>
    <row r="82" ht="14.25" customHeight="1">
      <c r="A82" s="90"/>
      <c r="B82" s="90"/>
      <c r="C82" s="90"/>
      <c r="D82" s="90"/>
      <c r="E82" s="159"/>
      <c r="F82" s="159"/>
      <c r="G82" s="208"/>
      <c r="H82" s="208"/>
      <c r="I82" s="90"/>
      <c r="J82" s="158"/>
      <c r="K82" s="90"/>
      <c r="L82" s="90"/>
      <c r="M82" s="90"/>
      <c r="N82" s="90"/>
      <c r="O82" s="90"/>
      <c r="P82" s="90"/>
      <c r="Q82" s="81"/>
      <c r="R82" s="213"/>
      <c r="S82" s="214" t="str">
        <f>IF(R82="","",SUMIF('Cadastro e Histórico'!$C$26:$C$40,R82,'Cadastro e Histórico'!$F$26:$F$40)/SUM('Cadastro e Histórico'!$F$26:$F$40))</f>
        <v/>
      </c>
      <c r="T82" s="193"/>
      <c r="U82" s="215"/>
      <c r="V82" s="89"/>
      <c r="W82" s="90"/>
      <c r="X82" s="90"/>
      <c r="Y82" s="90"/>
      <c r="Z82" s="90"/>
      <c r="AA82" s="90"/>
      <c r="AB82" s="90"/>
      <c r="AC82" s="90"/>
      <c r="AD82" s="90"/>
      <c r="AE82" s="90"/>
      <c r="AF82" s="90"/>
      <c r="AG82" s="90"/>
      <c r="AH82" s="90"/>
      <c r="AI82" s="90"/>
      <c r="AJ82" s="90"/>
      <c r="AK82" s="90"/>
      <c r="AL82" s="90"/>
      <c r="AM82" s="90"/>
      <c r="AN82" s="90"/>
    </row>
    <row r="83" ht="14.25" customHeight="1">
      <c r="A83" s="90"/>
      <c r="B83" s="90"/>
      <c r="C83" s="90"/>
      <c r="D83" s="90"/>
      <c r="E83" s="208"/>
      <c r="F83" s="208"/>
      <c r="G83" s="208"/>
      <c r="H83" s="208"/>
      <c r="I83" s="90"/>
      <c r="J83" s="158"/>
      <c r="K83" s="90"/>
      <c r="L83" s="90"/>
      <c r="M83" s="90"/>
      <c r="N83" s="90"/>
      <c r="O83" s="90"/>
      <c r="P83" s="90"/>
      <c r="Q83" s="81"/>
      <c r="R83" s="213"/>
      <c r="S83" s="214" t="str">
        <f>IF(R83="","",SUMIF('Cadastro e Histórico'!$C$26:$C$40,R83,'Cadastro e Histórico'!$F$26:$F$40)/SUM('Cadastro e Histórico'!$F$26:$F$40))</f>
        <v/>
      </c>
      <c r="T83" s="193"/>
      <c r="U83" s="215"/>
      <c r="V83" s="89"/>
      <c r="W83" s="90"/>
      <c r="X83" s="90"/>
      <c r="Y83" s="90"/>
      <c r="Z83" s="90"/>
      <c r="AA83" s="90"/>
      <c r="AB83" s="90"/>
      <c r="AC83" s="90"/>
      <c r="AD83" s="90"/>
      <c r="AE83" s="90"/>
      <c r="AF83" s="90"/>
      <c r="AG83" s="90"/>
      <c r="AH83" s="90"/>
      <c r="AI83" s="90"/>
      <c r="AJ83" s="90"/>
      <c r="AK83" s="90"/>
      <c r="AL83" s="90"/>
      <c r="AM83" s="90"/>
      <c r="AN83" s="90"/>
    </row>
    <row r="84" ht="14.25" customHeight="1">
      <c r="A84" s="90"/>
      <c r="B84" s="90"/>
      <c r="C84" s="90"/>
      <c r="D84" s="90"/>
      <c r="E84" s="208"/>
      <c r="F84" s="208"/>
      <c r="G84" s="208"/>
      <c r="H84" s="208"/>
      <c r="I84" s="90"/>
      <c r="J84" s="158"/>
      <c r="K84" s="90"/>
      <c r="L84" s="90"/>
      <c r="M84" s="90"/>
      <c r="N84" s="90"/>
      <c r="O84" s="90"/>
      <c r="P84" s="90"/>
      <c r="Q84" s="81"/>
      <c r="R84" s="213"/>
      <c r="S84" s="214" t="str">
        <f>IF(R84="","",SUMIF('Cadastro e Histórico'!$C$26:$C$40,R84,'Cadastro e Histórico'!$F$26:$F$40)/SUM('Cadastro e Histórico'!$F$26:$F$40))</f>
        <v/>
      </c>
      <c r="T84" s="193"/>
      <c r="U84" s="215"/>
      <c r="V84" s="89"/>
      <c r="W84" s="90"/>
      <c r="X84" s="90"/>
      <c r="Y84" s="90"/>
      <c r="Z84" s="90"/>
      <c r="AA84" s="90"/>
      <c r="AB84" s="90"/>
      <c r="AC84" s="90"/>
      <c r="AD84" s="90"/>
      <c r="AE84" s="90"/>
      <c r="AF84" s="90"/>
      <c r="AG84" s="90"/>
      <c r="AH84" s="90"/>
      <c r="AI84" s="90"/>
      <c r="AJ84" s="90"/>
      <c r="AK84" s="90"/>
      <c r="AL84" s="90"/>
      <c r="AM84" s="90"/>
      <c r="AN84" s="90"/>
    </row>
    <row r="85" ht="14.25" customHeight="1">
      <c r="A85" s="90"/>
      <c r="B85" s="90"/>
      <c r="C85" s="90"/>
      <c r="D85" s="90"/>
      <c r="E85" s="208"/>
      <c r="F85" s="208"/>
      <c r="G85" s="208"/>
      <c r="H85" s="208"/>
      <c r="I85" s="90"/>
      <c r="J85" s="158"/>
      <c r="K85" s="90"/>
      <c r="L85" s="90"/>
      <c r="M85" s="90"/>
      <c r="N85" s="90"/>
      <c r="O85" s="90"/>
      <c r="P85" s="90"/>
      <c r="Q85" s="81"/>
      <c r="R85" s="213"/>
      <c r="S85" s="214" t="str">
        <f>IF(R85="","",SUMIF('Cadastro e Histórico'!$C$26:$C$40,R85,'Cadastro e Histórico'!$F$26:$F$40)/SUM('Cadastro e Histórico'!$F$26:$F$40))</f>
        <v/>
      </c>
      <c r="T85" s="193"/>
      <c r="U85" s="215"/>
      <c r="V85" s="89"/>
      <c r="W85" s="90"/>
      <c r="X85" s="90"/>
      <c r="Y85" s="90"/>
      <c r="Z85" s="90"/>
      <c r="AA85" s="90"/>
      <c r="AB85" s="90"/>
      <c r="AC85" s="90"/>
      <c r="AD85" s="90"/>
      <c r="AE85" s="90"/>
      <c r="AF85" s="90"/>
      <c r="AG85" s="90"/>
      <c r="AH85" s="90"/>
      <c r="AI85" s="90"/>
      <c r="AJ85" s="90"/>
      <c r="AK85" s="90"/>
      <c r="AL85" s="90"/>
      <c r="AM85" s="90"/>
      <c r="AN85" s="90"/>
    </row>
    <row r="86" ht="14.25" customHeight="1">
      <c r="A86" s="90"/>
      <c r="B86" s="90"/>
      <c r="C86" s="90"/>
      <c r="D86" s="90"/>
      <c r="E86" s="208"/>
      <c r="F86" s="208"/>
      <c r="G86" s="208"/>
      <c r="H86" s="208"/>
      <c r="I86" s="90"/>
      <c r="J86" s="158"/>
      <c r="K86" s="90"/>
      <c r="L86" s="90"/>
      <c r="M86" s="90"/>
      <c r="N86" s="90"/>
      <c r="O86" s="90"/>
      <c r="P86" s="90"/>
      <c r="Q86" s="81"/>
      <c r="R86" s="213"/>
      <c r="S86" s="214" t="str">
        <f>IF(R86="","",SUMIF('Cadastro e Histórico'!$C$26:$C$40,R86,'Cadastro e Histórico'!$F$26:$F$40)/SUM('Cadastro e Histórico'!$F$26:$F$40))</f>
        <v/>
      </c>
      <c r="T86" s="193"/>
      <c r="U86" s="215"/>
      <c r="V86" s="89"/>
      <c r="W86" s="90"/>
      <c r="X86" s="90"/>
      <c r="Y86" s="90"/>
      <c r="Z86" s="90"/>
      <c r="AA86" s="90"/>
      <c r="AB86" s="90"/>
      <c r="AC86" s="90"/>
      <c r="AD86" s="90"/>
      <c r="AE86" s="90"/>
      <c r="AF86" s="90"/>
      <c r="AG86" s="90"/>
      <c r="AH86" s="90"/>
      <c r="AI86" s="90"/>
      <c r="AJ86" s="90"/>
      <c r="AK86" s="90"/>
      <c r="AL86" s="90"/>
      <c r="AM86" s="90"/>
      <c r="AN86" s="90"/>
    </row>
    <row r="87" ht="14.25" customHeight="1">
      <c r="A87" s="90"/>
      <c r="B87" s="90"/>
      <c r="C87" s="90"/>
      <c r="D87" s="90"/>
      <c r="E87" s="208"/>
      <c r="F87" s="208"/>
      <c r="G87" s="208"/>
      <c r="H87" s="208"/>
      <c r="I87" s="90"/>
      <c r="J87" s="158"/>
      <c r="K87" s="90"/>
      <c r="L87" s="90"/>
      <c r="M87" s="90"/>
      <c r="N87" s="90"/>
      <c r="O87" s="90"/>
      <c r="P87" s="90"/>
      <c r="Q87" s="81"/>
      <c r="R87" s="213"/>
      <c r="S87" s="214" t="str">
        <f>IF(R87="","",SUMIF('Cadastro e Histórico'!$C$26:$C$40,R87,'Cadastro e Histórico'!$F$26:$F$40)/SUM('Cadastro e Histórico'!$F$26:$F$40))</f>
        <v/>
      </c>
      <c r="T87" s="193"/>
      <c r="U87" s="215"/>
      <c r="V87" s="89"/>
      <c r="W87" s="90"/>
      <c r="X87" s="90"/>
      <c r="Y87" s="90"/>
      <c r="Z87" s="90"/>
      <c r="AA87" s="90"/>
      <c r="AB87" s="90"/>
      <c r="AC87" s="90"/>
      <c r="AD87" s="90"/>
      <c r="AE87" s="90"/>
      <c r="AF87" s="90"/>
      <c r="AG87" s="90"/>
      <c r="AH87" s="90"/>
      <c r="AI87" s="90"/>
      <c r="AJ87" s="90"/>
      <c r="AK87" s="90"/>
      <c r="AL87" s="90"/>
      <c r="AM87" s="90"/>
      <c r="AN87" s="90"/>
    </row>
    <row r="88" ht="14.25" customHeight="1">
      <c r="A88" s="90"/>
      <c r="B88" s="90"/>
      <c r="C88" s="90"/>
      <c r="D88" s="90"/>
      <c r="E88" s="208"/>
      <c r="F88" s="208"/>
      <c r="G88" s="208"/>
      <c r="H88" s="208"/>
      <c r="I88" s="90"/>
      <c r="J88" s="158"/>
      <c r="K88" s="90"/>
      <c r="L88" s="90"/>
      <c r="M88" s="90"/>
      <c r="N88" s="90"/>
      <c r="O88" s="90"/>
      <c r="P88" s="90"/>
      <c r="Q88" s="81"/>
      <c r="R88" s="213"/>
      <c r="S88" s="214" t="str">
        <f>IF(R88="","",SUMIF('Cadastro e Histórico'!$C$26:$C$40,R88,'Cadastro e Histórico'!$F$26:$F$40)/SUM('Cadastro e Histórico'!$F$26:$F$40))</f>
        <v/>
      </c>
      <c r="T88" s="193"/>
      <c r="U88" s="215"/>
      <c r="V88" s="89"/>
      <c r="W88" s="90"/>
      <c r="X88" s="90"/>
      <c r="Y88" s="90"/>
      <c r="Z88" s="90"/>
      <c r="AA88" s="90"/>
      <c r="AB88" s="90"/>
      <c r="AC88" s="90"/>
      <c r="AD88" s="90"/>
      <c r="AE88" s="90"/>
      <c r="AF88" s="90"/>
      <c r="AG88" s="90"/>
      <c r="AH88" s="90"/>
      <c r="AI88" s="90"/>
      <c r="AJ88" s="90"/>
      <c r="AK88" s="90"/>
      <c r="AL88" s="90"/>
      <c r="AM88" s="90"/>
      <c r="AN88" s="90"/>
    </row>
    <row r="89" ht="14.25" customHeight="1">
      <c r="A89" s="90"/>
      <c r="B89" s="90"/>
      <c r="C89" s="90"/>
      <c r="D89" s="90"/>
      <c r="E89" s="208"/>
      <c r="F89" s="208"/>
      <c r="G89" s="208"/>
      <c r="H89" s="208"/>
      <c r="I89" s="90"/>
      <c r="J89" s="158"/>
      <c r="K89" s="90"/>
      <c r="L89" s="90"/>
      <c r="M89" s="90"/>
      <c r="N89" s="90"/>
      <c r="O89" s="90"/>
      <c r="P89" s="90"/>
      <c r="Q89" s="81"/>
      <c r="R89" s="213"/>
      <c r="S89" s="214" t="str">
        <f>IF(R89="","",SUMIF('Cadastro e Histórico'!$C$26:$C$40,R89,'Cadastro e Histórico'!$F$26:$F$40)/SUM('Cadastro e Histórico'!$F$26:$F$40))</f>
        <v/>
      </c>
      <c r="T89" s="193"/>
      <c r="U89" s="215"/>
      <c r="V89" s="89"/>
      <c r="W89" s="90"/>
      <c r="X89" s="90"/>
      <c r="Y89" s="90"/>
      <c r="Z89" s="90"/>
      <c r="AA89" s="90"/>
      <c r="AB89" s="90"/>
      <c r="AC89" s="90"/>
      <c r="AD89" s="90"/>
      <c r="AE89" s="90"/>
      <c r="AF89" s="90"/>
      <c r="AG89" s="90"/>
      <c r="AH89" s="90"/>
      <c r="AI89" s="90"/>
      <c r="AJ89" s="90"/>
      <c r="AK89" s="90"/>
      <c r="AL89" s="90"/>
      <c r="AM89" s="90"/>
      <c r="AN89" s="90"/>
    </row>
    <row r="90" ht="14.25" customHeight="1">
      <c r="A90" s="90"/>
      <c r="B90" s="90"/>
      <c r="C90" s="90"/>
      <c r="D90" s="90"/>
      <c r="E90" s="208"/>
      <c r="F90" s="208"/>
      <c r="G90" s="208"/>
      <c r="H90" s="208"/>
      <c r="I90" s="90"/>
      <c r="J90" s="158"/>
      <c r="K90" s="90"/>
      <c r="L90" s="90"/>
      <c r="M90" s="90"/>
      <c r="N90" s="90"/>
      <c r="O90" s="90"/>
      <c r="P90" s="90"/>
      <c r="Q90" s="81"/>
      <c r="R90" s="213"/>
      <c r="S90" s="214" t="str">
        <f>IF(R90="","",SUMIF('Cadastro e Histórico'!$C$26:$C$40,R90,'Cadastro e Histórico'!$F$26:$F$40)/SUM('Cadastro e Histórico'!$F$26:$F$40))</f>
        <v/>
      </c>
      <c r="T90" s="193"/>
      <c r="U90" s="215"/>
      <c r="V90" s="89"/>
      <c r="W90" s="90"/>
      <c r="X90" s="90"/>
      <c r="Y90" s="90"/>
      <c r="Z90" s="90"/>
      <c r="AA90" s="90"/>
      <c r="AB90" s="90"/>
      <c r="AC90" s="90"/>
      <c r="AD90" s="90"/>
      <c r="AE90" s="90"/>
      <c r="AF90" s="90"/>
      <c r="AG90" s="90"/>
      <c r="AH90" s="90"/>
      <c r="AI90" s="90"/>
      <c r="AJ90" s="90"/>
      <c r="AK90" s="90"/>
      <c r="AL90" s="90"/>
      <c r="AM90" s="90"/>
      <c r="AN90" s="90"/>
    </row>
    <row r="91" ht="14.25" customHeight="1">
      <c r="A91" s="90"/>
      <c r="B91" s="90"/>
      <c r="C91" s="90"/>
      <c r="D91" s="90"/>
      <c r="E91" s="208"/>
      <c r="F91" s="208"/>
      <c r="G91" s="208"/>
      <c r="H91" s="208"/>
      <c r="I91" s="90"/>
      <c r="J91" s="158"/>
      <c r="K91" s="90"/>
      <c r="L91" s="90"/>
      <c r="M91" s="90"/>
      <c r="N91" s="90"/>
      <c r="O91" s="90"/>
      <c r="P91" s="90"/>
      <c r="Q91" s="81"/>
      <c r="R91" s="213"/>
      <c r="S91" s="214" t="str">
        <f>IF(R91="","",SUMIF('Cadastro e Histórico'!$C$26:$C$40,R91,'Cadastro e Histórico'!$F$26:$F$40)/SUM('Cadastro e Histórico'!$F$26:$F$40))</f>
        <v/>
      </c>
      <c r="T91" s="193"/>
      <c r="U91" s="215"/>
      <c r="V91" s="89"/>
      <c r="W91" s="90"/>
      <c r="X91" s="90"/>
      <c r="Y91" s="90"/>
      <c r="Z91" s="90"/>
      <c r="AA91" s="90"/>
      <c r="AB91" s="90"/>
      <c r="AC91" s="90"/>
      <c r="AD91" s="90"/>
      <c r="AE91" s="90"/>
      <c r="AF91" s="90"/>
      <c r="AG91" s="90"/>
      <c r="AH91" s="90"/>
      <c r="AI91" s="90"/>
      <c r="AJ91" s="90"/>
      <c r="AK91" s="90"/>
      <c r="AL91" s="90"/>
      <c r="AM91" s="90"/>
      <c r="AN91" s="90"/>
    </row>
    <row r="92" ht="14.25" customHeight="1">
      <c r="A92" s="90"/>
      <c r="B92" s="90"/>
      <c r="C92" s="90"/>
      <c r="D92" s="90"/>
      <c r="E92" s="208"/>
      <c r="F92" s="208"/>
      <c r="G92" s="208"/>
      <c r="H92" s="208"/>
      <c r="I92" s="90"/>
      <c r="J92" s="158"/>
      <c r="K92" s="90"/>
      <c r="L92" s="90"/>
      <c r="M92" s="90"/>
      <c r="N92" s="90"/>
      <c r="O92" s="90"/>
      <c r="P92" s="90"/>
      <c r="Q92" s="81"/>
      <c r="R92" s="213"/>
      <c r="S92" s="214" t="str">
        <f>IF(R92="","",SUMIF('Cadastro e Histórico'!$C$26:$C$40,R92,'Cadastro e Histórico'!$F$26:$F$40)/SUM('Cadastro e Histórico'!$F$26:$F$40))</f>
        <v/>
      </c>
      <c r="T92" s="193"/>
      <c r="U92" s="215"/>
      <c r="V92" s="89"/>
      <c r="W92" s="90"/>
      <c r="X92" s="90"/>
      <c r="Y92" s="90"/>
      <c r="Z92" s="90"/>
      <c r="AA92" s="90"/>
      <c r="AB92" s="90"/>
      <c r="AC92" s="90"/>
      <c r="AD92" s="90"/>
      <c r="AE92" s="90"/>
      <c r="AF92" s="90"/>
      <c r="AG92" s="90"/>
      <c r="AH92" s="90"/>
      <c r="AI92" s="90"/>
      <c r="AJ92" s="90"/>
      <c r="AK92" s="90"/>
      <c r="AL92" s="90"/>
      <c r="AM92" s="90"/>
      <c r="AN92" s="90"/>
    </row>
    <row r="93" ht="14.25" customHeight="1">
      <c r="A93" s="90"/>
      <c r="B93" s="90"/>
      <c r="C93" s="90"/>
      <c r="D93" s="90"/>
      <c r="E93" s="208"/>
      <c r="F93" s="208"/>
      <c r="G93" s="208"/>
      <c r="H93" s="208"/>
      <c r="I93" s="90"/>
      <c r="J93" s="158"/>
      <c r="K93" s="90"/>
      <c r="L93" s="90"/>
      <c r="M93" s="90"/>
      <c r="N93" s="90"/>
      <c r="O93" s="90"/>
      <c r="P93" s="90"/>
      <c r="Q93" s="81"/>
      <c r="R93" s="213"/>
      <c r="S93" s="214" t="str">
        <f>IF(R93="","",SUMIF('Cadastro e Histórico'!$C$26:$C$40,R93,'Cadastro e Histórico'!$F$26:$F$40)/SUM('Cadastro e Histórico'!$F$26:$F$40))</f>
        <v/>
      </c>
      <c r="T93" s="193"/>
      <c r="U93" s="215"/>
      <c r="V93" s="89"/>
      <c r="W93" s="90"/>
      <c r="X93" s="90"/>
      <c r="Y93" s="90"/>
      <c r="Z93" s="90"/>
      <c r="AA93" s="90"/>
      <c r="AB93" s="90"/>
      <c r="AC93" s="90"/>
      <c r="AD93" s="90"/>
      <c r="AE93" s="90"/>
      <c r="AF93" s="90"/>
      <c r="AG93" s="90"/>
      <c r="AH93" s="90"/>
      <c r="AI93" s="90"/>
      <c r="AJ93" s="90"/>
      <c r="AK93" s="90"/>
      <c r="AL93" s="90"/>
      <c r="AM93" s="90"/>
      <c r="AN93" s="90"/>
    </row>
    <row r="94" ht="14.25" customHeight="1">
      <c r="A94" s="90"/>
      <c r="B94" s="90"/>
      <c r="C94" s="90"/>
      <c r="D94" s="90"/>
      <c r="E94" s="208"/>
      <c r="F94" s="208"/>
      <c r="G94" s="208"/>
      <c r="H94" s="208"/>
      <c r="I94" s="90"/>
      <c r="J94" s="158"/>
      <c r="K94" s="90"/>
      <c r="L94" s="90"/>
      <c r="M94" s="90"/>
      <c r="N94" s="90"/>
      <c r="O94" s="90"/>
      <c r="P94" s="90"/>
      <c r="Q94" s="81"/>
      <c r="R94" s="213"/>
      <c r="S94" s="214" t="str">
        <f>IF(R94="","",SUMIF('Cadastro e Histórico'!$C$26:$C$40,R94,'Cadastro e Histórico'!$F$26:$F$40)/SUM('Cadastro e Histórico'!$F$26:$F$40))</f>
        <v/>
      </c>
      <c r="T94" s="216"/>
      <c r="U94" s="215"/>
      <c r="V94" s="89"/>
      <c r="W94" s="90"/>
      <c r="X94" s="90"/>
      <c r="Y94" s="90"/>
      <c r="Z94" s="90"/>
      <c r="AA94" s="90"/>
      <c r="AB94" s="90"/>
      <c r="AC94" s="90"/>
      <c r="AD94" s="90"/>
      <c r="AE94" s="90"/>
      <c r="AF94" s="90"/>
      <c r="AG94" s="90"/>
      <c r="AH94" s="90"/>
      <c r="AI94" s="90"/>
      <c r="AJ94" s="90"/>
      <c r="AK94" s="90"/>
      <c r="AL94" s="90"/>
      <c r="AM94" s="90"/>
      <c r="AN94" s="90"/>
    </row>
    <row r="95" ht="14.25" customHeight="1">
      <c r="A95" s="90"/>
      <c r="B95" s="90"/>
      <c r="C95" s="90"/>
      <c r="D95" s="90"/>
      <c r="E95" s="208"/>
      <c r="F95" s="208"/>
      <c r="G95" s="208"/>
      <c r="H95" s="208"/>
      <c r="I95" s="90"/>
      <c r="J95" s="158"/>
      <c r="K95" s="90"/>
      <c r="L95" s="90"/>
      <c r="M95" s="90"/>
      <c r="N95" s="90"/>
      <c r="O95" s="90"/>
      <c r="P95" s="90"/>
      <c r="Q95" s="90"/>
      <c r="R95" s="217"/>
      <c r="S95" s="217"/>
      <c r="T95" s="154"/>
      <c r="U95" s="164"/>
      <c r="V95" s="89"/>
      <c r="W95" s="90"/>
      <c r="X95" s="90"/>
      <c r="Y95" s="90"/>
      <c r="Z95" s="90"/>
      <c r="AA95" s="90"/>
      <c r="AB95" s="90"/>
      <c r="AC95" s="90"/>
      <c r="AD95" s="90"/>
      <c r="AE95" s="90"/>
      <c r="AF95" s="90"/>
      <c r="AG95" s="90"/>
      <c r="AH95" s="90"/>
      <c r="AI95" s="90"/>
      <c r="AJ95" s="90"/>
      <c r="AK95" s="90"/>
      <c r="AL95" s="90"/>
      <c r="AM95" s="90"/>
      <c r="AN95" s="90"/>
    </row>
    <row r="96" ht="14.25" customHeight="1">
      <c r="A96" s="90"/>
      <c r="B96" s="90"/>
      <c r="C96" s="90"/>
      <c r="D96" s="90"/>
      <c r="E96" s="208"/>
      <c r="F96" s="208"/>
      <c r="G96" s="208"/>
      <c r="H96" s="208"/>
      <c r="I96" s="90"/>
      <c r="J96" s="158"/>
      <c r="K96" s="90"/>
      <c r="L96" s="90"/>
      <c r="M96" s="90"/>
      <c r="N96" s="90"/>
      <c r="O96" s="90"/>
      <c r="P96" s="90"/>
      <c r="Q96" s="90"/>
      <c r="R96" s="208"/>
      <c r="S96" s="208"/>
      <c r="T96" s="208"/>
      <c r="U96" s="164"/>
      <c r="V96" s="89"/>
      <c r="W96" s="90"/>
      <c r="X96" s="90"/>
      <c r="Y96" s="90"/>
      <c r="Z96" s="90"/>
      <c r="AA96" s="90"/>
      <c r="AB96" s="90"/>
      <c r="AC96" s="90"/>
      <c r="AD96" s="90"/>
      <c r="AE96" s="90"/>
      <c r="AF96" s="90"/>
      <c r="AG96" s="90"/>
      <c r="AH96" s="90"/>
      <c r="AI96" s="90"/>
      <c r="AJ96" s="90"/>
      <c r="AK96" s="90"/>
      <c r="AL96" s="90"/>
      <c r="AM96" s="90"/>
      <c r="AN96" s="90"/>
    </row>
    <row r="97" ht="20.25" customHeight="1">
      <c r="A97" s="90"/>
      <c r="B97" s="90"/>
      <c r="C97" s="90"/>
      <c r="D97" s="90"/>
      <c r="E97" s="208"/>
      <c r="F97" s="208"/>
      <c r="G97" s="208"/>
      <c r="H97" s="208"/>
      <c r="I97" s="90"/>
      <c r="J97" s="158"/>
      <c r="K97" s="90"/>
      <c r="L97" s="90"/>
      <c r="M97" s="90"/>
      <c r="N97" s="90"/>
      <c r="O97" s="90"/>
      <c r="P97" s="90"/>
      <c r="Q97" s="90"/>
      <c r="R97" s="218" t="s">
        <v>36</v>
      </c>
      <c r="S97" s="59"/>
      <c r="T97" s="208"/>
      <c r="U97" s="164"/>
      <c r="V97" s="89"/>
      <c r="W97" s="90"/>
      <c r="X97" s="90"/>
      <c r="Y97" s="90"/>
      <c r="Z97" s="90"/>
      <c r="AA97" s="90"/>
      <c r="AB97" s="90"/>
      <c r="AC97" s="90"/>
      <c r="AD97" s="90"/>
      <c r="AE97" s="90"/>
      <c r="AF97" s="90"/>
      <c r="AG97" s="90"/>
      <c r="AH97" s="90"/>
      <c r="AI97" s="90"/>
      <c r="AJ97" s="90"/>
      <c r="AK97" s="90"/>
      <c r="AL97" s="90"/>
      <c r="AM97" s="90"/>
      <c r="AN97" s="90"/>
    </row>
    <row r="98" ht="14.25" customHeight="1">
      <c r="A98" s="90"/>
      <c r="B98" s="90"/>
      <c r="C98" s="90"/>
      <c r="D98" s="90"/>
      <c r="E98" s="208"/>
      <c r="F98" s="208"/>
      <c r="G98" s="208"/>
      <c r="H98" s="208"/>
      <c r="I98" s="90"/>
      <c r="J98" s="158"/>
      <c r="K98" s="90"/>
      <c r="L98" s="90"/>
      <c r="M98" s="90"/>
      <c r="N98" s="90"/>
      <c r="O98" s="90"/>
      <c r="P98" s="90"/>
      <c r="Q98" s="81"/>
      <c r="R98" s="219" t="str">
        <f>IFERROR(__xludf.DUMMYFUNCTION("ARRAY_CONSTRAIN(ARRAYFORMULA(UNIQUE('Cadastro e Histórico'!$A$26:$A$40,FALSE,FALSE)), 1, 1)")," ")</f>
        <v/>
      </c>
      <c r="S98" s="220">
        <f>SUMIF(Extrato!$B$8:$B$494,R98,Extrato!$C$8:$C$494)-SUMIF(Extrato!$G$8:$G$494,R98,Extrato!$H$8:$H$494)</f>
        <v>0</v>
      </c>
      <c r="T98" s="221"/>
      <c r="U98" s="164"/>
      <c r="V98" s="89"/>
      <c r="W98" s="90"/>
      <c r="X98" s="90"/>
      <c r="Y98" s="90"/>
      <c r="Z98" s="90"/>
      <c r="AA98" s="90"/>
      <c r="AB98" s="90"/>
      <c r="AC98" s="90"/>
      <c r="AD98" s="90"/>
      <c r="AE98" s="90"/>
      <c r="AF98" s="90"/>
      <c r="AG98" s="90"/>
      <c r="AH98" s="90"/>
      <c r="AI98" s="90"/>
      <c r="AJ98" s="90"/>
      <c r="AK98" s="90"/>
      <c r="AL98" s="90"/>
      <c r="AM98" s="90"/>
      <c r="AN98" s="90"/>
    </row>
    <row r="99" ht="14.25" customHeight="1">
      <c r="A99" s="90"/>
      <c r="B99" s="90"/>
      <c r="C99" s="90"/>
      <c r="D99" s="90"/>
      <c r="E99" s="208"/>
      <c r="F99" s="208"/>
      <c r="G99" s="208"/>
      <c r="H99" s="208"/>
      <c r="I99" s="90"/>
      <c r="J99" s="158"/>
      <c r="K99" s="90"/>
      <c r="L99" s="90"/>
      <c r="M99" s="90"/>
      <c r="N99" s="90"/>
      <c r="O99" s="90"/>
      <c r="P99" s="90"/>
      <c r="Q99" s="81"/>
      <c r="R99" s="222"/>
      <c r="S99" s="220">
        <f>SUMIF(Extrato!$B$8:$B$494,R99,Extrato!$C$8:$C$494)-SUMIF(Extrato!$G$8:$G$494,R99,Extrato!$H$8:$H$494)</f>
        <v>0</v>
      </c>
      <c r="T99" s="221"/>
      <c r="U99" s="164"/>
      <c r="V99" s="89"/>
      <c r="W99" s="90"/>
      <c r="X99" s="90"/>
      <c r="Y99" s="90"/>
      <c r="Z99" s="90"/>
      <c r="AA99" s="90"/>
      <c r="AB99" s="90"/>
      <c r="AC99" s="90"/>
      <c r="AD99" s="90"/>
      <c r="AE99" s="90"/>
      <c r="AF99" s="90"/>
      <c r="AG99" s="90"/>
      <c r="AH99" s="90"/>
      <c r="AI99" s="90"/>
      <c r="AJ99" s="90"/>
      <c r="AK99" s="90"/>
      <c r="AL99" s="90"/>
      <c r="AM99" s="90"/>
      <c r="AN99" s="90"/>
    </row>
    <row r="100" ht="14.25" customHeight="1">
      <c r="A100" s="90"/>
      <c r="B100" s="90"/>
      <c r="C100" s="90"/>
      <c r="D100" s="90"/>
      <c r="E100" s="208"/>
      <c r="F100" s="208"/>
      <c r="G100" s="208"/>
      <c r="H100" s="208"/>
      <c r="I100" s="90"/>
      <c r="J100" s="158"/>
      <c r="K100" s="90"/>
      <c r="L100" s="90"/>
      <c r="M100" s="90"/>
      <c r="N100" s="90"/>
      <c r="O100" s="90"/>
      <c r="P100" s="90"/>
      <c r="Q100" s="81"/>
      <c r="R100" s="222"/>
      <c r="S100" s="220">
        <f>SUMIF(Extrato!$B$8:$B$494,R100,Extrato!$C$8:$C$494)-SUMIF(Extrato!$G$8:$G$494,R100,Extrato!$H$8:$H$494)</f>
        <v>0</v>
      </c>
      <c r="T100" s="221"/>
      <c r="U100" s="164"/>
      <c r="V100" s="89"/>
      <c r="W100" s="90"/>
      <c r="X100" s="90"/>
      <c r="Y100" s="90"/>
      <c r="Z100" s="90"/>
      <c r="AA100" s="90"/>
      <c r="AB100" s="90"/>
      <c r="AC100" s="90"/>
      <c r="AD100" s="90"/>
      <c r="AE100" s="90"/>
      <c r="AF100" s="90"/>
      <c r="AG100" s="90"/>
      <c r="AH100" s="90"/>
      <c r="AI100" s="90"/>
      <c r="AJ100" s="90"/>
      <c r="AK100" s="90"/>
      <c r="AL100" s="90"/>
      <c r="AM100" s="90"/>
      <c r="AN100" s="90"/>
    </row>
    <row r="101" ht="14.25" customHeight="1">
      <c r="A101" s="90"/>
      <c r="B101" s="90"/>
      <c r="C101" s="90"/>
      <c r="D101" s="90"/>
      <c r="E101" s="208"/>
      <c r="F101" s="208"/>
      <c r="G101" s="208"/>
      <c r="H101" s="208"/>
      <c r="I101" s="90"/>
      <c r="J101" s="158"/>
      <c r="K101" s="90"/>
      <c r="L101" s="90"/>
      <c r="M101" s="90"/>
      <c r="N101" s="90"/>
      <c r="O101" s="90"/>
      <c r="P101" s="90"/>
      <c r="Q101" s="81"/>
      <c r="R101" s="222"/>
      <c r="S101" s="220">
        <f>SUMIF(Extrato!$B$8:$B$494,R101,Extrato!$C$8:$C$494)-SUMIF(Extrato!$G$8:$G$494,R101,Extrato!$H$8:$H$494)</f>
        <v>0</v>
      </c>
      <c r="T101" s="221"/>
      <c r="U101" s="164"/>
      <c r="V101" s="89"/>
      <c r="W101" s="90"/>
      <c r="X101" s="90"/>
      <c r="Y101" s="90"/>
      <c r="Z101" s="90"/>
      <c r="AA101" s="90"/>
      <c r="AB101" s="90"/>
      <c r="AC101" s="90"/>
      <c r="AD101" s="90"/>
      <c r="AE101" s="90"/>
      <c r="AF101" s="90"/>
      <c r="AG101" s="90"/>
      <c r="AH101" s="90"/>
      <c r="AI101" s="90"/>
      <c r="AJ101" s="90"/>
      <c r="AK101" s="90"/>
      <c r="AL101" s="90"/>
      <c r="AM101" s="90"/>
      <c r="AN101" s="90"/>
    </row>
    <row r="102" ht="14.25" customHeight="1">
      <c r="A102" s="90"/>
      <c r="B102" s="90"/>
      <c r="C102" s="90"/>
      <c r="D102" s="90"/>
      <c r="E102" s="208"/>
      <c r="F102" s="208"/>
      <c r="G102" s="208"/>
      <c r="H102" s="208"/>
      <c r="I102" s="90"/>
      <c r="J102" s="158"/>
      <c r="K102" s="90"/>
      <c r="L102" s="90"/>
      <c r="M102" s="90"/>
      <c r="N102" s="90"/>
      <c r="O102" s="90"/>
      <c r="P102" s="90"/>
      <c r="Q102" s="81"/>
      <c r="R102" s="222"/>
      <c r="S102" s="220">
        <f>SUMIF(Extrato!$B$8:$B$494,R102,Extrato!$C$8:$C$494)-SUMIF(Extrato!$G$8:$G$494,R102,Extrato!$H$8:$H$494)</f>
        <v>0</v>
      </c>
      <c r="T102" s="221"/>
      <c r="U102" s="164"/>
      <c r="V102" s="89"/>
      <c r="W102" s="90"/>
      <c r="X102" s="90"/>
      <c r="Y102" s="90"/>
      <c r="Z102" s="90"/>
      <c r="AA102" s="90"/>
      <c r="AB102" s="90"/>
      <c r="AC102" s="90"/>
      <c r="AD102" s="90"/>
      <c r="AE102" s="90"/>
      <c r="AF102" s="90"/>
      <c r="AG102" s="90"/>
      <c r="AH102" s="90"/>
      <c r="AI102" s="90"/>
      <c r="AJ102" s="90"/>
      <c r="AK102" s="90"/>
      <c r="AL102" s="90"/>
      <c r="AM102" s="90"/>
      <c r="AN102" s="90"/>
    </row>
    <row r="103" ht="14.25" customHeight="1">
      <c r="A103" s="90"/>
      <c r="B103" s="90"/>
      <c r="C103" s="90"/>
      <c r="D103" s="90"/>
      <c r="E103" s="208"/>
      <c r="F103" s="208"/>
      <c r="G103" s="208"/>
      <c r="H103" s="208"/>
      <c r="I103" s="90"/>
      <c r="J103" s="158"/>
      <c r="K103" s="90"/>
      <c r="L103" s="90"/>
      <c r="M103" s="90"/>
      <c r="N103" s="90"/>
      <c r="O103" s="90"/>
      <c r="P103" s="90"/>
      <c r="Q103" s="81"/>
      <c r="R103" s="222"/>
      <c r="S103" s="220">
        <f>SUMIF(Extrato!$B$8:$B$494,R103,Extrato!$C$8:$C$494)-SUMIF(Extrato!$G$8:$G$494,R103,Extrato!$H$8:$H$494)</f>
        <v>0</v>
      </c>
      <c r="T103" s="221"/>
      <c r="U103" s="164"/>
      <c r="V103" s="89"/>
      <c r="W103" s="90"/>
      <c r="X103" s="90"/>
      <c r="Y103" s="90"/>
      <c r="Z103" s="90"/>
      <c r="AA103" s="90"/>
      <c r="AB103" s="90"/>
      <c r="AC103" s="90"/>
      <c r="AD103" s="90"/>
      <c r="AE103" s="90"/>
      <c r="AF103" s="90"/>
      <c r="AG103" s="90"/>
      <c r="AH103" s="90"/>
      <c r="AI103" s="90"/>
      <c r="AJ103" s="90"/>
      <c r="AK103" s="90"/>
      <c r="AL103" s="90"/>
      <c r="AM103" s="90"/>
      <c r="AN103" s="90"/>
    </row>
    <row r="104" ht="14.25" customHeight="1">
      <c r="A104" s="90"/>
      <c r="B104" s="90"/>
      <c r="C104" s="90"/>
      <c r="D104" s="90"/>
      <c r="E104" s="160"/>
      <c r="F104" s="208"/>
      <c r="G104" s="208"/>
      <c r="H104" s="208"/>
      <c r="I104" s="90"/>
      <c r="J104" s="158"/>
      <c r="K104" s="90"/>
      <c r="L104" s="90"/>
      <c r="M104" s="90"/>
      <c r="N104" s="90"/>
      <c r="O104" s="90"/>
      <c r="P104" s="90"/>
      <c r="Q104" s="81"/>
      <c r="R104" s="222"/>
      <c r="S104" s="220">
        <f>SUMIF(Extrato!$B$8:$B$494,R104,Extrato!$C$8:$C$494)-SUMIF(Extrato!$G$8:$G$494,R104,Extrato!$H$8:$H$494)</f>
        <v>0</v>
      </c>
      <c r="T104" s="221"/>
      <c r="U104" s="164"/>
      <c r="V104" s="89"/>
      <c r="W104" s="90"/>
      <c r="X104" s="90"/>
      <c r="Y104" s="90"/>
      <c r="Z104" s="90"/>
      <c r="AA104" s="90"/>
      <c r="AB104" s="90"/>
      <c r="AC104" s="90"/>
      <c r="AD104" s="90"/>
      <c r="AE104" s="90"/>
      <c r="AF104" s="90"/>
      <c r="AG104" s="90"/>
      <c r="AH104" s="90"/>
      <c r="AI104" s="90"/>
      <c r="AJ104" s="90"/>
      <c r="AK104" s="90"/>
      <c r="AL104" s="90"/>
      <c r="AM104" s="90"/>
      <c r="AN104" s="90"/>
    </row>
    <row r="105" ht="14.25" customHeight="1">
      <c r="A105" s="90"/>
      <c r="B105" s="90"/>
      <c r="C105" s="90"/>
      <c r="D105" s="90"/>
      <c r="E105" s="208"/>
      <c r="F105" s="208"/>
      <c r="G105" s="208"/>
      <c r="H105" s="208"/>
      <c r="I105" s="90"/>
      <c r="J105" s="158"/>
      <c r="K105" s="90"/>
      <c r="L105" s="90"/>
      <c r="M105" s="90"/>
      <c r="N105" s="90"/>
      <c r="O105" s="90"/>
      <c r="P105" s="90"/>
      <c r="Q105" s="81"/>
      <c r="R105" s="222"/>
      <c r="S105" s="220">
        <f>SUMIF(Extrato!$B$8:$B$494,R105,Extrato!$C$8:$C$494)-SUMIF(Extrato!$G$8:$G$494,R105,Extrato!$H$8:$H$494)</f>
        <v>0</v>
      </c>
      <c r="T105" s="221"/>
      <c r="U105" s="164"/>
      <c r="V105" s="89"/>
      <c r="W105" s="90"/>
      <c r="X105" s="90"/>
      <c r="Y105" s="90"/>
      <c r="Z105" s="90"/>
      <c r="AA105" s="90"/>
      <c r="AB105" s="90"/>
      <c r="AC105" s="90"/>
      <c r="AD105" s="90"/>
      <c r="AE105" s="90"/>
      <c r="AF105" s="90"/>
      <c r="AG105" s="90"/>
      <c r="AH105" s="90"/>
      <c r="AI105" s="90"/>
      <c r="AJ105" s="90"/>
      <c r="AK105" s="90"/>
      <c r="AL105" s="90"/>
      <c r="AM105" s="90"/>
      <c r="AN105" s="90"/>
    </row>
    <row r="106" ht="14.25" customHeight="1">
      <c r="A106" s="90"/>
      <c r="B106" s="90"/>
      <c r="C106" s="90"/>
      <c r="D106" s="90"/>
      <c r="E106" s="208"/>
      <c r="F106" s="208"/>
      <c r="G106" s="208"/>
      <c r="H106" s="208"/>
      <c r="I106" s="90"/>
      <c r="J106" s="158"/>
      <c r="K106" s="90"/>
      <c r="L106" s="90"/>
      <c r="M106" s="90"/>
      <c r="N106" s="90"/>
      <c r="O106" s="90"/>
      <c r="P106" s="90"/>
      <c r="Q106" s="81"/>
      <c r="R106" s="222"/>
      <c r="S106" s="220">
        <f>SUMIF(Extrato!$B$8:$B$494,R106,Extrato!$C$8:$C$494)-SUMIF(Extrato!$G$8:$G$494,R106,Extrato!$H$8:$H$494)</f>
        <v>0</v>
      </c>
      <c r="T106" s="221"/>
      <c r="U106" s="164"/>
      <c r="V106" s="89"/>
      <c r="W106" s="90"/>
      <c r="X106" s="90"/>
      <c r="Y106" s="90"/>
      <c r="Z106" s="90"/>
      <c r="AA106" s="90"/>
      <c r="AB106" s="90"/>
      <c r="AC106" s="90"/>
      <c r="AD106" s="90"/>
      <c r="AE106" s="90"/>
      <c r="AF106" s="90"/>
      <c r="AG106" s="90"/>
      <c r="AH106" s="90"/>
      <c r="AI106" s="90"/>
      <c r="AJ106" s="90"/>
      <c r="AK106" s="90"/>
      <c r="AL106" s="90"/>
      <c r="AM106" s="90"/>
      <c r="AN106" s="90"/>
    </row>
    <row r="107" ht="14.25" customHeight="1">
      <c r="A107" s="90"/>
      <c r="B107" s="90"/>
      <c r="C107" s="90"/>
      <c r="D107" s="90"/>
      <c r="E107" s="208"/>
      <c r="F107" s="208"/>
      <c r="G107" s="208"/>
      <c r="H107" s="208"/>
      <c r="I107" s="90"/>
      <c r="J107" s="158"/>
      <c r="K107" s="90"/>
      <c r="L107" s="90"/>
      <c r="M107" s="90"/>
      <c r="N107" s="90"/>
      <c r="O107" s="90"/>
      <c r="P107" s="90"/>
      <c r="Q107" s="81"/>
      <c r="R107" s="222"/>
      <c r="S107" s="220">
        <f>SUMIF(Extrato!$B$8:$B$494,R107,Extrato!$C$8:$C$494)-SUMIF(Extrato!$G$8:$G$494,R107,Extrato!$H$8:$H$494)</f>
        <v>0</v>
      </c>
      <c r="T107" s="221"/>
      <c r="U107" s="164"/>
      <c r="V107" s="89"/>
      <c r="W107" s="90"/>
      <c r="X107" s="90"/>
      <c r="Y107" s="90"/>
      <c r="Z107" s="90"/>
      <c r="AA107" s="90"/>
      <c r="AB107" s="90"/>
      <c r="AC107" s="90"/>
      <c r="AD107" s="90"/>
      <c r="AE107" s="90"/>
      <c r="AF107" s="90"/>
      <c r="AG107" s="90"/>
      <c r="AH107" s="90"/>
      <c r="AI107" s="90"/>
      <c r="AJ107" s="90"/>
      <c r="AK107" s="90"/>
      <c r="AL107" s="90"/>
      <c r="AM107" s="90"/>
      <c r="AN107" s="90"/>
    </row>
    <row r="108" ht="14.25" customHeight="1">
      <c r="A108" s="90"/>
      <c r="B108" s="90"/>
      <c r="C108" s="90"/>
      <c r="D108" s="90"/>
      <c r="E108" s="208"/>
      <c r="F108" s="208"/>
      <c r="G108" s="208"/>
      <c r="H108" s="208"/>
      <c r="I108" s="90"/>
      <c r="J108" s="158"/>
      <c r="K108" s="90"/>
      <c r="L108" s="90"/>
      <c r="M108" s="90"/>
      <c r="N108" s="90"/>
      <c r="O108" s="90"/>
      <c r="P108" s="90"/>
      <c r="Q108" s="81"/>
      <c r="R108" s="222"/>
      <c r="S108" s="220">
        <f>SUMIF(Extrato!$B$8:$B$494,R108,Extrato!$C$8:$C$494)-SUMIF(Extrato!$G$8:$G$494,R108,Extrato!$H$8:$H$494)</f>
        <v>0</v>
      </c>
      <c r="T108" s="221"/>
      <c r="U108" s="164"/>
      <c r="V108" s="89"/>
      <c r="W108" s="90"/>
      <c r="X108" s="90"/>
      <c r="Y108" s="90"/>
      <c r="Z108" s="90"/>
      <c r="AA108" s="90"/>
      <c r="AB108" s="90"/>
      <c r="AC108" s="90"/>
      <c r="AD108" s="90"/>
      <c r="AE108" s="90"/>
      <c r="AF108" s="90"/>
      <c r="AG108" s="90"/>
      <c r="AH108" s="90"/>
      <c r="AI108" s="90"/>
      <c r="AJ108" s="90"/>
      <c r="AK108" s="90"/>
      <c r="AL108" s="90"/>
      <c r="AM108" s="90"/>
      <c r="AN108" s="90"/>
    </row>
    <row r="109" ht="14.25" customHeight="1">
      <c r="A109" s="90"/>
      <c r="B109" s="90"/>
      <c r="C109" s="90"/>
      <c r="D109" s="90"/>
      <c r="E109" s="208"/>
      <c r="F109" s="208"/>
      <c r="G109" s="208"/>
      <c r="H109" s="208"/>
      <c r="I109" s="90"/>
      <c r="J109" s="158"/>
      <c r="K109" s="90"/>
      <c r="L109" s="90"/>
      <c r="M109" s="90"/>
      <c r="N109" s="90"/>
      <c r="O109" s="90"/>
      <c r="P109" s="90"/>
      <c r="Q109" s="81"/>
      <c r="R109" s="222"/>
      <c r="S109" s="220">
        <f>SUMIF(Extrato!$B$8:$B$494,R109,Extrato!$C$8:$C$494)-SUMIF(Extrato!$G$8:$G$494,R109,Extrato!$H$8:$H$494)</f>
        <v>0</v>
      </c>
      <c r="T109" s="221"/>
      <c r="U109" s="164"/>
      <c r="V109" s="89"/>
      <c r="W109" s="90"/>
      <c r="X109" s="90"/>
      <c r="Y109" s="90"/>
      <c r="Z109" s="90"/>
      <c r="AA109" s="90"/>
      <c r="AB109" s="90"/>
      <c r="AC109" s="90"/>
      <c r="AD109" s="90"/>
      <c r="AE109" s="90"/>
      <c r="AF109" s="90"/>
      <c r="AG109" s="90"/>
      <c r="AH109" s="90"/>
      <c r="AI109" s="90"/>
      <c r="AJ109" s="90"/>
      <c r="AK109" s="90"/>
      <c r="AL109" s="90"/>
      <c r="AM109" s="90"/>
      <c r="AN109" s="90"/>
    </row>
    <row r="110" ht="14.25" customHeight="1">
      <c r="A110" s="90"/>
      <c r="B110" s="90"/>
      <c r="C110" s="90"/>
      <c r="D110" s="90"/>
      <c r="E110" s="208"/>
      <c r="F110" s="208"/>
      <c r="G110" s="208"/>
      <c r="H110" s="208"/>
      <c r="I110" s="90"/>
      <c r="J110" s="158"/>
      <c r="K110" s="90"/>
      <c r="L110" s="90"/>
      <c r="M110" s="90"/>
      <c r="N110" s="90"/>
      <c r="O110" s="90"/>
      <c r="P110" s="90"/>
      <c r="Q110" s="81"/>
      <c r="R110" s="222"/>
      <c r="S110" s="220">
        <f>SUMIF(Extrato!$B$8:$B$494,R110,Extrato!$C$8:$C$494)-SUMIF(Extrato!$G$8:$G$494,R110,Extrato!$H$8:$H$494)</f>
        <v>0</v>
      </c>
      <c r="T110" s="221"/>
      <c r="U110" s="164"/>
      <c r="V110" s="89"/>
      <c r="W110" s="90"/>
      <c r="X110" s="90"/>
      <c r="Y110" s="90"/>
      <c r="Z110" s="90"/>
      <c r="AA110" s="90"/>
      <c r="AB110" s="90"/>
      <c r="AC110" s="90"/>
      <c r="AD110" s="90"/>
      <c r="AE110" s="90"/>
      <c r="AF110" s="90"/>
      <c r="AG110" s="90"/>
      <c r="AH110" s="90"/>
      <c r="AI110" s="90"/>
      <c r="AJ110" s="90"/>
      <c r="AK110" s="90"/>
      <c r="AL110" s="90"/>
      <c r="AM110" s="90"/>
      <c r="AN110" s="90"/>
    </row>
    <row r="111" ht="14.25" customHeight="1">
      <c r="A111" s="90"/>
      <c r="B111" s="90"/>
      <c r="C111" s="90"/>
      <c r="D111" s="90"/>
      <c r="E111" s="208"/>
      <c r="F111" s="223"/>
      <c r="G111" s="224"/>
      <c r="H111" s="208"/>
      <c r="I111" s="90"/>
      <c r="J111" s="158"/>
      <c r="K111" s="90"/>
      <c r="L111" s="90"/>
      <c r="M111" s="90"/>
      <c r="N111" s="90"/>
      <c r="O111" s="90"/>
      <c r="P111" s="90"/>
      <c r="Q111" s="81"/>
      <c r="R111" s="222"/>
      <c r="S111" s="220">
        <f>SUMIF(Extrato!$B$8:$B$494,R111,Extrato!$C$8:$C$494)-SUMIF(Extrato!$G$8:$G$494,R111,Extrato!$H$8:$H$494)</f>
        <v>0</v>
      </c>
      <c r="T111" s="221"/>
      <c r="U111" s="164"/>
      <c r="V111" s="89"/>
      <c r="W111" s="90"/>
      <c r="X111" s="90"/>
      <c r="Y111" s="90"/>
      <c r="Z111" s="90"/>
      <c r="AA111" s="90"/>
      <c r="AB111" s="90"/>
      <c r="AC111" s="90"/>
      <c r="AD111" s="90"/>
      <c r="AE111" s="90"/>
      <c r="AF111" s="90"/>
      <c r="AG111" s="90"/>
      <c r="AH111" s="90"/>
      <c r="AI111" s="90"/>
      <c r="AJ111" s="90"/>
      <c r="AK111" s="90"/>
      <c r="AL111" s="90"/>
      <c r="AM111" s="90"/>
      <c r="AN111" s="90"/>
    </row>
    <row r="112" ht="14.25" customHeight="1">
      <c r="A112" s="90"/>
      <c r="B112" s="90"/>
      <c r="C112" s="90"/>
      <c r="D112" s="90"/>
      <c r="E112" s="208"/>
      <c r="F112" s="223"/>
      <c r="G112" s="224"/>
      <c r="H112" s="208"/>
      <c r="I112" s="90"/>
      <c r="J112" s="158"/>
      <c r="K112" s="90"/>
      <c r="L112" s="90"/>
      <c r="M112" s="90"/>
      <c r="N112" s="90"/>
      <c r="O112" s="90"/>
      <c r="P112" s="90"/>
      <c r="Q112" s="81"/>
      <c r="R112" s="222"/>
      <c r="S112" s="220">
        <f>SUMIF(Extrato!$B$8:$B$494,R112,Extrato!$C$8:$C$494)-SUMIF(Extrato!$G$8:$G$494,R112,Extrato!$H$8:$H$494)</f>
        <v>0</v>
      </c>
      <c r="T112" s="221"/>
      <c r="U112" s="164"/>
      <c r="V112" s="89"/>
      <c r="W112" s="90"/>
      <c r="X112" s="90"/>
      <c r="Y112" s="90"/>
      <c r="Z112" s="90"/>
      <c r="AA112" s="90"/>
      <c r="AB112" s="90"/>
      <c r="AC112" s="90"/>
      <c r="AD112" s="90"/>
      <c r="AE112" s="90"/>
      <c r="AF112" s="90"/>
      <c r="AG112" s="90"/>
      <c r="AH112" s="90"/>
      <c r="AI112" s="90"/>
      <c r="AJ112" s="90"/>
      <c r="AK112" s="90"/>
      <c r="AL112" s="90"/>
      <c r="AM112" s="90"/>
      <c r="AN112" s="90"/>
    </row>
    <row r="113" ht="14.25" customHeight="1">
      <c r="A113" s="90"/>
      <c r="B113" s="90"/>
      <c r="C113" s="90"/>
      <c r="D113" s="90"/>
      <c r="E113" s="208"/>
      <c r="F113" s="208"/>
      <c r="G113" s="208"/>
      <c r="H113" s="208"/>
      <c r="I113" s="90"/>
      <c r="J113" s="158"/>
      <c r="K113" s="90"/>
      <c r="L113" s="90"/>
      <c r="M113" s="90"/>
      <c r="N113" s="90"/>
      <c r="O113" s="90"/>
      <c r="P113" s="90"/>
      <c r="Q113" s="90"/>
      <c r="R113" s="225"/>
      <c r="S113" s="217"/>
      <c r="T113" s="208"/>
      <c r="U113" s="164"/>
      <c r="V113" s="89"/>
      <c r="W113" s="90"/>
      <c r="X113" s="90"/>
      <c r="Y113" s="90"/>
      <c r="Z113" s="90"/>
      <c r="AA113" s="90"/>
      <c r="AB113" s="90"/>
      <c r="AC113" s="90"/>
      <c r="AD113" s="90"/>
      <c r="AE113" s="90"/>
      <c r="AF113" s="90"/>
      <c r="AG113" s="90"/>
      <c r="AH113" s="90"/>
      <c r="AI113" s="90"/>
      <c r="AJ113" s="90"/>
      <c r="AK113" s="90"/>
      <c r="AL113" s="90"/>
      <c r="AM113" s="90"/>
      <c r="AN113" s="90"/>
    </row>
    <row r="114" ht="14.25" customHeight="1">
      <c r="A114" s="90"/>
      <c r="B114" s="90"/>
      <c r="C114" s="90"/>
      <c r="D114" s="90"/>
      <c r="E114" s="208"/>
      <c r="F114" s="208"/>
      <c r="G114" s="208"/>
      <c r="H114" s="208"/>
      <c r="I114" s="90"/>
      <c r="J114" s="158"/>
      <c r="K114" s="90"/>
      <c r="L114" s="90"/>
      <c r="M114" s="90"/>
      <c r="N114" s="90"/>
      <c r="O114" s="90"/>
      <c r="P114" s="90"/>
      <c r="Q114" s="90"/>
      <c r="R114" s="226"/>
      <c r="S114" s="208"/>
      <c r="T114" s="208"/>
      <c r="U114" s="164"/>
      <c r="V114" s="89"/>
      <c r="W114" s="90"/>
      <c r="X114" s="90"/>
      <c r="Y114" s="90"/>
      <c r="Z114" s="90"/>
      <c r="AA114" s="90"/>
      <c r="AB114" s="90"/>
      <c r="AC114" s="90"/>
      <c r="AD114" s="90"/>
      <c r="AE114" s="90"/>
      <c r="AF114" s="90"/>
      <c r="AG114" s="90"/>
      <c r="AH114" s="90"/>
      <c r="AI114" s="90"/>
      <c r="AJ114" s="90"/>
      <c r="AK114" s="90"/>
      <c r="AL114" s="90"/>
      <c r="AM114" s="90"/>
      <c r="AN114" s="90"/>
    </row>
    <row r="115" ht="14.25" customHeight="1">
      <c r="A115" s="90"/>
      <c r="B115" s="90"/>
      <c r="C115" s="90"/>
      <c r="D115" s="90"/>
      <c r="E115" s="208"/>
      <c r="F115" s="208"/>
      <c r="G115" s="208"/>
      <c r="H115" s="208"/>
      <c r="I115" s="90"/>
      <c r="J115" s="158"/>
      <c r="K115" s="90"/>
      <c r="L115" s="90"/>
      <c r="M115" s="90"/>
      <c r="N115" s="90"/>
      <c r="O115" s="90"/>
      <c r="P115" s="90"/>
      <c r="Q115" s="90"/>
      <c r="R115" s="226"/>
      <c r="S115" s="208"/>
      <c r="T115" s="208"/>
      <c r="U115" s="164"/>
      <c r="V115" s="89"/>
      <c r="W115" s="90"/>
      <c r="X115" s="90"/>
      <c r="Y115" s="90"/>
      <c r="Z115" s="90"/>
      <c r="AA115" s="90"/>
      <c r="AB115" s="90"/>
      <c r="AC115" s="90"/>
      <c r="AD115" s="90"/>
      <c r="AE115" s="90"/>
      <c r="AF115" s="90"/>
      <c r="AG115" s="90"/>
      <c r="AH115" s="90"/>
      <c r="AI115" s="90"/>
      <c r="AJ115" s="90"/>
      <c r="AK115" s="90"/>
      <c r="AL115" s="90"/>
      <c r="AM115" s="90"/>
      <c r="AN115" s="90"/>
    </row>
    <row r="116" ht="14.25" customHeight="1">
      <c r="A116" s="90"/>
      <c r="B116" s="90"/>
      <c r="C116" s="90"/>
      <c r="D116" s="90"/>
      <c r="E116" s="208"/>
      <c r="F116" s="208"/>
      <c r="G116" s="208"/>
      <c r="H116" s="208"/>
      <c r="I116" s="90"/>
      <c r="J116" s="158"/>
      <c r="K116" s="90"/>
      <c r="L116" s="90"/>
      <c r="M116" s="90"/>
      <c r="N116" s="90"/>
      <c r="O116" s="90"/>
      <c r="P116" s="90"/>
      <c r="Q116" s="90"/>
      <c r="R116" s="226"/>
      <c r="S116" s="208"/>
      <c r="T116" s="208"/>
      <c r="U116" s="164"/>
      <c r="V116" s="89"/>
      <c r="W116" s="90"/>
      <c r="X116" s="90"/>
      <c r="Y116" s="90"/>
      <c r="Z116" s="90"/>
      <c r="AA116" s="90"/>
      <c r="AB116" s="90"/>
      <c r="AC116" s="90"/>
      <c r="AD116" s="90"/>
      <c r="AE116" s="90"/>
      <c r="AF116" s="90"/>
      <c r="AG116" s="90"/>
      <c r="AH116" s="90"/>
      <c r="AI116" s="90"/>
      <c r="AJ116" s="90"/>
      <c r="AK116" s="90"/>
      <c r="AL116" s="90"/>
      <c r="AM116" s="90"/>
      <c r="AN116" s="90"/>
    </row>
    <row r="117" ht="14.25" customHeight="1">
      <c r="A117" s="90"/>
      <c r="B117" s="90"/>
      <c r="C117" s="90"/>
      <c r="D117" s="90"/>
      <c r="E117" s="208"/>
      <c r="F117" s="208"/>
      <c r="G117" s="208"/>
      <c r="H117" s="208"/>
      <c r="I117" s="90"/>
      <c r="J117" s="158"/>
      <c r="K117" s="90"/>
      <c r="L117" s="90"/>
      <c r="M117" s="90"/>
      <c r="N117" s="90"/>
      <c r="O117" s="90"/>
      <c r="P117" s="90"/>
      <c r="Q117" s="90"/>
      <c r="R117" s="226"/>
      <c r="S117" s="208"/>
      <c r="T117" s="208"/>
      <c r="U117" s="164"/>
      <c r="V117" s="89"/>
      <c r="W117" s="90"/>
      <c r="X117" s="90"/>
      <c r="Y117" s="90"/>
      <c r="Z117" s="90"/>
      <c r="AA117" s="90"/>
      <c r="AB117" s="90"/>
      <c r="AC117" s="90"/>
      <c r="AD117" s="90"/>
      <c r="AE117" s="90"/>
      <c r="AF117" s="90"/>
      <c r="AG117" s="90"/>
      <c r="AH117" s="90"/>
      <c r="AI117" s="90"/>
      <c r="AJ117" s="90"/>
      <c r="AK117" s="90"/>
      <c r="AL117" s="90"/>
      <c r="AM117" s="90"/>
      <c r="AN117" s="90"/>
    </row>
    <row r="118" ht="14.25" customHeight="1">
      <c r="A118" s="90"/>
      <c r="B118" s="90"/>
      <c r="C118" s="90"/>
      <c r="D118" s="90"/>
      <c r="E118" s="208"/>
      <c r="F118" s="208"/>
      <c r="G118" s="208"/>
      <c r="H118" s="208"/>
      <c r="I118" s="90"/>
      <c r="J118" s="158"/>
      <c r="K118" s="90"/>
      <c r="L118" s="90"/>
      <c r="M118" s="90"/>
      <c r="N118" s="90"/>
      <c r="O118" s="90"/>
      <c r="P118" s="90"/>
      <c r="Q118" s="90"/>
      <c r="R118" s="226"/>
      <c r="S118" s="208"/>
      <c r="T118" s="208"/>
      <c r="U118" s="164"/>
      <c r="V118" s="89"/>
      <c r="W118" s="90"/>
      <c r="X118" s="90"/>
      <c r="Y118" s="90"/>
      <c r="Z118" s="90"/>
      <c r="AA118" s="90"/>
      <c r="AB118" s="90"/>
      <c r="AC118" s="90"/>
      <c r="AD118" s="90"/>
      <c r="AE118" s="90"/>
      <c r="AF118" s="90"/>
      <c r="AG118" s="90"/>
      <c r="AH118" s="90"/>
      <c r="AI118" s="90"/>
      <c r="AJ118" s="90"/>
      <c r="AK118" s="90"/>
      <c r="AL118" s="90"/>
      <c r="AM118" s="90"/>
      <c r="AN118" s="90"/>
    </row>
    <row r="119" ht="14.25" customHeight="1">
      <c r="A119" s="90"/>
      <c r="B119" s="90"/>
      <c r="C119" s="90"/>
      <c r="D119" s="90"/>
      <c r="E119" s="208"/>
      <c r="F119" s="208"/>
      <c r="G119" s="208"/>
      <c r="H119" s="208"/>
      <c r="I119" s="90"/>
      <c r="J119" s="158"/>
      <c r="K119" s="90"/>
      <c r="L119" s="90"/>
      <c r="M119" s="90"/>
      <c r="N119" s="90"/>
      <c r="O119" s="90"/>
      <c r="P119" s="90"/>
      <c r="Q119" s="90"/>
      <c r="R119" s="226"/>
      <c r="S119" s="208"/>
      <c r="T119" s="208"/>
      <c r="U119" s="164"/>
      <c r="V119" s="89"/>
      <c r="W119" s="90"/>
      <c r="X119" s="90"/>
      <c r="Y119" s="90"/>
      <c r="Z119" s="90"/>
      <c r="AA119" s="90"/>
      <c r="AB119" s="90"/>
      <c r="AC119" s="90"/>
      <c r="AD119" s="90"/>
      <c r="AE119" s="90"/>
      <c r="AF119" s="90"/>
      <c r="AG119" s="90"/>
      <c r="AH119" s="90"/>
      <c r="AI119" s="90"/>
      <c r="AJ119" s="90"/>
      <c r="AK119" s="90"/>
      <c r="AL119" s="90"/>
      <c r="AM119" s="90"/>
      <c r="AN119" s="90"/>
    </row>
    <row r="120" ht="14.25" customHeight="1">
      <c r="A120" s="90"/>
      <c r="B120" s="90"/>
      <c r="C120" s="90"/>
      <c r="D120" s="90"/>
      <c r="E120" s="208"/>
      <c r="F120" s="208"/>
      <c r="G120" s="208"/>
      <c r="H120" s="208"/>
      <c r="I120" s="90"/>
      <c r="J120" s="158"/>
      <c r="K120" s="90"/>
      <c r="L120" s="90"/>
      <c r="M120" s="90"/>
      <c r="N120" s="90"/>
      <c r="O120" s="90"/>
      <c r="P120" s="90"/>
      <c r="Q120" s="90"/>
      <c r="R120" s="226"/>
      <c r="S120" s="208"/>
      <c r="T120" s="208"/>
      <c r="U120" s="164"/>
      <c r="V120" s="89"/>
      <c r="W120" s="90"/>
      <c r="X120" s="90"/>
      <c r="Y120" s="90"/>
      <c r="Z120" s="90"/>
      <c r="AA120" s="90"/>
      <c r="AB120" s="90"/>
      <c r="AC120" s="90"/>
      <c r="AD120" s="90"/>
      <c r="AE120" s="90"/>
      <c r="AF120" s="90"/>
      <c r="AG120" s="90"/>
      <c r="AH120" s="90"/>
      <c r="AI120" s="90"/>
      <c r="AJ120" s="90"/>
      <c r="AK120" s="90"/>
      <c r="AL120" s="90"/>
      <c r="AM120" s="90"/>
      <c r="AN120" s="90"/>
    </row>
    <row r="121" ht="14.25" customHeight="1">
      <c r="A121" s="90"/>
      <c r="B121" s="90"/>
      <c r="C121" s="90"/>
      <c r="D121" s="90"/>
      <c r="E121" s="208"/>
      <c r="F121" s="208"/>
      <c r="G121" s="208"/>
      <c r="H121" s="208"/>
      <c r="I121" s="90"/>
      <c r="J121" s="158"/>
      <c r="K121" s="90"/>
      <c r="L121" s="90"/>
      <c r="M121" s="90"/>
      <c r="N121" s="90"/>
      <c r="O121" s="90"/>
      <c r="P121" s="90"/>
      <c r="Q121" s="90"/>
      <c r="R121" s="226"/>
      <c r="S121" s="208"/>
      <c r="T121" s="208"/>
      <c r="U121" s="164"/>
      <c r="V121" s="89"/>
      <c r="W121" s="90"/>
      <c r="X121" s="90"/>
      <c r="Y121" s="90"/>
      <c r="Z121" s="90"/>
      <c r="AA121" s="90"/>
      <c r="AB121" s="90"/>
      <c r="AC121" s="90"/>
      <c r="AD121" s="90"/>
      <c r="AE121" s="90"/>
      <c r="AF121" s="90"/>
      <c r="AG121" s="90"/>
      <c r="AH121" s="90"/>
      <c r="AI121" s="90"/>
      <c r="AJ121" s="90"/>
      <c r="AK121" s="90"/>
      <c r="AL121" s="90"/>
      <c r="AM121" s="90"/>
      <c r="AN121" s="90"/>
    </row>
    <row r="122" ht="14.25" customHeight="1">
      <c r="A122" s="90"/>
      <c r="B122" s="90"/>
      <c r="C122" s="90"/>
      <c r="D122" s="90"/>
      <c r="E122" s="208"/>
      <c r="F122" s="208"/>
      <c r="G122" s="208"/>
      <c r="H122" s="208"/>
      <c r="I122" s="90"/>
      <c r="J122" s="158"/>
      <c r="K122" s="90"/>
      <c r="L122" s="90"/>
      <c r="M122" s="90"/>
      <c r="N122" s="90"/>
      <c r="O122" s="90"/>
      <c r="P122" s="90"/>
      <c r="Q122" s="90"/>
      <c r="R122" s="226"/>
      <c r="S122" s="208"/>
      <c r="T122" s="208"/>
      <c r="U122" s="164"/>
      <c r="V122" s="89"/>
      <c r="W122" s="90"/>
      <c r="X122" s="90"/>
      <c r="Y122" s="90"/>
      <c r="Z122" s="90"/>
      <c r="AA122" s="90"/>
      <c r="AB122" s="90"/>
      <c r="AC122" s="90"/>
      <c r="AD122" s="90"/>
      <c r="AE122" s="90"/>
      <c r="AF122" s="90"/>
      <c r="AG122" s="90"/>
      <c r="AH122" s="90"/>
      <c r="AI122" s="90"/>
      <c r="AJ122" s="90"/>
      <c r="AK122" s="90"/>
      <c r="AL122" s="90"/>
      <c r="AM122" s="90"/>
      <c r="AN122" s="90"/>
    </row>
    <row r="123" ht="14.25" customHeight="1">
      <c r="A123" s="90"/>
      <c r="B123" s="90"/>
      <c r="C123" s="90"/>
      <c r="D123" s="90"/>
      <c r="E123" s="208"/>
      <c r="F123" s="208"/>
      <c r="G123" s="208"/>
      <c r="H123" s="208"/>
      <c r="I123" s="90"/>
      <c r="J123" s="158"/>
      <c r="K123" s="90"/>
      <c r="L123" s="90"/>
      <c r="M123" s="90"/>
      <c r="N123" s="90"/>
      <c r="O123" s="90"/>
      <c r="P123" s="90"/>
      <c r="Q123" s="90"/>
      <c r="R123" s="226"/>
      <c r="S123" s="208"/>
      <c r="T123" s="208"/>
      <c r="U123" s="164"/>
      <c r="V123" s="89"/>
      <c r="W123" s="90"/>
      <c r="X123" s="90"/>
      <c r="Y123" s="90"/>
      <c r="Z123" s="90"/>
      <c r="AA123" s="90"/>
      <c r="AB123" s="90"/>
      <c r="AC123" s="90"/>
      <c r="AD123" s="90"/>
      <c r="AE123" s="90"/>
      <c r="AF123" s="90"/>
      <c r="AG123" s="90"/>
      <c r="AH123" s="90"/>
      <c r="AI123" s="90"/>
      <c r="AJ123" s="90"/>
      <c r="AK123" s="90"/>
      <c r="AL123" s="90"/>
      <c r="AM123" s="90"/>
      <c r="AN123" s="90"/>
    </row>
    <row r="124" ht="14.25" customHeight="1">
      <c r="A124" s="90"/>
      <c r="B124" s="90"/>
      <c r="C124" s="90"/>
      <c r="D124" s="90"/>
      <c r="E124" s="208"/>
      <c r="F124" s="208"/>
      <c r="G124" s="208"/>
      <c r="H124" s="208"/>
      <c r="I124" s="90"/>
      <c r="J124" s="158"/>
      <c r="K124" s="90"/>
      <c r="L124" s="90"/>
      <c r="M124" s="90"/>
      <c r="N124" s="90"/>
      <c r="O124" s="90"/>
      <c r="P124" s="90"/>
      <c r="Q124" s="90"/>
      <c r="R124" s="226"/>
      <c r="S124" s="208"/>
      <c r="T124" s="208"/>
      <c r="U124" s="164"/>
      <c r="V124" s="89"/>
      <c r="W124" s="90"/>
      <c r="X124" s="90"/>
      <c r="Y124" s="90"/>
      <c r="Z124" s="90"/>
      <c r="AA124" s="90"/>
      <c r="AB124" s="90"/>
      <c r="AC124" s="90"/>
      <c r="AD124" s="90"/>
      <c r="AE124" s="90"/>
      <c r="AF124" s="90"/>
      <c r="AG124" s="90"/>
      <c r="AH124" s="90"/>
      <c r="AI124" s="90"/>
      <c r="AJ124" s="90"/>
      <c r="AK124" s="90"/>
      <c r="AL124" s="90"/>
      <c r="AM124" s="90"/>
      <c r="AN124" s="90"/>
    </row>
    <row r="125" ht="14.25" customHeight="1">
      <c r="A125" s="90"/>
      <c r="B125" s="90"/>
      <c r="C125" s="90"/>
      <c r="D125" s="90"/>
      <c r="E125" s="208"/>
      <c r="F125" s="208"/>
      <c r="G125" s="208"/>
      <c r="H125" s="208"/>
      <c r="I125" s="90"/>
      <c r="J125" s="158"/>
      <c r="K125" s="90"/>
      <c r="L125" s="90"/>
      <c r="M125" s="90"/>
      <c r="N125" s="90"/>
      <c r="O125" s="90"/>
      <c r="P125" s="90"/>
      <c r="Q125" s="90"/>
      <c r="R125" s="226"/>
      <c r="S125" s="208"/>
      <c r="T125" s="208"/>
      <c r="U125" s="164"/>
      <c r="V125" s="89"/>
      <c r="W125" s="90"/>
      <c r="X125" s="90"/>
      <c r="Y125" s="90"/>
      <c r="Z125" s="90"/>
      <c r="AA125" s="90"/>
      <c r="AB125" s="90"/>
      <c r="AC125" s="90"/>
      <c r="AD125" s="90"/>
      <c r="AE125" s="90"/>
      <c r="AF125" s="90"/>
      <c r="AG125" s="90"/>
      <c r="AH125" s="90"/>
      <c r="AI125" s="90"/>
      <c r="AJ125" s="90"/>
      <c r="AK125" s="90"/>
      <c r="AL125" s="90"/>
      <c r="AM125" s="90"/>
      <c r="AN125" s="90"/>
    </row>
    <row r="126" ht="14.25" customHeight="1">
      <c r="A126" s="90"/>
      <c r="B126" s="90"/>
      <c r="C126" s="90"/>
      <c r="D126" s="90"/>
      <c r="E126" s="208"/>
      <c r="F126" s="208"/>
      <c r="G126" s="208"/>
      <c r="H126" s="208"/>
      <c r="I126" s="90"/>
      <c r="J126" s="158"/>
      <c r="K126" s="90"/>
      <c r="L126" s="90"/>
      <c r="M126" s="90"/>
      <c r="N126" s="90"/>
      <c r="O126" s="90"/>
      <c r="P126" s="90"/>
      <c r="Q126" s="90"/>
      <c r="R126" s="226"/>
      <c r="S126" s="208"/>
      <c r="T126" s="208"/>
      <c r="U126" s="164"/>
      <c r="V126" s="89"/>
      <c r="W126" s="90"/>
      <c r="X126" s="90"/>
      <c r="Y126" s="90"/>
      <c r="Z126" s="90"/>
      <c r="AA126" s="90"/>
      <c r="AB126" s="90"/>
      <c r="AC126" s="90"/>
      <c r="AD126" s="90"/>
      <c r="AE126" s="90"/>
      <c r="AF126" s="90"/>
      <c r="AG126" s="90"/>
      <c r="AH126" s="90"/>
      <c r="AI126" s="90"/>
      <c r="AJ126" s="90"/>
      <c r="AK126" s="90"/>
      <c r="AL126" s="90"/>
      <c r="AM126" s="90"/>
      <c r="AN126" s="90"/>
    </row>
    <row r="127" ht="14.25" customHeight="1">
      <c r="A127" s="90"/>
      <c r="B127" s="90"/>
      <c r="C127" s="90"/>
      <c r="D127" s="90"/>
      <c r="E127" s="208"/>
      <c r="F127" s="208"/>
      <c r="G127" s="208"/>
      <c r="H127" s="208"/>
      <c r="I127" s="90"/>
      <c r="J127" s="158"/>
      <c r="K127" s="90"/>
      <c r="L127" s="90"/>
      <c r="M127" s="90"/>
      <c r="N127" s="90"/>
      <c r="O127" s="90"/>
      <c r="P127" s="90"/>
      <c r="Q127" s="90"/>
      <c r="R127" s="226"/>
      <c r="S127" s="208"/>
      <c r="T127" s="208"/>
      <c r="U127" s="164"/>
      <c r="V127" s="89"/>
      <c r="W127" s="90"/>
      <c r="X127" s="90"/>
      <c r="Y127" s="90"/>
      <c r="Z127" s="90"/>
      <c r="AA127" s="90"/>
      <c r="AB127" s="90"/>
      <c r="AC127" s="90"/>
      <c r="AD127" s="90"/>
      <c r="AE127" s="90"/>
      <c r="AF127" s="90"/>
      <c r="AG127" s="90"/>
      <c r="AH127" s="90"/>
      <c r="AI127" s="90"/>
      <c r="AJ127" s="90"/>
      <c r="AK127" s="90"/>
      <c r="AL127" s="90"/>
      <c r="AM127" s="90"/>
      <c r="AN127" s="90"/>
    </row>
    <row r="128" ht="14.25" customHeight="1">
      <c r="A128" s="90"/>
      <c r="B128" s="90"/>
      <c r="C128" s="90"/>
      <c r="D128" s="90"/>
      <c r="E128" s="208"/>
      <c r="F128" s="208"/>
      <c r="G128" s="208"/>
      <c r="H128" s="208"/>
      <c r="I128" s="90"/>
      <c r="J128" s="158"/>
      <c r="K128" s="90"/>
      <c r="L128" s="90"/>
      <c r="M128" s="90"/>
      <c r="N128" s="90"/>
      <c r="O128" s="90"/>
      <c r="P128" s="90"/>
      <c r="Q128" s="90"/>
      <c r="R128" s="226"/>
      <c r="S128" s="208"/>
      <c r="T128" s="208"/>
      <c r="U128" s="164"/>
      <c r="V128" s="89"/>
      <c r="W128" s="90"/>
      <c r="X128" s="90"/>
      <c r="Y128" s="90"/>
      <c r="Z128" s="90"/>
      <c r="AA128" s="90"/>
      <c r="AB128" s="90"/>
      <c r="AC128" s="90"/>
      <c r="AD128" s="90"/>
      <c r="AE128" s="90"/>
      <c r="AF128" s="90"/>
      <c r="AG128" s="90"/>
      <c r="AH128" s="90"/>
      <c r="AI128" s="90"/>
      <c r="AJ128" s="90"/>
      <c r="AK128" s="90"/>
      <c r="AL128" s="90"/>
      <c r="AM128" s="90"/>
      <c r="AN128" s="90"/>
    </row>
    <row r="129" ht="14.25" customHeight="1">
      <c r="A129" s="90"/>
      <c r="B129" s="90"/>
      <c r="C129" s="90"/>
      <c r="D129" s="90"/>
      <c r="E129" s="208"/>
      <c r="F129" s="208"/>
      <c r="G129" s="208"/>
      <c r="H129" s="208"/>
      <c r="I129" s="90"/>
      <c r="J129" s="158"/>
      <c r="K129" s="90"/>
      <c r="L129" s="90"/>
      <c r="M129" s="90"/>
      <c r="N129" s="90"/>
      <c r="O129" s="90"/>
      <c r="P129" s="90"/>
      <c r="Q129" s="90"/>
      <c r="R129" s="226"/>
      <c r="S129" s="208"/>
      <c r="T129" s="208"/>
      <c r="U129" s="164"/>
      <c r="V129" s="89"/>
      <c r="W129" s="90"/>
      <c r="X129" s="90"/>
      <c r="Y129" s="90"/>
      <c r="Z129" s="90"/>
      <c r="AA129" s="90"/>
      <c r="AB129" s="90"/>
      <c r="AC129" s="90"/>
      <c r="AD129" s="90"/>
      <c r="AE129" s="90"/>
      <c r="AF129" s="90"/>
      <c r="AG129" s="90"/>
      <c r="AH129" s="90"/>
      <c r="AI129" s="90"/>
      <c r="AJ129" s="90"/>
      <c r="AK129" s="90"/>
      <c r="AL129" s="90"/>
      <c r="AM129" s="90"/>
      <c r="AN129" s="90"/>
    </row>
    <row r="130" ht="14.25" customHeight="1">
      <c r="A130" s="90"/>
      <c r="B130" s="90"/>
      <c r="C130" s="90"/>
      <c r="D130" s="90"/>
      <c r="E130" s="208"/>
      <c r="F130" s="208"/>
      <c r="G130" s="208"/>
      <c r="H130" s="208"/>
      <c r="I130" s="90"/>
      <c r="J130" s="158"/>
      <c r="K130" s="90"/>
      <c r="L130" s="90"/>
      <c r="M130" s="90"/>
      <c r="N130" s="90"/>
      <c r="O130" s="90"/>
      <c r="P130" s="90"/>
      <c r="Q130" s="90"/>
      <c r="R130" s="226"/>
      <c r="S130" s="208"/>
      <c r="T130" s="208"/>
      <c r="U130" s="164"/>
      <c r="V130" s="89"/>
      <c r="W130" s="90"/>
      <c r="X130" s="90"/>
      <c r="Y130" s="90"/>
      <c r="Z130" s="90"/>
      <c r="AA130" s="90"/>
      <c r="AB130" s="90"/>
      <c r="AC130" s="90"/>
      <c r="AD130" s="90"/>
      <c r="AE130" s="90"/>
      <c r="AF130" s="90"/>
      <c r="AG130" s="90"/>
      <c r="AH130" s="90"/>
      <c r="AI130" s="90"/>
      <c r="AJ130" s="90"/>
      <c r="AK130" s="90"/>
      <c r="AL130" s="90"/>
      <c r="AM130" s="90"/>
      <c r="AN130" s="90"/>
    </row>
    <row r="131" ht="14.25" customHeight="1">
      <c r="A131" s="90"/>
      <c r="B131" s="90"/>
      <c r="C131" s="90"/>
      <c r="D131" s="90"/>
      <c r="E131" s="208"/>
      <c r="F131" s="208"/>
      <c r="G131" s="208"/>
      <c r="H131" s="208"/>
      <c r="I131" s="90"/>
      <c r="J131" s="158"/>
      <c r="K131" s="90"/>
      <c r="L131" s="90"/>
      <c r="M131" s="90"/>
      <c r="N131" s="90"/>
      <c r="O131" s="90"/>
      <c r="P131" s="90"/>
      <c r="Q131" s="90"/>
      <c r="R131" s="226"/>
      <c r="S131" s="208"/>
      <c r="T131" s="208"/>
      <c r="U131" s="164"/>
      <c r="V131" s="89"/>
      <c r="W131" s="90"/>
      <c r="X131" s="90"/>
      <c r="Y131" s="90"/>
      <c r="Z131" s="90"/>
      <c r="AA131" s="90"/>
      <c r="AB131" s="90"/>
      <c r="AC131" s="90"/>
      <c r="AD131" s="90"/>
      <c r="AE131" s="90"/>
      <c r="AF131" s="90"/>
      <c r="AG131" s="90"/>
      <c r="AH131" s="90"/>
      <c r="AI131" s="90"/>
      <c r="AJ131" s="90"/>
      <c r="AK131" s="90"/>
      <c r="AL131" s="90"/>
      <c r="AM131" s="90"/>
      <c r="AN131" s="90"/>
    </row>
    <row r="132" ht="14.25" customHeight="1">
      <c r="A132" s="90"/>
      <c r="B132" s="90"/>
      <c r="C132" s="90"/>
      <c r="D132" s="90"/>
      <c r="E132" s="208"/>
      <c r="F132" s="208"/>
      <c r="G132" s="208"/>
      <c r="H132" s="208"/>
      <c r="I132" s="90"/>
      <c r="J132" s="158"/>
      <c r="K132" s="90"/>
      <c r="L132" s="90"/>
      <c r="M132" s="90"/>
      <c r="N132" s="90"/>
      <c r="O132" s="90"/>
      <c r="P132" s="90"/>
      <c r="Q132" s="90"/>
      <c r="R132" s="226"/>
      <c r="S132" s="208"/>
      <c r="T132" s="208"/>
      <c r="U132" s="164"/>
      <c r="V132" s="89"/>
      <c r="W132" s="90"/>
      <c r="X132" s="90"/>
      <c r="Y132" s="90"/>
      <c r="Z132" s="90"/>
      <c r="AA132" s="90"/>
      <c r="AB132" s="90"/>
      <c r="AC132" s="90"/>
      <c r="AD132" s="90"/>
      <c r="AE132" s="90"/>
      <c r="AF132" s="90"/>
      <c r="AG132" s="90"/>
      <c r="AH132" s="90"/>
      <c r="AI132" s="90"/>
      <c r="AJ132" s="90"/>
      <c r="AK132" s="90"/>
      <c r="AL132" s="90"/>
      <c r="AM132" s="90"/>
      <c r="AN132" s="90"/>
    </row>
    <row r="133" ht="14.25" customHeight="1">
      <c r="A133" s="90"/>
      <c r="B133" s="90"/>
      <c r="C133" s="90"/>
      <c r="D133" s="90"/>
      <c r="E133" s="208"/>
      <c r="F133" s="208"/>
      <c r="G133" s="208"/>
      <c r="H133" s="208"/>
      <c r="I133" s="90"/>
      <c r="J133" s="158"/>
      <c r="K133" s="90"/>
      <c r="L133" s="90"/>
      <c r="M133" s="90"/>
      <c r="N133" s="90"/>
      <c r="O133" s="90"/>
      <c r="P133" s="90"/>
      <c r="Q133" s="90"/>
      <c r="R133" s="226"/>
      <c r="S133" s="208"/>
      <c r="T133" s="208"/>
      <c r="U133" s="164"/>
      <c r="V133" s="89"/>
      <c r="W133" s="90"/>
      <c r="X133" s="90"/>
      <c r="Y133" s="90"/>
      <c r="Z133" s="90"/>
      <c r="AA133" s="90"/>
      <c r="AB133" s="90"/>
      <c r="AC133" s="90"/>
      <c r="AD133" s="90"/>
      <c r="AE133" s="90"/>
      <c r="AF133" s="90"/>
      <c r="AG133" s="90"/>
      <c r="AH133" s="90"/>
      <c r="AI133" s="90"/>
      <c r="AJ133" s="90"/>
      <c r="AK133" s="90"/>
      <c r="AL133" s="90"/>
      <c r="AM133" s="90"/>
      <c r="AN133" s="90"/>
    </row>
    <row r="134" ht="14.25" customHeight="1">
      <c r="A134" s="90"/>
      <c r="B134" s="90"/>
      <c r="C134" s="90"/>
      <c r="D134" s="90"/>
      <c r="E134" s="208"/>
      <c r="F134" s="208"/>
      <c r="G134" s="208"/>
      <c r="H134" s="208"/>
      <c r="I134" s="90"/>
      <c r="J134" s="158"/>
      <c r="K134" s="90"/>
      <c r="L134" s="90"/>
      <c r="M134" s="90"/>
      <c r="N134" s="90"/>
      <c r="O134" s="90"/>
      <c r="P134" s="90"/>
      <c r="Q134" s="90"/>
      <c r="R134" s="226"/>
      <c r="S134" s="208"/>
      <c r="T134" s="208"/>
      <c r="U134" s="164"/>
      <c r="V134" s="89"/>
      <c r="W134" s="90"/>
      <c r="X134" s="90"/>
      <c r="Y134" s="90"/>
      <c r="Z134" s="90"/>
      <c r="AA134" s="90"/>
      <c r="AB134" s="90"/>
      <c r="AC134" s="90"/>
      <c r="AD134" s="90"/>
      <c r="AE134" s="90"/>
      <c r="AF134" s="90"/>
      <c r="AG134" s="90"/>
      <c r="AH134" s="90"/>
      <c r="AI134" s="90"/>
      <c r="AJ134" s="90"/>
      <c r="AK134" s="90"/>
      <c r="AL134" s="90"/>
      <c r="AM134" s="90"/>
      <c r="AN134" s="90"/>
    </row>
    <row r="135" ht="14.25" customHeight="1">
      <c r="A135" s="90"/>
      <c r="B135" s="90"/>
      <c r="C135" s="90"/>
      <c r="D135" s="90"/>
      <c r="E135" s="208"/>
      <c r="F135" s="208"/>
      <c r="G135" s="208"/>
      <c r="H135" s="208"/>
      <c r="I135" s="90"/>
      <c r="J135" s="158"/>
      <c r="K135" s="90"/>
      <c r="L135" s="90"/>
      <c r="M135" s="90"/>
      <c r="N135" s="90"/>
      <c r="O135" s="90"/>
      <c r="P135" s="90"/>
      <c r="Q135" s="90"/>
      <c r="R135" s="226"/>
      <c r="S135" s="208"/>
      <c r="T135" s="208"/>
      <c r="U135" s="164"/>
      <c r="V135" s="89"/>
      <c r="W135" s="90"/>
      <c r="X135" s="90"/>
      <c r="Y135" s="90"/>
      <c r="Z135" s="90"/>
      <c r="AA135" s="90"/>
      <c r="AB135" s="90"/>
      <c r="AC135" s="90"/>
      <c r="AD135" s="90"/>
      <c r="AE135" s="90"/>
      <c r="AF135" s="90"/>
      <c r="AG135" s="90"/>
      <c r="AH135" s="90"/>
      <c r="AI135" s="90"/>
      <c r="AJ135" s="90"/>
      <c r="AK135" s="90"/>
      <c r="AL135" s="90"/>
      <c r="AM135" s="90"/>
      <c r="AN135" s="90"/>
    </row>
    <row r="136" ht="14.25" customHeight="1">
      <c r="A136" s="90"/>
      <c r="B136" s="90"/>
      <c r="C136" s="90"/>
      <c r="D136" s="90"/>
      <c r="E136" s="208"/>
      <c r="F136" s="208"/>
      <c r="G136" s="208"/>
      <c r="H136" s="208"/>
      <c r="I136" s="90"/>
      <c r="J136" s="158"/>
      <c r="K136" s="90"/>
      <c r="L136" s="90"/>
      <c r="M136" s="90"/>
      <c r="N136" s="90"/>
      <c r="O136" s="90"/>
      <c r="P136" s="90"/>
      <c r="Q136" s="90"/>
      <c r="R136" s="226"/>
      <c r="S136" s="208"/>
      <c r="T136" s="208"/>
      <c r="U136" s="164"/>
      <c r="V136" s="89"/>
      <c r="W136" s="90"/>
      <c r="X136" s="90"/>
      <c r="Y136" s="90"/>
      <c r="Z136" s="90"/>
      <c r="AA136" s="90"/>
      <c r="AB136" s="90"/>
      <c r="AC136" s="90"/>
      <c r="AD136" s="90"/>
      <c r="AE136" s="90"/>
      <c r="AF136" s="90"/>
      <c r="AG136" s="90"/>
      <c r="AH136" s="90"/>
      <c r="AI136" s="90"/>
      <c r="AJ136" s="90"/>
      <c r="AK136" s="90"/>
      <c r="AL136" s="90"/>
      <c r="AM136" s="90"/>
      <c r="AN136" s="90"/>
    </row>
    <row r="137" ht="14.25" customHeight="1">
      <c r="A137" s="90"/>
      <c r="B137" s="90"/>
      <c r="C137" s="90"/>
      <c r="D137" s="90"/>
      <c r="E137" s="208"/>
      <c r="F137" s="208"/>
      <c r="G137" s="208"/>
      <c r="H137" s="208"/>
      <c r="I137" s="90"/>
      <c r="J137" s="158"/>
      <c r="K137" s="90"/>
      <c r="L137" s="90"/>
      <c r="M137" s="90"/>
      <c r="N137" s="90"/>
      <c r="O137" s="90"/>
      <c r="P137" s="90"/>
      <c r="Q137" s="90"/>
      <c r="R137" s="226"/>
      <c r="S137" s="208"/>
      <c r="T137" s="208"/>
      <c r="U137" s="164"/>
      <c r="V137" s="89"/>
      <c r="W137" s="90"/>
      <c r="X137" s="90"/>
      <c r="Y137" s="90"/>
      <c r="Z137" s="90"/>
      <c r="AA137" s="90"/>
      <c r="AB137" s="90"/>
      <c r="AC137" s="90"/>
      <c r="AD137" s="90"/>
      <c r="AE137" s="90"/>
      <c r="AF137" s="90"/>
      <c r="AG137" s="90"/>
      <c r="AH137" s="90"/>
      <c r="AI137" s="90"/>
      <c r="AJ137" s="90"/>
      <c r="AK137" s="90"/>
      <c r="AL137" s="90"/>
      <c r="AM137" s="90"/>
      <c r="AN137" s="90"/>
    </row>
    <row r="138" ht="14.25" customHeight="1">
      <c r="A138" s="90"/>
      <c r="B138" s="90"/>
      <c r="C138" s="90"/>
      <c r="D138" s="90"/>
      <c r="E138" s="208"/>
      <c r="F138" s="208"/>
      <c r="G138" s="208"/>
      <c r="H138" s="208"/>
      <c r="I138" s="90"/>
      <c r="J138" s="158"/>
      <c r="K138" s="90"/>
      <c r="L138" s="90"/>
      <c r="M138" s="90"/>
      <c r="N138" s="90"/>
      <c r="O138" s="90"/>
      <c r="P138" s="90"/>
      <c r="Q138" s="90"/>
      <c r="R138" s="226"/>
      <c r="S138" s="208"/>
      <c r="T138" s="208"/>
      <c r="U138" s="164"/>
      <c r="V138" s="89"/>
      <c r="W138" s="90"/>
      <c r="X138" s="90"/>
      <c r="Y138" s="90"/>
      <c r="Z138" s="90"/>
      <c r="AA138" s="90"/>
      <c r="AB138" s="90"/>
      <c r="AC138" s="90"/>
      <c r="AD138" s="90"/>
      <c r="AE138" s="90"/>
      <c r="AF138" s="90"/>
      <c r="AG138" s="90"/>
      <c r="AH138" s="90"/>
      <c r="AI138" s="90"/>
      <c r="AJ138" s="90"/>
      <c r="AK138" s="90"/>
      <c r="AL138" s="90"/>
      <c r="AM138" s="90"/>
      <c r="AN138" s="90"/>
    </row>
    <row r="139" ht="14.25" customHeight="1">
      <c r="A139" s="90"/>
      <c r="B139" s="90"/>
      <c r="C139" s="90"/>
      <c r="D139" s="90"/>
      <c r="E139" s="208"/>
      <c r="F139" s="208"/>
      <c r="G139" s="208"/>
      <c r="H139" s="208"/>
      <c r="I139" s="90"/>
      <c r="J139" s="158"/>
      <c r="K139" s="90"/>
      <c r="L139" s="90"/>
      <c r="M139" s="90"/>
      <c r="N139" s="90"/>
      <c r="O139" s="90"/>
      <c r="P139" s="90"/>
      <c r="Q139" s="90"/>
      <c r="R139" s="226"/>
      <c r="S139" s="208"/>
      <c r="T139" s="208"/>
      <c r="U139" s="164"/>
      <c r="V139" s="89"/>
      <c r="W139" s="90"/>
      <c r="X139" s="90"/>
      <c r="Y139" s="90"/>
      <c r="Z139" s="90"/>
      <c r="AA139" s="90"/>
      <c r="AB139" s="90"/>
      <c r="AC139" s="90"/>
      <c r="AD139" s="90"/>
      <c r="AE139" s="90"/>
      <c r="AF139" s="90"/>
      <c r="AG139" s="90"/>
      <c r="AH139" s="90"/>
      <c r="AI139" s="90"/>
      <c r="AJ139" s="90"/>
      <c r="AK139" s="90"/>
      <c r="AL139" s="90"/>
      <c r="AM139" s="90"/>
      <c r="AN139" s="90"/>
    </row>
    <row r="140" ht="14.25" customHeight="1">
      <c r="A140" s="90"/>
      <c r="B140" s="90"/>
      <c r="C140" s="90"/>
      <c r="D140" s="90"/>
      <c r="E140" s="208"/>
      <c r="F140" s="208"/>
      <c r="G140" s="208"/>
      <c r="H140" s="208"/>
      <c r="I140" s="90"/>
      <c r="J140" s="158"/>
      <c r="K140" s="90"/>
      <c r="L140" s="90"/>
      <c r="M140" s="90"/>
      <c r="N140" s="90"/>
      <c r="O140" s="90"/>
      <c r="P140" s="90"/>
      <c r="Q140" s="90"/>
      <c r="R140" s="226"/>
      <c r="S140" s="208"/>
      <c r="T140" s="208"/>
      <c r="U140" s="164"/>
      <c r="V140" s="89"/>
      <c r="W140" s="90"/>
      <c r="X140" s="90"/>
      <c r="Y140" s="90"/>
      <c r="Z140" s="90"/>
      <c r="AA140" s="90"/>
      <c r="AB140" s="90"/>
      <c r="AC140" s="90"/>
      <c r="AD140" s="90"/>
      <c r="AE140" s="90"/>
      <c r="AF140" s="90"/>
      <c r="AG140" s="90"/>
      <c r="AH140" s="90"/>
      <c r="AI140" s="90"/>
      <c r="AJ140" s="90"/>
      <c r="AK140" s="90"/>
      <c r="AL140" s="90"/>
      <c r="AM140" s="90"/>
      <c r="AN140" s="90"/>
    </row>
    <row r="141" ht="14.25" customHeight="1">
      <c r="A141" s="90"/>
      <c r="B141" s="90"/>
      <c r="C141" s="90"/>
      <c r="D141" s="90"/>
      <c r="E141" s="208"/>
      <c r="F141" s="208"/>
      <c r="G141" s="208"/>
      <c r="H141" s="208"/>
      <c r="I141" s="90"/>
      <c r="J141" s="158"/>
      <c r="K141" s="90"/>
      <c r="L141" s="90"/>
      <c r="M141" s="90"/>
      <c r="N141" s="90"/>
      <c r="O141" s="90"/>
      <c r="P141" s="90"/>
      <c r="Q141" s="90"/>
      <c r="R141" s="226"/>
      <c r="S141" s="208"/>
      <c r="T141" s="208"/>
      <c r="U141" s="164"/>
      <c r="V141" s="89"/>
      <c r="W141" s="90"/>
      <c r="X141" s="90"/>
      <c r="Y141" s="90"/>
      <c r="Z141" s="90"/>
      <c r="AA141" s="90"/>
      <c r="AB141" s="90"/>
      <c r="AC141" s="90"/>
      <c r="AD141" s="90"/>
      <c r="AE141" s="90"/>
      <c r="AF141" s="90"/>
      <c r="AG141" s="90"/>
      <c r="AH141" s="90"/>
      <c r="AI141" s="90"/>
      <c r="AJ141" s="90"/>
      <c r="AK141" s="90"/>
      <c r="AL141" s="90"/>
      <c r="AM141" s="90"/>
      <c r="AN141" s="90"/>
    </row>
    <row r="142" ht="14.25" customHeight="1">
      <c r="A142" s="90"/>
      <c r="B142" s="90"/>
      <c r="C142" s="90"/>
      <c r="D142" s="90"/>
      <c r="E142" s="208"/>
      <c r="F142" s="208"/>
      <c r="G142" s="208"/>
      <c r="H142" s="208"/>
      <c r="I142" s="90"/>
      <c r="J142" s="158"/>
      <c r="K142" s="90"/>
      <c r="L142" s="90"/>
      <c r="M142" s="90"/>
      <c r="N142" s="90"/>
      <c r="O142" s="90"/>
      <c r="P142" s="90"/>
      <c r="Q142" s="90"/>
      <c r="R142" s="226"/>
      <c r="S142" s="208"/>
      <c r="T142" s="208"/>
      <c r="U142" s="164"/>
      <c r="V142" s="89"/>
      <c r="W142" s="90"/>
      <c r="X142" s="90"/>
      <c r="Y142" s="90"/>
      <c r="Z142" s="90"/>
      <c r="AA142" s="90"/>
      <c r="AB142" s="90"/>
      <c r="AC142" s="90"/>
      <c r="AD142" s="90"/>
      <c r="AE142" s="90"/>
      <c r="AF142" s="90"/>
      <c r="AG142" s="90"/>
      <c r="AH142" s="90"/>
      <c r="AI142" s="90"/>
      <c r="AJ142" s="90"/>
      <c r="AK142" s="90"/>
      <c r="AL142" s="90"/>
      <c r="AM142" s="90"/>
      <c r="AN142" s="90"/>
    </row>
    <row r="143" ht="14.25" customHeight="1">
      <c r="A143" s="90"/>
      <c r="B143" s="90"/>
      <c r="C143" s="90"/>
      <c r="D143" s="90"/>
      <c r="E143" s="208"/>
      <c r="F143" s="208"/>
      <c r="G143" s="208"/>
      <c r="H143" s="208"/>
      <c r="I143" s="90"/>
      <c r="J143" s="158"/>
      <c r="K143" s="90"/>
      <c r="L143" s="90"/>
      <c r="M143" s="90"/>
      <c r="N143" s="90"/>
      <c r="O143" s="90"/>
      <c r="P143" s="90"/>
      <c r="Q143" s="90"/>
      <c r="R143" s="226"/>
      <c r="S143" s="208"/>
      <c r="T143" s="208"/>
      <c r="U143" s="164"/>
      <c r="V143" s="89"/>
      <c r="W143" s="90"/>
      <c r="X143" s="90"/>
      <c r="Y143" s="90"/>
      <c r="Z143" s="90"/>
      <c r="AA143" s="90"/>
      <c r="AB143" s="90"/>
      <c r="AC143" s="90"/>
      <c r="AD143" s="90"/>
      <c r="AE143" s="90"/>
      <c r="AF143" s="90"/>
      <c r="AG143" s="90"/>
      <c r="AH143" s="90"/>
      <c r="AI143" s="90"/>
      <c r="AJ143" s="90"/>
      <c r="AK143" s="90"/>
      <c r="AL143" s="90"/>
      <c r="AM143" s="90"/>
      <c r="AN143" s="90"/>
    </row>
    <row r="144" ht="14.25" customHeight="1">
      <c r="A144" s="90"/>
      <c r="B144" s="90"/>
      <c r="C144" s="90"/>
      <c r="D144" s="90"/>
      <c r="E144" s="208"/>
      <c r="F144" s="208"/>
      <c r="G144" s="208"/>
      <c r="H144" s="208"/>
      <c r="I144" s="90"/>
      <c r="J144" s="158"/>
      <c r="K144" s="90"/>
      <c r="L144" s="90"/>
      <c r="M144" s="90"/>
      <c r="N144" s="90"/>
      <c r="O144" s="90"/>
      <c r="P144" s="90"/>
      <c r="Q144" s="90"/>
      <c r="R144" s="226"/>
      <c r="S144" s="208"/>
      <c r="T144" s="208"/>
      <c r="U144" s="164"/>
      <c r="V144" s="89"/>
      <c r="W144" s="90"/>
      <c r="X144" s="90"/>
      <c r="Y144" s="90"/>
      <c r="Z144" s="90"/>
      <c r="AA144" s="90"/>
      <c r="AB144" s="90"/>
      <c r="AC144" s="90"/>
      <c r="AD144" s="90"/>
      <c r="AE144" s="90"/>
      <c r="AF144" s="90"/>
      <c r="AG144" s="90"/>
      <c r="AH144" s="90"/>
      <c r="AI144" s="90"/>
      <c r="AJ144" s="90"/>
      <c r="AK144" s="90"/>
      <c r="AL144" s="90"/>
      <c r="AM144" s="90"/>
      <c r="AN144" s="90"/>
    </row>
    <row r="145" ht="14.25" customHeight="1">
      <c r="A145" s="90"/>
      <c r="B145" s="90"/>
      <c r="C145" s="90"/>
      <c r="D145" s="90"/>
      <c r="E145" s="208"/>
      <c r="F145" s="208"/>
      <c r="G145" s="208"/>
      <c r="H145" s="208"/>
      <c r="I145" s="90"/>
      <c r="J145" s="158"/>
      <c r="K145" s="90"/>
      <c r="L145" s="90"/>
      <c r="M145" s="90"/>
      <c r="N145" s="90"/>
      <c r="O145" s="90"/>
      <c r="P145" s="90"/>
      <c r="Q145" s="90"/>
      <c r="R145" s="226"/>
      <c r="S145" s="208"/>
      <c r="T145" s="208"/>
      <c r="U145" s="164"/>
      <c r="V145" s="89"/>
      <c r="W145" s="90"/>
      <c r="X145" s="90"/>
      <c r="Y145" s="90"/>
      <c r="Z145" s="90"/>
      <c r="AA145" s="90"/>
      <c r="AB145" s="90"/>
      <c r="AC145" s="90"/>
      <c r="AD145" s="90"/>
      <c r="AE145" s="90"/>
      <c r="AF145" s="90"/>
      <c r="AG145" s="90"/>
      <c r="AH145" s="90"/>
      <c r="AI145" s="90"/>
      <c r="AJ145" s="90"/>
      <c r="AK145" s="90"/>
      <c r="AL145" s="90"/>
      <c r="AM145" s="90"/>
      <c r="AN145" s="90"/>
    </row>
    <row r="146" ht="14.25" customHeight="1">
      <c r="A146" s="90"/>
      <c r="B146" s="90"/>
      <c r="C146" s="90"/>
      <c r="D146" s="90"/>
      <c r="E146" s="208"/>
      <c r="F146" s="208"/>
      <c r="G146" s="208"/>
      <c r="H146" s="208"/>
      <c r="I146" s="90"/>
      <c r="J146" s="158"/>
      <c r="K146" s="90"/>
      <c r="L146" s="90"/>
      <c r="M146" s="90"/>
      <c r="N146" s="90"/>
      <c r="O146" s="90"/>
      <c r="P146" s="90"/>
      <c r="Q146" s="90"/>
      <c r="R146" s="226"/>
      <c r="S146" s="208"/>
      <c r="T146" s="208"/>
      <c r="U146" s="164"/>
      <c r="V146" s="89"/>
      <c r="W146" s="90"/>
      <c r="X146" s="90"/>
      <c r="Y146" s="90"/>
      <c r="Z146" s="90"/>
      <c r="AA146" s="90"/>
      <c r="AB146" s="90"/>
      <c r="AC146" s="90"/>
      <c r="AD146" s="90"/>
      <c r="AE146" s="90"/>
      <c r="AF146" s="90"/>
      <c r="AG146" s="90"/>
      <c r="AH146" s="90"/>
      <c r="AI146" s="90"/>
      <c r="AJ146" s="90"/>
      <c r="AK146" s="90"/>
      <c r="AL146" s="90"/>
      <c r="AM146" s="90"/>
      <c r="AN146" s="90"/>
    </row>
    <row r="147" ht="14.25" customHeight="1">
      <c r="A147" s="90"/>
      <c r="B147" s="90"/>
      <c r="C147" s="90"/>
      <c r="D147" s="90"/>
      <c r="E147" s="208"/>
      <c r="F147" s="208"/>
      <c r="G147" s="208"/>
      <c r="H147" s="208"/>
      <c r="I147" s="90"/>
      <c r="J147" s="158"/>
      <c r="K147" s="90"/>
      <c r="L147" s="90"/>
      <c r="M147" s="90"/>
      <c r="N147" s="90"/>
      <c r="O147" s="90"/>
      <c r="P147" s="90"/>
      <c r="Q147" s="90"/>
      <c r="R147" s="226"/>
      <c r="S147" s="208"/>
      <c r="T147" s="208"/>
      <c r="U147" s="164"/>
      <c r="V147" s="89"/>
      <c r="W147" s="90"/>
      <c r="X147" s="90"/>
      <c r="Y147" s="90"/>
      <c r="Z147" s="90"/>
      <c r="AA147" s="90"/>
      <c r="AB147" s="90"/>
      <c r="AC147" s="90"/>
      <c r="AD147" s="90"/>
      <c r="AE147" s="90"/>
      <c r="AF147" s="90"/>
      <c r="AG147" s="90"/>
      <c r="AH147" s="90"/>
      <c r="AI147" s="90"/>
      <c r="AJ147" s="90"/>
      <c r="AK147" s="90"/>
      <c r="AL147" s="90"/>
      <c r="AM147" s="90"/>
      <c r="AN147" s="90"/>
    </row>
    <row r="148" ht="14.25" customHeight="1">
      <c r="A148" s="90"/>
      <c r="B148" s="90"/>
      <c r="C148" s="90"/>
      <c r="D148" s="90"/>
      <c r="E148" s="208"/>
      <c r="F148" s="208"/>
      <c r="G148" s="208"/>
      <c r="H148" s="208"/>
      <c r="I148" s="90"/>
      <c r="J148" s="158"/>
      <c r="K148" s="90"/>
      <c r="L148" s="90"/>
      <c r="M148" s="90"/>
      <c r="N148" s="90"/>
      <c r="O148" s="90"/>
      <c r="P148" s="90"/>
      <c r="Q148" s="90"/>
      <c r="R148" s="226"/>
      <c r="S148" s="208"/>
      <c r="T148" s="208"/>
      <c r="U148" s="164"/>
      <c r="V148" s="89"/>
      <c r="W148" s="90"/>
      <c r="X148" s="90"/>
      <c r="Y148" s="90"/>
      <c r="Z148" s="90"/>
      <c r="AA148" s="90"/>
      <c r="AB148" s="90"/>
      <c r="AC148" s="90"/>
      <c r="AD148" s="90"/>
      <c r="AE148" s="90"/>
      <c r="AF148" s="90"/>
      <c r="AG148" s="90"/>
      <c r="AH148" s="90"/>
      <c r="AI148" s="90"/>
      <c r="AJ148" s="90"/>
      <c r="AK148" s="90"/>
      <c r="AL148" s="90"/>
      <c r="AM148" s="90"/>
      <c r="AN148" s="90"/>
    </row>
    <row r="149" ht="14.25" customHeight="1">
      <c r="A149" s="90"/>
      <c r="B149" s="90"/>
      <c r="C149" s="90"/>
      <c r="D149" s="90"/>
      <c r="E149" s="208"/>
      <c r="F149" s="208"/>
      <c r="G149" s="208"/>
      <c r="H149" s="208"/>
      <c r="I149" s="90"/>
      <c r="J149" s="158"/>
      <c r="K149" s="90"/>
      <c r="L149" s="90"/>
      <c r="M149" s="90"/>
      <c r="N149" s="90"/>
      <c r="O149" s="90"/>
      <c r="P149" s="90"/>
      <c r="Q149" s="90"/>
      <c r="R149" s="226"/>
      <c r="S149" s="208"/>
      <c r="T149" s="208"/>
      <c r="U149" s="164"/>
      <c r="V149" s="89"/>
      <c r="W149" s="90"/>
      <c r="X149" s="90"/>
      <c r="Y149" s="90"/>
      <c r="Z149" s="90"/>
      <c r="AA149" s="90"/>
      <c r="AB149" s="90"/>
      <c r="AC149" s="90"/>
      <c r="AD149" s="90"/>
      <c r="AE149" s="90"/>
      <c r="AF149" s="90"/>
      <c r="AG149" s="90"/>
      <c r="AH149" s="90"/>
      <c r="AI149" s="90"/>
      <c r="AJ149" s="90"/>
      <c r="AK149" s="90"/>
      <c r="AL149" s="90"/>
      <c r="AM149" s="90"/>
      <c r="AN149" s="90"/>
    </row>
    <row r="150" ht="14.25" customHeight="1">
      <c r="A150" s="90"/>
      <c r="B150" s="90"/>
      <c r="C150" s="90"/>
      <c r="D150" s="90"/>
      <c r="E150" s="208"/>
      <c r="F150" s="208"/>
      <c r="G150" s="208"/>
      <c r="H150" s="208"/>
      <c r="I150" s="90"/>
      <c r="J150" s="158"/>
      <c r="K150" s="90"/>
      <c r="L150" s="90"/>
      <c r="M150" s="90"/>
      <c r="N150" s="90"/>
      <c r="O150" s="90"/>
      <c r="P150" s="90"/>
      <c r="Q150" s="90"/>
      <c r="R150" s="226"/>
      <c r="S150" s="208"/>
      <c r="T150" s="208"/>
      <c r="U150" s="164"/>
      <c r="V150" s="89"/>
      <c r="W150" s="90"/>
      <c r="X150" s="90"/>
      <c r="Y150" s="90"/>
      <c r="Z150" s="90"/>
      <c r="AA150" s="90"/>
      <c r="AB150" s="90"/>
      <c r="AC150" s="90"/>
      <c r="AD150" s="90"/>
      <c r="AE150" s="90"/>
      <c r="AF150" s="90"/>
      <c r="AG150" s="90"/>
      <c r="AH150" s="90"/>
      <c r="AI150" s="90"/>
      <c r="AJ150" s="90"/>
      <c r="AK150" s="90"/>
      <c r="AL150" s="90"/>
      <c r="AM150" s="90"/>
      <c r="AN150" s="90"/>
    </row>
    <row r="151" ht="14.25" customHeight="1">
      <c r="A151" s="90"/>
      <c r="B151" s="90"/>
      <c r="C151" s="90"/>
      <c r="D151" s="90"/>
      <c r="E151" s="208"/>
      <c r="F151" s="208"/>
      <c r="G151" s="208"/>
      <c r="H151" s="208"/>
      <c r="I151" s="90"/>
      <c r="J151" s="158"/>
      <c r="K151" s="90"/>
      <c r="L151" s="90"/>
      <c r="M151" s="90"/>
      <c r="N151" s="90"/>
      <c r="O151" s="90"/>
      <c r="P151" s="90"/>
      <c r="Q151" s="90"/>
      <c r="R151" s="226"/>
      <c r="S151" s="208"/>
      <c r="T151" s="208"/>
      <c r="U151" s="164"/>
      <c r="V151" s="89"/>
      <c r="W151" s="90"/>
      <c r="X151" s="90"/>
      <c r="Y151" s="90"/>
      <c r="Z151" s="90"/>
      <c r="AA151" s="90"/>
      <c r="AB151" s="90"/>
      <c r="AC151" s="90"/>
      <c r="AD151" s="90"/>
      <c r="AE151" s="90"/>
      <c r="AF151" s="90"/>
      <c r="AG151" s="90"/>
      <c r="AH151" s="90"/>
      <c r="AI151" s="90"/>
      <c r="AJ151" s="90"/>
      <c r="AK151" s="90"/>
      <c r="AL151" s="90"/>
      <c r="AM151" s="90"/>
      <c r="AN151" s="90"/>
    </row>
    <row r="152" ht="14.25" customHeight="1">
      <c r="A152" s="90"/>
      <c r="B152" s="90"/>
      <c r="C152" s="90"/>
      <c r="D152" s="90"/>
      <c r="E152" s="208"/>
      <c r="F152" s="208"/>
      <c r="G152" s="208"/>
      <c r="H152" s="208"/>
      <c r="I152" s="90"/>
      <c r="J152" s="158"/>
      <c r="K152" s="90"/>
      <c r="L152" s="90"/>
      <c r="M152" s="90"/>
      <c r="N152" s="90"/>
      <c r="O152" s="90"/>
      <c r="P152" s="90"/>
      <c r="Q152" s="90"/>
      <c r="R152" s="226"/>
      <c r="S152" s="208"/>
      <c r="T152" s="208"/>
      <c r="U152" s="164"/>
      <c r="V152" s="89"/>
      <c r="W152" s="90"/>
      <c r="X152" s="90"/>
      <c r="Y152" s="90"/>
      <c r="Z152" s="90"/>
      <c r="AA152" s="90"/>
      <c r="AB152" s="90"/>
      <c r="AC152" s="90"/>
      <c r="AD152" s="90"/>
      <c r="AE152" s="90"/>
      <c r="AF152" s="90"/>
      <c r="AG152" s="90"/>
      <c r="AH152" s="90"/>
      <c r="AI152" s="90"/>
      <c r="AJ152" s="90"/>
      <c r="AK152" s="90"/>
      <c r="AL152" s="90"/>
      <c r="AM152" s="90"/>
      <c r="AN152" s="90"/>
    </row>
    <row r="153" ht="14.25" customHeight="1">
      <c r="A153" s="90"/>
      <c r="B153" s="90"/>
      <c r="C153" s="90"/>
      <c r="D153" s="90"/>
      <c r="E153" s="208"/>
      <c r="F153" s="208"/>
      <c r="G153" s="208"/>
      <c r="H153" s="208"/>
      <c r="I153" s="90"/>
      <c r="J153" s="158"/>
      <c r="K153" s="90"/>
      <c r="L153" s="90"/>
      <c r="M153" s="90"/>
      <c r="N153" s="90"/>
      <c r="O153" s="90"/>
      <c r="P153" s="90"/>
      <c r="Q153" s="90"/>
      <c r="R153" s="226"/>
      <c r="S153" s="208"/>
      <c r="T153" s="208"/>
      <c r="U153" s="164"/>
      <c r="V153" s="89"/>
      <c r="W153" s="90"/>
      <c r="X153" s="90"/>
      <c r="Y153" s="90"/>
      <c r="Z153" s="90"/>
      <c r="AA153" s="90"/>
      <c r="AB153" s="90"/>
      <c r="AC153" s="90"/>
      <c r="AD153" s="90"/>
      <c r="AE153" s="90"/>
      <c r="AF153" s="90"/>
      <c r="AG153" s="90"/>
      <c r="AH153" s="90"/>
      <c r="AI153" s="90"/>
      <c r="AJ153" s="90"/>
      <c r="AK153" s="90"/>
      <c r="AL153" s="90"/>
      <c r="AM153" s="90"/>
      <c r="AN153" s="90"/>
    </row>
    <row r="154" ht="14.25" customHeight="1">
      <c r="A154" s="90"/>
      <c r="B154" s="90"/>
      <c r="C154" s="90"/>
      <c r="D154" s="90"/>
      <c r="E154" s="208"/>
      <c r="F154" s="208"/>
      <c r="G154" s="208"/>
      <c r="H154" s="208"/>
      <c r="I154" s="90"/>
      <c r="J154" s="158"/>
      <c r="K154" s="90"/>
      <c r="L154" s="90"/>
      <c r="M154" s="90"/>
      <c r="N154" s="90"/>
      <c r="O154" s="90"/>
      <c r="P154" s="90"/>
      <c r="Q154" s="90"/>
      <c r="R154" s="226"/>
      <c r="S154" s="208"/>
      <c r="T154" s="208"/>
      <c r="U154" s="164"/>
      <c r="V154" s="89"/>
      <c r="W154" s="90"/>
      <c r="X154" s="90"/>
      <c r="Y154" s="90"/>
      <c r="Z154" s="90"/>
      <c r="AA154" s="90"/>
      <c r="AB154" s="90"/>
      <c r="AC154" s="90"/>
      <c r="AD154" s="90"/>
      <c r="AE154" s="90"/>
      <c r="AF154" s="90"/>
      <c r="AG154" s="90"/>
      <c r="AH154" s="90"/>
      <c r="AI154" s="90"/>
      <c r="AJ154" s="90"/>
      <c r="AK154" s="90"/>
      <c r="AL154" s="90"/>
      <c r="AM154" s="90"/>
      <c r="AN154" s="90"/>
    </row>
    <row r="155" ht="14.25" customHeight="1">
      <c r="A155" s="90"/>
      <c r="B155" s="90"/>
      <c r="C155" s="90"/>
      <c r="D155" s="90"/>
      <c r="E155" s="208"/>
      <c r="F155" s="208"/>
      <c r="G155" s="208"/>
      <c r="H155" s="208"/>
      <c r="I155" s="90"/>
      <c r="J155" s="158"/>
      <c r="K155" s="90"/>
      <c r="L155" s="90"/>
      <c r="M155" s="90"/>
      <c r="N155" s="90"/>
      <c r="O155" s="90"/>
      <c r="P155" s="90"/>
      <c r="Q155" s="90"/>
      <c r="R155" s="226"/>
      <c r="S155" s="208"/>
      <c r="T155" s="208"/>
      <c r="U155" s="164"/>
      <c r="V155" s="89"/>
      <c r="W155" s="90"/>
      <c r="X155" s="90"/>
      <c r="Y155" s="90"/>
      <c r="Z155" s="90"/>
      <c r="AA155" s="90"/>
      <c r="AB155" s="90"/>
      <c r="AC155" s="90"/>
      <c r="AD155" s="90"/>
      <c r="AE155" s="90"/>
      <c r="AF155" s="90"/>
      <c r="AG155" s="90"/>
      <c r="AH155" s="90"/>
      <c r="AI155" s="90"/>
      <c r="AJ155" s="90"/>
      <c r="AK155" s="90"/>
      <c r="AL155" s="90"/>
      <c r="AM155" s="90"/>
      <c r="AN155" s="90"/>
    </row>
    <row r="156" ht="14.25" customHeight="1">
      <c r="A156" s="90"/>
      <c r="B156" s="90"/>
      <c r="C156" s="90"/>
      <c r="D156" s="90"/>
      <c r="E156" s="208"/>
      <c r="F156" s="208"/>
      <c r="G156" s="208"/>
      <c r="H156" s="208"/>
      <c r="I156" s="90"/>
      <c r="J156" s="158"/>
      <c r="K156" s="90"/>
      <c r="L156" s="90"/>
      <c r="M156" s="90"/>
      <c r="N156" s="90"/>
      <c r="O156" s="90"/>
      <c r="P156" s="90"/>
      <c r="Q156" s="90"/>
      <c r="R156" s="226"/>
      <c r="S156" s="208"/>
      <c r="T156" s="208"/>
      <c r="U156" s="164"/>
      <c r="V156" s="89"/>
      <c r="W156" s="90"/>
      <c r="X156" s="90"/>
      <c r="Y156" s="90"/>
      <c r="Z156" s="90"/>
      <c r="AA156" s="90"/>
      <c r="AB156" s="90"/>
      <c r="AC156" s="90"/>
      <c r="AD156" s="90"/>
      <c r="AE156" s="90"/>
      <c r="AF156" s="90"/>
      <c r="AG156" s="90"/>
      <c r="AH156" s="90"/>
      <c r="AI156" s="90"/>
      <c r="AJ156" s="90"/>
      <c r="AK156" s="90"/>
      <c r="AL156" s="90"/>
      <c r="AM156" s="90"/>
      <c r="AN156" s="90"/>
    </row>
    <row r="157" ht="14.25" customHeight="1">
      <c r="A157" s="90"/>
      <c r="B157" s="90"/>
      <c r="C157" s="90"/>
      <c r="D157" s="90"/>
      <c r="E157" s="208"/>
      <c r="F157" s="208"/>
      <c r="G157" s="208"/>
      <c r="H157" s="208"/>
      <c r="I157" s="90"/>
      <c r="J157" s="158"/>
      <c r="K157" s="90"/>
      <c r="L157" s="90"/>
      <c r="M157" s="90"/>
      <c r="N157" s="90"/>
      <c r="O157" s="90"/>
      <c r="P157" s="90"/>
      <c r="Q157" s="90"/>
      <c r="R157" s="226"/>
      <c r="S157" s="208"/>
      <c r="T157" s="208"/>
      <c r="U157" s="164"/>
      <c r="V157" s="89"/>
      <c r="W157" s="90"/>
      <c r="X157" s="90"/>
      <c r="Y157" s="90"/>
      <c r="Z157" s="90"/>
      <c r="AA157" s="90"/>
      <c r="AB157" s="90"/>
      <c r="AC157" s="90"/>
      <c r="AD157" s="90"/>
      <c r="AE157" s="90"/>
      <c r="AF157" s="90"/>
      <c r="AG157" s="90"/>
      <c r="AH157" s="90"/>
      <c r="AI157" s="90"/>
      <c r="AJ157" s="90"/>
      <c r="AK157" s="90"/>
      <c r="AL157" s="90"/>
      <c r="AM157" s="90"/>
      <c r="AN157" s="90"/>
    </row>
    <row r="158" ht="14.25" customHeight="1">
      <c r="A158" s="90"/>
      <c r="B158" s="90"/>
      <c r="C158" s="90"/>
      <c r="D158" s="90"/>
      <c r="E158" s="208"/>
      <c r="F158" s="208"/>
      <c r="G158" s="208"/>
      <c r="H158" s="208"/>
      <c r="I158" s="90"/>
      <c r="J158" s="158"/>
      <c r="K158" s="90"/>
      <c r="L158" s="90"/>
      <c r="M158" s="90"/>
      <c r="N158" s="90"/>
      <c r="O158" s="90"/>
      <c r="P158" s="90"/>
      <c r="Q158" s="90"/>
      <c r="R158" s="226"/>
      <c r="S158" s="208"/>
      <c r="T158" s="208"/>
      <c r="U158" s="164"/>
      <c r="V158" s="89"/>
      <c r="W158" s="90"/>
      <c r="X158" s="90"/>
      <c r="Y158" s="90"/>
      <c r="Z158" s="90"/>
      <c r="AA158" s="90"/>
      <c r="AB158" s="90"/>
      <c r="AC158" s="90"/>
      <c r="AD158" s="90"/>
      <c r="AE158" s="90"/>
      <c r="AF158" s="90"/>
      <c r="AG158" s="90"/>
      <c r="AH158" s="90"/>
      <c r="AI158" s="90"/>
      <c r="AJ158" s="90"/>
      <c r="AK158" s="90"/>
      <c r="AL158" s="90"/>
      <c r="AM158" s="90"/>
      <c r="AN158" s="90"/>
    </row>
    <row r="159" ht="14.25" customHeight="1">
      <c r="A159" s="90"/>
      <c r="B159" s="90"/>
      <c r="C159" s="90"/>
      <c r="D159" s="90"/>
      <c r="E159" s="208"/>
      <c r="F159" s="208"/>
      <c r="G159" s="208"/>
      <c r="H159" s="208"/>
      <c r="I159" s="90"/>
      <c r="J159" s="158"/>
      <c r="K159" s="90"/>
      <c r="L159" s="90"/>
      <c r="M159" s="90"/>
      <c r="N159" s="90"/>
      <c r="O159" s="90"/>
      <c r="P159" s="90"/>
      <c r="Q159" s="90"/>
      <c r="R159" s="226"/>
      <c r="S159" s="208"/>
      <c r="T159" s="208"/>
      <c r="U159" s="164"/>
      <c r="V159" s="89"/>
      <c r="W159" s="90"/>
      <c r="X159" s="90"/>
      <c r="Y159" s="90"/>
      <c r="Z159" s="90"/>
      <c r="AA159" s="90"/>
      <c r="AB159" s="90"/>
      <c r="AC159" s="90"/>
      <c r="AD159" s="90"/>
      <c r="AE159" s="90"/>
      <c r="AF159" s="90"/>
      <c r="AG159" s="90"/>
      <c r="AH159" s="90"/>
      <c r="AI159" s="90"/>
      <c r="AJ159" s="90"/>
      <c r="AK159" s="90"/>
      <c r="AL159" s="90"/>
      <c r="AM159" s="90"/>
      <c r="AN159" s="90"/>
    </row>
    <row r="160" ht="14.25" customHeight="1">
      <c r="A160" s="90"/>
      <c r="B160" s="90"/>
      <c r="C160" s="90"/>
      <c r="D160" s="90"/>
      <c r="E160" s="208"/>
      <c r="F160" s="208"/>
      <c r="G160" s="208"/>
      <c r="H160" s="208"/>
      <c r="I160" s="90"/>
      <c r="J160" s="158"/>
      <c r="K160" s="90"/>
      <c r="L160" s="90"/>
      <c r="M160" s="90"/>
      <c r="N160" s="90"/>
      <c r="O160" s="90"/>
      <c r="P160" s="90"/>
      <c r="Q160" s="90"/>
      <c r="R160" s="226"/>
      <c r="S160" s="208"/>
      <c r="T160" s="208"/>
      <c r="U160" s="164"/>
      <c r="V160" s="89"/>
      <c r="W160" s="90"/>
      <c r="X160" s="90"/>
      <c r="Y160" s="90"/>
      <c r="Z160" s="90"/>
      <c r="AA160" s="90"/>
      <c r="AB160" s="90"/>
      <c r="AC160" s="90"/>
      <c r="AD160" s="90"/>
      <c r="AE160" s="90"/>
      <c r="AF160" s="90"/>
      <c r="AG160" s="90"/>
      <c r="AH160" s="90"/>
      <c r="AI160" s="90"/>
      <c r="AJ160" s="90"/>
      <c r="AK160" s="90"/>
      <c r="AL160" s="90"/>
      <c r="AM160" s="90"/>
      <c r="AN160" s="90"/>
    </row>
    <row r="161" ht="14.25" customHeight="1">
      <c r="A161" s="90"/>
      <c r="B161" s="90"/>
      <c r="C161" s="90"/>
      <c r="D161" s="90"/>
      <c r="E161" s="208"/>
      <c r="F161" s="208"/>
      <c r="G161" s="208"/>
      <c r="H161" s="208"/>
      <c r="I161" s="90"/>
      <c r="J161" s="158"/>
      <c r="K161" s="90"/>
      <c r="L161" s="90"/>
      <c r="M161" s="90"/>
      <c r="N161" s="90"/>
      <c r="O161" s="90"/>
      <c r="P161" s="90"/>
      <c r="Q161" s="90"/>
      <c r="R161" s="226"/>
      <c r="S161" s="208"/>
      <c r="T161" s="208"/>
      <c r="U161" s="164"/>
      <c r="V161" s="89"/>
      <c r="W161" s="90"/>
      <c r="X161" s="90"/>
      <c r="Y161" s="90"/>
      <c r="Z161" s="90"/>
      <c r="AA161" s="90"/>
      <c r="AB161" s="90"/>
      <c r="AC161" s="90"/>
      <c r="AD161" s="90"/>
      <c r="AE161" s="90"/>
      <c r="AF161" s="90"/>
      <c r="AG161" s="90"/>
      <c r="AH161" s="90"/>
      <c r="AI161" s="90"/>
      <c r="AJ161" s="90"/>
      <c r="AK161" s="90"/>
      <c r="AL161" s="90"/>
      <c r="AM161" s="90"/>
      <c r="AN161" s="90"/>
    </row>
    <row r="162" ht="14.25" customHeight="1">
      <c r="A162" s="90"/>
      <c r="B162" s="90"/>
      <c r="C162" s="90"/>
      <c r="D162" s="90"/>
      <c r="E162" s="208"/>
      <c r="F162" s="208"/>
      <c r="G162" s="208"/>
      <c r="H162" s="208"/>
      <c r="I162" s="90"/>
      <c r="J162" s="158"/>
      <c r="K162" s="90"/>
      <c r="L162" s="90"/>
      <c r="M162" s="90"/>
      <c r="N162" s="90"/>
      <c r="O162" s="90"/>
      <c r="P162" s="90"/>
      <c r="Q162" s="90"/>
      <c r="R162" s="226"/>
      <c r="S162" s="208"/>
      <c r="T162" s="208"/>
      <c r="U162" s="164"/>
      <c r="V162" s="89"/>
      <c r="W162" s="90"/>
      <c r="X162" s="90"/>
      <c r="Y162" s="90"/>
      <c r="Z162" s="90"/>
      <c r="AA162" s="90"/>
      <c r="AB162" s="90"/>
      <c r="AC162" s="90"/>
      <c r="AD162" s="90"/>
      <c r="AE162" s="90"/>
      <c r="AF162" s="90"/>
      <c r="AG162" s="90"/>
      <c r="AH162" s="90"/>
      <c r="AI162" s="90"/>
      <c r="AJ162" s="90"/>
      <c r="AK162" s="90"/>
      <c r="AL162" s="90"/>
      <c r="AM162" s="90"/>
      <c r="AN162" s="90"/>
    </row>
    <row r="163" ht="14.25" customHeight="1">
      <c r="A163" s="90"/>
      <c r="B163" s="90"/>
      <c r="C163" s="90"/>
      <c r="D163" s="90"/>
      <c r="E163" s="208"/>
      <c r="F163" s="208"/>
      <c r="G163" s="208"/>
      <c r="H163" s="208"/>
      <c r="I163" s="90"/>
      <c r="J163" s="158"/>
      <c r="K163" s="90"/>
      <c r="L163" s="90"/>
      <c r="M163" s="90"/>
      <c r="N163" s="90"/>
      <c r="O163" s="90"/>
      <c r="P163" s="90"/>
      <c r="Q163" s="90"/>
      <c r="R163" s="226"/>
      <c r="S163" s="208"/>
      <c r="T163" s="208"/>
      <c r="U163" s="164"/>
      <c r="V163" s="89"/>
      <c r="W163" s="90"/>
      <c r="X163" s="90"/>
      <c r="Y163" s="90"/>
      <c r="Z163" s="90"/>
      <c r="AA163" s="90"/>
      <c r="AB163" s="90"/>
      <c r="AC163" s="90"/>
      <c r="AD163" s="90"/>
      <c r="AE163" s="90"/>
      <c r="AF163" s="90"/>
      <c r="AG163" s="90"/>
      <c r="AH163" s="90"/>
      <c r="AI163" s="90"/>
      <c r="AJ163" s="90"/>
      <c r="AK163" s="90"/>
      <c r="AL163" s="90"/>
      <c r="AM163" s="90"/>
      <c r="AN163" s="90"/>
    </row>
    <row r="164" ht="14.25" customHeight="1">
      <c r="A164" s="90"/>
      <c r="B164" s="90"/>
      <c r="C164" s="90"/>
      <c r="D164" s="90"/>
      <c r="E164" s="208"/>
      <c r="F164" s="208"/>
      <c r="G164" s="208"/>
      <c r="H164" s="208"/>
      <c r="I164" s="90"/>
      <c r="J164" s="158"/>
      <c r="K164" s="90"/>
      <c r="L164" s="90"/>
      <c r="M164" s="90"/>
      <c r="N164" s="90"/>
      <c r="O164" s="90"/>
      <c r="P164" s="90"/>
      <c r="Q164" s="90"/>
      <c r="R164" s="226"/>
      <c r="S164" s="208"/>
      <c r="T164" s="208"/>
      <c r="U164" s="164"/>
      <c r="V164" s="89"/>
      <c r="W164" s="90"/>
      <c r="X164" s="90"/>
      <c r="Y164" s="90"/>
      <c r="Z164" s="90"/>
      <c r="AA164" s="90"/>
      <c r="AB164" s="90"/>
      <c r="AC164" s="90"/>
      <c r="AD164" s="90"/>
      <c r="AE164" s="90"/>
      <c r="AF164" s="90"/>
      <c r="AG164" s="90"/>
      <c r="AH164" s="90"/>
      <c r="AI164" s="90"/>
      <c r="AJ164" s="90"/>
      <c r="AK164" s="90"/>
      <c r="AL164" s="90"/>
      <c r="AM164" s="90"/>
      <c r="AN164" s="90"/>
    </row>
    <row r="165" ht="14.25" customHeight="1">
      <c r="A165" s="90"/>
      <c r="B165" s="90"/>
      <c r="C165" s="90"/>
      <c r="D165" s="90"/>
      <c r="E165" s="208"/>
      <c r="F165" s="208"/>
      <c r="G165" s="208"/>
      <c r="H165" s="208"/>
      <c r="I165" s="90"/>
      <c r="J165" s="158"/>
      <c r="K165" s="90"/>
      <c r="L165" s="90"/>
      <c r="M165" s="90"/>
      <c r="N165" s="90"/>
      <c r="O165" s="90"/>
      <c r="P165" s="90"/>
      <c r="Q165" s="90"/>
      <c r="R165" s="226"/>
      <c r="S165" s="208"/>
      <c r="T165" s="208"/>
      <c r="U165" s="164"/>
      <c r="V165" s="89"/>
      <c r="W165" s="90"/>
      <c r="X165" s="90"/>
      <c r="Y165" s="90"/>
      <c r="Z165" s="90"/>
      <c r="AA165" s="90"/>
      <c r="AB165" s="90"/>
      <c r="AC165" s="90"/>
      <c r="AD165" s="90"/>
      <c r="AE165" s="90"/>
      <c r="AF165" s="90"/>
      <c r="AG165" s="90"/>
      <c r="AH165" s="90"/>
      <c r="AI165" s="90"/>
      <c r="AJ165" s="90"/>
      <c r="AK165" s="90"/>
      <c r="AL165" s="90"/>
      <c r="AM165" s="90"/>
      <c r="AN165" s="90"/>
    </row>
    <row r="166" ht="14.25" customHeight="1">
      <c r="A166" s="90"/>
      <c r="B166" s="90"/>
      <c r="C166" s="90"/>
      <c r="D166" s="90"/>
      <c r="E166" s="208"/>
      <c r="F166" s="208"/>
      <c r="G166" s="208"/>
      <c r="H166" s="208"/>
      <c r="I166" s="90"/>
      <c r="J166" s="158"/>
      <c r="K166" s="90"/>
      <c r="L166" s="90"/>
      <c r="M166" s="90"/>
      <c r="N166" s="90"/>
      <c r="O166" s="90"/>
      <c r="P166" s="90"/>
      <c r="Q166" s="90"/>
      <c r="R166" s="226"/>
      <c r="S166" s="208"/>
      <c r="T166" s="208"/>
      <c r="U166" s="164"/>
      <c r="V166" s="89"/>
      <c r="W166" s="90"/>
      <c r="X166" s="90"/>
      <c r="Y166" s="90"/>
      <c r="Z166" s="90"/>
      <c r="AA166" s="90"/>
      <c r="AB166" s="90"/>
      <c r="AC166" s="90"/>
      <c r="AD166" s="90"/>
      <c r="AE166" s="90"/>
      <c r="AF166" s="90"/>
      <c r="AG166" s="90"/>
      <c r="AH166" s="90"/>
      <c r="AI166" s="90"/>
      <c r="AJ166" s="90"/>
      <c r="AK166" s="90"/>
      <c r="AL166" s="90"/>
      <c r="AM166" s="90"/>
      <c r="AN166" s="90"/>
    </row>
    <row r="167" ht="14.25" customHeight="1">
      <c r="A167" s="90"/>
      <c r="B167" s="90"/>
      <c r="C167" s="90"/>
      <c r="D167" s="90"/>
      <c r="E167" s="208"/>
      <c r="F167" s="208"/>
      <c r="G167" s="208"/>
      <c r="H167" s="208"/>
      <c r="I167" s="90"/>
      <c r="J167" s="158"/>
      <c r="K167" s="90"/>
      <c r="L167" s="90"/>
      <c r="M167" s="90"/>
      <c r="N167" s="90"/>
      <c r="O167" s="90"/>
      <c r="P167" s="90"/>
      <c r="Q167" s="90"/>
      <c r="R167" s="226"/>
      <c r="S167" s="208"/>
      <c r="T167" s="208"/>
      <c r="U167" s="164"/>
      <c r="V167" s="89"/>
      <c r="W167" s="90"/>
      <c r="X167" s="90"/>
      <c r="Y167" s="90"/>
      <c r="Z167" s="90"/>
      <c r="AA167" s="90"/>
      <c r="AB167" s="90"/>
      <c r="AC167" s="90"/>
      <c r="AD167" s="90"/>
      <c r="AE167" s="90"/>
      <c r="AF167" s="90"/>
      <c r="AG167" s="90"/>
      <c r="AH167" s="90"/>
      <c r="AI167" s="90"/>
      <c r="AJ167" s="90"/>
      <c r="AK167" s="90"/>
      <c r="AL167" s="90"/>
      <c r="AM167" s="90"/>
      <c r="AN167" s="90"/>
    </row>
    <row r="168" ht="14.25" customHeight="1">
      <c r="A168" s="90"/>
      <c r="B168" s="90"/>
      <c r="C168" s="90"/>
      <c r="D168" s="90"/>
      <c r="E168" s="208"/>
      <c r="F168" s="208"/>
      <c r="G168" s="208"/>
      <c r="H168" s="208"/>
      <c r="I168" s="90"/>
      <c r="J168" s="158"/>
      <c r="K168" s="90"/>
      <c r="L168" s="90"/>
      <c r="M168" s="90"/>
      <c r="N168" s="90"/>
      <c r="O168" s="90"/>
      <c r="P168" s="90"/>
      <c r="Q168" s="90"/>
      <c r="R168" s="226"/>
      <c r="S168" s="208"/>
      <c r="T168" s="208"/>
      <c r="U168" s="164"/>
      <c r="V168" s="89"/>
      <c r="W168" s="90"/>
      <c r="X168" s="90"/>
      <c r="Y168" s="90"/>
      <c r="Z168" s="90"/>
      <c r="AA168" s="90"/>
      <c r="AB168" s="90"/>
      <c r="AC168" s="90"/>
      <c r="AD168" s="90"/>
      <c r="AE168" s="90"/>
      <c r="AF168" s="90"/>
      <c r="AG168" s="90"/>
      <c r="AH168" s="90"/>
      <c r="AI168" s="90"/>
      <c r="AJ168" s="90"/>
      <c r="AK168" s="90"/>
      <c r="AL168" s="90"/>
      <c r="AM168" s="90"/>
      <c r="AN168" s="90"/>
    </row>
    <row r="169" ht="14.25" customHeight="1">
      <c r="A169" s="90"/>
      <c r="B169" s="90"/>
      <c r="C169" s="90"/>
      <c r="D169" s="90"/>
      <c r="E169" s="208"/>
      <c r="F169" s="208"/>
      <c r="G169" s="208"/>
      <c r="H169" s="208"/>
      <c r="I169" s="90"/>
      <c r="J169" s="158"/>
      <c r="K169" s="90"/>
      <c r="L169" s="90"/>
      <c r="M169" s="90"/>
      <c r="N169" s="90"/>
      <c r="O169" s="90"/>
      <c r="P169" s="90"/>
      <c r="Q169" s="90"/>
      <c r="R169" s="226"/>
      <c r="S169" s="208"/>
      <c r="T169" s="208"/>
      <c r="U169" s="164"/>
      <c r="V169" s="89"/>
      <c r="W169" s="90"/>
      <c r="X169" s="90"/>
      <c r="Y169" s="90"/>
      <c r="Z169" s="90"/>
      <c r="AA169" s="90"/>
      <c r="AB169" s="90"/>
      <c r="AC169" s="90"/>
      <c r="AD169" s="90"/>
      <c r="AE169" s="90"/>
      <c r="AF169" s="90"/>
      <c r="AG169" s="90"/>
      <c r="AH169" s="90"/>
      <c r="AI169" s="90"/>
      <c r="AJ169" s="90"/>
      <c r="AK169" s="90"/>
      <c r="AL169" s="90"/>
      <c r="AM169" s="90"/>
      <c r="AN169" s="90"/>
    </row>
    <row r="170" ht="14.25" customHeight="1">
      <c r="A170" s="90"/>
      <c r="B170" s="90"/>
      <c r="C170" s="90"/>
      <c r="D170" s="90"/>
      <c r="E170" s="208"/>
      <c r="F170" s="208"/>
      <c r="G170" s="208"/>
      <c r="H170" s="208"/>
      <c r="I170" s="90"/>
      <c r="J170" s="158"/>
      <c r="K170" s="90"/>
      <c r="L170" s="90"/>
      <c r="M170" s="90"/>
      <c r="N170" s="90"/>
      <c r="O170" s="90"/>
      <c r="P170" s="90"/>
      <c r="Q170" s="90"/>
      <c r="R170" s="226"/>
      <c r="S170" s="208"/>
      <c r="T170" s="208"/>
      <c r="U170" s="164"/>
      <c r="V170" s="89"/>
      <c r="W170" s="90"/>
      <c r="X170" s="90"/>
      <c r="Y170" s="90"/>
      <c r="Z170" s="90"/>
      <c r="AA170" s="90"/>
      <c r="AB170" s="90"/>
      <c r="AC170" s="90"/>
      <c r="AD170" s="90"/>
      <c r="AE170" s="90"/>
      <c r="AF170" s="90"/>
      <c r="AG170" s="90"/>
      <c r="AH170" s="90"/>
      <c r="AI170" s="90"/>
      <c r="AJ170" s="90"/>
      <c r="AK170" s="90"/>
      <c r="AL170" s="90"/>
      <c r="AM170" s="90"/>
      <c r="AN170" s="90"/>
    </row>
    <row r="171" ht="14.25" customHeight="1">
      <c r="A171" s="90"/>
      <c r="B171" s="90"/>
      <c r="C171" s="90"/>
      <c r="D171" s="90"/>
      <c r="E171" s="208"/>
      <c r="F171" s="208"/>
      <c r="G171" s="208"/>
      <c r="H171" s="208"/>
      <c r="I171" s="90"/>
      <c r="J171" s="158"/>
      <c r="K171" s="90"/>
      <c r="L171" s="90"/>
      <c r="M171" s="90"/>
      <c r="N171" s="90"/>
      <c r="O171" s="90"/>
      <c r="P171" s="90"/>
      <c r="Q171" s="90"/>
      <c r="R171" s="226"/>
      <c r="S171" s="208"/>
      <c r="T171" s="208"/>
      <c r="U171" s="164"/>
      <c r="V171" s="89"/>
      <c r="W171" s="90"/>
      <c r="X171" s="90"/>
      <c r="Y171" s="90"/>
      <c r="Z171" s="90"/>
      <c r="AA171" s="90"/>
      <c r="AB171" s="90"/>
      <c r="AC171" s="90"/>
      <c r="AD171" s="90"/>
      <c r="AE171" s="90"/>
      <c r="AF171" s="90"/>
      <c r="AG171" s="90"/>
      <c r="AH171" s="90"/>
      <c r="AI171" s="90"/>
      <c r="AJ171" s="90"/>
      <c r="AK171" s="90"/>
      <c r="AL171" s="90"/>
      <c r="AM171" s="90"/>
      <c r="AN171" s="90"/>
    </row>
    <row r="172" ht="14.25" customHeight="1">
      <c r="A172" s="90"/>
      <c r="B172" s="90"/>
      <c r="C172" s="90"/>
      <c r="D172" s="90"/>
      <c r="E172" s="208"/>
      <c r="F172" s="208"/>
      <c r="G172" s="208"/>
      <c r="H172" s="208"/>
      <c r="I172" s="90"/>
      <c r="J172" s="158"/>
      <c r="K172" s="90"/>
      <c r="L172" s="90"/>
      <c r="M172" s="90"/>
      <c r="N172" s="90"/>
      <c r="O172" s="90"/>
      <c r="P172" s="90"/>
      <c r="Q172" s="90"/>
      <c r="R172" s="226"/>
      <c r="S172" s="208"/>
      <c r="T172" s="208"/>
      <c r="U172" s="164"/>
      <c r="V172" s="89"/>
      <c r="W172" s="90"/>
      <c r="X172" s="90"/>
      <c r="Y172" s="90"/>
      <c r="Z172" s="90"/>
      <c r="AA172" s="90"/>
      <c r="AB172" s="90"/>
      <c r="AC172" s="90"/>
      <c r="AD172" s="90"/>
      <c r="AE172" s="90"/>
      <c r="AF172" s="90"/>
      <c r="AG172" s="90"/>
      <c r="AH172" s="90"/>
      <c r="AI172" s="90"/>
      <c r="AJ172" s="90"/>
      <c r="AK172" s="90"/>
      <c r="AL172" s="90"/>
      <c r="AM172" s="90"/>
      <c r="AN172" s="90"/>
    </row>
    <row r="173" ht="14.25" customHeight="1">
      <c r="A173" s="90"/>
      <c r="B173" s="90"/>
      <c r="C173" s="90"/>
      <c r="D173" s="90"/>
      <c r="E173" s="208"/>
      <c r="F173" s="208"/>
      <c r="G173" s="208"/>
      <c r="H173" s="208"/>
      <c r="I173" s="90"/>
      <c r="J173" s="158"/>
      <c r="K173" s="90"/>
      <c r="L173" s="90"/>
      <c r="M173" s="90"/>
      <c r="N173" s="90"/>
      <c r="O173" s="90"/>
      <c r="P173" s="90"/>
      <c r="Q173" s="90"/>
      <c r="R173" s="226"/>
      <c r="S173" s="208"/>
      <c r="T173" s="208"/>
      <c r="U173" s="164"/>
      <c r="V173" s="89"/>
      <c r="W173" s="90"/>
      <c r="X173" s="90"/>
      <c r="Y173" s="90"/>
      <c r="Z173" s="90"/>
      <c r="AA173" s="90"/>
      <c r="AB173" s="90"/>
      <c r="AC173" s="90"/>
      <c r="AD173" s="90"/>
      <c r="AE173" s="90"/>
      <c r="AF173" s="90"/>
      <c r="AG173" s="90"/>
      <c r="AH173" s="90"/>
      <c r="AI173" s="90"/>
      <c r="AJ173" s="90"/>
      <c r="AK173" s="90"/>
      <c r="AL173" s="90"/>
      <c r="AM173" s="90"/>
      <c r="AN173" s="90"/>
    </row>
    <row r="174" ht="14.25" customHeight="1">
      <c r="A174" s="90"/>
      <c r="B174" s="90"/>
      <c r="C174" s="90"/>
      <c r="D174" s="90"/>
      <c r="E174" s="208"/>
      <c r="F174" s="208"/>
      <c r="G174" s="208"/>
      <c r="H174" s="208"/>
      <c r="I174" s="90"/>
      <c r="J174" s="158"/>
      <c r="K174" s="90"/>
      <c r="L174" s="90"/>
      <c r="M174" s="90"/>
      <c r="N174" s="90"/>
      <c r="O174" s="90"/>
      <c r="P174" s="90"/>
      <c r="Q174" s="90"/>
      <c r="R174" s="226"/>
      <c r="S174" s="208"/>
      <c r="T174" s="208"/>
      <c r="U174" s="164"/>
      <c r="V174" s="89"/>
      <c r="W174" s="90"/>
      <c r="X174" s="90"/>
      <c r="Y174" s="90"/>
      <c r="Z174" s="90"/>
      <c r="AA174" s="90"/>
      <c r="AB174" s="90"/>
      <c r="AC174" s="90"/>
      <c r="AD174" s="90"/>
      <c r="AE174" s="90"/>
      <c r="AF174" s="90"/>
      <c r="AG174" s="90"/>
      <c r="AH174" s="90"/>
      <c r="AI174" s="90"/>
      <c r="AJ174" s="90"/>
      <c r="AK174" s="90"/>
      <c r="AL174" s="90"/>
      <c r="AM174" s="90"/>
      <c r="AN174" s="90"/>
    </row>
    <row r="175" ht="14.25" customHeight="1">
      <c r="A175" s="90"/>
      <c r="B175" s="90"/>
      <c r="C175" s="90"/>
      <c r="D175" s="90"/>
      <c r="E175" s="208"/>
      <c r="F175" s="208"/>
      <c r="G175" s="208"/>
      <c r="H175" s="208"/>
      <c r="I175" s="90"/>
      <c r="J175" s="158"/>
      <c r="K175" s="90"/>
      <c r="L175" s="90"/>
      <c r="M175" s="90"/>
      <c r="N175" s="90"/>
      <c r="O175" s="90"/>
      <c r="P175" s="90"/>
      <c r="Q175" s="90"/>
      <c r="R175" s="226"/>
      <c r="S175" s="208"/>
      <c r="T175" s="208"/>
      <c r="U175" s="164"/>
      <c r="V175" s="89"/>
      <c r="W175" s="90"/>
      <c r="X175" s="90"/>
      <c r="Y175" s="90"/>
      <c r="Z175" s="90"/>
      <c r="AA175" s="90"/>
      <c r="AB175" s="90"/>
      <c r="AC175" s="90"/>
      <c r="AD175" s="90"/>
      <c r="AE175" s="90"/>
      <c r="AF175" s="90"/>
      <c r="AG175" s="90"/>
      <c r="AH175" s="90"/>
      <c r="AI175" s="90"/>
      <c r="AJ175" s="90"/>
      <c r="AK175" s="90"/>
      <c r="AL175" s="90"/>
      <c r="AM175" s="90"/>
      <c r="AN175" s="90"/>
    </row>
    <row r="176" ht="14.25" customHeight="1">
      <c r="A176" s="90"/>
      <c r="B176" s="90"/>
      <c r="C176" s="90"/>
      <c r="D176" s="90"/>
      <c r="E176" s="208"/>
      <c r="F176" s="208"/>
      <c r="G176" s="208"/>
      <c r="H176" s="208"/>
      <c r="I176" s="90"/>
      <c r="J176" s="158"/>
      <c r="K176" s="90"/>
      <c r="L176" s="90"/>
      <c r="M176" s="90"/>
      <c r="N176" s="90"/>
      <c r="O176" s="90"/>
      <c r="P176" s="90"/>
      <c r="Q176" s="90"/>
      <c r="R176" s="226"/>
      <c r="S176" s="208"/>
      <c r="T176" s="208"/>
      <c r="U176" s="164"/>
      <c r="V176" s="89"/>
      <c r="W176" s="90"/>
      <c r="X176" s="90"/>
      <c r="Y176" s="90"/>
      <c r="Z176" s="90"/>
      <c r="AA176" s="90"/>
      <c r="AB176" s="90"/>
      <c r="AC176" s="90"/>
      <c r="AD176" s="90"/>
      <c r="AE176" s="90"/>
      <c r="AF176" s="90"/>
      <c r="AG176" s="90"/>
      <c r="AH176" s="90"/>
      <c r="AI176" s="90"/>
      <c r="AJ176" s="90"/>
      <c r="AK176" s="90"/>
      <c r="AL176" s="90"/>
      <c r="AM176" s="90"/>
      <c r="AN176" s="90"/>
    </row>
    <row r="177" ht="14.25" customHeight="1">
      <c r="A177" s="90"/>
      <c r="B177" s="90"/>
      <c r="C177" s="90"/>
      <c r="D177" s="90"/>
      <c r="E177" s="208"/>
      <c r="F177" s="208"/>
      <c r="G177" s="208"/>
      <c r="H177" s="208"/>
      <c r="I177" s="90"/>
      <c r="J177" s="158"/>
      <c r="K177" s="90"/>
      <c r="L177" s="90"/>
      <c r="M177" s="90"/>
      <c r="N177" s="90"/>
      <c r="O177" s="90"/>
      <c r="P177" s="90"/>
      <c r="Q177" s="90"/>
      <c r="R177" s="226"/>
      <c r="S177" s="208"/>
      <c r="T177" s="208"/>
      <c r="U177" s="164"/>
      <c r="V177" s="89"/>
      <c r="W177" s="90"/>
      <c r="X177" s="90"/>
      <c r="Y177" s="90"/>
      <c r="Z177" s="90"/>
      <c r="AA177" s="90"/>
      <c r="AB177" s="90"/>
      <c r="AC177" s="90"/>
      <c r="AD177" s="90"/>
      <c r="AE177" s="90"/>
      <c r="AF177" s="90"/>
      <c r="AG177" s="90"/>
      <c r="AH177" s="90"/>
      <c r="AI177" s="90"/>
      <c r="AJ177" s="90"/>
      <c r="AK177" s="90"/>
      <c r="AL177" s="90"/>
      <c r="AM177" s="90"/>
      <c r="AN177" s="90"/>
    </row>
    <row r="178" ht="14.25" customHeight="1">
      <c r="A178" s="90"/>
      <c r="B178" s="90"/>
      <c r="C178" s="90"/>
      <c r="D178" s="90"/>
      <c r="E178" s="208"/>
      <c r="F178" s="208"/>
      <c r="G178" s="208"/>
      <c r="H178" s="208"/>
      <c r="I178" s="90"/>
      <c r="J178" s="158"/>
      <c r="K178" s="90"/>
      <c r="L178" s="90"/>
      <c r="M178" s="90"/>
      <c r="N178" s="90"/>
      <c r="O178" s="90"/>
      <c r="P178" s="90"/>
      <c r="Q178" s="90"/>
      <c r="R178" s="226"/>
      <c r="S178" s="208"/>
      <c r="T178" s="208"/>
      <c r="U178" s="164"/>
      <c r="V178" s="89"/>
      <c r="W178" s="90"/>
      <c r="X178" s="90"/>
      <c r="Y178" s="90"/>
      <c r="Z178" s="90"/>
      <c r="AA178" s="90"/>
      <c r="AB178" s="90"/>
      <c r="AC178" s="90"/>
      <c r="AD178" s="90"/>
      <c r="AE178" s="90"/>
      <c r="AF178" s="90"/>
      <c r="AG178" s="90"/>
      <c r="AH178" s="90"/>
      <c r="AI178" s="90"/>
      <c r="AJ178" s="90"/>
      <c r="AK178" s="90"/>
      <c r="AL178" s="90"/>
      <c r="AM178" s="90"/>
      <c r="AN178" s="90"/>
    </row>
    <row r="179" ht="14.25" customHeight="1">
      <c r="A179" s="90"/>
      <c r="B179" s="90"/>
      <c r="C179" s="90"/>
      <c r="D179" s="90"/>
      <c r="E179" s="208"/>
      <c r="F179" s="208"/>
      <c r="G179" s="208"/>
      <c r="H179" s="208"/>
      <c r="I179" s="90"/>
      <c r="J179" s="158"/>
      <c r="K179" s="90"/>
      <c r="L179" s="90"/>
      <c r="M179" s="90"/>
      <c r="N179" s="90"/>
      <c r="O179" s="90"/>
      <c r="P179" s="90"/>
      <c r="Q179" s="90"/>
      <c r="R179" s="226"/>
      <c r="S179" s="208"/>
      <c r="T179" s="208"/>
      <c r="U179" s="164"/>
      <c r="V179" s="89"/>
      <c r="W179" s="90"/>
      <c r="X179" s="90"/>
      <c r="Y179" s="90"/>
      <c r="Z179" s="90"/>
      <c r="AA179" s="90"/>
      <c r="AB179" s="90"/>
      <c r="AC179" s="90"/>
      <c r="AD179" s="90"/>
      <c r="AE179" s="90"/>
      <c r="AF179" s="90"/>
      <c r="AG179" s="90"/>
      <c r="AH179" s="90"/>
      <c r="AI179" s="90"/>
      <c r="AJ179" s="90"/>
      <c r="AK179" s="90"/>
      <c r="AL179" s="90"/>
      <c r="AM179" s="90"/>
      <c r="AN179" s="90"/>
    </row>
    <row r="180" ht="14.25" customHeight="1">
      <c r="A180" s="90"/>
      <c r="B180" s="90"/>
      <c r="C180" s="90"/>
      <c r="D180" s="90"/>
      <c r="E180" s="208"/>
      <c r="F180" s="208"/>
      <c r="G180" s="208"/>
      <c r="H180" s="208"/>
      <c r="I180" s="90"/>
      <c r="J180" s="158"/>
      <c r="K180" s="90"/>
      <c r="L180" s="90"/>
      <c r="M180" s="90"/>
      <c r="N180" s="90"/>
      <c r="O180" s="90"/>
      <c r="P180" s="90"/>
      <c r="Q180" s="90"/>
      <c r="R180" s="226"/>
      <c r="S180" s="208"/>
      <c r="T180" s="208"/>
      <c r="U180" s="164"/>
      <c r="V180" s="89"/>
      <c r="W180" s="90"/>
      <c r="X180" s="90"/>
      <c r="Y180" s="90"/>
      <c r="Z180" s="90"/>
      <c r="AA180" s="90"/>
      <c r="AB180" s="90"/>
      <c r="AC180" s="90"/>
      <c r="AD180" s="90"/>
      <c r="AE180" s="90"/>
      <c r="AF180" s="90"/>
      <c r="AG180" s="90"/>
      <c r="AH180" s="90"/>
      <c r="AI180" s="90"/>
      <c r="AJ180" s="90"/>
      <c r="AK180" s="90"/>
      <c r="AL180" s="90"/>
      <c r="AM180" s="90"/>
      <c r="AN180" s="90"/>
    </row>
    <row r="181" ht="14.25" customHeight="1">
      <c r="A181" s="90"/>
      <c r="B181" s="90"/>
      <c r="C181" s="90"/>
      <c r="D181" s="90"/>
      <c r="E181" s="208"/>
      <c r="F181" s="208"/>
      <c r="G181" s="208"/>
      <c r="H181" s="208"/>
      <c r="I181" s="90"/>
      <c r="J181" s="158"/>
      <c r="K181" s="90"/>
      <c r="L181" s="90"/>
      <c r="M181" s="90"/>
      <c r="N181" s="90"/>
      <c r="O181" s="90"/>
      <c r="P181" s="90"/>
      <c r="Q181" s="90"/>
      <c r="R181" s="226"/>
      <c r="S181" s="208"/>
      <c r="T181" s="208"/>
      <c r="U181" s="164"/>
      <c r="V181" s="89"/>
      <c r="W181" s="90"/>
      <c r="X181" s="90"/>
      <c r="Y181" s="90"/>
      <c r="Z181" s="90"/>
      <c r="AA181" s="90"/>
      <c r="AB181" s="90"/>
      <c r="AC181" s="90"/>
      <c r="AD181" s="90"/>
      <c r="AE181" s="90"/>
      <c r="AF181" s="90"/>
      <c r="AG181" s="90"/>
      <c r="AH181" s="90"/>
      <c r="AI181" s="90"/>
      <c r="AJ181" s="90"/>
      <c r="AK181" s="90"/>
      <c r="AL181" s="90"/>
      <c r="AM181" s="90"/>
      <c r="AN181" s="90"/>
    </row>
    <row r="182" ht="14.25" customHeight="1">
      <c r="A182" s="90"/>
      <c r="B182" s="90"/>
      <c r="C182" s="90"/>
      <c r="D182" s="90"/>
      <c r="E182" s="208"/>
      <c r="F182" s="208"/>
      <c r="G182" s="208"/>
      <c r="H182" s="208"/>
      <c r="I182" s="90"/>
      <c r="J182" s="158"/>
      <c r="K182" s="90"/>
      <c r="L182" s="90"/>
      <c r="M182" s="90"/>
      <c r="N182" s="90"/>
      <c r="O182" s="90"/>
      <c r="P182" s="90"/>
      <c r="Q182" s="90"/>
      <c r="R182" s="226"/>
      <c r="S182" s="208"/>
      <c r="T182" s="208"/>
      <c r="U182" s="164"/>
      <c r="V182" s="89"/>
      <c r="W182" s="90"/>
      <c r="X182" s="90"/>
      <c r="Y182" s="90"/>
      <c r="Z182" s="90"/>
      <c r="AA182" s="90"/>
      <c r="AB182" s="90"/>
      <c r="AC182" s="90"/>
      <c r="AD182" s="90"/>
      <c r="AE182" s="90"/>
      <c r="AF182" s="90"/>
      <c r="AG182" s="90"/>
      <c r="AH182" s="90"/>
      <c r="AI182" s="90"/>
      <c r="AJ182" s="90"/>
      <c r="AK182" s="90"/>
      <c r="AL182" s="90"/>
      <c r="AM182" s="90"/>
      <c r="AN182" s="90"/>
    </row>
    <row r="183" ht="14.25" customHeight="1">
      <c r="A183" s="90"/>
      <c r="B183" s="90"/>
      <c r="C183" s="90"/>
      <c r="D183" s="90"/>
      <c r="E183" s="208"/>
      <c r="F183" s="208"/>
      <c r="G183" s="208"/>
      <c r="H183" s="208"/>
      <c r="I183" s="90"/>
      <c r="J183" s="158"/>
      <c r="K183" s="90"/>
      <c r="L183" s="90"/>
      <c r="M183" s="90"/>
      <c r="N183" s="90"/>
      <c r="O183" s="90"/>
      <c r="P183" s="90"/>
      <c r="Q183" s="90"/>
      <c r="R183" s="226"/>
      <c r="S183" s="208"/>
      <c r="T183" s="208"/>
      <c r="U183" s="164"/>
      <c r="V183" s="89"/>
      <c r="W183" s="90"/>
      <c r="X183" s="90"/>
      <c r="Y183" s="90"/>
      <c r="Z183" s="90"/>
      <c r="AA183" s="90"/>
      <c r="AB183" s="90"/>
      <c r="AC183" s="90"/>
      <c r="AD183" s="90"/>
      <c r="AE183" s="90"/>
      <c r="AF183" s="90"/>
      <c r="AG183" s="90"/>
      <c r="AH183" s="90"/>
      <c r="AI183" s="90"/>
      <c r="AJ183" s="90"/>
      <c r="AK183" s="90"/>
      <c r="AL183" s="90"/>
      <c r="AM183" s="90"/>
      <c r="AN183" s="90"/>
    </row>
    <row r="184" ht="14.25" customHeight="1">
      <c r="A184" s="90"/>
      <c r="B184" s="90"/>
      <c r="C184" s="90"/>
      <c r="D184" s="90"/>
      <c r="E184" s="208"/>
      <c r="F184" s="208"/>
      <c r="G184" s="208"/>
      <c r="H184" s="208"/>
      <c r="I184" s="90"/>
      <c r="J184" s="158"/>
      <c r="K184" s="90"/>
      <c r="L184" s="90"/>
      <c r="M184" s="90"/>
      <c r="N184" s="90"/>
      <c r="O184" s="90"/>
      <c r="P184" s="90"/>
      <c r="Q184" s="90"/>
      <c r="R184" s="226"/>
      <c r="S184" s="208"/>
      <c r="T184" s="208"/>
      <c r="U184" s="164"/>
      <c r="V184" s="89"/>
      <c r="W184" s="90"/>
      <c r="X184" s="90"/>
      <c r="Y184" s="90"/>
      <c r="Z184" s="90"/>
      <c r="AA184" s="90"/>
      <c r="AB184" s="90"/>
      <c r="AC184" s="90"/>
      <c r="AD184" s="90"/>
      <c r="AE184" s="90"/>
      <c r="AF184" s="90"/>
      <c r="AG184" s="90"/>
      <c r="AH184" s="90"/>
      <c r="AI184" s="90"/>
      <c r="AJ184" s="90"/>
      <c r="AK184" s="90"/>
      <c r="AL184" s="90"/>
      <c r="AM184" s="90"/>
      <c r="AN184" s="90"/>
    </row>
    <row r="185" ht="14.25" customHeight="1">
      <c r="A185" s="90"/>
      <c r="B185" s="90"/>
      <c r="C185" s="90"/>
      <c r="D185" s="90"/>
      <c r="E185" s="208"/>
      <c r="F185" s="208"/>
      <c r="G185" s="208"/>
      <c r="H185" s="208"/>
      <c r="I185" s="90"/>
      <c r="J185" s="158"/>
      <c r="K185" s="90"/>
      <c r="L185" s="90"/>
      <c r="M185" s="90"/>
      <c r="N185" s="90"/>
      <c r="O185" s="90"/>
      <c r="P185" s="90"/>
      <c r="Q185" s="90"/>
      <c r="R185" s="226"/>
      <c r="S185" s="208"/>
      <c r="T185" s="208"/>
      <c r="U185" s="164"/>
      <c r="V185" s="89"/>
      <c r="W185" s="90"/>
      <c r="X185" s="90"/>
      <c r="Y185" s="90"/>
      <c r="Z185" s="90"/>
      <c r="AA185" s="90"/>
      <c r="AB185" s="90"/>
      <c r="AC185" s="90"/>
      <c r="AD185" s="90"/>
      <c r="AE185" s="90"/>
      <c r="AF185" s="90"/>
      <c r="AG185" s="90"/>
      <c r="AH185" s="90"/>
      <c r="AI185" s="90"/>
      <c r="AJ185" s="90"/>
      <c r="AK185" s="90"/>
      <c r="AL185" s="90"/>
      <c r="AM185" s="90"/>
      <c r="AN185" s="90"/>
    </row>
    <row r="186" ht="14.25" customHeight="1">
      <c r="A186" s="90"/>
      <c r="B186" s="90"/>
      <c r="C186" s="90"/>
      <c r="D186" s="90"/>
      <c r="E186" s="208"/>
      <c r="F186" s="208"/>
      <c r="G186" s="208"/>
      <c r="H186" s="208"/>
      <c r="I186" s="90"/>
      <c r="J186" s="158"/>
      <c r="K186" s="90"/>
      <c r="L186" s="90"/>
      <c r="M186" s="90"/>
      <c r="N186" s="90"/>
      <c r="O186" s="90"/>
      <c r="P186" s="90"/>
      <c r="Q186" s="90"/>
      <c r="R186" s="226"/>
      <c r="S186" s="208"/>
      <c r="T186" s="208"/>
      <c r="U186" s="164"/>
      <c r="V186" s="89"/>
      <c r="W186" s="90"/>
      <c r="X186" s="90"/>
      <c r="Y186" s="90"/>
      <c r="Z186" s="90"/>
      <c r="AA186" s="90"/>
      <c r="AB186" s="90"/>
      <c r="AC186" s="90"/>
      <c r="AD186" s="90"/>
      <c r="AE186" s="90"/>
      <c r="AF186" s="90"/>
      <c r="AG186" s="90"/>
      <c r="AH186" s="90"/>
      <c r="AI186" s="90"/>
      <c r="AJ186" s="90"/>
      <c r="AK186" s="90"/>
      <c r="AL186" s="90"/>
      <c r="AM186" s="90"/>
      <c r="AN186" s="90"/>
    </row>
    <row r="187" ht="14.25" customHeight="1">
      <c r="A187" s="90"/>
      <c r="B187" s="90"/>
      <c r="C187" s="90"/>
      <c r="D187" s="90"/>
      <c r="E187" s="208"/>
      <c r="F187" s="208"/>
      <c r="G187" s="208"/>
      <c r="H187" s="208"/>
      <c r="I187" s="90"/>
      <c r="J187" s="158"/>
      <c r="K187" s="90"/>
      <c r="L187" s="90"/>
      <c r="M187" s="90"/>
      <c r="N187" s="90"/>
      <c r="O187" s="90"/>
      <c r="P187" s="90"/>
      <c r="Q187" s="90"/>
      <c r="R187" s="226"/>
      <c r="S187" s="208"/>
      <c r="T187" s="208"/>
      <c r="U187" s="164"/>
      <c r="V187" s="89"/>
      <c r="W187" s="90"/>
      <c r="X187" s="90"/>
      <c r="Y187" s="90"/>
      <c r="Z187" s="90"/>
      <c r="AA187" s="90"/>
      <c r="AB187" s="90"/>
      <c r="AC187" s="90"/>
      <c r="AD187" s="90"/>
      <c r="AE187" s="90"/>
      <c r="AF187" s="90"/>
      <c r="AG187" s="90"/>
      <c r="AH187" s="90"/>
      <c r="AI187" s="90"/>
      <c r="AJ187" s="90"/>
      <c r="AK187" s="90"/>
      <c r="AL187" s="90"/>
      <c r="AM187" s="90"/>
      <c r="AN187" s="90"/>
    </row>
    <row r="188" ht="14.25" customHeight="1">
      <c r="A188" s="90"/>
      <c r="B188" s="90"/>
      <c r="C188" s="90"/>
      <c r="D188" s="90"/>
      <c r="E188" s="208"/>
      <c r="F188" s="208"/>
      <c r="G188" s="208"/>
      <c r="H188" s="208"/>
      <c r="I188" s="90"/>
      <c r="J188" s="158"/>
      <c r="K188" s="90"/>
      <c r="L188" s="90"/>
      <c r="M188" s="90"/>
      <c r="N188" s="90"/>
      <c r="O188" s="90"/>
      <c r="P188" s="90"/>
      <c r="Q188" s="90"/>
      <c r="R188" s="226"/>
      <c r="S188" s="208"/>
      <c r="T188" s="208"/>
      <c r="U188" s="164"/>
      <c r="V188" s="89"/>
      <c r="W188" s="90"/>
      <c r="X188" s="90"/>
      <c r="Y188" s="90"/>
      <c r="Z188" s="90"/>
      <c r="AA188" s="90"/>
      <c r="AB188" s="90"/>
      <c r="AC188" s="90"/>
      <c r="AD188" s="90"/>
      <c r="AE188" s="90"/>
      <c r="AF188" s="90"/>
      <c r="AG188" s="90"/>
      <c r="AH188" s="90"/>
      <c r="AI188" s="90"/>
      <c r="AJ188" s="90"/>
      <c r="AK188" s="90"/>
      <c r="AL188" s="90"/>
      <c r="AM188" s="90"/>
      <c r="AN188" s="90"/>
    </row>
    <row r="189" ht="14.25" customHeight="1">
      <c r="A189" s="90"/>
      <c r="B189" s="90"/>
      <c r="C189" s="90"/>
      <c r="D189" s="90"/>
      <c r="E189" s="208"/>
      <c r="F189" s="208"/>
      <c r="G189" s="208"/>
      <c r="H189" s="208"/>
      <c r="I189" s="90"/>
      <c r="J189" s="158"/>
      <c r="K189" s="90"/>
      <c r="L189" s="90"/>
      <c r="M189" s="90"/>
      <c r="N189" s="90"/>
      <c r="O189" s="90"/>
      <c r="P189" s="90"/>
      <c r="Q189" s="90"/>
      <c r="R189" s="226"/>
      <c r="S189" s="208"/>
      <c r="T189" s="208"/>
      <c r="U189" s="164"/>
      <c r="V189" s="89"/>
      <c r="W189" s="90"/>
      <c r="X189" s="90"/>
      <c r="Y189" s="90"/>
      <c r="Z189" s="90"/>
      <c r="AA189" s="90"/>
      <c r="AB189" s="90"/>
      <c r="AC189" s="90"/>
      <c r="AD189" s="90"/>
      <c r="AE189" s="90"/>
      <c r="AF189" s="90"/>
      <c r="AG189" s="90"/>
      <c r="AH189" s="90"/>
      <c r="AI189" s="90"/>
      <c r="AJ189" s="90"/>
      <c r="AK189" s="90"/>
      <c r="AL189" s="90"/>
      <c r="AM189" s="90"/>
      <c r="AN189" s="90"/>
    </row>
    <row r="190" ht="14.25" customHeight="1">
      <c r="A190" s="90"/>
      <c r="B190" s="90"/>
      <c r="C190" s="90"/>
      <c r="D190" s="90"/>
      <c r="E190" s="208"/>
      <c r="F190" s="208"/>
      <c r="G190" s="208"/>
      <c r="H190" s="208"/>
      <c r="I190" s="90"/>
      <c r="J190" s="158"/>
      <c r="K190" s="90"/>
      <c r="L190" s="90"/>
      <c r="M190" s="90"/>
      <c r="N190" s="90"/>
      <c r="O190" s="90"/>
      <c r="P190" s="90"/>
      <c r="Q190" s="90"/>
      <c r="R190" s="226"/>
      <c r="S190" s="208"/>
      <c r="T190" s="208"/>
      <c r="U190" s="164"/>
      <c r="V190" s="89"/>
      <c r="W190" s="90"/>
      <c r="X190" s="90"/>
      <c r="Y190" s="90"/>
      <c r="Z190" s="90"/>
      <c r="AA190" s="90"/>
      <c r="AB190" s="90"/>
      <c r="AC190" s="90"/>
      <c r="AD190" s="90"/>
      <c r="AE190" s="90"/>
      <c r="AF190" s="90"/>
      <c r="AG190" s="90"/>
      <c r="AH190" s="90"/>
      <c r="AI190" s="90"/>
      <c r="AJ190" s="90"/>
      <c r="AK190" s="90"/>
      <c r="AL190" s="90"/>
      <c r="AM190" s="90"/>
      <c r="AN190" s="90"/>
    </row>
    <row r="191" ht="14.25" customHeight="1">
      <c r="A191" s="90"/>
      <c r="B191" s="90"/>
      <c r="C191" s="90"/>
      <c r="D191" s="90"/>
      <c r="E191" s="208"/>
      <c r="F191" s="208"/>
      <c r="G191" s="208"/>
      <c r="H191" s="208"/>
      <c r="I191" s="90"/>
      <c r="J191" s="158"/>
      <c r="K191" s="90"/>
      <c r="L191" s="90"/>
      <c r="M191" s="90"/>
      <c r="N191" s="90"/>
      <c r="O191" s="90"/>
      <c r="P191" s="90"/>
      <c r="Q191" s="90"/>
      <c r="R191" s="226"/>
      <c r="S191" s="208"/>
      <c r="T191" s="208"/>
      <c r="U191" s="164"/>
      <c r="V191" s="89"/>
      <c r="W191" s="90"/>
      <c r="X191" s="90"/>
      <c r="Y191" s="90"/>
      <c r="Z191" s="90"/>
      <c r="AA191" s="90"/>
      <c r="AB191" s="90"/>
      <c r="AC191" s="90"/>
      <c r="AD191" s="90"/>
      <c r="AE191" s="90"/>
      <c r="AF191" s="90"/>
      <c r="AG191" s="90"/>
      <c r="AH191" s="90"/>
      <c r="AI191" s="90"/>
      <c r="AJ191" s="90"/>
      <c r="AK191" s="90"/>
      <c r="AL191" s="90"/>
      <c r="AM191" s="90"/>
      <c r="AN191" s="90"/>
    </row>
    <row r="192" ht="14.25" customHeight="1">
      <c r="A192" s="90"/>
      <c r="B192" s="90"/>
      <c r="C192" s="90"/>
      <c r="D192" s="90"/>
      <c r="E192" s="208"/>
      <c r="F192" s="208"/>
      <c r="G192" s="208"/>
      <c r="H192" s="208"/>
      <c r="I192" s="90"/>
      <c r="J192" s="158"/>
      <c r="K192" s="90"/>
      <c r="L192" s="90"/>
      <c r="M192" s="90"/>
      <c r="N192" s="90"/>
      <c r="O192" s="90"/>
      <c r="P192" s="90"/>
      <c r="Q192" s="90"/>
      <c r="R192" s="226"/>
      <c r="S192" s="208"/>
      <c r="T192" s="208"/>
      <c r="U192" s="164"/>
      <c r="V192" s="89"/>
      <c r="W192" s="90"/>
      <c r="X192" s="90"/>
      <c r="Y192" s="90"/>
      <c r="Z192" s="90"/>
      <c r="AA192" s="90"/>
      <c r="AB192" s="90"/>
      <c r="AC192" s="90"/>
      <c r="AD192" s="90"/>
      <c r="AE192" s="90"/>
      <c r="AF192" s="90"/>
      <c r="AG192" s="90"/>
      <c r="AH192" s="90"/>
      <c r="AI192" s="90"/>
      <c r="AJ192" s="90"/>
      <c r="AK192" s="90"/>
      <c r="AL192" s="90"/>
      <c r="AM192" s="90"/>
      <c r="AN192" s="90"/>
    </row>
    <row r="193" ht="14.25" customHeight="1">
      <c r="A193" s="90"/>
      <c r="B193" s="90"/>
      <c r="C193" s="90"/>
      <c r="D193" s="90"/>
      <c r="E193" s="208"/>
      <c r="F193" s="208"/>
      <c r="G193" s="208"/>
      <c r="H193" s="208"/>
      <c r="I193" s="90"/>
      <c r="J193" s="158"/>
      <c r="K193" s="90"/>
      <c r="L193" s="90"/>
      <c r="M193" s="90"/>
      <c r="N193" s="90"/>
      <c r="O193" s="90"/>
      <c r="P193" s="90"/>
      <c r="Q193" s="90"/>
      <c r="R193" s="226"/>
      <c r="S193" s="208"/>
      <c r="T193" s="208"/>
      <c r="U193" s="164"/>
      <c r="V193" s="89"/>
      <c r="W193" s="90"/>
      <c r="X193" s="90"/>
      <c r="Y193" s="90"/>
      <c r="Z193" s="90"/>
      <c r="AA193" s="90"/>
      <c r="AB193" s="90"/>
      <c r="AC193" s="90"/>
      <c r="AD193" s="90"/>
      <c r="AE193" s="90"/>
      <c r="AF193" s="90"/>
      <c r="AG193" s="90"/>
      <c r="AH193" s="90"/>
      <c r="AI193" s="90"/>
      <c r="AJ193" s="90"/>
      <c r="AK193" s="90"/>
      <c r="AL193" s="90"/>
      <c r="AM193" s="90"/>
      <c r="AN193" s="90"/>
    </row>
    <row r="194" ht="14.25" customHeight="1">
      <c r="A194" s="90"/>
      <c r="B194" s="90"/>
      <c r="C194" s="90"/>
      <c r="D194" s="90"/>
      <c r="E194" s="208"/>
      <c r="F194" s="208"/>
      <c r="G194" s="208"/>
      <c r="H194" s="208"/>
      <c r="I194" s="90"/>
      <c r="J194" s="158"/>
      <c r="K194" s="90"/>
      <c r="L194" s="90"/>
      <c r="M194" s="90"/>
      <c r="N194" s="90"/>
      <c r="O194" s="90"/>
      <c r="P194" s="90"/>
      <c r="Q194" s="90"/>
      <c r="R194" s="226"/>
      <c r="S194" s="208"/>
      <c r="T194" s="208"/>
      <c r="U194" s="164"/>
      <c r="V194" s="89"/>
      <c r="W194" s="90"/>
      <c r="X194" s="90"/>
      <c r="Y194" s="90"/>
      <c r="Z194" s="90"/>
      <c r="AA194" s="90"/>
      <c r="AB194" s="90"/>
      <c r="AC194" s="90"/>
      <c r="AD194" s="90"/>
      <c r="AE194" s="90"/>
      <c r="AF194" s="90"/>
      <c r="AG194" s="90"/>
      <c r="AH194" s="90"/>
      <c r="AI194" s="90"/>
      <c r="AJ194" s="90"/>
      <c r="AK194" s="90"/>
      <c r="AL194" s="90"/>
      <c r="AM194" s="90"/>
      <c r="AN194" s="90"/>
    </row>
    <row r="195" ht="14.25" customHeight="1">
      <c r="A195" s="90"/>
      <c r="B195" s="90"/>
      <c r="C195" s="90"/>
      <c r="D195" s="90"/>
      <c r="E195" s="208"/>
      <c r="F195" s="208"/>
      <c r="G195" s="208"/>
      <c r="H195" s="208"/>
      <c r="I195" s="90"/>
      <c r="J195" s="158"/>
      <c r="K195" s="90"/>
      <c r="L195" s="90"/>
      <c r="M195" s="90"/>
      <c r="N195" s="90"/>
      <c r="O195" s="90"/>
      <c r="P195" s="90"/>
      <c r="Q195" s="90"/>
      <c r="R195" s="226"/>
      <c r="S195" s="208"/>
      <c r="T195" s="208"/>
      <c r="U195" s="164"/>
      <c r="V195" s="89"/>
      <c r="W195" s="90"/>
      <c r="X195" s="90"/>
      <c r="Y195" s="90"/>
      <c r="Z195" s="90"/>
      <c r="AA195" s="90"/>
      <c r="AB195" s="90"/>
      <c r="AC195" s="90"/>
      <c r="AD195" s="90"/>
      <c r="AE195" s="90"/>
      <c r="AF195" s="90"/>
      <c r="AG195" s="90"/>
      <c r="AH195" s="90"/>
      <c r="AI195" s="90"/>
      <c r="AJ195" s="90"/>
      <c r="AK195" s="90"/>
      <c r="AL195" s="90"/>
      <c r="AM195" s="90"/>
      <c r="AN195" s="90"/>
    </row>
    <row r="196" ht="14.25" customHeight="1">
      <c r="A196" s="90"/>
      <c r="B196" s="90"/>
      <c r="C196" s="90"/>
      <c r="D196" s="90"/>
      <c r="E196" s="208"/>
      <c r="F196" s="208"/>
      <c r="G196" s="208"/>
      <c r="H196" s="208"/>
      <c r="I196" s="90"/>
      <c r="J196" s="158"/>
      <c r="K196" s="90"/>
      <c r="L196" s="90"/>
      <c r="M196" s="90"/>
      <c r="N196" s="90"/>
      <c r="O196" s="90"/>
      <c r="P196" s="90"/>
      <c r="Q196" s="90"/>
      <c r="R196" s="226"/>
      <c r="S196" s="208"/>
      <c r="T196" s="208"/>
      <c r="U196" s="164"/>
      <c r="V196" s="89"/>
      <c r="W196" s="90"/>
      <c r="X196" s="90"/>
      <c r="Y196" s="90"/>
      <c r="Z196" s="90"/>
      <c r="AA196" s="90"/>
      <c r="AB196" s="90"/>
      <c r="AC196" s="90"/>
      <c r="AD196" s="90"/>
      <c r="AE196" s="90"/>
      <c r="AF196" s="90"/>
      <c r="AG196" s="90"/>
      <c r="AH196" s="90"/>
      <c r="AI196" s="90"/>
      <c r="AJ196" s="90"/>
      <c r="AK196" s="90"/>
      <c r="AL196" s="90"/>
      <c r="AM196" s="90"/>
      <c r="AN196" s="90"/>
    </row>
    <row r="197" ht="14.25" customHeight="1">
      <c r="A197" s="90"/>
      <c r="B197" s="90"/>
      <c r="C197" s="90"/>
      <c r="D197" s="90"/>
      <c r="E197" s="208"/>
      <c r="F197" s="208"/>
      <c r="G197" s="208"/>
      <c r="H197" s="208"/>
      <c r="I197" s="90"/>
      <c r="J197" s="158"/>
      <c r="K197" s="90"/>
      <c r="L197" s="90"/>
      <c r="M197" s="90"/>
      <c r="N197" s="90"/>
      <c r="O197" s="90"/>
      <c r="P197" s="90"/>
      <c r="Q197" s="90"/>
      <c r="R197" s="226"/>
      <c r="S197" s="208"/>
      <c r="T197" s="208"/>
      <c r="U197" s="164"/>
      <c r="V197" s="89"/>
      <c r="W197" s="90"/>
      <c r="X197" s="90"/>
      <c r="Y197" s="90"/>
      <c r="Z197" s="90"/>
      <c r="AA197" s="90"/>
      <c r="AB197" s="90"/>
      <c r="AC197" s="90"/>
      <c r="AD197" s="90"/>
      <c r="AE197" s="90"/>
      <c r="AF197" s="90"/>
      <c r="AG197" s="90"/>
      <c r="AH197" s="90"/>
      <c r="AI197" s="90"/>
      <c r="AJ197" s="90"/>
      <c r="AK197" s="90"/>
      <c r="AL197" s="90"/>
      <c r="AM197" s="90"/>
      <c r="AN197" s="90"/>
    </row>
    <row r="198" ht="14.25" customHeight="1">
      <c r="A198" s="90"/>
      <c r="B198" s="90"/>
      <c r="C198" s="90"/>
      <c r="D198" s="90"/>
      <c r="E198" s="208"/>
      <c r="F198" s="208"/>
      <c r="G198" s="208"/>
      <c r="H198" s="208"/>
      <c r="I198" s="90"/>
      <c r="J198" s="158"/>
      <c r="K198" s="90"/>
      <c r="L198" s="90"/>
      <c r="M198" s="90"/>
      <c r="N198" s="90"/>
      <c r="O198" s="90"/>
      <c r="P198" s="90"/>
      <c r="Q198" s="90"/>
      <c r="R198" s="226"/>
      <c r="S198" s="208"/>
      <c r="T198" s="208"/>
      <c r="U198" s="164"/>
      <c r="V198" s="89"/>
      <c r="W198" s="90"/>
      <c r="X198" s="90"/>
      <c r="Y198" s="90"/>
      <c r="Z198" s="90"/>
      <c r="AA198" s="90"/>
      <c r="AB198" s="90"/>
      <c r="AC198" s="90"/>
      <c r="AD198" s="90"/>
      <c r="AE198" s="90"/>
      <c r="AF198" s="90"/>
      <c r="AG198" s="90"/>
      <c r="AH198" s="90"/>
      <c r="AI198" s="90"/>
      <c r="AJ198" s="90"/>
      <c r="AK198" s="90"/>
      <c r="AL198" s="90"/>
      <c r="AM198" s="90"/>
      <c r="AN198" s="90"/>
    </row>
    <row r="199" ht="14.25" customHeight="1">
      <c r="A199" s="90"/>
      <c r="B199" s="90"/>
      <c r="C199" s="90"/>
      <c r="D199" s="90"/>
      <c r="E199" s="208"/>
      <c r="F199" s="208"/>
      <c r="G199" s="208"/>
      <c r="H199" s="208"/>
      <c r="I199" s="90"/>
      <c r="J199" s="158"/>
      <c r="K199" s="90"/>
      <c r="L199" s="90"/>
      <c r="M199" s="90"/>
      <c r="N199" s="90"/>
      <c r="O199" s="90"/>
      <c r="P199" s="90"/>
      <c r="Q199" s="90"/>
      <c r="R199" s="226"/>
      <c r="S199" s="208"/>
      <c r="T199" s="208"/>
      <c r="U199" s="164"/>
      <c r="V199" s="89"/>
      <c r="W199" s="90"/>
      <c r="X199" s="90"/>
      <c r="Y199" s="90"/>
      <c r="Z199" s="90"/>
      <c r="AA199" s="90"/>
      <c r="AB199" s="90"/>
      <c r="AC199" s="90"/>
      <c r="AD199" s="90"/>
      <c r="AE199" s="90"/>
      <c r="AF199" s="90"/>
      <c r="AG199" s="90"/>
      <c r="AH199" s="90"/>
      <c r="AI199" s="90"/>
      <c r="AJ199" s="90"/>
      <c r="AK199" s="90"/>
      <c r="AL199" s="90"/>
      <c r="AM199" s="90"/>
      <c r="AN199" s="90"/>
    </row>
    <row r="200" ht="14.25" customHeight="1">
      <c r="A200" s="90"/>
      <c r="B200" s="90"/>
      <c r="C200" s="90"/>
      <c r="D200" s="90"/>
      <c r="E200" s="208"/>
      <c r="F200" s="208"/>
      <c r="G200" s="208"/>
      <c r="H200" s="208"/>
      <c r="I200" s="90"/>
      <c r="J200" s="158"/>
      <c r="K200" s="90"/>
      <c r="L200" s="90"/>
      <c r="M200" s="90"/>
      <c r="N200" s="90"/>
      <c r="O200" s="90"/>
      <c r="P200" s="90"/>
      <c r="Q200" s="90"/>
      <c r="R200" s="226"/>
      <c r="S200" s="208"/>
      <c r="T200" s="208"/>
      <c r="U200" s="164"/>
      <c r="V200" s="89"/>
      <c r="W200" s="90"/>
      <c r="X200" s="90"/>
      <c r="Y200" s="90"/>
      <c r="Z200" s="90"/>
      <c r="AA200" s="90"/>
      <c r="AB200" s="90"/>
      <c r="AC200" s="90"/>
      <c r="AD200" s="90"/>
      <c r="AE200" s="90"/>
      <c r="AF200" s="90"/>
      <c r="AG200" s="90"/>
      <c r="AH200" s="90"/>
      <c r="AI200" s="90"/>
      <c r="AJ200" s="90"/>
      <c r="AK200" s="90"/>
      <c r="AL200" s="90"/>
      <c r="AM200" s="90"/>
      <c r="AN200" s="90"/>
    </row>
    <row r="201" ht="14.25" customHeight="1">
      <c r="A201" s="90"/>
      <c r="B201" s="90"/>
      <c r="C201" s="90"/>
      <c r="D201" s="90"/>
      <c r="E201" s="208"/>
      <c r="F201" s="208"/>
      <c r="G201" s="208"/>
      <c r="H201" s="208"/>
      <c r="I201" s="90"/>
      <c r="J201" s="158"/>
      <c r="K201" s="90"/>
      <c r="L201" s="90"/>
      <c r="M201" s="90"/>
      <c r="N201" s="90"/>
      <c r="O201" s="90"/>
      <c r="P201" s="90"/>
      <c r="Q201" s="90"/>
      <c r="R201" s="226"/>
      <c r="S201" s="208"/>
      <c r="T201" s="208"/>
      <c r="U201" s="164"/>
      <c r="V201" s="89"/>
      <c r="W201" s="90"/>
      <c r="X201" s="90"/>
      <c r="Y201" s="90"/>
      <c r="Z201" s="90"/>
      <c r="AA201" s="90"/>
      <c r="AB201" s="90"/>
      <c r="AC201" s="90"/>
      <c r="AD201" s="90"/>
      <c r="AE201" s="90"/>
      <c r="AF201" s="90"/>
      <c r="AG201" s="90"/>
      <c r="AH201" s="90"/>
      <c r="AI201" s="90"/>
      <c r="AJ201" s="90"/>
      <c r="AK201" s="90"/>
      <c r="AL201" s="90"/>
      <c r="AM201" s="90"/>
      <c r="AN201" s="90"/>
    </row>
    <row r="202" ht="14.25" customHeight="1">
      <c r="A202" s="90"/>
      <c r="B202" s="90"/>
      <c r="C202" s="90"/>
      <c r="D202" s="90"/>
      <c r="E202" s="208"/>
      <c r="F202" s="208"/>
      <c r="G202" s="208"/>
      <c r="H202" s="208"/>
      <c r="I202" s="90"/>
      <c r="J202" s="158"/>
      <c r="K202" s="90"/>
      <c r="L202" s="90"/>
      <c r="M202" s="90"/>
      <c r="N202" s="90"/>
      <c r="O202" s="90"/>
      <c r="P202" s="90"/>
      <c r="Q202" s="90"/>
      <c r="R202" s="226"/>
      <c r="S202" s="208"/>
      <c r="T202" s="208"/>
      <c r="U202" s="164"/>
      <c r="V202" s="89"/>
      <c r="W202" s="90"/>
      <c r="X202" s="90"/>
      <c r="Y202" s="90"/>
      <c r="Z202" s="90"/>
      <c r="AA202" s="90"/>
      <c r="AB202" s="90"/>
      <c r="AC202" s="90"/>
      <c r="AD202" s="90"/>
      <c r="AE202" s="90"/>
      <c r="AF202" s="90"/>
      <c r="AG202" s="90"/>
      <c r="AH202" s="90"/>
      <c r="AI202" s="90"/>
      <c r="AJ202" s="90"/>
      <c r="AK202" s="90"/>
      <c r="AL202" s="90"/>
      <c r="AM202" s="90"/>
      <c r="AN202" s="90"/>
    </row>
    <row r="203" ht="14.25" customHeight="1">
      <c r="A203" s="90"/>
      <c r="B203" s="90"/>
      <c r="C203" s="90"/>
      <c r="D203" s="90"/>
      <c r="E203" s="208"/>
      <c r="F203" s="208"/>
      <c r="G203" s="208"/>
      <c r="H203" s="208"/>
      <c r="I203" s="90"/>
      <c r="J203" s="158"/>
      <c r="K203" s="90"/>
      <c r="L203" s="90"/>
      <c r="M203" s="90"/>
      <c r="N203" s="90"/>
      <c r="O203" s="90"/>
      <c r="P203" s="90"/>
      <c r="Q203" s="90"/>
      <c r="R203" s="226"/>
      <c r="S203" s="208"/>
      <c r="T203" s="208"/>
      <c r="U203" s="164"/>
      <c r="V203" s="89"/>
      <c r="W203" s="90"/>
      <c r="X203" s="90"/>
      <c r="Y203" s="90"/>
      <c r="Z203" s="90"/>
      <c r="AA203" s="90"/>
      <c r="AB203" s="90"/>
      <c r="AC203" s="90"/>
      <c r="AD203" s="90"/>
      <c r="AE203" s="90"/>
      <c r="AF203" s="90"/>
      <c r="AG203" s="90"/>
      <c r="AH203" s="90"/>
      <c r="AI203" s="90"/>
      <c r="AJ203" s="90"/>
      <c r="AK203" s="90"/>
      <c r="AL203" s="90"/>
      <c r="AM203" s="90"/>
      <c r="AN203" s="90"/>
    </row>
    <row r="204" ht="14.25" customHeight="1">
      <c r="A204" s="90"/>
      <c r="B204" s="90"/>
      <c r="C204" s="90"/>
      <c r="D204" s="90"/>
      <c r="E204" s="208"/>
      <c r="F204" s="208"/>
      <c r="G204" s="208"/>
      <c r="H204" s="208"/>
      <c r="I204" s="90"/>
      <c r="J204" s="158"/>
      <c r="K204" s="90"/>
      <c r="L204" s="90"/>
      <c r="M204" s="90"/>
      <c r="N204" s="90"/>
      <c r="O204" s="90"/>
      <c r="P204" s="90"/>
      <c r="Q204" s="90"/>
      <c r="R204" s="226"/>
      <c r="S204" s="208"/>
      <c r="T204" s="208"/>
      <c r="U204" s="164"/>
      <c r="V204" s="89"/>
      <c r="W204" s="90"/>
      <c r="X204" s="90"/>
      <c r="Y204" s="90"/>
      <c r="Z204" s="90"/>
      <c r="AA204" s="90"/>
      <c r="AB204" s="90"/>
      <c r="AC204" s="90"/>
      <c r="AD204" s="90"/>
      <c r="AE204" s="90"/>
      <c r="AF204" s="90"/>
      <c r="AG204" s="90"/>
      <c r="AH204" s="90"/>
      <c r="AI204" s="90"/>
      <c r="AJ204" s="90"/>
      <c r="AK204" s="90"/>
      <c r="AL204" s="90"/>
      <c r="AM204" s="90"/>
      <c r="AN204" s="90"/>
    </row>
    <row r="205" ht="14.25" customHeight="1">
      <c r="A205" s="90"/>
      <c r="B205" s="90"/>
      <c r="C205" s="90"/>
      <c r="D205" s="90"/>
      <c r="E205" s="208"/>
      <c r="F205" s="208"/>
      <c r="G205" s="208"/>
      <c r="H205" s="208"/>
      <c r="I205" s="90"/>
      <c r="J205" s="158"/>
      <c r="K205" s="90"/>
      <c r="L205" s="90"/>
      <c r="M205" s="90"/>
      <c r="N205" s="90"/>
      <c r="O205" s="90"/>
      <c r="P205" s="90"/>
      <c r="Q205" s="90"/>
      <c r="R205" s="226"/>
      <c r="S205" s="208"/>
      <c r="T205" s="208"/>
      <c r="U205" s="164"/>
      <c r="V205" s="89"/>
      <c r="W205" s="90"/>
      <c r="X205" s="90"/>
      <c r="Y205" s="90"/>
      <c r="Z205" s="90"/>
      <c r="AA205" s="90"/>
      <c r="AB205" s="90"/>
      <c r="AC205" s="90"/>
      <c r="AD205" s="90"/>
      <c r="AE205" s="90"/>
      <c r="AF205" s="90"/>
      <c r="AG205" s="90"/>
      <c r="AH205" s="90"/>
      <c r="AI205" s="90"/>
      <c r="AJ205" s="90"/>
      <c r="AK205" s="90"/>
      <c r="AL205" s="90"/>
      <c r="AM205" s="90"/>
      <c r="AN205" s="90"/>
    </row>
    <row r="206" ht="14.25" customHeight="1">
      <c r="A206" s="90"/>
      <c r="B206" s="90"/>
      <c r="C206" s="90"/>
      <c r="D206" s="90"/>
      <c r="E206" s="208"/>
      <c r="F206" s="208"/>
      <c r="G206" s="208"/>
      <c r="H206" s="208"/>
      <c r="I206" s="90"/>
      <c r="J206" s="158"/>
      <c r="K206" s="90"/>
      <c r="L206" s="90"/>
      <c r="M206" s="90"/>
      <c r="N206" s="90"/>
      <c r="O206" s="90"/>
      <c r="P206" s="90"/>
      <c r="Q206" s="90"/>
      <c r="R206" s="226"/>
      <c r="S206" s="208"/>
      <c r="T206" s="208"/>
      <c r="U206" s="164"/>
      <c r="V206" s="89"/>
      <c r="W206" s="90"/>
      <c r="X206" s="90"/>
      <c r="Y206" s="90"/>
      <c r="Z206" s="90"/>
      <c r="AA206" s="90"/>
      <c r="AB206" s="90"/>
      <c r="AC206" s="90"/>
      <c r="AD206" s="90"/>
      <c r="AE206" s="90"/>
      <c r="AF206" s="90"/>
      <c r="AG206" s="90"/>
      <c r="AH206" s="90"/>
      <c r="AI206" s="90"/>
      <c r="AJ206" s="90"/>
      <c r="AK206" s="90"/>
      <c r="AL206" s="90"/>
      <c r="AM206" s="90"/>
      <c r="AN206" s="90"/>
    </row>
    <row r="207" ht="14.25" customHeight="1">
      <c r="A207" s="90"/>
      <c r="B207" s="90"/>
      <c r="C207" s="90"/>
      <c r="D207" s="90"/>
      <c r="E207" s="208"/>
      <c r="F207" s="208"/>
      <c r="G207" s="208"/>
      <c r="H207" s="208"/>
      <c r="I207" s="90"/>
      <c r="J207" s="158"/>
      <c r="K207" s="90"/>
      <c r="L207" s="90"/>
      <c r="M207" s="90"/>
      <c r="N207" s="90"/>
      <c r="O207" s="90"/>
      <c r="P207" s="90"/>
      <c r="Q207" s="90"/>
      <c r="R207" s="226"/>
      <c r="S207" s="208"/>
      <c r="T207" s="208"/>
      <c r="U207" s="164"/>
      <c r="V207" s="89"/>
      <c r="W207" s="90"/>
      <c r="X207" s="90"/>
      <c r="Y207" s="90"/>
      <c r="Z207" s="90"/>
      <c r="AA207" s="90"/>
      <c r="AB207" s="90"/>
      <c r="AC207" s="90"/>
      <c r="AD207" s="90"/>
      <c r="AE207" s="90"/>
      <c r="AF207" s="90"/>
      <c r="AG207" s="90"/>
      <c r="AH207" s="90"/>
      <c r="AI207" s="90"/>
      <c r="AJ207" s="90"/>
      <c r="AK207" s="90"/>
      <c r="AL207" s="90"/>
      <c r="AM207" s="90"/>
      <c r="AN207" s="90"/>
    </row>
    <row r="208" ht="14.25" customHeight="1">
      <c r="A208" s="90"/>
      <c r="B208" s="90"/>
      <c r="C208" s="90"/>
      <c r="D208" s="90"/>
      <c r="E208" s="208"/>
      <c r="F208" s="208"/>
      <c r="G208" s="208"/>
      <c r="H208" s="208"/>
      <c r="I208" s="90"/>
      <c r="J208" s="158"/>
      <c r="K208" s="90"/>
      <c r="L208" s="90"/>
      <c r="M208" s="90"/>
      <c r="N208" s="90"/>
      <c r="O208" s="90"/>
      <c r="P208" s="90"/>
      <c r="Q208" s="90"/>
      <c r="R208" s="226"/>
      <c r="S208" s="208"/>
      <c r="T208" s="208"/>
      <c r="U208" s="164"/>
      <c r="V208" s="89"/>
      <c r="W208" s="90"/>
      <c r="X208" s="90"/>
      <c r="Y208" s="90"/>
      <c r="Z208" s="90"/>
      <c r="AA208" s="90"/>
      <c r="AB208" s="90"/>
      <c r="AC208" s="90"/>
      <c r="AD208" s="90"/>
      <c r="AE208" s="90"/>
      <c r="AF208" s="90"/>
      <c r="AG208" s="90"/>
      <c r="AH208" s="90"/>
      <c r="AI208" s="90"/>
      <c r="AJ208" s="90"/>
      <c r="AK208" s="90"/>
      <c r="AL208" s="90"/>
      <c r="AM208" s="90"/>
      <c r="AN208" s="90"/>
    </row>
    <row r="209" ht="14.25" customHeight="1">
      <c r="A209" s="90"/>
      <c r="B209" s="90"/>
      <c r="C209" s="90"/>
      <c r="D209" s="90"/>
      <c r="E209" s="208"/>
      <c r="F209" s="208"/>
      <c r="G209" s="208"/>
      <c r="H209" s="208"/>
      <c r="I209" s="90"/>
      <c r="J209" s="158"/>
      <c r="K209" s="90"/>
      <c r="L209" s="90"/>
      <c r="M209" s="90"/>
      <c r="N209" s="90"/>
      <c r="O209" s="90"/>
      <c r="P209" s="90"/>
      <c r="Q209" s="90"/>
      <c r="R209" s="226"/>
      <c r="S209" s="208"/>
      <c r="T209" s="208"/>
      <c r="U209" s="164"/>
      <c r="V209" s="89"/>
      <c r="W209" s="90"/>
      <c r="X209" s="90"/>
      <c r="Y209" s="90"/>
      <c r="Z209" s="90"/>
      <c r="AA209" s="90"/>
      <c r="AB209" s="90"/>
      <c r="AC209" s="90"/>
      <c r="AD209" s="90"/>
      <c r="AE209" s="90"/>
      <c r="AF209" s="90"/>
      <c r="AG209" s="90"/>
      <c r="AH209" s="90"/>
      <c r="AI209" s="90"/>
      <c r="AJ209" s="90"/>
      <c r="AK209" s="90"/>
      <c r="AL209" s="90"/>
      <c r="AM209" s="90"/>
      <c r="AN209" s="90"/>
    </row>
    <row r="210" ht="14.25" customHeight="1">
      <c r="A210" s="90"/>
      <c r="B210" s="90"/>
      <c r="C210" s="90"/>
      <c r="D210" s="90"/>
      <c r="E210" s="208"/>
      <c r="F210" s="208"/>
      <c r="G210" s="208"/>
      <c r="H210" s="208"/>
      <c r="I210" s="90"/>
      <c r="J210" s="158"/>
      <c r="K210" s="90"/>
      <c r="L210" s="90"/>
      <c r="M210" s="90"/>
      <c r="N210" s="90"/>
      <c r="O210" s="90"/>
      <c r="P210" s="90"/>
      <c r="Q210" s="90"/>
      <c r="R210" s="226"/>
      <c r="S210" s="208"/>
      <c r="T210" s="208"/>
      <c r="U210" s="164"/>
      <c r="V210" s="89"/>
      <c r="W210" s="90"/>
      <c r="X210" s="90"/>
      <c r="Y210" s="90"/>
      <c r="Z210" s="90"/>
      <c r="AA210" s="90"/>
      <c r="AB210" s="90"/>
      <c r="AC210" s="90"/>
      <c r="AD210" s="90"/>
      <c r="AE210" s="90"/>
      <c r="AF210" s="90"/>
      <c r="AG210" s="90"/>
      <c r="AH210" s="90"/>
      <c r="AI210" s="90"/>
      <c r="AJ210" s="90"/>
      <c r="AK210" s="90"/>
      <c r="AL210" s="90"/>
      <c r="AM210" s="90"/>
      <c r="AN210" s="90"/>
    </row>
    <row r="211" ht="14.25" customHeight="1">
      <c r="A211" s="90"/>
      <c r="B211" s="90"/>
      <c r="C211" s="90"/>
      <c r="D211" s="90"/>
      <c r="E211" s="208"/>
      <c r="F211" s="208"/>
      <c r="G211" s="208"/>
      <c r="H211" s="208"/>
      <c r="I211" s="90"/>
      <c r="J211" s="158"/>
      <c r="K211" s="90"/>
      <c r="L211" s="90"/>
      <c r="M211" s="90"/>
      <c r="N211" s="90"/>
      <c r="O211" s="90"/>
      <c r="P211" s="90"/>
      <c r="Q211" s="90"/>
      <c r="R211" s="226"/>
      <c r="S211" s="208"/>
      <c r="T211" s="208"/>
      <c r="U211" s="164"/>
      <c r="V211" s="89"/>
      <c r="W211" s="90"/>
      <c r="X211" s="90"/>
      <c r="Y211" s="90"/>
      <c r="Z211" s="90"/>
      <c r="AA211" s="90"/>
      <c r="AB211" s="90"/>
      <c r="AC211" s="90"/>
      <c r="AD211" s="90"/>
      <c r="AE211" s="90"/>
      <c r="AF211" s="90"/>
      <c r="AG211" s="90"/>
      <c r="AH211" s="90"/>
      <c r="AI211" s="90"/>
      <c r="AJ211" s="90"/>
      <c r="AK211" s="90"/>
      <c r="AL211" s="90"/>
      <c r="AM211" s="90"/>
      <c r="AN211" s="90"/>
    </row>
    <row r="212" ht="14.25" customHeight="1">
      <c r="A212" s="90"/>
      <c r="B212" s="90"/>
      <c r="C212" s="90"/>
      <c r="D212" s="90"/>
      <c r="E212" s="208"/>
      <c r="F212" s="208"/>
      <c r="G212" s="208"/>
      <c r="H212" s="208"/>
      <c r="I212" s="90"/>
      <c r="J212" s="158"/>
      <c r="K212" s="90"/>
      <c r="L212" s="90"/>
      <c r="M212" s="90"/>
      <c r="N212" s="90"/>
      <c r="O212" s="90"/>
      <c r="P212" s="90"/>
      <c r="Q212" s="90"/>
      <c r="R212" s="226"/>
      <c r="S212" s="208"/>
      <c r="T212" s="208"/>
      <c r="U212" s="164"/>
      <c r="V212" s="89"/>
      <c r="W212" s="90"/>
      <c r="X212" s="90"/>
      <c r="Y212" s="90"/>
      <c r="Z212" s="90"/>
      <c r="AA212" s="90"/>
      <c r="AB212" s="90"/>
      <c r="AC212" s="90"/>
      <c r="AD212" s="90"/>
      <c r="AE212" s="90"/>
      <c r="AF212" s="90"/>
      <c r="AG212" s="90"/>
      <c r="AH212" s="90"/>
      <c r="AI212" s="90"/>
      <c r="AJ212" s="90"/>
      <c r="AK212" s="90"/>
      <c r="AL212" s="90"/>
      <c r="AM212" s="90"/>
      <c r="AN212" s="90"/>
    </row>
    <row r="213" ht="14.25" customHeight="1">
      <c r="A213" s="90"/>
      <c r="B213" s="90"/>
      <c r="C213" s="90"/>
      <c r="D213" s="90"/>
      <c r="E213" s="208"/>
      <c r="F213" s="208"/>
      <c r="G213" s="208"/>
      <c r="H213" s="208"/>
      <c r="I213" s="90"/>
      <c r="J213" s="158"/>
      <c r="K213" s="90"/>
      <c r="L213" s="90"/>
      <c r="M213" s="90"/>
      <c r="N213" s="90"/>
      <c r="O213" s="90"/>
      <c r="P213" s="90"/>
      <c r="Q213" s="90"/>
      <c r="R213" s="226"/>
      <c r="S213" s="208"/>
      <c r="T213" s="208"/>
      <c r="U213" s="164"/>
      <c r="V213" s="89"/>
      <c r="W213" s="90"/>
      <c r="X213" s="90"/>
      <c r="Y213" s="90"/>
      <c r="Z213" s="90"/>
      <c r="AA213" s="90"/>
      <c r="AB213" s="90"/>
      <c r="AC213" s="90"/>
      <c r="AD213" s="90"/>
      <c r="AE213" s="90"/>
      <c r="AF213" s="90"/>
      <c r="AG213" s="90"/>
      <c r="AH213" s="90"/>
      <c r="AI213" s="90"/>
      <c r="AJ213" s="90"/>
      <c r="AK213" s="90"/>
      <c r="AL213" s="90"/>
      <c r="AM213" s="90"/>
      <c r="AN213" s="90"/>
    </row>
    <row r="214" ht="14.25" customHeight="1">
      <c r="A214" s="90"/>
      <c r="B214" s="90"/>
      <c r="C214" s="90"/>
      <c r="D214" s="90"/>
      <c r="E214" s="208"/>
      <c r="F214" s="208"/>
      <c r="G214" s="208"/>
      <c r="H214" s="208"/>
      <c r="I214" s="90"/>
      <c r="J214" s="158"/>
      <c r="K214" s="90"/>
      <c r="L214" s="90"/>
      <c r="M214" s="90"/>
      <c r="N214" s="90"/>
      <c r="O214" s="90"/>
      <c r="P214" s="90"/>
      <c r="Q214" s="90"/>
      <c r="R214" s="226"/>
      <c r="S214" s="208"/>
      <c r="T214" s="208"/>
      <c r="U214" s="164"/>
      <c r="V214" s="89"/>
      <c r="W214" s="90"/>
      <c r="X214" s="90"/>
      <c r="Y214" s="90"/>
      <c r="Z214" s="90"/>
      <c r="AA214" s="90"/>
      <c r="AB214" s="90"/>
      <c r="AC214" s="90"/>
      <c r="AD214" s="90"/>
      <c r="AE214" s="90"/>
      <c r="AF214" s="90"/>
      <c r="AG214" s="90"/>
      <c r="AH214" s="90"/>
      <c r="AI214" s="90"/>
      <c r="AJ214" s="90"/>
      <c r="AK214" s="90"/>
      <c r="AL214" s="90"/>
      <c r="AM214" s="90"/>
      <c r="AN214" s="90"/>
    </row>
    <row r="215" ht="14.25" customHeight="1">
      <c r="A215" s="90"/>
      <c r="B215" s="90"/>
      <c r="C215" s="90"/>
      <c r="D215" s="90"/>
      <c r="E215" s="208"/>
      <c r="F215" s="208"/>
      <c r="G215" s="208"/>
      <c r="H215" s="208"/>
      <c r="I215" s="90"/>
      <c r="J215" s="158"/>
      <c r="K215" s="90"/>
      <c r="L215" s="90"/>
      <c r="M215" s="90"/>
      <c r="N215" s="90"/>
      <c r="O215" s="90"/>
      <c r="P215" s="90"/>
      <c r="Q215" s="90"/>
      <c r="R215" s="226"/>
      <c r="S215" s="208"/>
      <c r="T215" s="208"/>
      <c r="U215" s="164"/>
      <c r="V215" s="89"/>
      <c r="W215" s="90"/>
      <c r="X215" s="90"/>
      <c r="Y215" s="90"/>
      <c r="Z215" s="90"/>
      <c r="AA215" s="90"/>
      <c r="AB215" s="90"/>
      <c r="AC215" s="90"/>
      <c r="AD215" s="90"/>
      <c r="AE215" s="90"/>
      <c r="AF215" s="90"/>
      <c r="AG215" s="90"/>
      <c r="AH215" s="90"/>
      <c r="AI215" s="90"/>
      <c r="AJ215" s="90"/>
      <c r="AK215" s="90"/>
      <c r="AL215" s="90"/>
      <c r="AM215" s="90"/>
      <c r="AN215" s="90"/>
    </row>
    <row r="216" ht="14.25" customHeight="1">
      <c r="A216" s="90"/>
      <c r="B216" s="90"/>
      <c r="C216" s="90"/>
      <c r="D216" s="90"/>
      <c r="E216" s="208"/>
      <c r="F216" s="208"/>
      <c r="G216" s="208"/>
      <c r="H216" s="208"/>
      <c r="I216" s="90"/>
      <c r="J216" s="158"/>
      <c r="K216" s="90"/>
      <c r="L216" s="90"/>
      <c r="M216" s="90"/>
      <c r="N216" s="90"/>
      <c r="O216" s="90"/>
      <c r="P216" s="90"/>
      <c r="Q216" s="90"/>
      <c r="R216" s="226"/>
      <c r="S216" s="208"/>
      <c r="T216" s="208"/>
      <c r="U216" s="164"/>
      <c r="V216" s="89"/>
      <c r="W216" s="90"/>
      <c r="X216" s="90"/>
      <c r="Y216" s="90"/>
      <c r="Z216" s="90"/>
      <c r="AA216" s="90"/>
      <c r="AB216" s="90"/>
      <c r="AC216" s="90"/>
      <c r="AD216" s="90"/>
      <c r="AE216" s="90"/>
      <c r="AF216" s="90"/>
      <c r="AG216" s="90"/>
      <c r="AH216" s="90"/>
      <c r="AI216" s="90"/>
      <c r="AJ216" s="90"/>
      <c r="AK216" s="90"/>
      <c r="AL216" s="90"/>
      <c r="AM216" s="90"/>
      <c r="AN216" s="90"/>
    </row>
    <row r="217" ht="14.25" customHeight="1">
      <c r="A217" s="90"/>
      <c r="B217" s="90"/>
      <c r="C217" s="90"/>
      <c r="D217" s="90"/>
      <c r="E217" s="208"/>
      <c r="F217" s="208"/>
      <c r="G217" s="208"/>
      <c r="H217" s="208"/>
      <c r="I217" s="90"/>
      <c r="J217" s="158"/>
      <c r="K217" s="90"/>
      <c r="L217" s="90"/>
      <c r="M217" s="90"/>
      <c r="N217" s="90"/>
      <c r="O217" s="90"/>
      <c r="P217" s="90"/>
      <c r="Q217" s="90"/>
      <c r="R217" s="226"/>
      <c r="S217" s="208"/>
      <c r="T217" s="208"/>
      <c r="U217" s="164"/>
      <c r="V217" s="89"/>
      <c r="W217" s="90"/>
      <c r="X217" s="90"/>
      <c r="Y217" s="90"/>
      <c r="Z217" s="90"/>
      <c r="AA217" s="90"/>
      <c r="AB217" s="90"/>
      <c r="AC217" s="90"/>
      <c r="AD217" s="90"/>
      <c r="AE217" s="90"/>
      <c r="AF217" s="90"/>
      <c r="AG217" s="90"/>
      <c r="AH217" s="90"/>
      <c r="AI217" s="90"/>
      <c r="AJ217" s="90"/>
      <c r="AK217" s="90"/>
      <c r="AL217" s="90"/>
      <c r="AM217" s="90"/>
      <c r="AN217" s="90"/>
    </row>
    <row r="218" ht="14.25" customHeight="1">
      <c r="A218" s="90"/>
      <c r="B218" s="90"/>
      <c r="C218" s="90"/>
      <c r="D218" s="90"/>
      <c r="E218" s="208"/>
      <c r="F218" s="208"/>
      <c r="G218" s="208"/>
      <c r="H218" s="208"/>
      <c r="I218" s="90"/>
      <c r="J218" s="158"/>
      <c r="K218" s="90"/>
      <c r="L218" s="90"/>
      <c r="M218" s="90"/>
      <c r="N218" s="90"/>
      <c r="O218" s="90"/>
      <c r="P218" s="90"/>
      <c r="Q218" s="90"/>
      <c r="R218" s="226"/>
      <c r="S218" s="208"/>
      <c r="T218" s="208"/>
      <c r="U218" s="164"/>
      <c r="V218" s="89"/>
      <c r="W218" s="90"/>
      <c r="X218" s="90"/>
      <c r="Y218" s="90"/>
      <c r="Z218" s="90"/>
      <c r="AA218" s="90"/>
      <c r="AB218" s="90"/>
      <c r="AC218" s="90"/>
      <c r="AD218" s="90"/>
      <c r="AE218" s="90"/>
      <c r="AF218" s="90"/>
      <c r="AG218" s="90"/>
      <c r="AH218" s="90"/>
      <c r="AI218" s="90"/>
      <c r="AJ218" s="90"/>
      <c r="AK218" s="90"/>
      <c r="AL218" s="90"/>
      <c r="AM218" s="90"/>
      <c r="AN218" s="90"/>
    </row>
    <row r="219" ht="14.25" customHeight="1">
      <c r="A219" s="90"/>
      <c r="B219" s="90"/>
      <c r="C219" s="90"/>
      <c r="D219" s="90"/>
      <c r="E219" s="208"/>
      <c r="F219" s="208"/>
      <c r="G219" s="208"/>
      <c r="H219" s="208"/>
      <c r="I219" s="90"/>
      <c r="J219" s="158"/>
      <c r="K219" s="90"/>
      <c r="L219" s="90"/>
      <c r="M219" s="90"/>
      <c r="N219" s="90"/>
      <c r="O219" s="90"/>
      <c r="P219" s="90"/>
      <c r="Q219" s="90"/>
      <c r="R219" s="226"/>
      <c r="S219" s="208"/>
      <c r="T219" s="208"/>
      <c r="U219" s="164"/>
      <c r="V219" s="89"/>
      <c r="W219" s="90"/>
      <c r="X219" s="90"/>
      <c r="Y219" s="90"/>
      <c r="Z219" s="90"/>
      <c r="AA219" s="90"/>
      <c r="AB219" s="90"/>
      <c r="AC219" s="90"/>
      <c r="AD219" s="90"/>
      <c r="AE219" s="90"/>
      <c r="AF219" s="90"/>
      <c r="AG219" s="90"/>
      <c r="AH219" s="90"/>
      <c r="AI219" s="90"/>
      <c r="AJ219" s="90"/>
      <c r="AK219" s="90"/>
      <c r="AL219" s="90"/>
      <c r="AM219" s="90"/>
      <c r="AN219" s="90"/>
    </row>
    <row r="220" ht="14.25" customHeight="1">
      <c r="A220" s="90"/>
      <c r="B220" s="90"/>
      <c r="C220" s="90"/>
      <c r="D220" s="90"/>
      <c r="E220" s="208"/>
      <c r="F220" s="208"/>
      <c r="G220" s="208"/>
      <c r="H220" s="208"/>
      <c r="I220" s="90"/>
      <c r="J220" s="158"/>
      <c r="K220" s="90"/>
      <c r="L220" s="90"/>
      <c r="M220" s="90"/>
      <c r="N220" s="90"/>
      <c r="O220" s="90"/>
      <c r="P220" s="90"/>
      <c r="Q220" s="90"/>
      <c r="R220" s="226"/>
      <c r="S220" s="208"/>
      <c r="T220" s="208"/>
      <c r="U220" s="164"/>
      <c r="V220" s="89"/>
      <c r="W220" s="90"/>
      <c r="X220" s="90"/>
      <c r="Y220" s="90"/>
      <c r="Z220" s="90"/>
      <c r="AA220" s="90"/>
      <c r="AB220" s="90"/>
      <c r="AC220" s="90"/>
      <c r="AD220" s="90"/>
      <c r="AE220" s="90"/>
      <c r="AF220" s="90"/>
      <c r="AG220" s="90"/>
      <c r="AH220" s="90"/>
      <c r="AI220" s="90"/>
      <c r="AJ220" s="90"/>
      <c r="AK220" s="90"/>
      <c r="AL220" s="90"/>
      <c r="AM220" s="90"/>
      <c r="AN220" s="90"/>
    </row>
    <row r="221" ht="14.25" customHeight="1">
      <c r="A221" s="90"/>
      <c r="B221" s="90"/>
      <c r="C221" s="90"/>
      <c r="D221" s="90"/>
      <c r="E221" s="208"/>
      <c r="F221" s="208"/>
      <c r="G221" s="208"/>
      <c r="H221" s="208"/>
      <c r="I221" s="90"/>
      <c r="J221" s="158"/>
      <c r="K221" s="90"/>
      <c r="L221" s="90"/>
      <c r="M221" s="90"/>
      <c r="N221" s="90"/>
      <c r="O221" s="90"/>
      <c r="P221" s="90"/>
      <c r="Q221" s="90"/>
      <c r="R221" s="226"/>
      <c r="S221" s="208"/>
      <c r="T221" s="208"/>
      <c r="U221" s="164"/>
      <c r="V221" s="89"/>
      <c r="W221" s="90"/>
      <c r="X221" s="90"/>
      <c r="Y221" s="90"/>
      <c r="Z221" s="90"/>
      <c r="AA221" s="90"/>
      <c r="AB221" s="90"/>
      <c r="AC221" s="90"/>
      <c r="AD221" s="90"/>
      <c r="AE221" s="90"/>
      <c r="AF221" s="90"/>
      <c r="AG221" s="90"/>
      <c r="AH221" s="90"/>
      <c r="AI221" s="90"/>
      <c r="AJ221" s="90"/>
      <c r="AK221" s="90"/>
      <c r="AL221" s="90"/>
      <c r="AM221" s="90"/>
      <c r="AN221" s="90"/>
    </row>
    <row r="222" ht="14.25" customHeight="1">
      <c r="A222" s="90"/>
      <c r="B222" s="90"/>
      <c r="C222" s="90"/>
      <c r="D222" s="90"/>
      <c r="E222" s="208"/>
      <c r="F222" s="208"/>
      <c r="G222" s="208"/>
      <c r="H222" s="208"/>
      <c r="I222" s="90"/>
      <c r="J222" s="158"/>
      <c r="K222" s="90"/>
      <c r="L222" s="90"/>
      <c r="M222" s="90"/>
      <c r="N222" s="90"/>
      <c r="O222" s="90"/>
      <c r="P222" s="90"/>
      <c r="Q222" s="90"/>
      <c r="R222" s="226"/>
      <c r="S222" s="208"/>
      <c r="T222" s="208"/>
      <c r="U222" s="164"/>
      <c r="V222" s="89"/>
      <c r="W222" s="90"/>
      <c r="X222" s="90"/>
      <c r="Y222" s="90"/>
      <c r="Z222" s="90"/>
      <c r="AA222" s="90"/>
      <c r="AB222" s="90"/>
      <c r="AC222" s="90"/>
      <c r="AD222" s="90"/>
      <c r="AE222" s="90"/>
      <c r="AF222" s="90"/>
      <c r="AG222" s="90"/>
      <c r="AH222" s="90"/>
      <c r="AI222" s="90"/>
      <c r="AJ222" s="90"/>
      <c r="AK222" s="90"/>
      <c r="AL222" s="90"/>
      <c r="AM222" s="90"/>
      <c r="AN222" s="90"/>
    </row>
    <row r="223" ht="14.25" customHeight="1">
      <c r="A223" s="90"/>
      <c r="B223" s="90"/>
      <c r="C223" s="90"/>
      <c r="D223" s="90"/>
      <c r="E223" s="208"/>
      <c r="F223" s="208"/>
      <c r="G223" s="208"/>
      <c r="H223" s="208"/>
      <c r="I223" s="90"/>
      <c r="J223" s="158"/>
      <c r="K223" s="90"/>
      <c r="L223" s="90"/>
      <c r="M223" s="90"/>
      <c r="N223" s="90"/>
      <c r="O223" s="90"/>
      <c r="P223" s="90"/>
      <c r="Q223" s="90"/>
      <c r="R223" s="226"/>
      <c r="S223" s="208"/>
      <c r="T223" s="208"/>
      <c r="U223" s="164"/>
      <c r="V223" s="89"/>
      <c r="W223" s="90"/>
      <c r="X223" s="90"/>
      <c r="Y223" s="90"/>
      <c r="Z223" s="90"/>
      <c r="AA223" s="90"/>
      <c r="AB223" s="90"/>
      <c r="AC223" s="90"/>
      <c r="AD223" s="90"/>
      <c r="AE223" s="90"/>
      <c r="AF223" s="90"/>
      <c r="AG223" s="90"/>
      <c r="AH223" s="90"/>
      <c r="AI223" s="90"/>
      <c r="AJ223" s="90"/>
      <c r="AK223" s="90"/>
      <c r="AL223" s="90"/>
      <c r="AM223" s="90"/>
      <c r="AN223" s="90"/>
    </row>
    <row r="224" ht="14.25" customHeight="1">
      <c r="A224" s="90"/>
      <c r="B224" s="90"/>
      <c r="C224" s="90"/>
      <c r="D224" s="90"/>
      <c r="E224" s="208"/>
      <c r="F224" s="208"/>
      <c r="G224" s="208"/>
      <c r="H224" s="208"/>
      <c r="I224" s="90"/>
      <c r="J224" s="158"/>
      <c r="K224" s="90"/>
      <c r="L224" s="90"/>
      <c r="M224" s="90"/>
      <c r="N224" s="90"/>
      <c r="O224" s="90"/>
      <c r="P224" s="90"/>
      <c r="Q224" s="90"/>
      <c r="R224" s="226"/>
      <c r="S224" s="208"/>
      <c r="T224" s="208"/>
      <c r="U224" s="164"/>
      <c r="V224" s="89"/>
      <c r="W224" s="90"/>
      <c r="X224" s="90"/>
      <c r="Y224" s="90"/>
      <c r="Z224" s="90"/>
      <c r="AA224" s="90"/>
      <c r="AB224" s="90"/>
      <c r="AC224" s="90"/>
      <c r="AD224" s="90"/>
      <c r="AE224" s="90"/>
      <c r="AF224" s="90"/>
      <c r="AG224" s="90"/>
      <c r="AH224" s="90"/>
      <c r="AI224" s="90"/>
      <c r="AJ224" s="90"/>
      <c r="AK224" s="90"/>
      <c r="AL224" s="90"/>
      <c r="AM224" s="90"/>
      <c r="AN224" s="90"/>
    </row>
    <row r="225" ht="14.25" customHeight="1">
      <c r="A225" s="90"/>
      <c r="B225" s="90"/>
      <c r="C225" s="90"/>
      <c r="D225" s="90"/>
      <c r="E225" s="208"/>
      <c r="F225" s="208"/>
      <c r="G225" s="208"/>
      <c r="H225" s="208"/>
      <c r="I225" s="90"/>
      <c r="J225" s="158"/>
      <c r="K225" s="90"/>
      <c r="L225" s="90"/>
      <c r="M225" s="90"/>
      <c r="N225" s="90"/>
      <c r="O225" s="90"/>
      <c r="P225" s="90"/>
      <c r="Q225" s="90"/>
      <c r="R225" s="226"/>
      <c r="S225" s="208"/>
      <c r="T225" s="208"/>
      <c r="U225" s="164"/>
      <c r="V225" s="89"/>
      <c r="W225" s="90"/>
      <c r="X225" s="90"/>
      <c r="Y225" s="90"/>
      <c r="Z225" s="90"/>
      <c r="AA225" s="90"/>
      <c r="AB225" s="90"/>
      <c r="AC225" s="90"/>
      <c r="AD225" s="90"/>
      <c r="AE225" s="90"/>
      <c r="AF225" s="90"/>
      <c r="AG225" s="90"/>
      <c r="AH225" s="90"/>
      <c r="AI225" s="90"/>
      <c r="AJ225" s="90"/>
      <c r="AK225" s="90"/>
      <c r="AL225" s="90"/>
      <c r="AM225" s="90"/>
      <c r="AN225" s="90"/>
    </row>
    <row r="226" ht="14.25" customHeight="1">
      <c r="A226" s="90"/>
      <c r="B226" s="90"/>
      <c r="C226" s="90"/>
      <c r="D226" s="90"/>
      <c r="E226" s="208"/>
      <c r="F226" s="208"/>
      <c r="G226" s="208"/>
      <c r="H226" s="208"/>
      <c r="I226" s="90"/>
      <c r="J226" s="158"/>
      <c r="K226" s="90"/>
      <c r="L226" s="90"/>
      <c r="M226" s="90"/>
      <c r="N226" s="90"/>
      <c r="O226" s="90"/>
      <c r="P226" s="90"/>
      <c r="Q226" s="90"/>
      <c r="R226" s="226"/>
      <c r="S226" s="208"/>
      <c r="T226" s="208"/>
      <c r="U226" s="164"/>
      <c r="V226" s="89"/>
      <c r="W226" s="90"/>
      <c r="X226" s="90"/>
      <c r="Y226" s="90"/>
      <c r="Z226" s="90"/>
      <c r="AA226" s="90"/>
      <c r="AB226" s="90"/>
      <c r="AC226" s="90"/>
      <c r="AD226" s="90"/>
      <c r="AE226" s="90"/>
      <c r="AF226" s="90"/>
      <c r="AG226" s="90"/>
      <c r="AH226" s="90"/>
      <c r="AI226" s="90"/>
      <c r="AJ226" s="90"/>
      <c r="AK226" s="90"/>
      <c r="AL226" s="90"/>
      <c r="AM226" s="90"/>
      <c r="AN226" s="90"/>
    </row>
    <row r="227" ht="14.25" customHeight="1">
      <c r="A227" s="90"/>
      <c r="B227" s="90"/>
      <c r="C227" s="90"/>
      <c r="D227" s="90"/>
      <c r="E227" s="208"/>
      <c r="F227" s="208"/>
      <c r="G227" s="208"/>
      <c r="H227" s="208"/>
      <c r="I227" s="90"/>
      <c r="J227" s="158"/>
      <c r="K227" s="90"/>
      <c r="L227" s="90"/>
      <c r="M227" s="90"/>
      <c r="N227" s="90"/>
      <c r="O227" s="90"/>
      <c r="P227" s="90"/>
      <c r="Q227" s="90"/>
      <c r="R227" s="226"/>
      <c r="S227" s="208"/>
      <c r="T227" s="208"/>
      <c r="U227" s="164"/>
      <c r="V227" s="89"/>
      <c r="W227" s="90"/>
      <c r="X227" s="90"/>
      <c r="Y227" s="90"/>
      <c r="Z227" s="90"/>
      <c r="AA227" s="90"/>
      <c r="AB227" s="90"/>
      <c r="AC227" s="90"/>
      <c r="AD227" s="90"/>
      <c r="AE227" s="90"/>
      <c r="AF227" s="90"/>
      <c r="AG227" s="90"/>
      <c r="AH227" s="90"/>
      <c r="AI227" s="90"/>
      <c r="AJ227" s="90"/>
      <c r="AK227" s="90"/>
      <c r="AL227" s="90"/>
      <c r="AM227" s="90"/>
      <c r="AN227" s="90"/>
    </row>
    <row r="228" ht="14.25" customHeight="1">
      <c r="A228" s="90"/>
      <c r="B228" s="90"/>
      <c r="C228" s="90"/>
      <c r="D228" s="90"/>
      <c r="E228" s="208"/>
      <c r="F228" s="208"/>
      <c r="G228" s="208"/>
      <c r="H228" s="208"/>
      <c r="I228" s="90"/>
      <c r="J228" s="158"/>
      <c r="K228" s="90"/>
      <c r="L228" s="90"/>
      <c r="M228" s="90"/>
      <c r="N228" s="90"/>
      <c r="O228" s="90"/>
      <c r="P228" s="90"/>
      <c r="Q228" s="90"/>
      <c r="R228" s="226"/>
      <c r="S228" s="208"/>
      <c r="T228" s="208"/>
      <c r="U228" s="164"/>
      <c r="V228" s="89"/>
      <c r="W228" s="90"/>
      <c r="X228" s="90"/>
      <c r="Y228" s="90"/>
      <c r="Z228" s="90"/>
      <c r="AA228" s="90"/>
      <c r="AB228" s="90"/>
      <c r="AC228" s="90"/>
      <c r="AD228" s="90"/>
      <c r="AE228" s="90"/>
      <c r="AF228" s="90"/>
      <c r="AG228" s="90"/>
      <c r="AH228" s="90"/>
      <c r="AI228" s="90"/>
      <c r="AJ228" s="90"/>
      <c r="AK228" s="90"/>
      <c r="AL228" s="90"/>
      <c r="AM228" s="90"/>
      <c r="AN228" s="90"/>
    </row>
    <row r="229" ht="14.25" customHeight="1">
      <c r="A229" s="90"/>
      <c r="B229" s="90"/>
      <c r="C229" s="90"/>
      <c r="D229" s="90"/>
      <c r="E229" s="208"/>
      <c r="F229" s="208"/>
      <c r="G229" s="208"/>
      <c r="H229" s="208"/>
      <c r="I229" s="90"/>
      <c r="J229" s="158"/>
      <c r="K229" s="90"/>
      <c r="L229" s="90"/>
      <c r="M229" s="90"/>
      <c r="N229" s="90"/>
      <c r="O229" s="90"/>
      <c r="P229" s="90"/>
      <c r="Q229" s="90"/>
      <c r="R229" s="226"/>
      <c r="S229" s="208"/>
      <c r="T229" s="208"/>
      <c r="U229" s="164"/>
      <c r="V229" s="89"/>
      <c r="W229" s="90"/>
      <c r="X229" s="90"/>
      <c r="Y229" s="90"/>
      <c r="Z229" s="90"/>
      <c r="AA229" s="90"/>
      <c r="AB229" s="90"/>
      <c r="AC229" s="90"/>
      <c r="AD229" s="90"/>
      <c r="AE229" s="90"/>
      <c r="AF229" s="90"/>
      <c r="AG229" s="90"/>
      <c r="AH229" s="90"/>
      <c r="AI229" s="90"/>
      <c r="AJ229" s="90"/>
      <c r="AK229" s="90"/>
      <c r="AL229" s="90"/>
      <c r="AM229" s="90"/>
      <c r="AN229" s="90"/>
    </row>
    <row r="230" ht="14.25" customHeight="1">
      <c r="A230" s="90"/>
      <c r="B230" s="90"/>
      <c r="C230" s="90"/>
      <c r="D230" s="90"/>
      <c r="E230" s="208"/>
      <c r="F230" s="208"/>
      <c r="G230" s="208"/>
      <c r="H230" s="208"/>
      <c r="I230" s="90"/>
      <c r="J230" s="158"/>
      <c r="K230" s="90"/>
      <c r="L230" s="90"/>
      <c r="M230" s="90"/>
      <c r="N230" s="90"/>
      <c r="O230" s="90"/>
      <c r="P230" s="90"/>
      <c r="Q230" s="90"/>
      <c r="R230" s="226"/>
      <c r="S230" s="208"/>
      <c r="T230" s="208"/>
      <c r="U230" s="164"/>
      <c r="V230" s="89"/>
      <c r="W230" s="90"/>
      <c r="X230" s="90"/>
      <c r="Y230" s="90"/>
      <c r="Z230" s="90"/>
      <c r="AA230" s="90"/>
      <c r="AB230" s="90"/>
      <c r="AC230" s="90"/>
      <c r="AD230" s="90"/>
      <c r="AE230" s="90"/>
      <c r="AF230" s="90"/>
      <c r="AG230" s="90"/>
      <c r="AH230" s="90"/>
      <c r="AI230" s="90"/>
      <c r="AJ230" s="90"/>
      <c r="AK230" s="90"/>
      <c r="AL230" s="90"/>
      <c r="AM230" s="90"/>
      <c r="AN230" s="90"/>
    </row>
    <row r="231" ht="14.25" customHeight="1">
      <c r="A231" s="90"/>
      <c r="B231" s="90"/>
      <c r="C231" s="90"/>
      <c r="D231" s="90"/>
      <c r="E231" s="208"/>
      <c r="F231" s="208"/>
      <c r="G231" s="208"/>
      <c r="H231" s="208"/>
      <c r="I231" s="90"/>
      <c r="J231" s="158"/>
      <c r="K231" s="90"/>
      <c r="L231" s="90"/>
      <c r="M231" s="90"/>
      <c r="N231" s="90"/>
      <c r="O231" s="90"/>
      <c r="P231" s="90"/>
      <c r="Q231" s="90"/>
      <c r="R231" s="226"/>
      <c r="S231" s="208"/>
      <c r="T231" s="208"/>
      <c r="U231" s="164"/>
      <c r="V231" s="89"/>
      <c r="W231" s="90"/>
      <c r="X231" s="90"/>
      <c r="Y231" s="90"/>
      <c r="Z231" s="90"/>
      <c r="AA231" s="90"/>
      <c r="AB231" s="90"/>
      <c r="AC231" s="90"/>
      <c r="AD231" s="90"/>
      <c r="AE231" s="90"/>
      <c r="AF231" s="90"/>
      <c r="AG231" s="90"/>
      <c r="AH231" s="90"/>
      <c r="AI231" s="90"/>
      <c r="AJ231" s="90"/>
      <c r="AK231" s="90"/>
      <c r="AL231" s="90"/>
      <c r="AM231" s="90"/>
      <c r="AN231" s="90"/>
    </row>
    <row r="232" ht="14.25" customHeight="1">
      <c r="A232" s="90"/>
      <c r="B232" s="90"/>
      <c r="C232" s="90"/>
      <c r="D232" s="90"/>
      <c r="E232" s="208"/>
      <c r="F232" s="208"/>
      <c r="G232" s="208"/>
      <c r="H232" s="208"/>
      <c r="I232" s="90"/>
      <c r="J232" s="158"/>
      <c r="K232" s="90"/>
      <c r="L232" s="90"/>
      <c r="M232" s="90"/>
      <c r="N232" s="90"/>
      <c r="O232" s="90"/>
      <c r="P232" s="90"/>
      <c r="Q232" s="90"/>
      <c r="R232" s="226"/>
      <c r="S232" s="208"/>
      <c r="T232" s="208"/>
      <c r="U232" s="164"/>
      <c r="V232" s="89"/>
      <c r="W232" s="90"/>
      <c r="X232" s="90"/>
      <c r="Y232" s="90"/>
      <c r="Z232" s="90"/>
      <c r="AA232" s="90"/>
      <c r="AB232" s="90"/>
      <c r="AC232" s="90"/>
      <c r="AD232" s="90"/>
      <c r="AE232" s="90"/>
      <c r="AF232" s="90"/>
      <c r="AG232" s="90"/>
      <c r="AH232" s="90"/>
      <c r="AI232" s="90"/>
      <c r="AJ232" s="90"/>
      <c r="AK232" s="90"/>
      <c r="AL232" s="90"/>
      <c r="AM232" s="90"/>
      <c r="AN232" s="90"/>
    </row>
    <row r="233" ht="14.25" customHeight="1">
      <c r="A233" s="90"/>
      <c r="B233" s="90"/>
      <c r="C233" s="90"/>
      <c r="D233" s="90"/>
      <c r="E233" s="208"/>
      <c r="F233" s="208"/>
      <c r="G233" s="208"/>
      <c r="H233" s="208"/>
      <c r="I233" s="90"/>
      <c r="J233" s="158"/>
      <c r="K233" s="90"/>
      <c r="L233" s="90"/>
      <c r="M233" s="90"/>
      <c r="N233" s="90"/>
      <c r="O233" s="90"/>
      <c r="P233" s="90"/>
      <c r="Q233" s="90"/>
      <c r="R233" s="226"/>
      <c r="S233" s="208"/>
      <c r="T233" s="208"/>
      <c r="U233" s="164"/>
      <c r="V233" s="89"/>
      <c r="W233" s="90"/>
      <c r="X233" s="90"/>
      <c r="Y233" s="90"/>
      <c r="Z233" s="90"/>
      <c r="AA233" s="90"/>
      <c r="AB233" s="90"/>
      <c r="AC233" s="90"/>
      <c r="AD233" s="90"/>
      <c r="AE233" s="90"/>
      <c r="AF233" s="90"/>
      <c r="AG233" s="90"/>
      <c r="AH233" s="90"/>
      <c r="AI233" s="90"/>
      <c r="AJ233" s="90"/>
      <c r="AK233" s="90"/>
      <c r="AL233" s="90"/>
      <c r="AM233" s="90"/>
      <c r="AN233" s="90"/>
    </row>
    <row r="234" ht="14.25" customHeight="1">
      <c r="A234" s="90"/>
      <c r="B234" s="90"/>
      <c r="C234" s="90"/>
      <c r="D234" s="90"/>
      <c r="E234" s="208"/>
      <c r="F234" s="208"/>
      <c r="G234" s="208"/>
      <c r="H234" s="208"/>
      <c r="I234" s="90"/>
      <c r="J234" s="158"/>
      <c r="K234" s="90"/>
      <c r="L234" s="90"/>
      <c r="M234" s="90"/>
      <c r="N234" s="90"/>
      <c r="O234" s="90"/>
      <c r="P234" s="90"/>
      <c r="Q234" s="90"/>
      <c r="R234" s="226"/>
      <c r="S234" s="208"/>
      <c r="T234" s="208"/>
      <c r="U234" s="164"/>
      <c r="V234" s="89"/>
      <c r="W234" s="90"/>
      <c r="X234" s="90"/>
      <c r="Y234" s="90"/>
      <c r="Z234" s="90"/>
      <c r="AA234" s="90"/>
      <c r="AB234" s="90"/>
      <c r="AC234" s="90"/>
      <c r="AD234" s="90"/>
      <c r="AE234" s="90"/>
      <c r="AF234" s="90"/>
      <c r="AG234" s="90"/>
      <c r="AH234" s="90"/>
      <c r="AI234" s="90"/>
      <c r="AJ234" s="90"/>
      <c r="AK234" s="90"/>
      <c r="AL234" s="90"/>
      <c r="AM234" s="90"/>
      <c r="AN234" s="90"/>
    </row>
    <row r="235" ht="14.25" customHeight="1">
      <c r="A235" s="90"/>
      <c r="B235" s="90"/>
      <c r="C235" s="90"/>
      <c r="D235" s="90"/>
      <c r="E235" s="208"/>
      <c r="F235" s="208"/>
      <c r="G235" s="208"/>
      <c r="H235" s="208"/>
      <c r="I235" s="90"/>
      <c r="J235" s="158"/>
      <c r="K235" s="90"/>
      <c r="L235" s="90"/>
      <c r="M235" s="90"/>
      <c r="N235" s="90"/>
      <c r="O235" s="90"/>
      <c r="P235" s="90"/>
      <c r="Q235" s="90"/>
      <c r="R235" s="226"/>
      <c r="S235" s="208"/>
      <c r="T235" s="208"/>
      <c r="U235" s="164"/>
      <c r="V235" s="89"/>
      <c r="W235" s="90"/>
      <c r="X235" s="90"/>
      <c r="Y235" s="90"/>
      <c r="Z235" s="90"/>
      <c r="AA235" s="90"/>
      <c r="AB235" s="90"/>
      <c r="AC235" s="90"/>
      <c r="AD235" s="90"/>
      <c r="AE235" s="90"/>
      <c r="AF235" s="90"/>
      <c r="AG235" s="90"/>
      <c r="AH235" s="90"/>
      <c r="AI235" s="90"/>
      <c r="AJ235" s="90"/>
      <c r="AK235" s="90"/>
      <c r="AL235" s="90"/>
      <c r="AM235" s="90"/>
      <c r="AN235" s="90"/>
    </row>
    <row r="236" ht="14.25" customHeight="1">
      <c r="A236" s="90"/>
      <c r="B236" s="90"/>
      <c r="C236" s="90"/>
      <c r="D236" s="90"/>
      <c r="E236" s="208"/>
      <c r="F236" s="208"/>
      <c r="G236" s="208"/>
      <c r="H236" s="208"/>
      <c r="I236" s="90"/>
      <c r="J236" s="158"/>
      <c r="K236" s="90"/>
      <c r="L236" s="90"/>
      <c r="M236" s="90"/>
      <c r="N236" s="90"/>
      <c r="O236" s="90"/>
      <c r="P236" s="90"/>
      <c r="Q236" s="90"/>
      <c r="R236" s="226"/>
      <c r="S236" s="208"/>
      <c r="T236" s="208"/>
      <c r="U236" s="164"/>
      <c r="V236" s="89"/>
      <c r="W236" s="90"/>
      <c r="X236" s="90"/>
      <c r="Y236" s="90"/>
      <c r="Z236" s="90"/>
      <c r="AA236" s="90"/>
      <c r="AB236" s="90"/>
      <c r="AC236" s="90"/>
      <c r="AD236" s="90"/>
      <c r="AE236" s="90"/>
      <c r="AF236" s="90"/>
      <c r="AG236" s="90"/>
      <c r="AH236" s="90"/>
      <c r="AI236" s="90"/>
      <c r="AJ236" s="90"/>
      <c r="AK236" s="90"/>
      <c r="AL236" s="90"/>
      <c r="AM236" s="90"/>
      <c r="AN236" s="90"/>
    </row>
    <row r="237" ht="14.25" customHeight="1">
      <c r="A237" s="90"/>
      <c r="B237" s="90"/>
      <c r="C237" s="90"/>
      <c r="D237" s="90"/>
      <c r="E237" s="208"/>
      <c r="F237" s="208"/>
      <c r="G237" s="208"/>
      <c r="H237" s="208"/>
      <c r="I237" s="90"/>
      <c r="J237" s="158"/>
      <c r="K237" s="90"/>
      <c r="L237" s="90"/>
      <c r="M237" s="90"/>
      <c r="N237" s="90"/>
      <c r="O237" s="90"/>
      <c r="P237" s="90"/>
      <c r="Q237" s="90"/>
      <c r="R237" s="226"/>
      <c r="S237" s="208"/>
      <c r="T237" s="208"/>
      <c r="U237" s="164"/>
      <c r="V237" s="89"/>
      <c r="W237" s="90"/>
      <c r="X237" s="90"/>
      <c r="Y237" s="90"/>
      <c r="Z237" s="90"/>
      <c r="AA237" s="90"/>
      <c r="AB237" s="90"/>
      <c r="AC237" s="90"/>
      <c r="AD237" s="90"/>
      <c r="AE237" s="90"/>
      <c r="AF237" s="90"/>
      <c r="AG237" s="90"/>
      <c r="AH237" s="90"/>
      <c r="AI237" s="90"/>
      <c r="AJ237" s="90"/>
      <c r="AK237" s="90"/>
      <c r="AL237" s="90"/>
      <c r="AM237" s="90"/>
      <c r="AN237" s="90"/>
    </row>
    <row r="238" ht="14.25" customHeight="1">
      <c r="A238" s="90"/>
      <c r="B238" s="90"/>
      <c r="C238" s="90"/>
      <c r="D238" s="90"/>
      <c r="E238" s="208"/>
      <c r="F238" s="208"/>
      <c r="G238" s="208"/>
      <c r="H238" s="208"/>
      <c r="I238" s="90"/>
      <c r="J238" s="158"/>
      <c r="K238" s="90"/>
      <c r="L238" s="90"/>
      <c r="M238" s="90"/>
      <c r="N238" s="90"/>
      <c r="O238" s="90"/>
      <c r="P238" s="90"/>
      <c r="Q238" s="90"/>
      <c r="R238" s="226"/>
      <c r="S238" s="208"/>
      <c r="T238" s="208"/>
      <c r="U238" s="164"/>
      <c r="V238" s="89"/>
      <c r="W238" s="90"/>
      <c r="X238" s="90"/>
      <c r="Y238" s="90"/>
      <c r="Z238" s="90"/>
      <c r="AA238" s="90"/>
      <c r="AB238" s="90"/>
      <c r="AC238" s="90"/>
      <c r="AD238" s="90"/>
      <c r="AE238" s="90"/>
      <c r="AF238" s="90"/>
      <c r="AG238" s="90"/>
      <c r="AH238" s="90"/>
      <c r="AI238" s="90"/>
      <c r="AJ238" s="90"/>
      <c r="AK238" s="90"/>
      <c r="AL238" s="90"/>
      <c r="AM238" s="90"/>
      <c r="AN238" s="90"/>
    </row>
    <row r="239" ht="14.25" customHeight="1">
      <c r="A239" s="90"/>
      <c r="B239" s="90"/>
      <c r="C239" s="90"/>
      <c r="D239" s="90"/>
      <c r="E239" s="208"/>
      <c r="F239" s="208"/>
      <c r="G239" s="208"/>
      <c r="H239" s="208"/>
      <c r="I239" s="90"/>
      <c r="J239" s="158"/>
      <c r="K239" s="90"/>
      <c r="L239" s="90"/>
      <c r="M239" s="90"/>
      <c r="N239" s="90"/>
      <c r="O239" s="90"/>
      <c r="P239" s="90"/>
      <c r="Q239" s="90"/>
      <c r="R239" s="226"/>
      <c r="S239" s="208"/>
      <c r="T239" s="208"/>
      <c r="U239" s="164"/>
      <c r="V239" s="89"/>
      <c r="W239" s="90"/>
      <c r="X239" s="90"/>
      <c r="Y239" s="90"/>
      <c r="Z239" s="90"/>
      <c r="AA239" s="90"/>
      <c r="AB239" s="90"/>
      <c r="AC239" s="90"/>
      <c r="AD239" s="90"/>
      <c r="AE239" s="90"/>
      <c r="AF239" s="90"/>
      <c r="AG239" s="90"/>
      <c r="AH239" s="90"/>
      <c r="AI239" s="90"/>
      <c r="AJ239" s="90"/>
      <c r="AK239" s="90"/>
      <c r="AL239" s="90"/>
      <c r="AM239" s="90"/>
      <c r="AN239" s="90"/>
    </row>
    <row r="240" ht="14.25" customHeight="1">
      <c r="A240" s="90"/>
      <c r="B240" s="90"/>
      <c r="C240" s="90"/>
      <c r="D240" s="90"/>
      <c r="E240" s="208"/>
      <c r="F240" s="208"/>
      <c r="G240" s="208"/>
      <c r="H240" s="208"/>
      <c r="I240" s="90"/>
      <c r="J240" s="158"/>
      <c r="K240" s="90"/>
      <c r="L240" s="90"/>
      <c r="M240" s="90"/>
      <c r="N240" s="90"/>
      <c r="O240" s="90"/>
      <c r="P240" s="90"/>
      <c r="Q240" s="90"/>
      <c r="R240" s="226"/>
      <c r="S240" s="208"/>
      <c r="T240" s="208"/>
      <c r="U240" s="164"/>
      <c r="V240" s="89"/>
      <c r="W240" s="90"/>
      <c r="X240" s="90"/>
      <c r="Y240" s="90"/>
      <c r="Z240" s="90"/>
      <c r="AA240" s="90"/>
      <c r="AB240" s="90"/>
      <c r="AC240" s="90"/>
      <c r="AD240" s="90"/>
      <c r="AE240" s="90"/>
      <c r="AF240" s="90"/>
      <c r="AG240" s="90"/>
      <c r="AH240" s="90"/>
      <c r="AI240" s="90"/>
      <c r="AJ240" s="90"/>
      <c r="AK240" s="90"/>
      <c r="AL240" s="90"/>
      <c r="AM240" s="90"/>
      <c r="AN240" s="90"/>
    </row>
    <row r="241" ht="14.25" customHeight="1">
      <c r="A241" s="90"/>
      <c r="B241" s="90"/>
      <c r="C241" s="90"/>
      <c r="D241" s="90"/>
      <c r="E241" s="208"/>
      <c r="F241" s="208"/>
      <c r="G241" s="208"/>
      <c r="H241" s="208"/>
      <c r="I241" s="90"/>
      <c r="J241" s="158"/>
      <c r="K241" s="90"/>
      <c r="L241" s="90"/>
      <c r="M241" s="90"/>
      <c r="N241" s="90"/>
      <c r="O241" s="90"/>
      <c r="P241" s="90"/>
      <c r="Q241" s="90"/>
      <c r="R241" s="226"/>
      <c r="S241" s="208"/>
      <c r="T241" s="208"/>
      <c r="U241" s="164"/>
      <c r="V241" s="89"/>
      <c r="W241" s="90"/>
      <c r="X241" s="90"/>
      <c r="Y241" s="90"/>
      <c r="Z241" s="90"/>
      <c r="AA241" s="90"/>
      <c r="AB241" s="90"/>
      <c r="AC241" s="90"/>
      <c r="AD241" s="90"/>
      <c r="AE241" s="90"/>
      <c r="AF241" s="90"/>
      <c r="AG241" s="90"/>
      <c r="AH241" s="90"/>
      <c r="AI241" s="90"/>
      <c r="AJ241" s="90"/>
      <c r="AK241" s="90"/>
      <c r="AL241" s="90"/>
      <c r="AM241" s="90"/>
      <c r="AN241" s="90"/>
    </row>
    <row r="242" ht="14.25" customHeight="1">
      <c r="A242" s="90"/>
      <c r="B242" s="90"/>
      <c r="C242" s="90"/>
      <c r="D242" s="90"/>
      <c r="E242" s="208"/>
      <c r="F242" s="208"/>
      <c r="G242" s="208"/>
      <c r="H242" s="208"/>
      <c r="I242" s="90"/>
      <c r="J242" s="158"/>
      <c r="K242" s="90"/>
      <c r="L242" s="90"/>
      <c r="M242" s="90"/>
      <c r="N242" s="90"/>
      <c r="O242" s="90"/>
      <c r="P242" s="90"/>
      <c r="Q242" s="90"/>
      <c r="R242" s="226"/>
      <c r="S242" s="208"/>
      <c r="T242" s="208"/>
      <c r="U242" s="164"/>
      <c r="V242" s="89"/>
      <c r="W242" s="90"/>
      <c r="X242" s="90"/>
      <c r="Y242" s="90"/>
      <c r="Z242" s="90"/>
      <c r="AA242" s="90"/>
      <c r="AB242" s="90"/>
      <c r="AC242" s="90"/>
      <c r="AD242" s="90"/>
      <c r="AE242" s="90"/>
      <c r="AF242" s="90"/>
      <c r="AG242" s="90"/>
      <c r="AH242" s="90"/>
      <c r="AI242" s="90"/>
      <c r="AJ242" s="90"/>
      <c r="AK242" s="90"/>
      <c r="AL242" s="90"/>
      <c r="AM242" s="90"/>
      <c r="AN242" s="90"/>
    </row>
    <row r="243" ht="14.25" customHeight="1">
      <c r="A243" s="90"/>
      <c r="B243" s="90"/>
      <c r="C243" s="90"/>
      <c r="D243" s="90"/>
      <c r="E243" s="208"/>
      <c r="F243" s="208"/>
      <c r="G243" s="208"/>
      <c r="H243" s="208"/>
      <c r="I243" s="90"/>
      <c r="J243" s="158"/>
      <c r="K243" s="90"/>
      <c r="L243" s="90"/>
      <c r="M243" s="90"/>
      <c r="N243" s="90"/>
      <c r="O243" s="90"/>
      <c r="P243" s="90"/>
      <c r="Q243" s="90"/>
      <c r="R243" s="226"/>
      <c r="S243" s="208"/>
      <c r="T243" s="208"/>
      <c r="U243" s="164"/>
      <c r="V243" s="89"/>
      <c r="W243" s="90"/>
      <c r="X243" s="90"/>
      <c r="Y243" s="90"/>
      <c r="Z243" s="90"/>
      <c r="AA243" s="90"/>
      <c r="AB243" s="90"/>
      <c r="AC243" s="90"/>
      <c r="AD243" s="90"/>
      <c r="AE243" s="90"/>
      <c r="AF243" s="90"/>
      <c r="AG243" s="90"/>
      <c r="AH243" s="90"/>
      <c r="AI243" s="90"/>
      <c r="AJ243" s="90"/>
      <c r="AK243" s="90"/>
      <c r="AL243" s="90"/>
      <c r="AM243" s="90"/>
      <c r="AN243" s="90"/>
    </row>
    <row r="244" ht="14.25" customHeight="1">
      <c r="A244" s="90"/>
      <c r="B244" s="90"/>
      <c r="C244" s="90"/>
      <c r="D244" s="90"/>
      <c r="E244" s="208"/>
      <c r="F244" s="208"/>
      <c r="G244" s="208"/>
      <c r="H244" s="208"/>
      <c r="I244" s="90"/>
      <c r="J244" s="158"/>
      <c r="K244" s="90"/>
      <c r="L244" s="90"/>
      <c r="M244" s="90"/>
      <c r="N244" s="90"/>
      <c r="O244" s="90"/>
      <c r="P244" s="90"/>
      <c r="Q244" s="90"/>
      <c r="R244" s="226"/>
      <c r="S244" s="208"/>
      <c r="T244" s="208"/>
      <c r="U244" s="164"/>
      <c r="V244" s="89"/>
      <c r="W244" s="90"/>
      <c r="X244" s="90"/>
      <c r="Y244" s="90"/>
      <c r="Z244" s="90"/>
      <c r="AA244" s="90"/>
      <c r="AB244" s="90"/>
      <c r="AC244" s="90"/>
      <c r="AD244" s="90"/>
      <c r="AE244" s="90"/>
      <c r="AF244" s="90"/>
      <c r="AG244" s="90"/>
      <c r="AH244" s="90"/>
      <c r="AI244" s="90"/>
      <c r="AJ244" s="90"/>
      <c r="AK244" s="90"/>
      <c r="AL244" s="90"/>
      <c r="AM244" s="90"/>
      <c r="AN244" s="90"/>
    </row>
    <row r="245" ht="14.25" customHeight="1">
      <c r="A245" s="90"/>
      <c r="B245" s="90"/>
      <c r="C245" s="90"/>
      <c r="D245" s="90"/>
      <c r="E245" s="208"/>
      <c r="F245" s="208"/>
      <c r="G245" s="208"/>
      <c r="H245" s="208"/>
      <c r="I245" s="90"/>
      <c r="J245" s="158"/>
      <c r="K245" s="90"/>
      <c r="L245" s="90"/>
      <c r="M245" s="90"/>
      <c r="N245" s="90"/>
      <c r="O245" s="90"/>
      <c r="P245" s="90"/>
      <c r="Q245" s="90"/>
      <c r="R245" s="226"/>
      <c r="S245" s="208"/>
      <c r="T245" s="208"/>
      <c r="U245" s="164"/>
      <c r="V245" s="89"/>
      <c r="W245" s="90"/>
      <c r="X245" s="90"/>
      <c r="Y245" s="90"/>
      <c r="Z245" s="90"/>
      <c r="AA245" s="90"/>
      <c r="AB245" s="90"/>
      <c r="AC245" s="90"/>
      <c r="AD245" s="90"/>
      <c r="AE245" s="90"/>
      <c r="AF245" s="90"/>
      <c r="AG245" s="90"/>
      <c r="AH245" s="90"/>
      <c r="AI245" s="90"/>
      <c r="AJ245" s="90"/>
      <c r="AK245" s="90"/>
      <c r="AL245" s="90"/>
      <c r="AM245" s="90"/>
      <c r="AN245" s="90"/>
    </row>
    <row r="246" ht="14.25" customHeight="1">
      <c r="A246" s="90"/>
      <c r="B246" s="90"/>
      <c r="C246" s="90"/>
      <c r="D246" s="90"/>
      <c r="E246" s="208"/>
      <c r="F246" s="208"/>
      <c r="G246" s="208"/>
      <c r="H246" s="208"/>
      <c r="I246" s="90"/>
      <c r="J246" s="158"/>
      <c r="K246" s="90"/>
      <c r="L246" s="90"/>
      <c r="M246" s="90"/>
      <c r="N246" s="90"/>
      <c r="O246" s="90"/>
      <c r="P246" s="90"/>
      <c r="Q246" s="90"/>
      <c r="R246" s="226"/>
      <c r="S246" s="208"/>
      <c r="T246" s="208"/>
      <c r="U246" s="164"/>
      <c r="V246" s="89"/>
      <c r="W246" s="90"/>
      <c r="X246" s="90"/>
      <c r="Y246" s="90"/>
      <c r="Z246" s="90"/>
      <c r="AA246" s="90"/>
      <c r="AB246" s="90"/>
      <c r="AC246" s="90"/>
      <c r="AD246" s="90"/>
      <c r="AE246" s="90"/>
      <c r="AF246" s="90"/>
      <c r="AG246" s="90"/>
      <c r="AH246" s="90"/>
      <c r="AI246" s="90"/>
      <c r="AJ246" s="90"/>
      <c r="AK246" s="90"/>
      <c r="AL246" s="90"/>
      <c r="AM246" s="90"/>
      <c r="AN246" s="90"/>
    </row>
    <row r="247" ht="14.25" customHeight="1">
      <c r="A247" s="90"/>
      <c r="B247" s="90"/>
      <c r="C247" s="90"/>
      <c r="D247" s="90"/>
      <c r="E247" s="208"/>
      <c r="F247" s="208"/>
      <c r="G247" s="208"/>
      <c r="H247" s="208"/>
      <c r="I247" s="90"/>
      <c r="J247" s="158"/>
      <c r="K247" s="90"/>
      <c r="L247" s="90"/>
      <c r="M247" s="90"/>
      <c r="N247" s="90"/>
      <c r="O247" s="90"/>
      <c r="P247" s="90"/>
      <c r="Q247" s="90"/>
      <c r="R247" s="226"/>
      <c r="S247" s="208"/>
      <c r="T247" s="208"/>
      <c r="U247" s="164"/>
      <c r="V247" s="89"/>
      <c r="W247" s="90"/>
      <c r="X247" s="90"/>
      <c r="Y247" s="90"/>
      <c r="Z247" s="90"/>
      <c r="AA247" s="90"/>
      <c r="AB247" s="90"/>
      <c r="AC247" s="90"/>
      <c r="AD247" s="90"/>
      <c r="AE247" s="90"/>
      <c r="AF247" s="90"/>
      <c r="AG247" s="90"/>
      <c r="AH247" s="90"/>
      <c r="AI247" s="90"/>
      <c r="AJ247" s="90"/>
      <c r="AK247" s="90"/>
      <c r="AL247" s="90"/>
      <c r="AM247" s="90"/>
      <c r="AN247" s="90"/>
    </row>
    <row r="248" ht="14.25" customHeight="1">
      <c r="A248" s="90"/>
      <c r="B248" s="90"/>
      <c r="C248" s="90"/>
      <c r="D248" s="90"/>
      <c r="E248" s="208"/>
      <c r="F248" s="208"/>
      <c r="G248" s="208"/>
      <c r="H248" s="208"/>
      <c r="I248" s="90"/>
      <c r="J248" s="158"/>
      <c r="K248" s="90"/>
      <c r="L248" s="90"/>
      <c r="M248" s="90"/>
      <c r="N248" s="90"/>
      <c r="O248" s="90"/>
      <c r="P248" s="90"/>
      <c r="Q248" s="90"/>
      <c r="R248" s="226"/>
      <c r="S248" s="208"/>
      <c r="T248" s="208"/>
      <c r="U248" s="164"/>
      <c r="V248" s="89"/>
      <c r="W248" s="90"/>
      <c r="X248" s="90"/>
      <c r="Y248" s="90"/>
      <c r="Z248" s="90"/>
      <c r="AA248" s="90"/>
      <c r="AB248" s="90"/>
      <c r="AC248" s="90"/>
      <c r="AD248" s="90"/>
      <c r="AE248" s="90"/>
      <c r="AF248" s="90"/>
      <c r="AG248" s="90"/>
      <c r="AH248" s="90"/>
      <c r="AI248" s="90"/>
      <c r="AJ248" s="90"/>
      <c r="AK248" s="90"/>
      <c r="AL248" s="90"/>
      <c r="AM248" s="90"/>
      <c r="AN248" s="90"/>
    </row>
    <row r="249" ht="14.25" customHeight="1">
      <c r="A249" s="90"/>
      <c r="B249" s="90"/>
      <c r="C249" s="90"/>
      <c r="D249" s="90"/>
      <c r="E249" s="208"/>
      <c r="F249" s="208"/>
      <c r="G249" s="208"/>
      <c r="H249" s="208"/>
      <c r="I249" s="90"/>
      <c r="J249" s="158"/>
      <c r="K249" s="90"/>
      <c r="L249" s="90"/>
      <c r="M249" s="90"/>
      <c r="N249" s="90"/>
      <c r="O249" s="90"/>
      <c r="P249" s="90"/>
      <c r="Q249" s="90"/>
      <c r="R249" s="226"/>
      <c r="S249" s="208"/>
      <c r="T249" s="208"/>
      <c r="U249" s="164"/>
      <c r="V249" s="89"/>
      <c r="W249" s="90"/>
      <c r="X249" s="90"/>
      <c r="Y249" s="90"/>
      <c r="Z249" s="90"/>
      <c r="AA249" s="90"/>
      <c r="AB249" s="90"/>
      <c r="AC249" s="90"/>
      <c r="AD249" s="90"/>
      <c r="AE249" s="90"/>
      <c r="AF249" s="90"/>
      <c r="AG249" s="90"/>
      <c r="AH249" s="90"/>
      <c r="AI249" s="90"/>
      <c r="AJ249" s="90"/>
      <c r="AK249" s="90"/>
      <c r="AL249" s="90"/>
      <c r="AM249" s="90"/>
      <c r="AN249" s="90"/>
    </row>
    <row r="250" ht="14.25" customHeight="1">
      <c r="A250" s="90"/>
      <c r="B250" s="90"/>
      <c r="C250" s="90"/>
      <c r="D250" s="90"/>
      <c r="E250" s="208"/>
      <c r="F250" s="208"/>
      <c r="G250" s="208"/>
      <c r="H250" s="208"/>
      <c r="I250" s="90"/>
      <c r="J250" s="158"/>
      <c r="K250" s="90"/>
      <c r="L250" s="90"/>
      <c r="M250" s="90"/>
      <c r="N250" s="90"/>
      <c r="O250" s="90"/>
      <c r="P250" s="90"/>
      <c r="Q250" s="90"/>
      <c r="R250" s="226"/>
      <c r="S250" s="208"/>
      <c r="T250" s="208"/>
      <c r="U250" s="164"/>
      <c r="V250" s="89"/>
      <c r="W250" s="90"/>
      <c r="X250" s="90"/>
      <c r="Y250" s="90"/>
      <c r="Z250" s="90"/>
      <c r="AA250" s="90"/>
      <c r="AB250" s="90"/>
      <c r="AC250" s="90"/>
      <c r="AD250" s="90"/>
      <c r="AE250" s="90"/>
      <c r="AF250" s="90"/>
      <c r="AG250" s="90"/>
      <c r="AH250" s="90"/>
      <c r="AI250" s="90"/>
      <c r="AJ250" s="90"/>
      <c r="AK250" s="90"/>
      <c r="AL250" s="90"/>
      <c r="AM250" s="90"/>
      <c r="AN250" s="90"/>
    </row>
    <row r="251" ht="14.25" customHeight="1">
      <c r="A251" s="90"/>
      <c r="B251" s="90"/>
      <c r="C251" s="90"/>
      <c r="D251" s="90"/>
      <c r="E251" s="208"/>
      <c r="F251" s="208"/>
      <c r="G251" s="208"/>
      <c r="H251" s="208"/>
      <c r="I251" s="90"/>
      <c r="J251" s="158"/>
      <c r="K251" s="90"/>
      <c r="L251" s="90"/>
      <c r="M251" s="90"/>
      <c r="N251" s="90"/>
      <c r="O251" s="90"/>
      <c r="P251" s="90"/>
      <c r="Q251" s="90"/>
      <c r="R251" s="226"/>
      <c r="S251" s="208"/>
      <c r="T251" s="208"/>
      <c r="U251" s="164"/>
      <c r="V251" s="89"/>
      <c r="W251" s="90"/>
      <c r="X251" s="90"/>
      <c r="Y251" s="90"/>
      <c r="Z251" s="90"/>
      <c r="AA251" s="90"/>
      <c r="AB251" s="90"/>
      <c r="AC251" s="90"/>
      <c r="AD251" s="90"/>
      <c r="AE251" s="90"/>
      <c r="AF251" s="90"/>
      <c r="AG251" s="90"/>
      <c r="AH251" s="90"/>
      <c r="AI251" s="90"/>
      <c r="AJ251" s="90"/>
      <c r="AK251" s="90"/>
      <c r="AL251" s="90"/>
      <c r="AM251" s="90"/>
      <c r="AN251" s="90"/>
    </row>
    <row r="252" ht="14.25" customHeight="1">
      <c r="A252" s="90"/>
      <c r="B252" s="90"/>
      <c r="C252" s="90"/>
      <c r="D252" s="90"/>
      <c r="E252" s="208"/>
      <c r="F252" s="208"/>
      <c r="G252" s="208"/>
      <c r="H252" s="208"/>
      <c r="I252" s="90"/>
      <c r="J252" s="158"/>
      <c r="K252" s="90"/>
      <c r="L252" s="90"/>
      <c r="M252" s="90"/>
      <c r="N252" s="90"/>
      <c r="O252" s="90"/>
      <c r="P252" s="90"/>
      <c r="Q252" s="90"/>
      <c r="R252" s="226"/>
      <c r="S252" s="208"/>
      <c r="T252" s="208"/>
      <c r="U252" s="164"/>
      <c r="V252" s="89"/>
      <c r="W252" s="90"/>
      <c r="X252" s="90"/>
      <c r="Y252" s="90"/>
      <c r="Z252" s="90"/>
      <c r="AA252" s="90"/>
      <c r="AB252" s="90"/>
      <c r="AC252" s="90"/>
      <c r="AD252" s="90"/>
      <c r="AE252" s="90"/>
      <c r="AF252" s="90"/>
      <c r="AG252" s="90"/>
      <c r="AH252" s="90"/>
      <c r="AI252" s="90"/>
      <c r="AJ252" s="90"/>
      <c r="AK252" s="90"/>
      <c r="AL252" s="90"/>
      <c r="AM252" s="90"/>
      <c r="AN252" s="90"/>
    </row>
    <row r="253" ht="14.25" customHeight="1">
      <c r="A253" s="90"/>
      <c r="B253" s="90"/>
      <c r="C253" s="90"/>
      <c r="D253" s="90"/>
      <c r="E253" s="208"/>
      <c r="F253" s="208"/>
      <c r="G253" s="208"/>
      <c r="H253" s="208"/>
      <c r="I253" s="90"/>
      <c r="J253" s="158"/>
      <c r="K253" s="90"/>
      <c r="L253" s="90"/>
      <c r="M253" s="90"/>
      <c r="N253" s="90"/>
      <c r="O253" s="90"/>
      <c r="P253" s="90"/>
      <c r="Q253" s="90"/>
      <c r="R253" s="226"/>
      <c r="S253" s="208"/>
      <c r="T253" s="208"/>
      <c r="U253" s="164"/>
      <c r="V253" s="89"/>
      <c r="W253" s="90"/>
      <c r="X253" s="90"/>
      <c r="Y253" s="90"/>
      <c r="Z253" s="90"/>
      <c r="AA253" s="90"/>
      <c r="AB253" s="90"/>
      <c r="AC253" s="90"/>
      <c r="AD253" s="90"/>
      <c r="AE253" s="90"/>
      <c r="AF253" s="90"/>
      <c r="AG253" s="90"/>
      <c r="AH253" s="90"/>
      <c r="AI253" s="90"/>
      <c r="AJ253" s="90"/>
      <c r="AK253" s="90"/>
      <c r="AL253" s="90"/>
      <c r="AM253" s="90"/>
      <c r="AN253" s="90"/>
    </row>
    <row r="254" ht="14.25" customHeight="1">
      <c r="A254" s="90"/>
      <c r="B254" s="90"/>
      <c r="C254" s="90"/>
      <c r="D254" s="90"/>
      <c r="E254" s="208"/>
      <c r="F254" s="208"/>
      <c r="G254" s="208"/>
      <c r="H254" s="208"/>
      <c r="I254" s="90"/>
      <c r="J254" s="158"/>
      <c r="K254" s="90"/>
      <c r="L254" s="90"/>
      <c r="M254" s="90"/>
      <c r="N254" s="90"/>
      <c r="O254" s="90"/>
      <c r="P254" s="90"/>
      <c r="Q254" s="90"/>
      <c r="R254" s="226"/>
      <c r="S254" s="208"/>
      <c r="T254" s="208"/>
      <c r="U254" s="164"/>
      <c r="V254" s="89"/>
      <c r="W254" s="90"/>
      <c r="X254" s="90"/>
      <c r="Y254" s="90"/>
      <c r="Z254" s="90"/>
      <c r="AA254" s="90"/>
      <c r="AB254" s="90"/>
      <c r="AC254" s="90"/>
      <c r="AD254" s="90"/>
      <c r="AE254" s="90"/>
      <c r="AF254" s="90"/>
      <c r="AG254" s="90"/>
      <c r="AH254" s="90"/>
      <c r="AI254" s="90"/>
      <c r="AJ254" s="90"/>
      <c r="AK254" s="90"/>
      <c r="AL254" s="90"/>
      <c r="AM254" s="90"/>
      <c r="AN254" s="90"/>
    </row>
    <row r="255" ht="14.25" customHeight="1">
      <c r="A255" s="90"/>
      <c r="B255" s="90"/>
      <c r="C255" s="90"/>
      <c r="D255" s="90"/>
      <c r="E255" s="208"/>
      <c r="F255" s="208"/>
      <c r="G255" s="208"/>
      <c r="H255" s="208"/>
      <c r="I255" s="90"/>
      <c r="J255" s="158"/>
      <c r="K255" s="90"/>
      <c r="L255" s="90"/>
      <c r="M255" s="90"/>
      <c r="N255" s="90"/>
      <c r="O255" s="90"/>
      <c r="P255" s="90"/>
      <c r="Q255" s="90"/>
      <c r="R255" s="226"/>
      <c r="S255" s="208"/>
      <c r="T255" s="208"/>
      <c r="U255" s="164"/>
      <c r="V255" s="89"/>
      <c r="W255" s="90"/>
      <c r="X255" s="90"/>
      <c r="Y255" s="90"/>
      <c r="Z255" s="90"/>
      <c r="AA255" s="90"/>
      <c r="AB255" s="90"/>
      <c r="AC255" s="90"/>
      <c r="AD255" s="90"/>
      <c r="AE255" s="90"/>
      <c r="AF255" s="90"/>
      <c r="AG255" s="90"/>
      <c r="AH255" s="90"/>
      <c r="AI255" s="90"/>
      <c r="AJ255" s="90"/>
      <c r="AK255" s="90"/>
      <c r="AL255" s="90"/>
      <c r="AM255" s="90"/>
      <c r="AN255" s="90"/>
    </row>
    <row r="256" ht="14.25" customHeight="1">
      <c r="A256" s="90"/>
      <c r="B256" s="90"/>
      <c r="C256" s="90"/>
      <c r="D256" s="90"/>
      <c r="E256" s="208"/>
      <c r="F256" s="208"/>
      <c r="G256" s="208"/>
      <c r="H256" s="208"/>
      <c r="I256" s="90"/>
      <c r="J256" s="158"/>
      <c r="K256" s="90"/>
      <c r="L256" s="90"/>
      <c r="M256" s="90"/>
      <c r="N256" s="90"/>
      <c r="O256" s="90"/>
      <c r="P256" s="90"/>
      <c r="Q256" s="90"/>
      <c r="R256" s="226"/>
      <c r="S256" s="208"/>
      <c r="T256" s="208"/>
      <c r="U256" s="164"/>
      <c r="V256" s="89"/>
      <c r="W256" s="90"/>
      <c r="X256" s="90"/>
      <c r="Y256" s="90"/>
      <c r="Z256" s="90"/>
      <c r="AA256" s="90"/>
      <c r="AB256" s="90"/>
      <c r="AC256" s="90"/>
      <c r="AD256" s="90"/>
      <c r="AE256" s="90"/>
      <c r="AF256" s="90"/>
      <c r="AG256" s="90"/>
      <c r="AH256" s="90"/>
      <c r="AI256" s="90"/>
      <c r="AJ256" s="90"/>
      <c r="AK256" s="90"/>
      <c r="AL256" s="90"/>
      <c r="AM256" s="90"/>
      <c r="AN256" s="90"/>
    </row>
    <row r="257" ht="14.25" customHeight="1">
      <c r="A257" s="90"/>
      <c r="B257" s="90"/>
      <c r="C257" s="90"/>
      <c r="D257" s="90"/>
      <c r="E257" s="208"/>
      <c r="F257" s="208"/>
      <c r="G257" s="208"/>
      <c r="H257" s="208"/>
      <c r="I257" s="90"/>
      <c r="J257" s="158"/>
      <c r="K257" s="90"/>
      <c r="L257" s="90"/>
      <c r="M257" s="90"/>
      <c r="N257" s="90"/>
      <c r="O257" s="90"/>
      <c r="P257" s="90"/>
      <c r="Q257" s="90"/>
      <c r="R257" s="226"/>
      <c r="S257" s="208"/>
      <c r="T257" s="208"/>
      <c r="U257" s="164"/>
      <c r="V257" s="89"/>
      <c r="W257" s="90"/>
      <c r="X257" s="90"/>
      <c r="Y257" s="90"/>
      <c r="Z257" s="90"/>
      <c r="AA257" s="90"/>
      <c r="AB257" s="90"/>
      <c r="AC257" s="90"/>
      <c r="AD257" s="90"/>
      <c r="AE257" s="90"/>
      <c r="AF257" s="90"/>
      <c r="AG257" s="90"/>
      <c r="AH257" s="90"/>
      <c r="AI257" s="90"/>
      <c r="AJ257" s="90"/>
      <c r="AK257" s="90"/>
      <c r="AL257" s="90"/>
      <c r="AM257" s="90"/>
      <c r="AN257" s="90"/>
    </row>
    <row r="258" ht="14.25" customHeight="1">
      <c r="A258" s="90"/>
      <c r="B258" s="90"/>
      <c r="C258" s="90"/>
      <c r="D258" s="90"/>
      <c r="E258" s="208"/>
      <c r="F258" s="208"/>
      <c r="G258" s="208"/>
      <c r="H258" s="208"/>
      <c r="I258" s="90"/>
      <c r="J258" s="158"/>
      <c r="K258" s="90"/>
      <c r="L258" s="90"/>
      <c r="M258" s="90"/>
      <c r="N258" s="90"/>
      <c r="O258" s="90"/>
      <c r="P258" s="90"/>
      <c r="Q258" s="90"/>
      <c r="R258" s="226"/>
      <c r="S258" s="208"/>
      <c r="T258" s="208"/>
      <c r="U258" s="164"/>
      <c r="V258" s="89"/>
      <c r="W258" s="90"/>
      <c r="X258" s="90"/>
      <c r="Y258" s="90"/>
      <c r="Z258" s="90"/>
      <c r="AA258" s="90"/>
      <c r="AB258" s="90"/>
      <c r="AC258" s="90"/>
      <c r="AD258" s="90"/>
      <c r="AE258" s="90"/>
      <c r="AF258" s="90"/>
      <c r="AG258" s="90"/>
      <c r="AH258" s="90"/>
      <c r="AI258" s="90"/>
      <c r="AJ258" s="90"/>
      <c r="AK258" s="90"/>
      <c r="AL258" s="90"/>
      <c r="AM258" s="90"/>
      <c r="AN258" s="90"/>
    </row>
    <row r="259" ht="14.25" customHeight="1">
      <c r="A259" s="90"/>
      <c r="B259" s="90"/>
      <c r="C259" s="90"/>
      <c r="D259" s="90"/>
      <c r="E259" s="208"/>
      <c r="F259" s="208"/>
      <c r="G259" s="208"/>
      <c r="H259" s="208"/>
      <c r="I259" s="90"/>
      <c r="J259" s="158"/>
      <c r="K259" s="90"/>
      <c r="L259" s="90"/>
      <c r="M259" s="90"/>
      <c r="N259" s="90"/>
      <c r="O259" s="90"/>
      <c r="P259" s="90"/>
      <c r="Q259" s="90"/>
      <c r="R259" s="226"/>
      <c r="S259" s="208"/>
      <c r="T259" s="208"/>
      <c r="U259" s="164"/>
      <c r="V259" s="89"/>
      <c r="W259" s="90"/>
      <c r="X259" s="90"/>
      <c r="Y259" s="90"/>
      <c r="Z259" s="90"/>
      <c r="AA259" s="90"/>
      <c r="AB259" s="90"/>
      <c r="AC259" s="90"/>
      <c r="AD259" s="90"/>
      <c r="AE259" s="90"/>
      <c r="AF259" s="90"/>
      <c r="AG259" s="90"/>
      <c r="AH259" s="90"/>
      <c r="AI259" s="90"/>
      <c r="AJ259" s="90"/>
      <c r="AK259" s="90"/>
      <c r="AL259" s="90"/>
      <c r="AM259" s="90"/>
      <c r="AN259" s="90"/>
    </row>
    <row r="260" ht="14.25" customHeight="1">
      <c r="A260" s="90"/>
      <c r="B260" s="90"/>
      <c r="C260" s="90"/>
      <c r="D260" s="90"/>
      <c r="E260" s="208"/>
      <c r="F260" s="208"/>
      <c r="G260" s="208"/>
      <c r="H260" s="208"/>
      <c r="I260" s="90"/>
      <c r="J260" s="158"/>
      <c r="K260" s="90"/>
      <c r="L260" s="90"/>
      <c r="M260" s="90"/>
      <c r="N260" s="90"/>
      <c r="O260" s="90"/>
      <c r="P260" s="90"/>
      <c r="Q260" s="90"/>
      <c r="R260" s="226"/>
      <c r="S260" s="208"/>
      <c r="T260" s="208"/>
      <c r="U260" s="164"/>
      <c r="V260" s="89"/>
      <c r="W260" s="90"/>
      <c r="X260" s="90"/>
      <c r="Y260" s="90"/>
      <c r="Z260" s="90"/>
      <c r="AA260" s="90"/>
      <c r="AB260" s="90"/>
      <c r="AC260" s="90"/>
      <c r="AD260" s="90"/>
      <c r="AE260" s="90"/>
      <c r="AF260" s="90"/>
      <c r="AG260" s="90"/>
      <c r="AH260" s="90"/>
      <c r="AI260" s="90"/>
      <c r="AJ260" s="90"/>
      <c r="AK260" s="90"/>
      <c r="AL260" s="90"/>
      <c r="AM260" s="90"/>
      <c r="AN260" s="90"/>
    </row>
    <row r="261" ht="14.25" customHeight="1">
      <c r="A261" s="90"/>
      <c r="B261" s="90"/>
      <c r="C261" s="90"/>
      <c r="D261" s="90"/>
      <c r="E261" s="208"/>
      <c r="F261" s="208"/>
      <c r="G261" s="208"/>
      <c r="H261" s="208"/>
      <c r="I261" s="90"/>
      <c r="J261" s="158"/>
      <c r="K261" s="90"/>
      <c r="L261" s="90"/>
      <c r="M261" s="90"/>
      <c r="N261" s="90"/>
      <c r="O261" s="90"/>
      <c r="P261" s="90"/>
      <c r="Q261" s="90"/>
      <c r="R261" s="226"/>
      <c r="S261" s="208"/>
      <c r="T261" s="208"/>
      <c r="U261" s="164"/>
      <c r="V261" s="89"/>
      <c r="W261" s="90"/>
      <c r="X261" s="90"/>
      <c r="Y261" s="90"/>
      <c r="Z261" s="90"/>
      <c r="AA261" s="90"/>
      <c r="AB261" s="90"/>
      <c r="AC261" s="90"/>
      <c r="AD261" s="90"/>
      <c r="AE261" s="90"/>
      <c r="AF261" s="90"/>
      <c r="AG261" s="90"/>
      <c r="AH261" s="90"/>
      <c r="AI261" s="90"/>
      <c r="AJ261" s="90"/>
      <c r="AK261" s="90"/>
      <c r="AL261" s="90"/>
      <c r="AM261" s="90"/>
      <c r="AN261" s="90"/>
    </row>
    <row r="262" ht="14.25" customHeight="1">
      <c r="A262" s="90"/>
      <c r="B262" s="90"/>
      <c r="C262" s="90"/>
      <c r="D262" s="90"/>
      <c r="E262" s="208"/>
      <c r="F262" s="208"/>
      <c r="G262" s="208"/>
      <c r="H262" s="208"/>
      <c r="I262" s="90"/>
      <c r="J262" s="158"/>
      <c r="K262" s="90"/>
      <c r="L262" s="90"/>
      <c r="M262" s="90"/>
      <c r="N262" s="90"/>
      <c r="O262" s="90"/>
      <c r="P262" s="90"/>
      <c r="Q262" s="90"/>
      <c r="R262" s="226"/>
      <c r="S262" s="208"/>
      <c r="T262" s="208"/>
      <c r="U262" s="164"/>
      <c r="V262" s="89"/>
      <c r="W262" s="90"/>
      <c r="X262" s="90"/>
      <c r="Y262" s="90"/>
      <c r="Z262" s="90"/>
      <c r="AA262" s="90"/>
      <c r="AB262" s="90"/>
      <c r="AC262" s="90"/>
      <c r="AD262" s="90"/>
      <c r="AE262" s="90"/>
      <c r="AF262" s="90"/>
      <c r="AG262" s="90"/>
      <c r="AH262" s="90"/>
      <c r="AI262" s="90"/>
      <c r="AJ262" s="90"/>
      <c r="AK262" s="90"/>
      <c r="AL262" s="90"/>
      <c r="AM262" s="90"/>
      <c r="AN262" s="90"/>
    </row>
    <row r="263" ht="14.25" customHeight="1">
      <c r="A263" s="90"/>
      <c r="B263" s="90"/>
      <c r="C263" s="90"/>
      <c r="D263" s="90"/>
      <c r="E263" s="208"/>
      <c r="F263" s="208"/>
      <c r="G263" s="208"/>
      <c r="H263" s="208"/>
      <c r="I263" s="90"/>
      <c r="J263" s="158"/>
      <c r="K263" s="90"/>
      <c r="L263" s="90"/>
      <c r="M263" s="90"/>
      <c r="N263" s="90"/>
      <c r="O263" s="90"/>
      <c r="P263" s="90"/>
      <c r="Q263" s="90"/>
      <c r="R263" s="226"/>
      <c r="S263" s="208"/>
      <c r="T263" s="208"/>
      <c r="U263" s="164"/>
      <c r="V263" s="89"/>
      <c r="W263" s="90"/>
      <c r="X263" s="90"/>
      <c r="Y263" s="90"/>
      <c r="Z263" s="90"/>
      <c r="AA263" s="90"/>
      <c r="AB263" s="90"/>
      <c r="AC263" s="90"/>
      <c r="AD263" s="90"/>
      <c r="AE263" s="90"/>
      <c r="AF263" s="90"/>
      <c r="AG263" s="90"/>
      <c r="AH263" s="90"/>
      <c r="AI263" s="90"/>
      <c r="AJ263" s="90"/>
      <c r="AK263" s="90"/>
      <c r="AL263" s="90"/>
      <c r="AM263" s="90"/>
      <c r="AN263" s="90"/>
    </row>
    <row r="264" ht="14.25" customHeight="1">
      <c r="A264" s="90"/>
      <c r="B264" s="90"/>
      <c r="C264" s="90"/>
      <c r="D264" s="90"/>
      <c r="E264" s="208"/>
      <c r="F264" s="208"/>
      <c r="G264" s="208"/>
      <c r="H264" s="208"/>
      <c r="I264" s="90"/>
      <c r="J264" s="158"/>
      <c r="K264" s="90"/>
      <c r="L264" s="90"/>
      <c r="M264" s="90"/>
      <c r="N264" s="90"/>
      <c r="O264" s="90"/>
      <c r="P264" s="90"/>
      <c r="Q264" s="90"/>
      <c r="R264" s="226"/>
      <c r="S264" s="208"/>
      <c r="T264" s="208"/>
      <c r="U264" s="164"/>
      <c r="V264" s="89"/>
      <c r="W264" s="90"/>
      <c r="X264" s="90"/>
      <c r="Y264" s="90"/>
      <c r="Z264" s="90"/>
      <c r="AA264" s="90"/>
      <c r="AB264" s="90"/>
      <c r="AC264" s="90"/>
      <c r="AD264" s="90"/>
      <c r="AE264" s="90"/>
      <c r="AF264" s="90"/>
      <c r="AG264" s="90"/>
      <c r="AH264" s="90"/>
      <c r="AI264" s="90"/>
      <c r="AJ264" s="90"/>
      <c r="AK264" s="90"/>
      <c r="AL264" s="90"/>
      <c r="AM264" s="90"/>
      <c r="AN264" s="90"/>
    </row>
    <row r="265" ht="14.25" customHeight="1">
      <c r="A265" s="90"/>
      <c r="B265" s="90"/>
      <c r="C265" s="90"/>
      <c r="D265" s="90"/>
      <c r="E265" s="208"/>
      <c r="F265" s="208"/>
      <c r="G265" s="208"/>
      <c r="H265" s="208"/>
      <c r="I265" s="90"/>
      <c r="J265" s="158"/>
      <c r="K265" s="90"/>
      <c r="L265" s="90"/>
      <c r="M265" s="90"/>
      <c r="N265" s="90"/>
      <c r="O265" s="90"/>
      <c r="P265" s="90"/>
      <c r="Q265" s="90"/>
      <c r="R265" s="226"/>
      <c r="S265" s="208"/>
      <c r="T265" s="208"/>
      <c r="U265" s="164"/>
      <c r="V265" s="89"/>
      <c r="W265" s="90"/>
      <c r="X265" s="90"/>
      <c r="Y265" s="90"/>
      <c r="Z265" s="90"/>
      <c r="AA265" s="90"/>
      <c r="AB265" s="90"/>
      <c r="AC265" s="90"/>
      <c r="AD265" s="90"/>
      <c r="AE265" s="90"/>
      <c r="AF265" s="90"/>
      <c r="AG265" s="90"/>
      <c r="AH265" s="90"/>
      <c r="AI265" s="90"/>
      <c r="AJ265" s="90"/>
      <c r="AK265" s="90"/>
      <c r="AL265" s="90"/>
      <c r="AM265" s="90"/>
      <c r="AN265" s="90"/>
    </row>
    <row r="266" ht="14.25" customHeight="1">
      <c r="A266" s="90"/>
      <c r="B266" s="90"/>
      <c r="C266" s="90"/>
      <c r="D266" s="90"/>
      <c r="E266" s="208"/>
      <c r="F266" s="208"/>
      <c r="G266" s="208"/>
      <c r="H266" s="208"/>
      <c r="I266" s="90"/>
      <c r="J266" s="158"/>
      <c r="K266" s="90"/>
      <c r="L266" s="90"/>
      <c r="M266" s="90"/>
      <c r="N266" s="90"/>
      <c r="O266" s="90"/>
      <c r="P266" s="90"/>
      <c r="Q266" s="90"/>
      <c r="R266" s="226"/>
      <c r="S266" s="208"/>
      <c r="T266" s="208"/>
      <c r="U266" s="164"/>
      <c r="V266" s="89"/>
      <c r="W266" s="90"/>
      <c r="X266" s="90"/>
      <c r="Y266" s="90"/>
      <c r="Z266" s="90"/>
      <c r="AA266" s="90"/>
      <c r="AB266" s="90"/>
      <c r="AC266" s="90"/>
      <c r="AD266" s="90"/>
      <c r="AE266" s="90"/>
      <c r="AF266" s="90"/>
      <c r="AG266" s="90"/>
      <c r="AH266" s="90"/>
      <c r="AI266" s="90"/>
      <c r="AJ266" s="90"/>
      <c r="AK266" s="90"/>
      <c r="AL266" s="90"/>
      <c r="AM266" s="90"/>
      <c r="AN266" s="90"/>
    </row>
    <row r="267" ht="14.25" customHeight="1">
      <c r="A267" s="90"/>
      <c r="B267" s="90"/>
      <c r="C267" s="90"/>
      <c r="D267" s="90"/>
      <c r="E267" s="208"/>
      <c r="F267" s="208"/>
      <c r="G267" s="208"/>
      <c r="H267" s="208"/>
      <c r="I267" s="90"/>
      <c r="J267" s="158"/>
      <c r="K267" s="90"/>
      <c r="L267" s="90"/>
      <c r="M267" s="90"/>
      <c r="N267" s="90"/>
      <c r="O267" s="90"/>
      <c r="P267" s="90"/>
      <c r="Q267" s="90"/>
      <c r="R267" s="226"/>
      <c r="S267" s="208"/>
      <c r="T267" s="208"/>
      <c r="U267" s="164"/>
      <c r="V267" s="89"/>
      <c r="W267" s="90"/>
      <c r="X267" s="90"/>
      <c r="Y267" s="90"/>
      <c r="Z267" s="90"/>
      <c r="AA267" s="90"/>
      <c r="AB267" s="90"/>
      <c r="AC267" s="90"/>
      <c r="AD267" s="90"/>
      <c r="AE267" s="90"/>
      <c r="AF267" s="90"/>
      <c r="AG267" s="90"/>
      <c r="AH267" s="90"/>
      <c r="AI267" s="90"/>
      <c r="AJ267" s="90"/>
      <c r="AK267" s="90"/>
      <c r="AL267" s="90"/>
      <c r="AM267" s="90"/>
      <c r="AN267" s="90"/>
    </row>
    <row r="268" ht="14.25" customHeight="1">
      <c r="A268" s="90"/>
      <c r="B268" s="90"/>
      <c r="C268" s="90"/>
      <c r="D268" s="90"/>
      <c r="E268" s="208"/>
      <c r="F268" s="208"/>
      <c r="G268" s="208"/>
      <c r="H268" s="208"/>
      <c r="I268" s="90"/>
      <c r="J268" s="158"/>
      <c r="K268" s="90"/>
      <c r="L268" s="90"/>
      <c r="M268" s="90"/>
      <c r="N268" s="90"/>
      <c r="O268" s="90"/>
      <c r="P268" s="90"/>
      <c r="Q268" s="90"/>
      <c r="R268" s="226"/>
      <c r="S268" s="208"/>
      <c r="T268" s="208"/>
      <c r="U268" s="164"/>
      <c r="V268" s="89"/>
      <c r="W268" s="90"/>
      <c r="X268" s="90"/>
      <c r="Y268" s="90"/>
      <c r="Z268" s="90"/>
      <c r="AA268" s="90"/>
      <c r="AB268" s="90"/>
      <c r="AC268" s="90"/>
      <c r="AD268" s="90"/>
      <c r="AE268" s="90"/>
      <c r="AF268" s="90"/>
      <c r="AG268" s="90"/>
      <c r="AH268" s="90"/>
      <c r="AI268" s="90"/>
      <c r="AJ268" s="90"/>
      <c r="AK268" s="90"/>
      <c r="AL268" s="90"/>
      <c r="AM268" s="90"/>
      <c r="AN268" s="90"/>
    </row>
    <row r="269" ht="14.25" customHeight="1">
      <c r="A269" s="90"/>
      <c r="B269" s="90"/>
      <c r="C269" s="90"/>
      <c r="D269" s="90"/>
      <c r="E269" s="208"/>
      <c r="F269" s="208"/>
      <c r="G269" s="208"/>
      <c r="H269" s="208"/>
      <c r="I269" s="90"/>
      <c r="J269" s="158"/>
      <c r="K269" s="90"/>
      <c r="L269" s="90"/>
      <c r="M269" s="90"/>
      <c r="N269" s="90"/>
      <c r="O269" s="90"/>
      <c r="P269" s="90"/>
      <c r="Q269" s="90"/>
      <c r="R269" s="226"/>
      <c r="S269" s="208"/>
      <c r="T269" s="208"/>
      <c r="U269" s="164"/>
      <c r="V269" s="89"/>
      <c r="W269" s="90"/>
      <c r="X269" s="90"/>
      <c r="Y269" s="90"/>
      <c r="Z269" s="90"/>
      <c r="AA269" s="90"/>
      <c r="AB269" s="90"/>
      <c r="AC269" s="90"/>
      <c r="AD269" s="90"/>
      <c r="AE269" s="90"/>
      <c r="AF269" s="90"/>
      <c r="AG269" s="90"/>
      <c r="AH269" s="90"/>
      <c r="AI269" s="90"/>
      <c r="AJ269" s="90"/>
      <c r="AK269" s="90"/>
      <c r="AL269" s="90"/>
      <c r="AM269" s="90"/>
      <c r="AN269" s="90"/>
    </row>
    <row r="270" ht="14.25" customHeight="1">
      <c r="A270" s="90"/>
      <c r="B270" s="90"/>
      <c r="C270" s="90"/>
      <c r="D270" s="90"/>
      <c r="E270" s="208"/>
      <c r="F270" s="208"/>
      <c r="G270" s="208"/>
      <c r="H270" s="208"/>
      <c r="I270" s="90"/>
      <c r="J270" s="158"/>
      <c r="K270" s="90"/>
      <c r="L270" s="90"/>
      <c r="M270" s="90"/>
      <c r="N270" s="90"/>
      <c r="O270" s="90"/>
      <c r="P270" s="90"/>
      <c r="Q270" s="90"/>
      <c r="R270" s="226"/>
      <c r="S270" s="208"/>
      <c r="T270" s="208"/>
      <c r="U270" s="164"/>
      <c r="V270" s="89"/>
      <c r="W270" s="90"/>
      <c r="X270" s="90"/>
      <c r="Y270" s="90"/>
      <c r="Z270" s="90"/>
      <c r="AA270" s="90"/>
      <c r="AB270" s="90"/>
      <c r="AC270" s="90"/>
      <c r="AD270" s="90"/>
      <c r="AE270" s="90"/>
      <c r="AF270" s="90"/>
      <c r="AG270" s="90"/>
      <c r="AH270" s="90"/>
      <c r="AI270" s="90"/>
      <c r="AJ270" s="90"/>
      <c r="AK270" s="90"/>
      <c r="AL270" s="90"/>
      <c r="AM270" s="90"/>
      <c r="AN270" s="90"/>
    </row>
    <row r="271" ht="14.25" customHeight="1">
      <c r="A271" s="90"/>
      <c r="B271" s="90"/>
      <c r="C271" s="90"/>
      <c r="D271" s="90"/>
      <c r="E271" s="208"/>
      <c r="F271" s="208"/>
      <c r="G271" s="208"/>
      <c r="H271" s="208"/>
      <c r="I271" s="90"/>
      <c r="J271" s="158"/>
      <c r="K271" s="90"/>
      <c r="L271" s="90"/>
      <c r="M271" s="90"/>
      <c r="N271" s="90"/>
      <c r="O271" s="90"/>
      <c r="P271" s="90"/>
      <c r="Q271" s="90"/>
      <c r="R271" s="226"/>
      <c r="S271" s="208"/>
      <c r="T271" s="208"/>
      <c r="U271" s="164"/>
      <c r="V271" s="89"/>
      <c r="W271" s="90"/>
      <c r="X271" s="90"/>
      <c r="Y271" s="90"/>
      <c r="Z271" s="90"/>
      <c r="AA271" s="90"/>
      <c r="AB271" s="90"/>
      <c r="AC271" s="90"/>
      <c r="AD271" s="90"/>
      <c r="AE271" s="90"/>
      <c r="AF271" s="90"/>
      <c r="AG271" s="90"/>
      <c r="AH271" s="90"/>
      <c r="AI271" s="90"/>
      <c r="AJ271" s="90"/>
      <c r="AK271" s="90"/>
      <c r="AL271" s="90"/>
      <c r="AM271" s="90"/>
      <c r="AN271" s="90"/>
    </row>
    <row r="272" ht="14.25" customHeight="1">
      <c r="A272" s="90"/>
      <c r="B272" s="90"/>
      <c r="C272" s="90"/>
      <c r="D272" s="90"/>
      <c r="E272" s="208"/>
      <c r="F272" s="208"/>
      <c r="G272" s="208"/>
      <c r="H272" s="208"/>
      <c r="I272" s="90"/>
      <c r="J272" s="158"/>
      <c r="K272" s="90"/>
      <c r="L272" s="90"/>
      <c r="M272" s="90"/>
      <c r="N272" s="90"/>
      <c r="O272" s="90"/>
      <c r="P272" s="90"/>
      <c r="Q272" s="90"/>
      <c r="R272" s="226"/>
      <c r="S272" s="208"/>
      <c r="T272" s="208"/>
      <c r="U272" s="164"/>
      <c r="V272" s="89"/>
      <c r="W272" s="90"/>
      <c r="X272" s="90"/>
      <c r="Y272" s="90"/>
      <c r="Z272" s="90"/>
      <c r="AA272" s="90"/>
      <c r="AB272" s="90"/>
      <c r="AC272" s="90"/>
      <c r="AD272" s="90"/>
      <c r="AE272" s="90"/>
      <c r="AF272" s="90"/>
      <c r="AG272" s="90"/>
      <c r="AH272" s="90"/>
      <c r="AI272" s="90"/>
      <c r="AJ272" s="90"/>
      <c r="AK272" s="90"/>
      <c r="AL272" s="90"/>
      <c r="AM272" s="90"/>
      <c r="AN272" s="90"/>
    </row>
    <row r="273" ht="14.25" customHeight="1">
      <c r="A273" s="90"/>
      <c r="B273" s="90"/>
      <c r="C273" s="90"/>
      <c r="D273" s="90"/>
      <c r="E273" s="208"/>
      <c r="F273" s="208"/>
      <c r="G273" s="208"/>
      <c r="H273" s="208"/>
      <c r="I273" s="90"/>
      <c r="J273" s="158"/>
      <c r="K273" s="90"/>
      <c r="L273" s="90"/>
      <c r="M273" s="90"/>
      <c r="N273" s="90"/>
      <c r="O273" s="90"/>
      <c r="P273" s="90"/>
      <c r="Q273" s="90"/>
      <c r="R273" s="226"/>
      <c r="S273" s="208"/>
      <c r="T273" s="208"/>
      <c r="U273" s="164"/>
      <c r="V273" s="89"/>
      <c r="W273" s="90"/>
      <c r="X273" s="90"/>
      <c r="Y273" s="90"/>
      <c r="Z273" s="90"/>
      <c r="AA273" s="90"/>
      <c r="AB273" s="90"/>
      <c r="AC273" s="90"/>
      <c r="AD273" s="90"/>
      <c r="AE273" s="90"/>
      <c r="AF273" s="90"/>
      <c r="AG273" s="90"/>
      <c r="AH273" s="90"/>
      <c r="AI273" s="90"/>
      <c r="AJ273" s="90"/>
      <c r="AK273" s="90"/>
      <c r="AL273" s="90"/>
      <c r="AM273" s="90"/>
      <c r="AN273" s="90"/>
    </row>
    <row r="274" ht="14.25" customHeight="1">
      <c r="A274" s="90"/>
      <c r="B274" s="90"/>
      <c r="C274" s="90"/>
      <c r="D274" s="90"/>
      <c r="E274" s="208"/>
      <c r="F274" s="208"/>
      <c r="G274" s="208"/>
      <c r="H274" s="208"/>
      <c r="I274" s="90"/>
      <c r="J274" s="158"/>
      <c r="K274" s="90"/>
      <c r="L274" s="90"/>
      <c r="M274" s="90"/>
      <c r="N274" s="90"/>
      <c r="O274" s="90"/>
      <c r="P274" s="90"/>
      <c r="Q274" s="90"/>
      <c r="R274" s="226"/>
      <c r="S274" s="208"/>
      <c r="T274" s="208"/>
      <c r="U274" s="164"/>
      <c r="V274" s="89"/>
      <c r="W274" s="90"/>
      <c r="X274" s="90"/>
      <c r="Y274" s="90"/>
      <c r="Z274" s="90"/>
      <c r="AA274" s="90"/>
      <c r="AB274" s="90"/>
      <c r="AC274" s="90"/>
      <c r="AD274" s="90"/>
      <c r="AE274" s="90"/>
      <c r="AF274" s="90"/>
      <c r="AG274" s="90"/>
      <c r="AH274" s="90"/>
      <c r="AI274" s="90"/>
      <c r="AJ274" s="90"/>
      <c r="AK274" s="90"/>
      <c r="AL274" s="90"/>
      <c r="AM274" s="90"/>
      <c r="AN274" s="90"/>
    </row>
    <row r="275" ht="14.25" customHeight="1">
      <c r="A275" s="90"/>
      <c r="B275" s="90"/>
      <c r="C275" s="90"/>
      <c r="D275" s="90"/>
      <c r="E275" s="208"/>
      <c r="F275" s="208"/>
      <c r="G275" s="208"/>
      <c r="H275" s="208"/>
      <c r="I275" s="90"/>
      <c r="J275" s="158"/>
      <c r="K275" s="90"/>
      <c r="L275" s="90"/>
      <c r="M275" s="90"/>
      <c r="N275" s="90"/>
      <c r="O275" s="90"/>
      <c r="P275" s="90"/>
      <c r="Q275" s="90"/>
      <c r="R275" s="226"/>
      <c r="S275" s="208"/>
      <c r="T275" s="208"/>
      <c r="U275" s="164"/>
      <c r="V275" s="89"/>
      <c r="W275" s="90"/>
      <c r="X275" s="90"/>
      <c r="Y275" s="90"/>
      <c r="Z275" s="90"/>
      <c r="AA275" s="90"/>
      <c r="AB275" s="90"/>
      <c r="AC275" s="90"/>
      <c r="AD275" s="90"/>
      <c r="AE275" s="90"/>
      <c r="AF275" s="90"/>
      <c r="AG275" s="90"/>
      <c r="AH275" s="90"/>
      <c r="AI275" s="90"/>
      <c r="AJ275" s="90"/>
      <c r="AK275" s="90"/>
      <c r="AL275" s="90"/>
      <c r="AM275" s="90"/>
      <c r="AN275" s="90"/>
    </row>
    <row r="276" ht="14.25" customHeight="1">
      <c r="A276" s="90"/>
      <c r="B276" s="90"/>
      <c r="C276" s="90"/>
      <c r="D276" s="90"/>
      <c r="E276" s="208"/>
      <c r="F276" s="208"/>
      <c r="G276" s="208"/>
      <c r="H276" s="208"/>
      <c r="I276" s="90"/>
      <c r="J276" s="158"/>
      <c r="K276" s="90"/>
      <c r="L276" s="90"/>
      <c r="M276" s="90"/>
      <c r="N276" s="90"/>
      <c r="O276" s="90"/>
      <c r="P276" s="90"/>
      <c r="Q276" s="90"/>
      <c r="R276" s="226"/>
      <c r="S276" s="208"/>
      <c r="T276" s="208"/>
      <c r="U276" s="164"/>
      <c r="V276" s="89"/>
      <c r="W276" s="90"/>
      <c r="X276" s="90"/>
      <c r="Y276" s="90"/>
      <c r="Z276" s="90"/>
      <c r="AA276" s="90"/>
      <c r="AB276" s="90"/>
      <c r="AC276" s="90"/>
      <c r="AD276" s="90"/>
      <c r="AE276" s="90"/>
      <c r="AF276" s="90"/>
      <c r="AG276" s="90"/>
      <c r="AH276" s="90"/>
      <c r="AI276" s="90"/>
      <c r="AJ276" s="90"/>
      <c r="AK276" s="90"/>
      <c r="AL276" s="90"/>
      <c r="AM276" s="90"/>
      <c r="AN276" s="90"/>
    </row>
    <row r="277" ht="14.25" customHeight="1">
      <c r="A277" s="90"/>
      <c r="B277" s="90"/>
      <c r="C277" s="90"/>
      <c r="D277" s="90"/>
      <c r="E277" s="208"/>
      <c r="F277" s="208"/>
      <c r="G277" s="208"/>
      <c r="H277" s="208"/>
      <c r="I277" s="90"/>
      <c r="J277" s="158"/>
      <c r="K277" s="90"/>
      <c r="L277" s="90"/>
      <c r="M277" s="90"/>
      <c r="N277" s="90"/>
      <c r="O277" s="90"/>
      <c r="P277" s="90"/>
      <c r="Q277" s="90"/>
      <c r="R277" s="226"/>
      <c r="S277" s="208"/>
      <c r="T277" s="208"/>
      <c r="U277" s="164"/>
      <c r="V277" s="89"/>
      <c r="W277" s="90"/>
      <c r="X277" s="90"/>
      <c r="Y277" s="90"/>
      <c r="Z277" s="90"/>
      <c r="AA277" s="90"/>
      <c r="AB277" s="90"/>
      <c r="AC277" s="90"/>
      <c r="AD277" s="90"/>
      <c r="AE277" s="90"/>
      <c r="AF277" s="90"/>
      <c r="AG277" s="90"/>
      <c r="AH277" s="90"/>
      <c r="AI277" s="90"/>
      <c r="AJ277" s="90"/>
      <c r="AK277" s="90"/>
      <c r="AL277" s="90"/>
      <c r="AM277" s="90"/>
      <c r="AN277" s="90"/>
    </row>
    <row r="278" ht="14.25" customHeight="1">
      <c r="A278" s="90"/>
      <c r="B278" s="90"/>
      <c r="C278" s="90"/>
      <c r="D278" s="90"/>
      <c r="E278" s="208"/>
      <c r="F278" s="208"/>
      <c r="G278" s="208"/>
      <c r="H278" s="208"/>
      <c r="I278" s="90"/>
      <c r="J278" s="158"/>
      <c r="K278" s="90"/>
      <c r="L278" s="90"/>
      <c r="M278" s="90"/>
      <c r="N278" s="90"/>
      <c r="O278" s="90"/>
      <c r="P278" s="90"/>
      <c r="Q278" s="90"/>
      <c r="R278" s="226"/>
      <c r="S278" s="208"/>
      <c r="T278" s="208"/>
      <c r="U278" s="164"/>
      <c r="V278" s="89"/>
      <c r="W278" s="90"/>
      <c r="X278" s="90"/>
      <c r="Y278" s="90"/>
      <c r="Z278" s="90"/>
      <c r="AA278" s="90"/>
      <c r="AB278" s="90"/>
      <c r="AC278" s="90"/>
      <c r="AD278" s="90"/>
      <c r="AE278" s="90"/>
      <c r="AF278" s="90"/>
      <c r="AG278" s="90"/>
      <c r="AH278" s="90"/>
      <c r="AI278" s="90"/>
      <c r="AJ278" s="90"/>
      <c r="AK278" s="90"/>
      <c r="AL278" s="90"/>
      <c r="AM278" s="90"/>
      <c r="AN278" s="90"/>
    </row>
    <row r="279" ht="14.25" customHeight="1">
      <c r="A279" s="90"/>
      <c r="B279" s="90"/>
      <c r="C279" s="90"/>
      <c r="D279" s="90"/>
      <c r="E279" s="208"/>
      <c r="F279" s="208"/>
      <c r="G279" s="208"/>
      <c r="H279" s="208"/>
      <c r="I279" s="90"/>
      <c r="J279" s="158"/>
      <c r="K279" s="90"/>
      <c r="L279" s="90"/>
      <c r="M279" s="90"/>
      <c r="N279" s="90"/>
      <c r="O279" s="90"/>
      <c r="P279" s="90"/>
      <c r="Q279" s="90"/>
      <c r="R279" s="226"/>
      <c r="S279" s="208"/>
      <c r="T279" s="208"/>
      <c r="U279" s="164"/>
      <c r="V279" s="89"/>
      <c r="W279" s="90"/>
      <c r="X279" s="90"/>
      <c r="Y279" s="90"/>
      <c r="Z279" s="90"/>
      <c r="AA279" s="90"/>
      <c r="AB279" s="90"/>
      <c r="AC279" s="90"/>
      <c r="AD279" s="90"/>
      <c r="AE279" s="90"/>
      <c r="AF279" s="90"/>
      <c r="AG279" s="90"/>
      <c r="AH279" s="90"/>
      <c r="AI279" s="90"/>
      <c r="AJ279" s="90"/>
      <c r="AK279" s="90"/>
      <c r="AL279" s="90"/>
      <c r="AM279" s="90"/>
      <c r="AN279" s="90"/>
    </row>
    <row r="280" ht="14.25" customHeight="1">
      <c r="A280" s="90"/>
      <c r="B280" s="90"/>
      <c r="C280" s="90"/>
      <c r="D280" s="90"/>
      <c r="E280" s="208"/>
      <c r="F280" s="208"/>
      <c r="G280" s="208"/>
      <c r="H280" s="208"/>
      <c r="I280" s="90"/>
      <c r="J280" s="158"/>
      <c r="K280" s="90"/>
      <c r="L280" s="90"/>
      <c r="M280" s="90"/>
      <c r="N280" s="90"/>
      <c r="O280" s="90"/>
      <c r="P280" s="90"/>
      <c r="Q280" s="90"/>
      <c r="R280" s="226"/>
      <c r="S280" s="208"/>
      <c r="T280" s="208"/>
      <c r="U280" s="164"/>
      <c r="V280" s="89"/>
      <c r="W280" s="90"/>
      <c r="X280" s="90"/>
      <c r="Y280" s="90"/>
      <c r="Z280" s="90"/>
      <c r="AA280" s="90"/>
      <c r="AB280" s="90"/>
      <c r="AC280" s="90"/>
      <c r="AD280" s="90"/>
      <c r="AE280" s="90"/>
      <c r="AF280" s="90"/>
      <c r="AG280" s="90"/>
      <c r="AH280" s="90"/>
      <c r="AI280" s="90"/>
      <c r="AJ280" s="90"/>
      <c r="AK280" s="90"/>
      <c r="AL280" s="90"/>
      <c r="AM280" s="90"/>
      <c r="AN280" s="90"/>
    </row>
    <row r="281" ht="14.25" customHeight="1">
      <c r="A281" s="90"/>
      <c r="B281" s="90"/>
      <c r="C281" s="90"/>
      <c r="D281" s="90"/>
      <c r="E281" s="208"/>
      <c r="F281" s="208"/>
      <c r="G281" s="208"/>
      <c r="H281" s="208"/>
      <c r="I281" s="90"/>
      <c r="J281" s="158"/>
      <c r="K281" s="90"/>
      <c r="L281" s="90"/>
      <c r="M281" s="90"/>
      <c r="N281" s="90"/>
      <c r="O281" s="90"/>
      <c r="P281" s="90"/>
      <c r="Q281" s="90"/>
      <c r="R281" s="226"/>
      <c r="S281" s="208"/>
      <c r="T281" s="208"/>
      <c r="U281" s="164"/>
      <c r="V281" s="89"/>
      <c r="W281" s="90"/>
      <c r="X281" s="90"/>
      <c r="Y281" s="90"/>
      <c r="Z281" s="90"/>
      <c r="AA281" s="90"/>
      <c r="AB281" s="90"/>
      <c r="AC281" s="90"/>
      <c r="AD281" s="90"/>
      <c r="AE281" s="90"/>
      <c r="AF281" s="90"/>
      <c r="AG281" s="90"/>
      <c r="AH281" s="90"/>
      <c r="AI281" s="90"/>
      <c r="AJ281" s="90"/>
      <c r="AK281" s="90"/>
      <c r="AL281" s="90"/>
      <c r="AM281" s="90"/>
      <c r="AN281" s="90"/>
    </row>
    <row r="282" ht="14.25" customHeight="1">
      <c r="A282" s="90"/>
      <c r="B282" s="90"/>
      <c r="C282" s="90"/>
      <c r="D282" s="90"/>
      <c r="E282" s="208"/>
      <c r="F282" s="208"/>
      <c r="G282" s="208"/>
      <c r="H282" s="208"/>
      <c r="I282" s="90"/>
      <c r="J282" s="158"/>
      <c r="K282" s="90"/>
      <c r="L282" s="90"/>
      <c r="M282" s="90"/>
      <c r="N282" s="90"/>
      <c r="O282" s="90"/>
      <c r="P282" s="90"/>
      <c r="Q282" s="90"/>
      <c r="R282" s="226"/>
      <c r="S282" s="208"/>
      <c r="T282" s="208"/>
      <c r="U282" s="164"/>
      <c r="V282" s="89"/>
      <c r="W282" s="90"/>
      <c r="X282" s="90"/>
      <c r="Y282" s="90"/>
      <c r="Z282" s="90"/>
      <c r="AA282" s="90"/>
      <c r="AB282" s="90"/>
      <c r="AC282" s="90"/>
      <c r="AD282" s="90"/>
      <c r="AE282" s="90"/>
      <c r="AF282" s="90"/>
      <c r="AG282" s="90"/>
      <c r="AH282" s="90"/>
      <c r="AI282" s="90"/>
      <c r="AJ282" s="90"/>
      <c r="AK282" s="90"/>
      <c r="AL282" s="90"/>
      <c r="AM282" s="90"/>
      <c r="AN282" s="90"/>
    </row>
    <row r="283" ht="14.25" customHeight="1">
      <c r="A283" s="90"/>
      <c r="B283" s="90"/>
      <c r="C283" s="90"/>
      <c r="D283" s="90"/>
      <c r="E283" s="208"/>
      <c r="F283" s="208"/>
      <c r="G283" s="208"/>
      <c r="H283" s="208"/>
      <c r="I283" s="90"/>
      <c r="J283" s="158"/>
      <c r="K283" s="90"/>
      <c r="L283" s="90"/>
      <c r="M283" s="90"/>
      <c r="N283" s="90"/>
      <c r="O283" s="90"/>
      <c r="P283" s="90"/>
      <c r="Q283" s="90"/>
      <c r="R283" s="226"/>
      <c r="S283" s="208"/>
      <c r="T283" s="208"/>
      <c r="U283" s="164"/>
      <c r="V283" s="89"/>
      <c r="W283" s="90"/>
      <c r="X283" s="90"/>
      <c r="Y283" s="90"/>
      <c r="Z283" s="90"/>
      <c r="AA283" s="90"/>
      <c r="AB283" s="90"/>
      <c r="AC283" s="90"/>
      <c r="AD283" s="90"/>
      <c r="AE283" s="90"/>
      <c r="AF283" s="90"/>
      <c r="AG283" s="90"/>
      <c r="AH283" s="90"/>
      <c r="AI283" s="90"/>
      <c r="AJ283" s="90"/>
      <c r="AK283" s="90"/>
      <c r="AL283" s="90"/>
      <c r="AM283" s="90"/>
      <c r="AN283" s="90"/>
    </row>
    <row r="284" ht="14.25" customHeight="1">
      <c r="A284" s="90"/>
      <c r="B284" s="90"/>
      <c r="C284" s="90"/>
      <c r="D284" s="90"/>
      <c r="E284" s="208"/>
      <c r="F284" s="208"/>
      <c r="G284" s="208"/>
      <c r="H284" s="208"/>
      <c r="I284" s="90"/>
      <c r="J284" s="158"/>
      <c r="K284" s="90"/>
      <c r="L284" s="90"/>
      <c r="M284" s="90"/>
      <c r="N284" s="90"/>
      <c r="O284" s="90"/>
      <c r="P284" s="90"/>
      <c r="Q284" s="90"/>
      <c r="R284" s="226"/>
      <c r="S284" s="208"/>
      <c r="T284" s="208"/>
      <c r="U284" s="164"/>
      <c r="V284" s="89"/>
      <c r="W284" s="90"/>
      <c r="X284" s="90"/>
      <c r="Y284" s="90"/>
      <c r="Z284" s="90"/>
      <c r="AA284" s="90"/>
      <c r="AB284" s="90"/>
      <c r="AC284" s="90"/>
      <c r="AD284" s="90"/>
      <c r="AE284" s="90"/>
      <c r="AF284" s="90"/>
      <c r="AG284" s="90"/>
      <c r="AH284" s="90"/>
      <c r="AI284" s="90"/>
      <c r="AJ284" s="90"/>
      <c r="AK284" s="90"/>
      <c r="AL284" s="90"/>
      <c r="AM284" s="90"/>
      <c r="AN284" s="90"/>
    </row>
    <row r="285" ht="14.25" customHeight="1">
      <c r="A285" s="90"/>
      <c r="B285" s="90"/>
      <c r="C285" s="90"/>
      <c r="D285" s="90"/>
      <c r="E285" s="208"/>
      <c r="F285" s="208"/>
      <c r="G285" s="208"/>
      <c r="H285" s="208"/>
      <c r="I285" s="90"/>
      <c r="J285" s="158"/>
      <c r="K285" s="90"/>
      <c r="L285" s="90"/>
      <c r="M285" s="90"/>
      <c r="N285" s="90"/>
      <c r="O285" s="90"/>
      <c r="P285" s="90"/>
      <c r="Q285" s="90"/>
      <c r="R285" s="226"/>
      <c r="S285" s="208"/>
      <c r="T285" s="208"/>
      <c r="U285" s="164"/>
      <c r="V285" s="89"/>
      <c r="W285" s="90"/>
      <c r="X285" s="90"/>
      <c r="Y285" s="90"/>
      <c r="Z285" s="90"/>
      <c r="AA285" s="90"/>
      <c r="AB285" s="90"/>
      <c r="AC285" s="90"/>
      <c r="AD285" s="90"/>
      <c r="AE285" s="90"/>
      <c r="AF285" s="90"/>
      <c r="AG285" s="90"/>
      <c r="AH285" s="90"/>
      <c r="AI285" s="90"/>
      <c r="AJ285" s="90"/>
      <c r="AK285" s="90"/>
      <c r="AL285" s="90"/>
      <c r="AM285" s="90"/>
      <c r="AN285" s="90"/>
    </row>
    <row r="286" ht="14.25" customHeight="1">
      <c r="A286" s="90"/>
      <c r="B286" s="90"/>
      <c r="C286" s="90"/>
      <c r="D286" s="90"/>
      <c r="E286" s="208"/>
      <c r="F286" s="208"/>
      <c r="G286" s="208"/>
      <c r="H286" s="208"/>
      <c r="I286" s="90"/>
      <c r="J286" s="158"/>
      <c r="K286" s="90"/>
      <c r="L286" s="90"/>
      <c r="M286" s="90"/>
      <c r="N286" s="90"/>
      <c r="O286" s="90"/>
      <c r="P286" s="90"/>
      <c r="Q286" s="90"/>
      <c r="R286" s="226"/>
      <c r="S286" s="208"/>
      <c r="T286" s="208"/>
      <c r="U286" s="164"/>
      <c r="V286" s="89"/>
      <c r="W286" s="90"/>
      <c r="X286" s="90"/>
      <c r="Y286" s="90"/>
      <c r="Z286" s="90"/>
      <c r="AA286" s="90"/>
      <c r="AB286" s="90"/>
      <c r="AC286" s="90"/>
      <c r="AD286" s="90"/>
      <c r="AE286" s="90"/>
      <c r="AF286" s="90"/>
      <c r="AG286" s="90"/>
      <c r="AH286" s="90"/>
      <c r="AI286" s="90"/>
      <c r="AJ286" s="90"/>
      <c r="AK286" s="90"/>
      <c r="AL286" s="90"/>
      <c r="AM286" s="90"/>
      <c r="AN286" s="90"/>
    </row>
    <row r="287" ht="14.25" customHeight="1">
      <c r="A287" s="90"/>
      <c r="B287" s="90"/>
      <c r="C287" s="90"/>
      <c r="D287" s="90"/>
      <c r="E287" s="208"/>
      <c r="F287" s="208"/>
      <c r="G287" s="208"/>
      <c r="H287" s="208"/>
      <c r="I287" s="90"/>
      <c r="J287" s="158"/>
      <c r="K287" s="90"/>
      <c r="L287" s="90"/>
      <c r="M287" s="90"/>
      <c r="N287" s="90"/>
      <c r="O287" s="90"/>
      <c r="P287" s="90"/>
      <c r="Q287" s="90"/>
      <c r="R287" s="226"/>
      <c r="S287" s="208"/>
      <c r="T287" s="208"/>
      <c r="U287" s="164"/>
      <c r="V287" s="89"/>
      <c r="W287" s="90"/>
      <c r="X287" s="90"/>
      <c r="Y287" s="90"/>
      <c r="Z287" s="90"/>
      <c r="AA287" s="90"/>
      <c r="AB287" s="90"/>
      <c r="AC287" s="90"/>
      <c r="AD287" s="90"/>
      <c r="AE287" s="90"/>
      <c r="AF287" s="90"/>
      <c r="AG287" s="90"/>
      <c r="AH287" s="90"/>
      <c r="AI287" s="90"/>
      <c r="AJ287" s="90"/>
      <c r="AK287" s="90"/>
      <c r="AL287" s="90"/>
      <c r="AM287" s="90"/>
      <c r="AN287" s="90"/>
    </row>
    <row r="288" ht="14.25" customHeight="1">
      <c r="A288" s="90"/>
      <c r="B288" s="90"/>
      <c r="C288" s="90"/>
      <c r="D288" s="90"/>
      <c r="E288" s="208"/>
      <c r="F288" s="208"/>
      <c r="G288" s="208"/>
      <c r="H288" s="208"/>
      <c r="I288" s="90"/>
      <c r="J288" s="158"/>
      <c r="K288" s="90"/>
      <c r="L288" s="90"/>
      <c r="M288" s="90"/>
      <c r="N288" s="90"/>
      <c r="O288" s="90"/>
      <c r="P288" s="90"/>
      <c r="Q288" s="90"/>
      <c r="R288" s="226"/>
      <c r="S288" s="208"/>
      <c r="T288" s="208"/>
      <c r="U288" s="164"/>
      <c r="V288" s="89"/>
      <c r="W288" s="90"/>
      <c r="X288" s="90"/>
      <c r="Y288" s="90"/>
      <c r="Z288" s="90"/>
      <c r="AA288" s="90"/>
      <c r="AB288" s="90"/>
      <c r="AC288" s="90"/>
      <c r="AD288" s="90"/>
      <c r="AE288" s="90"/>
      <c r="AF288" s="90"/>
      <c r="AG288" s="90"/>
      <c r="AH288" s="90"/>
      <c r="AI288" s="90"/>
      <c r="AJ288" s="90"/>
      <c r="AK288" s="90"/>
      <c r="AL288" s="90"/>
      <c r="AM288" s="90"/>
      <c r="AN288" s="90"/>
    </row>
    <row r="289" ht="14.25" customHeight="1">
      <c r="A289" s="90"/>
      <c r="B289" s="90"/>
      <c r="C289" s="90"/>
      <c r="D289" s="90"/>
      <c r="E289" s="208"/>
      <c r="F289" s="208"/>
      <c r="G289" s="208"/>
      <c r="H289" s="208"/>
      <c r="I289" s="90"/>
      <c r="J289" s="158"/>
      <c r="K289" s="90"/>
      <c r="L289" s="90"/>
      <c r="M289" s="90"/>
      <c r="N289" s="90"/>
      <c r="O289" s="90"/>
      <c r="P289" s="90"/>
      <c r="Q289" s="90"/>
      <c r="R289" s="226"/>
      <c r="S289" s="208"/>
      <c r="T289" s="208"/>
      <c r="U289" s="164"/>
      <c r="V289" s="89"/>
      <c r="W289" s="90"/>
      <c r="X289" s="90"/>
      <c r="Y289" s="90"/>
      <c r="Z289" s="90"/>
      <c r="AA289" s="90"/>
      <c r="AB289" s="90"/>
      <c r="AC289" s="90"/>
      <c r="AD289" s="90"/>
      <c r="AE289" s="90"/>
      <c r="AF289" s="90"/>
      <c r="AG289" s="90"/>
      <c r="AH289" s="90"/>
      <c r="AI289" s="90"/>
      <c r="AJ289" s="90"/>
      <c r="AK289" s="90"/>
      <c r="AL289" s="90"/>
      <c r="AM289" s="90"/>
      <c r="AN289" s="90"/>
    </row>
    <row r="290" ht="14.25" customHeight="1">
      <c r="A290" s="90"/>
      <c r="B290" s="90"/>
      <c r="C290" s="90"/>
      <c r="D290" s="90"/>
      <c r="E290" s="208"/>
      <c r="F290" s="208"/>
      <c r="G290" s="208"/>
      <c r="H290" s="208"/>
      <c r="I290" s="90"/>
      <c r="J290" s="158"/>
      <c r="K290" s="90"/>
      <c r="L290" s="90"/>
      <c r="M290" s="90"/>
      <c r="N290" s="90"/>
      <c r="O290" s="90"/>
      <c r="P290" s="90"/>
      <c r="Q290" s="90"/>
      <c r="R290" s="226"/>
      <c r="S290" s="208"/>
      <c r="T290" s="208"/>
      <c r="U290" s="164"/>
      <c r="V290" s="89"/>
      <c r="W290" s="90"/>
      <c r="X290" s="90"/>
      <c r="Y290" s="90"/>
      <c r="Z290" s="90"/>
      <c r="AA290" s="90"/>
      <c r="AB290" s="90"/>
      <c r="AC290" s="90"/>
      <c r="AD290" s="90"/>
      <c r="AE290" s="90"/>
      <c r="AF290" s="90"/>
      <c r="AG290" s="90"/>
      <c r="AH290" s="90"/>
      <c r="AI290" s="90"/>
      <c r="AJ290" s="90"/>
      <c r="AK290" s="90"/>
      <c r="AL290" s="90"/>
      <c r="AM290" s="90"/>
      <c r="AN290" s="90"/>
    </row>
    <row r="291" ht="14.25" customHeight="1">
      <c r="A291" s="90"/>
      <c r="B291" s="90"/>
      <c r="C291" s="90"/>
      <c r="D291" s="90"/>
      <c r="E291" s="208"/>
      <c r="F291" s="208"/>
      <c r="G291" s="208"/>
      <c r="H291" s="208"/>
      <c r="I291" s="90"/>
      <c r="J291" s="158"/>
      <c r="K291" s="90"/>
      <c r="L291" s="90"/>
      <c r="M291" s="90"/>
      <c r="N291" s="90"/>
      <c r="O291" s="90"/>
      <c r="P291" s="90"/>
      <c r="Q291" s="90"/>
      <c r="R291" s="226"/>
      <c r="S291" s="208"/>
      <c r="T291" s="208"/>
      <c r="U291" s="164"/>
      <c r="V291" s="89"/>
      <c r="W291" s="90"/>
      <c r="X291" s="90"/>
      <c r="Y291" s="90"/>
      <c r="Z291" s="90"/>
      <c r="AA291" s="90"/>
      <c r="AB291" s="90"/>
      <c r="AC291" s="90"/>
      <c r="AD291" s="90"/>
      <c r="AE291" s="90"/>
      <c r="AF291" s="90"/>
      <c r="AG291" s="90"/>
      <c r="AH291" s="90"/>
      <c r="AI291" s="90"/>
      <c r="AJ291" s="90"/>
      <c r="AK291" s="90"/>
      <c r="AL291" s="90"/>
      <c r="AM291" s="90"/>
      <c r="AN291" s="90"/>
    </row>
    <row r="292" ht="14.25" customHeight="1">
      <c r="A292" s="90"/>
      <c r="B292" s="90"/>
      <c r="C292" s="90"/>
      <c r="D292" s="90"/>
      <c r="E292" s="208"/>
      <c r="F292" s="90"/>
      <c r="G292" s="90"/>
      <c r="H292" s="208"/>
      <c r="I292" s="90"/>
      <c r="J292" s="158"/>
      <c r="K292" s="90"/>
      <c r="L292" s="90"/>
      <c r="M292" s="90"/>
      <c r="N292" s="90"/>
      <c r="O292" s="90"/>
      <c r="P292" s="90"/>
      <c r="Q292" s="90"/>
      <c r="R292" s="226"/>
      <c r="S292" s="208"/>
      <c r="T292" s="208"/>
      <c r="U292" s="164"/>
      <c r="V292" s="89"/>
      <c r="W292" s="90"/>
      <c r="X292" s="90"/>
      <c r="Y292" s="90"/>
      <c r="Z292" s="90"/>
      <c r="AA292" s="90"/>
      <c r="AB292" s="90"/>
      <c r="AC292" s="90"/>
      <c r="AD292" s="90"/>
      <c r="AE292" s="90"/>
      <c r="AF292" s="90"/>
      <c r="AG292" s="90"/>
      <c r="AH292" s="90"/>
      <c r="AI292" s="90"/>
      <c r="AJ292" s="90"/>
      <c r="AK292" s="90"/>
      <c r="AL292" s="90"/>
      <c r="AM292" s="90"/>
      <c r="AN292" s="90"/>
    </row>
    <row r="293" ht="14.25" customHeight="1">
      <c r="A293" s="90"/>
      <c r="B293" s="90"/>
      <c r="C293" s="90"/>
      <c r="D293" s="90"/>
      <c r="E293" s="208"/>
      <c r="F293" s="90"/>
      <c r="G293" s="90"/>
      <c r="H293" s="208"/>
      <c r="I293" s="90"/>
      <c r="J293" s="158"/>
      <c r="K293" s="90"/>
      <c r="L293" s="90"/>
      <c r="M293" s="90"/>
      <c r="N293" s="90"/>
      <c r="O293" s="90"/>
      <c r="P293" s="90"/>
      <c r="Q293" s="90"/>
      <c r="R293" s="226"/>
      <c r="S293" s="208"/>
      <c r="T293" s="90"/>
      <c r="U293" s="164"/>
      <c r="V293" s="89"/>
      <c r="W293" s="90"/>
      <c r="X293" s="90"/>
      <c r="Y293" s="90"/>
      <c r="Z293" s="90"/>
      <c r="AA293" s="90"/>
      <c r="AB293" s="90"/>
      <c r="AC293" s="90"/>
      <c r="AD293" s="90"/>
      <c r="AE293" s="90"/>
      <c r="AF293" s="90"/>
      <c r="AG293" s="90"/>
      <c r="AH293" s="90"/>
      <c r="AI293" s="90"/>
      <c r="AJ293" s="90"/>
      <c r="AK293" s="90"/>
      <c r="AL293" s="90"/>
      <c r="AM293" s="90"/>
      <c r="AN293" s="90"/>
    </row>
    <row r="294" ht="14.25" customHeight="1">
      <c r="A294" s="90"/>
      <c r="B294" s="90"/>
      <c r="C294" s="90"/>
      <c r="D294" s="90"/>
      <c r="E294" s="90"/>
      <c r="F294" s="90"/>
      <c r="G294" s="90"/>
      <c r="H294" s="90"/>
      <c r="I294" s="90"/>
      <c r="J294" s="158"/>
      <c r="K294" s="90"/>
      <c r="L294" s="90"/>
      <c r="M294" s="90"/>
      <c r="N294" s="90"/>
      <c r="O294" s="90"/>
      <c r="P294" s="90"/>
      <c r="Q294" s="90"/>
      <c r="R294" s="226"/>
      <c r="S294" s="208"/>
      <c r="T294" s="90"/>
      <c r="U294" s="164"/>
      <c r="V294" s="89"/>
      <c r="W294" s="90"/>
      <c r="X294" s="90"/>
      <c r="Y294" s="90"/>
      <c r="Z294" s="90"/>
      <c r="AA294" s="90"/>
      <c r="AB294" s="90"/>
      <c r="AC294" s="90"/>
      <c r="AD294" s="90"/>
      <c r="AE294" s="90"/>
      <c r="AF294" s="90"/>
      <c r="AG294" s="90"/>
      <c r="AH294" s="90"/>
      <c r="AI294" s="90"/>
      <c r="AJ294" s="90"/>
      <c r="AK294" s="90"/>
      <c r="AL294" s="90"/>
      <c r="AM294" s="90"/>
      <c r="AN294" s="90"/>
    </row>
    <row r="295" ht="14.25" customHeight="1">
      <c r="A295" s="90"/>
      <c r="B295" s="90"/>
      <c r="C295" s="90"/>
      <c r="D295" s="90"/>
      <c r="E295" s="90"/>
      <c r="F295" s="90"/>
      <c r="G295" s="90"/>
      <c r="H295" s="90"/>
      <c r="I295" s="90"/>
      <c r="J295" s="158"/>
      <c r="K295" s="90"/>
      <c r="L295" s="90"/>
      <c r="M295" s="90"/>
      <c r="N295" s="90"/>
      <c r="O295" s="90"/>
      <c r="P295" s="90"/>
      <c r="Q295" s="90"/>
      <c r="R295" s="226"/>
      <c r="S295" s="208"/>
      <c r="T295" s="90"/>
      <c r="U295" s="164"/>
      <c r="V295" s="89"/>
      <c r="W295" s="90"/>
      <c r="X295" s="90"/>
      <c r="Y295" s="90"/>
      <c r="Z295" s="90"/>
      <c r="AA295" s="90"/>
      <c r="AB295" s="90"/>
      <c r="AC295" s="90"/>
      <c r="AD295" s="90"/>
      <c r="AE295" s="90"/>
      <c r="AF295" s="90"/>
      <c r="AG295" s="90"/>
      <c r="AH295" s="90"/>
      <c r="AI295" s="90"/>
      <c r="AJ295" s="90"/>
      <c r="AK295" s="90"/>
      <c r="AL295" s="90"/>
      <c r="AM295" s="90"/>
      <c r="AN295" s="90"/>
    </row>
    <row r="296" ht="14.25" customHeight="1">
      <c r="A296" s="90"/>
      <c r="B296" s="90"/>
      <c r="C296" s="90"/>
      <c r="D296" s="90"/>
      <c r="E296" s="90"/>
      <c r="F296" s="90"/>
      <c r="G296" s="90"/>
      <c r="H296" s="90"/>
      <c r="I296" s="90"/>
      <c r="J296" s="158"/>
      <c r="K296" s="90"/>
      <c r="L296" s="90"/>
      <c r="M296" s="90"/>
      <c r="N296" s="90"/>
      <c r="O296" s="90"/>
      <c r="P296" s="90"/>
      <c r="Q296" s="90"/>
      <c r="R296" s="226"/>
      <c r="S296" s="208"/>
      <c r="T296" s="90"/>
      <c r="U296" s="164"/>
      <c r="V296" s="89"/>
      <c r="W296" s="90"/>
      <c r="X296" s="90"/>
      <c r="Y296" s="90"/>
      <c r="Z296" s="90"/>
      <c r="AA296" s="90"/>
      <c r="AB296" s="90"/>
      <c r="AC296" s="90"/>
      <c r="AD296" s="90"/>
      <c r="AE296" s="90"/>
      <c r="AF296" s="90"/>
      <c r="AG296" s="90"/>
      <c r="AH296" s="90"/>
      <c r="AI296" s="90"/>
      <c r="AJ296" s="90"/>
      <c r="AK296" s="90"/>
      <c r="AL296" s="90"/>
      <c r="AM296" s="90"/>
      <c r="AN296" s="90"/>
    </row>
    <row r="297" ht="14.25" customHeight="1">
      <c r="A297" s="90"/>
      <c r="B297" s="90"/>
      <c r="C297" s="90"/>
      <c r="D297" s="90"/>
      <c r="E297" s="90"/>
      <c r="F297" s="90"/>
      <c r="G297" s="90"/>
      <c r="H297" s="90"/>
      <c r="I297" s="90"/>
      <c r="J297" s="158"/>
      <c r="K297" s="90"/>
      <c r="L297" s="90"/>
      <c r="M297" s="90"/>
      <c r="N297" s="90"/>
      <c r="O297" s="90"/>
      <c r="P297" s="90"/>
      <c r="Q297" s="90"/>
      <c r="R297" s="226"/>
      <c r="S297" s="208"/>
      <c r="T297" s="90"/>
      <c r="U297" s="164"/>
      <c r="V297" s="89"/>
      <c r="W297" s="90"/>
      <c r="X297" s="90"/>
      <c r="Y297" s="90"/>
      <c r="Z297" s="90"/>
      <c r="AA297" s="90"/>
      <c r="AB297" s="90"/>
      <c r="AC297" s="90"/>
      <c r="AD297" s="90"/>
      <c r="AE297" s="90"/>
      <c r="AF297" s="90"/>
      <c r="AG297" s="90"/>
      <c r="AH297" s="90"/>
      <c r="AI297" s="90"/>
      <c r="AJ297" s="90"/>
      <c r="AK297" s="90"/>
      <c r="AL297" s="90"/>
      <c r="AM297" s="90"/>
      <c r="AN297" s="90"/>
    </row>
    <row r="298" ht="14.25" customHeight="1">
      <c r="A298" s="90"/>
      <c r="B298" s="90"/>
      <c r="C298" s="90"/>
      <c r="D298" s="90"/>
      <c r="E298" s="90"/>
      <c r="F298" s="90"/>
      <c r="G298" s="90"/>
      <c r="H298" s="90"/>
      <c r="I298" s="90"/>
      <c r="J298" s="158"/>
      <c r="K298" s="90"/>
      <c r="L298" s="90"/>
      <c r="M298" s="90"/>
      <c r="N298" s="90"/>
      <c r="O298" s="90"/>
      <c r="P298" s="90"/>
      <c r="Q298" s="90"/>
      <c r="R298" s="226"/>
      <c r="S298" s="208"/>
      <c r="T298" s="90"/>
      <c r="U298" s="164"/>
      <c r="V298" s="89"/>
      <c r="W298" s="90"/>
      <c r="X298" s="90"/>
      <c r="Y298" s="90"/>
      <c r="Z298" s="90"/>
      <c r="AA298" s="90"/>
      <c r="AB298" s="90"/>
      <c r="AC298" s="90"/>
      <c r="AD298" s="90"/>
      <c r="AE298" s="90"/>
      <c r="AF298" s="90"/>
      <c r="AG298" s="90"/>
      <c r="AH298" s="90"/>
      <c r="AI298" s="90"/>
      <c r="AJ298" s="90"/>
      <c r="AK298" s="90"/>
      <c r="AL298" s="90"/>
      <c r="AM298" s="90"/>
      <c r="AN298" s="90"/>
    </row>
    <row r="299" ht="14.25" customHeight="1">
      <c r="A299" s="90"/>
      <c r="B299" s="90"/>
      <c r="C299" s="90"/>
      <c r="D299" s="90"/>
      <c r="E299" s="90"/>
      <c r="F299" s="90"/>
      <c r="G299" s="90"/>
      <c r="H299" s="90"/>
      <c r="I299" s="90"/>
      <c r="J299" s="158"/>
      <c r="K299" s="90"/>
      <c r="L299" s="90"/>
      <c r="M299" s="90"/>
      <c r="N299" s="90"/>
      <c r="O299" s="90"/>
      <c r="P299" s="90"/>
      <c r="Q299" s="90"/>
      <c r="R299" s="226"/>
      <c r="S299" s="208"/>
      <c r="T299" s="90"/>
      <c r="U299" s="164"/>
      <c r="V299" s="89"/>
      <c r="W299" s="90"/>
      <c r="X299" s="90"/>
      <c r="Y299" s="90"/>
      <c r="Z299" s="90"/>
      <c r="AA299" s="90"/>
      <c r="AB299" s="90"/>
      <c r="AC299" s="90"/>
      <c r="AD299" s="90"/>
      <c r="AE299" s="90"/>
      <c r="AF299" s="90"/>
      <c r="AG299" s="90"/>
      <c r="AH299" s="90"/>
      <c r="AI299" s="90"/>
      <c r="AJ299" s="90"/>
      <c r="AK299" s="90"/>
      <c r="AL299" s="90"/>
      <c r="AM299" s="90"/>
      <c r="AN299" s="90"/>
    </row>
    <row r="300" ht="14.25" customHeight="1">
      <c r="A300" s="90"/>
      <c r="B300" s="90"/>
      <c r="C300" s="90"/>
      <c r="D300" s="90"/>
      <c r="E300" s="90"/>
      <c r="F300" s="90"/>
      <c r="G300" s="90"/>
      <c r="H300" s="90"/>
      <c r="I300" s="90"/>
      <c r="J300" s="158"/>
      <c r="K300" s="90"/>
      <c r="L300" s="90"/>
      <c r="M300" s="90"/>
      <c r="N300" s="90"/>
      <c r="O300" s="90"/>
      <c r="P300" s="90"/>
      <c r="Q300" s="90"/>
      <c r="R300" s="226"/>
      <c r="S300" s="208"/>
      <c r="T300" s="90"/>
      <c r="U300" s="164"/>
      <c r="V300" s="89"/>
      <c r="W300" s="90"/>
      <c r="X300" s="90"/>
      <c r="Y300" s="90"/>
      <c r="Z300" s="90"/>
      <c r="AA300" s="90"/>
      <c r="AB300" s="90"/>
      <c r="AC300" s="90"/>
      <c r="AD300" s="90"/>
      <c r="AE300" s="90"/>
      <c r="AF300" s="90"/>
      <c r="AG300" s="90"/>
      <c r="AH300" s="90"/>
      <c r="AI300" s="90"/>
      <c r="AJ300" s="90"/>
      <c r="AK300" s="90"/>
      <c r="AL300" s="90"/>
      <c r="AM300" s="90"/>
      <c r="AN300" s="90"/>
    </row>
    <row r="301" ht="14.25" customHeight="1">
      <c r="A301" s="90"/>
      <c r="B301" s="90"/>
      <c r="C301" s="90"/>
      <c r="D301" s="90"/>
      <c r="E301" s="90"/>
      <c r="F301" s="90"/>
      <c r="G301" s="90"/>
      <c r="H301" s="90"/>
      <c r="I301" s="90"/>
      <c r="J301" s="158"/>
      <c r="K301" s="90"/>
      <c r="L301" s="90"/>
      <c r="M301" s="90"/>
      <c r="N301" s="90"/>
      <c r="O301" s="90"/>
      <c r="P301" s="90"/>
      <c r="Q301" s="90"/>
      <c r="R301" s="226"/>
      <c r="S301" s="208"/>
      <c r="T301" s="90"/>
      <c r="U301" s="164"/>
      <c r="V301" s="89"/>
      <c r="W301" s="90"/>
      <c r="X301" s="90"/>
      <c r="Y301" s="90"/>
      <c r="Z301" s="90"/>
      <c r="AA301" s="90"/>
      <c r="AB301" s="90"/>
      <c r="AC301" s="90"/>
      <c r="AD301" s="90"/>
      <c r="AE301" s="90"/>
      <c r="AF301" s="90"/>
      <c r="AG301" s="90"/>
      <c r="AH301" s="90"/>
      <c r="AI301" s="90"/>
      <c r="AJ301" s="90"/>
      <c r="AK301" s="90"/>
      <c r="AL301" s="90"/>
      <c r="AM301" s="90"/>
      <c r="AN301" s="90"/>
    </row>
    <row r="302" ht="14.25" customHeight="1">
      <c r="A302" s="90"/>
      <c r="B302" s="90"/>
      <c r="C302" s="90"/>
      <c r="D302" s="90"/>
      <c r="E302" s="90"/>
      <c r="F302" s="90"/>
      <c r="G302" s="90"/>
      <c r="H302" s="90"/>
      <c r="I302" s="90"/>
      <c r="J302" s="158"/>
      <c r="K302" s="90"/>
      <c r="L302" s="90"/>
      <c r="M302" s="90"/>
      <c r="N302" s="90"/>
      <c r="O302" s="90"/>
      <c r="P302" s="90"/>
      <c r="Q302" s="90"/>
      <c r="R302" s="226"/>
      <c r="S302" s="208"/>
      <c r="T302" s="90"/>
      <c r="U302" s="164"/>
      <c r="V302" s="89"/>
      <c r="W302" s="90"/>
      <c r="X302" s="90"/>
      <c r="Y302" s="90"/>
      <c r="Z302" s="90"/>
      <c r="AA302" s="90"/>
      <c r="AB302" s="90"/>
      <c r="AC302" s="90"/>
      <c r="AD302" s="90"/>
      <c r="AE302" s="90"/>
      <c r="AF302" s="90"/>
      <c r="AG302" s="90"/>
      <c r="AH302" s="90"/>
      <c r="AI302" s="90"/>
      <c r="AJ302" s="90"/>
      <c r="AK302" s="90"/>
      <c r="AL302" s="90"/>
      <c r="AM302" s="90"/>
      <c r="AN302" s="90"/>
    </row>
    <row r="303" ht="14.25" customHeight="1">
      <c r="A303" s="90"/>
      <c r="B303" s="90"/>
      <c r="C303" s="90"/>
      <c r="D303" s="90"/>
      <c r="E303" s="90"/>
      <c r="F303" s="90"/>
      <c r="G303" s="90"/>
      <c r="H303" s="90"/>
      <c r="I303" s="90"/>
      <c r="J303" s="158"/>
      <c r="K303" s="90"/>
      <c r="L303" s="90"/>
      <c r="M303" s="90"/>
      <c r="N303" s="90"/>
      <c r="O303" s="90"/>
      <c r="P303" s="90"/>
      <c r="Q303" s="90"/>
      <c r="R303" s="226"/>
      <c r="S303" s="208"/>
      <c r="T303" s="90"/>
      <c r="U303" s="164"/>
      <c r="V303" s="89"/>
      <c r="W303" s="90"/>
      <c r="X303" s="90"/>
      <c r="Y303" s="90"/>
      <c r="Z303" s="90"/>
      <c r="AA303" s="90"/>
      <c r="AB303" s="90"/>
      <c r="AC303" s="90"/>
      <c r="AD303" s="90"/>
      <c r="AE303" s="90"/>
      <c r="AF303" s="90"/>
      <c r="AG303" s="90"/>
      <c r="AH303" s="90"/>
      <c r="AI303" s="90"/>
      <c r="AJ303" s="90"/>
      <c r="AK303" s="90"/>
      <c r="AL303" s="90"/>
      <c r="AM303" s="90"/>
      <c r="AN303" s="90"/>
    </row>
    <row r="304" ht="14.25" customHeight="1">
      <c r="A304" s="90"/>
      <c r="B304" s="90"/>
      <c r="C304" s="90"/>
      <c r="D304" s="90"/>
      <c r="E304" s="90"/>
      <c r="F304" s="90"/>
      <c r="G304" s="90"/>
      <c r="H304" s="90"/>
      <c r="I304" s="90"/>
      <c r="J304" s="158"/>
      <c r="K304" s="90"/>
      <c r="L304" s="90"/>
      <c r="M304" s="90"/>
      <c r="N304" s="90"/>
      <c r="O304" s="90"/>
      <c r="P304" s="90"/>
      <c r="Q304" s="90"/>
      <c r="R304" s="226"/>
      <c r="S304" s="208"/>
      <c r="T304" s="90"/>
      <c r="U304" s="164"/>
      <c r="V304" s="89"/>
      <c r="W304" s="90"/>
      <c r="X304" s="90"/>
      <c r="Y304" s="90"/>
      <c r="Z304" s="90"/>
      <c r="AA304" s="90"/>
      <c r="AB304" s="90"/>
      <c r="AC304" s="90"/>
      <c r="AD304" s="90"/>
      <c r="AE304" s="90"/>
      <c r="AF304" s="90"/>
      <c r="AG304" s="90"/>
      <c r="AH304" s="90"/>
      <c r="AI304" s="90"/>
      <c r="AJ304" s="90"/>
      <c r="AK304" s="90"/>
      <c r="AL304" s="90"/>
      <c r="AM304" s="90"/>
      <c r="AN304" s="90"/>
    </row>
    <row r="305" ht="14.25" customHeight="1">
      <c r="A305" s="90"/>
      <c r="B305" s="90"/>
      <c r="C305" s="90"/>
      <c r="D305" s="90"/>
      <c r="E305" s="90"/>
      <c r="F305" s="90"/>
      <c r="G305" s="90"/>
      <c r="H305" s="90"/>
      <c r="I305" s="90"/>
      <c r="J305" s="158"/>
      <c r="K305" s="90"/>
      <c r="L305" s="90"/>
      <c r="M305" s="90"/>
      <c r="N305" s="90"/>
      <c r="O305" s="90"/>
      <c r="P305" s="90"/>
      <c r="Q305" s="90"/>
      <c r="R305" s="226"/>
      <c r="S305" s="208"/>
      <c r="T305" s="90"/>
      <c r="U305" s="164"/>
      <c r="V305" s="89"/>
      <c r="W305" s="90"/>
      <c r="X305" s="90"/>
      <c r="Y305" s="90"/>
      <c r="Z305" s="90"/>
      <c r="AA305" s="90"/>
      <c r="AB305" s="90"/>
      <c r="AC305" s="90"/>
      <c r="AD305" s="90"/>
      <c r="AE305" s="90"/>
      <c r="AF305" s="90"/>
      <c r="AG305" s="90"/>
      <c r="AH305" s="90"/>
      <c r="AI305" s="90"/>
      <c r="AJ305" s="90"/>
      <c r="AK305" s="90"/>
      <c r="AL305" s="90"/>
      <c r="AM305" s="90"/>
      <c r="AN305" s="90"/>
    </row>
    <row r="306" ht="14.25" customHeight="1">
      <c r="A306" s="90"/>
      <c r="B306" s="90"/>
      <c r="C306" s="90"/>
      <c r="D306" s="90"/>
      <c r="E306" s="90"/>
      <c r="F306" s="90"/>
      <c r="G306" s="90"/>
      <c r="H306" s="90"/>
      <c r="I306" s="90"/>
      <c r="J306" s="158"/>
      <c r="K306" s="90"/>
      <c r="L306" s="90"/>
      <c r="M306" s="90"/>
      <c r="N306" s="90"/>
      <c r="O306" s="90"/>
      <c r="P306" s="90"/>
      <c r="Q306" s="90"/>
      <c r="R306" s="226"/>
      <c r="S306" s="208"/>
      <c r="T306" s="90"/>
      <c r="U306" s="164"/>
      <c r="V306" s="89"/>
      <c r="W306" s="90"/>
      <c r="X306" s="90"/>
      <c r="Y306" s="90"/>
      <c r="Z306" s="90"/>
      <c r="AA306" s="90"/>
      <c r="AB306" s="90"/>
      <c r="AC306" s="90"/>
      <c r="AD306" s="90"/>
      <c r="AE306" s="90"/>
      <c r="AF306" s="90"/>
      <c r="AG306" s="90"/>
      <c r="AH306" s="90"/>
      <c r="AI306" s="90"/>
      <c r="AJ306" s="90"/>
      <c r="AK306" s="90"/>
      <c r="AL306" s="90"/>
      <c r="AM306" s="90"/>
      <c r="AN306" s="90"/>
    </row>
    <row r="307" ht="14.25" customHeight="1">
      <c r="A307" s="90"/>
      <c r="B307" s="90"/>
      <c r="C307" s="90"/>
      <c r="D307" s="90"/>
      <c r="E307" s="90"/>
      <c r="F307" s="90"/>
      <c r="G307" s="90"/>
      <c r="H307" s="90"/>
      <c r="I307" s="90"/>
      <c r="J307" s="158"/>
      <c r="K307" s="90"/>
      <c r="L307" s="90"/>
      <c r="M307" s="90"/>
      <c r="N307" s="90"/>
      <c r="O307" s="90"/>
      <c r="P307" s="90"/>
      <c r="Q307" s="90"/>
      <c r="R307" s="226"/>
      <c r="S307" s="208"/>
      <c r="T307" s="90"/>
      <c r="U307" s="164"/>
      <c r="V307" s="89"/>
      <c r="W307" s="90"/>
      <c r="X307" s="90"/>
      <c r="Y307" s="90"/>
      <c r="Z307" s="90"/>
      <c r="AA307" s="90"/>
      <c r="AB307" s="90"/>
      <c r="AC307" s="90"/>
      <c r="AD307" s="90"/>
      <c r="AE307" s="90"/>
      <c r="AF307" s="90"/>
      <c r="AG307" s="90"/>
      <c r="AH307" s="90"/>
      <c r="AI307" s="90"/>
      <c r="AJ307" s="90"/>
      <c r="AK307" s="90"/>
      <c r="AL307" s="90"/>
      <c r="AM307" s="90"/>
      <c r="AN307" s="90"/>
    </row>
    <row r="308" ht="14.25" customHeight="1">
      <c r="A308" s="90"/>
      <c r="B308" s="90"/>
      <c r="C308" s="90"/>
      <c r="D308" s="90"/>
      <c r="E308" s="90"/>
      <c r="F308" s="90"/>
      <c r="G308" s="90"/>
      <c r="H308" s="90"/>
      <c r="I308" s="90"/>
      <c r="J308" s="158"/>
      <c r="K308" s="90"/>
      <c r="L308" s="90"/>
      <c r="M308" s="90"/>
      <c r="N308" s="90"/>
      <c r="O308" s="90"/>
      <c r="P308" s="90"/>
      <c r="Q308" s="90"/>
      <c r="R308" s="226"/>
      <c r="S308" s="208"/>
      <c r="T308" s="90"/>
      <c r="U308" s="164"/>
      <c r="V308" s="89"/>
      <c r="W308" s="90"/>
      <c r="X308" s="90"/>
      <c r="Y308" s="90"/>
      <c r="Z308" s="90"/>
      <c r="AA308" s="90"/>
      <c r="AB308" s="90"/>
      <c r="AC308" s="90"/>
      <c r="AD308" s="90"/>
      <c r="AE308" s="90"/>
      <c r="AF308" s="90"/>
      <c r="AG308" s="90"/>
      <c r="AH308" s="90"/>
      <c r="AI308" s="90"/>
      <c r="AJ308" s="90"/>
      <c r="AK308" s="90"/>
      <c r="AL308" s="90"/>
      <c r="AM308" s="90"/>
      <c r="AN308" s="90"/>
    </row>
    <row r="309" ht="14.25" customHeight="1">
      <c r="A309" s="90"/>
      <c r="B309" s="90"/>
      <c r="C309" s="90"/>
      <c r="D309" s="90"/>
      <c r="E309" s="90"/>
      <c r="F309" s="90"/>
      <c r="G309" s="90"/>
      <c r="H309" s="90"/>
      <c r="I309" s="90"/>
      <c r="J309" s="158"/>
      <c r="K309" s="90"/>
      <c r="L309" s="90"/>
      <c r="M309" s="90"/>
      <c r="N309" s="90"/>
      <c r="O309" s="90"/>
      <c r="P309" s="90"/>
      <c r="Q309" s="90"/>
      <c r="R309" s="226"/>
      <c r="S309" s="208"/>
      <c r="T309" s="90"/>
      <c r="U309" s="164"/>
      <c r="V309" s="89"/>
      <c r="W309" s="90"/>
      <c r="X309" s="90"/>
      <c r="Y309" s="90"/>
      <c r="Z309" s="90"/>
      <c r="AA309" s="90"/>
      <c r="AB309" s="90"/>
      <c r="AC309" s="90"/>
      <c r="AD309" s="90"/>
      <c r="AE309" s="90"/>
      <c r="AF309" s="90"/>
      <c r="AG309" s="90"/>
      <c r="AH309" s="90"/>
      <c r="AI309" s="90"/>
      <c r="AJ309" s="90"/>
      <c r="AK309" s="90"/>
      <c r="AL309" s="90"/>
      <c r="AM309" s="90"/>
      <c r="AN309" s="90"/>
    </row>
    <row r="310" ht="14.25" customHeight="1">
      <c r="A310" s="90"/>
      <c r="B310" s="90"/>
      <c r="C310" s="90"/>
      <c r="D310" s="90"/>
      <c r="E310" s="90"/>
      <c r="F310" s="90"/>
      <c r="G310" s="90"/>
      <c r="H310" s="90"/>
      <c r="I310" s="90"/>
      <c r="J310" s="158"/>
      <c r="K310" s="90"/>
      <c r="L310" s="90"/>
      <c r="M310" s="90"/>
      <c r="N310" s="90"/>
      <c r="O310" s="90"/>
      <c r="P310" s="90"/>
      <c r="Q310" s="90"/>
      <c r="R310" s="226"/>
      <c r="S310" s="208"/>
      <c r="T310" s="90"/>
      <c r="U310" s="164"/>
      <c r="V310" s="89"/>
      <c r="W310" s="90"/>
      <c r="X310" s="90"/>
      <c r="Y310" s="90"/>
      <c r="Z310" s="90"/>
      <c r="AA310" s="90"/>
      <c r="AB310" s="90"/>
      <c r="AC310" s="90"/>
      <c r="AD310" s="90"/>
      <c r="AE310" s="90"/>
      <c r="AF310" s="90"/>
      <c r="AG310" s="90"/>
      <c r="AH310" s="90"/>
      <c r="AI310" s="90"/>
      <c r="AJ310" s="90"/>
      <c r="AK310" s="90"/>
      <c r="AL310" s="90"/>
      <c r="AM310" s="90"/>
      <c r="AN310" s="90"/>
    </row>
    <row r="311" ht="14.25" customHeight="1">
      <c r="A311" s="90"/>
      <c r="B311" s="90"/>
      <c r="C311" s="90"/>
      <c r="D311" s="90"/>
      <c r="E311" s="90"/>
      <c r="F311" s="90"/>
      <c r="G311" s="90"/>
      <c r="H311" s="90"/>
      <c r="I311" s="90"/>
      <c r="J311" s="158"/>
      <c r="K311" s="90"/>
      <c r="L311" s="90"/>
      <c r="M311" s="90"/>
      <c r="N311" s="90"/>
      <c r="O311" s="90"/>
      <c r="P311" s="90"/>
      <c r="Q311" s="90"/>
      <c r="R311" s="226"/>
      <c r="S311" s="208"/>
      <c r="T311" s="90"/>
      <c r="U311" s="164"/>
      <c r="V311" s="89"/>
      <c r="W311" s="90"/>
      <c r="X311" s="90"/>
      <c r="Y311" s="90"/>
      <c r="Z311" s="90"/>
      <c r="AA311" s="90"/>
      <c r="AB311" s="90"/>
      <c r="AC311" s="90"/>
      <c r="AD311" s="90"/>
      <c r="AE311" s="90"/>
      <c r="AF311" s="90"/>
      <c r="AG311" s="90"/>
      <c r="AH311" s="90"/>
      <c r="AI311" s="90"/>
      <c r="AJ311" s="90"/>
      <c r="AK311" s="90"/>
      <c r="AL311" s="90"/>
      <c r="AM311" s="90"/>
      <c r="AN311" s="90"/>
    </row>
    <row r="312" ht="14.25" customHeight="1">
      <c r="A312" s="90"/>
      <c r="B312" s="90"/>
      <c r="C312" s="90"/>
      <c r="D312" s="90"/>
      <c r="E312" s="90"/>
      <c r="F312" s="227"/>
      <c r="G312" s="227"/>
      <c r="H312" s="90"/>
      <c r="I312" s="90"/>
      <c r="J312" s="158"/>
      <c r="K312" s="90"/>
      <c r="L312" s="90"/>
      <c r="M312" s="90"/>
      <c r="N312" s="90"/>
      <c r="O312" s="90"/>
      <c r="P312" s="90"/>
      <c r="Q312" s="90"/>
      <c r="R312" s="226"/>
      <c r="S312" s="208"/>
      <c r="T312" s="90"/>
      <c r="U312" s="164"/>
      <c r="V312" s="89"/>
      <c r="W312" s="90"/>
      <c r="X312" s="90"/>
      <c r="Y312" s="90"/>
      <c r="Z312" s="90"/>
      <c r="AA312" s="90"/>
      <c r="AB312" s="90"/>
      <c r="AC312" s="90"/>
      <c r="AD312" s="90"/>
      <c r="AE312" s="90"/>
      <c r="AF312" s="90"/>
      <c r="AG312" s="90"/>
      <c r="AH312" s="90"/>
      <c r="AI312" s="90"/>
      <c r="AJ312" s="90"/>
      <c r="AK312" s="90"/>
      <c r="AL312" s="90"/>
      <c r="AM312" s="90"/>
      <c r="AN312" s="90"/>
    </row>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B3:N5"/>
    <mergeCell ref="R4:T4"/>
    <mergeCell ref="B6:C6"/>
    <mergeCell ref="F6:G6"/>
    <mergeCell ref="B7:C7"/>
    <mergeCell ref="S7:T7"/>
    <mergeCell ref="S10:T10"/>
    <mergeCell ref="I16:J20"/>
    <mergeCell ref="I21:J25"/>
    <mergeCell ref="F30:G35"/>
    <mergeCell ref="I30:J35"/>
    <mergeCell ref="G9:J9"/>
    <mergeCell ref="C12:M13"/>
    <mergeCell ref="R15:R16"/>
    <mergeCell ref="C16:E21"/>
    <mergeCell ref="F16:G20"/>
    <mergeCell ref="L16:M21"/>
    <mergeCell ref="F21:G26"/>
    <mergeCell ref="R76:S76"/>
    <mergeCell ref="F77:G77"/>
    <mergeCell ref="R97:S97"/>
    <mergeCell ref="B28:N29"/>
    <mergeCell ref="B43:N43"/>
    <mergeCell ref="B44:N44"/>
    <mergeCell ref="B45:N45"/>
    <mergeCell ref="B46:N46"/>
    <mergeCell ref="B67:L67"/>
    <mergeCell ref="R67:T67"/>
  </mergeCells>
  <conditionalFormatting sqref="K6">
    <cfRule type="cellIs" dxfId="0" priority="1" operator="equal">
      <formula>0</formula>
    </cfRule>
  </conditionalFormatting>
  <conditionalFormatting sqref="K6">
    <cfRule type="cellIs" dxfId="1" priority="2" operator="greaterThan">
      <formula>0</formula>
    </cfRule>
  </conditionalFormatting>
  <dataValidations>
    <dataValidation type="list" allowBlank="1" showErrorMessage="1" sqref="S7">
      <formula1>dds!$A$1:$A$2</formula1>
    </dataValidation>
  </dataValidations>
  <hyperlinks>
    <hyperlink display="Objetivo" location="Instruções!A35" ref="C14"/>
    <hyperlink display="#gid=1489836668" location="Extrato!A1" ref="C16"/>
    <hyperlink display="#gid=1967791691&amp;range=A44" location="Central!A44" ref="F16"/>
    <hyperlink display="#gid=1681212024" location="Proventos!A1" ref="I16"/>
    <hyperlink display="#gid=528627700" location="Variação!A1" ref="L16"/>
    <hyperlink display="#gid=291656554" location="Acompanhamento!A1" ref="F21"/>
    <hyperlink display="#gid=284073636" location="Instruções!A1" ref="I21"/>
  </hyperlinks>
  <printOptions/>
  <pageMargins bottom="0.787401575" footer="0.0" header="0.0" left="0.511811024" right="0.511811024" top="0.787401575"/>
  <pageSetup paperSize="9" orientation="portrait"/>
  <drawing r:id="rId1"/>
  <tableParts count="1">
    <tablePart r:id="rId3"/>
  </tableParts>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pageSetUpPr/>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outlineLevelRow="2"/>
  <cols>
    <col customWidth="1" min="1" max="1" width="26.71"/>
    <col customWidth="1" min="2" max="61" width="16.43"/>
  </cols>
  <sheetData>
    <row r="1" ht="14.25" customHeight="1">
      <c r="A1" s="228" t="str">
        <f>Central!S7</f>
        <v/>
      </c>
      <c r="B1" s="229" t="s">
        <v>37</v>
      </c>
      <c r="C1" s="230"/>
      <c r="D1" s="230"/>
      <c r="E1" s="230"/>
      <c r="F1" s="230"/>
      <c r="G1" s="230"/>
      <c r="H1" s="230"/>
      <c r="I1" s="230"/>
      <c r="J1" s="230"/>
      <c r="K1" s="231"/>
      <c r="L1" s="230"/>
      <c r="M1" s="230"/>
      <c r="N1" s="230"/>
      <c r="O1" s="230"/>
      <c r="P1" s="230"/>
      <c r="Q1" s="230"/>
      <c r="R1" s="230"/>
      <c r="S1" s="230"/>
      <c r="T1" s="230"/>
      <c r="U1" s="230"/>
      <c r="V1" s="230"/>
      <c r="W1" s="231"/>
      <c r="X1" s="230"/>
      <c r="Y1" s="230"/>
      <c r="Z1" s="230"/>
      <c r="AA1" s="230"/>
      <c r="AB1" s="230"/>
      <c r="AC1" s="230"/>
      <c r="AD1" s="230"/>
      <c r="AE1" s="230"/>
      <c r="AF1" s="230"/>
      <c r="AG1" s="230"/>
      <c r="AH1" s="231"/>
      <c r="AI1" s="230"/>
      <c r="AJ1" s="230"/>
      <c r="AK1" s="230"/>
      <c r="AL1" s="230"/>
      <c r="AM1" s="230"/>
      <c r="AN1" s="230"/>
      <c r="AO1" s="230"/>
      <c r="AP1" s="230"/>
      <c r="AQ1" s="230"/>
      <c r="AR1" s="230"/>
      <c r="AS1" s="230"/>
      <c r="AT1" s="231"/>
      <c r="AU1" s="230"/>
      <c r="AV1" s="230"/>
      <c r="AW1" s="230"/>
      <c r="AX1" s="230"/>
      <c r="AY1" s="230"/>
      <c r="AZ1" s="230"/>
      <c r="BA1" s="232"/>
      <c r="BB1" s="232"/>
      <c r="BC1" s="232"/>
      <c r="BD1" s="232"/>
      <c r="BE1" s="232"/>
      <c r="BF1" s="232"/>
      <c r="BG1" s="232"/>
      <c r="BH1" s="232"/>
      <c r="BI1" s="232"/>
    </row>
    <row r="2" ht="30.75" customHeight="1">
      <c r="A2" s="233">
        <f>Central!S6</f>
        <v>0</v>
      </c>
      <c r="B2" s="234" t="s">
        <v>38</v>
      </c>
      <c r="C2" s="235"/>
      <c r="D2" s="235"/>
      <c r="E2" s="235"/>
      <c r="F2" s="235"/>
      <c r="G2" s="235"/>
      <c r="H2" s="235"/>
      <c r="I2" s="235"/>
      <c r="J2" s="236"/>
      <c r="K2" s="237" t="s">
        <v>39</v>
      </c>
      <c r="L2" s="238"/>
      <c r="M2" s="235"/>
      <c r="N2" s="239"/>
      <c r="O2" s="239"/>
      <c r="P2" s="239"/>
      <c r="Q2" s="239"/>
      <c r="R2" s="239"/>
      <c r="S2" s="239"/>
      <c r="T2" s="239"/>
      <c r="U2" s="239"/>
      <c r="V2" s="240"/>
      <c r="W2" s="237" t="s">
        <v>39</v>
      </c>
      <c r="X2" s="241"/>
      <c r="Y2" s="239"/>
      <c r="Z2" s="239"/>
      <c r="AA2" s="239"/>
      <c r="AB2" s="239"/>
      <c r="AC2" s="239"/>
      <c r="AD2" s="239"/>
      <c r="AE2" s="239"/>
      <c r="AF2" s="239"/>
      <c r="AG2" s="240"/>
      <c r="AH2" s="237" t="s">
        <v>39</v>
      </c>
      <c r="AI2" s="238"/>
      <c r="AJ2" s="235"/>
      <c r="AK2" s="239"/>
      <c r="AL2" s="239"/>
      <c r="AM2" s="239"/>
      <c r="AN2" s="239"/>
      <c r="AO2" s="239"/>
      <c r="AP2" s="239"/>
      <c r="AQ2" s="239"/>
      <c r="AR2" s="239"/>
      <c r="AS2" s="240"/>
      <c r="AT2" s="237" t="s">
        <v>39</v>
      </c>
      <c r="AU2" s="241"/>
      <c r="AV2" s="235"/>
      <c r="AW2" s="239"/>
      <c r="AX2" s="239"/>
      <c r="AY2" s="239"/>
      <c r="AZ2" s="239"/>
      <c r="BA2" s="242"/>
      <c r="BB2" s="242"/>
      <c r="BC2" s="242"/>
      <c r="BD2" s="242"/>
      <c r="BE2" s="242"/>
      <c r="BF2" s="242"/>
      <c r="BG2" s="242"/>
      <c r="BH2" s="242"/>
      <c r="BI2" s="242"/>
    </row>
    <row r="3" ht="14.25" customHeight="1">
      <c r="A3" s="243" t="str">
        <f>"Seu objetivo é R$ "&amp;ROUND(Central!S8,2)</f>
        <v>Seu objetivo é R$ 0</v>
      </c>
      <c r="B3" s="244"/>
      <c r="C3" s="245"/>
      <c r="D3" s="245"/>
      <c r="E3" s="231"/>
      <c r="F3" s="231"/>
      <c r="G3" s="231"/>
      <c r="H3" s="231"/>
      <c r="I3" s="231"/>
      <c r="J3" s="231"/>
      <c r="K3" s="246"/>
      <c r="L3" s="231"/>
      <c r="M3" s="231"/>
      <c r="N3" s="231"/>
      <c r="O3" s="231"/>
      <c r="P3" s="231"/>
      <c r="Q3" s="231"/>
      <c r="R3" s="231"/>
      <c r="S3" s="231"/>
      <c r="T3" s="231"/>
      <c r="U3" s="231"/>
      <c r="V3" s="231"/>
      <c r="W3" s="246"/>
      <c r="X3" s="231"/>
      <c r="Y3" s="231"/>
      <c r="Z3" s="231"/>
      <c r="AA3" s="231"/>
      <c r="AB3" s="231"/>
      <c r="AC3" s="231"/>
      <c r="AD3" s="231"/>
      <c r="AE3" s="231"/>
      <c r="AF3" s="231"/>
      <c r="AG3" s="231"/>
      <c r="AH3" s="246"/>
      <c r="AI3" s="231"/>
      <c r="AJ3" s="231"/>
      <c r="AK3" s="231"/>
      <c r="AL3" s="231"/>
      <c r="AM3" s="231"/>
      <c r="AN3" s="231"/>
      <c r="AO3" s="231"/>
      <c r="AP3" s="231"/>
      <c r="AQ3" s="231"/>
      <c r="AR3" s="231"/>
      <c r="AS3" s="231"/>
      <c r="AT3" s="246"/>
      <c r="AU3" s="231"/>
      <c r="AV3" s="231"/>
      <c r="AW3" s="231"/>
      <c r="AX3" s="231"/>
      <c r="AY3" s="231"/>
      <c r="AZ3" s="231"/>
      <c r="BA3" s="247"/>
      <c r="BB3" s="247"/>
      <c r="BC3" s="247"/>
      <c r="BD3" s="247"/>
      <c r="BE3" s="247"/>
      <c r="BF3" s="247"/>
      <c r="BG3" s="247"/>
      <c r="BH3" s="247"/>
      <c r="BI3" s="247"/>
    </row>
    <row r="4" ht="14.25" customHeight="1">
      <c r="A4" s="248"/>
      <c r="B4" s="249"/>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c r="AQ4" s="195"/>
      <c r="AR4" s="195"/>
      <c r="AS4" s="195"/>
      <c r="AT4" s="195"/>
      <c r="AU4" s="195"/>
      <c r="AV4" s="195"/>
      <c r="AW4" s="195"/>
      <c r="AX4" s="195"/>
      <c r="AY4" s="195"/>
      <c r="AZ4" s="195"/>
      <c r="BA4" s="195"/>
      <c r="BB4" s="195"/>
      <c r="BC4" s="195"/>
      <c r="BD4" s="195"/>
      <c r="BE4" s="195"/>
      <c r="BF4" s="195"/>
      <c r="BG4" s="195"/>
      <c r="BH4" s="195"/>
      <c r="BI4" s="250"/>
    </row>
    <row r="5" ht="14.25" customHeight="1">
      <c r="A5" s="251"/>
      <c r="B5" s="252">
        <f>IFERROR(EOMONTH('Instruções'!$M$15,-1)+1,EOMONTH(TODAY(),-1)+1)</f>
        <v>44682</v>
      </c>
      <c r="C5" s="253">
        <f t="shared" ref="C5:BI5" si="1">EOMONTH(B5,0)+1</f>
        <v>44713</v>
      </c>
      <c r="D5" s="253">
        <f t="shared" si="1"/>
        <v>44743</v>
      </c>
      <c r="E5" s="253">
        <f t="shared" si="1"/>
        <v>44774</v>
      </c>
      <c r="F5" s="253">
        <f t="shared" si="1"/>
        <v>44805</v>
      </c>
      <c r="G5" s="253">
        <f t="shared" si="1"/>
        <v>44835</v>
      </c>
      <c r="H5" s="253">
        <f t="shared" si="1"/>
        <v>44866</v>
      </c>
      <c r="I5" s="253">
        <f t="shared" si="1"/>
        <v>44896</v>
      </c>
      <c r="J5" s="253">
        <f t="shared" si="1"/>
        <v>44927</v>
      </c>
      <c r="K5" s="253">
        <f t="shared" si="1"/>
        <v>44958</v>
      </c>
      <c r="L5" s="253">
        <f t="shared" si="1"/>
        <v>44986</v>
      </c>
      <c r="M5" s="253">
        <f t="shared" si="1"/>
        <v>45017</v>
      </c>
      <c r="N5" s="253">
        <f t="shared" si="1"/>
        <v>45047</v>
      </c>
      <c r="O5" s="253">
        <f t="shared" si="1"/>
        <v>45078</v>
      </c>
      <c r="P5" s="253">
        <f t="shared" si="1"/>
        <v>45108</v>
      </c>
      <c r="Q5" s="253">
        <f t="shared" si="1"/>
        <v>45139</v>
      </c>
      <c r="R5" s="253">
        <f t="shared" si="1"/>
        <v>45170</v>
      </c>
      <c r="S5" s="253">
        <f t="shared" si="1"/>
        <v>45200</v>
      </c>
      <c r="T5" s="253">
        <f t="shared" si="1"/>
        <v>45231</v>
      </c>
      <c r="U5" s="253">
        <f t="shared" si="1"/>
        <v>45261</v>
      </c>
      <c r="V5" s="253">
        <f t="shared" si="1"/>
        <v>45292</v>
      </c>
      <c r="W5" s="253">
        <f t="shared" si="1"/>
        <v>45323</v>
      </c>
      <c r="X5" s="253">
        <f t="shared" si="1"/>
        <v>45352</v>
      </c>
      <c r="Y5" s="253">
        <f t="shared" si="1"/>
        <v>45383</v>
      </c>
      <c r="Z5" s="253">
        <f t="shared" si="1"/>
        <v>45413</v>
      </c>
      <c r="AA5" s="253">
        <f t="shared" si="1"/>
        <v>45444</v>
      </c>
      <c r="AB5" s="253">
        <f t="shared" si="1"/>
        <v>45474</v>
      </c>
      <c r="AC5" s="253">
        <f t="shared" si="1"/>
        <v>45505</v>
      </c>
      <c r="AD5" s="253">
        <f t="shared" si="1"/>
        <v>45536</v>
      </c>
      <c r="AE5" s="253">
        <f t="shared" si="1"/>
        <v>45566</v>
      </c>
      <c r="AF5" s="253">
        <f t="shared" si="1"/>
        <v>45597</v>
      </c>
      <c r="AG5" s="253">
        <f t="shared" si="1"/>
        <v>45627</v>
      </c>
      <c r="AH5" s="253">
        <f t="shared" si="1"/>
        <v>45658</v>
      </c>
      <c r="AI5" s="253">
        <f t="shared" si="1"/>
        <v>45689</v>
      </c>
      <c r="AJ5" s="253">
        <f t="shared" si="1"/>
        <v>45717</v>
      </c>
      <c r="AK5" s="253">
        <f t="shared" si="1"/>
        <v>45748</v>
      </c>
      <c r="AL5" s="253">
        <f t="shared" si="1"/>
        <v>45778</v>
      </c>
      <c r="AM5" s="253">
        <f t="shared" si="1"/>
        <v>45809</v>
      </c>
      <c r="AN5" s="253">
        <f t="shared" si="1"/>
        <v>45839</v>
      </c>
      <c r="AO5" s="253">
        <f t="shared" si="1"/>
        <v>45870</v>
      </c>
      <c r="AP5" s="253">
        <f t="shared" si="1"/>
        <v>45901</v>
      </c>
      <c r="AQ5" s="253">
        <f t="shared" si="1"/>
        <v>45931</v>
      </c>
      <c r="AR5" s="253">
        <f t="shared" si="1"/>
        <v>45962</v>
      </c>
      <c r="AS5" s="253">
        <f t="shared" si="1"/>
        <v>45992</v>
      </c>
      <c r="AT5" s="253">
        <f t="shared" si="1"/>
        <v>46023</v>
      </c>
      <c r="AU5" s="253">
        <f t="shared" si="1"/>
        <v>46054</v>
      </c>
      <c r="AV5" s="253">
        <f t="shared" si="1"/>
        <v>46082</v>
      </c>
      <c r="AW5" s="253">
        <f t="shared" si="1"/>
        <v>46113</v>
      </c>
      <c r="AX5" s="253">
        <f t="shared" si="1"/>
        <v>46143</v>
      </c>
      <c r="AY5" s="253">
        <f t="shared" si="1"/>
        <v>46174</v>
      </c>
      <c r="AZ5" s="253">
        <f t="shared" si="1"/>
        <v>46204</v>
      </c>
      <c r="BA5" s="253">
        <f t="shared" si="1"/>
        <v>46235</v>
      </c>
      <c r="BB5" s="253">
        <f t="shared" si="1"/>
        <v>46266</v>
      </c>
      <c r="BC5" s="253">
        <f t="shared" si="1"/>
        <v>46296</v>
      </c>
      <c r="BD5" s="253">
        <f t="shared" si="1"/>
        <v>46327</v>
      </c>
      <c r="BE5" s="253">
        <f t="shared" si="1"/>
        <v>46357</v>
      </c>
      <c r="BF5" s="253">
        <f t="shared" si="1"/>
        <v>46388</v>
      </c>
      <c r="BG5" s="253">
        <f t="shared" si="1"/>
        <v>46419</v>
      </c>
      <c r="BH5" s="253">
        <f t="shared" si="1"/>
        <v>46447</v>
      </c>
      <c r="BI5" s="253">
        <f t="shared" si="1"/>
        <v>46478</v>
      </c>
    </row>
    <row r="6" ht="14.25" customHeight="1">
      <c r="A6" s="254" t="s">
        <v>4</v>
      </c>
      <c r="B6" s="255">
        <f t="shared" ref="B6:BI6" si="2">B7+B14+B74</f>
        <v>0</v>
      </c>
      <c r="C6" s="255">
        <f t="shared" si="2"/>
        <v>0</v>
      </c>
      <c r="D6" s="255">
        <f t="shared" si="2"/>
        <v>0</v>
      </c>
      <c r="E6" s="255">
        <f t="shared" si="2"/>
        <v>0</v>
      </c>
      <c r="F6" s="255">
        <f t="shared" si="2"/>
        <v>0</v>
      </c>
      <c r="G6" s="255">
        <f t="shared" si="2"/>
        <v>0</v>
      </c>
      <c r="H6" s="255">
        <f t="shared" si="2"/>
        <v>0</v>
      </c>
      <c r="I6" s="255">
        <f t="shared" si="2"/>
        <v>0</v>
      </c>
      <c r="J6" s="255">
        <f t="shared" si="2"/>
        <v>0</v>
      </c>
      <c r="K6" s="255">
        <f t="shared" si="2"/>
        <v>0</v>
      </c>
      <c r="L6" s="255">
        <f t="shared" si="2"/>
        <v>0</v>
      </c>
      <c r="M6" s="255">
        <f t="shared" si="2"/>
        <v>0</v>
      </c>
      <c r="N6" s="255">
        <f t="shared" si="2"/>
        <v>0</v>
      </c>
      <c r="O6" s="255">
        <f t="shared" si="2"/>
        <v>0</v>
      </c>
      <c r="P6" s="255">
        <f t="shared" si="2"/>
        <v>0</v>
      </c>
      <c r="Q6" s="255">
        <f t="shared" si="2"/>
        <v>0</v>
      </c>
      <c r="R6" s="255">
        <f t="shared" si="2"/>
        <v>0</v>
      </c>
      <c r="S6" s="255">
        <f t="shared" si="2"/>
        <v>0</v>
      </c>
      <c r="T6" s="255">
        <f t="shared" si="2"/>
        <v>0</v>
      </c>
      <c r="U6" s="255">
        <f t="shared" si="2"/>
        <v>0</v>
      </c>
      <c r="V6" s="255">
        <f t="shared" si="2"/>
        <v>0</v>
      </c>
      <c r="W6" s="255">
        <f t="shared" si="2"/>
        <v>0</v>
      </c>
      <c r="X6" s="255">
        <f t="shared" si="2"/>
        <v>0</v>
      </c>
      <c r="Y6" s="255">
        <f t="shared" si="2"/>
        <v>0</v>
      </c>
      <c r="Z6" s="255">
        <f t="shared" si="2"/>
        <v>0</v>
      </c>
      <c r="AA6" s="255">
        <f t="shared" si="2"/>
        <v>0</v>
      </c>
      <c r="AB6" s="255">
        <f t="shared" si="2"/>
        <v>0</v>
      </c>
      <c r="AC6" s="255">
        <f t="shared" si="2"/>
        <v>0</v>
      </c>
      <c r="AD6" s="255">
        <f t="shared" si="2"/>
        <v>0</v>
      </c>
      <c r="AE6" s="255">
        <f t="shared" si="2"/>
        <v>0</v>
      </c>
      <c r="AF6" s="255">
        <f t="shared" si="2"/>
        <v>0</v>
      </c>
      <c r="AG6" s="255">
        <f t="shared" si="2"/>
        <v>0</v>
      </c>
      <c r="AH6" s="255">
        <f t="shared" si="2"/>
        <v>0</v>
      </c>
      <c r="AI6" s="255">
        <f t="shared" si="2"/>
        <v>0</v>
      </c>
      <c r="AJ6" s="255">
        <f t="shared" si="2"/>
        <v>0</v>
      </c>
      <c r="AK6" s="255">
        <f t="shared" si="2"/>
        <v>0</v>
      </c>
      <c r="AL6" s="255">
        <f t="shared" si="2"/>
        <v>0</v>
      </c>
      <c r="AM6" s="255">
        <f t="shared" si="2"/>
        <v>0</v>
      </c>
      <c r="AN6" s="255">
        <f t="shared" si="2"/>
        <v>0</v>
      </c>
      <c r="AO6" s="255">
        <f t="shared" si="2"/>
        <v>0</v>
      </c>
      <c r="AP6" s="255">
        <f t="shared" si="2"/>
        <v>0</v>
      </c>
      <c r="AQ6" s="255">
        <f t="shared" si="2"/>
        <v>0</v>
      </c>
      <c r="AR6" s="255">
        <f t="shared" si="2"/>
        <v>0</v>
      </c>
      <c r="AS6" s="255">
        <f t="shared" si="2"/>
        <v>0</v>
      </c>
      <c r="AT6" s="255">
        <f t="shared" si="2"/>
        <v>0</v>
      </c>
      <c r="AU6" s="255">
        <f t="shared" si="2"/>
        <v>0</v>
      </c>
      <c r="AV6" s="255">
        <f t="shared" si="2"/>
        <v>0</v>
      </c>
      <c r="AW6" s="255">
        <f t="shared" si="2"/>
        <v>0</v>
      </c>
      <c r="AX6" s="255">
        <f t="shared" si="2"/>
        <v>0</v>
      </c>
      <c r="AY6" s="255">
        <f t="shared" si="2"/>
        <v>0</v>
      </c>
      <c r="AZ6" s="255">
        <f t="shared" si="2"/>
        <v>0</v>
      </c>
      <c r="BA6" s="255">
        <f t="shared" si="2"/>
        <v>0</v>
      </c>
      <c r="BB6" s="255">
        <f t="shared" si="2"/>
        <v>0</v>
      </c>
      <c r="BC6" s="255">
        <f t="shared" si="2"/>
        <v>0</v>
      </c>
      <c r="BD6" s="255">
        <f t="shared" si="2"/>
        <v>0</v>
      </c>
      <c r="BE6" s="255">
        <f t="shared" si="2"/>
        <v>0</v>
      </c>
      <c r="BF6" s="255">
        <f t="shared" si="2"/>
        <v>0</v>
      </c>
      <c r="BG6" s="255">
        <f t="shared" si="2"/>
        <v>0</v>
      </c>
      <c r="BH6" s="255">
        <f t="shared" si="2"/>
        <v>0</v>
      </c>
      <c r="BI6" s="255">
        <f t="shared" si="2"/>
        <v>0</v>
      </c>
    </row>
    <row r="7" ht="14.25" customHeight="1">
      <c r="A7" s="256" t="s">
        <v>40</v>
      </c>
      <c r="B7" s="257">
        <f t="shared" ref="B7:BI7" si="3">SUM(B8:B13)</f>
        <v>0</v>
      </c>
      <c r="C7" s="257">
        <f t="shared" si="3"/>
        <v>0</v>
      </c>
      <c r="D7" s="257">
        <f t="shared" si="3"/>
        <v>0</v>
      </c>
      <c r="E7" s="257">
        <f t="shared" si="3"/>
        <v>0</v>
      </c>
      <c r="F7" s="257">
        <f t="shared" si="3"/>
        <v>0</v>
      </c>
      <c r="G7" s="257">
        <f t="shared" si="3"/>
        <v>0</v>
      </c>
      <c r="H7" s="257">
        <f t="shared" si="3"/>
        <v>0</v>
      </c>
      <c r="I7" s="257">
        <f t="shared" si="3"/>
        <v>0</v>
      </c>
      <c r="J7" s="257">
        <f t="shared" si="3"/>
        <v>0</v>
      </c>
      <c r="K7" s="257">
        <f t="shared" si="3"/>
        <v>0</v>
      </c>
      <c r="L7" s="257">
        <f t="shared" si="3"/>
        <v>0</v>
      </c>
      <c r="M7" s="257">
        <f t="shared" si="3"/>
        <v>0</v>
      </c>
      <c r="N7" s="257">
        <f t="shared" si="3"/>
        <v>0</v>
      </c>
      <c r="O7" s="257">
        <f t="shared" si="3"/>
        <v>0</v>
      </c>
      <c r="P7" s="257">
        <f t="shared" si="3"/>
        <v>0</v>
      </c>
      <c r="Q7" s="257">
        <f t="shared" si="3"/>
        <v>0</v>
      </c>
      <c r="R7" s="257">
        <f t="shared" si="3"/>
        <v>0</v>
      </c>
      <c r="S7" s="257">
        <f t="shared" si="3"/>
        <v>0</v>
      </c>
      <c r="T7" s="257">
        <f t="shared" si="3"/>
        <v>0</v>
      </c>
      <c r="U7" s="257">
        <f t="shared" si="3"/>
        <v>0</v>
      </c>
      <c r="V7" s="257">
        <f t="shared" si="3"/>
        <v>0</v>
      </c>
      <c r="W7" s="257">
        <f t="shared" si="3"/>
        <v>0</v>
      </c>
      <c r="X7" s="257">
        <f t="shared" si="3"/>
        <v>0</v>
      </c>
      <c r="Y7" s="257">
        <f t="shared" si="3"/>
        <v>0</v>
      </c>
      <c r="Z7" s="257">
        <f t="shared" si="3"/>
        <v>0</v>
      </c>
      <c r="AA7" s="257">
        <f t="shared" si="3"/>
        <v>0</v>
      </c>
      <c r="AB7" s="257">
        <f t="shared" si="3"/>
        <v>0</v>
      </c>
      <c r="AC7" s="257">
        <f t="shared" si="3"/>
        <v>0</v>
      </c>
      <c r="AD7" s="257">
        <f t="shared" si="3"/>
        <v>0</v>
      </c>
      <c r="AE7" s="257">
        <f t="shared" si="3"/>
        <v>0</v>
      </c>
      <c r="AF7" s="257">
        <f t="shared" si="3"/>
        <v>0</v>
      </c>
      <c r="AG7" s="257">
        <f t="shared" si="3"/>
        <v>0</v>
      </c>
      <c r="AH7" s="257">
        <f t="shared" si="3"/>
        <v>0</v>
      </c>
      <c r="AI7" s="257">
        <f t="shared" si="3"/>
        <v>0</v>
      </c>
      <c r="AJ7" s="257">
        <f t="shared" si="3"/>
        <v>0</v>
      </c>
      <c r="AK7" s="257">
        <f t="shared" si="3"/>
        <v>0</v>
      </c>
      <c r="AL7" s="257">
        <f t="shared" si="3"/>
        <v>0</v>
      </c>
      <c r="AM7" s="257">
        <f t="shared" si="3"/>
        <v>0</v>
      </c>
      <c r="AN7" s="257">
        <f t="shared" si="3"/>
        <v>0</v>
      </c>
      <c r="AO7" s="257">
        <f t="shared" si="3"/>
        <v>0</v>
      </c>
      <c r="AP7" s="257">
        <f t="shared" si="3"/>
        <v>0</v>
      </c>
      <c r="AQ7" s="257">
        <f t="shared" si="3"/>
        <v>0</v>
      </c>
      <c r="AR7" s="257">
        <f t="shared" si="3"/>
        <v>0</v>
      </c>
      <c r="AS7" s="257">
        <f t="shared" si="3"/>
        <v>0</v>
      </c>
      <c r="AT7" s="257">
        <f t="shared" si="3"/>
        <v>0</v>
      </c>
      <c r="AU7" s="257">
        <f t="shared" si="3"/>
        <v>0</v>
      </c>
      <c r="AV7" s="257">
        <f t="shared" si="3"/>
        <v>0</v>
      </c>
      <c r="AW7" s="257">
        <f t="shared" si="3"/>
        <v>0</v>
      </c>
      <c r="AX7" s="257">
        <f t="shared" si="3"/>
        <v>0</v>
      </c>
      <c r="AY7" s="257">
        <f t="shared" si="3"/>
        <v>0</v>
      </c>
      <c r="AZ7" s="257">
        <f t="shared" si="3"/>
        <v>0</v>
      </c>
      <c r="BA7" s="257">
        <f t="shared" si="3"/>
        <v>0</v>
      </c>
      <c r="BB7" s="257">
        <f t="shared" si="3"/>
        <v>0</v>
      </c>
      <c r="BC7" s="257">
        <f t="shared" si="3"/>
        <v>0</v>
      </c>
      <c r="BD7" s="257">
        <f t="shared" si="3"/>
        <v>0</v>
      </c>
      <c r="BE7" s="257">
        <f t="shared" si="3"/>
        <v>0</v>
      </c>
      <c r="BF7" s="257">
        <f t="shared" si="3"/>
        <v>0</v>
      </c>
      <c r="BG7" s="257">
        <f t="shared" si="3"/>
        <v>0</v>
      </c>
      <c r="BH7" s="257">
        <f t="shared" si="3"/>
        <v>0</v>
      </c>
      <c r="BI7" s="257">
        <f t="shared" si="3"/>
        <v>0</v>
      </c>
    </row>
    <row r="8" ht="14.25" customHeight="1" outlineLevel="1">
      <c r="A8" s="258">
        <f>IFERROR(__xludf.DUMMYFUNCTION("ARRAYFORMULA(IFERROR(FILTER('Cadastro e Histórico'!$A$26:$A$40,'Cadastro e Histórico'!$B$26:$B$40=""Renda Fixa""),0))"),0.0)</f>
        <v>0</v>
      </c>
      <c r="B8" s="259">
        <f>IFERROR(VLOOKUP($A8,'Variação'!$1:$1048576,4+3*(COLUMN(B$5)-2),FALSE)-VLOOKUP($A8,'Variação'!$1:$1048576,2+3*(COLUMN(B$5)-2),FALSE),0)+IFERROR(SUMIFS(Proventos!$F:$F,Proventos!$A:$A,YEAR(B$5)&amp;MONTH(B$5)&amp;Acompanhamento!$A8),0)</f>
        <v>0</v>
      </c>
      <c r="C8" s="259">
        <f>IFERROR(VLOOKUP($A8,'Variação'!$1:$1048576,4+3*(COLUMN(C$5)-2),FALSE)-VLOOKUP($A8,'Variação'!$1:$1048576,2+3*(COLUMN(C$5)-2),FALSE),0)+IFERROR(SUMIFS(Proventos!$F:$F,Proventos!$A:$A,YEAR(C$5)&amp;MONTH(C$5)&amp;Acompanhamento!$A8),0)</f>
        <v>0</v>
      </c>
      <c r="D8" s="259">
        <f>IFERROR(VLOOKUP($A8,'Variação'!$1:$1048576,4+3*(COLUMN(D$5)-2),FALSE)-VLOOKUP($A8,'Variação'!$1:$1048576,2+3*(COLUMN(D$5)-2),FALSE),0)+IFERROR(SUMIFS(Proventos!$F:$F,Proventos!$A:$A,YEAR(D$5)&amp;MONTH(D$5)&amp;Acompanhamento!$A8),0)</f>
        <v>0</v>
      </c>
      <c r="E8" s="259">
        <f>IFERROR(VLOOKUP($A8,'Variação'!$1:$1048576,4+3*(COLUMN(E$5)-2),FALSE)-VLOOKUP($A8,'Variação'!$1:$1048576,2+3*(COLUMN(E$5)-2),FALSE),0)+IFERROR(SUMIFS(Proventos!$F:$F,Proventos!$A:$A,YEAR(E$5)&amp;MONTH(E$5)&amp;Acompanhamento!$A8),0)</f>
        <v>0</v>
      </c>
      <c r="F8" s="259">
        <f>IFERROR(VLOOKUP($A8,'Variação'!$1:$1048576,4+3*(COLUMN(F$5)-2),FALSE)-VLOOKUP($A8,'Variação'!$1:$1048576,2+3*(COLUMN(F$5)-2),FALSE),0)+IFERROR(SUMIFS(Proventos!$F:$F,Proventos!$A:$A,YEAR(F$5)&amp;MONTH(F$5)&amp;Acompanhamento!$A8),0)</f>
        <v>0</v>
      </c>
      <c r="G8" s="259">
        <f>IFERROR(VLOOKUP($A8,'Variação'!$1:$1048576,4+3*(COLUMN(G$5)-2),FALSE)-VLOOKUP($A8,'Variação'!$1:$1048576,2+3*(COLUMN(G$5)-2),FALSE),0)+IFERROR(SUMIFS(Proventos!$F:$F,Proventos!$A:$A,YEAR(G$5)&amp;MONTH(G$5)&amp;Acompanhamento!$A8),0)</f>
        <v>0</v>
      </c>
      <c r="H8" s="259">
        <f>IFERROR(VLOOKUP($A8,'Variação'!$1:$1048576,4+3*(COLUMN(H$5)-2),FALSE)-VLOOKUP($A8,'Variação'!$1:$1048576,2+3*(COLUMN(H$5)-2),FALSE),0)+IFERROR(SUMIFS(Proventos!$F:$F,Proventos!$A:$A,YEAR(H$5)&amp;MONTH(H$5)&amp;Acompanhamento!$A8),0)</f>
        <v>0</v>
      </c>
      <c r="I8" s="259">
        <f>IFERROR(VLOOKUP($A8,'Variação'!$1:$1048576,4+3*(COLUMN(I$5)-2),FALSE)-VLOOKUP($A8,'Variação'!$1:$1048576,2+3*(COLUMN(I$5)-2),FALSE),0)+IFERROR(SUMIFS(Proventos!$F:$F,Proventos!$A:$A,YEAR(I$5)&amp;MONTH(I$5)&amp;Acompanhamento!$A8),0)</f>
        <v>0</v>
      </c>
      <c r="J8" s="259">
        <f>IFERROR(VLOOKUP($A8,'Variação'!$1:$1048576,4+3*(COLUMN(J$5)-2),FALSE)-VLOOKUP($A8,'Variação'!$1:$1048576,2+3*(COLUMN(J$5)-2),FALSE),0)+IFERROR(SUMIFS(Proventos!$F:$F,Proventos!$A:$A,YEAR(J$5)&amp;MONTH(J$5)&amp;Acompanhamento!$A8),0)</f>
        <v>0</v>
      </c>
      <c r="K8" s="259">
        <f>IFERROR(VLOOKUP($A8,'Variação'!$1:$1048576,4+3*(COLUMN(K$5)-2),FALSE)-VLOOKUP($A8,'Variação'!$1:$1048576,2+3*(COLUMN(K$5)-2),FALSE),0)+IFERROR(SUMIFS(Proventos!$F:$F,Proventos!$A:$A,YEAR(K$5)&amp;MONTH(K$5)&amp;Acompanhamento!$A8),0)</f>
        <v>0</v>
      </c>
      <c r="L8" s="259">
        <f>IFERROR(VLOOKUP($A8,'Variação'!$1:$1048576,4+3*(COLUMN(L$5)-2),FALSE)-VLOOKUP($A8,'Variação'!$1:$1048576,2+3*(COLUMN(L$5)-2),FALSE),0)+IFERROR(SUMIFS(Proventos!$F:$F,Proventos!$A:$A,YEAR(L$5)&amp;MONTH(L$5)&amp;Acompanhamento!$A8),0)</f>
        <v>0</v>
      </c>
      <c r="M8" s="259">
        <f>IFERROR(VLOOKUP($A8,'Variação'!$1:$1048576,4+3*(COLUMN(M$5)-2),FALSE)-VLOOKUP($A8,'Variação'!$1:$1048576,2+3*(COLUMN(M$5)-2),FALSE),0)+IFERROR(SUMIFS(Proventos!$F:$F,Proventos!$A:$A,YEAR(M$5)&amp;MONTH(M$5)&amp;Acompanhamento!$A8),0)</f>
        <v>0</v>
      </c>
      <c r="N8" s="259">
        <f>IFERROR(VLOOKUP($A8,'Variação'!$1:$1048576,4+3*(COLUMN(N$5)-2),FALSE)-VLOOKUP($A8,'Variação'!$1:$1048576,2+3*(COLUMN(N$5)-2),FALSE),0)+IFERROR(SUMIFS(Proventos!$F:$F,Proventos!$A:$A,YEAR(N$5)&amp;MONTH(N$5)&amp;Acompanhamento!$A8),0)</f>
        <v>0</v>
      </c>
      <c r="O8" s="259">
        <f>IFERROR(VLOOKUP($A8,'Variação'!$1:$1048576,4+3*(COLUMN(O$5)-2),FALSE)-VLOOKUP($A8,'Variação'!$1:$1048576,2+3*(COLUMN(O$5)-2),FALSE),0)+IFERROR(SUMIFS(Proventos!$F:$F,Proventos!$A:$A,YEAR(O$5)&amp;MONTH(O$5)&amp;Acompanhamento!$A8),0)</f>
        <v>0</v>
      </c>
      <c r="P8" s="259">
        <f>IFERROR(VLOOKUP($A8,'Variação'!$1:$1048576,4+3*(COLUMN(P$5)-2),FALSE)-VLOOKUP($A8,'Variação'!$1:$1048576,2+3*(COLUMN(P$5)-2),FALSE),0)+IFERROR(SUMIFS(Proventos!$F:$F,Proventos!$A:$A,YEAR(P$5)&amp;MONTH(P$5)&amp;Acompanhamento!$A8),0)</f>
        <v>0</v>
      </c>
      <c r="Q8" s="259">
        <f>IFERROR(VLOOKUP($A8,'Variação'!$1:$1048576,4+3*(COLUMN(Q$5)-2),FALSE)-VLOOKUP($A8,'Variação'!$1:$1048576,2+3*(COLUMN(Q$5)-2),FALSE),0)+IFERROR(SUMIFS(Proventos!$F:$F,Proventos!$A:$A,YEAR(Q$5)&amp;MONTH(Q$5)&amp;Acompanhamento!$A8),0)</f>
        <v>0</v>
      </c>
      <c r="R8" s="259">
        <f>IFERROR(VLOOKUP($A8,'Variação'!$1:$1048576,4+3*(COLUMN(R$5)-2),FALSE)-VLOOKUP($A8,'Variação'!$1:$1048576,2+3*(COLUMN(R$5)-2),FALSE),0)+IFERROR(SUMIFS(Proventos!$F:$F,Proventos!$A:$A,YEAR(R$5)&amp;MONTH(R$5)&amp;Acompanhamento!$A8),0)</f>
        <v>0</v>
      </c>
      <c r="S8" s="259">
        <f>IFERROR(VLOOKUP($A8,'Variação'!$1:$1048576,4+3*(COLUMN(S$5)-2),FALSE)-VLOOKUP($A8,'Variação'!$1:$1048576,2+3*(COLUMN(S$5)-2),FALSE),0)+IFERROR(SUMIFS(Proventos!$F:$F,Proventos!$A:$A,YEAR(S$5)&amp;MONTH(S$5)&amp;Acompanhamento!$A8),0)</f>
        <v>0</v>
      </c>
      <c r="T8" s="259">
        <f>IFERROR(VLOOKUP($A8,'Variação'!$1:$1048576,4+3*(COLUMN(T$5)-2),FALSE)-VLOOKUP($A8,'Variação'!$1:$1048576,2+3*(COLUMN(T$5)-2),FALSE),0)+IFERROR(SUMIFS(Proventos!$F:$F,Proventos!$A:$A,YEAR(T$5)&amp;MONTH(T$5)&amp;Acompanhamento!$A8),0)</f>
        <v>0</v>
      </c>
      <c r="U8" s="259">
        <f>IFERROR(VLOOKUP($A8,'Variação'!$1:$1048576,4+3*(COLUMN(U$5)-2),FALSE)-VLOOKUP($A8,'Variação'!$1:$1048576,2+3*(COLUMN(U$5)-2),FALSE),0)+IFERROR(SUMIFS(Proventos!$F:$F,Proventos!$A:$A,YEAR(U$5)&amp;MONTH(U$5)&amp;Acompanhamento!$A8),0)</f>
        <v>0</v>
      </c>
      <c r="V8" s="259">
        <f>IFERROR(VLOOKUP($A8,'Variação'!$1:$1048576,4+3*(COLUMN(V$5)-2),FALSE)-VLOOKUP($A8,'Variação'!$1:$1048576,2+3*(COLUMN(V$5)-2),FALSE),0)+IFERROR(SUMIFS(Proventos!$F:$F,Proventos!$A:$A,YEAR(V$5)&amp;MONTH(V$5)&amp;Acompanhamento!$A8),0)</f>
        <v>0</v>
      </c>
      <c r="W8" s="259">
        <f>IFERROR(VLOOKUP($A8,'Variação'!$1:$1048576,4+3*(COLUMN(W$5)-2),FALSE)-VLOOKUP($A8,'Variação'!$1:$1048576,2+3*(COLUMN(W$5)-2),FALSE),0)+IFERROR(SUMIFS(Proventos!$F:$F,Proventos!$A:$A,YEAR(W$5)&amp;MONTH(W$5)&amp;Acompanhamento!$A8),0)</f>
        <v>0</v>
      </c>
      <c r="X8" s="259">
        <f>IFERROR(VLOOKUP($A8,'Variação'!$1:$1048576,4+3*(COLUMN(X$5)-2),FALSE)-VLOOKUP($A8,'Variação'!$1:$1048576,2+3*(COLUMN(X$5)-2),FALSE),0)+IFERROR(SUMIFS(Proventos!$F:$F,Proventos!$A:$A,YEAR(X$5)&amp;MONTH(X$5)&amp;Acompanhamento!$A8),0)</f>
        <v>0</v>
      </c>
      <c r="Y8" s="259">
        <f>IFERROR(VLOOKUP($A8,'Variação'!$1:$1048576,4+3*(COLUMN(Y$5)-2),FALSE)-VLOOKUP($A8,'Variação'!$1:$1048576,2+3*(COLUMN(Y$5)-2),FALSE),0)+IFERROR(SUMIFS(Proventos!$F:$F,Proventos!$A:$A,YEAR(Y$5)&amp;MONTH(Y$5)&amp;Acompanhamento!$A8),0)</f>
        <v>0</v>
      </c>
      <c r="Z8" s="259">
        <f>IFERROR(VLOOKUP($A8,'Variação'!$1:$1048576,4+3*(COLUMN(Z$5)-2),FALSE)-VLOOKUP($A8,'Variação'!$1:$1048576,2+3*(COLUMN(Z$5)-2),FALSE),0)+IFERROR(SUMIFS(Proventos!$F:$F,Proventos!$A:$A,YEAR(Z$5)&amp;MONTH(Z$5)&amp;Acompanhamento!$A8),0)</f>
        <v>0</v>
      </c>
      <c r="AA8" s="259">
        <f>IFERROR(VLOOKUP($A8,'Variação'!$1:$1048576,4+3*(COLUMN(AA$5)-2),FALSE)-VLOOKUP($A8,'Variação'!$1:$1048576,2+3*(COLUMN(AA$5)-2),FALSE),0)+IFERROR(SUMIFS(Proventos!$F:$F,Proventos!$A:$A,YEAR(AA$5)&amp;MONTH(AA$5)&amp;Acompanhamento!$A8),0)</f>
        <v>0</v>
      </c>
      <c r="AB8" s="259">
        <f>IFERROR(VLOOKUP($A8,'Variação'!$1:$1048576,4+3*(COLUMN(AB$5)-2),FALSE)-VLOOKUP($A8,'Variação'!$1:$1048576,2+3*(COLUMN(AB$5)-2),FALSE),0)+IFERROR(SUMIFS(Proventos!$F:$F,Proventos!$A:$A,YEAR(AB$5)&amp;MONTH(AB$5)&amp;Acompanhamento!$A8),0)</f>
        <v>0</v>
      </c>
      <c r="AC8" s="259">
        <f>IFERROR(VLOOKUP($A8,'Variação'!$1:$1048576,4+3*(COLUMN(AC$5)-2),FALSE)-VLOOKUP($A8,'Variação'!$1:$1048576,2+3*(COLUMN(AC$5)-2),FALSE),0)+IFERROR(SUMIFS(Proventos!$F:$F,Proventos!$A:$A,YEAR(AC$5)&amp;MONTH(AC$5)&amp;Acompanhamento!$A8),0)</f>
        <v>0</v>
      </c>
      <c r="AD8" s="259">
        <f>IFERROR(VLOOKUP($A8,'Variação'!$1:$1048576,4+3*(COLUMN(AD$5)-2),FALSE)-VLOOKUP($A8,'Variação'!$1:$1048576,2+3*(COLUMN(AD$5)-2),FALSE),0)+IFERROR(SUMIFS(Proventos!$F:$F,Proventos!$A:$A,YEAR(AD$5)&amp;MONTH(AD$5)&amp;Acompanhamento!$A8),0)</f>
        <v>0</v>
      </c>
      <c r="AE8" s="259">
        <f>IFERROR(VLOOKUP($A8,'Variação'!$1:$1048576,4+3*(COLUMN(AE$5)-2),FALSE)-VLOOKUP($A8,'Variação'!$1:$1048576,2+3*(COLUMN(AE$5)-2),FALSE),0)+IFERROR(SUMIFS(Proventos!$F:$F,Proventos!$A:$A,YEAR(AE$5)&amp;MONTH(AE$5)&amp;Acompanhamento!$A8),0)</f>
        <v>0</v>
      </c>
      <c r="AF8" s="259">
        <f>IFERROR(VLOOKUP($A8,'Variação'!$1:$1048576,4+3*(COLUMN(AF$5)-2),FALSE)-VLOOKUP($A8,'Variação'!$1:$1048576,2+3*(COLUMN(AF$5)-2),FALSE),0)+IFERROR(SUMIFS(Proventos!$F:$F,Proventos!$A:$A,YEAR(AF$5)&amp;MONTH(AF$5)&amp;Acompanhamento!$A8),0)</f>
        <v>0</v>
      </c>
      <c r="AG8" s="259">
        <f>IFERROR(VLOOKUP($A8,'Variação'!$1:$1048576,4+3*(COLUMN(AG$5)-2),FALSE)-VLOOKUP($A8,'Variação'!$1:$1048576,2+3*(COLUMN(AG$5)-2),FALSE),0)+IFERROR(SUMIFS(Proventos!$F:$F,Proventos!$A:$A,YEAR(AG$5)&amp;MONTH(AG$5)&amp;Acompanhamento!$A8),0)</f>
        <v>0</v>
      </c>
      <c r="AH8" s="259">
        <f>IFERROR(VLOOKUP($A8,'Variação'!$1:$1048576,4+3*(COLUMN(AH$5)-2),FALSE)-VLOOKUP($A8,'Variação'!$1:$1048576,2+3*(COLUMN(AH$5)-2),FALSE),0)+IFERROR(SUMIFS(Proventos!$F:$F,Proventos!$A:$A,YEAR(AH$5)&amp;MONTH(AH$5)&amp;Acompanhamento!$A8),0)</f>
        <v>0</v>
      </c>
      <c r="AI8" s="259">
        <f>IFERROR(VLOOKUP($A8,'Variação'!$1:$1048576,4+3*(COLUMN(AI$5)-2),FALSE)-VLOOKUP($A8,'Variação'!$1:$1048576,2+3*(COLUMN(AI$5)-2),FALSE),0)+IFERROR(SUMIFS(Proventos!$F:$F,Proventos!$A:$A,YEAR(AI$5)&amp;MONTH(AI$5)&amp;Acompanhamento!$A8),0)</f>
        <v>0</v>
      </c>
      <c r="AJ8" s="259">
        <f>IFERROR(VLOOKUP($A8,'Variação'!$1:$1048576,4+3*(COLUMN(AJ$5)-2),FALSE)-VLOOKUP($A8,'Variação'!$1:$1048576,2+3*(COLUMN(AJ$5)-2),FALSE),0)+IFERROR(SUMIFS(Proventos!$F:$F,Proventos!$A:$A,YEAR(AJ$5)&amp;MONTH(AJ$5)&amp;Acompanhamento!$A8),0)</f>
        <v>0</v>
      </c>
      <c r="AK8" s="259">
        <f>IFERROR(VLOOKUP($A8,'Variação'!$1:$1048576,4+3*(COLUMN(AK$5)-2),FALSE)-VLOOKUP($A8,'Variação'!$1:$1048576,2+3*(COLUMN(AK$5)-2),FALSE),0)+IFERROR(SUMIFS(Proventos!$F:$F,Proventos!$A:$A,YEAR(AK$5)&amp;MONTH(AK$5)&amp;Acompanhamento!$A8),0)</f>
        <v>0</v>
      </c>
      <c r="AL8" s="259">
        <f>IFERROR(VLOOKUP($A8,'Variação'!$1:$1048576,4+3*(COLUMN(AL$5)-2),FALSE)-VLOOKUP($A8,'Variação'!$1:$1048576,2+3*(COLUMN(AL$5)-2),FALSE),0)+IFERROR(SUMIFS(Proventos!$F:$F,Proventos!$A:$A,YEAR(AL$5)&amp;MONTH(AL$5)&amp;Acompanhamento!$A8),0)</f>
        <v>0</v>
      </c>
      <c r="AM8" s="259">
        <f>IFERROR(VLOOKUP($A8,'Variação'!$1:$1048576,4+3*(COLUMN(AM$5)-2),FALSE)-VLOOKUP($A8,'Variação'!$1:$1048576,2+3*(COLUMN(AM$5)-2),FALSE),0)+IFERROR(SUMIFS(Proventos!$F:$F,Proventos!$A:$A,YEAR(AM$5)&amp;MONTH(AM$5)&amp;Acompanhamento!$A8),0)</f>
        <v>0</v>
      </c>
      <c r="AN8" s="259">
        <f>IFERROR(VLOOKUP($A8,'Variação'!$1:$1048576,4+3*(COLUMN(AN$5)-2),FALSE)-VLOOKUP($A8,'Variação'!$1:$1048576,2+3*(COLUMN(AN$5)-2),FALSE),0)+IFERROR(SUMIFS(Proventos!$F:$F,Proventos!$A:$A,YEAR(AN$5)&amp;MONTH(AN$5)&amp;Acompanhamento!$A8),0)</f>
        <v>0</v>
      </c>
      <c r="AO8" s="259">
        <f>IFERROR(VLOOKUP($A8,'Variação'!$1:$1048576,4+3*(COLUMN(AO$5)-2),FALSE)-VLOOKUP($A8,'Variação'!$1:$1048576,2+3*(COLUMN(AO$5)-2),FALSE),0)+IFERROR(SUMIFS(Proventos!$F:$F,Proventos!$A:$A,YEAR(AO$5)&amp;MONTH(AO$5)&amp;Acompanhamento!$A8),0)</f>
        <v>0</v>
      </c>
      <c r="AP8" s="259">
        <f>IFERROR(VLOOKUP($A8,'Variação'!$1:$1048576,4+3*(COLUMN(AP$5)-2),FALSE)-VLOOKUP($A8,'Variação'!$1:$1048576,2+3*(COLUMN(AP$5)-2),FALSE),0)+IFERROR(SUMIFS(Proventos!$F:$F,Proventos!$A:$A,YEAR(AP$5)&amp;MONTH(AP$5)&amp;Acompanhamento!$A8),0)</f>
        <v>0</v>
      </c>
      <c r="AQ8" s="259">
        <f>IFERROR(VLOOKUP($A8,'Variação'!$1:$1048576,4+3*(COLUMN(AQ$5)-2),FALSE)-VLOOKUP($A8,'Variação'!$1:$1048576,2+3*(COLUMN(AQ$5)-2),FALSE),0)+IFERROR(SUMIFS(Proventos!$F:$F,Proventos!$A:$A,YEAR(AQ$5)&amp;MONTH(AQ$5)&amp;Acompanhamento!$A8),0)</f>
        <v>0</v>
      </c>
      <c r="AR8" s="259">
        <f>IFERROR(VLOOKUP($A8,'Variação'!$1:$1048576,4+3*(COLUMN(AR$5)-2),FALSE)-VLOOKUP($A8,'Variação'!$1:$1048576,2+3*(COLUMN(AR$5)-2),FALSE),0)+IFERROR(SUMIFS(Proventos!$F:$F,Proventos!$A:$A,YEAR(AR$5)&amp;MONTH(AR$5)&amp;Acompanhamento!$A8),0)</f>
        <v>0</v>
      </c>
      <c r="AS8" s="259">
        <f>IFERROR(VLOOKUP($A8,'Variação'!$1:$1048576,4+3*(COLUMN(AS$5)-2),FALSE)-VLOOKUP($A8,'Variação'!$1:$1048576,2+3*(COLUMN(AS$5)-2),FALSE),0)+IFERROR(SUMIFS(Proventos!$F:$F,Proventos!$A:$A,YEAR(AS$5)&amp;MONTH(AS$5)&amp;Acompanhamento!$A8),0)</f>
        <v>0</v>
      </c>
      <c r="AT8" s="259">
        <f>IFERROR(VLOOKUP($A8,'Variação'!$1:$1048576,4+3*(COLUMN(AT$5)-2),FALSE)-VLOOKUP($A8,'Variação'!$1:$1048576,2+3*(COLUMN(AT$5)-2),FALSE),0)+IFERROR(SUMIFS(Proventos!$F:$F,Proventos!$A:$A,YEAR(AT$5)&amp;MONTH(AT$5)&amp;Acompanhamento!$A8),0)</f>
        <v>0</v>
      </c>
      <c r="AU8" s="259">
        <f>IFERROR(VLOOKUP($A8,'Variação'!$1:$1048576,4+3*(COLUMN(AU$5)-2),FALSE)-VLOOKUP($A8,'Variação'!$1:$1048576,2+3*(COLUMN(AU$5)-2),FALSE),0)+IFERROR(SUMIFS(Proventos!$F:$F,Proventos!$A:$A,YEAR(AU$5)&amp;MONTH(AU$5)&amp;Acompanhamento!$A8),0)</f>
        <v>0</v>
      </c>
      <c r="AV8" s="259">
        <f>IFERROR(VLOOKUP($A8,'Variação'!$1:$1048576,4+3*(COLUMN(AV$5)-2),FALSE)-VLOOKUP($A8,'Variação'!$1:$1048576,2+3*(COLUMN(AV$5)-2),FALSE),0)+IFERROR(SUMIFS(Proventos!$F:$F,Proventos!$A:$A,YEAR(AV$5)&amp;MONTH(AV$5)&amp;Acompanhamento!$A8),0)</f>
        <v>0</v>
      </c>
      <c r="AW8" s="259">
        <f>IFERROR(VLOOKUP($A8,'Variação'!$1:$1048576,4+3*(COLUMN(AW$5)-2),FALSE)-VLOOKUP($A8,'Variação'!$1:$1048576,2+3*(COLUMN(AW$5)-2),FALSE),0)+IFERROR(SUMIFS(Proventos!$F:$F,Proventos!$A:$A,YEAR(AW$5)&amp;MONTH(AW$5)&amp;Acompanhamento!$A8),0)</f>
        <v>0</v>
      </c>
      <c r="AX8" s="259">
        <f>IFERROR(VLOOKUP($A8,'Variação'!$1:$1048576,4+3*(COLUMN(AX$5)-2),FALSE)-VLOOKUP($A8,'Variação'!$1:$1048576,2+3*(COLUMN(AX$5)-2),FALSE),0)+IFERROR(SUMIFS(Proventos!$F:$F,Proventos!$A:$A,YEAR(AX$5)&amp;MONTH(AX$5)&amp;Acompanhamento!$A8),0)</f>
        <v>0</v>
      </c>
      <c r="AY8" s="259">
        <f>IFERROR(VLOOKUP($A8,'Variação'!$1:$1048576,4+3*(COLUMN(AY$5)-2),FALSE)-VLOOKUP($A8,'Variação'!$1:$1048576,2+3*(COLUMN(AY$5)-2),FALSE),0)+IFERROR(SUMIFS(Proventos!$F:$F,Proventos!$A:$A,YEAR(AY$5)&amp;MONTH(AY$5)&amp;Acompanhamento!$A8),0)</f>
        <v>0</v>
      </c>
      <c r="AZ8" s="259">
        <f>IFERROR(VLOOKUP($A8,'Variação'!$1:$1048576,4+3*(COLUMN(AZ$5)-2),FALSE)-VLOOKUP($A8,'Variação'!$1:$1048576,2+3*(COLUMN(AZ$5)-2),FALSE),0)+IFERROR(SUMIFS(Proventos!$F:$F,Proventos!$A:$A,YEAR(AZ$5)&amp;MONTH(AZ$5)&amp;Acompanhamento!$A8),0)</f>
        <v>0</v>
      </c>
      <c r="BA8" s="259">
        <f>IFERROR(VLOOKUP($A8,'Variação'!$1:$1048576,4+3*(COLUMN(BA$5)-2),FALSE)-VLOOKUP($A8,'Variação'!$1:$1048576,2+3*(COLUMN(BA$5)-2),FALSE),0)+IFERROR(SUMIFS(Proventos!$F:$F,Proventos!$A:$A,YEAR(BA$5)&amp;MONTH(BA$5)&amp;Acompanhamento!$A8),0)</f>
        <v>0</v>
      </c>
      <c r="BB8" s="259">
        <f>IFERROR(VLOOKUP($A8,'Variação'!$1:$1048576,4+3*(COLUMN(BB$5)-2),FALSE)-VLOOKUP($A8,'Variação'!$1:$1048576,2+3*(COLUMN(BB$5)-2),FALSE),0)+IFERROR(SUMIFS(Proventos!$F:$F,Proventos!$A:$A,YEAR(BB$5)&amp;MONTH(BB$5)&amp;Acompanhamento!$A8),0)</f>
        <v>0</v>
      </c>
      <c r="BC8" s="259">
        <f>IFERROR(VLOOKUP($A8,'Variação'!$1:$1048576,4+3*(COLUMN(BC$5)-2),FALSE)-VLOOKUP($A8,'Variação'!$1:$1048576,2+3*(COLUMN(BC$5)-2),FALSE),0)+IFERROR(SUMIFS(Proventos!$F:$F,Proventos!$A:$A,YEAR(BC$5)&amp;MONTH(BC$5)&amp;Acompanhamento!$A8),0)</f>
        <v>0</v>
      </c>
      <c r="BD8" s="259">
        <f>IFERROR(VLOOKUP($A8,'Variação'!$1:$1048576,4+3*(COLUMN(BD$5)-2),FALSE)-VLOOKUP($A8,'Variação'!$1:$1048576,2+3*(COLUMN(BD$5)-2),FALSE),0)+IFERROR(SUMIFS(Proventos!$F:$F,Proventos!$A:$A,YEAR(BD$5)&amp;MONTH(BD$5)&amp;Acompanhamento!$A8),0)</f>
        <v>0</v>
      </c>
      <c r="BE8" s="259">
        <f>IFERROR(VLOOKUP($A8,'Variação'!$1:$1048576,4+3*(COLUMN(BE$5)-2),FALSE)-VLOOKUP($A8,'Variação'!$1:$1048576,2+3*(COLUMN(BE$5)-2),FALSE),0)+IFERROR(SUMIFS(Proventos!$F:$F,Proventos!$A:$A,YEAR(BE$5)&amp;MONTH(BE$5)&amp;Acompanhamento!$A8),0)</f>
        <v>0</v>
      </c>
      <c r="BF8" s="259">
        <f>IFERROR(VLOOKUP($A8,'Variação'!$1:$1048576,4+3*(COLUMN(BF$5)-2),FALSE)-VLOOKUP($A8,'Variação'!$1:$1048576,2+3*(COLUMN(BF$5)-2),FALSE),0)+IFERROR(SUMIFS(Proventos!$F:$F,Proventos!$A:$A,YEAR(BF$5)&amp;MONTH(BF$5)&amp;Acompanhamento!$A8),0)</f>
        <v>0</v>
      </c>
      <c r="BG8" s="259">
        <f>IFERROR(VLOOKUP($A8,'Variação'!$1:$1048576,4+3*(COLUMN(BG$5)-2),FALSE)-VLOOKUP($A8,'Variação'!$1:$1048576,2+3*(COLUMN(BG$5)-2),FALSE),0)+IFERROR(SUMIFS(Proventos!$F:$F,Proventos!$A:$A,YEAR(BG$5)&amp;MONTH(BG$5)&amp;Acompanhamento!$A8),0)</f>
        <v>0</v>
      </c>
      <c r="BH8" s="259">
        <f>IFERROR(VLOOKUP($A8,'Variação'!$1:$1048576,4+3*(COLUMN(BH$5)-2),FALSE)-VLOOKUP($A8,'Variação'!$1:$1048576,2+3*(COLUMN(BH$5)-2),FALSE),0)+IFERROR(SUMIFS(Proventos!$F:$F,Proventos!$A:$A,YEAR(BH$5)&amp;MONTH(BH$5)&amp;Acompanhamento!$A8),0)</f>
        <v>0</v>
      </c>
      <c r="BI8" s="259">
        <f>IFERROR(VLOOKUP($A8,'Variação'!$1:$1048576,4+3*(COLUMN(BI$5)-2),FALSE)-VLOOKUP($A8,'Variação'!$1:$1048576,2+3*(COLUMN(BI$5)-2),FALSE),0)+IFERROR(SUMIFS(Proventos!$F:$F,Proventos!$A:$A,YEAR(BI$5)&amp;MONTH(BI$5)&amp;Acompanhamento!$A8),0)</f>
        <v>0</v>
      </c>
    </row>
    <row r="9" ht="14.25" customHeight="1" outlineLevel="1">
      <c r="A9" s="258"/>
      <c r="B9" s="259">
        <f>IFERROR(VLOOKUP($A9,'Variação'!$1:$1048576,4+3*(COLUMN(B$5)-2),FALSE)-VLOOKUP($A9,'Variação'!$1:$1048576,2+3*(COLUMN(B$5)-2),FALSE),0)+IFERROR(SUMIFS(Proventos!$F:$F,Proventos!$A:$A,YEAR(B$5)&amp;MONTH(B$5)&amp;Acompanhamento!$A9),0)</f>
        <v>0</v>
      </c>
      <c r="C9" s="259">
        <f>IFERROR(VLOOKUP($A9,'Variação'!$1:$1048576,4+3*(COLUMN(C$5)-2),FALSE)-VLOOKUP($A9,'Variação'!$1:$1048576,2+3*(COLUMN(C$5)-2),FALSE),0)+IFERROR(SUMIFS(Proventos!$F:$F,Proventos!$A:$A,YEAR(C$5)&amp;MONTH(C$5)&amp;Acompanhamento!$A9),0)</f>
        <v>0</v>
      </c>
      <c r="D9" s="259">
        <f>IFERROR(VLOOKUP($A9,'Variação'!$1:$1048576,4+3*(COLUMN(D$5)-2),FALSE)-VLOOKUP($A9,'Variação'!$1:$1048576,2+3*(COLUMN(D$5)-2),FALSE),0)+IFERROR(SUMIFS(Proventos!$F:$F,Proventos!$A:$A,YEAR(D$5)&amp;MONTH(D$5)&amp;Acompanhamento!$A9),0)</f>
        <v>0</v>
      </c>
      <c r="E9" s="259">
        <f>IFERROR(VLOOKUP($A9,'Variação'!$1:$1048576,4+3*(COLUMN(E$5)-2),FALSE)-VLOOKUP($A9,'Variação'!$1:$1048576,2+3*(COLUMN(E$5)-2),FALSE),0)+IFERROR(SUMIFS(Proventos!$F:$F,Proventos!$A:$A,YEAR(E$5)&amp;MONTH(E$5)&amp;Acompanhamento!$A9),0)</f>
        <v>0</v>
      </c>
      <c r="F9" s="259">
        <f>IFERROR(VLOOKUP($A9,'Variação'!$1:$1048576,4+3*(COLUMN(F$5)-2),FALSE)-VLOOKUP($A9,'Variação'!$1:$1048576,2+3*(COLUMN(F$5)-2),FALSE),0)+IFERROR(SUMIFS(Proventos!$F:$F,Proventos!$A:$A,YEAR(F$5)&amp;MONTH(F$5)&amp;Acompanhamento!$A9),0)</f>
        <v>0</v>
      </c>
      <c r="G9" s="259">
        <f>IFERROR(VLOOKUP($A9,'Variação'!$1:$1048576,4+3*(COLUMN(G$5)-2),FALSE)-VLOOKUP($A9,'Variação'!$1:$1048576,2+3*(COLUMN(G$5)-2),FALSE),0)+IFERROR(SUMIFS(Proventos!$F:$F,Proventos!$A:$A,YEAR(G$5)&amp;MONTH(G$5)&amp;Acompanhamento!$A9),0)</f>
        <v>0</v>
      </c>
      <c r="H9" s="259">
        <f>IFERROR(VLOOKUP($A9,'Variação'!$1:$1048576,4+3*(COLUMN(H$5)-2),FALSE)-VLOOKUP($A9,'Variação'!$1:$1048576,2+3*(COLUMN(H$5)-2),FALSE),0)+IFERROR(SUMIFS(Proventos!$F:$F,Proventos!$A:$A,YEAR(H$5)&amp;MONTH(H$5)&amp;Acompanhamento!$A9),0)</f>
        <v>0</v>
      </c>
      <c r="I9" s="259">
        <f>IFERROR(VLOOKUP($A9,'Variação'!$1:$1048576,4+3*(COLUMN(I$5)-2),FALSE)-VLOOKUP($A9,'Variação'!$1:$1048576,2+3*(COLUMN(I$5)-2),FALSE),0)+IFERROR(SUMIFS(Proventos!$F:$F,Proventos!$A:$A,YEAR(I$5)&amp;MONTH(I$5)&amp;Acompanhamento!$A9),0)</f>
        <v>0</v>
      </c>
      <c r="J9" s="259">
        <f>IFERROR(VLOOKUP($A9,'Variação'!$1:$1048576,4+3*(COLUMN(J$5)-2),FALSE)-VLOOKUP($A9,'Variação'!$1:$1048576,2+3*(COLUMN(J$5)-2),FALSE),0)+IFERROR(SUMIFS(Proventos!$F:$F,Proventos!$A:$A,YEAR(J$5)&amp;MONTH(J$5)&amp;Acompanhamento!$A9),0)</f>
        <v>0</v>
      </c>
      <c r="K9" s="259">
        <f>IFERROR(VLOOKUP($A9,'Variação'!$1:$1048576,4+3*(COLUMN(K$5)-2),FALSE)-VLOOKUP($A9,'Variação'!$1:$1048576,2+3*(COLUMN(K$5)-2),FALSE),0)+IFERROR(SUMIFS(Proventos!$F:$F,Proventos!$A:$A,YEAR(K$5)&amp;MONTH(K$5)&amp;Acompanhamento!$A9),0)</f>
        <v>0</v>
      </c>
      <c r="L9" s="259">
        <f>IFERROR(VLOOKUP($A9,'Variação'!$1:$1048576,4+3*(COLUMN(L$5)-2),FALSE)-VLOOKUP($A9,'Variação'!$1:$1048576,2+3*(COLUMN(L$5)-2),FALSE),0)+IFERROR(SUMIFS(Proventos!$F:$F,Proventos!$A:$A,YEAR(L$5)&amp;MONTH(L$5)&amp;Acompanhamento!$A9),0)</f>
        <v>0</v>
      </c>
      <c r="M9" s="259">
        <f>IFERROR(VLOOKUP($A9,'Variação'!$1:$1048576,4+3*(COLUMN(M$5)-2),FALSE)-VLOOKUP($A9,'Variação'!$1:$1048576,2+3*(COLUMN(M$5)-2),FALSE),0)+IFERROR(SUMIFS(Proventos!$F:$F,Proventos!$A:$A,YEAR(M$5)&amp;MONTH(M$5)&amp;Acompanhamento!$A9),0)</f>
        <v>0</v>
      </c>
      <c r="N9" s="259">
        <f>IFERROR(VLOOKUP($A9,'Variação'!$1:$1048576,4+3*(COLUMN(N$5)-2),FALSE)-VLOOKUP($A9,'Variação'!$1:$1048576,2+3*(COLUMN(N$5)-2),FALSE),0)+IFERROR(SUMIFS(Proventos!$F:$F,Proventos!$A:$A,YEAR(N$5)&amp;MONTH(N$5)&amp;Acompanhamento!$A9),0)</f>
        <v>0</v>
      </c>
      <c r="O9" s="259">
        <f>IFERROR(VLOOKUP($A9,'Variação'!$1:$1048576,4+3*(COLUMN(O$5)-2),FALSE)-VLOOKUP($A9,'Variação'!$1:$1048576,2+3*(COLUMN(O$5)-2),FALSE),0)+IFERROR(SUMIFS(Proventos!$F:$F,Proventos!$A:$A,YEAR(O$5)&amp;MONTH(O$5)&amp;Acompanhamento!$A9),0)</f>
        <v>0</v>
      </c>
      <c r="P9" s="259">
        <f>IFERROR(VLOOKUP($A9,'Variação'!$1:$1048576,4+3*(COLUMN(P$5)-2),FALSE)-VLOOKUP($A9,'Variação'!$1:$1048576,2+3*(COLUMN(P$5)-2),FALSE),0)+IFERROR(SUMIFS(Proventos!$F:$F,Proventos!$A:$A,YEAR(P$5)&amp;MONTH(P$5)&amp;Acompanhamento!$A9),0)</f>
        <v>0</v>
      </c>
      <c r="Q9" s="259">
        <f>IFERROR(VLOOKUP($A9,'Variação'!$1:$1048576,4+3*(COLUMN(Q$5)-2),FALSE)-VLOOKUP($A9,'Variação'!$1:$1048576,2+3*(COLUMN(Q$5)-2),FALSE),0)+IFERROR(SUMIFS(Proventos!$F:$F,Proventos!$A:$A,YEAR(Q$5)&amp;MONTH(Q$5)&amp;Acompanhamento!$A9),0)</f>
        <v>0</v>
      </c>
      <c r="R9" s="259">
        <f>IFERROR(VLOOKUP($A9,'Variação'!$1:$1048576,4+3*(COLUMN(R$5)-2),FALSE)-VLOOKUP($A9,'Variação'!$1:$1048576,2+3*(COLUMN(R$5)-2),FALSE),0)+IFERROR(SUMIFS(Proventos!$F:$F,Proventos!$A:$A,YEAR(R$5)&amp;MONTH(R$5)&amp;Acompanhamento!$A9),0)</f>
        <v>0</v>
      </c>
      <c r="S9" s="259">
        <f>IFERROR(VLOOKUP($A9,'Variação'!$1:$1048576,4+3*(COLUMN(S$5)-2),FALSE)-VLOOKUP($A9,'Variação'!$1:$1048576,2+3*(COLUMN(S$5)-2),FALSE),0)+IFERROR(SUMIFS(Proventos!$F:$F,Proventos!$A:$A,YEAR(S$5)&amp;MONTH(S$5)&amp;Acompanhamento!$A9),0)</f>
        <v>0</v>
      </c>
      <c r="T9" s="259">
        <f>IFERROR(VLOOKUP($A9,'Variação'!$1:$1048576,4+3*(COLUMN(T$5)-2),FALSE)-VLOOKUP($A9,'Variação'!$1:$1048576,2+3*(COLUMN(T$5)-2),FALSE),0)+IFERROR(SUMIFS(Proventos!$F:$F,Proventos!$A:$A,YEAR(T$5)&amp;MONTH(T$5)&amp;Acompanhamento!$A9),0)</f>
        <v>0</v>
      </c>
      <c r="U9" s="259">
        <f>IFERROR(VLOOKUP($A9,'Variação'!$1:$1048576,4+3*(COLUMN(U$5)-2),FALSE)-VLOOKUP($A9,'Variação'!$1:$1048576,2+3*(COLUMN(U$5)-2),FALSE),0)+IFERROR(SUMIFS(Proventos!$F:$F,Proventos!$A:$A,YEAR(U$5)&amp;MONTH(U$5)&amp;Acompanhamento!$A9),0)</f>
        <v>0</v>
      </c>
      <c r="V9" s="259">
        <f>IFERROR(VLOOKUP($A9,'Variação'!$1:$1048576,4+3*(COLUMN(V$5)-2),FALSE)-VLOOKUP($A9,'Variação'!$1:$1048576,2+3*(COLUMN(V$5)-2),FALSE),0)+IFERROR(SUMIFS(Proventos!$F:$F,Proventos!$A:$A,YEAR(V$5)&amp;MONTH(V$5)&amp;Acompanhamento!$A9),0)</f>
        <v>0</v>
      </c>
      <c r="W9" s="259">
        <f>IFERROR(VLOOKUP($A9,'Variação'!$1:$1048576,4+3*(COLUMN(W$5)-2),FALSE)-VLOOKUP($A9,'Variação'!$1:$1048576,2+3*(COLUMN(W$5)-2),FALSE),0)+IFERROR(SUMIFS(Proventos!$F:$F,Proventos!$A:$A,YEAR(W$5)&amp;MONTH(W$5)&amp;Acompanhamento!$A9),0)</f>
        <v>0</v>
      </c>
      <c r="X9" s="259">
        <f>IFERROR(VLOOKUP($A9,'Variação'!$1:$1048576,4+3*(COLUMN(X$5)-2),FALSE)-VLOOKUP($A9,'Variação'!$1:$1048576,2+3*(COLUMN(X$5)-2),FALSE),0)+IFERROR(SUMIFS(Proventos!$F:$F,Proventos!$A:$A,YEAR(X$5)&amp;MONTH(X$5)&amp;Acompanhamento!$A9),0)</f>
        <v>0</v>
      </c>
      <c r="Y9" s="259">
        <f>IFERROR(VLOOKUP($A9,'Variação'!$1:$1048576,4+3*(COLUMN(Y$5)-2),FALSE)-VLOOKUP($A9,'Variação'!$1:$1048576,2+3*(COLUMN(Y$5)-2),FALSE),0)+IFERROR(SUMIFS(Proventos!$F:$F,Proventos!$A:$A,YEAR(Y$5)&amp;MONTH(Y$5)&amp;Acompanhamento!$A9),0)</f>
        <v>0</v>
      </c>
      <c r="Z9" s="259">
        <f>IFERROR(VLOOKUP($A9,'Variação'!$1:$1048576,4+3*(COLUMN(Z$5)-2),FALSE)-VLOOKUP($A9,'Variação'!$1:$1048576,2+3*(COLUMN(Z$5)-2),FALSE),0)+IFERROR(SUMIFS(Proventos!$F:$F,Proventos!$A:$A,YEAR(Z$5)&amp;MONTH(Z$5)&amp;Acompanhamento!$A9),0)</f>
        <v>0</v>
      </c>
      <c r="AA9" s="259">
        <f>IFERROR(VLOOKUP($A9,'Variação'!$1:$1048576,4+3*(COLUMN(AA$5)-2),FALSE)-VLOOKUP($A9,'Variação'!$1:$1048576,2+3*(COLUMN(AA$5)-2),FALSE),0)+IFERROR(SUMIFS(Proventos!$F:$F,Proventos!$A:$A,YEAR(AA$5)&amp;MONTH(AA$5)&amp;Acompanhamento!$A9),0)</f>
        <v>0</v>
      </c>
      <c r="AB9" s="259">
        <f>IFERROR(VLOOKUP($A9,'Variação'!$1:$1048576,4+3*(COLUMN(AB$5)-2),FALSE)-VLOOKUP($A9,'Variação'!$1:$1048576,2+3*(COLUMN(AB$5)-2),FALSE),0)+IFERROR(SUMIFS(Proventos!$F:$F,Proventos!$A:$A,YEAR(AB$5)&amp;MONTH(AB$5)&amp;Acompanhamento!$A9),0)</f>
        <v>0</v>
      </c>
      <c r="AC9" s="259">
        <f>IFERROR(VLOOKUP($A9,'Variação'!$1:$1048576,4+3*(COLUMN(AC$5)-2),FALSE)-VLOOKUP($A9,'Variação'!$1:$1048576,2+3*(COLUMN(AC$5)-2),FALSE),0)+IFERROR(SUMIFS(Proventos!$F:$F,Proventos!$A:$A,YEAR(AC$5)&amp;MONTH(AC$5)&amp;Acompanhamento!$A9),0)</f>
        <v>0</v>
      </c>
      <c r="AD9" s="259">
        <f>IFERROR(VLOOKUP($A9,'Variação'!$1:$1048576,4+3*(COLUMN(AD$5)-2),FALSE)-VLOOKUP($A9,'Variação'!$1:$1048576,2+3*(COLUMN(AD$5)-2),FALSE),0)+IFERROR(SUMIFS(Proventos!$F:$F,Proventos!$A:$A,YEAR(AD$5)&amp;MONTH(AD$5)&amp;Acompanhamento!$A9),0)</f>
        <v>0</v>
      </c>
      <c r="AE9" s="259">
        <f>IFERROR(VLOOKUP($A9,'Variação'!$1:$1048576,4+3*(COLUMN(AE$5)-2),FALSE)-VLOOKUP($A9,'Variação'!$1:$1048576,2+3*(COLUMN(AE$5)-2),FALSE),0)+IFERROR(SUMIFS(Proventos!$F:$F,Proventos!$A:$A,YEAR(AE$5)&amp;MONTH(AE$5)&amp;Acompanhamento!$A9),0)</f>
        <v>0</v>
      </c>
      <c r="AF9" s="259">
        <f>IFERROR(VLOOKUP($A9,'Variação'!$1:$1048576,4+3*(COLUMN(AF$5)-2),FALSE)-VLOOKUP($A9,'Variação'!$1:$1048576,2+3*(COLUMN(AF$5)-2),FALSE),0)+IFERROR(SUMIFS(Proventos!$F:$F,Proventos!$A:$A,YEAR(AF$5)&amp;MONTH(AF$5)&amp;Acompanhamento!$A9),0)</f>
        <v>0</v>
      </c>
      <c r="AG9" s="259">
        <f>IFERROR(VLOOKUP($A9,'Variação'!$1:$1048576,4+3*(COLUMN(AG$5)-2),FALSE)-VLOOKUP($A9,'Variação'!$1:$1048576,2+3*(COLUMN(AG$5)-2),FALSE),0)+IFERROR(SUMIFS(Proventos!$F:$F,Proventos!$A:$A,YEAR(AG$5)&amp;MONTH(AG$5)&amp;Acompanhamento!$A9),0)</f>
        <v>0</v>
      </c>
      <c r="AH9" s="259">
        <f>IFERROR(VLOOKUP($A9,'Variação'!$1:$1048576,4+3*(COLUMN(AH$5)-2),FALSE)-VLOOKUP($A9,'Variação'!$1:$1048576,2+3*(COLUMN(AH$5)-2),FALSE),0)+IFERROR(SUMIFS(Proventos!$F:$F,Proventos!$A:$A,YEAR(AH$5)&amp;MONTH(AH$5)&amp;Acompanhamento!$A9),0)</f>
        <v>0</v>
      </c>
      <c r="AI9" s="259">
        <f>IFERROR(VLOOKUP($A9,'Variação'!$1:$1048576,4+3*(COLUMN(AI$5)-2),FALSE)-VLOOKUP($A9,'Variação'!$1:$1048576,2+3*(COLUMN(AI$5)-2),FALSE),0)+IFERROR(SUMIFS(Proventos!$F:$F,Proventos!$A:$A,YEAR(AI$5)&amp;MONTH(AI$5)&amp;Acompanhamento!$A9),0)</f>
        <v>0</v>
      </c>
      <c r="AJ9" s="259">
        <f>IFERROR(VLOOKUP($A9,'Variação'!$1:$1048576,4+3*(COLUMN(AJ$5)-2),FALSE)-VLOOKUP($A9,'Variação'!$1:$1048576,2+3*(COLUMN(AJ$5)-2),FALSE),0)+IFERROR(SUMIFS(Proventos!$F:$F,Proventos!$A:$A,YEAR(AJ$5)&amp;MONTH(AJ$5)&amp;Acompanhamento!$A9),0)</f>
        <v>0</v>
      </c>
      <c r="AK9" s="259">
        <f>IFERROR(VLOOKUP($A9,'Variação'!$1:$1048576,4+3*(COLUMN(AK$5)-2),FALSE)-VLOOKUP($A9,'Variação'!$1:$1048576,2+3*(COLUMN(AK$5)-2),FALSE),0)+IFERROR(SUMIFS(Proventos!$F:$F,Proventos!$A:$A,YEAR(AK$5)&amp;MONTH(AK$5)&amp;Acompanhamento!$A9),0)</f>
        <v>0</v>
      </c>
      <c r="AL9" s="259">
        <f>IFERROR(VLOOKUP($A9,'Variação'!$1:$1048576,4+3*(COLUMN(AL$5)-2),FALSE)-VLOOKUP($A9,'Variação'!$1:$1048576,2+3*(COLUMN(AL$5)-2),FALSE),0)+IFERROR(SUMIFS(Proventos!$F:$F,Proventos!$A:$A,YEAR(AL$5)&amp;MONTH(AL$5)&amp;Acompanhamento!$A9),0)</f>
        <v>0</v>
      </c>
      <c r="AM9" s="259">
        <f>IFERROR(VLOOKUP($A9,'Variação'!$1:$1048576,4+3*(COLUMN(AM$5)-2),FALSE)-VLOOKUP($A9,'Variação'!$1:$1048576,2+3*(COLUMN(AM$5)-2),FALSE),0)+IFERROR(SUMIFS(Proventos!$F:$F,Proventos!$A:$A,YEAR(AM$5)&amp;MONTH(AM$5)&amp;Acompanhamento!$A9),0)</f>
        <v>0</v>
      </c>
      <c r="AN9" s="259">
        <f>IFERROR(VLOOKUP($A9,'Variação'!$1:$1048576,4+3*(COLUMN(AN$5)-2),FALSE)-VLOOKUP($A9,'Variação'!$1:$1048576,2+3*(COLUMN(AN$5)-2),FALSE),0)+IFERROR(SUMIFS(Proventos!$F:$F,Proventos!$A:$A,YEAR(AN$5)&amp;MONTH(AN$5)&amp;Acompanhamento!$A9),0)</f>
        <v>0</v>
      </c>
      <c r="AO9" s="259">
        <f>IFERROR(VLOOKUP($A9,'Variação'!$1:$1048576,4+3*(COLUMN(AO$5)-2),FALSE)-VLOOKUP($A9,'Variação'!$1:$1048576,2+3*(COLUMN(AO$5)-2),FALSE),0)+IFERROR(SUMIFS(Proventos!$F:$F,Proventos!$A:$A,YEAR(AO$5)&amp;MONTH(AO$5)&amp;Acompanhamento!$A9),0)</f>
        <v>0</v>
      </c>
      <c r="AP9" s="259">
        <f>IFERROR(VLOOKUP($A9,'Variação'!$1:$1048576,4+3*(COLUMN(AP$5)-2),FALSE)-VLOOKUP($A9,'Variação'!$1:$1048576,2+3*(COLUMN(AP$5)-2),FALSE),0)+IFERROR(SUMIFS(Proventos!$F:$F,Proventos!$A:$A,YEAR(AP$5)&amp;MONTH(AP$5)&amp;Acompanhamento!$A9),0)</f>
        <v>0</v>
      </c>
      <c r="AQ9" s="259">
        <f>IFERROR(VLOOKUP($A9,'Variação'!$1:$1048576,4+3*(COLUMN(AQ$5)-2),FALSE)-VLOOKUP($A9,'Variação'!$1:$1048576,2+3*(COLUMN(AQ$5)-2),FALSE),0)+IFERROR(SUMIFS(Proventos!$F:$F,Proventos!$A:$A,YEAR(AQ$5)&amp;MONTH(AQ$5)&amp;Acompanhamento!$A9),0)</f>
        <v>0</v>
      </c>
      <c r="AR9" s="259">
        <f>IFERROR(VLOOKUP($A9,'Variação'!$1:$1048576,4+3*(COLUMN(AR$5)-2),FALSE)-VLOOKUP($A9,'Variação'!$1:$1048576,2+3*(COLUMN(AR$5)-2),FALSE),0)+IFERROR(SUMIFS(Proventos!$F:$F,Proventos!$A:$A,YEAR(AR$5)&amp;MONTH(AR$5)&amp;Acompanhamento!$A9),0)</f>
        <v>0</v>
      </c>
      <c r="AS9" s="259">
        <f>IFERROR(VLOOKUP($A9,'Variação'!$1:$1048576,4+3*(COLUMN(AS$5)-2),FALSE)-VLOOKUP($A9,'Variação'!$1:$1048576,2+3*(COLUMN(AS$5)-2),FALSE),0)+IFERROR(SUMIFS(Proventos!$F:$F,Proventos!$A:$A,YEAR(AS$5)&amp;MONTH(AS$5)&amp;Acompanhamento!$A9),0)</f>
        <v>0</v>
      </c>
      <c r="AT9" s="259">
        <f>IFERROR(VLOOKUP($A9,'Variação'!$1:$1048576,4+3*(COLUMN(AT$5)-2),FALSE)-VLOOKUP($A9,'Variação'!$1:$1048576,2+3*(COLUMN(AT$5)-2),FALSE),0)+IFERROR(SUMIFS(Proventos!$F:$F,Proventos!$A:$A,YEAR(AT$5)&amp;MONTH(AT$5)&amp;Acompanhamento!$A9),0)</f>
        <v>0</v>
      </c>
      <c r="AU9" s="259">
        <f>IFERROR(VLOOKUP($A9,'Variação'!$1:$1048576,4+3*(COLUMN(AU$5)-2),FALSE)-VLOOKUP($A9,'Variação'!$1:$1048576,2+3*(COLUMN(AU$5)-2),FALSE),0)+IFERROR(SUMIFS(Proventos!$F:$F,Proventos!$A:$A,YEAR(AU$5)&amp;MONTH(AU$5)&amp;Acompanhamento!$A9),0)</f>
        <v>0</v>
      </c>
      <c r="AV9" s="259">
        <f>IFERROR(VLOOKUP($A9,'Variação'!$1:$1048576,4+3*(COLUMN(AV$5)-2),FALSE)-VLOOKUP($A9,'Variação'!$1:$1048576,2+3*(COLUMN(AV$5)-2),FALSE),0)+IFERROR(SUMIFS(Proventos!$F:$F,Proventos!$A:$A,YEAR(AV$5)&amp;MONTH(AV$5)&amp;Acompanhamento!$A9),0)</f>
        <v>0</v>
      </c>
      <c r="AW9" s="259">
        <f>IFERROR(VLOOKUP($A9,'Variação'!$1:$1048576,4+3*(COLUMN(AW$5)-2),FALSE)-VLOOKUP($A9,'Variação'!$1:$1048576,2+3*(COLUMN(AW$5)-2),FALSE),0)+IFERROR(SUMIFS(Proventos!$F:$F,Proventos!$A:$A,YEAR(AW$5)&amp;MONTH(AW$5)&amp;Acompanhamento!$A9),0)</f>
        <v>0</v>
      </c>
      <c r="AX9" s="259">
        <f>IFERROR(VLOOKUP($A9,'Variação'!$1:$1048576,4+3*(COLUMN(AX$5)-2),FALSE)-VLOOKUP($A9,'Variação'!$1:$1048576,2+3*(COLUMN(AX$5)-2),FALSE),0)+IFERROR(SUMIFS(Proventos!$F:$F,Proventos!$A:$A,YEAR(AX$5)&amp;MONTH(AX$5)&amp;Acompanhamento!$A9),0)</f>
        <v>0</v>
      </c>
      <c r="AY9" s="259">
        <f>IFERROR(VLOOKUP($A9,'Variação'!$1:$1048576,4+3*(COLUMN(AY$5)-2),FALSE)-VLOOKUP($A9,'Variação'!$1:$1048576,2+3*(COLUMN(AY$5)-2),FALSE),0)+IFERROR(SUMIFS(Proventos!$F:$F,Proventos!$A:$A,YEAR(AY$5)&amp;MONTH(AY$5)&amp;Acompanhamento!$A9),0)</f>
        <v>0</v>
      </c>
      <c r="AZ9" s="259">
        <f>IFERROR(VLOOKUP($A9,'Variação'!$1:$1048576,4+3*(COLUMN(AZ$5)-2),FALSE)-VLOOKUP($A9,'Variação'!$1:$1048576,2+3*(COLUMN(AZ$5)-2),FALSE),0)+IFERROR(SUMIFS(Proventos!$F:$F,Proventos!$A:$A,YEAR(AZ$5)&amp;MONTH(AZ$5)&amp;Acompanhamento!$A9),0)</f>
        <v>0</v>
      </c>
      <c r="BA9" s="259">
        <f>IFERROR(VLOOKUP($A9,'Variação'!$1:$1048576,4+3*(COLUMN(BA$5)-2),FALSE)-VLOOKUP($A9,'Variação'!$1:$1048576,2+3*(COLUMN(BA$5)-2),FALSE),0)+IFERROR(SUMIFS(Proventos!$F:$F,Proventos!$A:$A,YEAR(BA$5)&amp;MONTH(BA$5)&amp;Acompanhamento!$A9),0)</f>
        <v>0</v>
      </c>
      <c r="BB9" s="259">
        <f>IFERROR(VLOOKUP($A9,'Variação'!$1:$1048576,4+3*(COLUMN(BB$5)-2),FALSE)-VLOOKUP($A9,'Variação'!$1:$1048576,2+3*(COLUMN(BB$5)-2),FALSE),0)+IFERROR(SUMIFS(Proventos!$F:$F,Proventos!$A:$A,YEAR(BB$5)&amp;MONTH(BB$5)&amp;Acompanhamento!$A9),0)</f>
        <v>0</v>
      </c>
      <c r="BC9" s="259">
        <f>IFERROR(VLOOKUP($A9,'Variação'!$1:$1048576,4+3*(COLUMN(BC$5)-2),FALSE)-VLOOKUP($A9,'Variação'!$1:$1048576,2+3*(COLUMN(BC$5)-2),FALSE),0)+IFERROR(SUMIFS(Proventos!$F:$F,Proventos!$A:$A,YEAR(BC$5)&amp;MONTH(BC$5)&amp;Acompanhamento!$A9),0)</f>
        <v>0</v>
      </c>
      <c r="BD9" s="259">
        <f>IFERROR(VLOOKUP($A9,'Variação'!$1:$1048576,4+3*(COLUMN(BD$5)-2),FALSE)-VLOOKUP($A9,'Variação'!$1:$1048576,2+3*(COLUMN(BD$5)-2),FALSE),0)+IFERROR(SUMIFS(Proventos!$F:$F,Proventos!$A:$A,YEAR(BD$5)&amp;MONTH(BD$5)&amp;Acompanhamento!$A9),0)</f>
        <v>0</v>
      </c>
      <c r="BE9" s="259">
        <f>IFERROR(VLOOKUP($A9,'Variação'!$1:$1048576,4+3*(COLUMN(BE$5)-2),FALSE)-VLOOKUP($A9,'Variação'!$1:$1048576,2+3*(COLUMN(BE$5)-2),FALSE),0)+IFERROR(SUMIFS(Proventos!$F:$F,Proventos!$A:$A,YEAR(BE$5)&amp;MONTH(BE$5)&amp;Acompanhamento!$A9),0)</f>
        <v>0</v>
      </c>
      <c r="BF9" s="259">
        <f>IFERROR(VLOOKUP($A9,'Variação'!$1:$1048576,4+3*(COLUMN(BF$5)-2),FALSE)-VLOOKUP($A9,'Variação'!$1:$1048576,2+3*(COLUMN(BF$5)-2),FALSE),0)+IFERROR(SUMIFS(Proventos!$F:$F,Proventos!$A:$A,YEAR(BF$5)&amp;MONTH(BF$5)&amp;Acompanhamento!$A9),0)</f>
        <v>0</v>
      </c>
      <c r="BG9" s="259">
        <f>IFERROR(VLOOKUP($A9,'Variação'!$1:$1048576,4+3*(COLUMN(BG$5)-2),FALSE)-VLOOKUP($A9,'Variação'!$1:$1048576,2+3*(COLUMN(BG$5)-2),FALSE),0)+IFERROR(SUMIFS(Proventos!$F:$F,Proventos!$A:$A,YEAR(BG$5)&amp;MONTH(BG$5)&amp;Acompanhamento!$A9),0)</f>
        <v>0</v>
      </c>
      <c r="BH9" s="259">
        <f>IFERROR(VLOOKUP($A9,'Variação'!$1:$1048576,4+3*(COLUMN(BH$5)-2),FALSE)-VLOOKUP($A9,'Variação'!$1:$1048576,2+3*(COLUMN(BH$5)-2),FALSE),0)+IFERROR(SUMIFS(Proventos!$F:$F,Proventos!$A:$A,YEAR(BH$5)&amp;MONTH(BH$5)&amp;Acompanhamento!$A9),0)</f>
        <v>0</v>
      </c>
      <c r="BI9" s="259">
        <f>IFERROR(VLOOKUP($A9,'Variação'!$1:$1048576,4+3*(COLUMN(BI$5)-2),FALSE)-VLOOKUP($A9,'Variação'!$1:$1048576,2+3*(COLUMN(BI$5)-2),FALSE),0)+IFERROR(SUMIFS(Proventos!$F:$F,Proventos!$A:$A,YEAR(BI$5)&amp;MONTH(BI$5)&amp;Acompanhamento!$A9),0)</f>
        <v>0</v>
      </c>
    </row>
    <row r="10" ht="14.25" customHeight="1" outlineLevel="1">
      <c r="A10" s="258"/>
      <c r="B10" s="259">
        <f>IFERROR(VLOOKUP($A10,'Variação'!$1:$1048576,4+3*(COLUMN(B$5)-2),FALSE)-VLOOKUP($A10,'Variação'!$1:$1048576,2+3*(COLUMN(B$5)-2),FALSE),0)+IFERROR(SUMIFS(Proventos!$F:$F,Proventos!$A:$A,YEAR(B$5)&amp;MONTH(B$5)&amp;Acompanhamento!$A10),0)</f>
        <v>0</v>
      </c>
      <c r="C10" s="259">
        <f>IFERROR(VLOOKUP($A10,'Variação'!$1:$1048576,4+3*(COLUMN(C$5)-2),FALSE)-VLOOKUP($A10,'Variação'!$1:$1048576,2+3*(COLUMN(C$5)-2),FALSE),0)+IFERROR(SUMIFS(Proventos!$F:$F,Proventos!$A:$A,YEAR(C$5)&amp;MONTH(C$5)&amp;Acompanhamento!$A10),0)</f>
        <v>0</v>
      </c>
      <c r="D10" s="259">
        <f>IFERROR(VLOOKUP($A10,'Variação'!$1:$1048576,4+3*(COLUMN(D$5)-2),FALSE)-VLOOKUP($A10,'Variação'!$1:$1048576,2+3*(COLUMN(D$5)-2),FALSE),0)+IFERROR(SUMIFS(Proventos!$F:$F,Proventos!$A:$A,YEAR(D$5)&amp;MONTH(D$5)&amp;Acompanhamento!$A10),0)</f>
        <v>0</v>
      </c>
      <c r="E10" s="259">
        <f>IFERROR(VLOOKUP($A10,'Variação'!$1:$1048576,4+3*(COLUMN(E$5)-2),FALSE)-VLOOKUP($A10,'Variação'!$1:$1048576,2+3*(COLUMN(E$5)-2),FALSE),0)+IFERROR(SUMIFS(Proventos!$F:$F,Proventos!$A:$A,YEAR(E$5)&amp;MONTH(E$5)&amp;Acompanhamento!$A10),0)</f>
        <v>0</v>
      </c>
      <c r="F10" s="259">
        <f>IFERROR(VLOOKUP($A10,'Variação'!$1:$1048576,4+3*(COLUMN(F$5)-2),FALSE)-VLOOKUP($A10,'Variação'!$1:$1048576,2+3*(COLUMN(F$5)-2),FALSE),0)+IFERROR(SUMIFS(Proventos!$F:$F,Proventos!$A:$A,YEAR(F$5)&amp;MONTH(F$5)&amp;Acompanhamento!$A10),0)</f>
        <v>0</v>
      </c>
      <c r="G10" s="259">
        <f>IFERROR(VLOOKUP($A10,'Variação'!$1:$1048576,4+3*(COLUMN(G$5)-2),FALSE)-VLOOKUP($A10,'Variação'!$1:$1048576,2+3*(COLUMN(G$5)-2),FALSE),0)+IFERROR(SUMIFS(Proventos!$F:$F,Proventos!$A:$A,YEAR(G$5)&amp;MONTH(G$5)&amp;Acompanhamento!$A10),0)</f>
        <v>0</v>
      </c>
      <c r="H10" s="259">
        <f>IFERROR(VLOOKUP($A10,'Variação'!$1:$1048576,4+3*(COLUMN(H$5)-2),FALSE)-VLOOKUP($A10,'Variação'!$1:$1048576,2+3*(COLUMN(H$5)-2),FALSE),0)+IFERROR(SUMIFS(Proventos!$F:$F,Proventos!$A:$A,YEAR(H$5)&amp;MONTH(H$5)&amp;Acompanhamento!$A10),0)</f>
        <v>0</v>
      </c>
      <c r="I10" s="259">
        <f>IFERROR(VLOOKUP($A10,'Variação'!$1:$1048576,4+3*(COLUMN(I$5)-2),FALSE)-VLOOKUP($A10,'Variação'!$1:$1048576,2+3*(COLUMN(I$5)-2),FALSE),0)+IFERROR(SUMIFS(Proventos!$F:$F,Proventos!$A:$A,YEAR(I$5)&amp;MONTH(I$5)&amp;Acompanhamento!$A10),0)</f>
        <v>0</v>
      </c>
      <c r="J10" s="259">
        <f>IFERROR(VLOOKUP($A10,'Variação'!$1:$1048576,4+3*(COLUMN(J$5)-2),FALSE)-VLOOKUP($A10,'Variação'!$1:$1048576,2+3*(COLUMN(J$5)-2),FALSE),0)+IFERROR(SUMIFS(Proventos!$F:$F,Proventos!$A:$A,YEAR(J$5)&amp;MONTH(J$5)&amp;Acompanhamento!$A10),0)</f>
        <v>0</v>
      </c>
      <c r="K10" s="259">
        <f>IFERROR(VLOOKUP($A10,'Variação'!$1:$1048576,4+3*(COLUMN(K$5)-2),FALSE)-VLOOKUP($A10,'Variação'!$1:$1048576,2+3*(COLUMN(K$5)-2),FALSE),0)+IFERROR(SUMIFS(Proventos!$F:$F,Proventos!$A:$A,YEAR(K$5)&amp;MONTH(K$5)&amp;Acompanhamento!$A10),0)</f>
        <v>0</v>
      </c>
      <c r="L10" s="259">
        <f>IFERROR(VLOOKUP($A10,'Variação'!$1:$1048576,4+3*(COLUMN(L$5)-2),FALSE)-VLOOKUP($A10,'Variação'!$1:$1048576,2+3*(COLUMN(L$5)-2),FALSE),0)+IFERROR(SUMIFS(Proventos!$F:$F,Proventos!$A:$A,YEAR(L$5)&amp;MONTH(L$5)&amp;Acompanhamento!$A10),0)</f>
        <v>0</v>
      </c>
      <c r="M10" s="259">
        <f>IFERROR(VLOOKUP($A10,'Variação'!$1:$1048576,4+3*(COLUMN(M$5)-2),FALSE)-VLOOKUP($A10,'Variação'!$1:$1048576,2+3*(COLUMN(M$5)-2),FALSE),0)+IFERROR(SUMIFS(Proventos!$F:$F,Proventos!$A:$A,YEAR(M$5)&amp;MONTH(M$5)&amp;Acompanhamento!$A10),0)</f>
        <v>0</v>
      </c>
      <c r="N10" s="259">
        <f>IFERROR(VLOOKUP($A10,'Variação'!$1:$1048576,4+3*(COLUMN(N$5)-2),FALSE)-VLOOKUP($A10,'Variação'!$1:$1048576,2+3*(COLUMN(N$5)-2),FALSE),0)+IFERROR(SUMIFS(Proventos!$F:$F,Proventos!$A:$A,YEAR(N$5)&amp;MONTH(N$5)&amp;Acompanhamento!$A10),0)</f>
        <v>0</v>
      </c>
      <c r="O10" s="259">
        <f>IFERROR(VLOOKUP($A10,'Variação'!$1:$1048576,4+3*(COLUMN(O$5)-2),FALSE)-VLOOKUP($A10,'Variação'!$1:$1048576,2+3*(COLUMN(O$5)-2),FALSE),0)+IFERROR(SUMIFS(Proventos!$F:$F,Proventos!$A:$A,YEAR(O$5)&amp;MONTH(O$5)&amp;Acompanhamento!$A10),0)</f>
        <v>0</v>
      </c>
      <c r="P10" s="259">
        <f>IFERROR(VLOOKUP($A10,'Variação'!$1:$1048576,4+3*(COLUMN(P$5)-2),FALSE)-VLOOKUP($A10,'Variação'!$1:$1048576,2+3*(COLUMN(P$5)-2),FALSE),0)+IFERROR(SUMIFS(Proventos!$F:$F,Proventos!$A:$A,YEAR(P$5)&amp;MONTH(P$5)&amp;Acompanhamento!$A10),0)</f>
        <v>0</v>
      </c>
      <c r="Q10" s="259">
        <f>IFERROR(VLOOKUP($A10,'Variação'!$1:$1048576,4+3*(COLUMN(Q$5)-2),FALSE)-VLOOKUP($A10,'Variação'!$1:$1048576,2+3*(COLUMN(Q$5)-2),FALSE),0)+IFERROR(SUMIFS(Proventos!$F:$F,Proventos!$A:$A,YEAR(Q$5)&amp;MONTH(Q$5)&amp;Acompanhamento!$A10),0)</f>
        <v>0</v>
      </c>
      <c r="R10" s="259">
        <f>IFERROR(VLOOKUP($A10,'Variação'!$1:$1048576,4+3*(COLUMN(R$5)-2),FALSE)-VLOOKUP($A10,'Variação'!$1:$1048576,2+3*(COLUMN(R$5)-2),FALSE),0)+IFERROR(SUMIFS(Proventos!$F:$F,Proventos!$A:$A,YEAR(R$5)&amp;MONTH(R$5)&amp;Acompanhamento!$A10),0)</f>
        <v>0</v>
      </c>
      <c r="S10" s="259">
        <f>IFERROR(VLOOKUP($A10,'Variação'!$1:$1048576,4+3*(COLUMN(S$5)-2),FALSE)-VLOOKUP($A10,'Variação'!$1:$1048576,2+3*(COLUMN(S$5)-2),FALSE),0)+IFERROR(SUMIFS(Proventos!$F:$F,Proventos!$A:$A,YEAR(S$5)&amp;MONTH(S$5)&amp;Acompanhamento!$A10),0)</f>
        <v>0</v>
      </c>
      <c r="T10" s="259">
        <f>IFERROR(VLOOKUP($A10,'Variação'!$1:$1048576,4+3*(COLUMN(T$5)-2),FALSE)-VLOOKUP($A10,'Variação'!$1:$1048576,2+3*(COLUMN(T$5)-2),FALSE),0)+IFERROR(SUMIFS(Proventos!$F:$F,Proventos!$A:$A,YEAR(T$5)&amp;MONTH(T$5)&amp;Acompanhamento!$A10),0)</f>
        <v>0</v>
      </c>
      <c r="U10" s="259">
        <f>IFERROR(VLOOKUP($A10,'Variação'!$1:$1048576,4+3*(COLUMN(U$5)-2),FALSE)-VLOOKUP($A10,'Variação'!$1:$1048576,2+3*(COLUMN(U$5)-2),FALSE),0)+IFERROR(SUMIFS(Proventos!$F:$F,Proventos!$A:$A,YEAR(U$5)&amp;MONTH(U$5)&amp;Acompanhamento!$A10),0)</f>
        <v>0</v>
      </c>
      <c r="V10" s="259">
        <f>IFERROR(VLOOKUP($A10,'Variação'!$1:$1048576,4+3*(COLUMN(V$5)-2),FALSE)-VLOOKUP($A10,'Variação'!$1:$1048576,2+3*(COLUMN(V$5)-2),FALSE),0)+IFERROR(SUMIFS(Proventos!$F:$F,Proventos!$A:$A,YEAR(V$5)&amp;MONTH(V$5)&amp;Acompanhamento!$A10),0)</f>
        <v>0</v>
      </c>
      <c r="W10" s="259">
        <f>IFERROR(VLOOKUP($A10,'Variação'!$1:$1048576,4+3*(COLUMN(W$5)-2),FALSE)-VLOOKUP($A10,'Variação'!$1:$1048576,2+3*(COLUMN(W$5)-2),FALSE),0)+IFERROR(SUMIFS(Proventos!$F:$F,Proventos!$A:$A,YEAR(W$5)&amp;MONTH(W$5)&amp;Acompanhamento!$A10),0)</f>
        <v>0</v>
      </c>
      <c r="X10" s="259">
        <f>IFERROR(VLOOKUP($A10,'Variação'!$1:$1048576,4+3*(COLUMN(X$5)-2),FALSE)-VLOOKUP($A10,'Variação'!$1:$1048576,2+3*(COLUMN(X$5)-2),FALSE),0)+IFERROR(SUMIFS(Proventos!$F:$F,Proventos!$A:$A,YEAR(X$5)&amp;MONTH(X$5)&amp;Acompanhamento!$A10),0)</f>
        <v>0</v>
      </c>
      <c r="Y10" s="259">
        <f>IFERROR(VLOOKUP($A10,'Variação'!$1:$1048576,4+3*(COLUMN(Y$5)-2),FALSE)-VLOOKUP($A10,'Variação'!$1:$1048576,2+3*(COLUMN(Y$5)-2),FALSE),0)+IFERROR(SUMIFS(Proventos!$F:$F,Proventos!$A:$A,YEAR(Y$5)&amp;MONTH(Y$5)&amp;Acompanhamento!$A10),0)</f>
        <v>0</v>
      </c>
      <c r="Z10" s="259">
        <f>IFERROR(VLOOKUP($A10,'Variação'!$1:$1048576,4+3*(COLUMN(Z$5)-2),FALSE)-VLOOKUP($A10,'Variação'!$1:$1048576,2+3*(COLUMN(Z$5)-2),FALSE),0)+IFERROR(SUMIFS(Proventos!$F:$F,Proventos!$A:$A,YEAR(Z$5)&amp;MONTH(Z$5)&amp;Acompanhamento!$A10),0)</f>
        <v>0</v>
      </c>
      <c r="AA10" s="259">
        <f>IFERROR(VLOOKUP($A10,'Variação'!$1:$1048576,4+3*(COLUMN(AA$5)-2),FALSE)-VLOOKUP($A10,'Variação'!$1:$1048576,2+3*(COLUMN(AA$5)-2),FALSE),0)+IFERROR(SUMIFS(Proventos!$F:$F,Proventos!$A:$A,YEAR(AA$5)&amp;MONTH(AA$5)&amp;Acompanhamento!$A10),0)</f>
        <v>0</v>
      </c>
      <c r="AB10" s="259">
        <f>IFERROR(VLOOKUP($A10,'Variação'!$1:$1048576,4+3*(COLUMN(AB$5)-2),FALSE)-VLOOKUP($A10,'Variação'!$1:$1048576,2+3*(COLUMN(AB$5)-2),FALSE),0)+IFERROR(SUMIFS(Proventos!$F:$F,Proventos!$A:$A,YEAR(AB$5)&amp;MONTH(AB$5)&amp;Acompanhamento!$A10),0)</f>
        <v>0</v>
      </c>
      <c r="AC10" s="259">
        <f>IFERROR(VLOOKUP($A10,'Variação'!$1:$1048576,4+3*(COLUMN(AC$5)-2),FALSE)-VLOOKUP($A10,'Variação'!$1:$1048576,2+3*(COLUMN(AC$5)-2),FALSE),0)+IFERROR(SUMIFS(Proventos!$F:$F,Proventos!$A:$A,YEAR(AC$5)&amp;MONTH(AC$5)&amp;Acompanhamento!$A10),0)</f>
        <v>0</v>
      </c>
      <c r="AD10" s="259">
        <f>IFERROR(VLOOKUP($A10,'Variação'!$1:$1048576,4+3*(COLUMN(AD$5)-2),FALSE)-VLOOKUP($A10,'Variação'!$1:$1048576,2+3*(COLUMN(AD$5)-2),FALSE),0)+IFERROR(SUMIFS(Proventos!$F:$F,Proventos!$A:$A,YEAR(AD$5)&amp;MONTH(AD$5)&amp;Acompanhamento!$A10),0)</f>
        <v>0</v>
      </c>
      <c r="AE10" s="259">
        <f>IFERROR(VLOOKUP($A10,'Variação'!$1:$1048576,4+3*(COLUMN(AE$5)-2),FALSE)-VLOOKUP($A10,'Variação'!$1:$1048576,2+3*(COLUMN(AE$5)-2),FALSE),0)+IFERROR(SUMIFS(Proventos!$F:$F,Proventos!$A:$A,YEAR(AE$5)&amp;MONTH(AE$5)&amp;Acompanhamento!$A10),0)</f>
        <v>0</v>
      </c>
      <c r="AF10" s="259">
        <f>IFERROR(VLOOKUP($A10,'Variação'!$1:$1048576,4+3*(COLUMN(AF$5)-2),FALSE)-VLOOKUP($A10,'Variação'!$1:$1048576,2+3*(COLUMN(AF$5)-2),FALSE),0)+IFERROR(SUMIFS(Proventos!$F:$F,Proventos!$A:$A,YEAR(AF$5)&amp;MONTH(AF$5)&amp;Acompanhamento!$A10),0)</f>
        <v>0</v>
      </c>
      <c r="AG10" s="259">
        <f>IFERROR(VLOOKUP($A10,'Variação'!$1:$1048576,4+3*(COLUMN(AG$5)-2),FALSE)-VLOOKUP($A10,'Variação'!$1:$1048576,2+3*(COLUMN(AG$5)-2),FALSE),0)+IFERROR(SUMIFS(Proventos!$F:$F,Proventos!$A:$A,YEAR(AG$5)&amp;MONTH(AG$5)&amp;Acompanhamento!$A10),0)</f>
        <v>0</v>
      </c>
      <c r="AH10" s="259">
        <f>IFERROR(VLOOKUP($A10,'Variação'!$1:$1048576,4+3*(COLUMN(AH$5)-2),FALSE)-VLOOKUP($A10,'Variação'!$1:$1048576,2+3*(COLUMN(AH$5)-2),FALSE),0)+IFERROR(SUMIFS(Proventos!$F:$F,Proventos!$A:$A,YEAR(AH$5)&amp;MONTH(AH$5)&amp;Acompanhamento!$A10),0)</f>
        <v>0</v>
      </c>
      <c r="AI10" s="259">
        <f>IFERROR(VLOOKUP($A10,'Variação'!$1:$1048576,4+3*(COLUMN(AI$5)-2),FALSE)-VLOOKUP($A10,'Variação'!$1:$1048576,2+3*(COLUMN(AI$5)-2),FALSE),0)+IFERROR(SUMIFS(Proventos!$F:$F,Proventos!$A:$A,YEAR(AI$5)&amp;MONTH(AI$5)&amp;Acompanhamento!$A10),0)</f>
        <v>0</v>
      </c>
      <c r="AJ10" s="259">
        <f>IFERROR(VLOOKUP($A10,'Variação'!$1:$1048576,4+3*(COLUMN(AJ$5)-2),FALSE)-VLOOKUP($A10,'Variação'!$1:$1048576,2+3*(COLUMN(AJ$5)-2),FALSE),0)+IFERROR(SUMIFS(Proventos!$F:$F,Proventos!$A:$A,YEAR(AJ$5)&amp;MONTH(AJ$5)&amp;Acompanhamento!$A10),0)</f>
        <v>0</v>
      </c>
      <c r="AK10" s="259">
        <f>IFERROR(VLOOKUP($A10,'Variação'!$1:$1048576,4+3*(COLUMN(AK$5)-2),FALSE)-VLOOKUP($A10,'Variação'!$1:$1048576,2+3*(COLUMN(AK$5)-2),FALSE),0)+IFERROR(SUMIFS(Proventos!$F:$F,Proventos!$A:$A,YEAR(AK$5)&amp;MONTH(AK$5)&amp;Acompanhamento!$A10),0)</f>
        <v>0</v>
      </c>
      <c r="AL10" s="259">
        <f>IFERROR(VLOOKUP($A10,'Variação'!$1:$1048576,4+3*(COLUMN(AL$5)-2),FALSE)-VLOOKUP($A10,'Variação'!$1:$1048576,2+3*(COLUMN(AL$5)-2),FALSE),0)+IFERROR(SUMIFS(Proventos!$F:$F,Proventos!$A:$A,YEAR(AL$5)&amp;MONTH(AL$5)&amp;Acompanhamento!$A10),0)</f>
        <v>0</v>
      </c>
      <c r="AM10" s="259">
        <f>IFERROR(VLOOKUP($A10,'Variação'!$1:$1048576,4+3*(COLUMN(AM$5)-2),FALSE)-VLOOKUP($A10,'Variação'!$1:$1048576,2+3*(COLUMN(AM$5)-2),FALSE),0)+IFERROR(SUMIFS(Proventos!$F:$F,Proventos!$A:$A,YEAR(AM$5)&amp;MONTH(AM$5)&amp;Acompanhamento!$A10),0)</f>
        <v>0</v>
      </c>
      <c r="AN10" s="259">
        <f>IFERROR(VLOOKUP($A10,'Variação'!$1:$1048576,4+3*(COLUMN(AN$5)-2),FALSE)-VLOOKUP($A10,'Variação'!$1:$1048576,2+3*(COLUMN(AN$5)-2),FALSE),0)+IFERROR(SUMIFS(Proventos!$F:$F,Proventos!$A:$A,YEAR(AN$5)&amp;MONTH(AN$5)&amp;Acompanhamento!$A10),0)</f>
        <v>0</v>
      </c>
      <c r="AO10" s="259">
        <f>IFERROR(VLOOKUP($A10,'Variação'!$1:$1048576,4+3*(COLUMN(AO$5)-2),FALSE)-VLOOKUP($A10,'Variação'!$1:$1048576,2+3*(COLUMN(AO$5)-2),FALSE),0)+IFERROR(SUMIFS(Proventos!$F:$F,Proventos!$A:$A,YEAR(AO$5)&amp;MONTH(AO$5)&amp;Acompanhamento!$A10),0)</f>
        <v>0</v>
      </c>
      <c r="AP10" s="259">
        <f>IFERROR(VLOOKUP($A10,'Variação'!$1:$1048576,4+3*(COLUMN(AP$5)-2),FALSE)-VLOOKUP($A10,'Variação'!$1:$1048576,2+3*(COLUMN(AP$5)-2),FALSE),0)+IFERROR(SUMIFS(Proventos!$F:$F,Proventos!$A:$A,YEAR(AP$5)&amp;MONTH(AP$5)&amp;Acompanhamento!$A10),0)</f>
        <v>0</v>
      </c>
      <c r="AQ10" s="259">
        <f>IFERROR(VLOOKUP($A10,'Variação'!$1:$1048576,4+3*(COLUMN(AQ$5)-2),FALSE)-VLOOKUP($A10,'Variação'!$1:$1048576,2+3*(COLUMN(AQ$5)-2),FALSE),0)+IFERROR(SUMIFS(Proventos!$F:$F,Proventos!$A:$A,YEAR(AQ$5)&amp;MONTH(AQ$5)&amp;Acompanhamento!$A10),0)</f>
        <v>0</v>
      </c>
      <c r="AR10" s="259">
        <f>IFERROR(VLOOKUP($A10,'Variação'!$1:$1048576,4+3*(COLUMN(AR$5)-2),FALSE)-VLOOKUP($A10,'Variação'!$1:$1048576,2+3*(COLUMN(AR$5)-2),FALSE),0)+IFERROR(SUMIFS(Proventos!$F:$F,Proventos!$A:$A,YEAR(AR$5)&amp;MONTH(AR$5)&amp;Acompanhamento!$A10),0)</f>
        <v>0</v>
      </c>
      <c r="AS10" s="259">
        <f>IFERROR(VLOOKUP($A10,'Variação'!$1:$1048576,4+3*(COLUMN(AS$5)-2),FALSE)-VLOOKUP($A10,'Variação'!$1:$1048576,2+3*(COLUMN(AS$5)-2),FALSE),0)+IFERROR(SUMIFS(Proventos!$F:$F,Proventos!$A:$A,YEAR(AS$5)&amp;MONTH(AS$5)&amp;Acompanhamento!$A10),0)</f>
        <v>0</v>
      </c>
      <c r="AT10" s="259">
        <f>IFERROR(VLOOKUP($A10,'Variação'!$1:$1048576,4+3*(COLUMN(AT$5)-2),FALSE)-VLOOKUP($A10,'Variação'!$1:$1048576,2+3*(COLUMN(AT$5)-2),FALSE),0)+IFERROR(SUMIFS(Proventos!$F:$F,Proventos!$A:$A,YEAR(AT$5)&amp;MONTH(AT$5)&amp;Acompanhamento!$A10),0)</f>
        <v>0</v>
      </c>
      <c r="AU10" s="259">
        <f>IFERROR(VLOOKUP($A10,'Variação'!$1:$1048576,4+3*(COLUMN(AU$5)-2),FALSE)-VLOOKUP($A10,'Variação'!$1:$1048576,2+3*(COLUMN(AU$5)-2),FALSE),0)+IFERROR(SUMIFS(Proventos!$F:$F,Proventos!$A:$A,YEAR(AU$5)&amp;MONTH(AU$5)&amp;Acompanhamento!$A10),0)</f>
        <v>0</v>
      </c>
      <c r="AV10" s="259">
        <f>IFERROR(VLOOKUP($A10,'Variação'!$1:$1048576,4+3*(COLUMN(AV$5)-2),FALSE)-VLOOKUP($A10,'Variação'!$1:$1048576,2+3*(COLUMN(AV$5)-2),FALSE),0)+IFERROR(SUMIFS(Proventos!$F:$F,Proventos!$A:$A,YEAR(AV$5)&amp;MONTH(AV$5)&amp;Acompanhamento!$A10),0)</f>
        <v>0</v>
      </c>
      <c r="AW10" s="259">
        <f>IFERROR(VLOOKUP($A10,'Variação'!$1:$1048576,4+3*(COLUMN(AW$5)-2),FALSE)-VLOOKUP($A10,'Variação'!$1:$1048576,2+3*(COLUMN(AW$5)-2),FALSE),0)+IFERROR(SUMIFS(Proventos!$F:$F,Proventos!$A:$A,YEAR(AW$5)&amp;MONTH(AW$5)&amp;Acompanhamento!$A10),0)</f>
        <v>0</v>
      </c>
      <c r="AX10" s="259">
        <f>IFERROR(VLOOKUP($A10,'Variação'!$1:$1048576,4+3*(COLUMN(AX$5)-2),FALSE)-VLOOKUP($A10,'Variação'!$1:$1048576,2+3*(COLUMN(AX$5)-2),FALSE),0)+IFERROR(SUMIFS(Proventos!$F:$F,Proventos!$A:$A,YEAR(AX$5)&amp;MONTH(AX$5)&amp;Acompanhamento!$A10),0)</f>
        <v>0</v>
      </c>
      <c r="AY10" s="259">
        <f>IFERROR(VLOOKUP($A10,'Variação'!$1:$1048576,4+3*(COLUMN(AY$5)-2),FALSE)-VLOOKUP($A10,'Variação'!$1:$1048576,2+3*(COLUMN(AY$5)-2),FALSE),0)+IFERROR(SUMIFS(Proventos!$F:$F,Proventos!$A:$A,YEAR(AY$5)&amp;MONTH(AY$5)&amp;Acompanhamento!$A10),0)</f>
        <v>0</v>
      </c>
      <c r="AZ10" s="259">
        <f>IFERROR(VLOOKUP($A10,'Variação'!$1:$1048576,4+3*(COLUMN(AZ$5)-2),FALSE)-VLOOKUP($A10,'Variação'!$1:$1048576,2+3*(COLUMN(AZ$5)-2),FALSE),0)+IFERROR(SUMIFS(Proventos!$F:$F,Proventos!$A:$A,YEAR(AZ$5)&amp;MONTH(AZ$5)&amp;Acompanhamento!$A10),0)</f>
        <v>0</v>
      </c>
      <c r="BA10" s="259">
        <f>IFERROR(VLOOKUP($A10,'Variação'!$1:$1048576,4+3*(COLUMN(BA$5)-2),FALSE)-VLOOKUP($A10,'Variação'!$1:$1048576,2+3*(COLUMN(BA$5)-2),FALSE),0)+IFERROR(SUMIFS(Proventos!$F:$F,Proventos!$A:$A,YEAR(BA$5)&amp;MONTH(BA$5)&amp;Acompanhamento!$A10),0)</f>
        <v>0</v>
      </c>
      <c r="BB10" s="259">
        <f>IFERROR(VLOOKUP($A10,'Variação'!$1:$1048576,4+3*(COLUMN(BB$5)-2),FALSE)-VLOOKUP($A10,'Variação'!$1:$1048576,2+3*(COLUMN(BB$5)-2),FALSE),0)+IFERROR(SUMIFS(Proventos!$F:$F,Proventos!$A:$A,YEAR(BB$5)&amp;MONTH(BB$5)&amp;Acompanhamento!$A10),0)</f>
        <v>0</v>
      </c>
      <c r="BC10" s="259">
        <f>IFERROR(VLOOKUP($A10,'Variação'!$1:$1048576,4+3*(COLUMN(BC$5)-2),FALSE)-VLOOKUP($A10,'Variação'!$1:$1048576,2+3*(COLUMN(BC$5)-2),FALSE),0)+IFERROR(SUMIFS(Proventos!$F:$F,Proventos!$A:$A,YEAR(BC$5)&amp;MONTH(BC$5)&amp;Acompanhamento!$A10),0)</f>
        <v>0</v>
      </c>
      <c r="BD10" s="259">
        <f>IFERROR(VLOOKUP($A10,'Variação'!$1:$1048576,4+3*(COLUMN(BD$5)-2),FALSE)-VLOOKUP($A10,'Variação'!$1:$1048576,2+3*(COLUMN(BD$5)-2),FALSE),0)+IFERROR(SUMIFS(Proventos!$F:$F,Proventos!$A:$A,YEAR(BD$5)&amp;MONTH(BD$5)&amp;Acompanhamento!$A10),0)</f>
        <v>0</v>
      </c>
      <c r="BE10" s="259">
        <f>IFERROR(VLOOKUP($A10,'Variação'!$1:$1048576,4+3*(COLUMN(BE$5)-2),FALSE)-VLOOKUP($A10,'Variação'!$1:$1048576,2+3*(COLUMN(BE$5)-2),FALSE),0)+IFERROR(SUMIFS(Proventos!$F:$F,Proventos!$A:$A,YEAR(BE$5)&amp;MONTH(BE$5)&amp;Acompanhamento!$A10),0)</f>
        <v>0</v>
      </c>
      <c r="BF10" s="259">
        <f>IFERROR(VLOOKUP($A10,'Variação'!$1:$1048576,4+3*(COLUMN(BF$5)-2),FALSE)-VLOOKUP($A10,'Variação'!$1:$1048576,2+3*(COLUMN(BF$5)-2),FALSE),0)+IFERROR(SUMIFS(Proventos!$F:$F,Proventos!$A:$A,YEAR(BF$5)&amp;MONTH(BF$5)&amp;Acompanhamento!$A10),0)</f>
        <v>0</v>
      </c>
      <c r="BG10" s="259">
        <f>IFERROR(VLOOKUP($A10,'Variação'!$1:$1048576,4+3*(COLUMN(BG$5)-2),FALSE)-VLOOKUP($A10,'Variação'!$1:$1048576,2+3*(COLUMN(BG$5)-2),FALSE),0)+IFERROR(SUMIFS(Proventos!$F:$F,Proventos!$A:$A,YEAR(BG$5)&amp;MONTH(BG$5)&amp;Acompanhamento!$A10),0)</f>
        <v>0</v>
      </c>
      <c r="BH10" s="259">
        <f>IFERROR(VLOOKUP($A10,'Variação'!$1:$1048576,4+3*(COLUMN(BH$5)-2),FALSE)-VLOOKUP($A10,'Variação'!$1:$1048576,2+3*(COLUMN(BH$5)-2),FALSE),0)+IFERROR(SUMIFS(Proventos!$F:$F,Proventos!$A:$A,YEAR(BH$5)&amp;MONTH(BH$5)&amp;Acompanhamento!$A10),0)</f>
        <v>0</v>
      </c>
      <c r="BI10" s="259">
        <f>IFERROR(VLOOKUP($A10,'Variação'!$1:$1048576,4+3*(COLUMN(BI$5)-2),FALSE)-VLOOKUP($A10,'Variação'!$1:$1048576,2+3*(COLUMN(BI$5)-2),FALSE),0)+IFERROR(SUMIFS(Proventos!$F:$F,Proventos!$A:$A,YEAR(BI$5)&amp;MONTH(BI$5)&amp;Acompanhamento!$A10),0)</f>
        <v>0</v>
      </c>
    </row>
    <row r="11" ht="14.25" customHeight="1" outlineLevel="1">
      <c r="A11" s="258"/>
      <c r="B11" s="259">
        <f>IFERROR(VLOOKUP($A11,'Variação'!$1:$1048576,4+3*(COLUMN(B$5)-2),FALSE)-VLOOKUP($A11,'Variação'!$1:$1048576,2+3*(COLUMN(B$5)-2),FALSE),0)+IFERROR(SUMIFS(Proventos!$F:$F,Proventos!$A:$A,YEAR(B$5)&amp;MONTH(B$5)&amp;Acompanhamento!$A11),0)</f>
        <v>0</v>
      </c>
      <c r="C11" s="259">
        <f>IFERROR(VLOOKUP($A11,'Variação'!$1:$1048576,4+3*(COLUMN(C$5)-2),FALSE)-VLOOKUP($A11,'Variação'!$1:$1048576,2+3*(COLUMN(C$5)-2),FALSE),0)+IFERROR(SUMIFS(Proventos!$F:$F,Proventos!$A:$A,YEAR(C$5)&amp;MONTH(C$5)&amp;Acompanhamento!$A11),0)</f>
        <v>0</v>
      </c>
      <c r="D11" s="259">
        <f>IFERROR(VLOOKUP($A11,'Variação'!$1:$1048576,4+3*(COLUMN(D$5)-2),FALSE)-VLOOKUP($A11,'Variação'!$1:$1048576,2+3*(COLUMN(D$5)-2),FALSE),0)+IFERROR(SUMIFS(Proventos!$F:$F,Proventos!$A:$A,YEAR(D$5)&amp;MONTH(D$5)&amp;Acompanhamento!$A11),0)</f>
        <v>0</v>
      </c>
      <c r="E11" s="259">
        <f>IFERROR(VLOOKUP($A11,'Variação'!$1:$1048576,4+3*(COLUMN(E$5)-2),FALSE)-VLOOKUP($A11,'Variação'!$1:$1048576,2+3*(COLUMN(E$5)-2),FALSE),0)+IFERROR(SUMIFS(Proventos!$F:$F,Proventos!$A:$A,YEAR(E$5)&amp;MONTH(E$5)&amp;Acompanhamento!$A11),0)</f>
        <v>0</v>
      </c>
      <c r="F11" s="259">
        <f>IFERROR(VLOOKUP($A11,'Variação'!$1:$1048576,4+3*(COLUMN(F$5)-2),FALSE)-VLOOKUP($A11,'Variação'!$1:$1048576,2+3*(COLUMN(F$5)-2),FALSE),0)+IFERROR(SUMIFS(Proventos!$F:$F,Proventos!$A:$A,YEAR(F$5)&amp;MONTH(F$5)&amp;Acompanhamento!$A11),0)</f>
        <v>0</v>
      </c>
      <c r="G11" s="259">
        <f>IFERROR(VLOOKUP($A11,'Variação'!$1:$1048576,4+3*(COLUMN(G$5)-2),FALSE)-VLOOKUP($A11,'Variação'!$1:$1048576,2+3*(COLUMN(G$5)-2),FALSE),0)+IFERROR(SUMIFS(Proventos!$F:$F,Proventos!$A:$A,YEAR(G$5)&amp;MONTH(G$5)&amp;Acompanhamento!$A11),0)</f>
        <v>0</v>
      </c>
      <c r="H11" s="259">
        <f>IFERROR(VLOOKUP($A11,'Variação'!$1:$1048576,4+3*(COLUMN(H$5)-2),FALSE)-VLOOKUP($A11,'Variação'!$1:$1048576,2+3*(COLUMN(H$5)-2),FALSE),0)+IFERROR(SUMIFS(Proventos!$F:$F,Proventos!$A:$A,YEAR(H$5)&amp;MONTH(H$5)&amp;Acompanhamento!$A11),0)</f>
        <v>0</v>
      </c>
      <c r="I11" s="259">
        <f>IFERROR(VLOOKUP($A11,'Variação'!$1:$1048576,4+3*(COLUMN(I$5)-2),FALSE)-VLOOKUP($A11,'Variação'!$1:$1048576,2+3*(COLUMN(I$5)-2),FALSE),0)+IFERROR(SUMIFS(Proventos!$F:$F,Proventos!$A:$A,YEAR(I$5)&amp;MONTH(I$5)&amp;Acompanhamento!$A11),0)</f>
        <v>0</v>
      </c>
      <c r="J11" s="259">
        <f>IFERROR(VLOOKUP($A11,'Variação'!$1:$1048576,4+3*(COLUMN(J$5)-2),FALSE)-VLOOKUP($A11,'Variação'!$1:$1048576,2+3*(COLUMN(J$5)-2),FALSE),0)+IFERROR(SUMIFS(Proventos!$F:$F,Proventos!$A:$A,YEAR(J$5)&amp;MONTH(J$5)&amp;Acompanhamento!$A11),0)</f>
        <v>0</v>
      </c>
      <c r="K11" s="259">
        <f>IFERROR(VLOOKUP($A11,'Variação'!$1:$1048576,4+3*(COLUMN(K$5)-2),FALSE)-VLOOKUP($A11,'Variação'!$1:$1048576,2+3*(COLUMN(K$5)-2),FALSE),0)+IFERROR(SUMIFS(Proventos!$F:$F,Proventos!$A:$A,YEAR(K$5)&amp;MONTH(K$5)&amp;Acompanhamento!$A11),0)</f>
        <v>0</v>
      </c>
      <c r="L11" s="259">
        <f>IFERROR(VLOOKUP($A11,'Variação'!$1:$1048576,4+3*(COLUMN(L$5)-2),FALSE)-VLOOKUP($A11,'Variação'!$1:$1048576,2+3*(COLUMN(L$5)-2),FALSE),0)+IFERROR(SUMIFS(Proventos!$F:$F,Proventos!$A:$A,YEAR(L$5)&amp;MONTH(L$5)&amp;Acompanhamento!$A11),0)</f>
        <v>0</v>
      </c>
      <c r="M11" s="259">
        <f>IFERROR(VLOOKUP($A11,'Variação'!$1:$1048576,4+3*(COLUMN(M$5)-2),FALSE)-VLOOKUP($A11,'Variação'!$1:$1048576,2+3*(COLUMN(M$5)-2),FALSE),0)+IFERROR(SUMIFS(Proventos!$F:$F,Proventos!$A:$A,YEAR(M$5)&amp;MONTH(M$5)&amp;Acompanhamento!$A11),0)</f>
        <v>0</v>
      </c>
      <c r="N11" s="259">
        <f>IFERROR(VLOOKUP($A11,'Variação'!$1:$1048576,4+3*(COLUMN(N$5)-2),FALSE)-VLOOKUP($A11,'Variação'!$1:$1048576,2+3*(COLUMN(N$5)-2),FALSE),0)+IFERROR(SUMIFS(Proventos!$F:$F,Proventos!$A:$A,YEAR(N$5)&amp;MONTH(N$5)&amp;Acompanhamento!$A11),0)</f>
        <v>0</v>
      </c>
      <c r="O11" s="259">
        <f>IFERROR(VLOOKUP($A11,'Variação'!$1:$1048576,4+3*(COLUMN(O$5)-2),FALSE)-VLOOKUP($A11,'Variação'!$1:$1048576,2+3*(COLUMN(O$5)-2),FALSE),0)+IFERROR(SUMIFS(Proventos!$F:$F,Proventos!$A:$A,YEAR(O$5)&amp;MONTH(O$5)&amp;Acompanhamento!$A11),0)</f>
        <v>0</v>
      </c>
      <c r="P11" s="259">
        <f>IFERROR(VLOOKUP($A11,'Variação'!$1:$1048576,4+3*(COLUMN(P$5)-2),FALSE)-VLOOKUP($A11,'Variação'!$1:$1048576,2+3*(COLUMN(P$5)-2),FALSE),0)+IFERROR(SUMIFS(Proventos!$F:$F,Proventos!$A:$A,YEAR(P$5)&amp;MONTH(P$5)&amp;Acompanhamento!$A11),0)</f>
        <v>0</v>
      </c>
      <c r="Q11" s="259">
        <f>IFERROR(VLOOKUP($A11,'Variação'!$1:$1048576,4+3*(COLUMN(Q$5)-2),FALSE)-VLOOKUP($A11,'Variação'!$1:$1048576,2+3*(COLUMN(Q$5)-2),FALSE),0)+IFERROR(SUMIFS(Proventos!$F:$F,Proventos!$A:$A,YEAR(Q$5)&amp;MONTH(Q$5)&amp;Acompanhamento!$A11),0)</f>
        <v>0</v>
      </c>
      <c r="R11" s="259">
        <f>IFERROR(VLOOKUP($A11,'Variação'!$1:$1048576,4+3*(COLUMN(R$5)-2),FALSE)-VLOOKUP($A11,'Variação'!$1:$1048576,2+3*(COLUMN(R$5)-2),FALSE),0)+IFERROR(SUMIFS(Proventos!$F:$F,Proventos!$A:$A,YEAR(R$5)&amp;MONTH(R$5)&amp;Acompanhamento!$A11),0)</f>
        <v>0</v>
      </c>
      <c r="S11" s="259">
        <f>IFERROR(VLOOKUP($A11,'Variação'!$1:$1048576,4+3*(COLUMN(S$5)-2),FALSE)-VLOOKUP($A11,'Variação'!$1:$1048576,2+3*(COLUMN(S$5)-2),FALSE),0)+IFERROR(SUMIFS(Proventos!$F:$F,Proventos!$A:$A,YEAR(S$5)&amp;MONTH(S$5)&amp;Acompanhamento!$A11),0)</f>
        <v>0</v>
      </c>
      <c r="T11" s="259">
        <f>IFERROR(VLOOKUP($A11,'Variação'!$1:$1048576,4+3*(COLUMN(T$5)-2),FALSE)-VLOOKUP($A11,'Variação'!$1:$1048576,2+3*(COLUMN(T$5)-2),FALSE),0)+IFERROR(SUMIFS(Proventos!$F:$F,Proventos!$A:$A,YEAR(T$5)&amp;MONTH(T$5)&amp;Acompanhamento!$A11),0)</f>
        <v>0</v>
      </c>
      <c r="U11" s="259">
        <f>IFERROR(VLOOKUP($A11,'Variação'!$1:$1048576,4+3*(COLUMN(U$5)-2),FALSE)-VLOOKUP($A11,'Variação'!$1:$1048576,2+3*(COLUMN(U$5)-2),FALSE),0)+IFERROR(SUMIFS(Proventos!$F:$F,Proventos!$A:$A,YEAR(U$5)&amp;MONTH(U$5)&amp;Acompanhamento!$A11),0)</f>
        <v>0</v>
      </c>
      <c r="V11" s="259">
        <f>IFERROR(VLOOKUP($A11,'Variação'!$1:$1048576,4+3*(COLUMN(V$5)-2),FALSE)-VLOOKUP($A11,'Variação'!$1:$1048576,2+3*(COLUMN(V$5)-2),FALSE),0)+IFERROR(SUMIFS(Proventos!$F:$F,Proventos!$A:$A,YEAR(V$5)&amp;MONTH(V$5)&amp;Acompanhamento!$A11),0)</f>
        <v>0</v>
      </c>
      <c r="W11" s="259">
        <f>IFERROR(VLOOKUP($A11,'Variação'!$1:$1048576,4+3*(COLUMN(W$5)-2),FALSE)-VLOOKUP($A11,'Variação'!$1:$1048576,2+3*(COLUMN(W$5)-2),FALSE),0)+IFERROR(SUMIFS(Proventos!$F:$F,Proventos!$A:$A,YEAR(W$5)&amp;MONTH(W$5)&amp;Acompanhamento!$A11),0)</f>
        <v>0</v>
      </c>
      <c r="X11" s="259">
        <f>IFERROR(VLOOKUP($A11,'Variação'!$1:$1048576,4+3*(COLUMN(X$5)-2),FALSE)-VLOOKUP($A11,'Variação'!$1:$1048576,2+3*(COLUMN(X$5)-2),FALSE),0)+IFERROR(SUMIFS(Proventos!$F:$F,Proventos!$A:$A,YEAR(X$5)&amp;MONTH(X$5)&amp;Acompanhamento!$A11),0)</f>
        <v>0</v>
      </c>
      <c r="Y11" s="259">
        <f>IFERROR(VLOOKUP($A11,'Variação'!$1:$1048576,4+3*(COLUMN(Y$5)-2),FALSE)-VLOOKUP($A11,'Variação'!$1:$1048576,2+3*(COLUMN(Y$5)-2),FALSE),0)+IFERROR(SUMIFS(Proventos!$F:$F,Proventos!$A:$A,YEAR(Y$5)&amp;MONTH(Y$5)&amp;Acompanhamento!$A11),0)</f>
        <v>0</v>
      </c>
      <c r="Z11" s="259">
        <f>IFERROR(VLOOKUP($A11,'Variação'!$1:$1048576,4+3*(COLUMN(Z$5)-2),FALSE)-VLOOKUP($A11,'Variação'!$1:$1048576,2+3*(COLUMN(Z$5)-2),FALSE),0)+IFERROR(SUMIFS(Proventos!$F:$F,Proventos!$A:$A,YEAR(Z$5)&amp;MONTH(Z$5)&amp;Acompanhamento!$A11),0)</f>
        <v>0</v>
      </c>
      <c r="AA11" s="259">
        <f>IFERROR(VLOOKUP($A11,'Variação'!$1:$1048576,4+3*(COLUMN(AA$5)-2),FALSE)-VLOOKUP($A11,'Variação'!$1:$1048576,2+3*(COLUMN(AA$5)-2),FALSE),0)+IFERROR(SUMIFS(Proventos!$F:$F,Proventos!$A:$A,YEAR(AA$5)&amp;MONTH(AA$5)&amp;Acompanhamento!$A11),0)</f>
        <v>0</v>
      </c>
      <c r="AB11" s="259">
        <f>IFERROR(VLOOKUP($A11,'Variação'!$1:$1048576,4+3*(COLUMN(AB$5)-2),FALSE)-VLOOKUP($A11,'Variação'!$1:$1048576,2+3*(COLUMN(AB$5)-2),FALSE),0)+IFERROR(SUMIFS(Proventos!$F:$F,Proventos!$A:$A,YEAR(AB$5)&amp;MONTH(AB$5)&amp;Acompanhamento!$A11),0)</f>
        <v>0</v>
      </c>
      <c r="AC11" s="259">
        <f>IFERROR(VLOOKUP($A11,'Variação'!$1:$1048576,4+3*(COLUMN(AC$5)-2),FALSE)-VLOOKUP($A11,'Variação'!$1:$1048576,2+3*(COLUMN(AC$5)-2),FALSE),0)+IFERROR(SUMIFS(Proventos!$F:$F,Proventos!$A:$A,YEAR(AC$5)&amp;MONTH(AC$5)&amp;Acompanhamento!$A11),0)</f>
        <v>0</v>
      </c>
      <c r="AD11" s="259">
        <f>IFERROR(VLOOKUP($A11,'Variação'!$1:$1048576,4+3*(COLUMN(AD$5)-2),FALSE)-VLOOKUP($A11,'Variação'!$1:$1048576,2+3*(COLUMN(AD$5)-2),FALSE),0)+IFERROR(SUMIFS(Proventos!$F:$F,Proventos!$A:$A,YEAR(AD$5)&amp;MONTH(AD$5)&amp;Acompanhamento!$A11),0)</f>
        <v>0</v>
      </c>
      <c r="AE11" s="259">
        <f>IFERROR(VLOOKUP($A11,'Variação'!$1:$1048576,4+3*(COLUMN(AE$5)-2),FALSE)-VLOOKUP($A11,'Variação'!$1:$1048576,2+3*(COLUMN(AE$5)-2),FALSE),0)+IFERROR(SUMIFS(Proventos!$F:$F,Proventos!$A:$A,YEAR(AE$5)&amp;MONTH(AE$5)&amp;Acompanhamento!$A11),0)</f>
        <v>0</v>
      </c>
      <c r="AF11" s="259">
        <f>IFERROR(VLOOKUP($A11,'Variação'!$1:$1048576,4+3*(COLUMN(AF$5)-2),FALSE)-VLOOKUP($A11,'Variação'!$1:$1048576,2+3*(COLUMN(AF$5)-2),FALSE),0)+IFERROR(SUMIFS(Proventos!$F:$F,Proventos!$A:$A,YEAR(AF$5)&amp;MONTH(AF$5)&amp;Acompanhamento!$A11),0)</f>
        <v>0</v>
      </c>
      <c r="AG11" s="259">
        <f>IFERROR(VLOOKUP($A11,'Variação'!$1:$1048576,4+3*(COLUMN(AG$5)-2),FALSE)-VLOOKUP($A11,'Variação'!$1:$1048576,2+3*(COLUMN(AG$5)-2),FALSE),0)+IFERROR(SUMIFS(Proventos!$F:$F,Proventos!$A:$A,YEAR(AG$5)&amp;MONTH(AG$5)&amp;Acompanhamento!$A11),0)</f>
        <v>0</v>
      </c>
      <c r="AH11" s="259">
        <f>IFERROR(VLOOKUP($A11,'Variação'!$1:$1048576,4+3*(COLUMN(AH$5)-2),FALSE)-VLOOKUP($A11,'Variação'!$1:$1048576,2+3*(COLUMN(AH$5)-2),FALSE),0)+IFERROR(SUMIFS(Proventos!$F:$F,Proventos!$A:$A,YEAR(AH$5)&amp;MONTH(AH$5)&amp;Acompanhamento!$A11),0)</f>
        <v>0</v>
      </c>
      <c r="AI11" s="259">
        <f>IFERROR(VLOOKUP($A11,'Variação'!$1:$1048576,4+3*(COLUMN(AI$5)-2),FALSE)-VLOOKUP($A11,'Variação'!$1:$1048576,2+3*(COLUMN(AI$5)-2),FALSE),0)+IFERROR(SUMIFS(Proventos!$F:$F,Proventos!$A:$A,YEAR(AI$5)&amp;MONTH(AI$5)&amp;Acompanhamento!$A11),0)</f>
        <v>0</v>
      </c>
      <c r="AJ11" s="259">
        <f>IFERROR(VLOOKUP($A11,'Variação'!$1:$1048576,4+3*(COLUMN(AJ$5)-2),FALSE)-VLOOKUP($A11,'Variação'!$1:$1048576,2+3*(COLUMN(AJ$5)-2),FALSE),0)+IFERROR(SUMIFS(Proventos!$F:$F,Proventos!$A:$A,YEAR(AJ$5)&amp;MONTH(AJ$5)&amp;Acompanhamento!$A11),0)</f>
        <v>0</v>
      </c>
      <c r="AK11" s="259">
        <f>IFERROR(VLOOKUP($A11,'Variação'!$1:$1048576,4+3*(COLUMN(AK$5)-2),FALSE)-VLOOKUP($A11,'Variação'!$1:$1048576,2+3*(COLUMN(AK$5)-2),FALSE),0)+IFERROR(SUMIFS(Proventos!$F:$F,Proventos!$A:$A,YEAR(AK$5)&amp;MONTH(AK$5)&amp;Acompanhamento!$A11),0)</f>
        <v>0</v>
      </c>
      <c r="AL11" s="259">
        <f>IFERROR(VLOOKUP($A11,'Variação'!$1:$1048576,4+3*(COLUMN(AL$5)-2),FALSE)-VLOOKUP($A11,'Variação'!$1:$1048576,2+3*(COLUMN(AL$5)-2),FALSE),0)+IFERROR(SUMIFS(Proventos!$F:$F,Proventos!$A:$A,YEAR(AL$5)&amp;MONTH(AL$5)&amp;Acompanhamento!$A11),0)</f>
        <v>0</v>
      </c>
      <c r="AM11" s="259">
        <f>IFERROR(VLOOKUP($A11,'Variação'!$1:$1048576,4+3*(COLUMN(AM$5)-2),FALSE)-VLOOKUP($A11,'Variação'!$1:$1048576,2+3*(COLUMN(AM$5)-2),FALSE),0)+IFERROR(SUMIFS(Proventos!$F:$F,Proventos!$A:$A,YEAR(AM$5)&amp;MONTH(AM$5)&amp;Acompanhamento!$A11),0)</f>
        <v>0</v>
      </c>
      <c r="AN11" s="259">
        <f>IFERROR(VLOOKUP($A11,'Variação'!$1:$1048576,4+3*(COLUMN(AN$5)-2),FALSE)-VLOOKUP($A11,'Variação'!$1:$1048576,2+3*(COLUMN(AN$5)-2),FALSE),0)+IFERROR(SUMIFS(Proventos!$F:$F,Proventos!$A:$A,YEAR(AN$5)&amp;MONTH(AN$5)&amp;Acompanhamento!$A11),0)</f>
        <v>0</v>
      </c>
      <c r="AO11" s="259">
        <f>IFERROR(VLOOKUP($A11,'Variação'!$1:$1048576,4+3*(COLUMN(AO$5)-2),FALSE)-VLOOKUP($A11,'Variação'!$1:$1048576,2+3*(COLUMN(AO$5)-2),FALSE),0)+IFERROR(SUMIFS(Proventos!$F:$F,Proventos!$A:$A,YEAR(AO$5)&amp;MONTH(AO$5)&amp;Acompanhamento!$A11),0)</f>
        <v>0</v>
      </c>
      <c r="AP11" s="259">
        <f>IFERROR(VLOOKUP($A11,'Variação'!$1:$1048576,4+3*(COLUMN(AP$5)-2),FALSE)-VLOOKUP($A11,'Variação'!$1:$1048576,2+3*(COLUMN(AP$5)-2),FALSE),0)+IFERROR(SUMIFS(Proventos!$F:$F,Proventos!$A:$A,YEAR(AP$5)&amp;MONTH(AP$5)&amp;Acompanhamento!$A11),0)</f>
        <v>0</v>
      </c>
      <c r="AQ11" s="259">
        <f>IFERROR(VLOOKUP($A11,'Variação'!$1:$1048576,4+3*(COLUMN(AQ$5)-2),FALSE)-VLOOKUP($A11,'Variação'!$1:$1048576,2+3*(COLUMN(AQ$5)-2),FALSE),0)+IFERROR(SUMIFS(Proventos!$F:$F,Proventos!$A:$A,YEAR(AQ$5)&amp;MONTH(AQ$5)&amp;Acompanhamento!$A11),0)</f>
        <v>0</v>
      </c>
      <c r="AR11" s="259">
        <f>IFERROR(VLOOKUP($A11,'Variação'!$1:$1048576,4+3*(COLUMN(AR$5)-2),FALSE)-VLOOKUP($A11,'Variação'!$1:$1048576,2+3*(COLUMN(AR$5)-2),FALSE),0)+IFERROR(SUMIFS(Proventos!$F:$F,Proventos!$A:$A,YEAR(AR$5)&amp;MONTH(AR$5)&amp;Acompanhamento!$A11),0)</f>
        <v>0</v>
      </c>
      <c r="AS11" s="259">
        <f>IFERROR(VLOOKUP($A11,'Variação'!$1:$1048576,4+3*(COLUMN(AS$5)-2),FALSE)-VLOOKUP($A11,'Variação'!$1:$1048576,2+3*(COLUMN(AS$5)-2),FALSE),0)+IFERROR(SUMIFS(Proventos!$F:$F,Proventos!$A:$A,YEAR(AS$5)&amp;MONTH(AS$5)&amp;Acompanhamento!$A11),0)</f>
        <v>0</v>
      </c>
      <c r="AT11" s="259">
        <f>IFERROR(VLOOKUP($A11,'Variação'!$1:$1048576,4+3*(COLUMN(AT$5)-2),FALSE)-VLOOKUP($A11,'Variação'!$1:$1048576,2+3*(COLUMN(AT$5)-2),FALSE),0)+IFERROR(SUMIFS(Proventos!$F:$F,Proventos!$A:$A,YEAR(AT$5)&amp;MONTH(AT$5)&amp;Acompanhamento!$A11),0)</f>
        <v>0</v>
      </c>
      <c r="AU11" s="259">
        <f>IFERROR(VLOOKUP($A11,'Variação'!$1:$1048576,4+3*(COLUMN(AU$5)-2),FALSE)-VLOOKUP($A11,'Variação'!$1:$1048576,2+3*(COLUMN(AU$5)-2),FALSE),0)+IFERROR(SUMIFS(Proventos!$F:$F,Proventos!$A:$A,YEAR(AU$5)&amp;MONTH(AU$5)&amp;Acompanhamento!$A11),0)</f>
        <v>0</v>
      </c>
      <c r="AV11" s="259">
        <f>IFERROR(VLOOKUP($A11,'Variação'!$1:$1048576,4+3*(COLUMN(AV$5)-2),FALSE)-VLOOKUP($A11,'Variação'!$1:$1048576,2+3*(COLUMN(AV$5)-2),FALSE),0)+IFERROR(SUMIFS(Proventos!$F:$F,Proventos!$A:$A,YEAR(AV$5)&amp;MONTH(AV$5)&amp;Acompanhamento!$A11),0)</f>
        <v>0</v>
      </c>
      <c r="AW11" s="259">
        <f>IFERROR(VLOOKUP($A11,'Variação'!$1:$1048576,4+3*(COLUMN(AW$5)-2),FALSE)-VLOOKUP($A11,'Variação'!$1:$1048576,2+3*(COLUMN(AW$5)-2),FALSE),0)+IFERROR(SUMIFS(Proventos!$F:$F,Proventos!$A:$A,YEAR(AW$5)&amp;MONTH(AW$5)&amp;Acompanhamento!$A11),0)</f>
        <v>0</v>
      </c>
      <c r="AX11" s="259">
        <f>IFERROR(VLOOKUP($A11,'Variação'!$1:$1048576,4+3*(COLUMN(AX$5)-2),FALSE)-VLOOKUP($A11,'Variação'!$1:$1048576,2+3*(COLUMN(AX$5)-2),FALSE),0)+IFERROR(SUMIFS(Proventos!$F:$F,Proventos!$A:$A,YEAR(AX$5)&amp;MONTH(AX$5)&amp;Acompanhamento!$A11),0)</f>
        <v>0</v>
      </c>
      <c r="AY11" s="259">
        <f>IFERROR(VLOOKUP($A11,'Variação'!$1:$1048576,4+3*(COLUMN(AY$5)-2),FALSE)-VLOOKUP($A11,'Variação'!$1:$1048576,2+3*(COLUMN(AY$5)-2),FALSE),0)+IFERROR(SUMIFS(Proventos!$F:$F,Proventos!$A:$A,YEAR(AY$5)&amp;MONTH(AY$5)&amp;Acompanhamento!$A11),0)</f>
        <v>0</v>
      </c>
      <c r="AZ11" s="259">
        <f>IFERROR(VLOOKUP($A11,'Variação'!$1:$1048576,4+3*(COLUMN(AZ$5)-2),FALSE)-VLOOKUP($A11,'Variação'!$1:$1048576,2+3*(COLUMN(AZ$5)-2),FALSE),0)+IFERROR(SUMIFS(Proventos!$F:$F,Proventos!$A:$A,YEAR(AZ$5)&amp;MONTH(AZ$5)&amp;Acompanhamento!$A11),0)</f>
        <v>0</v>
      </c>
      <c r="BA11" s="259">
        <f>IFERROR(VLOOKUP($A11,'Variação'!$1:$1048576,4+3*(COLUMN(BA$5)-2),FALSE)-VLOOKUP($A11,'Variação'!$1:$1048576,2+3*(COLUMN(BA$5)-2),FALSE),0)+IFERROR(SUMIFS(Proventos!$F:$F,Proventos!$A:$A,YEAR(BA$5)&amp;MONTH(BA$5)&amp;Acompanhamento!$A11),0)</f>
        <v>0</v>
      </c>
      <c r="BB11" s="259">
        <f>IFERROR(VLOOKUP($A11,'Variação'!$1:$1048576,4+3*(COLUMN(BB$5)-2),FALSE)-VLOOKUP($A11,'Variação'!$1:$1048576,2+3*(COLUMN(BB$5)-2),FALSE),0)+IFERROR(SUMIFS(Proventos!$F:$F,Proventos!$A:$A,YEAR(BB$5)&amp;MONTH(BB$5)&amp;Acompanhamento!$A11),0)</f>
        <v>0</v>
      </c>
      <c r="BC11" s="259">
        <f>IFERROR(VLOOKUP($A11,'Variação'!$1:$1048576,4+3*(COLUMN(BC$5)-2),FALSE)-VLOOKUP($A11,'Variação'!$1:$1048576,2+3*(COLUMN(BC$5)-2),FALSE),0)+IFERROR(SUMIFS(Proventos!$F:$F,Proventos!$A:$A,YEAR(BC$5)&amp;MONTH(BC$5)&amp;Acompanhamento!$A11),0)</f>
        <v>0</v>
      </c>
      <c r="BD11" s="259">
        <f>IFERROR(VLOOKUP($A11,'Variação'!$1:$1048576,4+3*(COLUMN(BD$5)-2),FALSE)-VLOOKUP($A11,'Variação'!$1:$1048576,2+3*(COLUMN(BD$5)-2),FALSE),0)+IFERROR(SUMIFS(Proventos!$F:$F,Proventos!$A:$A,YEAR(BD$5)&amp;MONTH(BD$5)&amp;Acompanhamento!$A11),0)</f>
        <v>0</v>
      </c>
      <c r="BE11" s="259">
        <f>IFERROR(VLOOKUP($A11,'Variação'!$1:$1048576,4+3*(COLUMN(BE$5)-2),FALSE)-VLOOKUP($A11,'Variação'!$1:$1048576,2+3*(COLUMN(BE$5)-2),FALSE),0)+IFERROR(SUMIFS(Proventos!$F:$F,Proventos!$A:$A,YEAR(BE$5)&amp;MONTH(BE$5)&amp;Acompanhamento!$A11),0)</f>
        <v>0</v>
      </c>
      <c r="BF11" s="259">
        <f>IFERROR(VLOOKUP($A11,'Variação'!$1:$1048576,4+3*(COLUMN(BF$5)-2),FALSE)-VLOOKUP($A11,'Variação'!$1:$1048576,2+3*(COLUMN(BF$5)-2),FALSE),0)+IFERROR(SUMIFS(Proventos!$F:$F,Proventos!$A:$A,YEAR(BF$5)&amp;MONTH(BF$5)&amp;Acompanhamento!$A11),0)</f>
        <v>0</v>
      </c>
      <c r="BG11" s="259">
        <f>IFERROR(VLOOKUP($A11,'Variação'!$1:$1048576,4+3*(COLUMN(BG$5)-2),FALSE)-VLOOKUP($A11,'Variação'!$1:$1048576,2+3*(COLUMN(BG$5)-2),FALSE),0)+IFERROR(SUMIFS(Proventos!$F:$F,Proventos!$A:$A,YEAR(BG$5)&amp;MONTH(BG$5)&amp;Acompanhamento!$A11),0)</f>
        <v>0</v>
      </c>
      <c r="BH11" s="259">
        <f>IFERROR(VLOOKUP($A11,'Variação'!$1:$1048576,4+3*(COLUMN(BH$5)-2),FALSE)-VLOOKUP($A11,'Variação'!$1:$1048576,2+3*(COLUMN(BH$5)-2),FALSE),0)+IFERROR(SUMIFS(Proventos!$F:$F,Proventos!$A:$A,YEAR(BH$5)&amp;MONTH(BH$5)&amp;Acompanhamento!$A11),0)</f>
        <v>0</v>
      </c>
      <c r="BI11" s="259">
        <f>IFERROR(VLOOKUP($A11,'Variação'!$1:$1048576,4+3*(COLUMN(BI$5)-2),FALSE)-VLOOKUP($A11,'Variação'!$1:$1048576,2+3*(COLUMN(BI$5)-2),FALSE),0)+IFERROR(SUMIFS(Proventos!$F:$F,Proventos!$A:$A,YEAR(BI$5)&amp;MONTH(BI$5)&amp;Acompanhamento!$A11),0)</f>
        <v>0</v>
      </c>
    </row>
    <row r="12" ht="14.25" customHeight="1" outlineLevel="1">
      <c r="A12" s="258"/>
      <c r="B12" s="259">
        <f>IFERROR(VLOOKUP($A12,'Variação'!$1:$1048576,4+3*(COLUMN(B$5)-2),FALSE)-VLOOKUP($A12,'Variação'!$1:$1048576,2+3*(COLUMN(B$5)-2),FALSE),0)+IFERROR(SUMIFS(Proventos!$F:$F,Proventos!$A:$A,YEAR(B$5)&amp;MONTH(B$5)&amp;Acompanhamento!$A12),0)</f>
        <v>0</v>
      </c>
      <c r="C12" s="259">
        <f>IFERROR(VLOOKUP($A12,'Variação'!$1:$1048576,4+3*(COLUMN(C$5)-2),FALSE)-VLOOKUP($A12,'Variação'!$1:$1048576,2+3*(COLUMN(C$5)-2),FALSE),0)+IFERROR(SUMIFS(Proventos!$F:$F,Proventos!$A:$A,YEAR(C$5)&amp;MONTH(C$5)&amp;Acompanhamento!$A12),0)</f>
        <v>0</v>
      </c>
      <c r="D12" s="259">
        <f>IFERROR(VLOOKUP($A12,'Variação'!$1:$1048576,4+3*(COLUMN(D$5)-2),FALSE)-VLOOKUP($A12,'Variação'!$1:$1048576,2+3*(COLUMN(D$5)-2),FALSE),0)+IFERROR(SUMIFS(Proventos!$F:$F,Proventos!$A:$A,YEAR(D$5)&amp;MONTH(D$5)&amp;Acompanhamento!$A12),0)</f>
        <v>0</v>
      </c>
      <c r="E12" s="259">
        <f>IFERROR(VLOOKUP($A12,'Variação'!$1:$1048576,4+3*(COLUMN(E$5)-2),FALSE)-VLOOKUP($A12,'Variação'!$1:$1048576,2+3*(COLUMN(E$5)-2),FALSE),0)+IFERROR(SUMIFS(Proventos!$F:$F,Proventos!$A:$A,YEAR(E$5)&amp;MONTH(E$5)&amp;Acompanhamento!$A12),0)</f>
        <v>0</v>
      </c>
      <c r="F12" s="259">
        <f>IFERROR(VLOOKUP($A12,'Variação'!$1:$1048576,4+3*(COLUMN(F$5)-2),FALSE)-VLOOKUP($A12,'Variação'!$1:$1048576,2+3*(COLUMN(F$5)-2),FALSE),0)+IFERROR(SUMIFS(Proventos!$F:$F,Proventos!$A:$A,YEAR(F$5)&amp;MONTH(F$5)&amp;Acompanhamento!$A12),0)</f>
        <v>0</v>
      </c>
      <c r="G12" s="259">
        <f>IFERROR(VLOOKUP($A12,'Variação'!$1:$1048576,4+3*(COLUMN(G$5)-2),FALSE)-VLOOKUP($A12,'Variação'!$1:$1048576,2+3*(COLUMN(G$5)-2),FALSE),0)+IFERROR(SUMIFS(Proventos!$F:$F,Proventos!$A:$A,YEAR(G$5)&amp;MONTH(G$5)&amp;Acompanhamento!$A12),0)</f>
        <v>0</v>
      </c>
      <c r="H12" s="259">
        <f>IFERROR(VLOOKUP($A12,'Variação'!$1:$1048576,4+3*(COLUMN(H$5)-2),FALSE)-VLOOKUP($A12,'Variação'!$1:$1048576,2+3*(COLUMN(H$5)-2),FALSE),0)+IFERROR(SUMIFS(Proventos!$F:$F,Proventos!$A:$A,YEAR(H$5)&amp;MONTH(H$5)&amp;Acompanhamento!$A12),0)</f>
        <v>0</v>
      </c>
      <c r="I12" s="259">
        <f>IFERROR(VLOOKUP($A12,'Variação'!$1:$1048576,4+3*(COLUMN(I$5)-2),FALSE)-VLOOKUP($A12,'Variação'!$1:$1048576,2+3*(COLUMN(I$5)-2),FALSE),0)+IFERROR(SUMIFS(Proventos!$F:$F,Proventos!$A:$A,YEAR(I$5)&amp;MONTH(I$5)&amp;Acompanhamento!$A12),0)</f>
        <v>0</v>
      </c>
      <c r="J12" s="259">
        <f>IFERROR(VLOOKUP($A12,'Variação'!$1:$1048576,4+3*(COLUMN(J$5)-2),FALSE)-VLOOKUP($A12,'Variação'!$1:$1048576,2+3*(COLUMN(J$5)-2),FALSE),0)+IFERROR(SUMIFS(Proventos!$F:$F,Proventos!$A:$A,YEAR(J$5)&amp;MONTH(J$5)&amp;Acompanhamento!$A12),0)</f>
        <v>0</v>
      </c>
      <c r="K12" s="259">
        <f>IFERROR(VLOOKUP($A12,'Variação'!$1:$1048576,4+3*(COLUMN(K$5)-2),FALSE)-VLOOKUP($A12,'Variação'!$1:$1048576,2+3*(COLUMN(K$5)-2),FALSE),0)+IFERROR(SUMIFS(Proventos!$F:$F,Proventos!$A:$A,YEAR(K$5)&amp;MONTH(K$5)&amp;Acompanhamento!$A12),0)</f>
        <v>0</v>
      </c>
      <c r="L12" s="259">
        <f>IFERROR(VLOOKUP($A12,'Variação'!$1:$1048576,4+3*(COLUMN(L$5)-2),FALSE)-VLOOKUP($A12,'Variação'!$1:$1048576,2+3*(COLUMN(L$5)-2),FALSE),0)+IFERROR(SUMIFS(Proventos!$F:$F,Proventos!$A:$A,YEAR(L$5)&amp;MONTH(L$5)&amp;Acompanhamento!$A12),0)</f>
        <v>0</v>
      </c>
      <c r="M12" s="259">
        <f>IFERROR(VLOOKUP($A12,'Variação'!$1:$1048576,4+3*(COLUMN(M$5)-2),FALSE)-VLOOKUP($A12,'Variação'!$1:$1048576,2+3*(COLUMN(M$5)-2),FALSE),0)+IFERROR(SUMIFS(Proventos!$F:$F,Proventos!$A:$A,YEAR(M$5)&amp;MONTH(M$5)&amp;Acompanhamento!$A12),0)</f>
        <v>0</v>
      </c>
      <c r="N12" s="259">
        <f>IFERROR(VLOOKUP($A12,'Variação'!$1:$1048576,4+3*(COLUMN(N$5)-2),FALSE)-VLOOKUP($A12,'Variação'!$1:$1048576,2+3*(COLUMN(N$5)-2),FALSE),0)+IFERROR(SUMIFS(Proventos!$F:$F,Proventos!$A:$A,YEAR(N$5)&amp;MONTH(N$5)&amp;Acompanhamento!$A12),0)</f>
        <v>0</v>
      </c>
      <c r="O12" s="259">
        <f>IFERROR(VLOOKUP($A12,'Variação'!$1:$1048576,4+3*(COLUMN(O$5)-2),FALSE)-VLOOKUP($A12,'Variação'!$1:$1048576,2+3*(COLUMN(O$5)-2),FALSE),0)+IFERROR(SUMIFS(Proventos!$F:$F,Proventos!$A:$A,YEAR(O$5)&amp;MONTH(O$5)&amp;Acompanhamento!$A12),0)</f>
        <v>0</v>
      </c>
      <c r="P12" s="259">
        <f>IFERROR(VLOOKUP($A12,'Variação'!$1:$1048576,4+3*(COLUMN(P$5)-2),FALSE)-VLOOKUP($A12,'Variação'!$1:$1048576,2+3*(COLUMN(P$5)-2),FALSE),0)+IFERROR(SUMIFS(Proventos!$F:$F,Proventos!$A:$A,YEAR(P$5)&amp;MONTH(P$5)&amp;Acompanhamento!$A12),0)</f>
        <v>0</v>
      </c>
      <c r="Q12" s="259">
        <f>IFERROR(VLOOKUP($A12,'Variação'!$1:$1048576,4+3*(COLUMN(Q$5)-2),FALSE)-VLOOKUP($A12,'Variação'!$1:$1048576,2+3*(COLUMN(Q$5)-2),FALSE),0)+IFERROR(SUMIFS(Proventos!$F:$F,Proventos!$A:$A,YEAR(Q$5)&amp;MONTH(Q$5)&amp;Acompanhamento!$A12),0)</f>
        <v>0</v>
      </c>
      <c r="R12" s="259">
        <f>IFERROR(VLOOKUP($A12,'Variação'!$1:$1048576,4+3*(COLUMN(R$5)-2),FALSE)-VLOOKUP($A12,'Variação'!$1:$1048576,2+3*(COLUMN(R$5)-2),FALSE),0)+IFERROR(SUMIFS(Proventos!$F:$F,Proventos!$A:$A,YEAR(R$5)&amp;MONTH(R$5)&amp;Acompanhamento!$A12),0)</f>
        <v>0</v>
      </c>
      <c r="S12" s="259">
        <f>IFERROR(VLOOKUP($A12,'Variação'!$1:$1048576,4+3*(COLUMN(S$5)-2),FALSE)-VLOOKUP($A12,'Variação'!$1:$1048576,2+3*(COLUMN(S$5)-2),FALSE),0)+IFERROR(SUMIFS(Proventos!$F:$F,Proventos!$A:$A,YEAR(S$5)&amp;MONTH(S$5)&amp;Acompanhamento!$A12),0)</f>
        <v>0</v>
      </c>
      <c r="T12" s="259">
        <f>IFERROR(VLOOKUP($A12,'Variação'!$1:$1048576,4+3*(COLUMN(T$5)-2),FALSE)-VLOOKUP($A12,'Variação'!$1:$1048576,2+3*(COLUMN(T$5)-2),FALSE),0)+IFERROR(SUMIFS(Proventos!$F:$F,Proventos!$A:$A,YEAR(T$5)&amp;MONTH(T$5)&amp;Acompanhamento!$A12),0)</f>
        <v>0</v>
      </c>
      <c r="U12" s="259">
        <f>IFERROR(VLOOKUP($A12,'Variação'!$1:$1048576,4+3*(COLUMN(U$5)-2),FALSE)-VLOOKUP($A12,'Variação'!$1:$1048576,2+3*(COLUMN(U$5)-2),FALSE),0)+IFERROR(SUMIFS(Proventos!$F:$F,Proventos!$A:$A,YEAR(U$5)&amp;MONTH(U$5)&amp;Acompanhamento!$A12),0)</f>
        <v>0</v>
      </c>
      <c r="V12" s="259">
        <f>IFERROR(VLOOKUP($A12,'Variação'!$1:$1048576,4+3*(COLUMN(V$5)-2),FALSE)-VLOOKUP($A12,'Variação'!$1:$1048576,2+3*(COLUMN(V$5)-2),FALSE),0)+IFERROR(SUMIFS(Proventos!$F:$F,Proventos!$A:$A,YEAR(V$5)&amp;MONTH(V$5)&amp;Acompanhamento!$A12),0)</f>
        <v>0</v>
      </c>
      <c r="W12" s="259">
        <f>IFERROR(VLOOKUP($A12,'Variação'!$1:$1048576,4+3*(COLUMN(W$5)-2),FALSE)-VLOOKUP($A12,'Variação'!$1:$1048576,2+3*(COLUMN(W$5)-2),FALSE),0)+IFERROR(SUMIFS(Proventos!$F:$F,Proventos!$A:$A,YEAR(W$5)&amp;MONTH(W$5)&amp;Acompanhamento!$A12),0)</f>
        <v>0</v>
      </c>
      <c r="X12" s="259">
        <f>IFERROR(VLOOKUP($A12,'Variação'!$1:$1048576,4+3*(COLUMN(X$5)-2),FALSE)-VLOOKUP($A12,'Variação'!$1:$1048576,2+3*(COLUMN(X$5)-2),FALSE),0)+IFERROR(SUMIFS(Proventos!$F:$F,Proventos!$A:$A,YEAR(X$5)&amp;MONTH(X$5)&amp;Acompanhamento!$A12),0)</f>
        <v>0</v>
      </c>
      <c r="Y12" s="259">
        <f>IFERROR(VLOOKUP($A12,'Variação'!$1:$1048576,4+3*(COLUMN(Y$5)-2),FALSE)-VLOOKUP($A12,'Variação'!$1:$1048576,2+3*(COLUMN(Y$5)-2),FALSE),0)+IFERROR(SUMIFS(Proventos!$F:$F,Proventos!$A:$A,YEAR(Y$5)&amp;MONTH(Y$5)&amp;Acompanhamento!$A12),0)</f>
        <v>0</v>
      </c>
      <c r="Z12" s="259">
        <f>IFERROR(VLOOKUP($A12,'Variação'!$1:$1048576,4+3*(COLUMN(Z$5)-2),FALSE)-VLOOKUP($A12,'Variação'!$1:$1048576,2+3*(COLUMN(Z$5)-2),FALSE),0)+IFERROR(SUMIFS(Proventos!$F:$F,Proventos!$A:$A,YEAR(Z$5)&amp;MONTH(Z$5)&amp;Acompanhamento!$A12),0)</f>
        <v>0</v>
      </c>
      <c r="AA12" s="259">
        <f>IFERROR(VLOOKUP($A12,'Variação'!$1:$1048576,4+3*(COLUMN(AA$5)-2),FALSE)-VLOOKUP($A12,'Variação'!$1:$1048576,2+3*(COLUMN(AA$5)-2),FALSE),0)+IFERROR(SUMIFS(Proventos!$F:$F,Proventos!$A:$A,YEAR(AA$5)&amp;MONTH(AA$5)&amp;Acompanhamento!$A12),0)</f>
        <v>0</v>
      </c>
      <c r="AB12" s="259">
        <f>IFERROR(VLOOKUP($A12,'Variação'!$1:$1048576,4+3*(COLUMN(AB$5)-2),FALSE)-VLOOKUP($A12,'Variação'!$1:$1048576,2+3*(COLUMN(AB$5)-2),FALSE),0)+IFERROR(SUMIFS(Proventos!$F:$F,Proventos!$A:$A,YEAR(AB$5)&amp;MONTH(AB$5)&amp;Acompanhamento!$A12),0)</f>
        <v>0</v>
      </c>
      <c r="AC12" s="259">
        <f>IFERROR(VLOOKUP($A12,'Variação'!$1:$1048576,4+3*(COLUMN(AC$5)-2),FALSE)-VLOOKUP($A12,'Variação'!$1:$1048576,2+3*(COLUMN(AC$5)-2),FALSE),0)+IFERROR(SUMIFS(Proventos!$F:$F,Proventos!$A:$A,YEAR(AC$5)&amp;MONTH(AC$5)&amp;Acompanhamento!$A12),0)</f>
        <v>0</v>
      </c>
      <c r="AD12" s="259">
        <f>IFERROR(VLOOKUP($A12,'Variação'!$1:$1048576,4+3*(COLUMN(AD$5)-2),FALSE)-VLOOKUP($A12,'Variação'!$1:$1048576,2+3*(COLUMN(AD$5)-2),FALSE),0)+IFERROR(SUMIFS(Proventos!$F:$F,Proventos!$A:$A,YEAR(AD$5)&amp;MONTH(AD$5)&amp;Acompanhamento!$A12),0)</f>
        <v>0</v>
      </c>
      <c r="AE12" s="259">
        <f>IFERROR(VLOOKUP($A12,'Variação'!$1:$1048576,4+3*(COLUMN(AE$5)-2),FALSE)-VLOOKUP($A12,'Variação'!$1:$1048576,2+3*(COLUMN(AE$5)-2),FALSE),0)+IFERROR(SUMIFS(Proventos!$F:$F,Proventos!$A:$A,YEAR(AE$5)&amp;MONTH(AE$5)&amp;Acompanhamento!$A12),0)</f>
        <v>0</v>
      </c>
      <c r="AF12" s="259">
        <f>IFERROR(VLOOKUP($A12,'Variação'!$1:$1048576,4+3*(COLUMN(AF$5)-2),FALSE)-VLOOKUP($A12,'Variação'!$1:$1048576,2+3*(COLUMN(AF$5)-2),FALSE),0)+IFERROR(SUMIFS(Proventos!$F:$F,Proventos!$A:$A,YEAR(AF$5)&amp;MONTH(AF$5)&amp;Acompanhamento!$A12),0)</f>
        <v>0</v>
      </c>
      <c r="AG12" s="259">
        <f>IFERROR(VLOOKUP($A12,'Variação'!$1:$1048576,4+3*(COLUMN(AG$5)-2),FALSE)-VLOOKUP($A12,'Variação'!$1:$1048576,2+3*(COLUMN(AG$5)-2),FALSE),0)+IFERROR(SUMIFS(Proventos!$F:$F,Proventos!$A:$A,YEAR(AG$5)&amp;MONTH(AG$5)&amp;Acompanhamento!$A12),0)</f>
        <v>0</v>
      </c>
      <c r="AH12" s="259">
        <f>IFERROR(VLOOKUP($A12,'Variação'!$1:$1048576,4+3*(COLUMN(AH$5)-2),FALSE)-VLOOKUP($A12,'Variação'!$1:$1048576,2+3*(COLUMN(AH$5)-2),FALSE),0)+IFERROR(SUMIFS(Proventos!$F:$F,Proventos!$A:$A,YEAR(AH$5)&amp;MONTH(AH$5)&amp;Acompanhamento!$A12),0)</f>
        <v>0</v>
      </c>
      <c r="AI12" s="259">
        <f>IFERROR(VLOOKUP($A12,'Variação'!$1:$1048576,4+3*(COLUMN(AI$5)-2),FALSE)-VLOOKUP($A12,'Variação'!$1:$1048576,2+3*(COLUMN(AI$5)-2),FALSE),0)+IFERROR(SUMIFS(Proventos!$F:$F,Proventos!$A:$A,YEAR(AI$5)&amp;MONTH(AI$5)&amp;Acompanhamento!$A12),0)</f>
        <v>0</v>
      </c>
      <c r="AJ12" s="259">
        <f>IFERROR(VLOOKUP($A12,'Variação'!$1:$1048576,4+3*(COLUMN(AJ$5)-2),FALSE)-VLOOKUP($A12,'Variação'!$1:$1048576,2+3*(COLUMN(AJ$5)-2),FALSE),0)+IFERROR(SUMIFS(Proventos!$F:$F,Proventos!$A:$A,YEAR(AJ$5)&amp;MONTH(AJ$5)&amp;Acompanhamento!$A12),0)</f>
        <v>0</v>
      </c>
      <c r="AK12" s="259">
        <f>IFERROR(VLOOKUP($A12,'Variação'!$1:$1048576,4+3*(COLUMN(AK$5)-2),FALSE)-VLOOKUP($A12,'Variação'!$1:$1048576,2+3*(COLUMN(AK$5)-2),FALSE),0)+IFERROR(SUMIFS(Proventos!$F:$F,Proventos!$A:$A,YEAR(AK$5)&amp;MONTH(AK$5)&amp;Acompanhamento!$A12),0)</f>
        <v>0</v>
      </c>
      <c r="AL12" s="259">
        <f>IFERROR(VLOOKUP($A12,'Variação'!$1:$1048576,4+3*(COLUMN(AL$5)-2),FALSE)-VLOOKUP($A12,'Variação'!$1:$1048576,2+3*(COLUMN(AL$5)-2),FALSE),0)+IFERROR(SUMIFS(Proventos!$F:$F,Proventos!$A:$A,YEAR(AL$5)&amp;MONTH(AL$5)&amp;Acompanhamento!$A12),0)</f>
        <v>0</v>
      </c>
      <c r="AM12" s="259">
        <f>IFERROR(VLOOKUP($A12,'Variação'!$1:$1048576,4+3*(COLUMN(AM$5)-2),FALSE)-VLOOKUP($A12,'Variação'!$1:$1048576,2+3*(COLUMN(AM$5)-2),FALSE),0)+IFERROR(SUMIFS(Proventos!$F:$F,Proventos!$A:$A,YEAR(AM$5)&amp;MONTH(AM$5)&amp;Acompanhamento!$A12),0)</f>
        <v>0</v>
      </c>
      <c r="AN12" s="259">
        <f>IFERROR(VLOOKUP($A12,'Variação'!$1:$1048576,4+3*(COLUMN(AN$5)-2),FALSE)-VLOOKUP($A12,'Variação'!$1:$1048576,2+3*(COLUMN(AN$5)-2),FALSE),0)+IFERROR(SUMIFS(Proventos!$F:$F,Proventos!$A:$A,YEAR(AN$5)&amp;MONTH(AN$5)&amp;Acompanhamento!$A12),0)</f>
        <v>0</v>
      </c>
      <c r="AO12" s="259">
        <f>IFERROR(VLOOKUP($A12,'Variação'!$1:$1048576,4+3*(COLUMN(AO$5)-2),FALSE)-VLOOKUP($A12,'Variação'!$1:$1048576,2+3*(COLUMN(AO$5)-2),FALSE),0)+IFERROR(SUMIFS(Proventos!$F:$F,Proventos!$A:$A,YEAR(AO$5)&amp;MONTH(AO$5)&amp;Acompanhamento!$A12),0)</f>
        <v>0</v>
      </c>
      <c r="AP12" s="259">
        <f>IFERROR(VLOOKUP($A12,'Variação'!$1:$1048576,4+3*(COLUMN(AP$5)-2),FALSE)-VLOOKUP($A12,'Variação'!$1:$1048576,2+3*(COLUMN(AP$5)-2),FALSE),0)+IFERROR(SUMIFS(Proventos!$F:$F,Proventos!$A:$A,YEAR(AP$5)&amp;MONTH(AP$5)&amp;Acompanhamento!$A12),0)</f>
        <v>0</v>
      </c>
      <c r="AQ12" s="259">
        <f>IFERROR(VLOOKUP($A12,'Variação'!$1:$1048576,4+3*(COLUMN(AQ$5)-2),FALSE)-VLOOKUP($A12,'Variação'!$1:$1048576,2+3*(COLUMN(AQ$5)-2),FALSE),0)+IFERROR(SUMIFS(Proventos!$F:$F,Proventos!$A:$A,YEAR(AQ$5)&amp;MONTH(AQ$5)&amp;Acompanhamento!$A12),0)</f>
        <v>0</v>
      </c>
      <c r="AR12" s="259">
        <f>IFERROR(VLOOKUP($A12,'Variação'!$1:$1048576,4+3*(COLUMN(AR$5)-2),FALSE)-VLOOKUP($A12,'Variação'!$1:$1048576,2+3*(COLUMN(AR$5)-2),FALSE),0)+IFERROR(SUMIFS(Proventos!$F:$F,Proventos!$A:$A,YEAR(AR$5)&amp;MONTH(AR$5)&amp;Acompanhamento!$A12),0)</f>
        <v>0</v>
      </c>
      <c r="AS12" s="259">
        <f>IFERROR(VLOOKUP($A12,'Variação'!$1:$1048576,4+3*(COLUMN(AS$5)-2),FALSE)-VLOOKUP($A12,'Variação'!$1:$1048576,2+3*(COLUMN(AS$5)-2),FALSE),0)+IFERROR(SUMIFS(Proventos!$F:$F,Proventos!$A:$A,YEAR(AS$5)&amp;MONTH(AS$5)&amp;Acompanhamento!$A12),0)</f>
        <v>0</v>
      </c>
      <c r="AT12" s="259">
        <f>IFERROR(VLOOKUP($A12,'Variação'!$1:$1048576,4+3*(COLUMN(AT$5)-2),FALSE)-VLOOKUP($A12,'Variação'!$1:$1048576,2+3*(COLUMN(AT$5)-2),FALSE),0)+IFERROR(SUMIFS(Proventos!$F:$F,Proventos!$A:$A,YEAR(AT$5)&amp;MONTH(AT$5)&amp;Acompanhamento!$A12),0)</f>
        <v>0</v>
      </c>
      <c r="AU12" s="259">
        <f>IFERROR(VLOOKUP($A12,'Variação'!$1:$1048576,4+3*(COLUMN(AU$5)-2),FALSE)-VLOOKUP($A12,'Variação'!$1:$1048576,2+3*(COLUMN(AU$5)-2),FALSE),0)+IFERROR(SUMIFS(Proventos!$F:$F,Proventos!$A:$A,YEAR(AU$5)&amp;MONTH(AU$5)&amp;Acompanhamento!$A12),0)</f>
        <v>0</v>
      </c>
      <c r="AV12" s="259">
        <f>IFERROR(VLOOKUP($A12,'Variação'!$1:$1048576,4+3*(COLUMN(AV$5)-2),FALSE)-VLOOKUP($A12,'Variação'!$1:$1048576,2+3*(COLUMN(AV$5)-2),FALSE),0)+IFERROR(SUMIFS(Proventos!$F:$F,Proventos!$A:$A,YEAR(AV$5)&amp;MONTH(AV$5)&amp;Acompanhamento!$A12),0)</f>
        <v>0</v>
      </c>
      <c r="AW12" s="259">
        <f>IFERROR(VLOOKUP($A12,'Variação'!$1:$1048576,4+3*(COLUMN(AW$5)-2),FALSE)-VLOOKUP($A12,'Variação'!$1:$1048576,2+3*(COLUMN(AW$5)-2),FALSE),0)+IFERROR(SUMIFS(Proventos!$F:$F,Proventos!$A:$A,YEAR(AW$5)&amp;MONTH(AW$5)&amp;Acompanhamento!$A12),0)</f>
        <v>0</v>
      </c>
      <c r="AX12" s="259">
        <f>IFERROR(VLOOKUP($A12,'Variação'!$1:$1048576,4+3*(COLUMN(AX$5)-2),FALSE)-VLOOKUP($A12,'Variação'!$1:$1048576,2+3*(COLUMN(AX$5)-2),FALSE),0)+IFERROR(SUMIFS(Proventos!$F:$F,Proventos!$A:$A,YEAR(AX$5)&amp;MONTH(AX$5)&amp;Acompanhamento!$A12),0)</f>
        <v>0</v>
      </c>
      <c r="AY12" s="259">
        <f>IFERROR(VLOOKUP($A12,'Variação'!$1:$1048576,4+3*(COLUMN(AY$5)-2),FALSE)-VLOOKUP($A12,'Variação'!$1:$1048576,2+3*(COLUMN(AY$5)-2),FALSE),0)+IFERROR(SUMIFS(Proventos!$F:$F,Proventos!$A:$A,YEAR(AY$5)&amp;MONTH(AY$5)&amp;Acompanhamento!$A12),0)</f>
        <v>0</v>
      </c>
      <c r="AZ12" s="259">
        <f>IFERROR(VLOOKUP($A12,'Variação'!$1:$1048576,4+3*(COLUMN(AZ$5)-2),FALSE)-VLOOKUP($A12,'Variação'!$1:$1048576,2+3*(COLUMN(AZ$5)-2),FALSE),0)+IFERROR(SUMIFS(Proventos!$F:$F,Proventos!$A:$A,YEAR(AZ$5)&amp;MONTH(AZ$5)&amp;Acompanhamento!$A12),0)</f>
        <v>0</v>
      </c>
      <c r="BA12" s="259">
        <f>IFERROR(VLOOKUP($A12,'Variação'!$1:$1048576,4+3*(COLUMN(BA$5)-2),FALSE)-VLOOKUP($A12,'Variação'!$1:$1048576,2+3*(COLUMN(BA$5)-2),FALSE),0)+IFERROR(SUMIFS(Proventos!$F:$F,Proventos!$A:$A,YEAR(BA$5)&amp;MONTH(BA$5)&amp;Acompanhamento!$A12),0)</f>
        <v>0</v>
      </c>
      <c r="BB12" s="259">
        <f>IFERROR(VLOOKUP($A12,'Variação'!$1:$1048576,4+3*(COLUMN(BB$5)-2),FALSE)-VLOOKUP($A12,'Variação'!$1:$1048576,2+3*(COLUMN(BB$5)-2),FALSE),0)+IFERROR(SUMIFS(Proventos!$F:$F,Proventos!$A:$A,YEAR(BB$5)&amp;MONTH(BB$5)&amp;Acompanhamento!$A12),0)</f>
        <v>0</v>
      </c>
      <c r="BC12" s="259">
        <f>IFERROR(VLOOKUP($A12,'Variação'!$1:$1048576,4+3*(COLUMN(BC$5)-2),FALSE)-VLOOKUP($A12,'Variação'!$1:$1048576,2+3*(COLUMN(BC$5)-2),FALSE),0)+IFERROR(SUMIFS(Proventos!$F:$F,Proventos!$A:$A,YEAR(BC$5)&amp;MONTH(BC$5)&amp;Acompanhamento!$A12),0)</f>
        <v>0</v>
      </c>
      <c r="BD12" s="259">
        <f>IFERROR(VLOOKUP($A12,'Variação'!$1:$1048576,4+3*(COLUMN(BD$5)-2),FALSE)-VLOOKUP($A12,'Variação'!$1:$1048576,2+3*(COLUMN(BD$5)-2),FALSE),0)+IFERROR(SUMIFS(Proventos!$F:$F,Proventos!$A:$A,YEAR(BD$5)&amp;MONTH(BD$5)&amp;Acompanhamento!$A12),0)</f>
        <v>0</v>
      </c>
      <c r="BE12" s="259">
        <f>IFERROR(VLOOKUP($A12,'Variação'!$1:$1048576,4+3*(COLUMN(BE$5)-2),FALSE)-VLOOKUP($A12,'Variação'!$1:$1048576,2+3*(COLUMN(BE$5)-2),FALSE),0)+IFERROR(SUMIFS(Proventos!$F:$F,Proventos!$A:$A,YEAR(BE$5)&amp;MONTH(BE$5)&amp;Acompanhamento!$A12),0)</f>
        <v>0</v>
      </c>
      <c r="BF12" s="259">
        <f>IFERROR(VLOOKUP($A12,'Variação'!$1:$1048576,4+3*(COLUMN(BF$5)-2),FALSE)-VLOOKUP($A12,'Variação'!$1:$1048576,2+3*(COLUMN(BF$5)-2),FALSE),0)+IFERROR(SUMIFS(Proventos!$F:$F,Proventos!$A:$A,YEAR(BF$5)&amp;MONTH(BF$5)&amp;Acompanhamento!$A12),0)</f>
        <v>0</v>
      </c>
      <c r="BG12" s="259">
        <f>IFERROR(VLOOKUP($A12,'Variação'!$1:$1048576,4+3*(COLUMN(BG$5)-2),FALSE)-VLOOKUP($A12,'Variação'!$1:$1048576,2+3*(COLUMN(BG$5)-2),FALSE),0)+IFERROR(SUMIFS(Proventos!$F:$F,Proventos!$A:$A,YEAR(BG$5)&amp;MONTH(BG$5)&amp;Acompanhamento!$A12),0)</f>
        <v>0</v>
      </c>
      <c r="BH12" s="259">
        <f>IFERROR(VLOOKUP($A12,'Variação'!$1:$1048576,4+3*(COLUMN(BH$5)-2),FALSE)-VLOOKUP($A12,'Variação'!$1:$1048576,2+3*(COLUMN(BH$5)-2),FALSE),0)+IFERROR(SUMIFS(Proventos!$F:$F,Proventos!$A:$A,YEAR(BH$5)&amp;MONTH(BH$5)&amp;Acompanhamento!$A12),0)</f>
        <v>0</v>
      </c>
      <c r="BI12" s="259">
        <f>IFERROR(VLOOKUP($A12,'Variação'!$1:$1048576,4+3*(COLUMN(BI$5)-2),FALSE)-VLOOKUP($A12,'Variação'!$1:$1048576,2+3*(COLUMN(BI$5)-2),FALSE),0)+IFERROR(SUMIFS(Proventos!$F:$F,Proventos!$A:$A,YEAR(BI$5)&amp;MONTH(BI$5)&amp;Acompanhamento!$A12),0)</f>
        <v>0</v>
      </c>
    </row>
    <row r="13" ht="14.25" customHeight="1" outlineLevel="1">
      <c r="A13" s="258"/>
      <c r="B13" s="259">
        <f>IFERROR(VLOOKUP($A13,'Variação'!$1:$1048576,4+3*(COLUMN(B$5)-2),FALSE)-VLOOKUP($A13,'Variação'!$1:$1048576,2+3*(COLUMN(B$5)-2),FALSE),0)+IFERROR(SUMIFS(Proventos!$F:$F,Proventos!$A:$A,YEAR(B$5)&amp;MONTH(B$5)&amp;Acompanhamento!$A13),0)</f>
        <v>0</v>
      </c>
      <c r="C13" s="259">
        <f>IFERROR(VLOOKUP($A13,'Variação'!$1:$1048576,4+3*(COLUMN(C$5)-2),FALSE)-VLOOKUP($A13,'Variação'!$1:$1048576,2+3*(COLUMN(C$5)-2),FALSE),0)+IFERROR(SUMIFS(Proventos!$F:$F,Proventos!$A:$A,YEAR(C$5)&amp;MONTH(C$5)&amp;Acompanhamento!$A13),0)</f>
        <v>0</v>
      </c>
      <c r="D13" s="259">
        <f>IFERROR(VLOOKUP($A13,'Variação'!$1:$1048576,4+3*(COLUMN(D$5)-2),FALSE)-VLOOKUP($A13,'Variação'!$1:$1048576,2+3*(COLUMN(D$5)-2),FALSE),0)+IFERROR(SUMIFS(Proventos!$F:$F,Proventos!$A:$A,YEAR(D$5)&amp;MONTH(D$5)&amp;Acompanhamento!$A13),0)</f>
        <v>0</v>
      </c>
      <c r="E13" s="259">
        <f>IFERROR(VLOOKUP($A13,'Variação'!$1:$1048576,4+3*(COLUMN(E$5)-2),FALSE)-VLOOKUP($A13,'Variação'!$1:$1048576,2+3*(COLUMN(E$5)-2),FALSE),0)+IFERROR(SUMIFS(Proventos!$F:$F,Proventos!$A:$A,YEAR(E$5)&amp;MONTH(E$5)&amp;Acompanhamento!$A13),0)</f>
        <v>0</v>
      </c>
      <c r="F13" s="259">
        <f>IFERROR(VLOOKUP($A13,'Variação'!$1:$1048576,4+3*(COLUMN(F$5)-2),FALSE)-VLOOKUP($A13,'Variação'!$1:$1048576,2+3*(COLUMN(F$5)-2),FALSE),0)+IFERROR(SUMIFS(Proventos!$F:$F,Proventos!$A:$A,YEAR(F$5)&amp;MONTH(F$5)&amp;Acompanhamento!$A13),0)</f>
        <v>0</v>
      </c>
      <c r="G13" s="259">
        <f>IFERROR(VLOOKUP($A13,'Variação'!$1:$1048576,4+3*(COLUMN(G$5)-2),FALSE)-VLOOKUP($A13,'Variação'!$1:$1048576,2+3*(COLUMN(G$5)-2),FALSE),0)+IFERROR(SUMIFS(Proventos!$F:$F,Proventos!$A:$A,YEAR(G$5)&amp;MONTH(G$5)&amp;Acompanhamento!$A13),0)</f>
        <v>0</v>
      </c>
      <c r="H13" s="259">
        <f>IFERROR(VLOOKUP($A13,'Variação'!$1:$1048576,4+3*(COLUMN(H$5)-2),FALSE)-VLOOKUP($A13,'Variação'!$1:$1048576,2+3*(COLUMN(H$5)-2),FALSE),0)+IFERROR(SUMIFS(Proventos!$F:$F,Proventos!$A:$A,YEAR(H$5)&amp;MONTH(H$5)&amp;Acompanhamento!$A13),0)</f>
        <v>0</v>
      </c>
      <c r="I13" s="259">
        <f>IFERROR(VLOOKUP($A13,'Variação'!$1:$1048576,4+3*(COLUMN(I$5)-2),FALSE)-VLOOKUP($A13,'Variação'!$1:$1048576,2+3*(COLUMN(I$5)-2),FALSE),0)+IFERROR(SUMIFS(Proventos!$F:$F,Proventos!$A:$A,YEAR(I$5)&amp;MONTH(I$5)&amp;Acompanhamento!$A13),0)</f>
        <v>0</v>
      </c>
      <c r="J13" s="259">
        <f>IFERROR(VLOOKUP($A13,'Variação'!$1:$1048576,4+3*(COLUMN(J$5)-2),FALSE)-VLOOKUP($A13,'Variação'!$1:$1048576,2+3*(COLUMN(J$5)-2),FALSE),0)+IFERROR(SUMIFS(Proventos!$F:$F,Proventos!$A:$A,YEAR(J$5)&amp;MONTH(J$5)&amp;Acompanhamento!$A13),0)</f>
        <v>0</v>
      </c>
      <c r="K13" s="259">
        <f>IFERROR(VLOOKUP($A13,'Variação'!$1:$1048576,4+3*(COLUMN(K$5)-2),FALSE)-VLOOKUP($A13,'Variação'!$1:$1048576,2+3*(COLUMN(K$5)-2),FALSE),0)+IFERROR(SUMIFS(Proventos!$F:$F,Proventos!$A:$A,YEAR(K$5)&amp;MONTH(K$5)&amp;Acompanhamento!$A13),0)</f>
        <v>0</v>
      </c>
      <c r="L13" s="259">
        <f>IFERROR(VLOOKUP($A13,'Variação'!$1:$1048576,4+3*(COLUMN(L$5)-2),FALSE)-VLOOKUP($A13,'Variação'!$1:$1048576,2+3*(COLUMN(L$5)-2),FALSE),0)+IFERROR(SUMIFS(Proventos!$F:$F,Proventos!$A:$A,YEAR(L$5)&amp;MONTH(L$5)&amp;Acompanhamento!$A13),0)</f>
        <v>0</v>
      </c>
      <c r="M13" s="259">
        <f>IFERROR(VLOOKUP($A13,'Variação'!$1:$1048576,4+3*(COLUMN(M$5)-2),FALSE)-VLOOKUP($A13,'Variação'!$1:$1048576,2+3*(COLUMN(M$5)-2),FALSE),0)+IFERROR(SUMIFS(Proventos!$F:$F,Proventos!$A:$A,YEAR(M$5)&amp;MONTH(M$5)&amp;Acompanhamento!$A13),0)</f>
        <v>0</v>
      </c>
      <c r="N13" s="259">
        <f>IFERROR(VLOOKUP($A13,'Variação'!$1:$1048576,4+3*(COLUMN(N$5)-2),FALSE)-VLOOKUP($A13,'Variação'!$1:$1048576,2+3*(COLUMN(N$5)-2),FALSE),0)+IFERROR(SUMIFS(Proventos!$F:$F,Proventos!$A:$A,YEAR(N$5)&amp;MONTH(N$5)&amp;Acompanhamento!$A13),0)</f>
        <v>0</v>
      </c>
      <c r="O13" s="259">
        <f>IFERROR(VLOOKUP($A13,'Variação'!$1:$1048576,4+3*(COLUMN(O$5)-2),FALSE)-VLOOKUP($A13,'Variação'!$1:$1048576,2+3*(COLUMN(O$5)-2),FALSE),0)+IFERROR(SUMIFS(Proventos!$F:$F,Proventos!$A:$A,YEAR(O$5)&amp;MONTH(O$5)&amp;Acompanhamento!$A13),0)</f>
        <v>0</v>
      </c>
      <c r="P13" s="259">
        <f>IFERROR(VLOOKUP($A13,'Variação'!$1:$1048576,4+3*(COLUMN(P$5)-2),FALSE)-VLOOKUP($A13,'Variação'!$1:$1048576,2+3*(COLUMN(P$5)-2),FALSE),0)+IFERROR(SUMIFS(Proventos!$F:$F,Proventos!$A:$A,YEAR(P$5)&amp;MONTH(P$5)&amp;Acompanhamento!$A13),0)</f>
        <v>0</v>
      </c>
      <c r="Q13" s="259">
        <f>IFERROR(VLOOKUP($A13,'Variação'!$1:$1048576,4+3*(COLUMN(Q$5)-2),FALSE)-VLOOKUP($A13,'Variação'!$1:$1048576,2+3*(COLUMN(Q$5)-2),FALSE),0)+IFERROR(SUMIFS(Proventos!$F:$F,Proventos!$A:$A,YEAR(Q$5)&amp;MONTH(Q$5)&amp;Acompanhamento!$A13),0)</f>
        <v>0</v>
      </c>
      <c r="R13" s="259">
        <f>IFERROR(VLOOKUP($A13,'Variação'!$1:$1048576,4+3*(COLUMN(R$5)-2),FALSE)-VLOOKUP($A13,'Variação'!$1:$1048576,2+3*(COLUMN(R$5)-2),FALSE),0)+IFERROR(SUMIFS(Proventos!$F:$F,Proventos!$A:$A,YEAR(R$5)&amp;MONTH(R$5)&amp;Acompanhamento!$A13),0)</f>
        <v>0</v>
      </c>
      <c r="S13" s="259">
        <f>IFERROR(VLOOKUP($A13,'Variação'!$1:$1048576,4+3*(COLUMN(S$5)-2),FALSE)-VLOOKUP($A13,'Variação'!$1:$1048576,2+3*(COLUMN(S$5)-2),FALSE),0)+IFERROR(SUMIFS(Proventos!$F:$F,Proventos!$A:$A,YEAR(S$5)&amp;MONTH(S$5)&amp;Acompanhamento!$A13),0)</f>
        <v>0</v>
      </c>
      <c r="T13" s="259">
        <f>IFERROR(VLOOKUP($A13,'Variação'!$1:$1048576,4+3*(COLUMN(T$5)-2),FALSE)-VLOOKUP($A13,'Variação'!$1:$1048576,2+3*(COLUMN(T$5)-2),FALSE),0)+IFERROR(SUMIFS(Proventos!$F:$F,Proventos!$A:$A,YEAR(T$5)&amp;MONTH(T$5)&amp;Acompanhamento!$A13),0)</f>
        <v>0</v>
      </c>
      <c r="U13" s="259">
        <f>IFERROR(VLOOKUP($A13,'Variação'!$1:$1048576,4+3*(COLUMN(U$5)-2),FALSE)-VLOOKUP($A13,'Variação'!$1:$1048576,2+3*(COLUMN(U$5)-2),FALSE),0)+IFERROR(SUMIFS(Proventos!$F:$F,Proventos!$A:$A,YEAR(U$5)&amp;MONTH(U$5)&amp;Acompanhamento!$A13),0)</f>
        <v>0</v>
      </c>
      <c r="V13" s="259">
        <f>IFERROR(VLOOKUP($A13,'Variação'!$1:$1048576,4+3*(COLUMN(V$5)-2),FALSE)-VLOOKUP($A13,'Variação'!$1:$1048576,2+3*(COLUMN(V$5)-2),FALSE),0)+IFERROR(SUMIFS(Proventos!$F:$F,Proventos!$A:$A,YEAR(V$5)&amp;MONTH(V$5)&amp;Acompanhamento!$A13),0)</f>
        <v>0</v>
      </c>
      <c r="W13" s="259">
        <f>IFERROR(VLOOKUP($A13,'Variação'!$1:$1048576,4+3*(COLUMN(W$5)-2),FALSE)-VLOOKUP($A13,'Variação'!$1:$1048576,2+3*(COLUMN(W$5)-2),FALSE),0)+IFERROR(SUMIFS(Proventos!$F:$F,Proventos!$A:$A,YEAR(W$5)&amp;MONTH(W$5)&amp;Acompanhamento!$A13),0)</f>
        <v>0</v>
      </c>
      <c r="X13" s="259">
        <f>IFERROR(VLOOKUP($A13,'Variação'!$1:$1048576,4+3*(COLUMN(X$5)-2),FALSE)-VLOOKUP($A13,'Variação'!$1:$1048576,2+3*(COLUMN(X$5)-2),FALSE),0)+IFERROR(SUMIFS(Proventos!$F:$F,Proventos!$A:$A,YEAR(X$5)&amp;MONTH(X$5)&amp;Acompanhamento!$A13),0)</f>
        <v>0</v>
      </c>
      <c r="Y13" s="259">
        <f>IFERROR(VLOOKUP($A13,'Variação'!$1:$1048576,4+3*(COLUMN(Y$5)-2),FALSE)-VLOOKUP($A13,'Variação'!$1:$1048576,2+3*(COLUMN(Y$5)-2),FALSE),0)+IFERROR(SUMIFS(Proventos!$F:$F,Proventos!$A:$A,YEAR(Y$5)&amp;MONTH(Y$5)&amp;Acompanhamento!$A13),0)</f>
        <v>0</v>
      </c>
      <c r="Z13" s="259">
        <f>IFERROR(VLOOKUP($A13,'Variação'!$1:$1048576,4+3*(COLUMN(Z$5)-2),FALSE)-VLOOKUP($A13,'Variação'!$1:$1048576,2+3*(COLUMN(Z$5)-2),FALSE),0)+IFERROR(SUMIFS(Proventos!$F:$F,Proventos!$A:$A,YEAR(Z$5)&amp;MONTH(Z$5)&amp;Acompanhamento!$A13),0)</f>
        <v>0</v>
      </c>
      <c r="AA13" s="259">
        <f>IFERROR(VLOOKUP($A13,'Variação'!$1:$1048576,4+3*(COLUMN(AA$5)-2),FALSE)-VLOOKUP($A13,'Variação'!$1:$1048576,2+3*(COLUMN(AA$5)-2),FALSE),0)+IFERROR(SUMIFS(Proventos!$F:$F,Proventos!$A:$A,YEAR(AA$5)&amp;MONTH(AA$5)&amp;Acompanhamento!$A13),0)</f>
        <v>0</v>
      </c>
      <c r="AB13" s="259">
        <f>IFERROR(VLOOKUP($A13,'Variação'!$1:$1048576,4+3*(COLUMN(AB$5)-2),FALSE)-VLOOKUP($A13,'Variação'!$1:$1048576,2+3*(COLUMN(AB$5)-2),FALSE),0)+IFERROR(SUMIFS(Proventos!$F:$F,Proventos!$A:$A,YEAR(AB$5)&amp;MONTH(AB$5)&amp;Acompanhamento!$A13),0)</f>
        <v>0</v>
      </c>
      <c r="AC13" s="259">
        <f>IFERROR(VLOOKUP($A13,'Variação'!$1:$1048576,4+3*(COLUMN(AC$5)-2),FALSE)-VLOOKUP($A13,'Variação'!$1:$1048576,2+3*(COLUMN(AC$5)-2),FALSE),0)+IFERROR(SUMIFS(Proventos!$F:$F,Proventos!$A:$A,YEAR(AC$5)&amp;MONTH(AC$5)&amp;Acompanhamento!$A13),0)</f>
        <v>0</v>
      </c>
      <c r="AD13" s="259">
        <f>IFERROR(VLOOKUP($A13,'Variação'!$1:$1048576,4+3*(COLUMN(AD$5)-2),FALSE)-VLOOKUP($A13,'Variação'!$1:$1048576,2+3*(COLUMN(AD$5)-2),FALSE),0)+IFERROR(SUMIFS(Proventos!$F:$F,Proventos!$A:$A,YEAR(AD$5)&amp;MONTH(AD$5)&amp;Acompanhamento!$A13),0)</f>
        <v>0</v>
      </c>
      <c r="AE13" s="259">
        <f>IFERROR(VLOOKUP($A13,'Variação'!$1:$1048576,4+3*(COLUMN(AE$5)-2),FALSE)-VLOOKUP($A13,'Variação'!$1:$1048576,2+3*(COLUMN(AE$5)-2),FALSE),0)+IFERROR(SUMIFS(Proventos!$F:$F,Proventos!$A:$A,YEAR(AE$5)&amp;MONTH(AE$5)&amp;Acompanhamento!$A13),0)</f>
        <v>0</v>
      </c>
      <c r="AF13" s="259">
        <f>IFERROR(VLOOKUP($A13,'Variação'!$1:$1048576,4+3*(COLUMN(AF$5)-2),FALSE)-VLOOKUP($A13,'Variação'!$1:$1048576,2+3*(COLUMN(AF$5)-2),FALSE),0)+IFERROR(SUMIFS(Proventos!$F:$F,Proventos!$A:$A,YEAR(AF$5)&amp;MONTH(AF$5)&amp;Acompanhamento!$A13),0)</f>
        <v>0</v>
      </c>
      <c r="AG13" s="259">
        <f>IFERROR(VLOOKUP($A13,'Variação'!$1:$1048576,4+3*(COLUMN(AG$5)-2),FALSE)-VLOOKUP($A13,'Variação'!$1:$1048576,2+3*(COLUMN(AG$5)-2),FALSE),0)+IFERROR(SUMIFS(Proventos!$F:$F,Proventos!$A:$A,YEAR(AG$5)&amp;MONTH(AG$5)&amp;Acompanhamento!$A13),0)</f>
        <v>0</v>
      </c>
      <c r="AH13" s="259">
        <f>IFERROR(VLOOKUP($A13,'Variação'!$1:$1048576,4+3*(COLUMN(AH$5)-2),FALSE)-VLOOKUP($A13,'Variação'!$1:$1048576,2+3*(COLUMN(AH$5)-2),FALSE),0)+IFERROR(SUMIFS(Proventos!$F:$F,Proventos!$A:$A,YEAR(AH$5)&amp;MONTH(AH$5)&amp;Acompanhamento!$A13),0)</f>
        <v>0</v>
      </c>
      <c r="AI13" s="259">
        <f>IFERROR(VLOOKUP($A13,'Variação'!$1:$1048576,4+3*(COLUMN(AI$5)-2),FALSE)-VLOOKUP($A13,'Variação'!$1:$1048576,2+3*(COLUMN(AI$5)-2),FALSE),0)+IFERROR(SUMIFS(Proventos!$F:$F,Proventos!$A:$A,YEAR(AI$5)&amp;MONTH(AI$5)&amp;Acompanhamento!$A13),0)</f>
        <v>0</v>
      </c>
      <c r="AJ13" s="259">
        <f>IFERROR(VLOOKUP($A13,'Variação'!$1:$1048576,4+3*(COLUMN(AJ$5)-2),FALSE)-VLOOKUP($A13,'Variação'!$1:$1048576,2+3*(COLUMN(AJ$5)-2),FALSE),0)+IFERROR(SUMIFS(Proventos!$F:$F,Proventos!$A:$A,YEAR(AJ$5)&amp;MONTH(AJ$5)&amp;Acompanhamento!$A13),0)</f>
        <v>0</v>
      </c>
      <c r="AK13" s="259">
        <f>IFERROR(VLOOKUP($A13,'Variação'!$1:$1048576,4+3*(COLUMN(AK$5)-2),FALSE)-VLOOKUP($A13,'Variação'!$1:$1048576,2+3*(COLUMN(AK$5)-2),FALSE),0)+IFERROR(SUMIFS(Proventos!$F:$F,Proventos!$A:$A,YEAR(AK$5)&amp;MONTH(AK$5)&amp;Acompanhamento!$A13),0)</f>
        <v>0</v>
      </c>
      <c r="AL13" s="259">
        <f>IFERROR(VLOOKUP($A13,'Variação'!$1:$1048576,4+3*(COLUMN(AL$5)-2),FALSE)-VLOOKUP($A13,'Variação'!$1:$1048576,2+3*(COLUMN(AL$5)-2),FALSE),0)+IFERROR(SUMIFS(Proventos!$F:$F,Proventos!$A:$A,YEAR(AL$5)&amp;MONTH(AL$5)&amp;Acompanhamento!$A13),0)</f>
        <v>0</v>
      </c>
      <c r="AM13" s="259">
        <f>IFERROR(VLOOKUP($A13,'Variação'!$1:$1048576,4+3*(COLUMN(AM$5)-2),FALSE)-VLOOKUP($A13,'Variação'!$1:$1048576,2+3*(COLUMN(AM$5)-2),FALSE),0)+IFERROR(SUMIFS(Proventos!$F:$F,Proventos!$A:$A,YEAR(AM$5)&amp;MONTH(AM$5)&amp;Acompanhamento!$A13),0)</f>
        <v>0</v>
      </c>
      <c r="AN13" s="259">
        <f>IFERROR(VLOOKUP($A13,'Variação'!$1:$1048576,4+3*(COLUMN(AN$5)-2),FALSE)-VLOOKUP($A13,'Variação'!$1:$1048576,2+3*(COLUMN(AN$5)-2),FALSE),0)+IFERROR(SUMIFS(Proventos!$F:$F,Proventos!$A:$A,YEAR(AN$5)&amp;MONTH(AN$5)&amp;Acompanhamento!$A13),0)</f>
        <v>0</v>
      </c>
      <c r="AO13" s="259">
        <f>IFERROR(VLOOKUP($A13,'Variação'!$1:$1048576,4+3*(COLUMN(AO$5)-2),FALSE)-VLOOKUP($A13,'Variação'!$1:$1048576,2+3*(COLUMN(AO$5)-2),FALSE),0)+IFERROR(SUMIFS(Proventos!$F:$F,Proventos!$A:$A,YEAR(AO$5)&amp;MONTH(AO$5)&amp;Acompanhamento!$A13),0)</f>
        <v>0</v>
      </c>
      <c r="AP13" s="259">
        <f>IFERROR(VLOOKUP($A13,'Variação'!$1:$1048576,4+3*(COLUMN(AP$5)-2),FALSE)-VLOOKUP($A13,'Variação'!$1:$1048576,2+3*(COLUMN(AP$5)-2),FALSE),0)+IFERROR(SUMIFS(Proventos!$F:$F,Proventos!$A:$A,YEAR(AP$5)&amp;MONTH(AP$5)&amp;Acompanhamento!$A13),0)</f>
        <v>0</v>
      </c>
      <c r="AQ13" s="259">
        <f>IFERROR(VLOOKUP($A13,'Variação'!$1:$1048576,4+3*(COLUMN(AQ$5)-2),FALSE)-VLOOKUP($A13,'Variação'!$1:$1048576,2+3*(COLUMN(AQ$5)-2),FALSE),0)+IFERROR(SUMIFS(Proventos!$F:$F,Proventos!$A:$A,YEAR(AQ$5)&amp;MONTH(AQ$5)&amp;Acompanhamento!$A13),0)</f>
        <v>0</v>
      </c>
      <c r="AR13" s="259">
        <f>IFERROR(VLOOKUP($A13,'Variação'!$1:$1048576,4+3*(COLUMN(AR$5)-2),FALSE)-VLOOKUP($A13,'Variação'!$1:$1048576,2+3*(COLUMN(AR$5)-2),FALSE),0)+IFERROR(SUMIFS(Proventos!$F:$F,Proventos!$A:$A,YEAR(AR$5)&amp;MONTH(AR$5)&amp;Acompanhamento!$A13),0)</f>
        <v>0</v>
      </c>
      <c r="AS13" s="259">
        <f>IFERROR(VLOOKUP($A13,'Variação'!$1:$1048576,4+3*(COLUMN(AS$5)-2),FALSE)-VLOOKUP($A13,'Variação'!$1:$1048576,2+3*(COLUMN(AS$5)-2),FALSE),0)+IFERROR(SUMIFS(Proventos!$F:$F,Proventos!$A:$A,YEAR(AS$5)&amp;MONTH(AS$5)&amp;Acompanhamento!$A13),0)</f>
        <v>0</v>
      </c>
      <c r="AT13" s="259">
        <f>IFERROR(VLOOKUP($A13,'Variação'!$1:$1048576,4+3*(COLUMN(AT$5)-2),FALSE)-VLOOKUP($A13,'Variação'!$1:$1048576,2+3*(COLUMN(AT$5)-2),FALSE),0)+IFERROR(SUMIFS(Proventos!$F:$F,Proventos!$A:$A,YEAR(AT$5)&amp;MONTH(AT$5)&amp;Acompanhamento!$A13),0)</f>
        <v>0</v>
      </c>
      <c r="AU13" s="259">
        <f>IFERROR(VLOOKUP($A13,'Variação'!$1:$1048576,4+3*(COLUMN(AU$5)-2),FALSE)-VLOOKUP($A13,'Variação'!$1:$1048576,2+3*(COLUMN(AU$5)-2),FALSE),0)+IFERROR(SUMIFS(Proventos!$F:$F,Proventos!$A:$A,YEAR(AU$5)&amp;MONTH(AU$5)&amp;Acompanhamento!$A13),0)</f>
        <v>0</v>
      </c>
      <c r="AV13" s="259">
        <f>IFERROR(VLOOKUP($A13,'Variação'!$1:$1048576,4+3*(COLUMN(AV$5)-2),FALSE)-VLOOKUP($A13,'Variação'!$1:$1048576,2+3*(COLUMN(AV$5)-2),FALSE),0)+IFERROR(SUMIFS(Proventos!$F:$F,Proventos!$A:$A,YEAR(AV$5)&amp;MONTH(AV$5)&amp;Acompanhamento!$A13),0)</f>
        <v>0</v>
      </c>
      <c r="AW13" s="259">
        <f>IFERROR(VLOOKUP($A13,'Variação'!$1:$1048576,4+3*(COLUMN(AW$5)-2),FALSE)-VLOOKUP($A13,'Variação'!$1:$1048576,2+3*(COLUMN(AW$5)-2),FALSE),0)+IFERROR(SUMIFS(Proventos!$F:$F,Proventos!$A:$A,YEAR(AW$5)&amp;MONTH(AW$5)&amp;Acompanhamento!$A13),0)</f>
        <v>0</v>
      </c>
      <c r="AX13" s="259">
        <f>IFERROR(VLOOKUP($A13,'Variação'!$1:$1048576,4+3*(COLUMN(AX$5)-2),FALSE)-VLOOKUP($A13,'Variação'!$1:$1048576,2+3*(COLUMN(AX$5)-2),FALSE),0)+IFERROR(SUMIFS(Proventos!$F:$F,Proventos!$A:$A,YEAR(AX$5)&amp;MONTH(AX$5)&amp;Acompanhamento!$A13),0)</f>
        <v>0</v>
      </c>
      <c r="AY13" s="259">
        <f>IFERROR(VLOOKUP($A13,'Variação'!$1:$1048576,4+3*(COLUMN(AY$5)-2),FALSE)-VLOOKUP($A13,'Variação'!$1:$1048576,2+3*(COLUMN(AY$5)-2),FALSE),0)+IFERROR(SUMIFS(Proventos!$F:$F,Proventos!$A:$A,YEAR(AY$5)&amp;MONTH(AY$5)&amp;Acompanhamento!$A13),0)</f>
        <v>0</v>
      </c>
      <c r="AZ13" s="259">
        <f>IFERROR(VLOOKUP($A13,'Variação'!$1:$1048576,4+3*(COLUMN(AZ$5)-2),FALSE)-VLOOKUP($A13,'Variação'!$1:$1048576,2+3*(COLUMN(AZ$5)-2),FALSE),0)+IFERROR(SUMIFS(Proventos!$F:$F,Proventos!$A:$A,YEAR(AZ$5)&amp;MONTH(AZ$5)&amp;Acompanhamento!$A13),0)</f>
        <v>0</v>
      </c>
      <c r="BA13" s="259">
        <f>IFERROR(VLOOKUP($A13,'Variação'!$1:$1048576,4+3*(COLUMN(BA$5)-2),FALSE)-VLOOKUP($A13,'Variação'!$1:$1048576,2+3*(COLUMN(BA$5)-2),FALSE),0)+IFERROR(SUMIFS(Proventos!$F:$F,Proventos!$A:$A,YEAR(BA$5)&amp;MONTH(BA$5)&amp;Acompanhamento!$A13),0)</f>
        <v>0</v>
      </c>
      <c r="BB13" s="259">
        <f>IFERROR(VLOOKUP($A13,'Variação'!$1:$1048576,4+3*(COLUMN(BB$5)-2),FALSE)-VLOOKUP($A13,'Variação'!$1:$1048576,2+3*(COLUMN(BB$5)-2),FALSE),0)+IFERROR(SUMIFS(Proventos!$F:$F,Proventos!$A:$A,YEAR(BB$5)&amp;MONTH(BB$5)&amp;Acompanhamento!$A13),0)</f>
        <v>0</v>
      </c>
      <c r="BC13" s="259">
        <f>IFERROR(VLOOKUP($A13,'Variação'!$1:$1048576,4+3*(COLUMN(BC$5)-2),FALSE)-VLOOKUP($A13,'Variação'!$1:$1048576,2+3*(COLUMN(BC$5)-2),FALSE),0)+IFERROR(SUMIFS(Proventos!$F:$F,Proventos!$A:$A,YEAR(BC$5)&amp;MONTH(BC$5)&amp;Acompanhamento!$A13),0)</f>
        <v>0</v>
      </c>
      <c r="BD13" s="259">
        <f>IFERROR(VLOOKUP($A13,'Variação'!$1:$1048576,4+3*(COLUMN(BD$5)-2),FALSE)-VLOOKUP($A13,'Variação'!$1:$1048576,2+3*(COLUMN(BD$5)-2),FALSE),0)+IFERROR(SUMIFS(Proventos!$F:$F,Proventos!$A:$A,YEAR(BD$5)&amp;MONTH(BD$5)&amp;Acompanhamento!$A13),0)</f>
        <v>0</v>
      </c>
      <c r="BE13" s="259">
        <f>IFERROR(VLOOKUP($A13,'Variação'!$1:$1048576,4+3*(COLUMN(BE$5)-2),FALSE)-VLOOKUP($A13,'Variação'!$1:$1048576,2+3*(COLUMN(BE$5)-2),FALSE),0)+IFERROR(SUMIFS(Proventos!$F:$F,Proventos!$A:$A,YEAR(BE$5)&amp;MONTH(BE$5)&amp;Acompanhamento!$A13),0)</f>
        <v>0</v>
      </c>
      <c r="BF13" s="259">
        <f>IFERROR(VLOOKUP($A13,'Variação'!$1:$1048576,4+3*(COLUMN(BF$5)-2),FALSE)-VLOOKUP($A13,'Variação'!$1:$1048576,2+3*(COLUMN(BF$5)-2),FALSE),0)+IFERROR(SUMIFS(Proventos!$F:$F,Proventos!$A:$A,YEAR(BF$5)&amp;MONTH(BF$5)&amp;Acompanhamento!$A13),0)</f>
        <v>0</v>
      </c>
      <c r="BG13" s="259">
        <f>IFERROR(VLOOKUP($A13,'Variação'!$1:$1048576,4+3*(COLUMN(BG$5)-2),FALSE)-VLOOKUP($A13,'Variação'!$1:$1048576,2+3*(COLUMN(BG$5)-2),FALSE),0)+IFERROR(SUMIFS(Proventos!$F:$F,Proventos!$A:$A,YEAR(BG$5)&amp;MONTH(BG$5)&amp;Acompanhamento!$A13),0)</f>
        <v>0</v>
      </c>
      <c r="BH13" s="259">
        <f>IFERROR(VLOOKUP($A13,'Variação'!$1:$1048576,4+3*(COLUMN(BH$5)-2),FALSE)-VLOOKUP($A13,'Variação'!$1:$1048576,2+3*(COLUMN(BH$5)-2),FALSE),0)+IFERROR(SUMIFS(Proventos!$F:$F,Proventos!$A:$A,YEAR(BH$5)&amp;MONTH(BH$5)&amp;Acompanhamento!$A13),0)</f>
        <v>0</v>
      </c>
      <c r="BI13" s="259">
        <f>IFERROR(VLOOKUP($A13,'Variação'!$1:$1048576,4+3*(COLUMN(BI$5)-2),FALSE)-VLOOKUP($A13,'Variação'!$1:$1048576,2+3*(COLUMN(BI$5)-2),FALSE),0)+IFERROR(SUMIFS(Proventos!$F:$F,Proventos!$A:$A,YEAR(BI$5)&amp;MONTH(BI$5)&amp;Acompanhamento!$A13),0)</f>
        <v>0</v>
      </c>
    </row>
    <row r="14" ht="14.25" customHeight="1">
      <c r="A14" s="260" t="s">
        <v>41</v>
      </c>
      <c r="B14" s="257">
        <f t="shared" ref="B14:BI14" si="4">SUM(B15,B31,B47,B63)</f>
        <v>0</v>
      </c>
      <c r="C14" s="257">
        <f t="shared" si="4"/>
        <v>0</v>
      </c>
      <c r="D14" s="257">
        <f t="shared" si="4"/>
        <v>0</v>
      </c>
      <c r="E14" s="257">
        <f t="shared" si="4"/>
        <v>0</v>
      </c>
      <c r="F14" s="257">
        <f t="shared" si="4"/>
        <v>0</v>
      </c>
      <c r="G14" s="257">
        <f t="shared" si="4"/>
        <v>0</v>
      </c>
      <c r="H14" s="257">
        <f t="shared" si="4"/>
        <v>0</v>
      </c>
      <c r="I14" s="257">
        <f t="shared" si="4"/>
        <v>0</v>
      </c>
      <c r="J14" s="257">
        <f t="shared" si="4"/>
        <v>0</v>
      </c>
      <c r="K14" s="257">
        <f t="shared" si="4"/>
        <v>0</v>
      </c>
      <c r="L14" s="257">
        <f t="shared" si="4"/>
        <v>0</v>
      </c>
      <c r="M14" s="257">
        <f t="shared" si="4"/>
        <v>0</v>
      </c>
      <c r="N14" s="257">
        <f t="shared" si="4"/>
        <v>0</v>
      </c>
      <c r="O14" s="257">
        <f t="shared" si="4"/>
        <v>0</v>
      </c>
      <c r="P14" s="257">
        <f t="shared" si="4"/>
        <v>0</v>
      </c>
      <c r="Q14" s="257">
        <f t="shared" si="4"/>
        <v>0</v>
      </c>
      <c r="R14" s="257">
        <f t="shared" si="4"/>
        <v>0</v>
      </c>
      <c r="S14" s="257">
        <f t="shared" si="4"/>
        <v>0</v>
      </c>
      <c r="T14" s="257">
        <f t="shared" si="4"/>
        <v>0</v>
      </c>
      <c r="U14" s="257">
        <f t="shared" si="4"/>
        <v>0</v>
      </c>
      <c r="V14" s="257">
        <f t="shared" si="4"/>
        <v>0</v>
      </c>
      <c r="W14" s="257">
        <f t="shared" si="4"/>
        <v>0</v>
      </c>
      <c r="X14" s="257">
        <f t="shared" si="4"/>
        <v>0</v>
      </c>
      <c r="Y14" s="257">
        <f t="shared" si="4"/>
        <v>0</v>
      </c>
      <c r="Z14" s="257">
        <f t="shared" si="4"/>
        <v>0</v>
      </c>
      <c r="AA14" s="257">
        <f t="shared" si="4"/>
        <v>0</v>
      </c>
      <c r="AB14" s="257">
        <f t="shared" si="4"/>
        <v>0</v>
      </c>
      <c r="AC14" s="257">
        <f t="shared" si="4"/>
        <v>0</v>
      </c>
      <c r="AD14" s="257">
        <f t="shared" si="4"/>
        <v>0</v>
      </c>
      <c r="AE14" s="257">
        <f t="shared" si="4"/>
        <v>0</v>
      </c>
      <c r="AF14" s="257">
        <f t="shared" si="4"/>
        <v>0</v>
      </c>
      <c r="AG14" s="257">
        <f t="shared" si="4"/>
        <v>0</v>
      </c>
      <c r="AH14" s="257">
        <f t="shared" si="4"/>
        <v>0</v>
      </c>
      <c r="AI14" s="257">
        <f t="shared" si="4"/>
        <v>0</v>
      </c>
      <c r="AJ14" s="257">
        <f t="shared" si="4"/>
        <v>0</v>
      </c>
      <c r="AK14" s="257">
        <f t="shared" si="4"/>
        <v>0</v>
      </c>
      <c r="AL14" s="257">
        <f t="shared" si="4"/>
        <v>0</v>
      </c>
      <c r="AM14" s="257">
        <f t="shared" si="4"/>
        <v>0</v>
      </c>
      <c r="AN14" s="257">
        <f t="shared" si="4"/>
        <v>0</v>
      </c>
      <c r="AO14" s="257">
        <f t="shared" si="4"/>
        <v>0</v>
      </c>
      <c r="AP14" s="257">
        <f t="shared" si="4"/>
        <v>0</v>
      </c>
      <c r="AQ14" s="257">
        <f t="shared" si="4"/>
        <v>0</v>
      </c>
      <c r="AR14" s="257">
        <f t="shared" si="4"/>
        <v>0</v>
      </c>
      <c r="AS14" s="257">
        <f t="shared" si="4"/>
        <v>0</v>
      </c>
      <c r="AT14" s="257">
        <f t="shared" si="4"/>
        <v>0</v>
      </c>
      <c r="AU14" s="257">
        <f t="shared" si="4"/>
        <v>0</v>
      </c>
      <c r="AV14" s="257">
        <f t="shared" si="4"/>
        <v>0</v>
      </c>
      <c r="AW14" s="257">
        <f t="shared" si="4"/>
        <v>0</v>
      </c>
      <c r="AX14" s="257">
        <f t="shared" si="4"/>
        <v>0</v>
      </c>
      <c r="AY14" s="257">
        <f t="shared" si="4"/>
        <v>0</v>
      </c>
      <c r="AZ14" s="257">
        <f t="shared" si="4"/>
        <v>0</v>
      </c>
      <c r="BA14" s="257">
        <f t="shared" si="4"/>
        <v>0</v>
      </c>
      <c r="BB14" s="257">
        <f t="shared" si="4"/>
        <v>0</v>
      </c>
      <c r="BC14" s="257">
        <f t="shared" si="4"/>
        <v>0</v>
      </c>
      <c r="BD14" s="257">
        <f t="shared" si="4"/>
        <v>0</v>
      </c>
      <c r="BE14" s="257">
        <f t="shared" si="4"/>
        <v>0</v>
      </c>
      <c r="BF14" s="257">
        <f t="shared" si="4"/>
        <v>0</v>
      </c>
      <c r="BG14" s="257">
        <f t="shared" si="4"/>
        <v>0</v>
      </c>
      <c r="BH14" s="257">
        <f t="shared" si="4"/>
        <v>0</v>
      </c>
      <c r="BI14" s="257">
        <f t="shared" si="4"/>
        <v>0</v>
      </c>
    </row>
    <row r="15" ht="14.25" customHeight="1" outlineLevel="1">
      <c r="A15" s="261" t="s">
        <v>42</v>
      </c>
      <c r="B15" s="262">
        <f t="shared" ref="B15:BI15" si="5">SUM(B16:B30)</f>
        <v>0</v>
      </c>
      <c r="C15" s="262">
        <f t="shared" si="5"/>
        <v>0</v>
      </c>
      <c r="D15" s="262">
        <f t="shared" si="5"/>
        <v>0</v>
      </c>
      <c r="E15" s="262">
        <f t="shared" si="5"/>
        <v>0</v>
      </c>
      <c r="F15" s="262">
        <f t="shared" si="5"/>
        <v>0</v>
      </c>
      <c r="G15" s="262">
        <f t="shared" si="5"/>
        <v>0</v>
      </c>
      <c r="H15" s="262">
        <f t="shared" si="5"/>
        <v>0</v>
      </c>
      <c r="I15" s="262">
        <f t="shared" si="5"/>
        <v>0</v>
      </c>
      <c r="J15" s="262">
        <f t="shared" si="5"/>
        <v>0</v>
      </c>
      <c r="K15" s="262">
        <f t="shared" si="5"/>
        <v>0</v>
      </c>
      <c r="L15" s="262">
        <f t="shared" si="5"/>
        <v>0</v>
      </c>
      <c r="M15" s="262">
        <f t="shared" si="5"/>
        <v>0</v>
      </c>
      <c r="N15" s="262">
        <f t="shared" si="5"/>
        <v>0</v>
      </c>
      <c r="O15" s="262">
        <f t="shared" si="5"/>
        <v>0</v>
      </c>
      <c r="P15" s="262">
        <f t="shared" si="5"/>
        <v>0</v>
      </c>
      <c r="Q15" s="262">
        <f t="shared" si="5"/>
        <v>0</v>
      </c>
      <c r="R15" s="262">
        <f t="shared" si="5"/>
        <v>0</v>
      </c>
      <c r="S15" s="262">
        <f t="shared" si="5"/>
        <v>0</v>
      </c>
      <c r="T15" s="262">
        <f t="shared" si="5"/>
        <v>0</v>
      </c>
      <c r="U15" s="262">
        <f t="shared" si="5"/>
        <v>0</v>
      </c>
      <c r="V15" s="262">
        <f t="shared" si="5"/>
        <v>0</v>
      </c>
      <c r="W15" s="262">
        <f t="shared" si="5"/>
        <v>0</v>
      </c>
      <c r="X15" s="262">
        <f t="shared" si="5"/>
        <v>0</v>
      </c>
      <c r="Y15" s="262">
        <f t="shared" si="5"/>
        <v>0</v>
      </c>
      <c r="Z15" s="262">
        <f t="shared" si="5"/>
        <v>0</v>
      </c>
      <c r="AA15" s="262">
        <f t="shared" si="5"/>
        <v>0</v>
      </c>
      <c r="AB15" s="262">
        <f t="shared" si="5"/>
        <v>0</v>
      </c>
      <c r="AC15" s="262">
        <f t="shared" si="5"/>
        <v>0</v>
      </c>
      <c r="AD15" s="262">
        <f t="shared" si="5"/>
        <v>0</v>
      </c>
      <c r="AE15" s="262">
        <f t="shared" si="5"/>
        <v>0</v>
      </c>
      <c r="AF15" s="262">
        <f t="shared" si="5"/>
        <v>0</v>
      </c>
      <c r="AG15" s="262">
        <f t="shared" si="5"/>
        <v>0</v>
      </c>
      <c r="AH15" s="262">
        <f t="shared" si="5"/>
        <v>0</v>
      </c>
      <c r="AI15" s="262">
        <f t="shared" si="5"/>
        <v>0</v>
      </c>
      <c r="AJ15" s="262">
        <f t="shared" si="5"/>
        <v>0</v>
      </c>
      <c r="AK15" s="262">
        <f t="shared" si="5"/>
        <v>0</v>
      </c>
      <c r="AL15" s="262">
        <f t="shared" si="5"/>
        <v>0</v>
      </c>
      <c r="AM15" s="262">
        <f t="shared" si="5"/>
        <v>0</v>
      </c>
      <c r="AN15" s="262">
        <f t="shared" si="5"/>
        <v>0</v>
      </c>
      <c r="AO15" s="262">
        <f t="shared" si="5"/>
        <v>0</v>
      </c>
      <c r="AP15" s="262">
        <f t="shared" si="5"/>
        <v>0</v>
      </c>
      <c r="AQ15" s="262">
        <f t="shared" si="5"/>
        <v>0</v>
      </c>
      <c r="AR15" s="262">
        <f t="shared" si="5"/>
        <v>0</v>
      </c>
      <c r="AS15" s="262">
        <f t="shared" si="5"/>
        <v>0</v>
      </c>
      <c r="AT15" s="262">
        <f t="shared" si="5"/>
        <v>0</v>
      </c>
      <c r="AU15" s="262">
        <f t="shared" si="5"/>
        <v>0</v>
      </c>
      <c r="AV15" s="262">
        <f t="shared" si="5"/>
        <v>0</v>
      </c>
      <c r="AW15" s="262">
        <f t="shared" si="5"/>
        <v>0</v>
      </c>
      <c r="AX15" s="262">
        <f t="shared" si="5"/>
        <v>0</v>
      </c>
      <c r="AY15" s="262">
        <f t="shared" si="5"/>
        <v>0</v>
      </c>
      <c r="AZ15" s="262">
        <f t="shared" si="5"/>
        <v>0</v>
      </c>
      <c r="BA15" s="262">
        <f t="shared" si="5"/>
        <v>0</v>
      </c>
      <c r="BB15" s="262">
        <f t="shared" si="5"/>
        <v>0</v>
      </c>
      <c r="BC15" s="262">
        <f t="shared" si="5"/>
        <v>0</v>
      </c>
      <c r="BD15" s="262">
        <f t="shared" si="5"/>
        <v>0</v>
      </c>
      <c r="BE15" s="262">
        <f t="shared" si="5"/>
        <v>0</v>
      </c>
      <c r="BF15" s="262">
        <f t="shared" si="5"/>
        <v>0</v>
      </c>
      <c r="BG15" s="262">
        <f t="shared" si="5"/>
        <v>0</v>
      </c>
      <c r="BH15" s="262">
        <f t="shared" si="5"/>
        <v>0</v>
      </c>
      <c r="BI15" s="262">
        <f t="shared" si="5"/>
        <v>0</v>
      </c>
    </row>
    <row r="16" ht="14.25" customHeight="1" outlineLevel="2">
      <c r="A16" s="258" t="str">
        <f>IFERROR(__xludf.DUMMYFUNCTION("ARRAYFORMULA(IFERROR(FILTER('Cadastro e Histórico'!$A$26:$A$40,('Cadastro e Histórico'!$B$26:$B$40=A15)),""""))")," ")</f>
        <v/>
      </c>
      <c r="B16" s="259">
        <f>IFERROR(VLOOKUP($A16,'Variação'!$1:$1048576,4+3*(COLUMN(B$5)-2),FALSE)-VLOOKUP($A16,'Variação'!$1:$1048576,2+3*(COLUMN(B$5)-2),FALSE),0)+IFERROR(SUMIFS(Proventos!$F:$F,Proventos!$A:$A,YEAR(B$5)&amp;MONTH(B$5)&amp;Acompanhamento!$A16),0)</f>
        <v>0</v>
      </c>
      <c r="C16" s="259">
        <f>IFERROR(VLOOKUP($A16,'Variação'!$1:$1048576,4+3*(COLUMN(C$5)-2),FALSE)-VLOOKUP($A16,'Variação'!$1:$1048576,2+3*(COLUMN(C$5)-2),FALSE),0)+IFERROR(SUMIFS(Proventos!$F:$F,Proventos!$A:$A,YEAR(C$5)&amp;MONTH(C$5)&amp;Acompanhamento!$A16),0)</f>
        <v>0</v>
      </c>
      <c r="D16" s="259">
        <f>IFERROR(VLOOKUP($A16,'Variação'!$1:$1048576,4+3*(COLUMN(D$5)-2),FALSE)-VLOOKUP($A16,'Variação'!$1:$1048576,2+3*(COLUMN(D$5)-2),FALSE),0)+IFERROR(SUMIFS(Proventos!$F:$F,Proventos!$A:$A,YEAR(D$5)&amp;MONTH(D$5)&amp;Acompanhamento!$A16),0)</f>
        <v>0</v>
      </c>
      <c r="E16" s="259">
        <f>IFERROR(VLOOKUP($A16,'Variação'!$1:$1048576,4+3*(COLUMN(E$5)-2),FALSE)-VLOOKUP($A16,'Variação'!$1:$1048576,2+3*(COLUMN(E$5)-2),FALSE),0)+IFERROR(SUMIFS(Proventos!$F:$F,Proventos!$A:$A,YEAR(E$5)&amp;MONTH(E$5)&amp;Acompanhamento!$A16),0)</f>
        <v>0</v>
      </c>
      <c r="F16" s="259">
        <f>IFERROR(VLOOKUP($A16,'Variação'!$1:$1048576,4+3*(COLUMN(F$5)-2),FALSE)-VLOOKUP($A16,'Variação'!$1:$1048576,2+3*(COLUMN(F$5)-2),FALSE),0)+IFERROR(SUMIFS(Proventos!$F:$F,Proventos!$A:$A,YEAR(F$5)&amp;MONTH(F$5)&amp;Acompanhamento!$A16),0)</f>
        <v>0</v>
      </c>
      <c r="G16" s="259">
        <f>IFERROR(VLOOKUP($A16,'Variação'!$1:$1048576,4+3*(COLUMN(G$5)-2),FALSE)-VLOOKUP($A16,'Variação'!$1:$1048576,2+3*(COLUMN(G$5)-2),FALSE),0)+IFERROR(SUMIFS(Proventos!$F:$F,Proventos!$A:$A,YEAR(G$5)&amp;MONTH(G$5)&amp;Acompanhamento!$A16),0)</f>
        <v>0</v>
      </c>
      <c r="H16" s="259">
        <f>IFERROR(VLOOKUP($A16,'Variação'!$1:$1048576,4+3*(COLUMN(H$5)-2),FALSE)-VLOOKUP($A16,'Variação'!$1:$1048576,2+3*(COLUMN(H$5)-2),FALSE),0)+IFERROR(SUMIFS(Proventos!$F:$F,Proventos!$A:$A,YEAR(H$5)&amp;MONTH(H$5)&amp;Acompanhamento!$A16),0)</f>
        <v>0</v>
      </c>
      <c r="I16" s="259">
        <f>IFERROR(VLOOKUP($A16,'Variação'!$1:$1048576,4+3*(COLUMN(I$5)-2),FALSE)-VLOOKUP($A16,'Variação'!$1:$1048576,2+3*(COLUMN(I$5)-2),FALSE),0)+IFERROR(SUMIFS(Proventos!$F:$F,Proventos!$A:$A,YEAR(I$5)&amp;MONTH(I$5)&amp;Acompanhamento!$A16),0)</f>
        <v>0</v>
      </c>
      <c r="J16" s="259">
        <f>IFERROR(VLOOKUP($A16,'Variação'!$1:$1048576,4+3*(COLUMN(J$5)-2),FALSE)-VLOOKUP($A16,'Variação'!$1:$1048576,2+3*(COLUMN(J$5)-2),FALSE),0)+IFERROR(SUMIFS(Proventos!$F:$F,Proventos!$A:$A,YEAR(J$5)&amp;MONTH(J$5)&amp;Acompanhamento!$A16),0)</f>
        <v>0</v>
      </c>
      <c r="K16" s="259">
        <f>IFERROR(VLOOKUP($A16,'Variação'!$1:$1048576,4+3*(COLUMN(K$5)-2),FALSE)-VLOOKUP($A16,'Variação'!$1:$1048576,2+3*(COLUMN(K$5)-2),FALSE),0)+IFERROR(SUMIFS(Proventos!$F:$F,Proventos!$A:$A,YEAR(K$5)&amp;MONTH(K$5)&amp;Acompanhamento!$A16),0)</f>
        <v>0</v>
      </c>
      <c r="L16" s="259">
        <f>IFERROR(VLOOKUP($A16,'Variação'!$1:$1048576,4+3*(COLUMN(L$5)-2),FALSE)-VLOOKUP($A16,'Variação'!$1:$1048576,2+3*(COLUMN(L$5)-2),FALSE),0)+IFERROR(SUMIFS(Proventos!$F:$F,Proventos!$A:$A,YEAR(L$5)&amp;MONTH(L$5)&amp;Acompanhamento!$A16),0)</f>
        <v>0</v>
      </c>
      <c r="M16" s="259">
        <f>IFERROR(VLOOKUP($A16,'Variação'!$1:$1048576,4+3*(COLUMN(M$5)-2),FALSE)-VLOOKUP($A16,'Variação'!$1:$1048576,2+3*(COLUMN(M$5)-2),FALSE),0)+IFERROR(SUMIFS(Proventos!$F:$F,Proventos!$A:$A,YEAR(M$5)&amp;MONTH(M$5)&amp;Acompanhamento!$A16),0)</f>
        <v>0</v>
      </c>
      <c r="N16" s="259">
        <f>IFERROR(VLOOKUP($A16,'Variação'!$1:$1048576,4+3*(COLUMN(N$5)-2),FALSE)-VLOOKUP($A16,'Variação'!$1:$1048576,2+3*(COLUMN(N$5)-2),FALSE),0)+IFERROR(SUMIFS(Proventos!$F:$F,Proventos!$A:$A,YEAR(N$5)&amp;MONTH(N$5)&amp;Acompanhamento!$A16),0)</f>
        <v>0</v>
      </c>
      <c r="O16" s="259">
        <f>IFERROR(VLOOKUP($A16,'Variação'!$1:$1048576,4+3*(COLUMN(O$5)-2),FALSE)-VLOOKUP($A16,'Variação'!$1:$1048576,2+3*(COLUMN(O$5)-2),FALSE),0)+IFERROR(SUMIFS(Proventos!$F:$F,Proventos!$A:$A,YEAR(O$5)&amp;MONTH(O$5)&amp;Acompanhamento!$A16),0)</f>
        <v>0</v>
      </c>
      <c r="P16" s="259">
        <f>IFERROR(VLOOKUP($A16,'Variação'!$1:$1048576,4+3*(COLUMN(P$5)-2),FALSE)-VLOOKUP($A16,'Variação'!$1:$1048576,2+3*(COLUMN(P$5)-2),FALSE),0)+IFERROR(SUMIFS(Proventos!$F:$F,Proventos!$A:$A,YEAR(P$5)&amp;MONTH(P$5)&amp;Acompanhamento!$A16),0)</f>
        <v>0</v>
      </c>
      <c r="Q16" s="259">
        <f>IFERROR(VLOOKUP($A16,'Variação'!$1:$1048576,4+3*(COLUMN(Q$5)-2),FALSE)-VLOOKUP($A16,'Variação'!$1:$1048576,2+3*(COLUMN(Q$5)-2),FALSE),0)+IFERROR(SUMIFS(Proventos!$F:$F,Proventos!$A:$A,YEAR(Q$5)&amp;MONTH(Q$5)&amp;Acompanhamento!$A16),0)</f>
        <v>0</v>
      </c>
      <c r="R16" s="259">
        <f>IFERROR(VLOOKUP($A16,'Variação'!$1:$1048576,4+3*(COLUMN(R$5)-2),FALSE)-VLOOKUP($A16,'Variação'!$1:$1048576,2+3*(COLUMN(R$5)-2),FALSE),0)+IFERROR(SUMIFS(Proventos!$F:$F,Proventos!$A:$A,YEAR(R$5)&amp;MONTH(R$5)&amp;Acompanhamento!$A16),0)</f>
        <v>0</v>
      </c>
      <c r="S16" s="259">
        <f>IFERROR(VLOOKUP($A16,'Variação'!$1:$1048576,4+3*(COLUMN(S$5)-2),FALSE)-VLOOKUP($A16,'Variação'!$1:$1048576,2+3*(COLUMN(S$5)-2),FALSE),0)+IFERROR(SUMIFS(Proventos!$F:$F,Proventos!$A:$A,YEAR(S$5)&amp;MONTH(S$5)&amp;Acompanhamento!$A16),0)</f>
        <v>0</v>
      </c>
      <c r="T16" s="259">
        <f>IFERROR(VLOOKUP($A16,'Variação'!$1:$1048576,4+3*(COLUMN(T$5)-2),FALSE)-VLOOKUP($A16,'Variação'!$1:$1048576,2+3*(COLUMN(T$5)-2),FALSE),0)+IFERROR(SUMIFS(Proventos!$F:$F,Proventos!$A:$A,YEAR(T$5)&amp;MONTH(T$5)&amp;Acompanhamento!$A16),0)</f>
        <v>0</v>
      </c>
      <c r="U16" s="259">
        <f>IFERROR(VLOOKUP($A16,'Variação'!$1:$1048576,4+3*(COLUMN(U$5)-2),FALSE)-VLOOKUP($A16,'Variação'!$1:$1048576,2+3*(COLUMN(U$5)-2),FALSE),0)+IFERROR(SUMIFS(Proventos!$F:$F,Proventos!$A:$A,YEAR(U$5)&amp;MONTH(U$5)&amp;Acompanhamento!$A16),0)</f>
        <v>0</v>
      </c>
      <c r="V16" s="259">
        <f>IFERROR(VLOOKUP($A16,'Variação'!$1:$1048576,4+3*(COLUMN(V$5)-2),FALSE)-VLOOKUP($A16,'Variação'!$1:$1048576,2+3*(COLUMN(V$5)-2),FALSE),0)+IFERROR(SUMIFS(Proventos!$F:$F,Proventos!$A:$A,YEAR(V$5)&amp;MONTH(V$5)&amp;Acompanhamento!$A16),0)</f>
        <v>0</v>
      </c>
      <c r="W16" s="259">
        <f>IFERROR(VLOOKUP($A16,'Variação'!$1:$1048576,4+3*(COLUMN(W$5)-2),FALSE)-VLOOKUP($A16,'Variação'!$1:$1048576,2+3*(COLUMN(W$5)-2),FALSE),0)+IFERROR(SUMIFS(Proventos!$F:$F,Proventos!$A:$A,YEAR(W$5)&amp;MONTH(W$5)&amp;Acompanhamento!$A16),0)</f>
        <v>0</v>
      </c>
      <c r="X16" s="259">
        <f>IFERROR(VLOOKUP($A16,'Variação'!$1:$1048576,4+3*(COLUMN(X$5)-2),FALSE)-VLOOKUP($A16,'Variação'!$1:$1048576,2+3*(COLUMN(X$5)-2),FALSE),0)+IFERROR(SUMIFS(Proventos!$F:$F,Proventos!$A:$A,YEAR(X$5)&amp;MONTH(X$5)&amp;Acompanhamento!$A16),0)</f>
        <v>0</v>
      </c>
      <c r="Y16" s="259">
        <f>IFERROR(VLOOKUP($A16,'Variação'!$1:$1048576,4+3*(COLUMN(Y$5)-2),FALSE)-VLOOKUP($A16,'Variação'!$1:$1048576,2+3*(COLUMN(Y$5)-2),FALSE),0)+IFERROR(SUMIFS(Proventos!$F:$F,Proventos!$A:$A,YEAR(Y$5)&amp;MONTH(Y$5)&amp;Acompanhamento!$A16),0)</f>
        <v>0</v>
      </c>
      <c r="Z16" s="259">
        <f>IFERROR(VLOOKUP($A16,'Variação'!$1:$1048576,4+3*(COLUMN(Z$5)-2),FALSE)-VLOOKUP($A16,'Variação'!$1:$1048576,2+3*(COLUMN(Z$5)-2),FALSE),0)+IFERROR(SUMIFS(Proventos!$F:$F,Proventos!$A:$A,YEAR(Z$5)&amp;MONTH(Z$5)&amp;Acompanhamento!$A16),0)</f>
        <v>0</v>
      </c>
      <c r="AA16" s="259">
        <f>IFERROR(VLOOKUP($A16,'Variação'!$1:$1048576,4+3*(COLUMN(AA$5)-2),FALSE)-VLOOKUP($A16,'Variação'!$1:$1048576,2+3*(COLUMN(AA$5)-2),FALSE),0)+IFERROR(SUMIFS(Proventos!$F:$F,Proventos!$A:$A,YEAR(AA$5)&amp;MONTH(AA$5)&amp;Acompanhamento!$A16),0)</f>
        <v>0</v>
      </c>
      <c r="AB16" s="259">
        <f>IFERROR(VLOOKUP($A16,'Variação'!$1:$1048576,4+3*(COLUMN(AB$5)-2),FALSE)-VLOOKUP($A16,'Variação'!$1:$1048576,2+3*(COLUMN(AB$5)-2),FALSE),0)+IFERROR(SUMIFS(Proventos!$F:$F,Proventos!$A:$A,YEAR(AB$5)&amp;MONTH(AB$5)&amp;Acompanhamento!$A16),0)</f>
        <v>0</v>
      </c>
      <c r="AC16" s="259">
        <f>IFERROR(VLOOKUP($A16,'Variação'!$1:$1048576,4+3*(COLUMN(AC$5)-2),FALSE)-VLOOKUP($A16,'Variação'!$1:$1048576,2+3*(COLUMN(AC$5)-2),FALSE),0)+IFERROR(SUMIFS(Proventos!$F:$F,Proventos!$A:$A,YEAR(AC$5)&amp;MONTH(AC$5)&amp;Acompanhamento!$A16),0)</f>
        <v>0</v>
      </c>
      <c r="AD16" s="259">
        <f>IFERROR(VLOOKUP($A16,'Variação'!$1:$1048576,4+3*(COLUMN(AD$5)-2),FALSE)-VLOOKUP($A16,'Variação'!$1:$1048576,2+3*(COLUMN(AD$5)-2),FALSE),0)+IFERROR(SUMIFS(Proventos!$F:$F,Proventos!$A:$A,YEAR(AD$5)&amp;MONTH(AD$5)&amp;Acompanhamento!$A16),0)</f>
        <v>0</v>
      </c>
      <c r="AE16" s="259">
        <f>IFERROR(VLOOKUP($A16,'Variação'!$1:$1048576,4+3*(COLUMN(AE$5)-2),FALSE)-VLOOKUP($A16,'Variação'!$1:$1048576,2+3*(COLUMN(AE$5)-2),FALSE),0)+IFERROR(SUMIFS(Proventos!$F:$F,Proventos!$A:$A,YEAR(AE$5)&amp;MONTH(AE$5)&amp;Acompanhamento!$A16),0)</f>
        <v>0</v>
      </c>
      <c r="AF16" s="259">
        <f>IFERROR(VLOOKUP($A16,'Variação'!$1:$1048576,4+3*(COLUMN(AF$5)-2),FALSE)-VLOOKUP($A16,'Variação'!$1:$1048576,2+3*(COLUMN(AF$5)-2),FALSE),0)+IFERROR(SUMIFS(Proventos!$F:$F,Proventos!$A:$A,YEAR(AF$5)&amp;MONTH(AF$5)&amp;Acompanhamento!$A16),0)</f>
        <v>0</v>
      </c>
      <c r="AG16" s="259">
        <f>IFERROR(VLOOKUP($A16,'Variação'!$1:$1048576,4+3*(COLUMN(AG$5)-2),FALSE)-VLOOKUP($A16,'Variação'!$1:$1048576,2+3*(COLUMN(AG$5)-2),FALSE),0)+IFERROR(SUMIFS(Proventos!$F:$F,Proventos!$A:$A,YEAR(AG$5)&amp;MONTH(AG$5)&amp;Acompanhamento!$A16),0)</f>
        <v>0</v>
      </c>
      <c r="AH16" s="259">
        <f>IFERROR(VLOOKUP($A16,'Variação'!$1:$1048576,4+3*(COLUMN(AH$5)-2),FALSE)-VLOOKUP($A16,'Variação'!$1:$1048576,2+3*(COLUMN(AH$5)-2),FALSE),0)+IFERROR(SUMIFS(Proventos!$F:$F,Proventos!$A:$A,YEAR(AH$5)&amp;MONTH(AH$5)&amp;Acompanhamento!$A16),0)</f>
        <v>0</v>
      </c>
      <c r="AI16" s="259">
        <f>IFERROR(VLOOKUP($A16,'Variação'!$1:$1048576,4+3*(COLUMN(AI$5)-2),FALSE)-VLOOKUP($A16,'Variação'!$1:$1048576,2+3*(COLUMN(AI$5)-2),FALSE),0)+IFERROR(SUMIFS(Proventos!$F:$F,Proventos!$A:$A,YEAR(AI$5)&amp;MONTH(AI$5)&amp;Acompanhamento!$A16),0)</f>
        <v>0</v>
      </c>
      <c r="AJ16" s="259">
        <f>IFERROR(VLOOKUP($A16,'Variação'!$1:$1048576,4+3*(COLUMN(AJ$5)-2),FALSE)-VLOOKUP($A16,'Variação'!$1:$1048576,2+3*(COLUMN(AJ$5)-2),FALSE),0)+IFERROR(SUMIFS(Proventos!$F:$F,Proventos!$A:$A,YEAR(AJ$5)&amp;MONTH(AJ$5)&amp;Acompanhamento!$A16),0)</f>
        <v>0</v>
      </c>
      <c r="AK16" s="259">
        <f>IFERROR(VLOOKUP($A16,'Variação'!$1:$1048576,4+3*(COLUMN(AK$5)-2),FALSE)-VLOOKUP($A16,'Variação'!$1:$1048576,2+3*(COLUMN(AK$5)-2),FALSE),0)+IFERROR(SUMIFS(Proventos!$F:$F,Proventos!$A:$A,YEAR(AK$5)&amp;MONTH(AK$5)&amp;Acompanhamento!$A16),0)</f>
        <v>0</v>
      </c>
      <c r="AL16" s="259">
        <f>IFERROR(VLOOKUP($A16,'Variação'!$1:$1048576,4+3*(COLUMN(AL$5)-2),FALSE)-VLOOKUP($A16,'Variação'!$1:$1048576,2+3*(COLUMN(AL$5)-2),FALSE),0)+IFERROR(SUMIFS(Proventos!$F:$F,Proventos!$A:$A,YEAR(AL$5)&amp;MONTH(AL$5)&amp;Acompanhamento!$A16),0)</f>
        <v>0</v>
      </c>
      <c r="AM16" s="259">
        <f>IFERROR(VLOOKUP($A16,'Variação'!$1:$1048576,4+3*(COLUMN(AM$5)-2),FALSE)-VLOOKUP($A16,'Variação'!$1:$1048576,2+3*(COLUMN(AM$5)-2),FALSE),0)+IFERROR(SUMIFS(Proventos!$F:$F,Proventos!$A:$A,YEAR(AM$5)&amp;MONTH(AM$5)&amp;Acompanhamento!$A16),0)</f>
        <v>0</v>
      </c>
      <c r="AN16" s="259">
        <f>IFERROR(VLOOKUP($A16,'Variação'!$1:$1048576,4+3*(COLUMN(AN$5)-2),FALSE)-VLOOKUP($A16,'Variação'!$1:$1048576,2+3*(COLUMN(AN$5)-2),FALSE),0)+IFERROR(SUMIFS(Proventos!$F:$F,Proventos!$A:$A,YEAR(AN$5)&amp;MONTH(AN$5)&amp;Acompanhamento!$A16),0)</f>
        <v>0</v>
      </c>
      <c r="AO16" s="259">
        <f>IFERROR(VLOOKUP($A16,'Variação'!$1:$1048576,4+3*(COLUMN(AO$5)-2),FALSE)-VLOOKUP($A16,'Variação'!$1:$1048576,2+3*(COLUMN(AO$5)-2),FALSE),0)+IFERROR(SUMIFS(Proventos!$F:$F,Proventos!$A:$A,YEAR(AO$5)&amp;MONTH(AO$5)&amp;Acompanhamento!$A16),0)</f>
        <v>0</v>
      </c>
      <c r="AP16" s="259">
        <f>IFERROR(VLOOKUP($A16,'Variação'!$1:$1048576,4+3*(COLUMN(AP$5)-2),FALSE)-VLOOKUP($A16,'Variação'!$1:$1048576,2+3*(COLUMN(AP$5)-2),FALSE),0)+IFERROR(SUMIFS(Proventos!$F:$F,Proventos!$A:$A,YEAR(AP$5)&amp;MONTH(AP$5)&amp;Acompanhamento!$A16),0)</f>
        <v>0</v>
      </c>
      <c r="AQ16" s="259">
        <f>IFERROR(VLOOKUP($A16,'Variação'!$1:$1048576,4+3*(COLUMN(AQ$5)-2),FALSE)-VLOOKUP($A16,'Variação'!$1:$1048576,2+3*(COLUMN(AQ$5)-2),FALSE),0)+IFERROR(SUMIFS(Proventos!$F:$F,Proventos!$A:$A,YEAR(AQ$5)&amp;MONTH(AQ$5)&amp;Acompanhamento!$A16),0)</f>
        <v>0</v>
      </c>
      <c r="AR16" s="259">
        <f>IFERROR(VLOOKUP($A16,'Variação'!$1:$1048576,4+3*(COLUMN(AR$5)-2),FALSE)-VLOOKUP($A16,'Variação'!$1:$1048576,2+3*(COLUMN(AR$5)-2),FALSE),0)+IFERROR(SUMIFS(Proventos!$F:$F,Proventos!$A:$A,YEAR(AR$5)&amp;MONTH(AR$5)&amp;Acompanhamento!$A16),0)</f>
        <v>0</v>
      </c>
      <c r="AS16" s="259">
        <f>IFERROR(VLOOKUP($A16,'Variação'!$1:$1048576,4+3*(COLUMN(AS$5)-2),FALSE)-VLOOKUP($A16,'Variação'!$1:$1048576,2+3*(COLUMN(AS$5)-2),FALSE),0)+IFERROR(SUMIFS(Proventos!$F:$F,Proventos!$A:$A,YEAR(AS$5)&amp;MONTH(AS$5)&amp;Acompanhamento!$A16),0)</f>
        <v>0</v>
      </c>
      <c r="AT16" s="259">
        <f>IFERROR(VLOOKUP($A16,'Variação'!$1:$1048576,4+3*(COLUMN(AT$5)-2),FALSE)-VLOOKUP($A16,'Variação'!$1:$1048576,2+3*(COLUMN(AT$5)-2),FALSE),0)+IFERROR(SUMIFS(Proventos!$F:$F,Proventos!$A:$A,YEAR(AT$5)&amp;MONTH(AT$5)&amp;Acompanhamento!$A16),0)</f>
        <v>0</v>
      </c>
      <c r="AU16" s="259">
        <f>IFERROR(VLOOKUP($A16,'Variação'!$1:$1048576,4+3*(COLUMN(AU$5)-2),FALSE)-VLOOKUP($A16,'Variação'!$1:$1048576,2+3*(COLUMN(AU$5)-2),FALSE),0)+IFERROR(SUMIFS(Proventos!$F:$F,Proventos!$A:$A,YEAR(AU$5)&amp;MONTH(AU$5)&amp;Acompanhamento!$A16),0)</f>
        <v>0</v>
      </c>
      <c r="AV16" s="259">
        <f>IFERROR(VLOOKUP($A16,'Variação'!$1:$1048576,4+3*(COLUMN(AV$5)-2),FALSE)-VLOOKUP($A16,'Variação'!$1:$1048576,2+3*(COLUMN(AV$5)-2),FALSE),0)+IFERROR(SUMIFS(Proventos!$F:$F,Proventos!$A:$A,YEAR(AV$5)&amp;MONTH(AV$5)&amp;Acompanhamento!$A16),0)</f>
        <v>0</v>
      </c>
      <c r="AW16" s="259">
        <f>IFERROR(VLOOKUP($A16,'Variação'!$1:$1048576,4+3*(COLUMN(AW$5)-2),FALSE)-VLOOKUP($A16,'Variação'!$1:$1048576,2+3*(COLUMN(AW$5)-2),FALSE),0)+IFERROR(SUMIFS(Proventos!$F:$F,Proventos!$A:$A,YEAR(AW$5)&amp;MONTH(AW$5)&amp;Acompanhamento!$A16),0)</f>
        <v>0</v>
      </c>
      <c r="AX16" s="259">
        <f>IFERROR(VLOOKUP($A16,'Variação'!$1:$1048576,4+3*(COLUMN(AX$5)-2),FALSE)-VLOOKUP($A16,'Variação'!$1:$1048576,2+3*(COLUMN(AX$5)-2),FALSE),0)+IFERROR(SUMIFS(Proventos!$F:$F,Proventos!$A:$A,YEAR(AX$5)&amp;MONTH(AX$5)&amp;Acompanhamento!$A16),0)</f>
        <v>0</v>
      </c>
      <c r="AY16" s="259">
        <f>IFERROR(VLOOKUP($A16,'Variação'!$1:$1048576,4+3*(COLUMN(AY$5)-2),FALSE)-VLOOKUP($A16,'Variação'!$1:$1048576,2+3*(COLUMN(AY$5)-2),FALSE),0)+IFERROR(SUMIFS(Proventos!$F:$F,Proventos!$A:$A,YEAR(AY$5)&amp;MONTH(AY$5)&amp;Acompanhamento!$A16),0)</f>
        <v>0</v>
      </c>
      <c r="AZ16" s="259">
        <f>IFERROR(VLOOKUP($A16,'Variação'!$1:$1048576,4+3*(COLUMN(AZ$5)-2),FALSE)-VLOOKUP($A16,'Variação'!$1:$1048576,2+3*(COLUMN(AZ$5)-2),FALSE),0)+IFERROR(SUMIFS(Proventos!$F:$F,Proventos!$A:$A,YEAR(AZ$5)&amp;MONTH(AZ$5)&amp;Acompanhamento!$A16),0)</f>
        <v>0</v>
      </c>
      <c r="BA16" s="259">
        <f>IFERROR(VLOOKUP($A16,'Variação'!$1:$1048576,4+3*(COLUMN(BA$5)-2),FALSE)-VLOOKUP($A16,'Variação'!$1:$1048576,2+3*(COLUMN(BA$5)-2),FALSE),0)+IFERROR(SUMIFS(Proventos!$F:$F,Proventos!$A:$A,YEAR(BA$5)&amp;MONTH(BA$5)&amp;Acompanhamento!$A16),0)</f>
        <v>0</v>
      </c>
      <c r="BB16" s="259">
        <f>IFERROR(VLOOKUP($A16,'Variação'!$1:$1048576,4+3*(COLUMN(BB$5)-2),FALSE)-VLOOKUP($A16,'Variação'!$1:$1048576,2+3*(COLUMN(BB$5)-2),FALSE),0)+IFERROR(SUMIFS(Proventos!$F:$F,Proventos!$A:$A,YEAR(BB$5)&amp;MONTH(BB$5)&amp;Acompanhamento!$A16),0)</f>
        <v>0</v>
      </c>
      <c r="BC16" s="259">
        <f>IFERROR(VLOOKUP($A16,'Variação'!$1:$1048576,4+3*(COLUMN(BC$5)-2),FALSE)-VLOOKUP($A16,'Variação'!$1:$1048576,2+3*(COLUMN(BC$5)-2),FALSE),0)+IFERROR(SUMIFS(Proventos!$F:$F,Proventos!$A:$A,YEAR(BC$5)&amp;MONTH(BC$5)&amp;Acompanhamento!$A16),0)</f>
        <v>0</v>
      </c>
      <c r="BD16" s="259">
        <f>IFERROR(VLOOKUP($A16,'Variação'!$1:$1048576,4+3*(COLUMN(BD$5)-2),FALSE)-VLOOKUP($A16,'Variação'!$1:$1048576,2+3*(COLUMN(BD$5)-2),FALSE),0)+IFERROR(SUMIFS(Proventos!$F:$F,Proventos!$A:$A,YEAR(BD$5)&amp;MONTH(BD$5)&amp;Acompanhamento!$A16),0)</f>
        <v>0</v>
      </c>
      <c r="BE16" s="259">
        <f>IFERROR(VLOOKUP($A16,'Variação'!$1:$1048576,4+3*(COLUMN(BE$5)-2),FALSE)-VLOOKUP($A16,'Variação'!$1:$1048576,2+3*(COLUMN(BE$5)-2),FALSE),0)+IFERROR(SUMIFS(Proventos!$F:$F,Proventos!$A:$A,YEAR(BE$5)&amp;MONTH(BE$5)&amp;Acompanhamento!$A16),0)</f>
        <v>0</v>
      </c>
      <c r="BF16" s="259">
        <f>IFERROR(VLOOKUP($A16,'Variação'!$1:$1048576,4+3*(COLUMN(BF$5)-2),FALSE)-VLOOKUP($A16,'Variação'!$1:$1048576,2+3*(COLUMN(BF$5)-2),FALSE),0)+IFERROR(SUMIFS(Proventos!$F:$F,Proventos!$A:$A,YEAR(BF$5)&amp;MONTH(BF$5)&amp;Acompanhamento!$A16),0)</f>
        <v>0</v>
      </c>
      <c r="BG16" s="259">
        <f>IFERROR(VLOOKUP($A16,'Variação'!$1:$1048576,4+3*(COLUMN(BG$5)-2),FALSE)-VLOOKUP($A16,'Variação'!$1:$1048576,2+3*(COLUMN(BG$5)-2),FALSE),0)+IFERROR(SUMIFS(Proventos!$F:$F,Proventos!$A:$A,YEAR(BG$5)&amp;MONTH(BG$5)&amp;Acompanhamento!$A16),0)</f>
        <v>0</v>
      </c>
      <c r="BH16" s="259">
        <f>IFERROR(VLOOKUP($A16,'Variação'!$1:$1048576,4+3*(COLUMN(BH$5)-2),FALSE)-VLOOKUP($A16,'Variação'!$1:$1048576,2+3*(COLUMN(BH$5)-2),FALSE),0)+IFERROR(SUMIFS(Proventos!$F:$F,Proventos!$A:$A,YEAR(BH$5)&amp;MONTH(BH$5)&amp;Acompanhamento!$A16),0)</f>
        <v>0</v>
      </c>
      <c r="BI16" s="259">
        <f>IFERROR(VLOOKUP($A16,'Variação'!$1:$1048576,4+3*(COLUMN(BI$5)-2),FALSE)-VLOOKUP($A16,'Variação'!$1:$1048576,2+3*(COLUMN(BI$5)-2),FALSE),0)+IFERROR(SUMIFS(Proventos!$F:$F,Proventos!$A:$A,YEAR(BI$5)&amp;MONTH(BI$5)&amp;Acompanhamento!$A16),0)</f>
        <v>0</v>
      </c>
    </row>
    <row r="17" ht="14.25" customHeight="1" outlineLevel="2">
      <c r="A17" s="258"/>
      <c r="B17" s="259">
        <f>IFERROR(VLOOKUP($A17,'Variação'!$1:$1048576,4+3*(COLUMN(B$5)-2),FALSE)-VLOOKUP($A17,'Variação'!$1:$1048576,2+3*(COLUMN(B$5)-2),FALSE),0)+IFERROR(SUMIFS(Proventos!$F:$F,Proventos!$A:$A,YEAR(B$5)&amp;MONTH(B$5)&amp;Acompanhamento!$A17),0)</f>
        <v>0</v>
      </c>
      <c r="C17" s="259">
        <f>IFERROR(VLOOKUP($A17,'Variação'!$1:$1048576,4+3*(COLUMN(C$5)-2),FALSE)-VLOOKUP($A17,'Variação'!$1:$1048576,2+3*(COLUMN(C$5)-2),FALSE),0)+IFERROR(SUMIFS(Proventos!$F:$F,Proventos!$A:$A,YEAR(C$5)&amp;MONTH(C$5)&amp;Acompanhamento!$A17),0)</f>
        <v>0</v>
      </c>
      <c r="D17" s="259">
        <f>IFERROR(VLOOKUP($A17,'Variação'!$1:$1048576,4+3*(COLUMN(D$5)-2),FALSE)-VLOOKUP($A17,'Variação'!$1:$1048576,2+3*(COLUMN(D$5)-2),FALSE),0)+IFERROR(SUMIFS(Proventos!$F:$F,Proventos!$A:$A,YEAR(D$5)&amp;MONTH(D$5)&amp;Acompanhamento!$A17),0)</f>
        <v>0</v>
      </c>
      <c r="E17" s="259">
        <f>IFERROR(VLOOKUP($A17,'Variação'!$1:$1048576,4+3*(COLUMN(E$5)-2),FALSE)-VLOOKUP($A17,'Variação'!$1:$1048576,2+3*(COLUMN(E$5)-2),FALSE),0)+IFERROR(SUMIFS(Proventos!$F:$F,Proventos!$A:$A,YEAR(E$5)&amp;MONTH(E$5)&amp;Acompanhamento!$A17),0)</f>
        <v>0</v>
      </c>
      <c r="F17" s="259">
        <f>IFERROR(VLOOKUP($A17,'Variação'!$1:$1048576,4+3*(COLUMN(F$5)-2),FALSE)-VLOOKUP($A17,'Variação'!$1:$1048576,2+3*(COLUMN(F$5)-2),FALSE),0)+IFERROR(SUMIFS(Proventos!$F:$F,Proventos!$A:$A,YEAR(F$5)&amp;MONTH(F$5)&amp;Acompanhamento!$A17),0)</f>
        <v>0</v>
      </c>
      <c r="G17" s="259">
        <f>IFERROR(VLOOKUP($A17,'Variação'!$1:$1048576,4+3*(COLUMN(G$5)-2),FALSE)-VLOOKUP($A17,'Variação'!$1:$1048576,2+3*(COLUMN(G$5)-2),FALSE),0)+IFERROR(SUMIFS(Proventos!$F:$F,Proventos!$A:$A,YEAR(G$5)&amp;MONTH(G$5)&amp;Acompanhamento!$A17),0)</f>
        <v>0</v>
      </c>
      <c r="H17" s="259">
        <f>IFERROR(VLOOKUP($A17,'Variação'!$1:$1048576,4+3*(COLUMN(H$5)-2),FALSE)-VLOOKUP($A17,'Variação'!$1:$1048576,2+3*(COLUMN(H$5)-2),FALSE),0)+IFERROR(SUMIFS(Proventos!$F:$F,Proventos!$A:$A,YEAR(H$5)&amp;MONTH(H$5)&amp;Acompanhamento!$A17),0)</f>
        <v>0</v>
      </c>
      <c r="I17" s="259">
        <f>IFERROR(VLOOKUP($A17,'Variação'!$1:$1048576,4+3*(COLUMN(I$5)-2),FALSE)-VLOOKUP($A17,'Variação'!$1:$1048576,2+3*(COLUMN(I$5)-2),FALSE),0)+IFERROR(SUMIFS(Proventos!$F:$F,Proventos!$A:$A,YEAR(I$5)&amp;MONTH(I$5)&amp;Acompanhamento!$A17),0)</f>
        <v>0</v>
      </c>
      <c r="J17" s="259">
        <f>IFERROR(VLOOKUP($A17,'Variação'!$1:$1048576,4+3*(COLUMN(J$5)-2),FALSE)-VLOOKUP($A17,'Variação'!$1:$1048576,2+3*(COLUMN(J$5)-2),FALSE),0)+IFERROR(SUMIFS(Proventos!$F:$F,Proventos!$A:$A,YEAR(J$5)&amp;MONTH(J$5)&amp;Acompanhamento!$A17),0)</f>
        <v>0</v>
      </c>
      <c r="K17" s="259">
        <f>IFERROR(VLOOKUP($A17,'Variação'!$1:$1048576,4+3*(COLUMN(K$5)-2),FALSE)-VLOOKUP($A17,'Variação'!$1:$1048576,2+3*(COLUMN(K$5)-2),FALSE),0)+IFERROR(SUMIFS(Proventos!$F:$F,Proventos!$A:$A,YEAR(K$5)&amp;MONTH(K$5)&amp;Acompanhamento!$A17),0)</f>
        <v>0</v>
      </c>
      <c r="L17" s="259">
        <f>IFERROR(VLOOKUP($A17,'Variação'!$1:$1048576,4+3*(COLUMN(L$5)-2),FALSE)-VLOOKUP($A17,'Variação'!$1:$1048576,2+3*(COLUMN(L$5)-2),FALSE),0)+IFERROR(SUMIFS(Proventos!$F:$F,Proventos!$A:$A,YEAR(L$5)&amp;MONTH(L$5)&amp;Acompanhamento!$A17),0)</f>
        <v>0</v>
      </c>
      <c r="M17" s="259">
        <f>IFERROR(VLOOKUP($A17,'Variação'!$1:$1048576,4+3*(COLUMN(M$5)-2),FALSE)-VLOOKUP($A17,'Variação'!$1:$1048576,2+3*(COLUMN(M$5)-2),FALSE),0)+IFERROR(SUMIFS(Proventos!$F:$F,Proventos!$A:$A,YEAR(M$5)&amp;MONTH(M$5)&amp;Acompanhamento!$A17),0)</f>
        <v>0</v>
      </c>
      <c r="N17" s="259">
        <f>IFERROR(VLOOKUP($A17,'Variação'!$1:$1048576,4+3*(COLUMN(N$5)-2),FALSE)-VLOOKUP($A17,'Variação'!$1:$1048576,2+3*(COLUMN(N$5)-2),FALSE),0)+IFERROR(SUMIFS(Proventos!$F:$F,Proventos!$A:$A,YEAR(N$5)&amp;MONTH(N$5)&amp;Acompanhamento!$A17),0)</f>
        <v>0</v>
      </c>
      <c r="O17" s="259">
        <f>IFERROR(VLOOKUP($A17,'Variação'!$1:$1048576,4+3*(COLUMN(O$5)-2),FALSE)-VLOOKUP($A17,'Variação'!$1:$1048576,2+3*(COLUMN(O$5)-2),FALSE),0)+IFERROR(SUMIFS(Proventos!$F:$F,Proventos!$A:$A,YEAR(O$5)&amp;MONTH(O$5)&amp;Acompanhamento!$A17),0)</f>
        <v>0</v>
      </c>
      <c r="P17" s="259">
        <f>IFERROR(VLOOKUP($A17,'Variação'!$1:$1048576,4+3*(COLUMN(P$5)-2),FALSE)-VLOOKUP($A17,'Variação'!$1:$1048576,2+3*(COLUMN(P$5)-2),FALSE),0)+IFERROR(SUMIFS(Proventos!$F:$F,Proventos!$A:$A,YEAR(P$5)&amp;MONTH(P$5)&amp;Acompanhamento!$A17),0)</f>
        <v>0</v>
      </c>
      <c r="Q17" s="259">
        <f>IFERROR(VLOOKUP($A17,'Variação'!$1:$1048576,4+3*(COLUMN(Q$5)-2),FALSE)-VLOOKUP($A17,'Variação'!$1:$1048576,2+3*(COLUMN(Q$5)-2),FALSE),0)+IFERROR(SUMIFS(Proventos!$F:$F,Proventos!$A:$A,YEAR(Q$5)&amp;MONTH(Q$5)&amp;Acompanhamento!$A17),0)</f>
        <v>0</v>
      </c>
      <c r="R17" s="259">
        <f>IFERROR(VLOOKUP($A17,'Variação'!$1:$1048576,4+3*(COLUMN(R$5)-2),FALSE)-VLOOKUP($A17,'Variação'!$1:$1048576,2+3*(COLUMN(R$5)-2),FALSE),0)+IFERROR(SUMIFS(Proventos!$F:$F,Proventos!$A:$A,YEAR(R$5)&amp;MONTH(R$5)&amp;Acompanhamento!$A17),0)</f>
        <v>0</v>
      </c>
      <c r="S17" s="259">
        <f>IFERROR(VLOOKUP($A17,'Variação'!$1:$1048576,4+3*(COLUMN(S$5)-2),FALSE)-VLOOKUP($A17,'Variação'!$1:$1048576,2+3*(COLUMN(S$5)-2),FALSE),0)+IFERROR(SUMIFS(Proventos!$F:$F,Proventos!$A:$A,YEAR(S$5)&amp;MONTH(S$5)&amp;Acompanhamento!$A17),0)</f>
        <v>0</v>
      </c>
      <c r="T17" s="259">
        <f>IFERROR(VLOOKUP($A17,'Variação'!$1:$1048576,4+3*(COLUMN(T$5)-2),FALSE)-VLOOKUP($A17,'Variação'!$1:$1048576,2+3*(COLUMN(T$5)-2),FALSE),0)+IFERROR(SUMIFS(Proventos!$F:$F,Proventos!$A:$A,YEAR(T$5)&amp;MONTH(T$5)&amp;Acompanhamento!$A17),0)</f>
        <v>0</v>
      </c>
      <c r="U17" s="259">
        <f>IFERROR(VLOOKUP($A17,'Variação'!$1:$1048576,4+3*(COLUMN(U$5)-2),FALSE)-VLOOKUP($A17,'Variação'!$1:$1048576,2+3*(COLUMN(U$5)-2),FALSE),0)+IFERROR(SUMIFS(Proventos!$F:$F,Proventos!$A:$A,YEAR(U$5)&amp;MONTH(U$5)&amp;Acompanhamento!$A17),0)</f>
        <v>0</v>
      </c>
      <c r="V17" s="259">
        <f>IFERROR(VLOOKUP($A17,'Variação'!$1:$1048576,4+3*(COLUMN(V$5)-2),FALSE)-VLOOKUP($A17,'Variação'!$1:$1048576,2+3*(COLUMN(V$5)-2),FALSE),0)+IFERROR(SUMIFS(Proventos!$F:$F,Proventos!$A:$A,YEAR(V$5)&amp;MONTH(V$5)&amp;Acompanhamento!$A17),0)</f>
        <v>0</v>
      </c>
      <c r="W17" s="259">
        <f>IFERROR(VLOOKUP($A17,'Variação'!$1:$1048576,4+3*(COLUMN(W$5)-2),FALSE)-VLOOKUP($A17,'Variação'!$1:$1048576,2+3*(COLUMN(W$5)-2),FALSE),0)+IFERROR(SUMIFS(Proventos!$F:$F,Proventos!$A:$A,YEAR(W$5)&amp;MONTH(W$5)&amp;Acompanhamento!$A17),0)</f>
        <v>0</v>
      </c>
      <c r="X17" s="259">
        <f>IFERROR(VLOOKUP($A17,'Variação'!$1:$1048576,4+3*(COLUMN(X$5)-2),FALSE)-VLOOKUP($A17,'Variação'!$1:$1048576,2+3*(COLUMN(X$5)-2),FALSE),0)+IFERROR(SUMIFS(Proventos!$F:$F,Proventos!$A:$A,YEAR(X$5)&amp;MONTH(X$5)&amp;Acompanhamento!$A17),0)</f>
        <v>0</v>
      </c>
      <c r="Y17" s="259">
        <f>IFERROR(VLOOKUP($A17,'Variação'!$1:$1048576,4+3*(COLUMN(Y$5)-2),FALSE)-VLOOKUP($A17,'Variação'!$1:$1048576,2+3*(COLUMN(Y$5)-2),FALSE),0)+IFERROR(SUMIFS(Proventos!$F:$F,Proventos!$A:$A,YEAR(Y$5)&amp;MONTH(Y$5)&amp;Acompanhamento!$A17),0)</f>
        <v>0</v>
      </c>
      <c r="Z17" s="259">
        <f>IFERROR(VLOOKUP($A17,'Variação'!$1:$1048576,4+3*(COLUMN(Z$5)-2),FALSE)-VLOOKUP($A17,'Variação'!$1:$1048576,2+3*(COLUMN(Z$5)-2),FALSE),0)+IFERROR(SUMIFS(Proventos!$F:$F,Proventos!$A:$A,YEAR(Z$5)&amp;MONTH(Z$5)&amp;Acompanhamento!$A17),0)</f>
        <v>0</v>
      </c>
      <c r="AA17" s="259">
        <f>IFERROR(VLOOKUP($A17,'Variação'!$1:$1048576,4+3*(COLUMN(AA$5)-2),FALSE)-VLOOKUP($A17,'Variação'!$1:$1048576,2+3*(COLUMN(AA$5)-2),FALSE),0)+IFERROR(SUMIFS(Proventos!$F:$F,Proventos!$A:$A,YEAR(AA$5)&amp;MONTH(AA$5)&amp;Acompanhamento!$A17),0)</f>
        <v>0</v>
      </c>
      <c r="AB17" s="259">
        <f>IFERROR(VLOOKUP($A17,'Variação'!$1:$1048576,4+3*(COLUMN(AB$5)-2),FALSE)-VLOOKUP($A17,'Variação'!$1:$1048576,2+3*(COLUMN(AB$5)-2),FALSE),0)+IFERROR(SUMIFS(Proventos!$F:$F,Proventos!$A:$A,YEAR(AB$5)&amp;MONTH(AB$5)&amp;Acompanhamento!$A17),0)</f>
        <v>0</v>
      </c>
      <c r="AC17" s="259">
        <f>IFERROR(VLOOKUP($A17,'Variação'!$1:$1048576,4+3*(COLUMN(AC$5)-2),FALSE)-VLOOKUP($A17,'Variação'!$1:$1048576,2+3*(COLUMN(AC$5)-2),FALSE),0)+IFERROR(SUMIFS(Proventos!$F:$F,Proventos!$A:$A,YEAR(AC$5)&amp;MONTH(AC$5)&amp;Acompanhamento!$A17),0)</f>
        <v>0</v>
      </c>
      <c r="AD17" s="259">
        <f>IFERROR(VLOOKUP($A17,'Variação'!$1:$1048576,4+3*(COLUMN(AD$5)-2),FALSE)-VLOOKUP($A17,'Variação'!$1:$1048576,2+3*(COLUMN(AD$5)-2),FALSE),0)+IFERROR(SUMIFS(Proventos!$F:$F,Proventos!$A:$A,YEAR(AD$5)&amp;MONTH(AD$5)&amp;Acompanhamento!$A17),0)</f>
        <v>0</v>
      </c>
      <c r="AE17" s="259">
        <f>IFERROR(VLOOKUP($A17,'Variação'!$1:$1048576,4+3*(COLUMN(AE$5)-2),FALSE)-VLOOKUP($A17,'Variação'!$1:$1048576,2+3*(COLUMN(AE$5)-2),FALSE),0)+IFERROR(SUMIFS(Proventos!$F:$F,Proventos!$A:$A,YEAR(AE$5)&amp;MONTH(AE$5)&amp;Acompanhamento!$A17),0)</f>
        <v>0</v>
      </c>
      <c r="AF17" s="259">
        <f>IFERROR(VLOOKUP($A17,'Variação'!$1:$1048576,4+3*(COLUMN(AF$5)-2),FALSE)-VLOOKUP($A17,'Variação'!$1:$1048576,2+3*(COLUMN(AF$5)-2),FALSE),0)+IFERROR(SUMIFS(Proventos!$F:$F,Proventos!$A:$A,YEAR(AF$5)&amp;MONTH(AF$5)&amp;Acompanhamento!$A17),0)</f>
        <v>0</v>
      </c>
      <c r="AG17" s="259">
        <f>IFERROR(VLOOKUP($A17,'Variação'!$1:$1048576,4+3*(COLUMN(AG$5)-2),FALSE)-VLOOKUP($A17,'Variação'!$1:$1048576,2+3*(COLUMN(AG$5)-2),FALSE),0)+IFERROR(SUMIFS(Proventos!$F:$F,Proventos!$A:$A,YEAR(AG$5)&amp;MONTH(AG$5)&amp;Acompanhamento!$A17),0)</f>
        <v>0</v>
      </c>
      <c r="AH17" s="259">
        <f>IFERROR(VLOOKUP($A17,'Variação'!$1:$1048576,4+3*(COLUMN(AH$5)-2),FALSE)-VLOOKUP($A17,'Variação'!$1:$1048576,2+3*(COLUMN(AH$5)-2),FALSE),0)+IFERROR(SUMIFS(Proventos!$F:$F,Proventos!$A:$A,YEAR(AH$5)&amp;MONTH(AH$5)&amp;Acompanhamento!$A17),0)</f>
        <v>0</v>
      </c>
      <c r="AI17" s="259">
        <f>IFERROR(VLOOKUP($A17,'Variação'!$1:$1048576,4+3*(COLUMN(AI$5)-2),FALSE)-VLOOKUP($A17,'Variação'!$1:$1048576,2+3*(COLUMN(AI$5)-2),FALSE),0)+IFERROR(SUMIFS(Proventos!$F:$F,Proventos!$A:$A,YEAR(AI$5)&amp;MONTH(AI$5)&amp;Acompanhamento!$A17),0)</f>
        <v>0</v>
      </c>
      <c r="AJ17" s="259">
        <f>IFERROR(VLOOKUP($A17,'Variação'!$1:$1048576,4+3*(COLUMN(AJ$5)-2),FALSE)-VLOOKUP($A17,'Variação'!$1:$1048576,2+3*(COLUMN(AJ$5)-2),FALSE),0)+IFERROR(SUMIFS(Proventos!$F:$F,Proventos!$A:$A,YEAR(AJ$5)&amp;MONTH(AJ$5)&amp;Acompanhamento!$A17),0)</f>
        <v>0</v>
      </c>
      <c r="AK17" s="259">
        <f>IFERROR(VLOOKUP($A17,'Variação'!$1:$1048576,4+3*(COLUMN(AK$5)-2),FALSE)-VLOOKUP($A17,'Variação'!$1:$1048576,2+3*(COLUMN(AK$5)-2),FALSE),0)+IFERROR(SUMIFS(Proventos!$F:$F,Proventos!$A:$A,YEAR(AK$5)&amp;MONTH(AK$5)&amp;Acompanhamento!$A17),0)</f>
        <v>0</v>
      </c>
      <c r="AL17" s="259">
        <f>IFERROR(VLOOKUP($A17,'Variação'!$1:$1048576,4+3*(COLUMN(AL$5)-2),FALSE)-VLOOKUP($A17,'Variação'!$1:$1048576,2+3*(COLUMN(AL$5)-2),FALSE),0)+IFERROR(SUMIFS(Proventos!$F:$F,Proventos!$A:$A,YEAR(AL$5)&amp;MONTH(AL$5)&amp;Acompanhamento!$A17),0)</f>
        <v>0</v>
      </c>
      <c r="AM17" s="259">
        <f>IFERROR(VLOOKUP($A17,'Variação'!$1:$1048576,4+3*(COLUMN(AM$5)-2),FALSE)-VLOOKUP($A17,'Variação'!$1:$1048576,2+3*(COLUMN(AM$5)-2),FALSE),0)+IFERROR(SUMIFS(Proventos!$F:$F,Proventos!$A:$A,YEAR(AM$5)&amp;MONTH(AM$5)&amp;Acompanhamento!$A17),0)</f>
        <v>0</v>
      </c>
      <c r="AN17" s="259">
        <f>IFERROR(VLOOKUP($A17,'Variação'!$1:$1048576,4+3*(COLUMN(AN$5)-2),FALSE)-VLOOKUP($A17,'Variação'!$1:$1048576,2+3*(COLUMN(AN$5)-2),FALSE),0)+IFERROR(SUMIFS(Proventos!$F:$F,Proventos!$A:$A,YEAR(AN$5)&amp;MONTH(AN$5)&amp;Acompanhamento!$A17),0)</f>
        <v>0</v>
      </c>
      <c r="AO17" s="259">
        <f>IFERROR(VLOOKUP($A17,'Variação'!$1:$1048576,4+3*(COLUMN(AO$5)-2),FALSE)-VLOOKUP($A17,'Variação'!$1:$1048576,2+3*(COLUMN(AO$5)-2),FALSE),0)+IFERROR(SUMIFS(Proventos!$F:$F,Proventos!$A:$A,YEAR(AO$5)&amp;MONTH(AO$5)&amp;Acompanhamento!$A17),0)</f>
        <v>0</v>
      </c>
      <c r="AP17" s="259">
        <f>IFERROR(VLOOKUP($A17,'Variação'!$1:$1048576,4+3*(COLUMN(AP$5)-2),FALSE)-VLOOKUP($A17,'Variação'!$1:$1048576,2+3*(COLUMN(AP$5)-2),FALSE),0)+IFERROR(SUMIFS(Proventos!$F:$F,Proventos!$A:$A,YEAR(AP$5)&amp;MONTH(AP$5)&amp;Acompanhamento!$A17),0)</f>
        <v>0</v>
      </c>
      <c r="AQ17" s="259">
        <f>IFERROR(VLOOKUP($A17,'Variação'!$1:$1048576,4+3*(COLUMN(AQ$5)-2),FALSE)-VLOOKUP($A17,'Variação'!$1:$1048576,2+3*(COLUMN(AQ$5)-2),FALSE),0)+IFERROR(SUMIFS(Proventos!$F:$F,Proventos!$A:$A,YEAR(AQ$5)&amp;MONTH(AQ$5)&amp;Acompanhamento!$A17),0)</f>
        <v>0</v>
      </c>
      <c r="AR17" s="259">
        <f>IFERROR(VLOOKUP($A17,'Variação'!$1:$1048576,4+3*(COLUMN(AR$5)-2),FALSE)-VLOOKUP($A17,'Variação'!$1:$1048576,2+3*(COLUMN(AR$5)-2),FALSE),0)+IFERROR(SUMIFS(Proventos!$F:$F,Proventos!$A:$A,YEAR(AR$5)&amp;MONTH(AR$5)&amp;Acompanhamento!$A17),0)</f>
        <v>0</v>
      </c>
      <c r="AS17" s="259">
        <f>IFERROR(VLOOKUP($A17,'Variação'!$1:$1048576,4+3*(COLUMN(AS$5)-2),FALSE)-VLOOKUP($A17,'Variação'!$1:$1048576,2+3*(COLUMN(AS$5)-2),FALSE),0)+IFERROR(SUMIFS(Proventos!$F:$F,Proventos!$A:$A,YEAR(AS$5)&amp;MONTH(AS$5)&amp;Acompanhamento!$A17),0)</f>
        <v>0</v>
      </c>
      <c r="AT17" s="259">
        <f>IFERROR(VLOOKUP($A17,'Variação'!$1:$1048576,4+3*(COLUMN(AT$5)-2),FALSE)-VLOOKUP($A17,'Variação'!$1:$1048576,2+3*(COLUMN(AT$5)-2),FALSE),0)+IFERROR(SUMIFS(Proventos!$F:$F,Proventos!$A:$A,YEAR(AT$5)&amp;MONTH(AT$5)&amp;Acompanhamento!$A17),0)</f>
        <v>0</v>
      </c>
      <c r="AU17" s="259">
        <f>IFERROR(VLOOKUP($A17,'Variação'!$1:$1048576,4+3*(COLUMN(AU$5)-2),FALSE)-VLOOKUP($A17,'Variação'!$1:$1048576,2+3*(COLUMN(AU$5)-2),FALSE),0)+IFERROR(SUMIFS(Proventos!$F:$F,Proventos!$A:$A,YEAR(AU$5)&amp;MONTH(AU$5)&amp;Acompanhamento!$A17),0)</f>
        <v>0</v>
      </c>
      <c r="AV17" s="259">
        <f>IFERROR(VLOOKUP($A17,'Variação'!$1:$1048576,4+3*(COLUMN(AV$5)-2),FALSE)-VLOOKUP($A17,'Variação'!$1:$1048576,2+3*(COLUMN(AV$5)-2),FALSE),0)+IFERROR(SUMIFS(Proventos!$F:$F,Proventos!$A:$A,YEAR(AV$5)&amp;MONTH(AV$5)&amp;Acompanhamento!$A17),0)</f>
        <v>0</v>
      </c>
      <c r="AW17" s="259">
        <f>IFERROR(VLOOKUP($A17,'Variação'!$1:$1048576,4+3*(COLUMN(AW$5)-2),FALSE)-VLOOKUP($A17,'Variação'!$1:$1048576,2+3*(COLUMN(AW$5)-2),FALSE),0)+IFERROR(SUMIFS(Proventos!$F:$F,Proventos!$A:$A,YEAR(AW$5)&amp;MONTH(AW$5)&amp;Acompanhamento!$A17),0)</f>
        <v>0</v>
      </c>
      <c r="AX17" s="259">
        <f>IFERROR(VLOOKUP($A17,'Variação'!$1:$1048576,4+3*(COLUMN(AX$5)-2),FALSE)-VLOOKUP($A17,'Variação'!$1:$1048576,2+3*(COLUMN(AX$5)-2),FALSE),0)+IFERROR(SUMIFS(Proventos!$F:$F,Proventos!$A:$A,YEAR(AX$5)&amp;MONTH(AX$5)&amp;Acompanhamento!$A17),0)</f>
        <v>0</v>
      </c>
      <c r="AY17" s="259">
        <f>IFERROR(VLOOKUP($A17,'Variação'!$1:$1048576,4+3*(COLUMN(AY$5)-2),FALSE)-VLOOKUP($A17,'Variação'!$1:$1048576,2+3*(COLUMN(AY$5)-2),FALSE),0)+IFERROR(SUMIFS(Proventos!$F:$F,Proventos!$A:$A,YEAR(AY$5)&amp;MONTH(AY$5)&amp;Acompanhamento!$A17),0)</f>
        <v>0</v>
      </c>
      <c r="AZ17" s="259">
        <f>IFERROR(VLOOKUP($A17,'Variação'!$1:$1048576,4+3*(COLUMN(AZ$5)-2),FALSE)-VLOOKUP($A17,'Variação'!$1:$1048576,2+3*(COLUMN(AZ$5)-2),FALSE),0)+IFERROR(SUMIFS(Proventos!$F:$F,Proventos!$A:$A,YEAR(AZ$5)&amp;MONTH(AZ$5)&amp;Acompanhamento!$A17),0)</f>
        <v>0</v>
      </c>
      <c r="BA17" s="259">
        <f>IFERROR(VLOOKUP($A17,'Variação'!$1:$1048576,4+3*(COLUMN(BA$5)-2),FALSE)-VLOOKUP($A17,'Variação'!$1:$1048576,2+3*(COLUMN(BA$5)-2),FALSE),0)+IFERROR(SUMIFS(Proventos!$F:$F,Proventos!$A:$A,YEAR(BA$5)&amp;MONTH(BA$5)&amp;Acompanhamento!$A17),0)</f>
        <v>0</v>
      </c>
      <c r="BB17" s="259">
        <f>IFERROR(VLOOKUP($A17,'Variação'!$1:$1048576,4+3*(COLUMN(BB$5)-2),FALSE)-VLOOKUP($A17,'Variação'!$1:$1048576,2+3*(COLUMN(BB$5)-2),FALSE),0)+IFERROR(SUMIFS(Proventos!$F:$F,Proventos!$A:$A,YEAR(BB$5)&amp;MONTH(BB$5)&amp;Acompanhamento!$A17),0)</f>
        <v>0</v>
      </c>
      <c r="BC17" s="259">
        <f>IFERROR(VLOOKUP($A17,'Variação'!$1:$1048576,4+3*(COLUMN(BC$5)-2),FALSE)-VLOOKUP($A17,'Variação'!$1:$1048576,2+3*(COLUMN(BC$5)-2),FALSE),0)+IFERROR(SUMIFS(Proventos!$F:$F,Proventos!$A:$A,YEAR(BC$5)&amp;MONTH(BC$5)&amp;Acompanhamento!$A17),0)</f>
        <v>0</v>
      </c>
      <c r="BD17" s="259">
        <f>IFERROR(VLOOKUP($A17,'Variação'!$1:$1048576,4+3*(COLUMN(BD$5)-2),FALSE)-VLOOKUP($A17,'Variação'!$1:$1048576,2+3*(COLUMN(BD$5)-2),FALSE),0)+IFERROR(SUMIFS(Proventos!$F:$F,Proventos!$A:$A,YEAR(BD$5)&amp;MONTH(BD$5)&amp;Acompanhamento!$A17),0)</f>
        <v>0</v>
      </c>
      <c r="BE17" s="259">
        <f>IFERROR(VLOOKUP($A17,'Variação'!$1:$1048576,4+3*(COLUMN(BE$5)-2),FALSE)-VLOOKUP($A17,'Variação'!$1:$1048576,2+3*(COLUMN(BE$5)-2),FALSE),0)+IFERROR(SUMIFS(Proventos!$F:$F,Proventos!$A:$A,YEAR(BE$5)&amp;MONTH(BE$5)&amp;Acompanhamento!$A17),0)</f>
        <v>0</v>
      </c>
      <c r="BF17" s="259">
        <f>IFERROR(VLOOKUP($A17,'Variação'!$1:$1048576,4+3*(COLUMN(BF$5)-2),FALSE)-VLOOKUP($A17,'Variação'!$1:$1048576,2+3*(COLUMN(BF$5)-2),FALSE),0)+IFERROR(SUMIFS(Proventos!$F:$F,Proventos!$A:$A,YEAR(BF$5)&amp;MONTH(BF$5)&amp;Acompanhamento!$A17),0)</f>
        <v>0</v>
      </c>
      <c r="BG17" s="259">
        <f>IFERROR(VLOOKUP($A17,'Variação'!$1:$1048576,4+3*(COLUMN(BG$5)-2),FALSE)-VLOOKUP($A17,'Variação'!$1:$1048576,2+3*(COLUMN(BG$5)-2),FALSE),0)+IFERROR(SUMIFS(Proventos!$F:$F,Proventos!$A:$A,YEAR(BG$5)&amp;MONTH(BG$5)&amp;Acompanhamento!$A17),0)</f>
        <v>0</v>
      </c>
      <c r="BH17" s="259">
        <f>IFERROR(VLOOKUP($A17,'Variação'!$1:$1048576,4+3*(COLUMN(BH$5)-2),FALSE)-VLOOKUP($A17,'Variação'!$1:$1048576,2+3*(COLUMN(BH$5)-2),FALSE),0)+IFERROR(SUMIFS(Proventos!$F:$F,Proventos!$A:$A,YEAR(BH$5)&amp;MONTH(BH$5)&amp;Acompanhamento!$A17),0)</f>
        <v>0</v>
      </c>
      <c r="BI17" s="259">
        <f>IFERROR(VLOOKUP($A17,'Variação'!$1:$1048576,4+3*(COLUMN(BI$5)-2),FALSE)-VLOOKUP($A17,'Variação'!$1:$1048576,2+3*(COLUMN(BI$5)-2),FALSE),0)+IFERROR(SUMIFS(Proventos!$F:$F,Proventos!$A:$A,YEAR(BI$5)&amp;MONTH(BI$5)&amp;Acompanhamento!$A17),0)</f>
        <v>0</v>
      </c>
    </row>
    <row r="18" ht="14.25" customHeight="1" outlineLevel="2">
      <c r="A18" s="258"/>
      <c r="B18" s="259">
        <f>IFERROR(VLOOKUP($A18,'Variação'!$1:$1048576,4+3*(COLUMN(B$5)-2),FALSE)-VLOOKUP($A18,'Variação'!$1:$1048576,2+3*(COLUMN(B$5)-2),FALSE),0)+IFERROR(SUMIFS(Proventos!$F:$F,Proventos!$A:$A,YEAR(B$5)&amp;MONTH(B$5)&amp;Acompanhamento!$A18),0)</f>
        <v>0</v>
      </c>
      <c r="C18" s="259">
        <f>IFERROR(VLOOKUP($A18,'Variação'!$1:$1048576,4+3*(COLUMN(C$5)-2),FALSE)-VLOOKUP($A18,'Variação'!$1:$1048576,2+3*(COLUMN(C$5)-2),FALSE),0)+IFERROR(SUMIFS(Proventos!$F:$F,Proventos!$A:$A,YEAR(C$5)&amp;MONTH(C$5)&amp;Acompanhamento!$A18),0)</f>
        <v>0</v>
      </c>
      <c r="D18" s="259">
        <f>IFERROR(VLOOKUP($A18,'Variação'!$1:$1048576,4+3*(COLUMN(D$5)-2),FALSE)-VLOOKUP($A18,'Variação'!$1:$1048576,2+3*(COLUMN(D$5)-2),FALSE),0)+IFERROR(SUMIFS(Proventos!$F:$F,Proventos!$A:$A,YEAR(D$5)&amp;MONTH(D$5)&amp;Acompanhamento!$A18),0)</f>
        <v>0</v>
      </c>
      <c r="E18" s="259">
        <f>IFERROR(VLOOKUP($A18,'Variação'!$1:$1048576,4+3*(COLUMN(E$5)-2),FALSE)-VLOOKUP($A18,'Variação'!$1:$1048576,2+3*(COLUMN(E$5)-2),FALSE),0)+IFERROR(SUMIFS(Proventos!$F:$F,Proventos!$A:$A,YEAR(E$5)&amp;MONTH(E$5)&amp;Acompanhamento!$A18),0)</f>
        <v>0</v>
      </c>
      <c r="F18" s="259">
        <f>IFERROR(VLOOKUP($A18,'Variação'!$1:$1048576,4+3*(COLUMN(F$5)-2),FALSE)-VLOOKUP($A18,'Variação'!$1:$1048576,2+3*(COLUMN(F$5)-2),FALSE),0)+IFERROR(SUMIFS(Proventos!$F:$F,Proventos!$A:$A,YEAR(F$5)&amp;MONTH(F$5)&amp;Acompanhamento!$A18),0)</f>
        <v>0</v>
      </c>
      <c r="G18" s="259">
        <f>IFERROR(VLOOKUP($A18,'Variação'!$1:$1048576,4+3*(COLUMN(G$5)-2),FALSE)-VLOOKUP($A18,'Variação'!$1:$1048576,2+3*(COLUMN(G$5)-2),FALSE),0)+IFERROR(SUMIFS(Proventos!$F:$F,Proventos!$A:$A,YEAR(G$5)&amp;MONTH(G$5)&amp;Acompanhamento!$A18),0)</f>
        <v>0</v>
      </c>
      <c r="H18" s="259">
        <f>IFERROR(VLOOKUP($A18,'Variação'!$1:$1048576,4+3*(COLUMN(H$5)-2),FALSE)-VLOOKUP($A18,'Variação'!$1:$1048576,2+3*(COLUMN(H$5)-2),FALSE),0)+IFERROR(SUMIFS(Proventos!$F:$F,Proventos!$A:$A,YEAR(H$5)&amp;MONTH(H$5)&amp;Acompanhamento!$A18),0)</f>
        <v>0</v>
      </c>
      <c r="I18" s="259">
        <f>IFERROR(VLOOKUP($A18,'Variação'!$1:$1048576,4+3*(COLUMN(I$5)-2),FALSE)-VLOOKUP($A18,'Variação'!$1:$1048576,2+3*(COLUMN(I$5)-2),FALSE),0)+IFERROR(SUMIFS(Proventos!$F:$F,Proventos!$A:$A,YEAR(I$5)&amp;MONTH(I$5)&amp;Acompanhamento!$A18),0)</f>
        <v>0</v>
      </c>
      <c r="J18" s="259">
        <f>IFERROR(VLOOKUP($A18,'Variação'!$1:$1048576,4+3*(COLUMN(J$5)-2),FALSE)-VLOOKUP($A18,'Variação'!$1:$1048576,2+3*(COLUMN(J$5)-2),FALSE),0)+IFERROR(SUMIFS(Proventos!$F:$F,Proventos!$A:$A,YEAR(J$5)&amp;MONTH(J$5)&amp;Acompanhamento!$A18),0)</f>
        <v>0</v>
      </c>
      <c r="K18" s="259">
        <f>IFERROR(VLOOKUP($A18,'Variação'!$1:$1048576,4+3*(COLUMN(K$5)-2),FALSE)-VLOOKUP($A18,'Variação'!$1:$1048576,2+3*(COLUMN(K$5)-2),FALSE),0)+IFERROR(SUMIFS(Proventos!$F:$F,Proventos!$A:$A,YEAR(K$5)&amp;MONTH(K$5)&amp;Acompanhamento!$A18),0)</f>
        <v>0</v>
      </c>
      <c r="L18" s="259">
        <f>IFERROR(VLOOKUP($A18,'Variação'!$1:$1048576,4+3*(COLUMN(L$5)-2),FALSE)-VLOOKUP($A18,'Variação'!$1:$1048576,2+3*(COLUMN(L$5)-2),FALSE),0)+IFERROR(SUMIFS(Proventos!$F:$F,Proventos!$A:$A,YEAR(L$5)&amp;MONTH(L$5)&amp;Acompanhamento!$A18),0)</f>
        <v>0</v>
      </c>
      <c r="M18" s="259">
        <f>IFERROR(VLOOKUP($A18,'Variação'!$1:$1048576,4+3*(COLUMN(M$5)-2),FALSE)-VLOOKUP($A18,'Variação'!$1:$1048576,2+3*(COLUMN(M$5)-2),FALSE),0)+IFERROR(SUMIFS(Proventos!$F:$F,Proventos!$A:$A,YEAR(M$5)&amp;MONTH(M$5)&amp;Acompanhamento!$A18),0)</f>
        <v>0</v>
      </c>
      <c r="N18" s="259">
        <f>IFERROR(VLOOKUP($A18,'Variação'!$1:$1048576,4+3*(COLUMN(N$5)-2),FALSE)-VLOOKUP($A18,'Variação'!$1:$1048576,2+3*(COLUMN(N$5)-2),FALSE),0)+IFERROR(SUMIFS(Proventos!$F:$F,Proventos!$A:$A,YEAR(N$5)&amp;MONTH(N$5)&amp;Acompanhamento!$A18),0)</f>
        <v>0</v>
      </c>
      <c r="O18" s="259">
        <f>IFERROR(VLOOKUP($A18,'Variação'!$1:$1048576,4+3*(COLUMN(O$5)-2),FALSE)-VLOOKUP($A18,'Variação'!$1:$1048576,2+3*(COLUMN(O$5)-2),FALSE),0)+IFERROR(SUMIFS(Proventos!$F:$F,Proventos!$A:$A,YEAR(O$5)&amp;MONTH(O$5)&amp;Acompanhamento!$A18),0)</f>
        <v>0</v>
      </c>
      <c r="P18" s="259">
        <f>IFERROR(VLOOKUP($A18,'Variação'!$1:$1048576,4+3*(COLUMN(P$5)-2),FALSE)-VLOOKUP($A18,'Variação'!$1:$1048576,2+3*(COLUMN(P$5)-2),FALSE),0)+IFERROR(SUMIFS(Proventos!$F:$F,Proventos!$A:$A,YEAR(P$5)&amp;MONTH(P$5)&amp;Acompanhamento!$A18),0)</f>
        <v>0</v>
      </c>
      <c r="Q18" s="259">
        <f>IFERROR(VLOOKUP($A18,'Variação'!$1:$1048576,4+3*(COLUMN(Q$5)-2),FALSE)-VLOOKUP($A18,'Variação'!$1:$1048576,2+3*(COLUMN(Q$5)-2),FALSE),0)+IFERROR(SUMIFS(Proventos!$F:$F,Proventos!$A:$A,YEAR(Q$5)&amp;MONTH(Q$5)&amp;Acompanhamento!$A18),0)</f>
        <v>0</v>
      </c>
      <c r="R18" s="259">
        <f>IFERROR(VLOOKUP($A18,'Variação'!$1:$1048576,4+3*(COLUMN(R$5)-2),FALSE)-VLOOKUP($A18,'Variação'!$1:$1048576,2+3*(COLUMN(R$5)-2),FALSE),0)+IFERROR(SUMIFS(Proventos!$F:$F,Proventos!$A:$A,YEAR(R$5)&amp;MONTH(R$5)&amp;Acompanhamento!$A18),0)</f>
        <v>0</v>
      </c>
      <c r="S18" s="259">
        <f>IFERROR(VLOOKUP($A18,'Variação'!$1:$1048576,4+3*(COLUMN(S$5)-2),FALSE)-VLOOKUP($A18,'Variação'!$1:$1048576,2+3*(COLUMN(S$5)-2),FALSE),0)+IFERROR(SUMIFS(Proventos!$F:$F,Proventos!$A:$A,YEAR(S$5)&amp;MONTH(S$5)&amp;Acompanhamento!$A18),0)</f>
        <v>0</v>
      </c>
      <c r="T18" s="259">
        <f>IFERROR(VLOOKUP($A18,'Variação'!$1:$1048576,4+3*(COLUMN(T$5)-2),FALSE)-VLOOKUP($A18,'Variação'!$1:$1048576,2+3*(COLUMN(T$5)-2),FALSE),0)+IFERROR(SUMIFS(Proventos!$F:$F,Proventos!$A:$A,YEAR(T$5)&amp;MONTH(T$5)&amp;Acompanhamento!$A18),0)</f>
        <v>0</v>
      </c>
      <c r="U18" s="259">
        <f>IFERROR(VLOOKUP($A18,'Variação'!$1:$1048576,4+3*(COLUMN(U$5)-2),FALSE)-VLOOKUP($A18,'Variação'!$1:$1048576,2+3*(COLUMN(U$5)-2),FALSE),0)+IFERROR(SUMIFS(Proventos!$F:$F,Proventos!$A:$A,YEAR(U$5)&amp;MONTH(U$5)&amp;Acompanhamento!$A18),0)</f>
        <v>0</v>
      </c>
      <c r="V18" s="259">
        <f>IFERROR(VLOOKUP($A18,'Variação'!$1:$1048576,4+3*(COLUMN(V$5)-2),FALSE)-VLOOKUP($A18,'Variação'!$1:$1048576,2+3*(COLUMN(V$5)-2),FALSE),0)+IFERROR(SUMIFS(Proventos!$F:$F,Proventos!$A:$A,YEAR(V$5)&amp;MONTH(V$5)&amp;Acompanhamento!$A18),0)</f>
        <v>0</v>
      </c>
      <c r="W18" s="259">
        <f>IFERROR(VLOOKUP($A18,'Variação'!$1:$1048576,4+3*(COLUMN(W$5)-2),FALSE)-VLOOKUP($A18,'Variação'!$1:$1048576,2+3*(COLUMN(W$5)-2),FALSE),0)+IFERROR(SUMIFS(Proventos!$F:$F,Proventos!$A:$A,YEAR(W$5)&amp;MONTH(W$5)&amp;Acompanhamento!$A18),0)</f>
        <v>0</v>
      </c>
      <c r="X18" s="259">
        <f>IFERROR(VLOOKUP($A18,'Variação'!$1:$1048576,4+3*(COLUMN(X$5)-2),FALSE)-VLOOKUP($A18,'Variação'!$1:$1048576,2+3*(COLUMN(X$5)-2),FALSE),0)+IFERROR(SUMIFS(Proventos!$F:$F,Proventos!$A:$A,YEAR(X$5)&amp;MONTH(X$5)&amp;Acompanhamento!$A18),0)</f>
        <v>0</v>
      </c>
      <c r="Y18" s="259">
        <f>IFERROR(VLOOKUP($A18,'Variação'!$1:$1048576,4+3*(COLUMN(Y$5)-2),FALSE)-VLOOKUP($A18,'Variação'!$1:$1048576,2+3*(COLUMN(Y$5)-2),FALSE),0)+IFERROR(SUMIFS(Proventos!$F:$F,Proventos!$A:$A,YEAR(Y$5)&amp;MONTH(Y$5)&amp;Acompanhamento!$A18),0)</f>
        <v>0</v>
      </c>
      <c r="Z18" s="259">
        <f>IFERROR(VLOOKUP($A18,'Variação'!$1:$1048576,4+3*(COLUMN(Z$5)-2),FALSE)-VLOOKUP($A18,'Variação'!$1:$1048576,2+3*(COLUMN(Z$5)-2),FALSE),0)+IFERROR(SUMIFS(Proventos!$F:$F,Proventos!$A:$A,YEAR(Z$5)&amp;MONTH(Z$5)&amp;Acompanhamento!$A18),0)</f>
        <v>0</v>
      </c>
      <c r="AA18" s="259">
        <f>IFERROR(VLOOKUP($A18,'Variação'!$1:$1048576,4+3*(COLUMN(AA$5)-2),FALSE)-VLOOKUP($A18,'Variação'!$1:$1048576,2+3*(COLUMN(AA$5)-2),FALSE),0)+IFERROR(SUMIFS(Proventos!$F:$F,Proventos!$A:$A,YEAR(AA$5)&amp;MONTH(AA$5)&amp;Acompanhamento!$A18),0)</f>
        <v>0</v>
      </c>
      <c r="AB18" s="259">
        <f>IFERROR(VLOOKUP($A18,'Variação'!$1:$1048576,4+3*(COLUMN(AB$5)-2),FALSE)-VLOOKUP($A18,'Variação'!$1:$1048576,2+3*(COLUMN(AB$5)-2),FALSE),0)+IFERROR(SUMIFS(Proventos!$F:$F,Proventos!$A:$A,YEAR(AB$5)&amp;MONTH(AB$5)&amp;Acompanhamento!$A18),0)</f>
        <v>0</v>
      </c>
      <c r="AC18" s="259">
        <f>IFERROR(VLOOKUP($A18,'Variação'!$1:$1048576,4+3*(COLUMN(AC$5)-2),FALSE)-VLOOKUP($A18,'Variação'!$1:$1048576,2+3*(COLUMN(AC$5)-2),FALSE),0)+IFERROR(SUMIFS(Proventos!$F:$F,Proventos!$A:$A,YEAR(AC$5)&amp;MONTH(AC$5)&amp;Acompanhamento!$A18),0)</f>
        <v>0</v>
      </c>
      <c r="AD18" s="259">
        <f>IFERROR(VLOOKUP($A18,'Variação'!$1:$1048576,4+3*(COLUMN(AD$5)-2),FALSE)-VLOOKUP($A18,'Variação'!$1:$1048576,2+3*(COLUMN(AD$5)-2),FALSE),0)+IFERROR(SUMIFS(Proventos!$F:$F,Proventos!$A:$A,YEAR(AD$5)&amp;MONTH(AD$5)&amp;Acompanhamento!$A18),0)</f>
        <v>0</v>
      </c>
      <c r="AE18" s="259">
        <f>IFERROR(VLOOKUP($A18,'Variação'!$1:$1048576,4+3*(COLUMN(AE$5)-2),FALSE)-VLOOKUP($A18,'Variação'!$1:$1048576,2+3*(COLUMN(AE$5)-2),FALSE),0)+IFERROR(SUMIFS(Proventos!$F:$F,Proventos!$A:$A,YEAR(AE$5)&amp;MONTH(AE$5)&amp;Acompanhamento!$A18),0)</f>
        <v>0</v>
      </c>
      <c r="AF18" s="259">
        <f>IFERROR(VLOOKUP($A18,'Variação'!$1:$1048576,4+3*(COLUMN(AF$5)-2),FALSE)-VLOOKUP($A18,'Variação'!$1:$1048576,2+3*(COLUMN(AF$5)-2),FALSE),0)+IFERROR(SUMIFS(Proventos!$F:$F,Proventos!$A:$A,YEAR(AF$5)&amp;MONTH(AF$5)&amp;Acompanhamento!$A18),0)</f>
        <v>0</v>
      </c>
      <c r="AG18" s="259">
        <f>IFERROR(VLOOKUP($A18,'Variação'!$1:$1048576,4+3*(COLUMN(AG$5)-2),FALSE)-VLOOKUP($A18,'Variação'!$1:$1048576,2+3*(COLUMN(AG$5)-2),FALSE),0)+IFERROR(SUMIFS(Proventos!$F:$F,Proventos!$A:$A,YEAR(AG$5)&amp;MONTH(AG$5)&amp;Acompanhamento!$A18),0)</f>
        <v>0</v>
      </c>
      <c r="AH18" s="259">
        <f>IFERROR(VLOOKUP($A18,'Variação'!$1:$1048576,4+3*(COLUMN(AH$5)-2),FALSE)-VLOOKUP($A18,'Variação'!$1:$1048576,2+3*(COLUMN(AH$5)-2),FALSE),0)+IFERROR(SUMIFS(Proventos!$F:$F,Proventos!$A:$A,YEAR(AH$5)&amp;MONTH(AH$5)&amp;Acompanhamento!$A18),0)</f>
        <v>0</v>
      </c>
      <c r="AI18" s="259">
        <f>IFERROR(VLOOKUP($A18,'Variação'!$1:$1048576,4+3*(COLUMN(AI$5)-2),FALSE)-VLOOKUP($A18,'Variação'!$1:$1048576,2+3*(COLUMN(AI$5)-2),FALSE),0)+IFERROR(SUMIFS(Proventos!$F:$F,Proventos!$A:$A,YEAR(AI$5)&amp;MONTH(AI$5)&amp;Acompanhamento!$A18),0)</f>
        <v>0</v>
      </c>
      <c r="AJ18" s="259">
        <f>IFERROR(VLOOKUP($A18,'Variação'!$1:$1048576,4+3*(COLUMN(AJ$5)-2),FALSE)-VLOOKUP($A18,'Variação'!$1:$1048576,2+3*(COLUMN(AJ$5)-2),FALSE),0)+IFERROR(SUMIFS(Proventos!$F:$F,Proventos!$A:$A,YEAR(AJ$5)&amp;MONTH(AJ$5)&amp;Acompanhamento!$A18),0)</f>
        <v>0</v>
      </c>
      <c r="AK18" s="259">
        <f>IFERROR(VLOOKUP($A18,'Variação'!$1:$1048576,4+3*(COLUMN(AK$5)-2),FALSE)-VLOOKUP($A18,'Variação'!$1:$1048576,2+3*(COLUMN(AK$5)-2),FALSE),0)+IFERROR(SUMIFS(Proventos!$F:$F,Proventos!$A:$A,YEAR(AK$5)&amp;MONTH(AK$5)&amp;Acompanhamento!$A18),0)</f>
        <v>0</v>
      </c>
      <c r="AL18" s="259">
        <f>IFERROR(VLOOKUP($A18,'Variação'!$1:$1048576,4+3*(COLUMN(AL$5)-2),FALSE)-VLOOKUP($A18,'Variação'!$1:$1048576,2+3*(COLUMN(AL$5)-2),FALSE),0)+IFERROR(SUMIFS(Proventos!$F:$F,Proventos!$A:$A,YEAR(AL$5)&amp;MONTH(AL$5)&amp;Acompanhamento!$A18),0)</f>
        <v>0</v>
      </c>
      <c r="AM18" s="259">
        <f>IFERROR(VLOOKUP($A18,'Variação'!$1:$1048576,4+3*(COLUMN(AM$5)-2),FALSE)-VLOOKUP($A18,'Variação'!$1:$1048576,2+3*(COLUMN(AM$5)-2),FALSE),0)+IFERROR(SUMIFS(Proventos!$F:$F,Proventos!$A:$A,YEAR(AM$5)&amp;MONTH(AM$5)&amp;Acompanhamento!$A18),0)</f>
        <v>0</v>
      </c>
      <c r="AN18" s="259">
        <f>IFERROR(VLOOKUP($A18,'Variação'!$1:$1048576,4+3*(COLUMN(AN$5)-2),FALSE)-VLOOKUP($A18,'Variação'!$1:$1048576,2+3*(COLUMN(AN$5)-2),FALSE),0)+IFERROR(SUMIFS(Proventos!$F:$F,Proventos!$A:$A,YEAR(AN$5)&amp;MONTH(AN$5)&amp;Acompanhamento!$A18),0)</f>
        <v>0</v>
      </c>
      <c r="AO18" s="259">
        <f>IFERROR(VLOOKUP($A18,'Variação'!$1:$1048576,4+3*(COLUMN(AO$5)-2),FALSE)-VLOOKUP($A18,'Variação'!$1:$1048576,2+3*(COLUMN(AO$5)-2),FALSE),0)+IFERROR(SUMIFS(Proventos!$F:$F,Proventos!$A:$A,YEAR(AO$5)&amp;MONTH(AO$5)&amp;Acompanhamento!$A18),0)</f>
        <v>0</v>
      </c>
      <c r="AP18" s="259">
        <f>IFERROR(VLOOKUP($A18,'Variação'!$1:$1048576,4+3*(COLUMN(AP$5)-2),FALSE)-VLOOKUP($A18,'Variação'!$1:$1048576,2+3*(COLUMN(AP$5)-2),FALSE),0)+IFERROR(SUMIFS(Proventos!$F:$F,Proventos!$A:$A,YEAR(AP$5)&amp;MONTH(AP$5)&amp;Acompanhamento!$A18),0)</f>
        <v>0</v>
      </c>
      <c r="AQ18" s="259">
        <f>IFERROR(VLOOKUP($A18,'Variação'!$1:$1048576,4+3*(COLUMN(AQ$5)-2),FALSE)-VLOOKUP($A18,'Variação'!$1:$1048576,2+3*(COLUMN(AQ$5)-2),FALSE),0)+IFERROR(SUMIFS(Proventos!$F:$F,Proventos!$A:$A,YEAR(AQ$5)&amp;MONTH(AQ$5)&amp;Acompanhamento!$A18),0)</f>
        <v>0</v>
      </c>
      <c r="AR18" s="259">
        <f>IFERROR(VLOOKUP($A18,'Variação'!$1:$1048576,4+3*(COLUMN(AR$5)-2),FALSE)-VLOOKUP($A18,'Variação'!$1:$1048576,2+3*(COLUMN(AR$5)-2),FALSE),0)+IFERROR(SUMIFS(Proventos!$F:$F,Proventos!$A:$A,YEAR(AR$5)&amp;MONTH(AR$5)&amp;Acompanhamento!$A18),0)</f>
        <v>0</v>
      </c>
      <c r="AS18" s="259">
        <f>IFERROR(VLOOKUP($A18,'Variação'!$1:$1048576,4+3*(COLUMN(AS$5)-2),FALSE)-VLOOKUP($A18,'Variação'!$1:$1048576,2+3*(COLUMN(AS$5)-2),FALSE),0)+IFERROR(SUMIFS(Proventos!$F:$F,Proventos!$A:$A,YEAR(AS$5)&amp;MONTH(AS$5)&amp;Acompanhamento!$A18),0)</f>
        <v>0</v>
      </c>
      <c r="AT18" s="259">
        <f>IFERROR(VLOOKUP($A18,'Variação'!$1:$1048576,4+3*(COLUMN(AT$5)-2),FALSE)-VLOOKUP($A18,'Variação'!$1:$1048576,2+3*(COLUMN(AT$5)-2),FALSE),0)+IFERROR(SUMIFS(Proventos!$F:$F,Proventos!$A:$A,YEAR(AT$5)&amp;MONTH(AT$5)&amp;Acompanhamento!$A18),0)</f>
        <v>0</v>
      </c>
      <c r="AU18" s="259">
        <f>IFERROR(VLOOKUP($A18,'Variação'!$1:$1048576,4+3*(COLUMN(AU$5)-2),FALSE)-VLOOKUP($A18,'Variação'!$1:$1048576,2+3*(COLUMN(AU$5)-2),FALSE),0)+IFERROR(SUMIFS(Proventos!$F:$F,Proventos!$A:$A,YEAR(AU$5)&amp;MONTH(AU$5)&amp;Acompanhamento!$A18),0)</f>
        <v>0</v>
      </c>
      <c r="AV18" s="259">
        <f>IFERROR(VLOOKUP($A18,'Variação'!$1:$1048576,4+3*(COLUMN(AV$5)-2),FALSE)-VLOOKUP($A18,'Variação'!$1:$1048576,2+3*(COLUMN(AV$5)-2),FALSE),0)+IFERROR(SUMIFS(Proventos!$F:$F,Proventos!$A:$A,YEAR(AV$5)&amp;MONTH(AV$5)&amp;Acompanhamento!$A18),0)</f>
        <v>0</v>
      </c>
      <c r="AW18" s="259">
        <f>IFERROR(VLOOKUP($A18,'Variação'!$1:$1048576,4+3*(COLUMN(AW$5)-2),FALSE)-VLOOKUP($A18,'Variação'!$1:$1048576,2+3*(COLUMN(AW$5)-2),FALSE),0)+IFERROR(SUMIFS(Proventos!$F:$F,Proventos!$A:$A,YEAR(AW$5)&amp;MONTH(AW$5)&amp;Acompanhamento!$A18),0)</f>
        <v>0</v>
      </c>
      <c r="AX18" s="259">
        <f>IFERROR(VLOOKUP($A18,'Variação'!$1:$1048576,4+3*(COLUMN(AX$5)-2),FALSE)-VLOOKUP($A18,'Variação'!$1:$1048576,2+3*(COLUMN(AX$5)-2),FALSE),0)+IFERROR(SUMIFS(Proventos!$F:$F,Proventos!$A:$A,YEAR(AX$5)&amp;MONTH(AX$5)&amp;Acompanhamento!$A18),0)</f>
        <v>0</v>
      </c>
      <c r="AY18" s="259">
        <f>IFERROR(VLOOKUP($A18,'Variação'!$1:$1048576,4+3*(COLUMN(AY$5)-2),FALSE)-VLOOKUP($A18,'Variação'!$1:$1048576,2+3*(COLUMN(AY$5)-2),FALSE),0)+IFERROR(SUMIFS(Proventos!$F:$F,Proventos!$A:$A,YEAR(AY$5)&amp;MONTH(AY$5)&amp;Acompanhamento!$A18),0)</f>
        <v>0</v>
      </c>
      <c r="AZ18" s="259">
        <f>IFERROR(VLOOKUP($A18,'Variação'!$1:$1048576,4+3*(COLUMN(AZ$5)-2),FALSE)-VLOOKUP($A18,'Variação'!$1:$1048576,2+3*(COLUMN(AZ$5)-2),FALSE),0)+IFERROR(SUMIFS(Proventos!$F:$F,Proventos!$A:$A,YEAR(AZ$5)&amp;MONTH(AZ$5)&amp;Acompanhamento!$A18),0)</f>
        <v>0</v>
      </c>
      <c r="BA18" s="259">
        <f>IFERROR(VLOOKUP($A18,'Variação'!$1:$1048576,4+3*(COLUMN(BA$5)-2),FALSE)-VLOOKUP($A18,'Variação'!$1:$1048576,2+3*(COLUMN(BA$5)-2),FALSE),0)+IFERROR(SUMIFS(Proventos!$F:$F,Proventos!$A:$A,YEAR(BA$5)&amp;MONTH(BA$5)&amp;Acompanhamento!$A18),0)</f>
        <v>0</v>
      </c>
      <c r="BB18" s="259">
        <f>IFERROR(VLOOKUP($A18,'Variação'!$1:$1048576,4+3*(COLUMN(BB$5)-2),FALSE)-VLOOKUP($A18,'Variação'!$1:$1048576,2+3*(COLUMN(BB$5)-2),FALSE),0)+IFERROR(SUMIFS(Proventos!$F:$F,Proventos!$A:$A,YEAR(BB$5)&amp;MONTH(BB$5)&amp;Acompanhamento!$A18),0)</f>
        <v>0</v>
      </c>
      <c r="BC18" s="259">
        <f>IFERROR(VLOOKUP($A18,'Variação'!$1:$1048576,4+3*(COLUMN(BC$5)-2),FALSE)-VLOOKUP($A18,'Variação'!$1:$1048576,2+3*(COLUMN(BC$5)-2),FALSE),0)+IFERROR(SUMIFS(Proventos!$F:$F,Proventos!$A:$A,YEAR(BC$5)&amp;MONTH(BC$5)&amp;Acompanhamento!$A18),0)</f>
        <v>0</v>
      </c>
      <c r="BD18" s="259">
        <f>IFERROR(VLOOKUP($A18,'Variação'!$1:$1048576,4+3*(COLUMN(BD$5)-2),FALSE)-VLOOKUP($A18,'Variação'!$1:$1048576,2+3*(COLUMN(BD$5)-2),FALSE),0)+IFERROR(SUMIFS(Proventos!$F:$F,Proventos!$A:$A,YEAR(BD$5)&amp;MONTH(BD$5)&amp;Acompanhamento!$A18),0)</f>
        <v>0</v>
      </c>
      <c r="BE18" s="259">
        <f>IFERROR(VLOOKUP($A18,'Variação'!$1:$1048576,4+3*(COLUMN(BE$5)-2),FALSE)-VLOOKUP($A18,'Variação'!$1:$1048576,2+3*(COLUMN(BE$5)-2),FALSE),0)+IFERROR(SUMIFS(Proventos!$F:$F,Proventos!$A:$A,YEAR(BE$5)&amp;MONTH(BE$5)&amp;Acompanhamento!$A18),0)</f>
        <v>0</v>
      </c>
      <c r="BF18" s="259">
        <f>IFERROR(VLOOKUP($A18,'Variação'!$1:$1048576,4+3*(COLUMN(BF$5)-2),FALSE)-VLOOKUP($A18,'Variação'!$1:$1048576,2+3*(COLUMN(BF$5)-2),FALSE),0)+IFERROR(SUMIFS(Proventos!$F:$F,Proventos!$A:$A,YEAR(BF$5)&amp;MONTH(BF$5)&amp;Acompanhamento!$A18),0)</f>
        <v>0</v>
      </c>
      <c r="BG18" s="259">
        <f>IFERROR(VLOOKUP($A18,'Variação'!$1:$1048576,4+3*(COLUMN(BG$5)-2),FALSE)-VLOOKUP($A18,'Variação'!$1:$1048576,2+3*(COLUMN(BG$5)-2),FALSE),0)+IFERROR(SUMIFS(Proventos!$F:$F,Proventos!$A:$A,YEAR(BG$5)&amp;MONTH(BG$5)&amp;Acompanhamento!$A18),0)</f>
        <v>0</v>
      </c>
      <c r="BH18" s="259">
        <f>IFERROR(VLOOKUP($A18,'Variação'!$1:$1048576,4+3*(COLUMN(BH$5)-2),FALSE)-VLOOKUP($A18,'Variação'!$1:$1048576,2+3*(COLUMN(BH$5)-2),FALSE),0)+IFERROR(SUMIFS(Proventos!$F:$F,Proventos!$A:$A,YEAR(BH$5)&amp;MONTH(BH$5)&amp;Acompanhamento!$A18),0)</f>
        <v>0</v>
      </c>
      <c r="BI18" s="259">
        <f>IFERROR(VLOOKUP($A18,'Variação'!$1:$1048576,4+3*(COLUMN(BI$5)-2),FALSE)-VLOOKUP($A18,'Variação'!$1:$1048576,2+3*(COLUMN(BI$5)-2),FALSE),0)+IFERROR(SUMIFS(Proventos!$F:$F,Proventos!$A:$A,YEAR(BI$5)&amp;MONTH(BI$5)&amp;Acompanhamento!$A18),0)</f>
        <v>0</v>
      </c>
    </row>
    <row r="19" ht="14.25" customHeight="1" outlineLevel="2">
      <c r="A19" s="258"/>
      <c r="B19" s="259">
        <f>IFERROR(VLOOKUP($A19,'Variação'!$1:$1048576,4+3*(COLUMN(B$5)-2),FALSE)-VLOOKUP($A19,'Variação'!$1:$1048576,2+3*(COLUMN(B$5)-2),FALSE),0)+IFERROR(SUMIFS(Proventos!$F:$F,Proventos!$A:$A,YEAR(B$5)&amp;MONTH(B$5)&amp;Acompanhamento!$A19),0)</f>
        <v>0</v>
      </c>
      <c r="C19" s="259">
        <f>IFERROR(VLOOKUP($A19,'Variação'!$1:$1048576,4+3*(COLUMN(C$5)-2),FALSE)-VLOOKUP($A19,'Variação'!$1:$1048576,2+3*(COLUMN(C$5)-2),FALSE),0)+IFERROR(SUMIFS(Proventos!$F:$F,Proventos!$A:$A,YEAR(C$5)&amp;MONTH(C$5)&amp;Acompanhamento!$A19),0)</f>
        <v>0</v>
      </c>
      <c r="D19" s="259">
        <f>IFERROR(VLOOKUP($A19,'Variação'!$1:$1048576,4+3*(COLUMN(D$5)-2),FALSE)-VLOOKUP($A19,'Variação'!$1:$1048576,2+3*(COLUMN(D$5)-2),FALSE),0)+IFERROR(SUMIFS(Proventos!$F:$F,Proventos!$A:$A,YEAR(D$5)&amp;MONTH(D$5)&amp;Acompanhamento!$A19),0)</f>
        <v>0</v>
      </c>
      <c r="E19" s="259">
        <f>IFERROR(VLOOKUP($A19,'Variação'!$1:$1048576,4+3*(COLUMN(E$5)-2),FALSE)-VLOOKUP($A19,'Variação'!$1:$1048576,2+3*(COLUMN(E$5)-2),FALSE),0)+IFERROR(SUMIFS(Proventos!$F:$F,Proventos!$A:$A,YEAR(E$5)&amp;MONTH(E$5)&amp;Acompanhamento!$A19),0)</f>
        <v>0</v>
      </c>
      <c r="F19" s="259">
        <f>IFERROR(VLOOKUP($A19,'Variação'!$1:$1048576,4+3*(COLUMN(F$5)-2),FALSE)-VLOOKUP($A19,'Variação'!$1:$1048576,2+3*(COLUMN(F$5)-2),FALSE),0)+IFERROR(SUMIFS(Proventos!$F:$F,Proventos!$A:$A,YEAR(F$5)&amp;MONTH(F$5)&amp;Acompanhamento!$A19),0)</f>
        <v>0</v>
      </c>
      <c r="G19" s="259">
        <f>IFERROR(VLOOKUP($A19,'Variação'!$1:$1048576,4+3*(COLUMN(G$5)-2),FALSE)-VLOOKUP($A19,'Variação'!$1:$1048576,2+3*(COLUMN(G$5)-2),FALSE),0)+IFERROR(SUMIFS(Proventos!$F:$F,Proventos!$A:$A,YEAR(G$5)&amp;MONTH(G$5)&amp;Acompanhamento!$A19),0)</f>
        <v>0</v>
      </c>
      <c r="H19" s="259">
        <f>IFERROR(VLOOKUP($A19,'Variação'!$1:$1048576,4+3*(COLUMN(H$5)-2),FALSE)-VLOOKUP($A19,'Variação'!$1:$1048576,2+3*(COLUMN(H$5)-2),FALSE),0)+IFERROR(SUMIFS(Proventos!$F:$F,Proventos!$A:$A,YEAR(H$5)&amp;MONTH(H$5)&amp;Acompanhamento!$A19),0)</f>
        <v>0</v>
      </c>
      <c r="I19" s="259">
        <f>IFERROR(VLOOKUP($A19,'Variação'!$1:$1048576,4+3*(COLUMN(I$5)-2),FALSE)-VLOOKUP($A19,'Variação'!$1:$1048576,2+3*(COLUMN(I$5)-2),FALSE),0)+IFERROR(SUMIFS(Proventos!$F:$F,Proventos!$A:$A,YEAR(I$5)&amp;MONTH(I$5)&amp;Acompanhamento!$A19),0)</f>
        <v>0</v>
      </c>
      <c r="J19" s="259">
        <f>IFERROR(VLOOKUP($A19,'Variação'!$1:$1048576,4+3*(COLUMN(J$5)-2),FALSE)-VLOOKUP($A19,'Variação'!$1:$1048576,2+3*(COLUMN(J$5)-2),FALSE),0)+IFERROR(SUMIFS(Proventos!$F:$F,Proventos!$A:$A,YEAR(J$5)&amp;MONTH(J$5)&amp;Acompanhamento!$A19),0)</f>
        <v>0</v>
      </c>
      <c r="K19" s="259">
        <f>IFERROR(VLOOKUP($A19,'Variação'!$1:$1048576,4+3*(COLUMN(K$5)-2),FALSE)-VLOOKUP($A19,'Variação'!$1:$1048576,2+3*(COLUMN(K$5)-2),FALSE),0)+IFERROR(SUMIFS(Proventos!$F:$F,Proventos!$A:$A,YEAR(K$5)&amp;MONTH(K$5)&amp;Acompanhamento!$A19),0)</f>
        <v>0</v>
      </c>
      <c r="L19" s="259">
        <f>IFERROR(VLOOKUP($A19,'Variação'!$1:$1048576,4+3*(COLUMN(L$5)-2),FALSE)-VLOOKUP($A19,'Variação'!$1:$1048576,2+3*(COLUMN(L$5)-2),FALSE),0)+IFERROR(SUMIFS(Proventos!$F:$F,Proventos!$A:$A,YEAR(L$5)&amp;MONTH(L$5)&amp;Acompanhamento!$A19),0)</f>
        <v>0</v>
      </c>
      <c r="M19" s="259">
        <f>IFERROR(VLOOKUP($A19,'Variação'!$1:$1048576,4+3*(COLUMN(M$5)-2),FALSE)-VLOOKUP($A19,'Variação'!$1:$1048576,2+3*(COLUMN(M$5)-2),FALSE),0)+IFERROR(SUMIFS(Proventos!$F:$F,Proventos!$A:$A,YEAR(M$5)&amp;MONTH(M$5)&amp;Acompanhamento!$A19),0)</f>
        <v>0</v>
      </c>
      <c r="N19" s="259">
        <f>IFERROR(VLOOKUP($A19,'Variação'!$1:$1048576,4+3*(COLUMN(N$5)-2),FALSE)-VLOOKUP($A19,'Variação'!$1:$1048576,2+3*(COLUMN(N$5)-2),FALSE),0)+IFERROR(SUMIFS(Proventos!$F:$F,Proventos!$A:$A,YEAR(N$5)&amp;MONTH(N$5)&amp;Acompanhamento!$A19),0)</f>
        <v>0</v>
      </c>
      <c r="O19" s="259">
        <f>IFERROR(VLOOKUP($A19,'Variação'!$1:$1048576,4+3*(COLUMN(O$5)-2),FALSE)-VLOOKUP($A19,'Variação'!$1:$1048576,2+3*(COLUMN(O$5)-2),FALSE),0)+IFERROR(SUMIFS(Proventos!$F:$F,Proventos!$A:$A,YEAR(O$5)&amp;MONTH(O$5)&amp;Acompanhamento!$A19),0)</f>
        <v>0</v>
      </c>
      <c r="P19" s="259">
        <f>IFERROR(VLOOKUP($A19,'Variação'!$1:$1048576,4+3*(COLUMN(P$5)-2),FALSE)-VLOOKUP($A19,'Variação'!$1:$1048576,2+3*(COLUMN(P$5)-2),FALSE),0)+IFERROR(SUMIFS(Proventos!$F:$F,Proventos!$A:$A,YEAR(P$5)&amp;MONTH(P$5)&amp;Acompanhamento!$A19),0)</f>
        <v>0</v>
      </c>
      <c r="Q19" s="259">
        <f>IFERROR(VLOOKUP($A19,'Variação'!$1:$1048576,4+3*(COLUMN(Q$5)-2),FALSE)-VLOOKUP($A19,'Variação'!$1:$1048576,2+3*(COLUMN(Q$5)-2),FALSE),0)+IFERROR(SUMIFS(Proventos!$F:$F,Proventos!$A:$A,YEAR(Q$5)&amp;MONTH(Q$5)&amp;Acompanhamento!$A19),0)</f>
        <v>0</v>
      </c>
      <c r="R19" s="259">
        <f>IFERROR(VLOOKUP($A19,'Variação'!$1:$1048576,4+3*(COLUMN(R$5)-2),FALSE)-VLOOKUP($A19,'Variação'!$1:$1048576,2+3*(COLUMN(R$5)-2),FALSE),0)+IFERROR(SUMIFS(Proventos!$F:$F,Proventos!$A:$A,YEAR(R$5)&amp;MONTH(R$5)&amp;Acompanhamento!$A19),0)</f>
        <v>0</v>
      </c>
      <c r="S19" s="259">
        <f>IFERROR(VLOOKUP($A19,'Variação'!$1:$1048576,4+3*(COLUMN(S$5)-2),FALSE)-VLOOKUP($A19,'Variação'!$1:$1048576,2+3*(COLUMN(S$5)-2),FALSE),0)+IFERROR(SUMIFS(Proventos!$F:$F,Proventos!$A:$A,YEAR(S$5)&amp;MONTH(S$5)&amp;Acompanhamento!$A19),0)</f>
        <v>0</v>
      </c>
      <c r="T19" s="259">
        <f>IFERROR(VLOOKUP($A19,'Variação'!$1:$1048576,4+3*(COLUMN(T$5)-2),FALSE)-VLOOKUP($A19,'Variação'!$1:$1048576,2+3*(COLUMN(T$5)-2),FALSE),0)+IFERROR(SUMIFS(Proventos!$F:$F,Proventos!$A:$A,YEAR(T$5)&amp;MONTH(T$5)&amp;Acompanhamento!$A19),0)</f>
        <v>0</v>
      </c>
      <c r="U19" s="259">
        <f>IFERROR(VLOOKUP($A19,'Variação'!$1:$1048576,4+3*(COLUMN(U$5)-2),FALSE)-VLOOKUP($A19,'Variação'!$1:$1048576,2+3*(COLUMN(U$5)-2),FALSE),0)+IFERROR(SUMIFS(Proventos!$F:$F,Proventos!$A:$A,YEAR(U$5)&amp;MONTH(U$5)&amp;Acompanhamento!$A19),0)</f>
        <v>0</v>
      </c>
      <c r="V19" s="259">
        <f>IFERROR(VLOOKUP($A19,'Variação'!$1:$1048576,4+3*(COLUMN(V$5)-2),FALSE)-VLOOKUP($A19,'Variação'!$1:$1048576,2+3*(COLUMN(V$5)-2),FALSE),0)+IFERROR(SUMIFS(Proventos!$F:$F,Proventos!$A:$A,YEAR(V$5)&amp;MONTH(V$5)&amp;Acompanhamento!$A19),0)</f>
        <v>0</v>
      </c>
      <c r="W19" s="259">
        <f>IFERROR(VLOOKUP($A19,'Variação'!$1:$1048576,4+3*(COLUMN(W$5)-2),FALSE)-VLOOKUP($A19,'Variação'!$1:$1048576,2+3*(COLUMN(W$5)-2),FALSE),0)+IFERROR(SUMIFS(Proventos!$F:$F,Proventos!$A:$A,YEAR(W$5)&amp;MONTH(W$5)&amp;Acompanhamento!$A19),0)</f>
        <v>0</v>
      </c>
      <c r="X19" s="259">
        <f>IFERROR(VLOOKUP($A19,'Variação'!$1:$1048576,4+3*(COLUMN(X$5)-2),FALSE)-VLOOKUP($A19,'Variação'!$1:$1048576,2+3*(COLUMN(X$5)-2),FALSE),0)+IFERROR(SUMIFS(Proventos!$F:$F,Proventos!$A:$A,YEAR(X$5)&amp;MONTH(X$5)&amp;Acompanhamento!$A19),0)</f>
        <v>0</v>
      </c>
      <c r="Y19" s="259">
        <f>IFERROR(VLOOKUP($A19,'Variação'!$1:$1048576,4+3*(COLUMN(Y$5)-2),FALSE)-VLOOKUP($A19,'Variação'!$1:$1048576,2+3*(COLUMN(Y$5)-2),FALSE),0)+IFERROR(SUMIFS(Proventos!$F:$F,Proventos!$A:$A,YEAR(Y$5)&amp;MONTH(Y$5)&amp;Acompanhamento!$A19),0)</f>
        <v>0</v>
      </c>
      <c r="Z19" s="259">
        <f>IFERROR(VLOOKUP($A19,'Variação'!$1:$1048576,4+3*(COLUMN(Z$5)-2),FALSE)-VLOOKUP($A19,'Variação'!$1:$1048576,2+3*(COLUMN(Z$5)-2),FALSE),0)+IFERROR(SUMIFS(Proventos!$F:$F,Proventos!$A:$A,YEAR(Z$5)&amp;MONTH(Z$5)&amp;Acompanhamento!$A19),0)</f>
        <v>0</v>
      </c>
      <c r="AA19" s="259">
        <f>IFERROR(VLOOKUP($A19,'Variação'!$1:$1048576,4+3*(COLUMN(AA$5)-2),FALSE)-VLOOKUP($A19,'Variação'!$1:$1048576,2+3*(COLUMN(AA$5)-2),FALSE),0)+IFERROR(SUMIFS(Proventos!$F:$F,Proventos!$A:$A,YEAR(AA$5)&amp;MONTH(AA$5)&amp;Acompanhamento!$A19),0)</f>
        <v>0</v>
      </c>
      <c r="AB19" s="259">
        <f>IFERROR(VLOOKUP($A19,'Variação'!$1:$1048576,4+3*(COLUMN(AB$5)-2),FALSE)-VLOOKUP($A19,'Variação'!$1:$1048576,2+3*(COLUMN(AB$5)-2),FALSE),0)+IFERROR(SUMIFS(Proventos!$F:$F,Proventos!$A:$A,YEAR(AB$5)&amp;MONTH(AB$5)&amp;Acompanhamento!$A19),0)</f>
        <v>0</v>
      </c>
      <c r="AC19" s="259">
        <f>IFERROR(VLOOKUP($A19,'Variação'!$1:$1048576,4+3*(COLUMN(AC$5)-2),FALSE)-VLOOKUP($A19,'Variação'!$1:$1048576,2+3*(COLUMN(AC$5)-2),FALSE),0)+IFERROR(SUMIFS(Proventos!$F:$F,Proventos!$A:$A,YEAR(AC$5)&amp;MONTH(AC$5)&amp;Acompanhamento!$A19),0)</f>
        <v>0</v>
      </c>
      <c r="AD19" s="259">
        <f>IFERROR(VLOOKUP($A19,'Variação'!$1:$1048576,4+3*(COLUMN(AD$5)-2),FALSE)-VLOOKUP($A19,'Variação'!$1:$1048576,2+3*(COLUMN(AD$5)-2),FALSE),0)+IFERROR(SUMIFS(Proventos!$F:$F,Proventos!$A:$A,YEAR(AD$5)&amp;MONTH(AD$5)&amp;Acompanhamento!$A19),0)</f>
        <v>0</v>
      </c>
      <c r="AE19" s="259">
        <f>IFERROR(VLOOKUP($A19,'Variação'!$1:$1048576,4+3*(COLUMN(AE$5)-2),FALSE)-VLOOKUP($A19,'Variação'!$1:$1048576,2+3*(COLUMN(AE$5)-2),FALSE),0)+IFERROR(SUMIFS(Proventos!$F:$F,Proventos!$A:$A,YEAR(AE$5)&amp;MONTH(AE$5)&amp;Acompanhamento!$A19),0)</f>
        <v>0</v>
      </c>
      <c r="AF19" s="259">
        <f>IFERROR(VLOOKUP($A19,'Variação'!$1:$1048576,4+3*(COLUMN(AF$5)-2),FALSE)-VLOOKUP($A19,'Variação'!$1:$1048576,2+3*(COLUMN(AF$5)-2),FALSE),0)+IFERROR(SUMIFS(Proventos!$F:$F,Proventos!$A:$A,YEAR(AF$5)&amp;MONTH(AF$5)&amp;Acompanhamento!$A19),0)</f>
        <v>0</v>
      </c>
      <c r="AG19" s="259">
        <f>IFERROR(VLOOKUP($A19,'Variação'!$1:$1048576,4+3*(COLUMN(AG$5)-2),FALSE)-VLOOKUP($A19,'Variação'!$1:$1048576,2+3*(COLUMN(AG$5)-2),FALSE),0)+IFERROR(SUMIFS(Proventos!$F:$F,Proventos!$A:$A,YEAR(AG$5)&amp;MONTH(AG$5)&amp;Acompanhamento!$A19),0)</f>
        <v>0</v>
      </c>
      <c r="AH19" s="259">
        <f>IFERROR(VLOOKUP($A19,'Variação'!$1:$1048576,4+3*(COLUMN(AH$5)-2),FALSE)-VLOOKUP($A19,'Variação'!$1:$1048576,2+3*(COLUMN(AH$5)-2),FALSE),0)+IFERROR(SUMIFS(Proventos!$F:$F,Proventos!$A:$A,YEAR(AH$5)&amp;MONTH(AH$5)&amp;Acompanhamento!$A19),0)</f>
        <v>0</v>
      </c>
      <c r="AI19" s="259">
        <f>IFERROR(VLOOKUP($A19,'Variação'!$1:$1048576,4+3*(COLUMN(AI$5)-2),FALSE)-VLOOKUP($A19,'Variação'!$1:$1048576,2+3*(COLUMN(AI$5)-2),FALSE),0)+IFERROR(SUMIFS(Proventos!$F:$F,Proventos!$A:$A,YEAR(AI$5)&amp;MONTH(AI$5)&amp;Acompanhamento!$A19),0)</f>
        <v>0</v>
      </c>
      <c r="AJ19" s="259">
        <f>IFERROR(VLOOKUP($A19,'Variação'!$1:$1048576,4+3*(COLUMN(AJ$5)-2),FALSE)-VLOOKUP($A19,'Variação'!$1:$1048576,2+3*(COLUMN(AJ$5)-2),FALSE),0)+IFERROR(SUMIFS(Proventos!$F:$F,Proventos!$A:$A,YEAR(AJ$5)&amp;MONTH(AJ$5)&amp;Acompanhamento!$A19),0)</f>
        <v>0</v>
      </c>
      <c r="AK19" s="259">
        <f>IFERROR(VLOOKUP($A19,'Variação'!$1:$1048576,4+3*(COLUMN(AK$5)-2),FALSE)-VLOOKUP($A19,'Variação'!$1:$1048576,2+3*(COLUMN(AK$5)-2),FALSE),0)+IFERROR(SUMIFS(Proventos!$F:$F,Proventos!$A:$A,YEAR(AK$5)&amp;MONTH(AK$5)&amp;Acompanhamento!$A19),0)</f>
        <v>0</v>
      </c>
      <c r="AL19" s="259">
        <f>IFERROR(VLOOKUP($A19,'Variação'!$1:$1048576,4+3*(COLUMN(AL$5)-2),FALSE)-VLOOKUP($A19,'Variação'!$1:$1048576,2+3*(COLUMN(AL$5)-2),FALSE),0)+IFERROR(SUMIFS(Proventos!$F:$F,Proventos!$A:$A,YEAR(AL$5)&amp;MONTH(AL$5)&amp;Acompanhamento!$A19),0)</f>
        <v>0</v>
      </c>
      <c r="AM19" s="259">
        <f>IFERROR(VLOOKUP($A19,'Variação'!$1:$1048576,4+3*(COLUMN(AM$5)-2),FALSE)-VLOOKUP($A19,'Variação'!$1:$1048576,2+3*(COLUMN(AM$5)-2),FALSE),0)+IFERROR(SUMIFS(Proventos!$F:$F,Proventos!$A:$A,YEAR(AM$5)&amp;MONTH(AM$5)&amp;Acompanhamento!$A19),0)</f>
        <v>0</v>
      </c>
      <c r="AN19" s="259">
        <f>IFERROR(VLOOKUP($A19,'Variação'!$1:$1048576,4+3*(COLUMN(AN$5)-2),FALSE)-VLOOKUP($A19,'Variação'!$1:$1048576,2+3*(COLUMN(AN$5)-2),FALSE),0)+IFERROR(SUMIFS(Proventos!$F:$F,Proventos!$A:$A,YEAR(AN$5)&amp;MONTH(AN$5)&amp;Acompanhamento!$A19),0)</f>
        <v>0</v>
      </c>
      <c r="AO19" s="259">
        <f>IFERROR(VLOOKUP($A19,'Variação'!$1:$1048576,4+3*(COLUMN(AO$5)-2),FALSE)-VLOOKUP($A19,'Variação'!$1:$1048576,2+3*(COLUMN(AO$5)-2),FALSE),0)+IFERROR(SUMIFS(Proventos!$F:$F,Proventos!$A:$A,YEAR(AO$5)&amp;MONTH(AO$5)&amp;Acompanhamento!$A19),0)</f>
        <v>0</v>
      </c>
      <c r="AP19" s="259">
        <f>IFERROR(VLOOKUP($A19,'Variação'!$1:$1048576,4+3*(COLUMN(AP$5)-2),FALSE)-VLOOKUP($A19,'Variação'!$1:$1048576,2+3*(COLUMN(AP$5)-2),FALSE),0)+IFERROR(SUMIFS(Proventos!$F:$F,Proventos!$A:$A,YEAR(AP$5)&amp;MONTH(AP$5)&amp;Acompanhamento!$A19),0)</f>
        <v>0</v>
      </c>
      <c r="AQ19" s="259">
        <f>IFERROR(VLOOKUP($A19,'Variação'!$1:$1048576,4+3*(COLUMN(AQ$5)-2),FALSE)-VLOOKUP($A19,'Variação'!$1:$1048576,2+3*(COLUMN(AQ$5)-2),FALSE),0)+IFERROR(SUMIFS(Proventos!$F:$F,Proventos!$A:$A,YEAR(AQ$5)&amp;MONTH(AQ$5)&amp;Acompanhamento!$A19),0)</f>
        <v>0</v>
      </c>
      <c r="AR19" s="259">
        <f>IFERROR(VLOOKUP($A19,'Variação'!$1:$1048576,4+3*(COLUMN(AR$5)-2),FALSE)-VLOOKUP($A19,'Variação'!$1:$1048576,2+3*(COLUMN(AR$5)-2),FALSE),0)+IFERROR(SUMIFS(Proventos!$F:$F,Proventos!$A:$A,YEAR(AR$5)&amp;MONTH(AR$5)&amp;Acompanhamento!$A19),0)</f>
        <v>0</v>
      </c>
      <c r="AS19" s="259">
        <f>IFERROR(VLOOKUP($A19,'Variação'!$1:$1048576,4+3*(COLUMN(AS$5)-2),FALSE)-VLOOKUP($A19,'Variação'!$1:$1048576,2+3*(COLUMN(AS$5)-2),FALSE),0)+IFERROR(SUMIFS(Proventos!$F:$F,Proventos!$A:$A,YEAR(AS$5)&amp;MONTH(AS$5)&amp;Acompanhamento!$A19),0)</f>
        <v>0</v>
      </c>
      <c r="AT19" s="259">
        <f>IFERROR(VLOOKUP($A19,'Variação'!$1:$1048576,4+3*(COLUMN(AT$5)-2),FALSE)-VLOOKUP($A19,'Variação'!$1:$1048576,2+3*(COLUMN(AT$5)-2),FALSE),0)+IFERROR(SUMIFS(Proventos!$F:$F,Proventos!$A:$A,YEAR(AT$5)&amp;MONTH(AT$5)&amp;Acompanhamento!$A19),0)</f>
        <v>0</v>
      </c>
      <c r="AU19" s="259">
        <f>IFERROR(VLOOKUP($A19,'Variação'!$1:$1048576,4+3*(COLUMN(AU$5)-2),FALSE)-VLOOKUP($A19,'Variação'!$1:$1048576,2+3*(COLUMN(AU$5)-2),FALSE),0)+IFERROR(SUMIFS(Proventos!$F:$F,Proventos!$A:$A,YEAR(AU$5)&amp;MONTH(AU$5)&amp;Acompanhamento!$A19),0)</f>
        <v>0</v>
      </c>
      <c r="AV19" s="259">
        <f>IFERROR(VLOOKUP($A19,'Variação'!$1:$1048576,4+3*(COLUMN(AV$5)-2),FALSE)-VLOOKUP($A19,'Variação'!$1:$1048576,2+3*(COLUMN(AV$5)-2),FALSE),0)+IFERROR(SUMIFS(Proventos!$F:$F,Proventos!$A:$A,YEAR(AV$5)&amp;MONTH(AV$5)&amp;Acompanhamento!$A19),0)</f>
        <v>0</v>
      </c>
      <c r="AW19" s="259">
        <f>IFERROR(VLOOKUP($A19,'Variação'!$1:$1048576,4+3*(COLUMN(AW$5)-2),FALSE)-VLOOKUP($A19,'Variação'!$1:$1048576,2+3*(COLUMN(AW$5)-2),FALSE),0)+IFERROR(SUMIFS(Proventos!$F:$F,Proventos!$A:$A,YEAR(AW$5)&amp;MONTH(AW$5)&amp;Acompanhamento!$A19),0)</f>
        <v>0</v>
      </c>
      <c r="AX19" s="259">
        <f>IFERROR(VLOOKUP($A19,'Variação'!$1:$1048576,4+3*(COLUMN(AX$5)-2),FALSE)-VLOOKUP($A19,'Variação'!$1:$1048576,2+3*(COLUMN(AX$5)-2),FALSE),0)+IFERROR(SUMIFS(Proventos!$F:$F,Proventos!$A:$A,YEAR(AX$5)&amp;MONTH(AX$5)&amp;Acompanhamento!$A19),0)</f>
        <v>0</v>
      </c>
      <c r="AY19" s="259">
        <f>IFERROR(VLOOKUP($A19,'Variação'!$1:$1048576,4+3*(COLUMN(AY$5)-2),FALSE)-VLOOKUP($A19,'Variação'!$1:$1048576,2+3*(COLUMN(AY$5)-2),FALSE),0)+IFERROR(SUMIFS(Proventos!$F:$F,Proventos!$A:$A,YEAR(AY$5)&amp;MONTH(AY$5)&amp;Acompanhamento!$A19),0)</f>
        <v>0</v>
      </c>
      <c r="AZ19" s="259">
        <f>IFERROR(VLOOKUP($A19,'Variação'!$1:$1048576,4+3*(COLUMN(AZ$5)-2),FALSE)-VLOOKUP($A19,'Variação'!$1:$1048576,2+3*(COLUMN(AZ$5)-2),FALSE),0)+IFERROR(SUMIFS(Proventos!$F:$F,Proventos!$A:$A,YEAR(AZ$5)&amp;MONTH(AZ$5)&amp;Acompanhamento!$A19),0)</f>
        <v>0</v>
      </c>
      <c r="BA19" s="259">
        <f>IFERROR(VLOOKUP($A19,'Variação'!$1:$1048576,4+3*(COLUMN(BA$5)-2),FALSE)-VLOOKUP($A19,'Variação'!$1:$1048576,2+3*(COLUMN(BA$5)-2),FALSE),0)+IFERROR(SUMIFS(Proventos!$F:$F,Proventos!$A:$A,YEAR(BA$5)&amp;MONTH(BA$5)&amp;Acompanhamento!$A19),0)</f>
        <v>0</v>
      </c>
      <c r="BB19" s="259">
        <f>IFERROR(VLOOKUP($A19,'Variação'!$1:$1048576,4+3*(COLUMN(BB$5)-2),FALSE)-VLOOKUP($A19,'Variação'!$1:$1048576,2+3*(COLUMN(BB$5)-2),FALSE),0)+IFERROR(SUMIFS(Proventos!$F:$F,Proventos!$A:$A,YEAR(BB$5)&amp;MONTH(BB$5)&amp;Acompanhamento!$A19),0)</f>
        <v>0</v>
      </c>
      <c r="BC19" s="259">
        <f>IFERROR(VLOOKUP($A19,'Variação'!$1:$1048576,4+3*(COLUMN(BC$5)-2),FALSE)-VLOOKUP($A19,'Variação'!$1:$1048576,2+3*(COLUMN(BC$5)-2),FALSE),0)+IFERROR(SUMIFS(Proventos!$F:$F,Proventos!$A:$A,YEAR(BC$5)&amp;MONTH(BC$5)&amp;Acompanhamento!$A19),0)</f>
        <v>0</v>
      </c>
      <c r="BD19" s="259">
        <f>IFERROR(VLOOKUP($A19,'Variação'!$1:$1048576,4+3*(COLUMN(BD$5)-2),FALSE)-VLOOKUP($A19,'Variação'!$1:$1048576,2+3*(COLUMN(BD$5)-2),FALSE),0)+IFERROR(SUMIFS(Proventos!$F:$F,Proventos!$A:$A,YEAR(BD$5)&amp;MONTH(BD$5)&amp;Acompanhamento!$A19),0)</f>
        <v>0</v>
      </c>
      <c r="BE19" s="259">
        <f>IFERROR(VLOOKUP($A19,'Variação'!$1:$1048576,4+3*(COLUMN(BE$5)-2),FALSE)-VLOOKUP($A19,'Variação'!$1:$1048576,2+3*(COLUMN(BE$5)-2),FALSE),0)+IFERROR(SUMIFS(Proventos!$F:$F,Proventos!$A:$A,YEAR(BE$5)&amp;MONTH(BE$5)&amp;Acompanhamento!$A19),0)</f>
        <v>0</v>
      </c>
      <c r="BF19" s="259">
        <f>IFERROR(VLOOKUP($A19,'Variação'!$1:$1048576,4+3*(COLUMN(BF$5)-2),FALSE)-VLOOKUP($A19,'Variação'!$1:$1048576,2+3*(COLUMN(BF$5)-2),FALSE),0)+IFERROR(SUMIFS(Proventos!$F:$F,Proventos!$A:$A,YEAR(BF$5)&amp;MONTH(BF$5)&amp;Acompanhamento!$A19),0)</f>
        <v>0</v>
      </c>
      <c r="BG19" s="259">
        <f>IFERROR(VLOOKUP($A19,'Variação'!$1:$1048576,4+3*(COLUMN(BG$5)-2),FALSE)-VLOOKUP($A19,'Variação'!$1:$1048576,2+3*(COLUMN(BG$5)-2),FALSE),0)+IFERROR(SUMIFS(Proventos!$F:$F,Proventos!$A:$A,YEAR(BG$5)&amp;MONTH(BG$5)&amp;Acompanhamento!$A19),0)</f>
        <v>0</v>
      </c>
      <c r="BH19" s="259">
        <f>IFERROR(VLOOKUP($A19,'Variação'!$1:$1048576,4+3*(COLUMN(BH$5)-2),FALSE)-VLOOKUP($A19,'Variação'!$1:$1048576,2+3*(COLUMN(BH$5)-2),FALSE),0)+IFERROR(SUMIFS(Proventos!$F:$F,Proventos!$A:$A,YEAR(BH$5)&amp;MONTH(BH$5)&amp;Acompanhamento!$A19),0)</f>
        <v>0</v>
      </c>
      <c r="BI19" s="259">
        <f>IFERROR(VLOOKUP($A19,'Variação'!$1:$1048576,4+3*(COLUMN(BI$5)-2),FALSE)-VLOOKUP($A19,'Variação'!$1:$1048576,2+3*(COLUMN(BI$5)-2),FALSE),0)+IFERROR(SUMIFS(Proventos!$F:$F,Proventos!$A:$A,YEAR(BI$5)&amp;MONTH(BI$5)&amp;Acompanhamento!$A19),0)</f>
        <v>0</v>
      </c>
    </row>
    <row r="20" ht="14.25" customHeight="1" outlineLevel="2">
      <c r="A20" s="258"/>
      <c r="B20" s="259">
        <f>IFERROR(VLOOKUP($A20,'Variação'!$1:$1048576,4+3*(COLUMN(B$5)-2),FALSE)-VLOOKUP($A20,'Variação'!$1:$1048576,2+3*(COLUMN(B$5)-2),FALSE),0)+IFERROR(SUMIFS(Proventos!$F:$F,Proventos!$A:$A,YEAR(B$5)&amp;MONTH(B$5)&amp;Acompanhamento!$A20),0)</f>
        <v>0</v>
      </c>
      <c r="C20" s="259">
        <f>IFERROR(VLOOKUP($A20,'Variação'!$1:$1048576,4+3*(COLUMN(C$5)-2),FALSE)-VLOOKUP($A20,'Variação'!$1:$1048576,2+3*(COLUMN(C$5)-2),FALSE),0)+IFERROR(SUMIFS(Proventos!$F:$F,Proventos!$A:$A,YEAR(C$5)&amp;MONTH(C$5)&amp;Acompanhamento!$A20),0)</f>
        <v>0</v>
      </c>
      <c r="D20" s="259">
        <f>IFERROR(VLOOKUP($A20,'Variação'!$1:$1048576,4+3*(COLUMN(D$5)-2),FALSE)-VLOOKUP($A20,'Variação'!$1:$1048576,2+3*(COLUMN(D$5)-2),FALSE),0)+IFERROR(SUMIFS(Proventos!$F:$F,Proventos!$A:$A,YEAR(D$5)&amp;MONTH(D$5)&amp;Acompanhamento!$A20),0)</f>
        <v>0</v>
      </c>
      <c r="E20" s="259">
        <f>IFERROR(VLOOKUP($A20,'Variação'!$1:$1048576,4+3*(COLUMN(E$5)-2),FALSE)-VLOOKUP($A20,'Variação'!$1:$1048576,2+3*(COLUMN(E$5)-2),FALSE),0)+IFERROR(SUMIFS(Proventos!$F:$F,Proventos!$A:$A,YEAR(E$5)&amp;MONTH(E$5)&amp;Acompanhamento!$A20),0)</f>
        <v>0</v>
      </c>
      <c r="F20" s="259">
        <f>IFERROR(VLOOKUP($A20,'Variação'!$1:$1048576,4+3*(COLUMN(F$5)-2),FALSE)-VLOOKUP($A20,'Variação'!$1:$1048576,2+3*(COLUMN(F$5)-2),FALSE),0)+IFERROR(SUMIFS(Proventos!$F:$F,Proventos!$A:$A,YEAR(F$5)&amp;MONTH(F$5)&amp;Acompanhamento!$A20),0)</f>
        <v>0</v>
      </c>
      <c r="G20" s="259">
        <f>IFERROR(VLOOKUP($A20,'Variação'!$1:$1048576,4+3*(COLUMN(G$5)-2),FALSE)-VLOOKUP($A20,'Variação'!$1:$1048576,2+3*(COLUMN(G$5)-2),FALSE),0)+IFERROR(SUMIFS(Proventos!$F:$F,Proventos!$A:$A,YEAR(G$5)&amp;MONTH(G$5)&amp;Acompanhamento!$A20),0)</f>
        <v>0</v>
      </c>
      <c r="H20" s="259">
        <f>IFERROR(VLOOKUP($A20,'Variação'!$1:$1048576,4+3*(COLUMN(H$5)-2),FALSE)-VLOOKUP($A20,'Variação'!$1:$1048576,2+3*(COLUMN(H$5)-2),FALSE),0)+IFERROR(SUMIFS(Proventos!$F:$F,Proventos!$A:$A,YEAR(H$5)&amp;MONTH(H$5)&amp;Acompanhamento!$A20),0)</f>
        <v>0</v>
      </c>
      <c r="I20" s="259">
        <f>IFERROR(VLOOKUP($A20,'Variação'!$1:$1048576,4+3*(COLUMN(I$5)-2),FALSE)-VLOOKUP($A20,'Variação'!$1:$1048576,2+3*(COLUMN(I$5)-2),FALSE),0)+IFERROR(SUMIFS(Proventos!$F:$F,Proventos!$A:$A,YEAR(I$5)&amp;MONTH(I$5)&amp;Acompanhamento!$A20),0)</f>
        <v>0</v>
      </c>
      <c r="J20" s="259">
        <f>IFERROR(VLOOKUP($A20,'Variação'!$1:$1048576,4+3*(COLUMN(J$5)-2),FALSE)-VLOOKUP($A20,'Variação'!$1:$1048576,2+3*(COLUMN(J$5)-2),FALSE),0)+IFERROR(SUMIFS(Proventos!$F:$F,Proventos!$A:$A,YEAR(J$5)&amp;MONTH(J$5)&amp;Acompanhamento!$A20),0)</f>
        <v>0</v>
      </c>
      <c r="K20" s="259">
        <f>IFERROR(VLOOKUP($A20,'Variação'!$1:$1048576,4+3*(COLUMN(K$5)-2),FALSE)-VLOOKUP($A20,'Variação'!$1:$1048576,2+3*(COLUMN(K$5)-2),FALSE),0)+IFERROR(SUMIFS(Proventos!$F:$F,Proventos!$A:$A,YEAR(K$5)&amp;MONTH(K$5)&amp;Acompanhamento!$A20),0)</f>
        <v>0</v>
      </c>
      <c r="L20" s="259">
        <f>IFERROR(VLOOKUP($A20,'Variação'!$1:$1048576,4+3*(COLUMN(L$5)-2),FALSE)-VLOOKUP($A20,'Variação'!$1:$1048576,2+3*(COLUMN(L$5)-2),FALSE),0)+IFERROR(SUMIFS(Proventos!$F:$F,Proventos!$A:$A,YEAR(L$5)&amp;MONTH(L$5)&amp;Acompanhamento!$A20),0)</f>
        <v>0</v>
      </c>
      <c r="M20" s="259">
        <f>IFERROR(VLOOKUP($A20,'Variação'!$1:$1048576,4+3*(COLUMN(M$5)-2),FALSE)-VLOOKUP($A20,'Variação'!$1:$1048576,2+3*(COLUMN(M$5)-2),FALSE),0)+IFERROR(SUMIFS(Proventos!$F:$F,Proventos!$A:$A,YEAR(M$5)&amp;MONTH(M$5)&amp;Acompanhamento!$A20),0)</f>
        <v>0</v>
      </c>
      <c r="N20" s="259">
        <f>IFERROR(VLOOKUP($A20,'Variação'!$1:$1048576,4+3*(COLUMN(N$5)-2),FALSE)-VLOOKUP($A20,'Variação'!$1:$1048576,2+3*(COLUMN(N$5)-2),FALSE),0)+IFERROR(SUMIFS(Proventos!$F:$F,Proventos!$A:$A,YEAR(N$5)&amp;MONTH(N$5)&amp;Acompanhamento!$A20),0)</f>
        <v>0</v>
      </c>
      <c r="O20" s="259">
        <f>IFERROR(VLOOKUP($A20,'Variação'!$1:$1048576,4+3*(COLUMN(O$5)-2),FALSE)-VLOOKUP($A20,'Variação'!$1:$1048576,2+3*(COLUMN(O$5)-2),FALSE),0)+IFERROR(SUMIFS(Proventos!$F:$F,Proventos!$A:$A,YEAR(O$5)&amp;MONTH(O$5)&amp;Acompanhamento!$A20),0)</f>
        <v>0</v>
      </c>
      <c r="P20" s="259">
        <f>IFERROR(VLOOKUP($A20,'Variação'!$1:$1048576,4+3*(COLUMN(P$5)-2),FALSE)-VLOOKUP($A20,'Variação'!$1:$1048576,2+3*(COLUMN(P$5)-2),FALSE),0)+IFERROR(SUMIFS(Proventos!$F:$F,Proventos!$A:$A,YEAR(P$5)&amp;MONTH(P$5)&amp;Acompanhamento!$A20),0)</f>
        <v>0</v>
      </c>
      <c r="Q20" s="259">
        <f>IFERROR(VLOOKUP($A20,'Variação'!$1:$1048576,4+3*(COLUMN(Q$5)-2),FALSE)-VLOOKUP($A20,'Variação'!$1:$1048576,2+3*(COLUMN(Q$5)-2),FALSE),0)+IFERROR(SUMIFS(Proventos!$F:$F,Proventos!$A:$A,YEAR(Q$5)&amp;MONTH(Q$5)&amp;Acompanhamento!$A20),0)</f>
        <v>0</v>
      </c>
      <c r="R20" s="259">
        <f>IFERROR(VLOOKUP($A20,'Variação'!$1:$1048576,4+3*(COLUMN(R$5)-2),FALSE)-VLOOKUP($A20,'Variação'!$1:$1048576,2+3*(COLUMN(R$5)-2),FALSE),0)+IFERROR(SUMIFS(Proventos!$F:$F,Proventos!$A:$A,YEAR(R$5)&amp;MONTH(R$5)&amp;Acompanhamento!$A20),0)</f>
        <v>0</v>
      </c>
      <c r="S20" s="259">
        <f>IFERROR(VLOOKUP($A20,'Variação'!$1:$1048576,4+3*(COLUMN(S$5)-2),FALSE)-VLOOKUP($A20,'Variação'!$1:$1048576,2+3*(COLUMN(S$5)-2),FALSE),0)+IFERROR(SUMIFS(Proventos!$F:$F,Proventos!$A:$A,YEAR(S$5)&amp;MONTH(S$5)&amp;Acompanhamento!$A20),0)</f>
        <v>0</v>
      </c>
      <c r="T20" s="259">
        <f>IFERROR(VLOOKUP($A20,'Variação'!$1:$1048576,4+3*(COLUMN(T$5)-2),FALSE)-VLOOKUP($A20,'Variação'!$1:$1048576,2+3*(COLUMN(T$5)-2),FALSE),0)+IFERROR(SUMIFS(Proventos!$F:$F,Proventos!$A:$A,YEAR(T$5)&amp;MONTH(T$5)&amp;Acompanhamento!$A20),0)</f>
        <v>0</v>
      </c>
      <c r="U20" s="259">
        <f>IFERROR(VLOOKUP($A20,'Variação'!$1:$1048576,4+3*(COLUMN(U$5)-2),FALSE)-VLOOKUP($A20,'Variação'!$1:$1048576,2+3*(COLUMN(U$5)-2),FALSE),0)+IFERROR(SUMIFS(Proventos!$F:$F,Proventos!$A:$A,YEAR(U$5)&amp;MONTH(U$5)&amp;Acompanhamento!$A20),0)</f>
        <v>0</v>
      </c>
      <c r="V20" s="259">
        <f>IFERROR(VLOOKUP($A20,'Variação'!$1:$1048576,4+3*(COLUMN(V$5)-2),FALSE)-VLOOKUP($A20,'Variação'!$1:$1048576,2+3*(COLUMN(V$5)-2),FALSE),0)+IFERROR(SUMIFS(Proventos!$F:$F,Proventos!$A:$A,YEAR(V$5)&amp;MONTH(V$5)&amp;Acompanhamento!$A20),0)</f>
        <v>0</v>
      </c>
      <c r="W20" s="259">
        <f>IFERROR(VLOOKUP($A20,'Variação'!$1:$1048576,4+3*(COLUMN(W$5)-2),FALSE)-VLOOKUP($A20,'Variação'!$1:$1048576,2+3*(COLUMN(W$5)-2),FALSE),0)+IFERROR(SUMIFS(Proventos!$F:$F,Proventos!$A:$A,YEAR(W$5)&amp;MONTH(W$5)&amp;Acompanhamento!$A20),0)</f>
        <v>0</v>
      </c>
      <c r="X20" s="259">
        <f>IFERROR(VLOOKUP($A20,'Variação'!$1:$1048576,4+3*(COLUMN(X$5)-2),FALSE)-VLOOKUP($A20,'Variação'!$1:$1048576,2+3*(COLUMN(X$5)-2),FALSE),0)+IFERROR(SUMIFS(Proventos!$F:$F,Proventos!$A:$A,YEAR(X$5)&amp;MONTH(X$5)&amp;Acompanhamento!$A20),0)</f>
        <v>0</v>
      </c>
      <c r="Y20" s="259">
        <f>IFERROR(VLOOKUP($A20,'Variação'!$1:$1048576,4+3*(COLUMN(Y$5)-2),FALSE)-VLOOKUP($A20,'Variação'!$1:$1048576,2+3*(COLUMN(Y$5)-2),FALSE),0)+IFERROR(SUMIFS(Proventos!$F:$F,Proventos!$A:$A,YEAR(Y$5)&amp;MONTH(Y$5)&amp;Acompanhamento!$A20),0)</f>
        <v>0</v>
      </c>
      <c r="Z20" s="259">
        <f>IFERROR(VLOOKUP($A20,'Variação'!$1:$1048576,4+3*(COLUMN(Z$5)-2),FALSE)-VLOOKUP($A20,'Variação'!$1:$1048576,2+3*(COLUMN(Z$5)-2),FALSE),0)+IFERROR(SUMIFS(Proventos!$F:$F,Proventos!$A:$A,YEAR(Z$5)&amp;MONTH(Z$5)&amp;Acompanhamento!$A20),0)</f>
        <v>0</v>
      </c>
      <c r="AA20" s="259">
        <f>IFERROR(VLOOKUP($A20,'Variação'!$1:$1048576,4+3*(COLUMN(AA$5)-2),FALSE)-VLOOKUP($A20,'Variação'!$1:$1048576,2+3*(COLUMN(AA$5)-2),FALSE),0)+IFERROR(SUMIFS(Proventos!$F:$F,Proventos!$A:$A,YEAR(AA$5)&amp;MONTH(AA$5)&amp;Acompanhamento!$A20),0)</f>
        <v>0</v>
      </c>
      <c r="AB20" s="259">
        <f>IFERROR(VLOOKUP($A20,'Variação'!$1:$1048576,4+3*(COLUMN(AB$5)-2),FALSE)-VLOOKUP($A20,'Variação'!$1:$1048576,2+3*(COLUMN(AB$5)-2),FALSE),0)+IFERROR(SUMIFS(Proventos!$F:$F,Proventos!$A:$A,YEAR(AB$5)&amp;MONTH(AB$5)&amp;Acompanhamento!$A20),0)</f>
        <v>0</v>
      </c>
      <c r="AC20" s="259">
        <f>IFERROR(VLOOKUP($A20,'Variação'!$1:$1048576,4+3*(COLUMN(AC$5)-2),FALSE)-VLOOKUP($A20,'Variação'!$1:$1048576,2+3*(COLUMN(AC$5)-2),FALSE),0)+IFERROR(SUMIFS(Proventos!$F:$F,Proventos!$A:$A,YEAR(AC$5)&amp;MONTH(AC$5)&amp;Acompanhamento!$A20),0)</f>
        <v>0</v>
      </c>
      <c r="AD20" s="259">
        <f>IFERROR(VLOOKUP($A20,'Variação'!$1:$1048576,4+3*(COLUMN(AD$5)-2),FALSE)-VLOOKUP($A20,'Variação'!$1:$1048576,2+3*(COLUMN(AD$5)-2),FALSE),0)+IFERROR(SUMIFS(Proventos!$F:$F,Proventos!$A:$A,YEAR(AD$5)&amp;MONTH(AD$5)&amp;Acompanhamento!$A20),0)</f>
        <v>0</v>
      </c>
      <c r="AE20" s="259">
        <f>IFERROR(VLOOKUP($A20,'Variação'!$1:$1048576,4+3*(COLUMN(AE$5)-2),FALSE)-VLOOKUP($A20,'Variação'!$1:$1048576,2+3*(COLUMN(AE$5)-2),FALSE),0)+IFERROR(SUMIFS(Proventos!$F:$F,Proventos!$A:$A,YEAR(AE$5)&amp;MONTH(AE$5)&amp;Acompanhamento!$A20),0)</f>
        <v>0</v>
      </c>
      <c r="AF20" s="259">
        <f>IFERROR(VLOOKUP($A20,'Variação'!$1:$1048576,4+3*(COLUMN(AF$5)-2),FALSE)-VLOOKUP($A20,'Variação'!$1:$1048576,2+3*(COLUMN(AF$5)-2),FALSE),0)+IFERROR(SUMIFS(Proventos!$F:$F,Proventos!$A:$A,YEAR(AF$5)&amp;MONTH(AF$5)&amp;Acompanhamento!$A20),0)</f>
        <v>0</v>
      </c>
      <c r="AG20" s="259">
        <f>IFERROR(VLOOKUP($A20,'Variação'!$1:$1048576,4+3*(COLUMN(AG$5)-2),FALSE)-VLOOKUP($A20,'Variação'!$1:$1048576,2+3*(COLUMN(AG$5)-2),FALSE),0)+IFERROR(SUMIFS(Proventos!$F:$F,Proventos!$A:$A,YEAR(AG$5)&amp;MONTH(AG$5)&amp;Acompanhamento!$A20),0)</f>
        <v>0</v>
      </c>
      <c r="AH20" s="259">
        <f>IFERROR(VLOOKUP($A20,'Variação'!$1:$1048576,4+3*(COLUMN(AH$5)-2),FALSE)-VLOOKUP($A20,'Variação'!$1:$1048576,2+3*(COLUMN(AH$5)-2),FALSE),0)+IFERROR(SUMIFS(Proventos!$F:$F,Proventos!$A:$A,YEAR(AH$5)&amp;MONTH(AH$5)&amp;Acompanhamento!$A20),0)</f>
        <v>0</v>
      </c>
      <c r="AI20" s="259">
        <f>IFERROR(VLOOKUP($A20,'Variação'!$1:$1048576,4+3*(COLUMN(AI$5)-2),FALSE)-VLOOKUP($A20,'Variação'!$1:$1048576,2+3*(COLUMN(AI$5)-2),FALSE),0)+IFERROR(SUMIFS(Proventos!$F:$F,Proventos!$A:$A,YEAR(AI$5)&amp;MONTH(AI$5)&amp;Acompanhamento!$A20),0)</f>
        <v>0</v>
      </c>
      <c r="AJ20" s="259">
        <f>IFERROR(VLOOKUP($A20,'Variação'!$1:$1048576,4+3*(COLUMN(AJ$5)-2),FALSE)-VLOOKUP($A20,'Variação'!$1:$1048576,2+3*(COLUMN(AJ$5)-2),FALSE),0)+IFERROR(SUMIFS(Proventos!$F:$F,Proventos!$A:$A,YEAR(AJ$5)&amp;MONTH(AJ$5)&amp;Acompanhamento!$A20),0)</f>
        <v>0</v>
      </c>
      <c r="AK20" s="259">
        <f>IFERROR(VLOOKUP($A20,'Variação'!$1:$1048576,4+3*(COLUMN(AK$5)-2),FALSE)-VLOOKUP($A20,'Variação'!$1:$1048576,2+3*(COLUMN(AK$5)-2),FALSE),0)+IFERROR(SUMIFS(Proventos!$F:$F,Proventos!$A:$A,YEAR(AK$5)&amp;MONTH(AK$5)&amp;Acompanhamento!$A20),0)</f>
        <v>0</v>
      </c>
      <c r="AL20" s="259">
        <f>IFERROR(VLOOKUP($A20,'Variação'!$1:$1048576,4+3*(COLUMN(AL$5)-2),FALSE)-VLOOKUP($A20,'Variação'!$1:$1048576,2+3*(COLUMN(AL$5)-2),FALSE),0)+IFERROR(SUMIFS(Proventos!$F:$F,Proventos!$A:$A,YEAR(AL$5)&amp;MONTH(AL$5)&amp;Acompanhamento!$A20),0)</f>
        <v>0</v>
      </c>
      <c r="AM20" s="259">
        <f>IFERROR(VLOOKUP($A20,'Variação'!$1:$1048576,4+3*(COLUMN(AM$5)-2),FALSE)-VLOOKUP($A20,'Variação'!$1:$1048576,2+3*(COLUMN(AM$5)-2),FALSE),0)+IFERROR(SUMIFS(Proventos!$F:$F,Proventos!$A:$A,YEAR(AM$5)&amp;MONTH(AM$5)&amp;Acompanhamento!$A20),0)</f>
        <v>0</v>
      </c>
      <c r="AN20" s="259">
        <f>IFERROR(VLOOKUP($A20,'Variação'!$1:$1048576,4+3*(COLUMN(AN$5)-2),FALSE)-VLOOKUP($A20,'Variação'!$1:$1048576,2+3*(COLUMN(AN$5)-2),FALSE),0)+IFERROR(SUMIFS(Proventos!$F:$F,Proventos!$A:$A,YEAR(AN$5)&amp;MONTH(AN$5)&amp;Acompanhamento!$A20),0)</f>
        <v>0</v>
      </c>
      <c r="AO20" s="259">
        <f>IFERROR(VLOOKUP($A20,'Variação'!$1:$1048576,4+3*(COLUMN(AO$5)-2),FALSE)-VLOOKUP($A20,'Variação'!$1:$1048576,2+3*(COLUMN(AO$5)-2),FALSE),0)+IFERROR(SUMIFS(Proventos!$F:$F,Proventos!$A:$A,YEAR(AO$5)&amp;MONTH(AO$5)&amp;Acompanhamento!$A20),0)</f>
        <v>0</v>
      </c>
      <c r="AP20" s="259">
        <f>IFERROR(VLOOKUP($A20,'Variação'!$1:$1048576,4+3*(COLUMN(AP$5)-2),FALSE)-VLOOKUP($A20,'Variação'!$1:$1048576,2+3*(COLUMN(AP$5)-2),FALSE),0)+IFERROR(SUMIFS(Proventos!$F:$F,Proventos!$A:$A,YEAR(AP$5)&amp;MONTH(AP$5)&amp;Acompanhamento!$A20),0)</f>
        <v>0</v>
      </c>
      <c r="AQ20" s="259">
        <f>IFERROR(VLOOKUP($A20,'Variação'!$1:$1048576,4+3*(COLUMN(AQ$5)-2),FALSE)-VLOOKUP($A20,'Variação'!$1:$1048576,2+3*(COLUMN(AQ$5)-2),FALSE),0)+IFERROR(SUMIFS(Proventos!$F:$F,Proventos!$A:$A,YEAR(AQ$5)&amp;MONTH(AQ$5)&amp;Acompanhamento!$A20),0)</f>
        <v>0</v>
      </c>
      <c r="AR20" s="259">
        <f>IFERROR(VLOOKUP($A20,'Variação'!$1:$1048576,4+3*(COLUMN(AR$5)-2),FALSE)-VLOOKUP($A20,'Variação'!$1:$1048576,2+3*(COLUMN(AR$5)-2),FALSE),0)+IFERROR(SUMIFS(Proventos!$F:$F,Proventos!$A:$A,YEAR(AR$5)&amp;MONTH(AR$5)&amp;Acompanhamento!$A20),0)</f>
        <v>0</v>
      </c>
      <c r="AS20" s="259">
        <f>IFERROR(VLOOKUP($A20,'Variação'!$1:$1048576,4+3*(COLUMN(AS$5)-2),FALSE)-VLOOKUP($A20,'Variação'!$1:$1048576,2+3*(COLUMN(AS$5)-2),FALSE),0)+IFERROR(SUMIFS(Proventos!$F:$F,Proventos!$A:$A,YEAR(AS$5)&amp;MONTH(AS$5)&amp;Acompanhamento!$A20),0)</f>
        <v>0</v>
      </c>
      <c r="AT20" s="259">
        <f>IFERROR(VLOOKUP($A20,'Variação'!$1:$1048576,4+3*(COLUMN(AT$5)-2),FALSE)-VLOOKUP($A20,'Variação'!$1:$1048576,2+3*(COLUMN(AT$5)-2),FALSE),0)+IFERROR(SUMIFS(Proventos!$F:$F,Proventos!$A:$A,YEAR(AT$5)&amp;MONTH(AT$5)&amp;Acompanhamento!$A20),0)</f>
        <v>0</v>
      </c>
      <c r="AU20" s="259">
        <f>IFERROR(VLOOKUP($A20,'Variação'!$1:$1048576,4+3*(COLUMN(AU$5)-2),FALSE)-VLOOKUP($A20,'Variação'!$1:$1048576,2+3*(COLUMN(AU$5)-2),FALSE),0)+IFERROR(SUMIFS(Proventos!$F:$F,Proventos!$A:$A,YEAR(AU$5)&amp;MONTH(AU$5)&amp;Acompanhamento!$A20),0)</f>
        <v>0</v>
      </c>
      <c r="AV20" s="259">
        <f>IFERROR(VLOOKUP($A20,'Variação'!$1:$1048576,4+3*(COLUMN(AV$5)-2),FALSE)-VLOOKUP($A20,'Variação'!$1:$1048576,2+3*(COLUMN(AV$5)-2),FALSE),0)+IFERROR(SUMIFS(Proventos!$F:$F,Proventos!$A:$A,YEAR(AV$5)&amp;MONTH(AV$5)&amp;Acompanhamento!$A20),0)</f>
        <v>0</v>
      </c>
      <c r="AW20" s="259">
        <f>IFERROR(VLOOKUP($A20,'Variação'!$1:$1048576,4+3*(COLUMN(AW$5)-2),FALSE)-VLOOKUP($A20,'Variação'!$1:$1048576,2+3*(COLUMN(AW$5)-2),FALSE),0)+IFERROR(SUMIFS(Proventos!$F:$F,Proventos!$A:$A,YEAR(AW$5)&amp;MONTH(AW$5)&amp;Acompanhamento!$A20),0)</f>
        <v>0</v>
      </c>
      <c r="AX20" s="259">
        <f>IFERROR(VLOOKUP($A20,'Variação'!$1:$1048576,4+3*(COLUMN(AX$5)-2),FALSE)-VLOOKUP($A20,'Variação'!$1:$1048576,2+3*(COLUMN(AX$5)-2),FALSE),0)+IFERROR(SUMIFS(Proventos!$F:$F,Proventos!$A:$A,YEAR(AX$5)&amp;MONTH(AX$5)&amp;Acompanhamento!$A20),0)</f>
        <v>0</v>
      </c>
      <c r="AY20" s="259">
        <f>IFERROR(VLOOKUP($A20,'Variação'!$1:$1048576,4+3*(COLUMN(AY$5)-2),FALSE)-VLOOKUP($A20,'Variação'!$1:$1048576,2+3*(COLUMN(AY$5)-2),FALSE),0)+IFERROR(SUMIFS(Proventos!$F:$F,Proventos!$A:$A,YEAR(AY$5)&amp;MONTH(AY$5)&amp;Acompanhamento!$A20),0)</f>
        <v>0</v>
      </c>
      <c r="AZ20" s="259">
        <f>IFERROR(VLOOKUP($A20,'Variação'!$1:$1048576,4+3*(COLUMN(AZ$5)-2),FALSE)-VLOOKUP($A20,'Variação'!$1:$1048576,2+3*(COLUMN(AZ$5)-2),FALSE),0)+IFERROR(SUMIFS(Proventos!$F:$F,Proventos!$A:$A,YEAR(AZ$5)&amp;MONTH(AZ$5)&amp;Acompanhamento!$A20),0)</f>
        <v>0</v>
      </c>
      <c r="BA20" s="259">
        <f>IFERROR(VLOOKUP($A20,'Variação'!$1:$1048576,4+3*(COLUMN(BA$5)-2),FALSE)-VLOOKUP($A20,'Variação'!$1:$1048576,2+3*(COLUMN(BA$5)-2),FALSE),0)+IFERROR(SUMIFS(Proventos!$F:$F,Proventos!$A:$A,YEAR(BA$5)&amp;MONTH(BA$5)&amp;Acompanhamento!$A20),0)</f>
        <v>0</v>
      </c>
      <c r="BB20" s="259">
        <f>IFERROR(VLOOKUP($A20,'Variação'!$1:$1048576,4+3*(COLUMN(BB$5)-2),FALSE)-VLOOKUP($A20,'Variação'!$1:$1048576,2+3*(COLUMN(BB$5)-2),FALSE),0)+IFERROR(SUMIFS(Proventos!$F:$F,Proventos!$A:$A,YEAR(BB$5)&amp;MONTH(BB$5)&amp;Acompanhamento!$A20),0)</f>
        <v>0</v>
      </c>
      <c r="BC20" s="259">
        <f>IFERROR(VLOOKUP($A20,'Variação'!$1:$1048576,4+3*(COLUMN(BC$5)-2),FALSE)-VLOOKUP($A20,'Variação'!$1:$1048576,2+3*(COLUMN(BC$5)-2),FALSE),0)+IFERROR(SUMIFS(Proventos!$F:$F,Proventos!$A:$A,YEAR(BC$5)&amp;MONTH(BC$5)&amp;Acompanhamento!$A20),0)</f>
        <v>0</v>
      </c>
      <c r="BD20" s="259">
        <f>IFERROR(VLOOKUP($A20,'Variação'!$1:$1048576,4+3*(COLUMN(BD$5)-2),FALSE)-VLOOKUP($A20,'Variação'!$1:$1048576,2+3*(COLUMN(BD$5)-2),FALSE),0)+IFERROR(SUMIFS(Proventos!$F:$F,Proventos!$A:$A,YEAR(BD$5)&amp;MONTH(BD$5)&amp;Acompanhamento!$A20),0)</f>
        <v>0</v>
      </c>
      <c r="BE20" s="259">
        <f>IFERROR(VLOOKUP($A20,'Variação'!$1:$1048576,4+3*(COLUMN(BE$5)-2),FALSE)-VLOOKUP($A20,'Variação'!$1:$1048576,2+3*(COLUMN(BE$5)-2),FALSE),0)+IFERROR(SUMIFS(Proventos!$F:$F,Proventos!$A:$A,YEAR(BE$5)&amp;MONTH(BE$5)&amp;Acompanhamento!$A20),0)</f>
        <v>0</v>
      </c>
      <c r="BF20" s="259">
        <f>IFERROR(VLOOKUP($A20,'Variação'!$1:$1048576,4+3*(COLUMN(BF$5)-2),FALSE)-VLOOKUP($A20,'Variação'!$1:$1048576,2+3*(COLUMN(BF$5)-2),FALSE),0)+IFERROR(SUMIFS(Proventos!$F:$F,Proventos!$A:$A,YEAR(BF$5)&amp;MONTH(BF$5)&amp;Acompanhamento!$A20),0)</f>
        <v>0</v>
      </c>
      <c r="BG20" s="259">
        <f>IFERROR(VLOOKUP($A20,'Variação'!$1:$1048576,4+3*(COLUMN(BG$5)-2),FALSE)-VLOOKUP($A20,'Variação'!$1:$1048576,2+3*(COLUMN(BG$5)-2),FALSE),0)+IFERROR(SUMIFS(Proventos!$F:$F,Proventos!$A:$A,YEAR(BG$5)&amp;MONTH(BG$5)&amp;Acompanhamento!$A20),0)</f>
        <v>0</v>
      </c>
      <c r="BH20" s="259">
        <f>IFERROR(VLOOKUP($A20,'Variação'!$1:$1048576,4+3*(COLUMN(BH$5)-2),FALSE)-VLOOKUP($A20,'Variação'!$1:$1048576,2+3*(COLUMN(BH$5)-2),FALSE),0)+IFERROR(SUMIFS(Proventos!$F:$F,Proventos!$A:$A,YEAR(BH$5)&amp;MONTH(BH$5)&amp;Acompanhamento!$A20),0)</f>
        <v>0</v>
      </c>
      <c r="BI20" s="259">
        <f>IFERROR(VLOOKUP($A20,'Variação'!$1:$1048576,4+3*(COLUMN(BI$5)-2),FALSE)-VLOOKUP($A20,'Variação'!$1:$1048576,2+3*(COLUMN(BI$5)-2),FALSE),0)+IFERROR(SUMIFS(Proventos!$F:$F,Proventos!$A:$A,YEAR(BI$5)&amp;MONTH(BI$5)&amp;Acompanhamento!$A20),0)</f>
        <v>0</v>
      </c>
    </row>
    <row r="21" ht="14.25" customHeight="1" outlineLevel="2">
      <c r="A21" s="258"/>
      <c r="B21" s="259">
        <f>IFERROR(VLOOKUP($A21,'Variação'!$1:$1048576,4+3*(COLUMN(B$5)-2),FALSE)-VLOOKUP($A21,'Variação'!$1:$1048576,2+3*(COLUMN(B$5)-2),FALSE),0)+IFERROR(SUMIFS(Proventos!$F:$F,Proventos!$A:$A,YEAR(B$5)&amp;MONTH(B$5)&amp;Acompanhamento!$A21),0)</f>
        <v>0</v>
      </c>
      <c r="C21" s="259">
        <f>IFERROR(VLOOKUP($A21,'Variação'!$1:$1048576,4+3*(COLUMN(C$5)-2),FALSE)-VLOOKUP($A21,'Variação'!$1:$1048576,2+3*(COLUMN(C$5)-2),FALSE),0)+IFERROR(SUMIFS(Proventos!$F:$F,Proventos!$A:$A,YEAR(C$5)&amp;MONTH(C$5)&amp;Acompanhamento!$A21),0)</f>
        <v>0</v>
      </c>
      <c r="D21" s="259">
        <f>IFERROR(VLOOKUP($A21,'Variação'!$1:$1048576,4+3*(COLUMN(D$5)-2),FALSE)-VLOOKUP($A21,'Variação'!$1:$1048576,2+3*(COLUMN(D$5)-2),FALSE),0)+IFERROR(SUMIFS(Proventos!$F:$F,Proventos!$A:$A,YEAR(D$5)&amp;MONTH(D$5)&amp;Acompanhamento!$A21),0)</f>
        <v>0</v>
      </c>
      <c r="E21" s="259">
        <f>IFERROR(VLOOKUP($A21,'Variação'!$1:$1048576,4+3*(COLUMN(E$5)-2),FALSE)-VLOOKUP($A21,'Variação'!$1:$1048576,2+3*(COLUMN(E$5)-2),FALSE),0)+IFERROR(SUMIFS(Proventos!$F:$F,Proventos!$A:$A,YEAR(E$5)&amp;MONTH(E$5)&amp;Acompanhamento!$A21),0)</f>
        <v>0</v>
      </c>
      <c r="F21" s="259">
        <f>IFERROR(VLOOKUP($A21,'Variação'!$1:$1048576,4+3*(COLUMN(F$5)-2),FALSE)-VLOOKUP($A21,'Variação'!$1:$1048576,2+3*(COLUMN(F$5)-2),FALSE),0)+IFERROR(SUMIFS(Proventos!$F:$F,Proventos!$A:$A,YEAR(F$5)&amp;MONTH(F$5)&amp;Acompanhamento!$A21),0)</f>
        <v>0</v>
      </c>
      <c r="G21" s="259">
        <f>IFERROR(VLOOKUP($A21,'Variação'!$1:$1048576,4+3*(COLUMN(G$5)-2),FALSE)-VLOOKUP($A21,'Variação'!$1:$1048576,2+3*(COLUMN(G$5)-2),FALSE),0)+IFERROR(SUMIFS(Proventos!$F:$F,Proventos!$A:$A,YEAR(G$5)&amp;MONTH(G$5)&amp;Acompanhamento!$A21),0)</f>
        <v>0</v>
      </c>
      <c r="H21" s="259">
        <f>IFERROR(VLOOKUP($A21,'Variação'!$1:$1048576,4+3*(COLUMN(H$5)-2),FALSE)-VLOOKUP($A21,'Variação'!$1:$1048576,2+3*(COLUMN(H$5)-2),FALSE),0)+IFERROR(SUMIFS(Proventos!$F:$F,Proventos!$A:$A,YEAR(H$5)&amp;MONTH(H$5)&amp;Acompanhamento!$A21),0)</f>
        <v>0</v>
      </c>
      <c r="I21" s="259">
        <f>IFERROR(VLOOKUP($A21,'Variação'!$1:$1048576,4+3*(COLUMN(I$5)-2),FALSE)-VLOOKUP($A21,'Variação'!$1:$1048576,2+3*(COLUMN(I$5)-2),FALSE),0)+IFERROR(SUMIFS(Proventos!$F:$F,Proventos!$A:$A,YEAR(I$5)&amp;MONTH(I$5)&amp;Acompanhamento!$A21),0)</f>
        <v>0</v>
      </c>
      <c r="J21" s="259">
        <f>IFERROR(VLOOKUP($A21,'Variação'!$1:$1048576,4+3*(COLUMN(J$5)-2),FALSE)-VLOOKUP($A21,'Variação'!$1:$1048576,2+3*(COLUMN(J$5)-2),FALSE),0)+IFERROR(SUMIFS(Proventos!$F:$F,Proventos!$A:$A,YEAR(J$5)&amp;MONTH(J$5)&amp;Acompanhamento!$A21),0)</f>
        <v>0</v>
      </c>
      <c r="K21" s="259">
        <f>IFERROR(VLOOKUP($A21,'Variação'!$1:$1048576,4+3*(COLUMN(K$5)-2),FALSE)-VLOOKUP($A21,'Variação'!$1:$1048576,2+3*(COLUMN(K$5)-2),FALSE),0)+IFERROR(SUMIFS(Proventos!$F:$F,Proventos!$A:$A,YEAR(K$5)&amp;MONTH(K$5)&amp;Acompanhamento!$A21),0)</f>
        <v>0</v>
      </c>
      <c r="L21" s="259">
        <f>IFERROR(VLOOKUP($A21,'Variação'!$1:$1048576,4+3*(COLUMN(L$5)-2),FALSE)-VLOOKUP($A21,'Variação'!$1:$1048576,2+3*(COLUMN(L$5)-2),FALSE),0)+IFERROR(SUMIFS(Proventos!$F:$F,Proventos!$A:$A,YEAR(L$5)&amp;MONTH(L$5)&amp;Acompanhamento!$A21),0)</f>
        <v>0</v>
      </c>
      <c r="M21" s="259">
        <f>IFERROR(VLOOKUP($A21,'Variação'!$1:$1048576,4+3*(COLUMN(M$5)-2),FALSE)-VLOOKUP($A21,'Variação'!$1:$1048576,2+3*(COLUMN(M$5)-2),FALSE),0)+IFERROR(SUMIFS(Proventos!$F:$F,Proventos!$A:$A,YEAR(M$5)&amp;MONTH(M$5)&amp;Acompanhamento!$A21),0)</f>
        <v>0</v>
      </c>
      <c r="N21" s="259">
        <f>IFERROR(VLOOKUP($A21,'Variação'!$1:$1048576,4+3*(COLUMN(N$5)-2),FALSE)-VLOOKUP($A21,'Variação'!$1:$1048576,2+3*(COLUMN(N$5)-2),FALSE),0)+IFERROR(SUMIFS(Proventos!$F:$F,Proventos!$A:$A,YEAR(N$5)&amp;MONTH(N$5)&amp;Acompanhamento!$A21),0)</f>
        <v>0</v>
      </c>
      <c r="O21" s="259">
        <f>IFERROR(VLOOKUP($A21,'Variação'!$1:$1048576,4+3*(COLUMN(O$5)-2),FALSE)-VLOOKUP($A21,'Variação'!$1:$1048576,2+3*(COLUMN(O$5)-2),FALSE),0)+IFERROR(SUMIFS(Proventos!$F:$F,Proventos!$A:$A,YEAR(O$5)&amp;MONTH(O$5)&amp;Acompanhamento!$A21),0)</f>
        <v>0</v>
      </c>
      <c r="P21" s="259">
        <f>IFERROR(VLOOKUP($A21,'Variação'!$1:$1048576,4+3*(COLUMN(P$5)-2),FALSE)-VLOOKUP($A21,'Variação'!$1:$1048576,2+3*(COLUMN(P$5)-2),FALSE),0)+IFERROR(SUMIFS(Proventos!$F:$F,Proventos!$A:$A,YEAR(P$5)&amp;MONTH(P$5)&amp;Acompanhamento!$A21),0)</f>
        <v>0</v>
      </c>
      <c r="Q21" s="259">
        <f>IFERROR(VLOOKUP($A21,'Variação'!$1:$1048576,4+3*(COLUMN(Q$5)-2),FALSE)-VLOOKUP($A21,'Variação'!$1:$1048576,2+3*(COLUMN(Q$5)-2),FALSE),0)+IFERROR(SUMIFS(Proventos!$F:$F,Proventos!$A:$A,YEAR(Q$5)&amp;MONTH(Q$5)&amp;Acompanhamento!$A21),0)</f>
        <v>0</v>
      </c>
      <c r="R21" s="259">
        <f>IFERROR(VLOOKUP($A21,'Variação'!$1:$1048576,4+3*(COLUMN(R$5)-2),FALSE)-VLOOKUP($A21,'Variação'!$1:$1048576,2+3*(COLUMN(R$5)-2),FALSE),0)+IFERROR(SUMIFS(Proventos!$F:$F,Proventos!$A:$A,YEAR(R$5)&amp;MONTH(R$5)&amp;Acompanhamento!$A21),0)</f>
        <v>0</v>
      </c>
      <c r="S21" s="259">
        <f>IFERROR(VLOOKUP($A21,'Variação'!$1:$1048576,4+3*(COLUMN(S$5)-2),FALSE)-VLOOKUP($A21,'Variação'!$1:$1048576,2+3*(COLUMN(S$5)-2),FALSE),0)+IFERROR(SUMIFS(Proventos!$F:$F,Proventos!$A:$A,YEAR(S$5)&amp;MONTH(S$5)&amp;Acompanhamento!$A21),0)</f>
        <v>0</v>
      </c>
      <c r="T21" s="259">
        <f>IFERROR(VLOOKUP($A21,'Variação'!$1:$1048576,4+3*(COLUMN(T$5)-2),FALSE)-VLOOKUP($A21,'Variação'!$1:$1048576,2+3*(COLUMN(T$5)-2),FALSE),0)+IFERROR(SUMIFS(Proventos!$F:$F,Proventos!$A:$A,YEAR(T$5)&amp;MONTH(T$5)&amp;Acompanhamento!$A21),0)</f>
        <v>0</v>
      </c>
      <c r="U21" s="259">
        <f>IFERROR(VLOOKUP($A21,'Variação'!$1:$1048576,4+3*(COLUMN(U$5)-2),FALSE)-VLOOKUP($A21,'Variação'!$1:$1048576,2+3*(COLUMN(U$5)-2),FALSE),0)+IFERROR(SUMIFS(Proventos!$F:$F,Proventos!$A:$A,YEAR(U$5)&amp;MONTH(U$5)&amp;Acompanhamento!$A21),0)</f>
        <v>0</v>
      </c>
      <c r="V21" s="259">
        <f>IFERROR(VLOOKUP($A21,'Variação'!$1:$1048576,4+3*(COLUMN(V$5)-2),FALSE)-VLOOKUP($A21,'Variação'!$1:$1048576,2+3*(COLUMN(V$5)-2),FALSE),0)+IFERROR(SUMIFS(Proventos!$F:$F,Proventos!$A:$A,YEAR(V$5)&amp;MONTH(V$5)&amp;Acompanhamento!$A21),0)</f>
        <v>0</v>
      </c>
      <c r="W21" s="259">
        <f>IFERROR(VLOOKUP($A21,'Variação'!$1:$1048576,4+3*(COLUMN(W$5)-2),FALSE)-VLOOKUP($A21,'Variação'!$1:$1048576,2+3*(COLUMN(W$5)-2),FALSE),0)+IFERROR(SUMIFS(Proventos!$F:$F,Proventos!$A:$A,YEAR(W$5)&amp;MONTH(W$5)&amp;Acompanhamento!$A21),0)</f>
        <v>0</v>
      </c>
      <c r="X21" s="259">
        <f>IFERROR(VLOOKUP($A21,'Variação'!$1:$1048576,4+3*(COLUMN(X$5)-2),FALSE)-VLOOKUP($A21,'Variação'!$1:$1048576,2+3*(COLUMN(X$5)-2),FALSE),0)+IFERROR(SUMIFS(Proventos!$F:$F,Proventos!$A:$A,YEAR(X$5)&amp;MONTH(X$5)&amp;Acompanhamento!$A21),0)</f>
        <v>0</v>
      </c>
      <c r="Y21" s="259">
        <f>IFERROR(VLOOKUP($A21,'Variação'!$1:$1048576,4+3*(COLUMN(Y$5)-2),FALSE)-VLOOKUP($A21,'Variação'!$1:$1048576,2+3*(COLUMN(Y$5)-2),FALSE),0)+IFERROR(SUMIFS(Proventos!$F:$F,Proventos!$A:$A,YEAR(Y$5)&amp;MONTH(Y$5)&amp;Acompanhamento!$A21),0)</f>
        <v>0</v>
      </c>
      <c r="Z21" s="259">
        <f>IFERROR(VLOOKUP($A21,'Variação'!$1:$1048576,4+3*(COLUMN(Z$5)-2),FALSE)-VLOOKUP($A21,'Variação'!$1:$1048576,2+3*(COLUMN(Z$5)-2),FALSE),0)+IFERROR(SUMIFS(Proventos!$F:$F,Proventos!$A:$A,YEAR(Z$5)&amp;MONTH(Z$5)&amp;Acompanhamento!$A21),0)</f>
        <v>0</v>
      </c>
      <c r="AA21" s="259">
        <f>IFERROR(VLOOKUP($A21,'Variação'!$1:$1048576,4+3*(COLUMN(AA$5)-2),FALSE)-VLOOKUP($A21,'Variação'!$1:$1048576,2+3*(COLUMN(AA$5)-2),FALSE),0)+IFERROR(SUMIFS(Proventos!$F:$F,Proventos!$A:$A,YEAR(AA$5)&amp;MONTH(AA$5)&amp;Acompanhamento!$A21),0)</f>
        <v>0</v>
      </c>
      <c r="AB21" s="259">
        <f>IFERROR(VLOOKUP($A21,'Variação'!$1:$1048576,4+3*(COLUMN(AB$5)-2),FALSE)-VLOOKUP($A21,'Variação'!$1:$1048576,2+3*(COLUMN(AB$5)-2),FALSE),0)+IFERROR(SUMIFS(Proventos!$F:$F,Proventos!$A:$A,YEAR(AB$5)&amp;MONTH(AB$5)&amp;Acompanhamento!$A21),0)</f>
        <v>0</v>
      </c>
      <c r="AC21" s="259">
        <f>IFERROR(VLOOKUP($A21,'Variação'!$1:$1048576,4+3*(COLUMN(AC$5)-2),FALSE)-VLOOKUP($A21,'Variação'!$1:$1048576,2+3*(COLUMN(AC$5)-2),FALSE),0)+IFERROR(SUMIFS(Proventos!$F:$F,Proventos!$A:$A,YEAR(AC$5)&amp;MONTH(AC$5)&amp;Acompanhamento!$A21),0)</f>
        <v>0</v>
      </c>
      <c r="AD21" s="259">
        <f>IFERROR(VLOOKUP($A21,'Variação'!$1:$1048576,4+3*(COLUMN(AD$5)-2),FALSE)-VLOOKUP($A21,'Variação'!$1:$1048576,2+3*(COLUMN(AD$5)-2),FALSE),0)+IFERROR(SUMIFS(Proventos!$F:$F,Proventos!$A:$A,YEAR(AD$5)&amp;MONTH(AD$5)&amp;Acompanhamento!$A21),0)</f>
        <v>0</v>
      </c>
      <c r="AE21" s="259">
        <f>IFERROR(VLOOKUP($A21,'Variação'!$1:$1048576,4+3*(COLUMN(AE$5)-2),FALSE)-VLOOKUP($A21,'Variação'!$1:$1048576,2+3*(COLUMN(AE$5)-2),FALSE),0)+IFERROR(SUMIFS(Proventos!$F:$F,Proventos!$A:$A,YEAR(AE$5)&amp;MONTH(AE$5)&amp;Acompanhamento!$A21),0)</f>
        <v>0</v>
      </c>
      <c r="AF21" s="259">
        <f>IFERROR(VLOOKUP($A21,'Variação'!$1:$1048576,4+3*(COLUMN(AF$5)-2),FALSE)-VLOOKUP($A21,'Variação'!$1:$1048576,2+3*(COLUMN(AF$5)-2),FALSE),0)+IFERROR(SUMIFS(Proventos!$F:$F,Proventos!$A:$A,YEAR(AF$5)&amp;MONTH(AF$5)&amp;Acompanhamento!$A21),0)</f>
        <v>0</v>
      </c>
      <c r="AG21" s="259">
        <f>IFERROR(VLOOKUP($A21,'Variação'!$1:$1048576,4+3*(COLUMN(AG$5)-2),FALSE)-VLOOKUP($A21,'Variação'!$1:$1048576,2+3*(COLUMN(AG$5)-2),FALSE),0)+IFERROR(SUMIFS(Proventos!$F:$F,Proventos!$A:$A,YEAR(AG$5)&amp;MONTH(AG$5)&amp;Acompanhamento!$A21),0)</f>
        <v>0</v>
      </c>
      <c r="AH21" s="259">
        <f>IFERROR(VLOOKUP($A21,'Variação'!$1:$1048576,4+3*(COLUMN(AH$5)-2),FALSE)-VLOOKUP($A21,'Variação'!$1:$1048576,2+3*(COLUMN(AH$5)-2),FALSE),0)+IFERROR(SUMIFS(Proventos!$F:$F,Proventos!$A:$A,YEAR(AH$5)&amp;MONTH(AH$5)&amp;Acompanhamento!$A21),0)</f>
        <v>0</v>
      </c>
      <c r="AI21" s="259">
        <f>IFERROR(VLOOKUP($A21,'Variação'!$1:$1048576,4+3*(COLUMN(AI$5)-2),FALSE)-VLOOKUP($A21,'Variação'!$1:$1048576,2+3*(COLUMN(AI$5)-2),FALSE),0)+IFERROR(SUMIFS(Proventos!$F:$F,Proventos!$A:$A,YEAR(AI$5)&amp;MONTH(AI$5)&amp;Acompanhamento!$A21),0)</f>
        <v>0</v>
      </c>
      <c r="AJ21" s="259">
        <f>IFERROR(VLOOKUP($A21,'Variação'!$1:$1048576,4+3*(COLUMN(AJ$5)-2),FALSE)-VLOOKUP($A21,'Variação'!$1:$1048576,2+3*(COLUMN(AJ$5)-2),FALSE),0)+IFERROR(SUMIFS(Proventos!$F:$F,Proventos!$A:$A,YEAR(AJ$5)&amp;MONTH(AJ$5)&amp;Acompanhamento!$A21),0)</f>
        <v>0</v>
      </c>
      <c r="AK21" s="259">
        <f>IFERROR(VLOOKUP($A21,'Variação'!$1:$1048576,4+3*(COLUMN(AK$5)-2),FALSE)-VLOOKUP($A21,'Variação'!$1:$1048576,2+3*(COLUMN(AK$5)-2),FALSE),0)+IFERROR(SUMIFS(Proventos!$F:$F,Proventos!$A:$A,YEAR(AK$5)&amp;MONTH(AK$5)&amp;Acompanhamento!$A21),0)</f>
        <v>0</v>
      </c>
      <c r="AL21" s="259">
        <f>IFERROR(VLOOKUP($A21,'Variação'!$1:$1048576,4+3*(COLUMN(AL$5)-2),FALSE)-VLOOKUP($A21,'Variação'!$1:$1048576,2+3*(COLUMN(AL$5)-2),FALSE),0)+IFERROR(SUMIFS(Proventos!$F:$F,Proventos!$A:$A,YEAR(AL$5)&amp;MONTH(AL$5)&amp;Acompanhamento!$A21),0)</f>
        <v>0</v>
      </c>
      <c r="AM21" s="259">
        <f>IFERROR(VLOOKUP($A21,'Variação'!$1:$1048576,4+3*(COLUMN(AM$5)-2),FALSE)-VLOOKUP($A21,'Variação'!$1:$1048576,2+3*(COLUMN(AM$5)-2),FALSE),0)+IFERROR(SUMIFS(Proventos!$F:$F,Proventos!$A:$A,YEAR(AM$5)&amp;MONTH(AM$5)&amp;Acompanhamento!$A21),0)</f>
        <v>0</v>
      </c>
      <c r="AN21" s="259">
        <f>IFERROR(VLOOKUP($A21,'Variação'!$1:$1048576,4+3*(COLUMN(AN$5)-2),FALSE)-VLOOKUP($A21,'Variação'!$1:$1048576,2+3*(COLUMN(AN$5)-2),FALSE),0)+IFERROR(SUMIFS(Proventos!$F:$F,Proventos!$A:$A,YEAR(AN$5)&amp;MONTH(AN$5)&amp;Acompanhamento!$A21),0)</f>
        <v>0</v>
      </c>
      <c r="AO21" s="259">
        <f>IFERROR(VLOOKUP($A21,'Variação'!$1:$1048576,4+3*(COLUMN(AO$5)-2),FALSE)-VLOOKUP($A21,'Variação'!$1:$1048576,2+3*(COLUMN(AO$5)-2),FALSE),0)+IFERROR(SUMIFS(Proventos!$F:$F,Proventos!$A:$A,YEAR(AO$5)&amp;MONTH(AO$5)&amp;Acompanhamento!$A21),0)</f>
        <v>0</v>
      </c>
      <c r="AP21" s="259">
        <f>IFERROR(VLOOKUP($A21,'Variação'!$1:$1048576,4+3*(COLUMN(AP$5)-2),FALSE)-VLOOKUP($A21,'Variação'!$1:$1048576,2+3*(COLUMN(AP$5)-2),FALSE),0)+IFERROR(SUMIFS(Proventos!$F:$F,Proventos!$A:$A,YEAR(AP$5)&amp;MONTH(AP$5)&amp;Acompanhamento!$A21),0)</f>
        <v>0</v>
      </c>
      <c r="AQ21" s="259">
        <f>IFERROR(VLOOKUP($A21,'Variação'!$1:$1048576,4+3*(COLUMN(AQ$5)-2),FALSE)-VLOOKUP($A21,'Variação'!$1:$1048576,2+3*(COLUMN(AQ$5)-2),FALSE),0)+IFERROR(SUMIFS(Proventos!$F:$F,Proventos!$A:$A,YEAR(AQ$5)&amp;MONTH(AQ$5)&amp;Acompanhamento!$A21),0)</f>
        <v>0</v>
      </c>
      <c r="AR21" s="259">
        <f>IFERROR(VLOOKUP($A21,'Variação'!$1:$1048576,4+3*(COLUMN(AR$5)-2),FALSE)-VLOOKUP($A21,'Variação'!$1:$1048576,2+3*(COLUMN(AR$5)-2),FALSE),0)+IFERROR(SUMIFS(Proventos!$F:$F,Proventos!$A:$A,YEAR(AR$5)&amp;MONTH(AR$5)&amp;Acompanhamento!$A21),0)</f>
        <v>0</v>
      </c>
      <c r="AS21" s="259">
        <f>IFERROR(VLOOKUP($A21,'Variação'!$1:$1048576,4+3*(COLUMN(AS$5)-2),FALSE)-VLOOKUP($A21,'Variação'!$1:$1048576,2+3*(COLUMN(AS$5)-2),FALSE),0)+IFERROR(SUMIFS(Proventos!$F:$F,Proventos!$A:$A,YEAR(AS$5)&amp;MONTH(AS$5)&amp;Acompanhamento!$A21),0)</f>
        <v>0</v>
      </c>
      <c r="AT21" s="259">
        <f>IFERROR(VLOOKUP($A21,'Variação'!$1:$1048576,4+3*(COLUMN(AT$5)-2),FALSE)-VLOOKUP($A21,'Variação'!$1:$1048576,2+3*(COLUMN(AT$5)-2),FALSE),0)+IFERROR(SUMIFS(Proventos!$F:$F,Proventos!$A:$A,YEAR(AT$5)&amp;MONTH(AT$5)&amp;Acompanhamento!$A21),0)</f>
        <v>0</v>
      </c>
      <c r="AU21" s="259">
        <f>IFERROR(VLOOKUP($A21,'Variação'!$1:$1048576,4+3*(COLUMN(AU$5)-2),FALSE)-VLOOKUP($A21,'Variação'!$1:$1048576,2+3*(COLUMN(AU$5)-2),FALSE),0)+IFERROR(SUMIFS(Proventos!$F:$F,Proventos!$A:$A,YEAR(AU$5)&amp;MONTH(AU$5)&amp;Acompanhamento!$A21),0)</f>
        <v>0</v>
      </c>
      <c r="AV21" s="259">
        <f>IFERROR(VLOOKUP($A21,'Variação'!$1:$1048576,4+3*(COLUMN(AV$5)-2),FALSE)-VLOOKUP($A21,'Variação'!$1:$1048576,2+3*(COLUMN(AV$5)-2),FALSE),0)+IFERROR(SUMIFS(Proventos!$F:$F,Proventos!$A:$A,YEAR(AV$5)&amp;MONTH(AV$5)&amp;Acompanhamento!$A21),0)</f>
        <v>0</v>
      </c>
      <c r="AW21" s="259">
        <f>IFERROR(VLOOKUP($A21,'Variação'!$1:$1048576,4+3*(COLUMN(AW$5)-2),FALSE)-VLOOKUP($A21,'Variação'!$1:$1048576,2+3*(COLUMN(AW$5)-2),FALSE),0)+IFERROR(SUMIFS(Proventos!$F:$F,Proventos!$A:$A,YEAR(AW$5)&amp;MONTH(AW$5)&amp;Acompanhamento!$A21),0)</f>
        <v>0</v>
      </c>
      <c r="AX21" s="259">
        <f>IFERROR(VLOOKUP($A21,'Variação'!$1:$1048576,4+3*(COLUMN(AX$5)-2),FALSE)-VLOOKUP($A21,'Variação'!$1:$1048576,2+3*(COLUMN(AX$5)-2),FALSE),0)+IFERROR(SUMIFS(Proventos!$F:$F,Proventos!$A:$A,YEAR(AX$5)&amp;MONTH(AX$5)&amp;Acompanhamento!$A21),0)</f>
        <v>0</v>
      </c>
      <c r="AY21" s="259">
        <f>IFERROR(VLOOKUP($A21,'Variação'!$1:$1048576,4+3*(COLUMN(AY$5)-2),FALSE)-VLOOKUP($A21,'Variação'!$1:$1048576,2+3*(COLUMN(AY$5)-2),FALSE),0)+IFERROR(SUMIFS(Proventos!$F:$F,Proventos!$A:$A,YEAR(AY$5)&amp;MONTH(AY$5)&amp;Acompanhamento!$A21),0)</f>
        <v>0</v>
      </c>
      <c r="AZ21" s="259">
        <f>IFERROR(VLOOKUP($A21,'Variação'!$1:$1048576,4+3*(COLUMN(AZ$5)-2),FALSE)-VLOOKUP($A21,'Variação'!$1:$1048576,2+3*(COLUMN(AZ$5)-2),FALSE),0)+IFERROR(SUMIFS(Proventos!$F:$F,Proventos!$A:$A,YEAR(AZ$5)&amp;MONTH(AZ$5)&amp;Acompanhamento!$A21),0)</f>
        <v>0</v>
      </c>
      <c r="BA21" s="259">
        <f>IFERROR(VLOOKUP($A21,'Variação'!$1:$1048576,4+3*(COLUMN(BA$5)-2),FALSE)-VLOOKUP($A21,'Variação'!$1:$1048576,2+3*(COLUMN(BA$5)-2),FALSE),0)+IFERROR(SUMIFS(Proventos!$F:$F,Proventos!$A:$A,YEAR(BA$5)&amp;MONTH(BA$5)&amp;Acompanhamento!$A21),0)</f>
        <v>0</v>
      </c>
      <c r="BB21" s="259">
        <f>IFERROR(VLOOKUP($A21,'Variação'!$1:$1048576,4+3*(COLUMN(BB$5)-2),FALSE)-VLOOKUP($A21,'Variação'!$1:$1048576,2+3*(COLUMN(BB$5)-2),FALSE),0)+IFERROR(SUMIFS(Proventos!$F:$F,Proventos!$A:$A,YEAR(BB$5)&amp;MONTH(BB$5)&amp;Acompanhamento!$A21),0)</f>
        <v>0</v>
      </c>
      <c r="BC21" s="259">
        <f>IFERROR(VLOOKUP($A21,'Variação'!$1:$1048576,4+3*(COLUMN(BC$5)-2),FALSE)-VLOOKUP($A21,'Variação'!$1:$1048576,2+3*(COLUMN(BC$5)-2),FALSE),0)+IFERROR(SUMIFS(Proventos!$F:$F,Proventos!$A:$A,YEAR(BC$5)&amp;MONTH(BC$5)&amp;Acompanhamento!$A21),0)</f>
        <v>0</v>
      </c>
      <c r="BD21" s="259">
        <f>IFERROR(VLOOKUP($A21,'Variação'!$1:$1048576,4+3*(COLUMN(BD$5)-2),FALSE)-VLOOKUP($A21,'Variação'!$1:$1048576,2+3*(COLUMN(BD$5)-2),FALSE),0)+IFERROR(SUMIFS(Proventos!$F:$F,Proventos!$A:$A,YEAR(BD$5)&amp;MONTH(BD$5)&amp;Acompanhamento!$A21),0)</f>
        <v>0</v>
      </c>
      <c r="BE21" s="259">
        <f>IFERROR(VLOOKUP($A21,'Variação'!$1:$1048576,4+3*(COLUMN(BE$5)-2),FALSE)-VLOOKUP($A21,'Variação'!$1:$1048576,2+3*(COLUMN(BE$5)-2),FALSE),0)+IFERROR(SUMIFS(Proventos!$F:$F,Proventos!$A:$A,YEAR(BE$5)&amp;MONTH(BE$5)&amp;Acompanhamento!$A21),0)</f>
        <v>0</v>
      </c>
      <c r="BF21" s="259">
        <f>IFERROR(VLOOKUP($A21,'Variação'!$1:$1048576,4+3*(COLUMN(BF$5)-2),FALSE)-VLOOKUP($A21,'Variação'!$1:$1048576,2+3*(COLUMN(BF$5)-2),FALSE),0)+IFERROR(SUMIFS(Proventos!$F:$F,Proventos!$A:$A,YEAR(BF$5)&amp;MONTH(BF$5)&amp;Acompanhamento!$A21),0)</f>
        <v>0</v>
      </c>
      <c r="BG21" s="259">
        <f>IFERROR(VLOOKUP($A21,'Variação'!$1:$1048576,4+3*(COLUMN(BG$5)-2),FALSE)-VLOOKUP($A21,'Variação'!$1:$1048576,2+3*(COLUMN(BG$5)-2),FALSE),0)+IFERROR(SUMIFS(Proventos!$F:$F,Proventos!$A:$A,YEAR(BG$5)&amp;MONTH(BG$5)&amp;Acompanhamento!$A21),0)</f>
        <v>0</v>
      </c>
      <c r="BH21" s="259">
        <f>IFERROR(VLOOKUP($A21,'Variação'!$1:$1048576,4+3*(COLUMN(BH$5)-2),FALSE)-VLOOKUP($A21,'Variação'!$1:$1048576,2+3*(COLUMN(BH$5)-2),FALSE),0)+IFERROR(SUMIFS(Proventos!$F:$F,Proventos!$A:$A,YEAR(BH$5)&amp;MONTH(BH$5)&amp;Acompanhamento!$A21),0)</f>
        <v>0</v>
      </c>
      <c r="BI21" s="259">
        <f>IFERROR(VLOOKUP($A21,'Variação'!$1:$1048576,4+3*(COLUMN(BI$5)-2),FALSE)-VLOOKUP($A21,'Variação'!$1:$1048576,2+3*(COLUMN(BI$5)-2),FALSE),0)+IFERROR(SUMIFS(Proventos!$F:$F,Proventos!$A:$A,YEAR(BI$5)&amp;MONTH(BI$5)&amp;Acompanhamento!$A21),0)</f>
        <v>0</v>
      </c>
    </row>
    <row r="22" ht="14.25" customHeight="1" outlineLevel="2">
      <c r="A22" s="258"/>
      <c r="B22" s="259">
        <f>IFERROR(VLOOKUP($A22,'Variação'!$1:$1048576,4+3*(COLUMN(B$5)-2),FALSE)-VLOOKUP($A22,'Variação'!$1:$1048576,2+3*(COLUMN(B$5)-2),FALSE),0)+IFERROR(SUMIFS(Proventos!$F:$F,Proventos!$A:$A,YEAR(B$5)&amp;MONTH(B$5)&amp;Acompanhamento!$A22),0)</f>
        <v>0</v>
      </c>
      <c r="C22" s="259">
        <f>IFERROR(VLOOKUP($A22,'Variação'!$1:$1048576,4+3*(COLUMN(C$5)-2),FALSE)-VLOOKUP($A22,'Variação'!$1:$1048576,2+3*(COLUMN(C$5)-2),FALSE),0)+IFERROR(SUMIFS(Proventos!$F:$F,Proventos!$A:$A,YEAR(C$5)&amp;MONTH(C$5)&amp;Acompanhamento!$A22),0)</f>
        <v>0</v>
      </c>
      <c r="D22" s="259">
        <f>IFERROR(VLOOKUP($A22,'Variação'!$1:$1048576,4+3*(COLUMN(D$5)-2),FALSE)-VLOOKUP($A22,'Variação'!$1:$1048576,2+3*(COLUMN(D$5)-2),FALSE),0)+IFERROR(SUMIFS(Proventos!$F:$F,Proventos!$A:$A,YEAR(D$5)&amp;MONTH(D$5)&amp;Acompanhamento!$A22),0)</f>
        <v>0</v>
      </c>
      <c r="E22" s="259">
        <f>IFERROR(VLOOKUP($A22,'Variação'!$1:$1048576,4+3*(COLUMN(E$5)-2),FALSE)-VLOOKUP($A22,'Variação'!$1:$1048576,2+3*(COLUMN(E$5)-2),FALSE),0)+IFERROR(SUMIFS(Proventos!$F:$F,Proventos!$A:$A,YEAR(E$5)&amp;MONTH(E$5)&amp;Acompanhamento!$A22),0)</f>
        <v>0</v>
      </c>
      <c r="F22" s="259">
        <f>IFERROR(VLOOKUP($A22,'Variação'!$1:$1048576,4+3*(COLUMN(F$5)-2),FALSE)-VLOOKUP($A22,'Variação'!$1:$1048576,2+3*(COLUMN(F$5)-2),FALSE),0)+IFERROR(SUMIFS(Proventos!$F:$F,Proventos!$A:$A,YEAR(F$5)&amp;MONTH(F$5)&amp;Acompanhamento!$A22),0)</f>
        <v>0</v>
      </c>
      <c r="G22" s="259">
        <f>IFERROR(VLOOKUP($A22,'Variação'!$1:$1048576,4+3*(COLUMN(G$5)-2),FALSE)-VLOOKUP($A22,'Variação'!$1:$1048576,2+3*(COLUMN(G$5)-2),FALSE),0)+IFERROR(SUMIFS(Proventos!$F:$F,Proventos!$A:$A,YEAR(G$5)&amp;MONTH(G$5)&amp;Acompanhamento!$A22),0)</f>
        <v>0</v>
      </c>
      <c r="H22" s="259">
        <f>IFERROR(VLOOKUP($A22,'Variação'!$1:$1048576,4+3*(COLUMN(H$5)-2),FALSE)-VLOOKUP($A22,'Variação'!$1:$1048576,2+3*(COLUMN(H$5)-2),FALSE),0)+IFERROR(SUMIFS(Proventos!$F:$F,Proventos!$A:$A,YEAR(H$5)&amp;MONTH(H$5)&amp;Acompanhamento!$A22),0)</f>
        <v>0</v>
      </c>
      <c r="I22" s="259">
        <f>IFERROR(VLOOKUP($A22,'Variação'!$1:$1048576,4+3*(COLUMN(I$5)-2),FALSE)-VLOOKUP($A22,'Variação'!$1:$1048576,2+3*(COLUMN(I$5)-2),FALSE),0)+IFERROR(SUMIFS(Proventos!$F:$F,Proventos!$A:$A,YEAR(I$5)&amp;MONTH(I$5)&amp;Acompanhamento!$A22),0)</f>
        <v>0</v>
      </c>
      <c r="J22" s="259">
        <f>IFERROR(VLOOKUP($A22,'Variação'!$1:$1048576,4+3*(COLUMN(J$5)-2),FALSE)-VLOOKUP($A22,'Variação'!$1:$1048576,2+3*(COLUMN(J$5)-2),FALSE),0)+IFERROR(SUMIFS(Proventos!$F:$F,Proventos!$A:$A,YEAR(J$5)&amp;MONTH(J$5)&amp;Acompanhamento!$A22),0)</f>
        <v>0</v>
      </c>
      <c r="K22" s="259">
        <f>IFERROR(VLOOKUP($A22,'Variação'!$1:$1048576,4+3*(COLUMN(K$5)-2),FALSE)-VLOOKUP($A22,'Variação'!$1:$1048576,2+3*(COLUMN(K$5)-2),FALSE),0)+IFERROR(SUMIFS(Proventos!$F:$F,Proventos!$A:$A,YEAR(K$5)&amp;MONTH(K$5)&amp;Acompanhamento!$A22),0)</f>
        <v>0</v>
      </c>
      <c r="L22" s="259">
        <f>IFERROR(VLOOKUP($A22,'Variação'!$1:$1048576,4+3*(COLUMN(L$5)-2),FALSE)-VLOOKUP($A22,'Variação'!$1:$1048576,2+3*(COLUMN(L$5)-2),FALSE),0)+IFERROR(SUMIFS(Proventos!$F:$F,Proventos!$A:$A,YEAR(L$5)&amp;MONTH(L$5)&amp;Acompanhamento!$A22),0)</f>
        <v>0</v>
      </c>
      <c r="M22" s="259">
        <f>IFERROR(VLOOKUP($A22,'Variação'!$1:$1048576,4+3*(COLUMN(M$5)-2),FALSE)-VLOOKUP($A22,'Variação'!$1:$1048576,2+3*(COLUMN(M$5)-2),FALSE),0)+IFERROR(SUMIFS(Proventos!$F:$F,Proventos!$A:$A,YEAR(M$5)&amp;MONTH(M$5)&amp;Acompanhamento!$A22),0)</f>
        <v>0</v>
      </c>
      <c r="N22" s="259">
        <f>IFERROR(VLOOKUP($A22,'Variação'!$1:$1048576,4+3*(COLUMN(N$5)-2),FALSE)-VLOOKUP($A22,'Variação'!$1:$1048576,2+3*(COLUMN(N$5)-2),FALSE),0)+IFERROR(SUMIFS(Proventos!$F:$F,Proventos!$A:$A,YEAR(N$5)&amp;MONTH(N$5)&amp;Acompanhamento!$A22),0)</f>
        <v>0</v>
      </c>
      <c r="O22" s="259">
        <f>IFERROR(VLOOKUP($A22,'Variação'!$1:$1048576,4+3*(COLUMN(O$5)-2),FALSE)-VLOOKUP($A22,'Variação'!$1:$1048576,2+3*(COLUMN(O$5)-2),FALSE),0)+IFERROR(SUMIFS(Proventos!$F:$F,Proventos!$A:$A,YEAR(O$5)&amp;MONTH(O$5)&amp;Acompanhamento!$A22),0)</f>
        <v>0</v>
      </c>
      <c r="P22" s="259">
        <f>IFERROR(VLOOKUP($A22,'Variação'!$1:$1048576,4+3*(COLUMN(P$5)-2),FALSE)-VLOOKUP($A22,'Variação'!$1:$1048576,2+3*(COLUMN(P$5)-2),FALSE),0)+IFERROR(SUMIFS(Proventos!$F:$F,Proventos!$A:$A,YEAR(P$5)&amp;MONTH(P$5)&amp;Acompanhamento!$A22),0)</f>
        <v>0</v>
      </c>
      <c r="Q22" s="259">
        <f>IFERROR(VLOOKUP($A22,'Variação'!$1:$1048576,4+3*(COLUMN(Q$5)-2),FALSE)-VLOOKUP($A22,'Variação'!$1:$1048576,2+3*(COLUMN(Q$5)-2),FALSE),0)+IFERROR(SUMIFS(Proventos!$F:$F,Proventos!$A:$A,YEAR(Q$5)&amp;MONTH(Q$5)&amp;Acompanhamento!$A22),0)</f>
        <v>0</v>
      </c>
      <c r="R22" s="259">
        <f>IFERROR(VLOOKUP($A22,'Variação'!$1:$1048576,4+3*(COLUMN(R$5)-2),FALSE)-VLOOKUP($A22,'Variação'!$1:$1048576,2+3*(COLUMN(R$5)-2),FALSE),0)+IFERROR(SUMIFS(Proventos!$F:$F,Proventos!$A:$A,YEAR(R$5)&amp;MONTH(R$5)&amp;Acompanhamento!$A22),0)</f>
        <v>0</v>
      </c>
      <c r="S22" s="259">
        <f>IFERROR(VLOOKUP($A22,'Variação'!$1:$1048576,4+3*(COLUMN(S$5)-2),FALSE)-VLOOKUP($A22,'Variação'!$1:$1048576,2+3*(COLUMN(S$5)-2),FALSE),0)+IFERROR(SUMIFS(Proventos!$F:$F,Proventos!$A:$A,YEAR(S$5)&amp;MONTH(S$5)&amp;Acompanhamento!$A22),0)</f>
        <v>0</v>
      </c>
      <c r="T22" s="259">
        <f>IFERROR(VLOOKUP($A22,'Variação'!$1:$1048576,4+3*(COLUMN(T$5)-2),FALSE)-VLOOKUP($A22,'Variação'!$1:$1048576,2+3*(COLUMN(T$5)-2),FALSE),0)+IFERROR(SUMIFS(Proventos!$F:$F,Proventos!$A:$A,YEAR(T$5)&amp;MONTH(T$5)&amp;Acompanhamento!$A22),0)</f>
        <v>0</v>
      </c>
      <c r="U22" s="259">
        <f>IFERROR(VLOOKUP($A22,'Variação'!$1:$1048576,4+3*(COLUMN(U$5)-2),FALSE)-VLOOKUP($A22,'Variação'!$1:$1048576,2+3*(COLUMN(U$5)-2),FALSE),0)+IFERROR(SUMIFS(Proventos!$F:$F,Proventos!$A:$A,YEAR(U$5)&amp;MONTH(U$5)&amp;Acompanhamento!$A22),0)</f>
        <v>0</v>
      </c>
      <c r="V22" s="259">
        <f>IFERROR(VLOOKUP($A22,'Variação'!$1:$1048576,4+3*(COLUMN(V$5)-2),FALSE)-VLOOKUP($A22,'Variação'!$1:$1048576,2+3*(COLUMN(V$5)-2),FALSE),0)+IFERROR(SUMIFS(Proventos!$F:$F,Proventos!$A:$A,YEAR(V$5)&amp;MONTH(V$5)&amp;Acompanhamento!$A22),0)</f>
        <v>0</v>
      </c>
      <c r="W22" s="259">
        <f>IFERROR(VLOOKUP($A22,'Variação'!$1:$1048576,4+3*(COLUMN(W$5)-2),FALSE)-VLOOKUP($A22,'Variação'!$1:$1048576,2+3*(COLUMN(W$5)-2),FALSE),0)+IFERROR(SUMIFS(Proventos!$F:$F,Proventos!$A:$A,YEAR(W$5)&amp;MONTH(W$5)&amp;Acompanhamento!$A22),0)</f>
        <v>0</v>
      </c>
      <c r="X22" s="259">
        <f>IFERROR(VLOOKUP($A22,'Variação'!$1:$1048576,4+3*(COLUMN(X$5)-2),FALSE)-VLOOKUP($A22,'Variação'!$1:$1048576,2+3*(COLUMN(X$5)-2),FALSE),0)+IFERROR(SUMIFS(Proventos!$F:$F,Proventos!$A:$A,YEAR(X$5)&amp;MONTH(X$5)&amp;Acompanhamento!$A22),0)</f>
        <v>0</v>
      </c>
      <c r="Y22" s="259">
        <f>IFERROR(VLOOKUP($A22,'Variação'!$1:$1048576,4+3*(COLUMN(Y$5)-2),FALSE)-VLOOKUP($A22,'Variação'!$1:$1048576,2+3*(COLUMN(Y$5)-2),FALSE),0)+IFERROR(SUMIFS(Proventos!$F:$F,Proventos!$A:$A,YEAR(Y$5)&amp;MONTH(Y$5)&amp;Acompanhamento!$A22),0)</f>
        <v>0</v>
      </c>
      <c r="Z22" s="259">
        <f>IFERROR(VLOOKUP($A22,'Variação'!$1:$1048576,4+3*(COLUMN(Z$5)-2),FALSE)-VLOOKUP($A22,'Variação'!$1:$1048576,2+3*(COLUMN(Z$5)-2),FALSE),0)+IFERROR(SUMIFS(Proventos!$F:$F,Proventos!$A:$A,YEAR(Z$5)&amp;MONTH(Z$5)&amp;Acompanhamento!$A22),0)</f>
        <v>0</v>
      </c>
      <c r="AA22" s="259">
        <f>IFERROR(VLOOKUP($A22,'Variação'!$1:$1048576,4+3*(COLUMN(AA$5)-2),FALSE)-VLOOKUP($A22,'Variação'!$1:$1048576,2+3*(COLUMN(AA$5)-2),FALSE),0)+IFERROR(SUMIFS(Proventos!$F:$F,Proventos!$A:$A,YEAR(AA$5)&amp;MONTH(AA$5)&amp;Acompanhamento!$A22),0)</f>
        <v>0</v>
      </c>
      <c r="AB22" s="259">
        <f>IFERROR(VLOOKUP($A22,'Variação'!$1:$1048576,4+3*(COLUMN(AB$5)-2),FALSE)-VLOOKUP($A22,'Variação'!$1:$1048576,2+3*(COLUMN(AB$5)-2),FALSE),0)+IFERROR(SUMIFS(Proventos!$F:$F,Proventos!$A:$A,YEAR(AB$5)&amp;MONTH(AB$5)&amp;Acompanhamento!$A22),0)</f>
        <v>0</v>
      </c>
      <c r="AC22" s="259">
        <f>IFERROR(VLOOKUP($A22,'Variação'!$1:$1048576,4+3*(COLUMN(AC$5)-2),FALSE)-VLOOKUP($A22,'Variação'!$1:$1048576,2+3*(COLUMN(AC$5)-2),FALSE),0)+IFERROR(SUMIFS(Proventos!$F:$F,Proventos!$A:$A,YEAR(AC$5)&amp;MONTH(AC$5)&amp;Acompanhamento!$A22),0)</f>
        <v>0</v>
      </c>
      <c r="AD22" s="259">
        <f>IFERROR(VLOOKUP($A22,'Variação'!$1:$1048576,4+3*(COLUMN(AD$5)-2),FALSE)-VLOOKUP($A22,'Variação'!$1:$1048576,2+3*(COLUMN(AD$5)-2),FALSE),0)+IFERROR(SUMIFS(Proventos!$F:$F,Proventos!$A:$A,YEAR(AD$5)&amp;MONTH(AD$5)&amp;Acompanhamento!$A22),0)</f>
        <v>0</v>
      </c>
      <c r="AE22" s="259">
        <f>IFERROR(VLOOKUP($A22,'Variação'!$1:$1048576,4+3*(COLUMN(AE$5)-2),FALSE)-VLOOKUP($A22,'Variação'!$1:$1048576,2+3*(COLUMN(AE$5)-2),FALSE),0)+IFERROR(SUMIFS(Proventos!$F:$F,Proventos!$A:$A,YEAR(AE$5)&amp;MONTH(AE$5)&amp;Acompanhamento!$A22),0)</f>
        <v>0</v>
      </c>
      <c r="AF22" s="259">
        <f>IFERROR(VLOOKUP($A22,'Variação'!$1:$1048576,4+3*(COLUMN(AF$5)-2),FALSE)-VLOOKUP($A22,'Variação'!$1:$1048576,2+3*(COLUMN(AF$5)-2),FALSE),0)+IFERROR(SUMIFS(Proventos!$F:$F,Proventos!$A:$A,YEAR(AF$5)&amp;MONTH(AF$5)&amp;Acompanhamento!$A22),0)</f>
        <v>0</v>
      </c>
      <c r="AG22" s="259">
        <f>IFERROR(VLOOKUP($A22,'Variação'!$1:$1048576,4+3*(COLUMN(AG$5)-2),FALSE)-VLOOKUP($A22,'Variação'!$1:$1048576,2+3*(COLUMN(AG$5)-2),FALSE),0)+IFERROR(SUMIFS(Proventos!$F:$F,Proventos!$A:$A,YEAR(AG$5)&amp;MONTH(AG$5)&amp;Acompanhamento!$A22),0)</f>
        <v>0</v>
      </c>
      <c r="AH22" s="259">
        <f>IFERROR(VLOOKUP($A22,'Variação'!$1:$1048576,4+3*(COLUMN(AH$5)-2),FALSE)-VLOOKUP($A22,'Variação'!$1:$1048576,2+3*(COLUMN(AH$5)-2),FALSE),0)+IFERROR(SUMIFS(Proventos!$F:$F,Proventos!$A:$A,YEAR(AH$5)&amp;MONTH(AH$5)&amp;Acompanhamento!$A22),0)</f>
        <v>0</v>
      </c>
      <c r="AI22" s="259">
        <f>IFERROR(VLOOKUP($A22,'Variação'!$1:$1048576,4+3*(COLUMN(AI$5)-2),FALSE)-VLOOKUP($A22,'Variação'!$1:$1048576,2+3*(COLUMN(AI$5)-2),FALSE),0)+IFERROR(SUMIFS(Proventos!$F:$F,Proventos!$A:$A,YEAR(AI$5)&amp;MONTH(AI$5)&amp;Acompanhamento!$A22),0)</f>
        <v>0</v>
      </c>
      <c r="AJ22" s="259">
        <f>IFERROR(VLOOKUP($A22,'Variação'!$1:$1048576,4+3*(COLUMN(AJ$5)-2),FALSE)-VLOOKUP($A22,'Variação'!$1:$1048576,2+3*(COLUMN(AJ$5)-2),FALSE),0)+IFERROR(SUMIFS(Proventos!$F:$F,Proventos!$A:$A,YEAR(AJ$5)&amp;MONTH(AJ$5)&amp;Acompanhamento!$A22),0)</f>
        <v>0</v>
      </c>
      <c r="AK22" s="259">
        <f>IFERROR(VLOOKUP($A22,'Variação'!$1:$1048576,4+3*(COLUMN(AK$5)-2),FALSE)-VLOOKUP($A22,'Variação'!$1:$1048576,2+3*(COLUMN(AK$5)-2),FALSE),0)+IFERROR(SUMIFS(Proventos!$F:$F,Proventos!$A:$A,YEAR(AK$5)&amp;MONTH(AK$5)&amp;Acompanhamento!$A22),0)</f>
        <v>0</v>
      </c>
      <c r="AL22" s="259">
        <f>IFERROR(VLOOKUP($A22,'Variação'!$1:$1048576,4+3*(COLUMN(AL$5)-2),FALSE)-VLOOKUP($A22,'Variação'!$1:$1048576,2+3*(COLUMN(AL$5)-2),FALSE),0)+IFERROR(SUMIFS(Proventos!$F:$F,Proventos!$A:$A,YEAR(AL$5)&amp;MONTH(AL$5)&amp;Acompanhamento!$A22),0)</f>
        <v>0</v>
      </c>
      <c r="AM22" s="259">
        <f>IFERROR(VLOOKUP($A22,'Variação'!$1:$1048576,4+3*(COLUMN(AM$5)-2),FALSE)-VLOOKUP($A22,'Variação'!$1:$1048576,2+3*(COLUMN(AM$5)-2),FALSE),0)+IFERROR(SUMIFS(Proventos!$F:$F,Proventos!$A:$A,YEAR(AM$5)&amp;MONTH(AM$5)&amp;Acompanhamento!$A22),0)</f>
        <v>0</v>
      </c>
      <c r="AN22" s="259">
        <f>IFERROR(VLOOKUP($A22,'Variação'!$1:$1048576,4+3*(COLUMN(AN$5)-2),FALSE)-VLOOKUP($A22,'Variação'!$1:$1048576,2+3*(COLUMN(AN$5)-2),FALSE),0)+IFERROR(SUMIFS(Proventos!$F:$F,Proventos!$A:$A,YEAR(AN$5)&amp;MONTH(AN$5)&amp;Acompanhamento!$A22),0)</f>
        <v>0</v>
      </c>
      <c r="AO22" s="259">
        <f>IFERROR(VLOOKUP($A22,'Variação'!$1:$1048576,4+3*(COLUMN(AO$5)-2),FALSE)-VLOOKUP($A22,'Variação'!$1:$1048576,2+3*(COLUMN(AO$5)-2),FALSE),0)+IFERROR(SUMIFS(Proventos!$F:$F,Proventos!$A:$A,YEAR(AO$5)&amp;MONTH(AO$5)&amp;Acompanhamento!$A22),0)</f>
        <v>0</v>
      </c>
      <c r="AP22" s="259">
        <f>IFERROR(VLOOKUP($A22,'Variação'!$1:$1048576,4+3*(COLUMN(AP$5)-2),FALSE)-VLOOKUP($A22,'Variação'!$1:$1048576,2+3*(COLUMN(AP$5)-2),FALSE),0)+IFERROR(SUMIFS(Proventos!$F:$F,Proventos!$A:$A,YEAR(AP$5)&amp;MONTH(AP$5)&amp;Acompanhamento!$A22),0)</f>
        <v>0</v>
      </c>
      <c r="AQ22" s="259">
        <f>IFERROR(VLOOKUP($A22,'Variação'!$1:$1048576,4+3*(COLUMN(AQ$5)-2),FALSE)-VLOOKUP($A22,'Variação'!$1:$1048576,2+3*(COLUMN(AQ$5)-2),FALSE),0)+IFERROR(SUMIFS(Proventos!$F:$F,Proventos!$A:$A,YEAR(AQ$5)&amp;MONTH(AQ$5)&amp;Acompanhamento!$A22),0)</f>
        <v>0</v>
      </c>
      <c r="AR22" s="259">
        <f>IFERROR(VLOOKUP($A22,'Variação'!$1:$1048576,4+3*(COLUMN(AR$5)-2),FALSE)-VLOOKUP($A22,'Variação'!$1:$1048576,2+3*(COLUMN(AR$5)-2),FALSE),0)+IFERROR(SUMIFS(Proventos!$F:$F,Proventos!$A:$A,YEAR(AR$5)&amp;MONTH(AR$5)&amp;Acompanhamento!$A22),0)</f>
        <v>0</v>
      </c>
      <c r="AS22" s="259">
        <f>IFERROR(VLOOKUP($A22,'Variação'!$1:$1048576,4+3*(COLUMN(AS$5)-2),FALSE)-VLOOKUP($A22,'Variação'!$1:$1048576,2+3*(COLUMN(AS$5)-2),FALSE),0)+IFERROR(SUMIFS(Proventos!$F:$F,Proventos!$A:$A,YEAR(AS$5)&amp;MONTH(AS$5)&amp;Acompanhamento!$A22),0)</f>
        <v>0</v>
      </c>
      <c r="AT22" s="259">
        <f>IFERROR(VLOOKUP($A22,'Variação'!$1:$1048576,4+3*(COLUMN(AT$5)-2),FALSE)-VLOOKUP($A22,'Variação'!$1:$1048576,2+3*(COLUMN(AT$5)-2),FALSE),0)+IFERROR(SUMIFS(Proventos!$F:$F,Proventos!$A:$A,YEAR(AT$5)&amp;MONTH(AT$5)&amp;Acompanhamento!$A22),0)</f>
        <v>0</v>
      </c>
      <c r="AU22" s="259">
        <f>IFERROR(VLOOKUP($A22,'Variação'!$1:$1048576,4+3*(COLUMN(AU$5)-2),FALSE)-VLOOKUP($A22,'Variação'!$1:$1048576,2+3*(COLUMN(AU$5)-2),FALSE),0)+IFERROR(SUMIFS(Proventos!$F:$F,Proventos!$A:$A,YEAR(AU$5)&amp;MONTH(AU$5)&amp;Acompanhamento!$A22),0)</f>
        <v>0</v>
      </c>
      <c r="AV22" s="259">
        <f>IFERROR(VLOOKUP($A22,'Variação'!$1:$1048576,4+3*(COLUMN(AV$5)-2),FALSE)-VLOOKUP($A22,'Variação'!$1:$1048576,2+3*(COLUMN(AV$5)-2),FALSE),0)+IFERROR(SUMIFS(Proventos!$F:$F,Proventos!$A:$A,YEAR(AV$5)&amp;MONTH(AV$5)&amp;Acompanhamento!$A22),0)</f>
        <v>0</v>
      </c>
      <c r="AW22" s="259">
        <f>IFERROR(VLOOKUP($A22,'Variação'!$1:$1048576,4+3*(COLUMN(AW$5)-2),FALSE)-VLOOKUP($A22,'Variação'!$1:$1048576,2+3*(COLUMN(AW$5)-2),FALSE),0)+IFERROR(SUMIFS(Proventos!$F:$F,Proventos!$A:$A,YEAR(AW$5)&amp;MONTH(AW$5)&amp;Acompanhamento!$A22),0)</f>
        <v>0</v>
      </c>
      <c r="AX22" s="259">
        <f>IFERROR(VLOOKUP($A22,'Variação'!$1:$1048576,4+3*(COLUMN(AX$5)-2),FALSE)-VLOOKUP($A22,'Variação'!$1:$1048576,2+3*(COLUMN(AX$5)-2),FALSE),0)+IFERROR(SUMIFS(Proventos!$F:$F,Proventos!$A:$A,YEAR(AX$5)&amp;MONTH(AX$5)&amp;Acompanhamento!$A22),0)</f>
        <v>0</v>
      </c>
      <c r="AY22" s="259">
        <f>IFERROR(VLOOKUP($A22,'Variação'!$1:$1048576,4+3*(COLUMN(AY$5)-2),FALSE)-VLOOKUP($A22,'Variação'!$1:$1048576,2+3*(COLUMN(AY$5)-2),FALSE),0)+IFERROR(SUMIFS(Proventos!$F:$F,Proventos!$A:$A,YEAR(AY$5)&amp;MONTH(AY$5)&amp;Acompanhamento!$A22),0)</f>
        <v>0</v>
      </c>
      <c r="AZ22" s="259">
        <f>IFERROR(VLOOKUP($A22,'Variação'!$1:$1048576,4+3*(COLUMN(AZ$5)-2),FALSE)-VLOOKUP($A22,'Variação'!$1:$1048576,2+3*(COLUMN(AZ$5)-2),FALSE),0)+IFERROR(SUMIFS(Proventos!$F:$F,Proventos!$A:$A,YEAR(AZ$5)&amp;MONTH(AZ$5)&amp;Acompanhamento!$A22),0)</f>
        <v>0</v>
      </c>
      <c r="BA22" s="259">
        <f>IFERROR(VLOOKUP($A22,'Variação'!$1:$1048576,4+3*(COLUMN(BA$5)-2),FALSE)-VLOOKUP($A22,'Variação'!$1:$1048576,2+3*(COLUMN(BA$5)-2),FALSE),0)+IFERROR(SUMIFS(Proventos!$F:$F,Proventos!$A:$A,YEAR(BA$5)&amp;MONTH(BA$5)&amp;Acompanhamento!$A22),0)</f>
        <v>0</v>
      </c>
      <c r="BB22" s="259">
        <f>IFERROR(VLOOKUP($A22,'Variação'!$1:$1048576,4+3*(COLUMN(BB$5)-2),FALSE)-VLOOKUP($A22,'Variação'!$1:$1048576,2+3*(COLUMN(BB$5)-2),FALSE),0)+IFERROR(SUMIFS(Proventos!$F:$F,Proventos!$A:$A,YEAR(BB$5)&amp;MONTH(BB$5)&amp;Acompanhamento!$A22),0)</f>
        <v>0</v>
      </c>
      <c r="BC22" s="259">
        <f>IFERROR(VLOOKUP($A22,'Variação'!$1:$1048576,4+3*(COLUMN(BC$5)-2),FALSE)-VLOOKUP($A22,'Variação'!$1:$1048576,2+3*(COLUMN(BC$5)-2),FALSE),0)+IFERROR(SUMIFS(Proventos!$F:$F,Proventos!$A:$A,YEAR(BC$5)&amp;MONTH(BC$5)&amp;Acompanhamento!$A22),0)</f>
        <v>0</v>
      </c>
      <c r="BD22" s="259">
        <f>IFERROR(VLOOKUP($A22,'Variação'!$1:$1048576,4+3*(COLUMN(BD$5)-2),FALSE)-VLOOKUP($A22,'Variação'!$1:$1048576,2+3*(COLUMN(BD$5)-2),FALSE),0)+IFERROR(SUMIFS(Proventos!$F:$F,Proventos!$A:$A,YEAR(BD$5)&amp;MONTH(BD$5)&amp;Acompanhamento!$A22),0)</f>
        <v>0</v>
      </c>
      <c r="BE22" s="259">
        <f>IFERROR(VLOOKUP($A22,'Variação'!$1:$1048576,4+3*(COLUMN(BE$5)-2),FALSE)-VLOOKUP($A22,'Variação'!$1:$1048576,2+3*(COLUMN(BE$5)-2),FALSE),0)+IFERROR(SUMIFS(Proventos!$F:$F,Proventos!$A:$A,YEAR(BE$5)&amp;MONTH(BE$5)&amp;Acompanhamento!$A22),0)</f>
        <v>0</v>
      </c>
      <c r="BF22" s="259">
        <f>IFERROR(VLOOKUP($A22,'Variação'!$1:$1048576,4+3*(COLUMN(BF$5)-2),FALSE)-VLOOKUP($A22,'Variação'!$1:$1048576,2+3*(COLUMN(BF$5)-2),FALSE),0)+IFERROR(SUMIFS(Proventos!$F:$F,Proventos!$A:$A,YEAR(BF$5)&amp;MONTH(BF$5)&amp;Acompanhamento!$A22),0)</f>
        <v>0</v>
      </c>
      <c r="BG22" s="259">
        <f>IFERROR(VLOOKUP($A22,'Variação'!$1:$1048576,4+3*(COLUMN(BG$5)-2),FALSE)-VLOOKUP($A22,'Variação'!$1:$1048576,2+3*(COLUMN(BG$5)-2),FALSE),0)+IFERROR(SUMIFS(Proventos!$F:$F,Proventos!$A:$A,YEAR(BG$5)&amp;MONTH(BG$5)&amp;Acompanhamento!$A22),0)</f>
        <v>0</v>
      </c>
      <c r="BH22" s="259">
        <f>IFERROR(VLOOKUP($A22,'Variação'!$1:$1048576,4+3*(COLUMN(BH$5)-2),FALSE)-VLOOKUP($A22,'Variação'!$1:$1048576,2+3*(COLUMN(BH$5)-2),FALSE),0)+IFERROR(SUMIFS(Proventos!$F:$F,Proventos!$A:$A,YEAR(BH$5)&amp;MONTH(BH$5)&amp;Acompanhamento!$A22),0)</f>
        <v>0</v>
      </c>
      <c r="BI22" s="259">
        <f>IFERROR(VLOOKUP($A22,'Variação'!$1:$1048576,4+3*(COLUMN(BI$5)-2),FALSE)-VLOOKUP($A22,'Variação'!$1:$1048576,2+3*(COLUMN(BI$5)-2),FALSE),0)+IFERROR(SUMIFS(Proventos!$F:$F,Proventos!$A:$A,YEAR(BI$5)&amp;MONTH(BI$5)&amp;Acompanhamento!$A22),0)</f>
        <v>0</v>
      </c>
    </row>
    <row r="23" ht="14.25" customHeight="1" outlineLevel="2">
      <c r="A23" s="258"/>
      <c r="B23" s="259">
        <f>IFERROR(VLOOKUP($A23,'Variação'!$1:$1048576,4+3*(COLUMN(B$5)-2),FALSE)-VLOOKUP($A23,'Variação'!$1:$1048576,2+3*(COLUMN(B$5)-2),FALSE),0)+IFERROR(SUMIFS(Proventos!$F:$F,Proventos!$A:$A,YEAR(B$5)&amp;MONTH(B$5)&amp;Acompanhamento!$A23),0)</f>
        <v>0</v>
      </c>
      <c r="C23" s="259">
        <f>IFERROR(VLOOKUP($A23,'Variação'!$1:$1048576,4+3*(COLUMN(C$5)-2),FALSE)-VLOOKUP($A23,'Variação'!$1:$1048576,2+3*(COLUMN(C$5)-2),FALSE),0)+IFERROR(SUMIFS(Proventos!$F:$F,Proventos!$A:$A,YEAR(C$5)&amp;MONTH(C$5)&amp;Acompanhamento!$A23),0)</f>
        <v>0</v>
      </c>
      <c r="D23" s="259">
        <f>IFERROR(VLOOKUP($A23,'Variação'!$1:$1048576,4+3*(COLUMN(D$5)-2),FALSE)-VLOOKUP($A23,'Variação'!$1:$1048576,2+3*(COLUMN(D$5)-2),FALSE),0)+IFERROR(SUMIFS(Proventos!$F:$F,Proventos!$A:$A,YEAR(D$5)&amp;MONTH(D$5)&amp;Acompanhamento!$A23),0)</f>
        <v>0</v>
      </c>
      <c r="E23" s="259">
        <f>IFERROR(VLOOKUP($A23,'Variação'!$1:$1048576,4+3*(COLUMN(E$5)-2),FALSE)-VLOOKUP($A23,'Variação'!$1:$1048576,2+3*(COLUMN(E$5)-2),FALSE),0)+IFERROR(SUMIFS(Proventos!$F:$F,Proventos!$A:$A,YEAR(E$5)&amp;MONTH(E$5)&amp;Acompanhamento!$A23),0)</f>
        <v>0</v>
      </c>
      <c r="F23" s="259">
        <f>IFERROR(VLOOKUP($A23,'Variação'!$1:$1048576,4+3*(COLUMN(F$5)-2),FALSE)-VLOOKUP($A23,'Variação'!$1:$1048576,2+3*(COLUMN(F$5)-2),FALSE),0)+IFERROR(SUMIFS(Proventos!$F:$F,Proventos!$A:$A,YEAR(F$5)&amp;MONTH(F$5)&amp;Acompanhamento!$A23),0)</f>
        <v>0</v>
      </c>
      <c r="G23" s="259">
        <f>IFERROR(VLOOKUP($A23,'Variação'!$1:$1048576,4+3*(COLUMN(G$5)-2),FALSE)-VLOOKUP($A23,'Variação'!$1:$1048576,2+3*(COLUMN(G$5)-2),FALSE),0)+IFERROR(SUMIFS(Proventos!$F:$F,Proventos!$A:$A,YEAR(G$5)&amp;MONTH(G$5)&amp;Acompanhamento!$A23),0)</f>
        <v>0</v>
      </c>
      <c r="H23" s="259">
        <f>IFERROR(VLOOKUP($A23,'Variação'!$1:$1048576,4+3*(COLUMN(H$5)-2),FALSE)-VLOOKUP($A23,'Variação'!$1:$1048576,2+3*(COLUMN(H$5)-2),FALSE),0)+IFERROR(SUMIFS(Proventos!$F:$F,Proventos!$A:$A,YEAR(H$5)&amp;MONTH(H$5)&amp;Acompanhamento!$A23),0)</f>
        <v>0</v>
      </c>
      <c r="I23" s="259">
        <f>IFERROR(VLOOKUP($A23,'Variação'!$1:$1048576,4+3*(COLUMN(I$5)-2),FALSE)-VLOOKUP($A23,'Variação'!$1:$1048576,2+3*(COLUMN(I$5)-2),FALSE),0)+IFERROR(SUMIFS(Proventos!$F:$F,Proventos!$A:$A,YEAR(I$5)&amp;MONTH(I$5)&amp;Acompanhamento!$A23),0)</f>
        <v>0</v>
      </c>
      <c r="J23" s="259">
        <f>IFERROR(VLOOKUP($A23,'Variação'!$1:$1048576,4+3*(COLUMN(J$5)-2),FALSE)-VLOOKUP($A23,'Variação'!$1:$1048576,2+3*(COLUMN(J$5)-2),FALSE),0)+IFERROR(SUMIFS(Proventos!$F:$F,Proventos!$A:$A,YEAR(J$5)&amp;MONTH(J$5)&amp;Acompanhamento!$A23),0)</f>
        <v>0</v>
      </c>
      <c r="K23" s="259">
        <f>IFERROR(VLOOKUP($A23,'Variação'!$1:$1048576,4+3*(COLUMN(K$5)-2),FALSE)-VLOOKUP($A23,'Variação'!$1:$1048576,2+3*(COLUMN(K$5)-2),FALSE),0)+IFERROR(SUMIFS(Proventos!$F:$F,Proventos!$A:$A,YEAR(K$5)&amp;MONTH(K$5)&amp;Acompanhamento!$A23),0)</f>
        <v>0</v>
      </c>
      <c r="L23" s="259">
        <f>IFERROR(VLOOKUP($A23,'Variação'!$1:$1048576,4+3*(COLUMN(L$5)-2),FALSE)-VLOOKUP($A23,'Variação'!$1:$1048576,2+3*(COLUMN(L$5)-2),FALSE),0)+IFERROR(SUMIFS(Proventos!$F:$F,Proventos!$A:$A,YEAR(L$5)&amp;MONTH(L$5)&amp;Acompanhamento!$A23),0)</f>
        <v>0</v>
      </c>
      <c r="M23" s="259">
        <f>IFERROR(VLOOKUP($A23,'Variação'!$1:$1048576,4+3*(COLUMN(M$5)-2),FALSE)-VLOOKUP($A23,'Variação'!$1:$1048576,2+3*(COLUMN(M$5)-2),FALSE),0)+IFERROR(SUMIFS(Proventos!$F:$F,Proventos!$A:$A,YEAR(M$5)&amp;MONTH(M$5)&amp;Acompanhamento!$A23),0)</f>
        <v>0</v>
      </c>
      <c r="N23" s="259">
        <f>IFERROR(VLOOKUP($A23,'Variação'!$1:$1048576,4+3*(COLUMN(N$5)-2),FALSE)-VLOOKUP($A23,'Variação'!$1:$1048576,2+3*(COLUMN(N$5)-2),FALSE),0)+IFERROR(SUMIFS(Proventos!$F:$F,Proventos!$A:$A,YEAR(N$5)&amp;MONTH(N$5)&amp;Acompanhamento!$A23),0)</f>
        <v>0</v>
      </c>
      <c r="O23" s="259">
        <f>IFERROR(VLOOKUP($A23,'Variação'!$1:$1048576,4+3*(COLUMN(O$5)-2),FALSE)-VLOOKUP($A23,'Variação'!$1:$1048576,2+3*(COLUMN(O$5)-2),FALSE),0)+IFERROR(SUMIFS(Proventos!$F:$F,Proventos!$A:$A,YEAR(O$5)&amp;MONTH(O$5)&amp;Acompanhamento!$A23),0)</f>
        <v>0</v>
      </c>
      <c r="P23" s="259">
        <f>IFERROR(VLOOKUP($A23,'Variação'!$1:$1048576,4+3*(COLUMN(P$5)-2),FALSE)-VLOOKUP($A23,'Variação'!$1:$1048576,2+3*(COLUMN(P$5)-2),FALSE),0)+IFERROR(SUMIFS(Proventos!$F:$F,Proventos!$A:$A,YEAR(P$5)&amp;MONTH(P$5)&amp;Acompanhamento!$A23),0)</f>
        <v>0</v>
      </c>
      <c r="Q23" s="259">
        <f>IFERROR(VLOOKUP($A23,'Variação'!$1:$1048576,4+3*(COLUMN(Q$5)-2),FALSE)-VLOOKUP($A23,'Variação'!$1:$1048576,2+3*(COLUMN(Q$5)-2),FALSE),0)+IFERROR(SUMIFS(Proventos!$F:$F,Proventos!$A:$A,YEAR(Q$5)&amp;MONTH(Q$5)&amp;Acompanhamento!$A23),0)</f>
        <v>0</v>
      </c>
      <c r="R23" s="259">
        <f>IFERROR(VLOOKUP($A23,'Variação'!$1:$1048576,4+3*(COLUMN(R$5)-2),FALSE)-VLOOKUP($A23,'Variação'!$1:$1048576,2+3*(COLUMN(R$5)-2),FALSE),0)+IFERROR(SUMIFS(Proventos!$F:$F,Proventos!$A:$A,YEAR(R$5)&amp;MONTH(R$5)&amp;Acompanhamento!$A23),0)</f>
        <v>0</v>
      </c>
      <c r="S23" s="259">
        <f>IFERROR(VLOOKUP($A23,'Variação'!$1:$1048576,4+3*(COLUMN(S$5)-2),FALSE)-VLOOKUP($A23,'Variação'!$1:$1048576,2+3*(COLUMN(S$5)-2),FALSE),0)+IFERROR(SUMIFS(Proventos!$F:$F,Proventos!$A:$A,YEAR(S$5)&amp;MONTH(S$5)&amp;Acompanhamento!$A23),0)</f>
        <v>0</v>
      </c>
      <c r="T23" s="259">
        <f>IFERROR(VLOOKUP($A23,'Variação'!$1:$1048576,4+3*(COLUMN(T$5)-2),FALSE)-VLOOKUP($A23,'Variação'!$1:$1048576,2+3*(COLUMN(T$5)-2),FALSE),0)+IFERROR(SUMIFS(Proventos!$F:$F,Proventos!$A:$A,YEAR(T$5)&amp;MONTH(T$5)&amp;Acompanhamento!$A23),0)</f>
        <v>0</v>
      </c>
      <c r="U23" s="259">
        <f>IFERROR(VLOOKUP($A23,'Variação'!$1:$1048576,4+3*(COLUMN(U$5)-2),FALSE)-VLOOKUP($A23,'Variação'!$1:$1048576,2+3*(COLUMN(U$5)-2),FALSE),0)+IFERROR(SUMIFS(Proventos!$F:$F,Proventos!$A:$A,YEAR(U$5)&amp;MONTH(U$5)&amp;Acompanhamento!$A23),0)</f>
        <v>0</v>
      </c>
      <c r="V23" s="259">
        <f>IFERROR(VLOOKUP($A23,'Variação'!$1:$1048576,4+3*(COLUMN(V$5)-2),FALSE)-VLOOKUP($A23,'Variação'!$1:$1048576,2+3*(COLUMN(V$5)-2),FALSE),0)+IFERROR(SUMIFS(Proventos!$F:$F,Proventos!$A:$A,YEAR(V$5)&amp;MONTH(V$5)&amp;Acompanhamento!$A23),0)</f>
        <v>0</v>
      </c>
      <c r="W23" s="259">
        <f>IFERROR(VLOOKUP($A23,'Variação'!$1:$1048576,4+3*(COLUMN(W$5)-2),FALSE)-VLOOKUP($A23,'Variação'!$1:$1048576,2+3*(COLUMN(W$5)-2),FALSE),0)+IFERROR(SUMIFS(Proventos!$F:$F,Proventos!$A:$A,YEAR(W$5)&amp;MONTH(W$5)&amp;Acompanhamento!$A23),0)</f>
        <v>0</v>
      </c>
      <c r="X23" s="259">
        <f>IFERROR(VLOOKUP($A23,'Variação'!$1:$1048576,4+3*(COLUMN(X$5)-2),FALSE)-VLOOKUP($A23,'Variação'!$1:$1048576,2+3*(COLUMN(X$5)-2),FALSE),0)+IFERROR(SUMIFS(Proventos!$F:$F,Proventos!$A:$A,YEAR(X$5)&amp;MONTH(X$5)&amp;Acompanhamento!$A23),0)</f>
        <v>0</v>
      </c>
      <c r="Y23" s="259">
        <f>IFERROR(VLOOKUP($A23,'Variação'!$1:$1048576,4+3*(COLUMN(Y$5)-2),FALSE)-VLOOKUP($A23,'Variação'!$1:$1048576,2+3*(COLUMN(Y$5)-2),FALSE),0)+IFERROR(SUMIFS(Proventos!$F:$F,Proventos!$A:$A,YEAR(Y$5)&amp;MONTH(Y$5)&amp;Acompanhamento!$A23),0)</f>
        <v>0</v>
      </c>
      <c r="Z23" s="259">
        <f>IFERROR(VLOOKUP($A23,'Variação'!$1:$1048576,4+3*(COLUMN(Z$5)-2),FALSE)-VLOOKUP($A23,'Variação'!$1:$1048576,2+3*(COLUMN(Z$5)-2),FALSE),0)+IFERROR(SUMIFS(Proventos!$F:$F,Proventos!$A:$A,YEAR(Z$5)&amp;MONTH(Z$5)&amp;Acompanhamento!$A23),0)</f>
        <v>0</v>
      </c>
      <c r="AA23" s="259">
        <f>IFERROR(VLOOKUP($A23,'Variação'!$1:$1048576,4+3*(COLUMN(AA$5)-2),FALSE)-VLOOKUP($A23,'Variação'!$1:$1048576,2+3*(COLUMN(AA$5)-2),FALSE),0)+IFERROR(SUMIFS(Proventos!$F:$F,Proventos!$A:$A,YEAR(AA$5)&amp;MONTH(AA$5)&amp;Acompanhamento!$A23),0)</f>
        <v>0</v>
      </c>
      <c r="AB23" s="259">
        <f>IFERROR(VLOOKUP($A23,'Variação'!$1:$1048576,4+3*(COLUMN(AB$5)-2),FALSE)-VLOOKUP($A23,'Variação'!$1:$1048576,2+3*(COLUMN(AB$5)-2),FALSE),0)+IFERROR(SUMIFS(Proventos!$F:$F,Proventos!$A:$A,YEAR(AB$5)&amp;MONTH(AB$5)&amp;Acompanhamento!$A23),0)</f>
        <v>0</v>
      </c>
      <c r="AC23" s="259">
        <f>IFERROR(VLOOKUP($A23,'Variação'!$1:$1048576,4+3*(COLUMN(AC$5)-2),FALSE)-VLOOKUP($A23,'Variação'!$1:$1048576,2+3*(COLUMN(AC$5)-2),FALSE),0)+IFERROR(SUMIFS(Proventos!$F:$F,Proventos!$A:$A,YEAR(AC$5)&amp;MONTH(AC$5)&amp;Acompanhamento!$A23),0)</f>
        <v>0</v>
      </c>
      <c r="AD23" s="259">
        <f>IFERROR(VLOOKUP($A23,'Variação'!$1:$1048576,4+3*(COLUMN(AD$5)-2),FALSE)-VLOOKUP($A23,'Variação'!$1:$1048576,2+3*(COLUMN(AD$5)-2),FALSE),0)+IFERROR(SUMIFS(Proventos!$F:$F,Proventos!$A:$A,YEAR(AD$5)&amp;MONTH(AD$5)&amp;Acompanhamento!$A23),0)</f>
        <v>0</v>
      </c>
      <c r="AE23" s="259">
        <f>IFERROR(VLOOKUP($A23,'Variação'!$1:$1048576,4+3*(COLUMN(AE$5)-2),FALSE)-VLOOKUP($A23,'Variação'!$1:$1048576,2+3*(COLUMN(AE$5)-2),FALSE),0)+IFERROR(SUMIFS(Proventos!$F:$F,Proventos!$A:$A,YEAR(AE$5)&amp;MONTH(AE$5)&amp;Acompanhamento!$A23),0)</f>
        <v>0</v>
      </c>
      <c r="AF23" s="259">
        <f>IFERROR(VLOOKUP($A23,'Variação'!$1:$1048576,4+3*(COLUMN(AF$5)-2),FALSE)-VLOOKUP($A23,'Variação'!$1:$1048576,2+3*(COLUMN(AF$5)-2),FALSE),0)+IFERROR(SUMIFS(Proventos!$F:$F,Proventos!$A:$A,YEAR(AF$5)&amp;MONTH(AF$5)&amp;Acompanhamento!$A23),0)</f>
        <v>0</v>
      </c>
      <c r="AG23" s="259">
        <f>IFERROR(VLOOKUP($A23,'Variação'!$1:$1048576,4+3*(COLUMN(AG$5)-2),FALSE)-VLOOKUP($A23,'Variação'!$1:$1048576,2+3*(COLUMN(AG$5)-2),FALSE),0)+IFERROR(SUMIFS(Proventos!$F:$F,Proventos!$A:$A,YEAR(AG$5)&amp;MONTH(AG$5)&amp;Acompanhamento!$A23),0)</f>
        <v>0</v>
      </c>
      <c r="AH23" s="259">
        <f>IFERROR(VLOOKUP($A23,'Variação'!$1:$1048576,4+3*(COLUMN(AH$5)-2),FALSE)-VLOOKUP($A23,'Variação'!$1:$1048576,2+3*(COLUMN(AH$5)-2),FALSE),0)+IFERROR(SUMIFS(Proventos!$F:$F,Proventos!$A:$A,YEAR(AH$5)&amp;MONTH(AH$5)&amp;Acompanhamento!$A23),0)</f>
        <v>0</v>
      </c>
      <c r="AI23" s="259">
        <f>IFERROR(VLOOKUP($A23,'Variação'!$1:$1048576,4+3*(COLUMN(AI$5)-2),FALSE)-VLOOKUP($A23,'Variação'!$1:$1048576,2+3*(COLUMN(AI$5)-2),FALSE),0)+IFERROR(SUMIFS(Proventos!$F:$F,Proventos!$A:$A,YEAR(AI$5)&amp;MONTH(AI$5)&amp;Acompanhamento!$A23),0)</f>
        <v>0</v>
      </c>
      <c r="AJ23" s="259">
        <f>IFERROR(VLOOKUP($A23,'Variação'!$1:$1048576,4+3*(COLUMN(AJ$5)-2),FALSE)-VLOOKUP($A23,'Variação'!$1:$1048576,2+3*(COLUMN(AJ$5)-2),FALSE),0)+IFERROR(SUMIFS(Proventos!$F:$F,Proventos!$A:$A,YEAR(AJ$5)&amp;MONTH(AJ$5)&amp;Acompanhamento!$A23),0)</f>
        <v>0</v>
      </c>
      <c r="AK23" s="259">
        <f>IFERROR(VLOOKUP($A23,'Variação'!$1:$1048576,4+3*(COLUMN(AK$5)-2),FALSE)-VLOOKUP($A23,'Variação'!$1:$1048576,2+3*(COLUMN(AK$5)-2),FALSE),0)+IFERROR(SUMIFS(Proventos!$F:$F,Proventos!$A:$A,YEAR(AK$5)&amp;MONTH(AK$5)&amp;Acompanhamento!$A23),0)</f>
        <v>0</v>
      </c>
      <c r="AL23" s="259">
        <f>IFERROR(VLOOKUP($A23,'Variação'!$1:$1048576,4+3*(COLUMN(AL$5)-2),FALSE)-VLOOKUP($A23,'Variação'!$1:$1048576,2+3*(COLUMN(AL$5)-2),FALSE),0)+IFERROR(SUMIFS(Proventos!$F:$F,Proventos!$A:$A,YEAR(AL$5)&amp;MONTH(AL$5)&amp;Acompanhamento!$A23),0)</f>
        <v>0</v>
      </c>
      <c r="AM23" s="259">
        <f>IFERROR(VLOOKUP($A23,'Variação'!$1:$1048576,4+3*(COLUMN(AM$5)-2),FALSE)-VLOOKUP($A23,'Variação'!$1:$1048576,2+3*(COLUMN(AM$5)-2),FALSE),0)+IFERROR(SUMIFS(Proventos!$F:$F,Proventos!$A:$A,YEAR(AM$5)&amp;MONTH(AM$5)&amp;Acompanhamento!$A23),0)</f>
        <v>0</v>
      </c>
      <c r="AN23" s="259">
        <f>IFERROR(VLOOKUP($A23,'Variação'!$1:$1048576,4+3*(COLUMN(AN$5)-2),FALSE)-VLOOKUP($A23,'Variação'!$1:$1048576,2+3*(COLUMN(AN$5)-2),FALSE),0)+IFERROR(SUMIFS(Proventos!$F:$F,Proventos!$A:$A,YEAR(AN$5)&amp;MONTH(AN$5)&amp;Acompanhamento!$A23),0)</f>
        <v>0</v>
      </c>
      <c r="AO23" s="259">
        <f>IFERROR(VLOOKUP($A23,'Variação'!$1:$1048576,4+3*(COLUMN(AO$5)-2),FALSE)-VLOOKUP($A23,'Variação'!$1:$1048576,2+3*(COLUMN(AO$5)-2),FALSE),0)+IFERROR(SUMIFS(Proventos!$F:$F,Proventos!$A:$A,YEAR(AO$5)&amp;MONTH(AO$5)&amp;Acompanhamento!$A23),0)</f>
        <v>0</v>
      </c>
      <c r="AP23" s="259">
        <f>IFERROR(VLOOKUP($A23,'Variação'!$1:$1048576,4+3*(COLUMN(AP$5)-2),FALSE)-VLOOKUP($A23,'Variação'!$1:$1048576,2+3*(COLUMN(AP$5)-2),FALSE),0)+IFERROR(SUMIFS(Proventos!$F:$F,Proventos!$A:$A,YEAR(AP$5)&amp;MONTH(AP$5)&amp;Acompanhamento!$A23),0)</f>
        <v>0</v>
      </c>
      <c r="AQ23" s="259">
        <f>IFERROR(VLOOKUP($A23,'Variação'!$1:$1048576,4+3*(COLUMN(AQ$5)-2),FALSE)-VLOOKUP($A23,'Variação'!$1:$1048576,2+3*(COLUMN(AQ$5)-2),FALSE),0)+IFERROR(SUMIFS(Proventos!$F:$F,Proventos!$A:$A,YEAR(AQ$5)&amp;MONTH(AQ$5)&amp;Acompanhamento!$A23),0)</f>
        <v>0</v>
      </c>
      <c r="AR23" s="259">
        <f>IFERROR(VLOOKUP($A23,'Variação'!$1:$1048576,4+3*(COLUMN(AR$5)-2),FALSE)-VLOOKUP($A23,'Variação'!$1:$1048576,2+3*(COLUMN(AR$5)-2),FALSE),0)+IFERROR(SUMIFS(Proventos!$F:$F,Proventos!$A:$A,YEAR(AR$5)&amp;MONTH(AR$5)&amp;Acompanhamento!$A23),0)</f>
        <v>0</v>
      </c>
      <c r="AS23" s="259">
        <f>IFERROR(VLOOKUP($A23,'Variação'!$1:$1048576,4+3*(COLUMN(AS$5)-2),FALSE)-VLOOKUP($A23,'Variação'!$1:$1048576,2+3*(COLUMN(AS$5)-2),FALSE),0)+IFERROR(SUMIFS(Proventos!$F:$F,Proventos!$A:$A,YEAR(AS$5)&amp;MONTH(AS$5)&amp;Acompanhamento!$A23),0)</f>
        <v>0</v>
      </c>
      <c r="AT23" s="259">
        <f>IFERROR(VLOOKUP($A23,'Variação'!$1:$1048576,4+3*(COLUMN(AT$5)-2),FALSE)-VLOOKUP($A23,'Variação'!$1:$1048576,2+3*(COLUMN(AT$5)-2),FALSE),0)+IFERROR(SUMIFS(Proventos!$F:$F,Proventos!$A:$A,YEAR(AT$5)&amp;MONTH(AT$5)&amp;Acompanhamento!$A23),0)</f>
        <v>0</v>
      </c>
      <c r="AU23" s="259">
        <f>IFERROR(VLOOKUP($A23,'Variação'!$1:$1048576,4+3*(COLUMN(AU$5)-2),FALSE)-VLOOKUP($A23,'Variação'!$1:$1048576,2+3*(COLUMN(AU$5)-2),FALSE),0)+IFERROR(SUMIFS(Proventos!$F:$F,Proventos!$A:$A,YEAR(AU$5)&amp;MONTH(AU$5)&amp;Acompanhamento!$A23),0)</f>
        <v>0</v>
      </c>
      <c r="AV23" s="259">
        <f>IFERROR(VLOOKUP($A23,'Variação'!$1:$1048576,4+3*(COLUMN(AV$5)-2),FALSE)-VLOOKUP($A23,'Variação'!$1:$1048576,2+3*(COLUMN(AV$5)-2),FALSE),0)+IFERROR(SUMIFS(Proventos!$F:$F,Proventos!$A:$A,YEAR(AV$5)&amp;MONTH(AV$5)&amp;Acompanhamento!$A23),0)</f>
        <v>0</v>
      </c>
      <c r="AW23" s="259">
        <f>IFERROR(VLOOKUP($A23,'Variação'!$1:$1048576,4+3*(COLUMN(AW$5)-2),FALSE)-VLOOKUP($A23,'Variação'!$1:$1048576,2+3*(COLUMN(AW$5)-2),FALSE),0)+IFERROR(SUMIFS(Proventos!$F:$F,Proventos!$A:$A,YEAR(AW$5)&amp;MONTH(AW$5)&amp;Acompanhamento!$A23),0)</f>
        <v>0</v>
      </c>
      <c r="AX23" s="259">
        <f>IFERROR(VLOOKUP($A23,'Variação'!$1:$1048576,4+3*(COLUMN(AX$5)-2),FALSE)-VLOOKUP($A23,'Variação'!$1:$1048576,2+3*(COLUMN(AX$5)-2),FALSE),0)+IFERROR(SUMIFS(Proventos!$F:$F,Proventos!$A:$A,YEAR(AX$5)&amp;MONTH(AX$5)&amp;Acompanhamento!$A23),0)</f>
        <v>0</v>
      </c>
      <c r="AY23" s="259">
        <f>IFERROR(VLOOKUP($A23,'Variação'!$1:$1048576,4+3*(COLUMN(AY$5)-2),FALSE)-VLOOKUP($A23,'Variação'!$1:$1048576,2+3*(COLUMN(AY$5)-2),FALSE),0)+IFERROR(SUMIFS(Proventos!$F:$F,Proventos!$A:$A,YEAR(AY$5)&amp;MONTH(AY$5)&amp;Acompanhamento!$A23),0)</f>
        <v>0</v>
      </c>
      <c r="AZ23" s="259">
        <f>IFERROR(VLOOKUP($A23,'Variação'!$1:$1048576,4+3*(COLUMN(AZ$5)-2),FALSE)-VLOOKUP($A23,'Variação'!$1:$1048576,2+3*(COLUMN(AZ$5)-2),FALSE),0)+IFERROR(SUMIFS(Proventos!$F:$F,Proventos!$A:$A,YEAR(AZ$5)&amp;MONTH(AZ$5)&amp;Acompanhamento!$A23),0)</f>
        <v>0</v>
      </c>
      <c r="BA23" s="259">
        <f>IFERROR(VLOOKUP($A23,'Variação'!$1:$1048576,4+3*(COLUMN(BA$5)-2),FALSE)-VLOOKUP($A23,'Variação'!$1:$1048576,2+3*(COLUMN(BA$5)-2),FALSE),0)+IFERROR(SUMIFS(Proventos!$F:$F,Proventos!$A:$A,YEAR(BA$5)&amp;MONTH(BA$5)&amp;Acompanhamento!$A23),0)</f>
        <v>0</v>
      </c>
      <c r="BB23" s="259">
        <f>IFERROR(VLOOKUP($A23,'Variação'!$1:$1048576,4+3*(COLUMN(BB$5)-2),FALSE)-VLOOKUP($A23,'Variação'!$1:$1048576,2+3*(COLUMN(BB$5)-2),FALSE),0)+IFERROR(SUMIFS(Proventos!$F:$F,Proventos!$A:$A,YEAR(BB$5)&amp;MONTH(BB$5)&amp;Acompanhamento!$A23),0)</f>
        <v>0</v>
      </c>
      <c r="BC23" s="259">
        <f>IFERROR(VLOOKUP($A23,'Variação'!$1:$1048576,4+3*(COLUMN(BC$5)-2),FALSE)-VLOOKUP($A23,'Variação'!$1:$1048576,2+3*(COLUMN(BC$5)-2),FALSE),0)+IFERROR(SUMIFS(Proventos!$F:$F,Proventos!$A:$A,YEAR(BC$5)&amp;MONTH(BC$5)&amp;Acompanhamento!$A23),0)</f>
        <v>0</v>
      </c>
      <c r="BD23" s="259">
        <f>IFERROR(VLOOKUP($A23,'Variação'!$1:$1048576,4+3*(COLUMN(BD$5)-2),FALSE)-VLOOKUP($A23,'Variação'!$1:$1048576,2+3*(COLUMN(BD$5)-2),FALSE),0)+IFERROR(SUMIFS(Proventos!$F:$F,Proventos!$A:$A,YEAR(BD$5)&amp;MONTH(BD$5)&amp;Acompanhamento!$A23),0)</f>
        <v>0</v>
      </c>
      <c r="BE23" s="259">
        <f>IFERROR(VLOOKUP($A23,'Variação'!$1:$1048576,4+3*(COLUMN(BE$5)-2),FALSE)-VLOOKUP($A23,'Variação'!$1:$1048576,2+3*(COLUMN(BE$5)-2),FALSE),0)+IFERROR(SUMIFS(Proventos!$F:$F,Proventos!$A:$A,YEAR(BE$5)&amp;MONTH(BE$5)&amp;Acompanhamento!$A23),0)</f>
        <v>0</v>
      </c>
      <c r="BF23" s="259">
        <f>IFERROR(VLOOKUP($A23,'Variação'!$1:$1048576,4+3*(COLUMN(BF$5)-2),FALSE)-VLOOKUP($A23,'Variação'!$1:$1048576,2+3*(COLUMN(BF$5)-2),FALSE),0)+IFERROR(SUMIFS(Proventos!$F:$F,Proventos!$A:$A,YEAR(BF$5)&amp;MONTH(BF$5)&amp;Acompanhamento!$A23),0)</f>
        <v>0</v>
      </c>
      <c r="BG23" s="259">
        <f>IFERROR(VLOOKUP($A23,'Variação'!$1:$1048576,4+3*(COLUMN(BG$5)-2),FALSE)-VLOOKUP($A23,'Variação'!$1:$1048576,2+3*(COLUMN(BG$5)-2),FALSE),0)+IFERROR(SUMIFS(Proventos!$F:$F,Proventos!$A:$A,YEAR(BG$5)&amp;MONTH(BG$5)&amp;Acompanhamento!$A23),0)</f>
        <v>0</v>
      </c>
      <c r="BH23" s="259">
        <f>IFERROR(VLOOKUP($A23,'Variação'!$1:$1048576,4+3*(COLUMN(BH$5)-2),FALSE)-VLOOKUP($A23,'Variação'!$1:$1048576,2+3*(COLUMN(BH$5)-2),FALSE),0)+IFERROR(SUMIFS(Proventos!$F:$F,Proventos!$A:$A,YEAR(BH$5)&amp;MONTH(BH$5)&amp;Acompanhamento!$A23),0)</f>
        <v>0</v>
      </c>
      <c r="BI23" s="259">
        <f>IFERROR(VLOOKUP($A23,'Variação'!$1:$1048576,4+3*(COLUMN(BI$5)-2),FALSE)-VLOOKUP($A23,'Variação'!$1:$1048576,2+3*(COLUMN(BI$5)-2),FALSE),0)+IFERROR(SUMIFS(Proventos!$F:$F,Proventos!$A:$A,YEAR(BI$5)&amp;MONTH(BI$5)&amp;Acompanhamento!$A23),0)</f>
        <v>0</v>
      </c>
    </row>
    <row r="24" ht="14.25" customHeight="1" outlineLevel="2">
      <c r="A24" s="258"/>
      <c r="B24" s="259">
        <f>IFERROR(VLOOKUP($A24,'Variação'!$1:$1048576,4+3*(COLUMN(B$5)-2),FALSE)-VLOOKUP($A24,'Variação'!$1:$1048576,2+3*(COLUMN(B$5)-2),FALSE),0)+IFERROR(SUMIFS(Proventos!$F:$F,Proventos!$A:$A,YEAR(B$5)&amp;MONTH(B$5)&amp;Acompanhamento!$A24),0)</f>
        <v>0</v>
      </c>
      <c r="C24" s="259">
        <f>IFERROR(VLOOKUP($A24,'Variação'!$1:$1048576,4+3*(COLUMN(C$5)-2),FALSE)-VLOOKUP($A24,'Variação'!$1:$1048576,2+3*(COLUMN(C$5)-2),FALSE),0)+IFERROR(SUMIFS(Proventos!$F:$F,Proventos!$A:$A,YEAR(C$5)&amp;MONTH(C$5)&amp;Acompanhamento!$A24),0)</f>
        <v>0</v>
      </c>
      <c r="D24" s="259">
        <f>IFERROR(VLOOKUP($A24,'Variação'!$1:$1048576,4+3*(COLUMN(D$5)-2),FALSE)-VLOOKUP($A24,'Variação'!$1:$1048576,2+3*(COLUMN(D$5)-2),FALSE),0)+IFERROR(SUMIFS(Proventos!$F:$F,Proventos!$A:$A,YEAR(D$5)&amp;MONTH(D$5)&amp;Acompanhamento!$A24),0)</f>
        <v>0</v>
      </c>
      <c r="E24" s="259">
        <f>IFERROR(VLOOKUP($A24,'Variação'!$1:$1048576,4+3*(COLUMN(E$5)-2),FALSE)-VLOOKUP($A24,'Variação'!$1:$1048576,2+3*(COLUMN(E$5)-2),FALSE),0)+IFERROR(SUMIFS(Proventos!$F:$F,Proventos!$A:$A,YEAR(E$5)&amp;MONTH(E$5)&amp;Acompanhamento!$A24),0)</f>
        <v>0</v>
      </c>
      <c r="F24" s="259">
        <f>IFERROR(VLOOKUP($A24,'Variação'!$1:$1048576,4+3*(COLUMN(F$5)-2),FALSE)-VLOOKUP($A24,'Variação'!$1:$1048576,2+3*(COLUMN(F$5)-2),FALSE),0)+IFERROR(SUMIFS(Proventos!$F:$F,Proventos!$A:$A,YEAR(F$5)&amp;MONTH(F$5)&amp;Acompanhamento!$A24),0)</f>
        <v>0</v>
      </c>
      <c r="G24" s="259">
        <f>IFERROR(VLOOKUP($A24,'Variação'!$1:$1048576,4+3*(COLUMN(G$5)-2),FALSE)-VLOOKUP($A24,'Variação'!$1:$1048576,2+3*(COLUMN(G$5)-2),FALSE),0)+IFERROR(SUMIFS(Proventos!$F:$F,Proventos!$A:$A,YEAR(G$5)&amp;MONTH(G$5)&amp;Acompanhamento!$A24),0)</f>
        <v>0</v>
      </c>
      <c r="H24" s="259">
        <f>IFERROR(VLOOKUP($A24,'Variação'!$1:$1048576,4+3*(COLUMN(H$5)-2),FALSE)-VLOOKUP($A24,'Variação'!$1:$1048576,2+3*(COLUMN(H$5)-2),FALSE),0)+IFERROR(SUMIFS(Proventos!$F:$F,Proventos!$A:$A,YEAR(H$5)&amp;MONTH(H$5)&amp;Acompanhamento!$A24),0)</f>
        <v>0</v>
      </c>
      <c r="I24" s="259">
        <f>IFERROR(VLOOKUP($A24,'Variação'!$1:$1048576,4+3*(COLUMN(I$5)-2),FALSE)-VLOOKUP($A24,'Variação'!$1:$1048576,2+3*(COLUMN(I$5)-2),FALSE),0)+IFERROR(SUMIFS(Proventos!$F:$F,Proventos!$A:$A,YEAR(I$5)&amp;MONTH(I$5)&amp;Acompanhamento!$A24),0)</f>
        <v>0</v>
      </c>
      <c r="J24" s="259">
        <f>IFERROR(VLOOKUP($A24,'Variação'!$1:$1048576,4+3*(COLUMN(J$5)-2),FALSE)-VLOOKUP($A24,'Variação'!$1:$1048576,2+3*(COLUMN(J$5)-2),FALSE),0)+IFERROR(SUMIFS(Proventos!$F:$F,Proventos!$A:$A,YEAR(J$5)&amp;MONTH(J$5)&amp;Acompanhamento!$A24),0)</f>
        <v>0</v>
      </c>
      <c r="K24" s="259">
        <f>IFERROR(VLOOKUP($A24,'Variação'!$1:$1048576,4+3*(COLUMN(K$5)-2),FALSE)-VLOOKUP($A24,'Variação'!$1:$1048576,2+3*(COLUMN(K$5)-2),FALSE),0)+IFERROR(SUMIFS(Proventos!$F:$F,Proventos!$A:$A,YEAR(K$5)&amp;MONTH(K$5)&amp;Acompanhamento!$A24),0)</f>
        <v>0</v>
      </c>
      <c r="L24" s="259">
        <f>IFERROR(VLOOKUP($A24,'Variação'!$1:$1048576,4+3*(COLUMN(L$5)-2),FALSE)-VLOOKUP($A24,'Variação'!$1:$1048576,2+3*(COLUMN(L$5)-2),FALSE),0)+IFERROR(SUMIFS(Proventos!$F:$F,Proventos!$A:$A,YEAR(L$5)&amp;MONTH(L$5)&amp;Acompanhamento!$A24),0)</f>
        <v>0</v>
      </c>
      <c r="M24" s="259">
        <f>IFERROR(VLOOKUP($A24,'Variação'!$1:$1048576,4+3*(COLUMN(M$5)-2),FALSE)-VLOOKUP($A24,'Variação'!$1:$1048576,2+3*(COLUMN(M$5)-2),FALSE),0)+IFERROR(SUMIFS(Proventos!$F:$F,Proventos!$A:$A,YEAR(M$5)&amp;MONTH(M$5)&amp;Acompanhamento!$A24),0)</f>
        <v>0</v>
      </c>
      <c r="N24" s="259">
        <f>IFERROR(VLOOKUP($A24,'Variação'!$1:$1048576,4+3*(COLUMN(N$5)-2),FALSE)-VLOOKUP($A24,'Variação'!$1:$1048576,2+3*(COLUMN(N$5)-2),FALSE),0)+IFERROR(SUMIFS(Proventos!$F:$F,Proventos!$A:$A,YEAR(N$5)&amp;MONTH(N$5)&amp;Acompanhamento!$A24),0)</f>
        <v>0</v>
      </c>
      <c r="O24" s="259">
        <f>IFERROR(VLOOKUP($A24,'Variação'!$1:$1048576,4+3*(COLUMN(O$5)-2),FALSE)-VLOOKUP($A24,'Variação'!$1:$1048576,2+3*(COLUMN(O$5)-2),FALSE),0)+IFERROR(SUMIFS(Proventos!$F:$F,Proventos!$A:$A,YEAR(O$5)&amp;MONTH(O$5)&amp;Acompanhamento!$A24),0)</f>
        <v>0</v>
      </c>
      <c r="P24" s="259">
        <f>IFERROR(VLOOKUP($A24,'Variação'!$1:$1048576,4+3*(COLUMN(P$5)-2),FALSE)-VLOOKUP($A24,'Variação'!$1:$1048576,2+3*(COLUMN(P$5)-2),FALSE),0)+IFERROR(SUMIFS(Proventos!$F:$F,Proventos!$A:$A,YEAR(P$5)&amp;MONTH(P$5)&amp;Acompanhamento!$A24),0)</f>
        <v>0</v>
      </c>
      <c r="Q24" s="259">
        <f>IFERROR(VLOOKUP($A24,'Variação'!$1:$1048576,4+3*(COLUMN(Q$5)-2),FALSE)-VLOOKUP($A24,'Variação'!$1:$1048576,2+3*(COLUMN(Q$5)-2),FALSE),0)+IFERROR(SUMIFS(Proventos!$F:$F,Proventos!$A:$A,YEAR(Q$5)&amp;MONTH(Q$5)&amp;Acompanhamento!$A24),0)</f>
        <v>0</v>
      </c>
      <c r="R24" s="259">
        <f>IFERROR(VLOOKUP($A24,'Variação'!$1:$1048576,4+3*(COLUMN(R$5)-2),FALSE)-VLOOKUP($A24,'Variação'!$1:$1048576,2+3*(COLUMN(R$5)-2),FALSE),0)+IFERROR(SUMIFS(Proventos!$F:$F,Proventos!$A:$A,YEAR(R$5)&amp;MONTH(R$5)&amp;Acompanhamento!$A24),0)</f>
        <v>0</v>
      </c>
      <c r="S24" s="259">
        <f>IFERROR(VLOOKUP($A24,'Variação'!$1:$1048576,4+3*(COLUMN(S$5)-2),FALSE)-VLOOKUP($A24,'Variação'!$1:$1048576,2+3*(COLUMN(S$5)-2),FALSE),0)+IFERROR(SUMIFS(Proventos!$F:$F,Proventos!$A:$A,YEAR(S$5)&amp;MONTH(S$5)&amp;Acompanhamento!$A24),0)</f>
        <v>0</v>
      </c>
      <c r="T24" s="259">
        <f>IFERROR(VLOOKUP($A24,'Variação'!$1:$1048576,4+3*(COLUMN(T$5)-2),FALSE)-VLOOKUP($A24,'Variação'!$1:$1048576,2+3*(COLUMN(T$5)-2),FALSE),0)+IFERROR(SUMIFS(Proventos!$F:$F,Proventos!$A:$A,YEAR(T$5)&amp;MONTH(T$5)&amp;Acompanhamento!$A24),0)</f>
        <v>0</v>
      </c>
      <c r="U24" s="259">
        <f>IFERROR(VLOOKUP($A24,'Variação'!$1:$1048576,4+3*(COLUMN(U$5)-2),FALSE)-VLOOKUP($A24,'Variação'!$1:$1048576,2+3*(COLUMN(U$5)-2),FALSE),0)+IFERROR(SUMIFS(Proventos!$F:$F,Proventos!$A:$A,YEAR(U$5)&amp;MONTH(U$5)&amp;Acompanhamento!$A24),0)</f>
        <v>0</v>
      </c>
      <c r="V24" s="259">
        <f>IFERROR(VLOOKUP($A24,'Variação'!$1:$1048576,4+3*(COLUMN(V$5)-2),FALSE)-VLOOKUP($A24,'Variação'!$1:$1048576,2+3*(COLUMN(V$5)-2),FALSE),0)+IFERROR(SUMIFS(Proventos!$F:$F,Proventos!$A:$A,YEAR(V$5)&amp;MONTH(V$5)&amp;Acompanhamento!$A24),0)</f>
        <v>0</v>
      </c>
      <c r="W24" s="259">
        <f>IFERROR(VLOOKUP($A24,'Variação'!$1:$1048576,4+3*(COLUMN(W$5)-2),FALSE)-VLOOKUP($A24,'Variação'!$1:$1048576,2+3*(COLUMN(W$5)-2),FALSE),0)+IFERROR(SUMIFS(Proventos!$F:$F,Proventos!$A:$A,YEAR(W$5)&amp;MONTH(W$5)&amp;Acompanhamento!$A24),0)</f>
        <v>0</v>
      </c>
      <c r="X24" s="259">
        <f>IFERROR(VLOOKUP($A24,'Variação'!$1:$1048576,4+3*(COLUMN(X$5)-2),FALSE)-VLOOKUP($A24,'Variação'!$1:$1048576,2+3*(COLUMN(X$5)-2),FALSE),0)+IFERROR(SUMIFS(Proventos!$F:$F,Proventos!$A:$A,YEAR(X$5)&amp;MONTH(X$5)&amp;Acompanhamento!$A24),0)</f>
        <v>0</v>
      </c>
      <c r="Y24" s="259">
        <f>IFERROR(VLOOKUP($A24,'Variação'!$1:$1048576,4+3*(COLUMN(Y$5)-2),FALSE)-VLOOKUP($A24,'Variação'!$1:$1048576,2+3*(COLUMN(Y$5)-2),FALSE),0)+IFERROR(SUMIFS(Proventos!$F:$F,Proventos!$A:$A,YEAR(Y$5)&amp;MONTH(Y$5)&amp;Acompanhamento!$A24),0)</f>
        <v>0</v>
      </c>
      <c r="Z24" s="259">
        <f>IFERROR(VLOOKUP($A24,'Variação'!$1:$1048576,4+3*(COLUMN(Z$5)-2),FALSE)-VLOOKUP($A24,'Variação'!$1:$1048576,2+3*(COLUMN(Z$5)-2),FALSE),0)+IFERROR(SUMIFS(Proventos!$F:$F,Proventos!$A:$A,YEAR(Z$5)&amp;MONTH(Z$5)&amp;Acompanhamento!$A24),0)</f>
        <v>0</v>
      </c>
      <c r="AA24" s="259">
        <f>IFERROR(VLOOKUP($A24,'Variação'!$1:$1048576,4+3*(COLUMN(AA$5)-2),FALSE)-VLOOKUP($A24,'Variação'!$1:$1048576,2+3*(COLUMN(AA$5)-2),FALSE),0)+IFERROR(SUMIFS(Proventos!$F:$F,Proventos!$A:$A,YEAR(AA$5)&amp;MONTH(AA$5)&amp;Acompanhamento!$A24),0)</f>
        <v>0</v>
      </c>
      <c r="AB24" s="259">
        <f>IFERROR(VLOOKUP($A24,'Variação'!$1:$1048576,4+3*(COLUMN(AB$5)-2),FALSE)-VLOOKUP($A24,'Variação'!$1:$1048576,2+3*(COLUMN(AB$5)-2),FALSE),0)+IFERROR(SUMIFS(Proventos!$F:$F,Proventos!$A:$A,YEAR(AB$5)&amp;MONTH(AB$5)&amp;Acompanhamento!$A24),0)</f>
        <v>0</v>
      </c>
      <c r="AC24" s="259">
        <f>IFERROR(VLOOKUP($A24,'Variação'!$1:$1048576,4+3*(COLUMN(AC$5)-2),FALSE)-VLOOKUP($A24,'Variação'!$1:$1048576,2+3*(COLUMN(AC$5)-2),FALSE),0)+IFERROR(SUMIFS(Proventos!$F:$F,Proventos!$A:$A,YEAR(AC$5)&amp;MONTH(AC$5)&amp;Acompanhamento!$A24),0)</f>
        <v>0</v>
      </c>
      <c r="AD24" s="259">
        <f>IFERROR(VLOOKUP($A24,'Variação'!$1:$1048576,4+3*(COLUMN(AD$5)-2),FALSE)-VLOOKUP($A24,'Variação'!$1:$1048576,2+3*(COLUMN(AD$5)-2),FALSE),0)+IFERROR(SUMIFS(Proventos!$F:$F,Proventos!$A:$A,YEAR(AD$5)&amp;MONTH(AD$5)&amp;Acompanhamento!$A24),0)</f>
        <v>0</v>
      </c>
      <c r="AE24" s="259">
        <f>IFERROR(VLOOKUP($A24,'Variação'!$1:$1048576,4+3*(COLUMN(AE$5)-2),FALSE)-VLOOKUP($A24,'Variação'!$1:$1048576,2+3*(COLUMN(AE$5)-2),FALSE),0)+IFERROR(SUMIFS(Proventos!$F:$F,Proventos!$A:$A,YEAR(AE$5)&amp;MONTH(AE$5)&amp;Acompanhamento!$A24),0)</f>
        <v>0</v>
      </c>
      <c r="AF24" s="259">
        <f>IFERROR(VLOOKUP($A24,'Variação'!$1:$1048576,4+3*(COLUMN(AF$5)-2),FALSE)-VLOOKUP($A24,'Variação'!$1:$1048576,2+3*(COLUMN(AF$5)-2),FALSE),0)+IFERROR(SUMIFS(Proventos!$F:$F,Proventos!$A:$A,YEAR(AF$5)&amp;MONTH(AF$5)&amp;Acompanhamento!$A24),0)</f>
        <v>0</v>
      </c>
      <c r="AG24" s="259">
        <f>IFERROR(VLOOKUP($A24,'Variação'!$1:$1048576,4+3*(COLUMN(AG$5)-2),FALSE)-VLOOKUP($A24,'Variação'!$1:$1048576,2+3*(COLUMN(AG$5)-2),FALSE),0)+IFERROR(SUMIFS(Proventos!$F:$F,Proventos!$A:$A,YEAR(AG$5)&amp;MONTH(AG$5)&amp;Acompanhamento!$A24),0)</f>
        <v>0</v>
      </c>
      <c r="AH24" s="259">
        <f>IFERROR(VLOOKUP($A24,'Variação'!$1:$1048576,4+3*(COLUMN(AH$5)-2),FALSE)-VLOOKUP($A24,'Variação'!$1:$1048576,2+3*(COLUMN(AH$5)-2),FALSE),0)+IFERROR(SUMIFS(Proventos!$F:$F,Proventos!$A:$A,YEAR(AH$5)&amp;MONTH(AH$5)&amp;Acompanhamento!$A24),0)</f>
        <v>0</v>
      </c>
      <c r="AI24" s="259">
        <f>IFERROR(VLOOKUP($A24,'Variação'!$1:$1048576,4+3*(COLUMN(AI$5)-2),FALSE)-VLOOKUP($A24,'Variação'!$1:$1048576,2+3*(COLUMN(AI$5)-2),FALSE),0)+IFERROR(SUMIFS(Proventos!$F:$F,Proventos!$A:$A,YEAR(AI$5)&amp;MONTH(AI$5)&amp;Acompanhamento!$A24),0)</f>
        <v>0</v>
      </c>
      <c r="AJ24" s="259">
        <f>IFERROR(VLOOKUP($A24,'Variação'!$1:$1048576,4+3*(COLUMN(AJ$5)-2),FALSE)-VLOOKUP($A24,'Variação'!$1:$1048576,2+3*(COLUMN(AJ$5)-2),FALSE),0)+IFERROR(SUMIFS(Proventos!$F:$F,Proventos!$A:$A,YEAR(AJ$5)&amp;MONTH(AJ$5)&amp;Acompanhamento!$A24),0)</f>
        <v>0</v>
      </c>
      <c r="AK24" s="259">
        <f>IFERROR(VLOOKUP($A24,'Variação'!$1:$1048576,4+3*(COLUMN(AK$5)-2),FALSE)-VLOOKUP($A24,'Variação'!$1:$1048576,2+3*(COLUMN(AK$5)-2),FALSE),0)+IFERROR(SUMIFS(Proventos!$F:$F,Proventos!$A:$A,YEAR(AK$5)&amp;MONTH(AK$5)&amp;Acompanhamento!$A24),0)</f>
        <v>0</v>
      </c>
      <c r="AL24" s="259">
        <f>IFERROR(VLOOKUP($A24,'Variação'!$1:$1048576,4+3*(COLUMN(AL$5)-2),FALSE)-VLOOKUP($A24,'Variação'!$1:$1048576,2+3*(COLUMN(AL$5)-2),FALSE),0)+IFERROR(SUMIFS(Proventos!$F:$F,Proventos!$A:$A,YEAR(AL$5)&amp;MONTH(AL$5)&amp;Acompanhamento!$A24),0)</f>
        <v>0</v>
      </c>
      <c r="AM24" s="259">
        <f>IFERROR(VLOOKUP($A24,'Variação'!$1:$1048576,4+3*(COLUMN(AM$5)-2),FALSE)-VLOOKUP($A24,'Variação'!$1:$1048576,2+3*(COLUMN(AM$5)-2),FALSE),0)+IFERROR(SUMIFS(Proventos!$F:$F,Proventos!$A:$A,YEAR(AM$5)&amp;MONTH(AM$5)&amp;Acompanhamento!$A24),0)</f>
        <v>0</v>
      </c>
      <c r="AN24" s="259">
        <f>IFERROR(VLOOKUP($A24,'Variação'!$1:$1048576,4+3*(COLUMN(AN$5)-2),FALSE)-VLOOKUP($A24,'Variação'!$1:$1048576,2+3*(COLUMN(AN$5)-2),FALSE),0)+IFERROR(SUMIFS(Proventos!$F:$F,Proventos!$A:$A,YEAR(AN$5)&amp;MONTH(AN$5)&amp;Acompanhamento!$A24),0)</f>
        <v>0</v>
      </c>
      <c r="AO24" s="259">
        <f>IFERROR(VLOOKUP($A24,'Variação'!$1:$1048576,4+3*(COLUMN(AO$5)-2),FALSE)-VLOOKUP($A24,'Variação'!$1:$1048576,2+3*(COLUMN(AO$5)-2),FALSE),0)+IFERROR(SUMIFS(Proventos!$F:$F,Proventos!$A:$A,YEAR(AO$5)&amp;MONTH(AO$5)&amp;Acompanhamento!$A24),0)</f>
        <v>0</v>
      </c>
      <c r="AP24" s="259">
        <f>IFERROR(VLOOKUP($A24,'Variação'!$1:$1048576,4+3*(COLUMN(AP$5)-2),FALSE)-VLOOKUP($A24,'Variação'!$1:$1048576,2+3*(COLUMN(AP$5)-2),FALSE),0)+IFERROR(SUMIFS(Proventos!$F:$F,Proventos!$A:$A,YEAR(AP$5)&amp;MONTH(AP$5)&amp;Acompanhamento!$A24),0)</f>
        <v>0</v>
      </c>
      <c r="AQ24" s="259">
        <f>IFERROR(VLOOKUP($A24,'Variação'!$1:$1048576,4+3*(COLUMN(AQ$5)-2),FALSE)-VLOOKUP($A24,'Variação'!$1:$1048576,2+3*(COLUMN(AQ$5)-2),FALSE),0)+IFERROR(SUMIFS(Proventos!$F:$F,Proventos!$A:$A,YEAR(AQ$5)&amp;MONTH(AQ$5)&amp;Acompanhamento!$A24),0)</f>
        <v>0</v>
      </c>
      <c r="AR24" s="259">
        <f>IFERROR(VLOOKUP($A24,'Variação'!$1:$1048576,4+3*(COLUMN(AR$5)-2),FALSE)-VLOOKUP($A24,'Variação'!$1:$1048576,2+3*(COLUMN(AR$5)-2),FALSE),0)+IFERROR(SUMIFS(Proventos!$F:$F,Proventos!$A:$A,YEAR(AR$5)&amp;MONTH(AR$5)&amp;Acompanhamento!$A24),0)</f>
        <v>0</v>
      </c>
      <c r="AS24" s="259">
        <f>IFERROR(VLOOKUP($A24,'Variação'!$1:$1048576,4+3*(COLUMN(AS$5)-2),FALSE)-VLOOKUP($A24,'Variação'!$1:$1048576,2+3*(COLUMN(AS$5)-2),FALSE),0)+IFERROR(SUMIFS(Proventos!$F:$F,Proventos!$A:$A,YEAR(AS$5)&amp;MONTH(AS$5)&amp;Acompanhamento!$A24),0)</f>
        <v>0</v>
      </c>
      <c r="AT24" s="259">
        <f>IFERROR(VLOOKUP($A24,'Variação'!$1:$1048576,4+3*(COLUMN(AT$5)-2),FALSE)-VLOOKUP($A24,'Variação'!$1:$1048576,2+3*(COLUMN(AT$5)-2),FALSE),0)+IFERROR(SUMIFS(Proventos!$F:$F,Proventos!$A:$A,YEAR(AT$5)&amp;MONTH(AT$5)&amp;Acompanhamento!$A24),0)</f>
        <v>0</v>
      </c>
      <c r="AU24" s="259">
        <f>IFERROR(VLOOKUP($A24,'Variação'!$1:$1048576,4+3*(COLUMN(AU$5)-2),FALSE)-VLOOKUP($A24,'Variação'!$1:$1048576,2+3*(COLUMN(AU$5)-2),FALSE),0)+IFERROR(SUMIFS(Proventos!$F:$F,Proventos!$A:$A,YEAR(AU$5)&amp;MONTH(AU$5)&amp;Acompanhamento!$A24),0)</f>
        <v>0</v>
      </c>
      <c r="AV24" s="259">
        <f>IFERROR(VLOOKUP($A24,'Variação'!$1:$1048576,4+3*(COLUMN(AV$5)-2),FALSE)-VLOOKUP($A24,'Variação'!$1:$1048576,2+3*(COLUMN(AV$5)-2),FALSE),0)+IFERROR(SUMIFS(Proventos!$F:$F,Proventos!$A:$A,YEAR(AV$5)&amp;MONTH(AV$5)&amp;Acompanhamento!$A24),0)</f>
        <v>0</v>
      </c>
      <c r="AW24" s="259">
        <f>IFERROR(VLOOKUP($A24,'Variação'!$1:$1048576,4+3*(COLUMN(AW$5)-2),FALSE)-VLOOKUP($A24,'Variação'!$1:$1048576,2+3*(COLUMN(AW$5)-2),FALSE),0)+IFERROR(SUMIFS(Proventos!$F:$F,Proventos!$A:$A,YEAR(AW$5)&amp;MONTH(AW$5)&amp;Acompanhamento!$A24),0)</f>
        <v>0</v>
      </c>
      <c r="AX24" s="259">
        <f>IFERROR(VLOOKUP($A24,'Variação'!$1:$1048576,4+3*(COLUMN(AX$5)-2),FALSE)-VLOOKUP($A24,'Variação'!$1:$1048576,2+3*(COLUMN(AX$5)-2),FALSE),0)+IFERROR(SUMIFS(Proventos!$F:$F,Proventos!$A:$A,YEAR(AX$5)&amp;MONTH(AX$5)&amp;Acompanhamento!$A24),0)</f>
        <v>0</v>
      </c>
      <c r="AY24" s="259">
        <f>IFERROR(VLOOKUP($A24,'Variação'!$1:$1048576,4+3*(COLUMN(AY$5)-2),FALSE)-VLOOKUP($A24,'Variação'!$1:$1048576,2+3*(COLUMN(AY$5)-2),FALSE),0)+IFERROR(SUMIFS(Proventos!$F:$F,Proventos!$A:$A,YEAR(AY$5)&amp;MONTH(AY$5)&amp;Acompanhamento!$A24),0)</f>
        <v>0</v>
      </c>
      <c r="AZ24" s="259">
        <f>IFERROR(VLOOKUP($A24,'Variação'!$1:$1048576,4+3*(COLUMN(AZ$5)-2),FALSE)-VLOOKUP($A24,'Variação'!$1:$1048576,2+3*(COLUMN(AZ$5)-2),FALSE),0)+IFERROR(SUMIFS(Proventos!$F:$F,Proventos!$A:$A,YEAR(AZ$5)&amp;MONTH(AZ$5)&amp;Acompanhamento!$A24),0)</f>
        <v>0</v>
      </c>
      <c r="BA24" s="259">
        <f>IFERROR(VLOOKUP($A24,'Variação'!$1:$1048576,4+3*(COLUMN(BA$5)-2),FALSE)-VLOOKUP($A24,'Variação'!$1:$1048576,2+3*(COLUMN(BA$5)-2),FALSE),0)+IFERROR(SUMIFS(Proventos!$F:$F,Proventos!$A:$A,YEAR(BA$5)&amp;MONTH(BA$5)&amp;Acompanhamento!$A24),0)</f>
        <v>0</v>
      </c>
      <c r="BB24" s="259">
        <f>IFERROR(VLOOKUP($A24,'Variação'!$1:$1048576,4+3*(COLUMN(BB$5)-2),FALSE)-VLOOKUP($A24,'Variação'!$1:$1048576,2+3*(COLUMN(BB$5)-2),FALSE),0)+IFERROR(SUMIFS(Proventos!$F:$F,Proventos!$A:$A,YEAR(BB$5)&amp;MONTH(BB$5)&amp;Acompanhamento!$A24),0)</f>
        <v>0</v>
      </c>
      <c r="BC24" s="259">
        <f>IFERROR(VLOOKUP($A24,'Variação'!$1:$1048576,4+3*(COLUMN(BC$5)-2),FALSE)-VLOOKUP($A24,'Variação'!$1:$1048576,2+3*(COLUMN(BC$5)-2),FALSE),0)+IFERROR(SUMIFS(Proventos!$F:$F,Proventos!$A:$A,YEAR(BC$5)&amp;MONTH(BC$5)&amp;Acompanhamento!$A24),0)</f>
        <v>0</v>
      </c>
      <c r="BD24" s="259">
        <f>IFERROR(VLOOKUP($A24,'Variação'!$1:$1048576,4+3*(COLUMN(BD$5)-2),FALSE)-VLOOKUP($A24,'Variação'!$1:$1048576,2+3*(COLUMN(BD$5)-2),FALSE),0)+IFERROR(SUMIFS(Proventos!$F:$F,Proventos!$A:$A,YEAR(BD$5)&amp;MONTH(BD$5)&amp;Acompanhamento!$A24),0)</f>
        <v>0</v>
      </c>
      <c r="BE24" s="259">
        <f>IFERROR(VLOOKUP($A24,'Variação'!$1:$1048576,4+3*(COLUMN(BE$5)-2),FALSE)-VLOOKUP($A24,'Variação'!$1:$1048576,2+3*(COLUMN(BE$5)-2),FALSE),0)+IFERROR(SUMIFS(Proventos!$F:$F,Proventos!$A:$A,YEAR(BE$5)&amp;MONTH(BE$5)&amp;Acompanhamento!$A24),0)</f>
        <v>0</v>
      </c>
      <c r="BF24" s="259">
        <f>IFERROR(VLOOKUP($A24,'Variação'!$1:$1048576,4+3*(COLUMN(BF$5)-2),FALSE)-VLOOKUP($A24,'Variação'!$1:$1048576,2+3*(COLUMN(BF$5)-2),FALSE),0)+IFERROR(SUMIFS(Proventos!$F:$F,Proventos!$A:$A,YEAR(BF$5)&amp;MONTH(BF$5)&amp;Acompanhamento!$A24),0)</f>
        <v>0</v>
      </c>
      <c r="BG24" s="259">
        <f>IFERROR(VLOOKUP($A24,'Variação'!$1:$1048576,4+3*(COLUMN(BG$5)-2),FALSE)-VLOOKUP($A24,'Variação'!$1:$1048576,2+3*(COLUMN(BG$5)-2),FALSE),0)+IFERROR(SUMIFS(Proventos!$F:$F,Proventos!$A:$A,YEAR(BG$5)&amp;MONTH(BG$5)&amp;Acompanhamento!$A24),0)</f>
        <v>0</v>
      </c>
      <c r="BH24" s="259">
        <f>IFERROR(VLOOKUP($A24,'Variação'!$1:$1048576,4+3*(COLUMN(BH$5)-2),FALSE)-VLOOKUP($A24,'Variação'!$1:$1048576,2+3*(COLUMN(BH$5)-2),FALSE),0)+IFERROR(SUMIFS(Proventos!$F:$F,Proventos!$A:$A,YEAR(BH$5)&amp;MONTH(BH$5)&amp;Acompanhamento!$A24),0)</f>
        <v>0</v>
      </c>
      <c r="BI24" s="259">
        <f>IFERROR(VLOOKUP($A24,'Variação'!$1:$1048576,4+3*(COLUMN(BI$5)-2),FALSE)-VLOOKUP($A24,'Variação'!$1:$1048576,2+3*(COLUMN(BI$5)-2),FALSE),0)+IFERROR(SUMIFS(Proventos!$F:$F,Proventos!$A:$A,YEAR(BI$5)&amp;MONTH(BI$5)&amp;Acompanhamento!$A24),0)</f>
        <v>0</v>
      </c>
    </row>
    <row r="25" ht="14.25" customHeight="1" outlineLevel="2">
      <c r="A25" s="258"/>
      <c r="B25" s="259">
        <f>IFERROR(VLOOKUP($A25,'Variação'!$1:$1048576,4+3*(COLUMN(B$5)-2),FALSE)-VLOOKUP($A25,'Variação'!$1:$1048576,2+3*(COLUMN(B$5)-2),FALSE),0)+IFERROR(SUMIFS(Proventos!$F:$F,Proventos!$A:$A,YEAR(B$5)&amp;MONTH(B$5)&amp;Acompanhamento!$A25),0)</f>
        <v>0</v>
      </c>
      <c r="C25" s="259">
        <f>IFERROR(VLOOKUP($A25,'Variação'!$1:$1048576,4+3*(COLUMN(C$5)-2),FALSE)-VLOOKUP($A25,'Variação'!$1:$1048576,2+3*(COLUMN(C$5)-2),FALSE),0)+IFERROR(SUMIFS(Proventos!$F:$F,Proventos!$A:$A,YEAR(C$5)&amp;MONTH(C$5)&amp;Acompanhamento!$A25),0)</f>
        <v>0</v>
      </c>
      <c r="D25" s="259">
        <f>IFERROR(VLOOKUP($A25,'Variação'!$1:$1048576,4+3*(COLUMN(D$5)-2),FALSE)-VLOOKUP($A25,'Variação'!$1:$1048576,2+3*(COLUMN(D$5)-2),FALSE),0)+IFERROR(SUMIFS(Proventos!$F:$F,Proventos!$A:$A,YEAR(D$5)&amp;MONTH(D$5)&amp;Acompanhamento!$A25),0)</f>
        <v>0</v>
      </c>
      <c r="E25" s="259">
        <f>IFERROR(VLOOKUP($A25,'Variação'!$1:$1048576,4+3*(COLUMN(E$5)-2),FALSE)-VLOOKUP($A25,'Variação'!$1:$1048576,2+3*(COLUMN(E$5)-2),FALSE),0)+IFERROR(SUMIFS(Proventos!$F:$F,Proventos!$A:$A,YEAR(E$5)&amp;MONTH(E$5)&amp;Acompanhamento!$A25),0)</f>
        <v>0</v>
      </c>
      <c r="F25" s="259">
        <f>IFERROR(VLOOKUP($A25,'Variação'!$1:$1048576,4+3*(COLUMN(F$5)-2),FALSE)-VLOOKUP($A25,'Variação'!$1:$1048576,2+3*(COLUMN(F$5)-2),FALSE),0)+IFERROR(SUMIFS(Proventos!$F:$F,Proventos!$A:$A,YEAR(F$5)&amp;MONTH(F$5)&amp;Acompanhamento!$A25),0)</f>
        <v>0</v>
      </c>
      <c r="G25" s="259">
        <f>IFERROR(VLOOKUP($A25,'Variação'!$1:$1048576,4+3*(COLUMN(G$5)-2),FALSE)-VLOOKUP($A25,'Variação'!$1:$1048576,2+3*(COLUMN(G$5)-2),FALSE),0)+IFERROR(SUMIFS(Proventos!$F:$F,Proventos!$A:$A,YEAR(G$5)&amp;MONTH(G$5)&amp;Acompanhamento!$A25),0)</f>
        <v>0</v>
      </c>
      <c r="H25" s="259">
        <f>IFERROR(VLOOKUP($A25,'Variação'!$1:$1048576,4+3*(COLUMN(H$5)-2),FALSE)-VLOOKUP($A25,'Variação'!$1:$1048576,2+3*(COLUMN(H$5)-2),FALSE),0)+IFERROR(SUMIFS(Proventos!$F:$F,Proventos!$A:$A,YEAR(H$5)&amp;MONTH(H$5)&amp;Acompanhamento!$A25),0)</f>
        <v>0</v>
      </c>
      <c r="I25" s="259">
        <f>IFERROR(VLOOKUP($A25,'Variação'!$1:$1048576,4+3*(COLUMN(I$5)-2),FALSE)-VLOOKUP($A25,'Variação'!$1:$1048576,2+3*(COLUMN(I$5)-2),FALSE),0)+IFERROR(SUMIFS(Proventos!$F:$F,Proventos!$A:$A,YEAR(I$5)&amp;MONTH(I$5)&amp;Acompanhamento!$A25),0)</f>
        <v>0</v>
      </c>
      <c r="J25" s="259">
        <f>IFERROR(VLOOKUP($A25,'Variação'!$1:$1048576,4+3*(COLUMN(J$5)-2),FALSE)-VLOOKUP($A25,'Variação'!$1:$1048576,2+3*(COLUMN(J$5)-2),FALSE),0)+IFERROR(SUMIFS(Proventos!$F:$F,Proventos!$A:$A,YEAR(J$5)&amp;MONTH(J$5)&amp;Acompanhamento!$A25),0)</f>
        <v>0</v>
      </c>
      <c r="K25" s="259">
        <f>IFERROR(VLOOKUP($A25,'Variação'!$1:$1048576,4+3*(COLUMN(K$5)-2),FALSE)-VLOOKUP($A25,'Variação'!$1:$1048576,2+3*(COLUMN(K$5)-2),FALSE),0)+IFERROR(SUMIFS(Proventos!$F:$F,Proventos!$A:$A,YEAR(K$5)&amp;MONTH(K$5)&amp;Acompanhamento!$A25),0)</f>
        <v>0</v>
      </c>
      <c r="L25" s="259">
        <f>IFERROR(VLOOKUP($A25,'Variação'!$1:$1048576,4+3*(COLUMN(L$5)-2),FALSE)-VLOOKUP($A25,'Variação'!$1:$1048576,2+3*(COLUMN(L$5)-2),FALSE),0)+IFERROR(SUMIFS(Proventos!$F:$F,Proventos!$A:$A,YEAR(L$5)&amp;MONTH(L$5)&amp;Acompanhamento!$A25),0)</f>
        <v>0</v>
      </c>
      <c r="M25" s="259">
        <f>IFERROR(VLOOKUP($A25,'Variação'!$1:$1048576,4+3*(COLUMN(M$5)-2),FALSE)-VLOOKUP($A25,'Variação'!$1:$1048576,2+3*(COLUMN(M$5)-2),FALSE),0)+IFERROR(SUMIFS(Proventos!$F:$F,Proventos!$A:$A,YEAR(M$5)&amp;MONTH(M$5)&amp;Acompanhamento!$A25),0)</f>
        <v>0</v>
      </c>
      <c r="N25" s="259">
        <f>IFERROR(VLOOKUP($A25,'Variação'!$1:$1048576,4+3*(COLUMN(N$5)-2),FALSE)-VLOOKUP($A25,'Variação'!$1:$1048576,2+3*(COLUMN(N$5)-2),FALSE),0)+IFERROR(SUMIFS(Proventos!$F:$F,Proventos!$A:$A,YEAR(N$5)&amp;MONTH(N$5)&amp;Acompanhamento!$A25),0)</f>
        <v>0</v>
      </c>
      <c r="O25" s="259">
        <f>IFERROR(VLOOKUP($A25,'Variação'!$1:$1048576,4+3*(COLUMN(O$5)-2),FALSE)-VLOOKUP($A25,'Variação'!$1:$1048576,2+3*(COLUMN(O$5)-2),FALSE),0)+IFERROR(SUMIFS(Proventos!$F:$F,Proventos!$A:$A,YEAR(O$5)&amp;MONTH(O$5)&amp;Acompanhamento!$A25),0)</f>
        <v>0</v>
      </c>
      <c r="P25" s="259">
        <f>IFERROR(VLOOKUP($A25,'Variação'!$1:$1048576,4+3*(COLUMN(P$5)-2),FALSE)-VLOOKUP($A25,'Variação'!$1:$1048576,2+3*(COLUMN(P$5)-2),FALSE),0)+IFERROR(SUMIFS(Proventos!$F:$F,Proventos!$A:$A,YEAR(P$5)&amp;MONTH(P$5)&amp;Acompanhamento!$A25),0)</f>
        <v>0</v>
      </c>
      <c r="Q25" s="259">
        <f>IFERROR(VLOOKUP($A25,'Variação'!$1:$1048576,4+3*(COLUMN(Q$5)-2),FALSE)-VLOOKUP($A25,'Variação'!$1:$1048576,2+3*(COLUMN(Q$5)-2),FALSE),0)+IFERROR(SUMIFS(Proventos!$F:$F,Proventos!$A:$A,YEAR(Q$5)&amp;MONTH(Q$5)&amp;Acompanhamento!$A25),0)</f>
        <v>0</v>
      </c>
      <c r="R25" s="259">
        <f>IFERROR(VLOOKUP($A25,'Variação'!$1:$1048576,4+3*(COLUMN(R$5)-2),FALSE)-VLOOKUP($A25,'Variação'!$1:$1048576,2+3*(COLUMN(R$5)-2),FALSE),0)+IFERROR(SUMIFS(Proventos!$F:$F,Proventos!$A:$A,YEAR(R$5)&amp;MONTH(R$5)&amp;Acompanhamento!$A25),0)</f>
        <v>0</v>
      </c>
      <c r="S25" s="259">
        <f>IFERROR(VLOOKUP($A25,'Variação'!$1:$1048576,4+3*(COLUMN(S$5)-2),FALSE)-VLOOKUP($A25,'Variação'!$1:$1048576,2+3*(COLUMN(S$5)-2),FALSE),0)+IFERROR(SUMIFS(Proventos!$F:$F,Proventos!$A:$A,YEAR(S$5)&amp;MONTH(S$5)&amp;Acompanhamento!$A25),0)</f>
        <v>0</v>
      </c>
      <c r="T25" s="259">
        <f>IFERROR(VLOOKUP($A25,'Variação'!$1:$1048576,4+3*(COLUMN(T$5)-2),FALSE)-VLOOKUP($A25,'Variação'!$1:$1048576,2+3*(COLUMN(T$5)-2),FALSE),0)+IFERROR(SUMIFS(Proventos!$F:$F,Proventos!$A:$A,YEAR(T$5)&amp;MONTH(T$5)&amp;Acompanhamento!$A25),0)</f>
        <v>0</v>
      </c>
      <c r="U25" s="259">
        <f>IFERROR(VLOOKUP($A25,'Variação'!$1:$1048576,4+3*(COLUMN(U$5)-2),FALSE)-VLOOKUP($A25,'Variação'!$1:$1048576,2+3*(COLUMN(U$5)-2),FALSE),0)+IFERROR(SUMIFS(Proventos!$F:$F,Proventos!$A:$A,YEAR(U$5)&amp;MONTH(U$5)&amp;Acompanhamento!$A25),0)</f>
        <v>0</v>
      </c>
      <c r="V25" s="259">
        <f>IFERROR(VLOOKUP($A25,'Variação'!$1:$1048576,4+3*(COLUMN(V$5)-2),FALSE)-VLOOKUP($A25,'Variação'!$1:$1048576,2+3*(COLUMN(V$5)-2),FALSE),0)+IFERROR(SUMIFS(Proventos!$F:$F,Proventos!$A:$A,YEAR(V$5)&amp;MONTH(V$5)&amp;Acompanhamento!$A25),0)</f>
        <v>0</v>
      </c>
      <c r="W25" s="259">
        <f>IFERROR(VLOOKUP($A25,'Variação'!$1:$1048576,4+3*(COLUMN(W$5)-2),FALSE)-VLOOKUP($A25,'Variação'!$1:$1048576,2+3*(COLUMN(W$5)-2),FALSE),0)+IFERROR(SUMIFS(Proventos!$F:$F,Proventos!$A:$A,YEAR(W$5)&amp;MONTH(W$5)&amp;Acompanhamento!$A25),0)</f>
        <v>0</v>
      </c>
      <c r="X25" s="259">
        <f>IFERROR(VLOOKUP($A25,'Variação'!$1:$1048576,4+3*(COLUMN(X$5)-2),FALSE)-VLOOKUP($A25,'Variação'!$1:$1048576,2+3*(COLUMN(X$5)-2),FALSE),0)+IFERROR(SUMIFS(Proventos!$F:$F,Proventos!$A:$A,YEAR(X$5)&amp;MONTH(X$5)&amp;Acompanhamento!$A25),0)</f>
        <v>0</v>
      </c>
      <c r="Y25" s="259">
        <f>IFERROR(VLOOKUP($A25,'Variação'!$1:$1048576,4+3*(COLUMN(Y$5)-2),FALSE)-VLOOKUP($A25,'Variação'!$1:$1048576,2+3*(COLUMN(Y$5)-2),FALSE),0)+IFERROR(SUMIFS(Proventos!$F:$F,Proventos!$A:$A,YEAR(Y$5)&amp;MONTH(Y$5)&amp;Acompanhamento!$A25),0)</f>
        <v>0</v>
      </c>
      <c r="Z25" s="259">
        <f>IFERROR(VLOOKUP($A25,'Variação'!$1:$1048576,4+3*(COLUMN(Z$5)-2),FALSE)-VLOOKUP($A25,'Variação'!$1:$1048576,2+3*(COLUMN(Z$5)-2),FALSE),0)+IFERROR(SUMIFS(Proventos!$F:$F,Proventos!$A:$A,YEAR(Z$5)&amp;MONTH(Z$5)&amp;Acompanhamento!$A25),0)</f>
        <v>0</v>
      </c>
      <c r="AA25" s="259">
        <f>IFERROR(VLOOKUP($A25,'Variação'!$1:$1048576,4+3*(COLUMN(AA$5)-2),FALSE)-VLOOKUP($A25,'Variação'!$1:$1048576,2+3*(COLUMN(AA$5)-2),FALSE),0)+IFERROR(SUMIFS(Proventos!$F:$F,Proventos!$A:$A,YEAR(AA$5)&amp;MONTH(AA$5)&amp;Acompanhamento!$A25),0)</f>
        <v>0</v>
      </c>
      <c r="AB25" s="259">
        <f>IFERROR(VLOOKUP($A25,'Variação'!$1:$1048576,4+3*(COLUMN(AB$5)-2),FALSE)-VLOOKUP($A25,'Variação'!$1:$1048576,2+3*(COLUMN(AB$5)-2),FALSE),0)+IFERROR(SUMIFS(Proventos!$F:$F,Proventos!$A:$A,YEAR(AB$5)&amp;MONTH(AB$5)&amp;Acompanhamento!$A25),0)</f>
        <v>0</v>
      </c>
      <c r="AC25" s="259">
        <f>IFERROR(VLOOKUP($A25,'Variação'!$1:$1048576,4+3*(COLUMN(AC$5)-2),FALSE)-VLOOKUP($A25,'Variação'!$1:$1048576,2+3*(COLUMN(AC$5)-2),FALSE),0)+IFERROR(SUMIFS(Proventos!$F:$F,Proventos!$A:$A,YEAR(AC$5)&amp;MONTH(AC$5)&amp;Acompanhamento!$A25),0)</f>
        <v>0</v>
      </c>
      <c r="AD25" s="259">
        <f>IFERROR(VLOOKUP($A25,'Variação'!$1:$1048576,4+3*(COLUMN(AD$5)-2),FALSE)-VLOOKUP($A25,'Variação'!$1:$1048576,2+3*(COLUMN(AD$5)-2),FALSE),0)+IFERROR(SUMIFS(Proventos!$F:$F,Proventos!$A:$A,YEAR(AD$5)&amp;MONTH(AD$5)&amp;Acompanhamento!$A25),0)</f>
        <v>0</v>
      </c>
      <c r="AE25" s="259">
        <f>IFERROR(VLOOKUP($A25,'Variação'!$1:$1048576,4+3*(COLUMN(AE$5)-2),FALSE)-VLOOKUP($A25,'Variação'!$1:$1048576,2+3*(COLUMN(AE$5)-2),FALSE),0)+IFERROR(SUMIFS(Proventos!$F:$F,Proventos!$A:$A,YEAR(AE$5)&amp;MONTH(AE$5)&amp;Acompanhamento!$A25),0)</f>
        <v>0</v>
      </c>
      <c r="AF25" s="259">
        <f>IFERROR(VLOOKUP($A25,'Variação'!$1:$1048576,4+3*(COLUMN(AF$5)-2),FALSE)-VLOOKUP($A25,'Variação'!$1:$1048576,2+3*(COLUMN(AF$5)-2),FALSE),0)+IFERROR(SUMIFS(Proventos!$F:$F,Proventos!$A:$A,YEAR(AF$5)&amp;MONTH(AF$5)&amp;Acompanhamento!$A25),0)</f>
        <v>0</v>
      </c>
      <c r="AG25" s="259">
        <f>IFERROR(VLOOKUP($A25,'Variação'!$1:$1048576,4+3*(COLUMN(AG$5)-2),FALSE)-VLOOKUP($A25,'Variação'!$1:$1048576,2+3*(COLUMN(AG$5)-2),FALSE),0)+IFERROR(SUMIFS(Proventos!$F:$F,Proventos!$A:$A,YEAR(AG$5)&amp;MONTH(AG$5)&amp;Acompanhamento!$A25),0)</f>
        <v>0</v>
      </c>
      <c r="AH25" s="259">
        <f>IFERROR(VLOOKUP($A25,'Variação'!$1:$1048576,4+3*(COLUMN(AH$5)-2),FALSE)-VLOOKUP($A25,'Variação'!$1:$1048576,2+3*(COLUMN(AH$5)-2),FALSE),0)+IFERROR(SUMIFS(Proventos!$F:$F,Proventos!$A:$A,YEAR(AH$5)&amp;MONTH(AH$5)&amp;Acompanhamento!$A25),0)</f>
        <v>0</v>
      </c>
      <c r="AI25" s="259">
        <f>IFERROR(VLOOKUP($A25,'Variação'!$1:$1048576,4+3*(COLUMN(AI$5)-2),FALSE)-VLOOKUP($A25,'Variação'!$1:$1048576,2+3*(COLUMN(AI$5)-2),FALSE),0)+IFERROR(SUMIFS(Proventos!$F:$F,Proventos!$A:$A,YEAR(AI$5)&amp;MONTH(AI$5)&amp;Acompanhamento!$A25),0)</f>
        <v>0</v>
      </c>
      <c r="AJ25" s="259">
        <f>IFERROR(VLOOKUP($A25,'Variação'!$1:$1048576,4+3*(COLUMN(AJ$5)-2),FALSE)-VLOOKUP($A25,'Variação'!$1:$1048576,2+3*(COLUMN(AJ$5)-2),FALSE),0)+IFERROR(SUMIFS(Proventos!$F:$F,Proventos!$A:$A,YEAR(AJ$5)&amp;MONTH(AJ$5)&amp;Acompanhamento!$A25),0)</f>
        <v>0</v>
      </c>
      <c r="AK25" s="259">
        <f>IFERROR(VLOOKUP($A25,'Variação'!$1:$1048576,4+3*(COLUMN(AK$5)-2),FALSE)-VLOOKUP($A25,'Variação'!$1:$1048576,2+3*(COLUMN(AK$5)-2),FALSE),0)+IFERROR(SUMIFS(Proventos!$F:$F,Proventos!$A:$A,YEAR(AK$5)&amp;MONTH(AK$5)&amp;Acompanhamento!$A25),0)</f>
        <v>0</v>
      </c>
      <c r="AL25" s="259">
        <f>IFERROR(VLOOKUP($A25,'Variação'!$1:$1048576,4+3*(COLUMN(AL$5)-2),FALSE)-VLOOKUP($A25,'Variação'!$1:$1048576,2+3*(COLUMN(AL$5)-2),FALSE),0)+IFERROR(SUMIFS(Proventos!$F:$F,Proventos!$A:$A,YEAR(AL$5)&amp;MONTH(AL$5)&amp;Acompanhamento!$A25),0)</f>
        <v>0</v>
      </c>
      <c r="AM25" s="259">
        <f>IFERROR(VLOOKUP($A25,'Variação'!$1:$1048576,4+3*(COLUMN(AM$5)-2),FALSE)-VLOOKUP($A25,'Variação'!$1:$1048576,2+3*(COLUMN(AM$5)-2),FALSE),0)+IFERROR(SUMIFS(Proventos!$F:$F,Proventos!$A:$A,YEAR(AM$5)&amp;MONTH(AM$5)&amp;Acompanhamento!$A25),0)</f>
        <v>0</v>
      </c>
      <c r="AN25" s="259">
        <f>IFERROR(VLOOKUP($A25,'Variação'!$1:$1048576,4+3*(COLUMN(AN$5)-2),FALSE)-VLOOKUP($A25,'Variação'!$1:$1048576,2+3*(COLUMN(AN$5)-2),FALSE),0)+IFERROR(SUMIFS(Proventos!$F:$F,Proventos!$A:$A,YEAR(AN$5)&amp;MONTH(AN$5)&amp;Acompanhamento!$A25),0)</f>
        <v>0</v>
      </c>
      <c r="AO25" s="259">
        <f>IFERROR(VLOOKUP($A25,'Variação'!$1:$1048576,4+3*(COLUMN(AO$5)-2),FALSE)-VLOOKUP($A25,'Variação'!$1:$1048576,2+3*(COLUMN(AO$5)-2),FALSE),0)+IFERROR(SUMIFS(Proventos!$F:$F,Proventos!$A:$A,YEAR(AO$5)&amp;MONTH(AO$5)&amp;Acompanhamento!$A25),0)</f>
        <v>0</v>
      </c>
      <c r="AP25" s="259">
        <f>IFERROR(VLOOKUP($A25,'Variação'!$1:$1048576,4+3*(COLUMN(AP$5)-2),FALSE)-VLOOKUP($A25,'Variação'!$1:$1048576,2+3*(COLUMN(AP$5)-2),FALSE),0)+IFERROR(SUMIFS(Proventos!$F:$F,Proventos!$A:$A,YEAR(AP$5)&amp;MONTH(AP$5)&amp;Acompanhamento!$A25),0)</f>
        <v>0</v>
      </c>
      <c r="AQ25" s="259">
        <f>IFERROR(VLOOKUP($A25,'Variação'!$1:$1048576,4+3*(COLUMN(AQ$5)-2),FALSE)-VLOOKUP($A25,'Variação'!$1:$1048576,2+3*(COLUMN(AQ$5)-2),FALSE),0)+IFERROR(SUMIFS(Proventos!$F:$F,Proventos!$A:$A,YEAR(AQ$5)&amp;MONTH(AQ$5)&amp;Acompanhamento!$A25),0)</f>
        <v>0</v>
      </c>
      <c r="AR25" s="259">
        <f>IFERROR(VLOOKUP($A25,'Variação'!$1:$1048576,4+3*(COLUMN(AR$5)-2),FALSE)-VLOOKUP($A25,'Variação'!$1:$1048576,2+3*(COLUMN(AR$5)-2),FALSE),0)+IFERROR(SUMIFS(Proventos!$F:$F,Proventos!$A:$A,YEAR(AR$5)&amp;MONTH(AR$5)&amp;Acompanhamento!$A25),0)</f>
        <v>0</v>
      </c>
      <c r="AS25" s="259">
        <f>IFERROR(VLOOKUP($A25,'Variação'!$1:$1048576,4+3*(COLUMN(AS$5)-2),FALSE)-VLOOKUP($A25,'Variação'!$1:$1048576,2+3*(COLUMN(AS$5)-2),FALSE),0)+IFERROR(SUMIFS(Proventos!$F:$F,Proventos!$A:$A,YEAR(AS$5)&amp;MONTH(AS$5)&amp;Acompanhamento!$A25),0)</f>
        <v>0</v>
      </c>
      <c r="AT25" s="259">
        <f>IFERROR(VLOOKUP($A25,'Variação'!$1:$1048576,4+3*(COLUMN(AT$5)-2),FALSE)-VLOOKUP($A25,'Variação'!$1:$1048576,2+3*(COLUMN(AT$5)-2),FALSE),0)+IFERROR(SUMIFS(Proventos!$F:$F,Proventos!$A:$A,YEAR(AT$5)&amp;MONTH(AT$5)&amp;Acompanhamento!$A25),0)</f>
        <v>0</v>
      </c>
      <c r="AU25" s="259">
        <f>IFERROR(VLOOKUP($A25,'Variação'!$1:$1048576,4+3*(COLUMN(AU$5)-2),FALSE)-VLOOKUP($A25,'Variação'!$1:$1048576,2+3*(COLUMN(AU$5)-2),FALSE),0)+IFERROR(SUMIFS(Proventos!$F:$F,Proventos!$A:$A,YEAR(AU$5)&amp;MONTH(AU$5)&amp;Acompanhamento!$A25),0)</f>
        <v>0</v>
      </c>
      <c r="AV25" s="259">
        <f>IFERROR(VLOOKUP($A25,'Variação'!$1:$1048576,4+3*(COLUMN(AV$5)-2),FALSE)-VLOOKUP($A25,'Variação'!$1:$1048576,2+3*(COLUMN(AV$5)-2),FALSE),0)+IFERROR(SUMIFS(Proventos!$F:$F,Proventos!$A:$A,YEAR(AV$5)&amp;MONTH(AV$5)&amp;Acompanhamento!$A25),0)</f>
        <v>0</v>
      </c>
      <c r="AW25" s="259">
        <f>IFERROR(VLOOKUP($A25,'Variação'!$1:$1048576,4+3*(COLUMN(AW$5)-2),FALSE)-VLOOKUP($A25,'Variação'!$1:$1048576,2+3*(COLUMN(AW$5)-2),FALSE),0)+IFERROR(SUMIFS(Proventos!$F:$F,Proventos!$A:$A,YEAR(AW$5)&amp;MONTH(AW$5)&amp;Acompanhamento!$A25),0)</f>
        <v>0</v>
      </c>
      <c r="AX25" s="259">
        <f>IFERROR(VLOOKUP($A25,'Variação'!$1:$1048576,4+3*(COLUMN(AX$5)-2),FALSE)-VLOOKUP($A25,'Variação'!$1:$1048576,2+3*(COLUMN(AX$5)-2),FALSE),0)+IFERROR(SUMIFS(Proventos!$F:$F,Proventos!$A:$A,YEAR(AX$5)&amp;MONTH(AX$5)&amp;Acompanhamento!$A25),0)</f>
        <v>0</v>
      </c>
      <c r="AY25" s="259">
        <f>IFERROR(VLOOKUP($A25,'Variação'!$1:$1048576,4+3*(COLUMN(AY$5)-2),FALSE)-VLOOKUP($A25,'Variação'!$1:$1048576,2+3*(COLUMN(AY$5)-2),FALSE),0)+IFERROR(SUMIFS(Proventos!$F:$F,Proventos!$A:$A,YEAR(AY$5)&amp;MONTH(AY$5)&amp;Acompanhamento!$A25),0)</f>
        <v>0</v>
      </c>
      <c r="AZ25" s="259">
        <f>IFERROR(VLOOKUP($A25,'Variação'!$1:$1048576,4+3*(COLUMN(AZ$5)-2),FALSE)-VLOOKUP($A25,'Variação'!$1:$1048576,2+3*(COLUMN(AZ$5)-2),FALSE),0)+IFERROR(SUMIFS(Proventos!$F:$F,Proventos!$A:$A,YEAR(AZ$5)&amp;MONTH(AZ$5)&amp;Acompanhamento!$A25),0)</f>
        <v>0</v>
      </c>
      <c r="BA25" s="259">
        <f>IFERROR(VLOOKUP($A25,'Variação'!$1:$1048576,4+3*(COLUMN(BA$5)-2),FALSE)-VLOOKUP($A25,'Variação'!$1:$1048576,2+3*(COLUMN(BA$5)-2),FALSE),0)+IFERROR(SUMIFS(Proventos!$F:$F,Proventos!$A:$A,YEAR(BA$5)&amp;MONTH(BA$5)&amp;Acompanhamento!$A25),0)</f>
        <v>0</v>
      </c>
      <c r="BB25" s="259">
        <f>IFERROR(VLOOKUP($A25,'Variação'!$1:$1048576,4+3*(COLUMN(BB$5)-2),FALSE)-VLOOKUP($A25,'Variação'!$1:$1048576,2+3*(COLUMN(BB$5)-2),FALSE),0)+IFERROR(SUMIFS(Proventos!$F:$F,Proventos!$A:$A,YEAR(BB$5)&amp;MONTH(BB$5)&amp;Acompanhamento!$A25),0)</f>
        <v>0</v>
      </c>
      <c r="BC25" s="259">
        <f>IFERROR(VLOOKUP($A25,'Variação'!$1:$1048576,4+3*(COLUMN(BC$5)-2),FALSE)-VLOOKUP($A25,'Variação'!$1:$1048576,2+3*(COLUMN(BC$5)-2),FALSE),0)+IFERROR(SUMIFS(Proventos!$F:$F,Proventos!$A:$A,YEAR(BC$5)&amp;MONTH(BC$5)&amp;Acompanhamento!$A25),0)</f>
        <v>0</v>
      </c>
      <c r="BD25" s="259">
        <f>IFERROR(VLOOKUP($A25,'Variação'!$1:$1048576,4+3*(COLUMN(BD$5)-2),FALSE)-VLOOKUP($A25,'Variação'!$1:$1048576,2+3*(COLUMN(BD$5)-2),FALSE),0)+IFERROR(SUMIFS(Proventos!$F:$F,Proventos!$A:$A,YEAR(BD$5)&amp;MONTH(BD$5)&amp;Acompanhamento!$A25),0)</f>
        <v>0</v>
      </c>
      <c r="BE25" s="259">
        <f>IFERROR(VLOOKUP($A25,'Variação'!$1:$1048576,4+3*(COLUMN(BE$5)-2),FALSE)-VLOOKUP($A25,'Variação'!$1:$1048576,2+3*(COLUMN(BE$5)-2),FALSE),0)+IFERROR(SUMIFS(Proventos!$F:$F,Proventos!$A:$A,YEAR(BE$5)&amp;MONTH(BE$5)&amp;Acompanhamento!$A25),0)</f>
        <v>0</v>
      </c>
      <c r="BF25" s="259">
        <f>IFERROR(VLOOKUP($A25,'Variação'!$1:$1048576,4+3*(COLUMN(BF$5)-2),FALSE)-VLOOKUP($A25,'Variação'!$1:$1048576,2+3*(COLUMN(BF$5)-2),FALSE),0)+IFERROR(SUMIFS(Proventos!$F:$F,Proventos!$A:$A,YEAR(BF$5)&amp;MONTH(BF$5)&amp;Acompanhamento!$A25),0)</f>
        <v>0</v>
      </c>
      <c r="BG25" s="259">
        <f>IFERROR(VLOOKUP($A25,'Variação'!$1:$1048576,4+3*(COLUMN(BG$5)-2),FALSE)-VLOOKUP($A25,'Variação'!$1:$1048576,2+3*(COLUMN(BG$5)-2),FALSE),0)+IFERROR(SUMIFS(Proventos!$F:$F,Proventos!$A:$A,YEAR(BG$5)&amp;MONTH(BG$5)&amp;Acompanhamento!$A25),0)</f>
        <v>0</v>
      </c>
      <c r="BH25" s="259">
        <f>IFERROR(VLOOKUP($A25,'Variação'!$1:$1048576,4+3*(COLUMN(BH$5)-2),FALSE)-VLOOKUP($A25,'Variação'!$1:$1048576,2+3*(COLUMN(BH$5)-2),FALSE),0)+IFERROR(SUMIFS(Proventos!$F:$F,Proventos!$A:$A,YEAR(BH$5)&amp;MONTH(BH$5)&amp;Acompanhamento!$A25),0)</f>
        <v>0</v>
      </c>
      <c r="BI25" s="259">
        <f>IFERROR(VLOOKUP($A25,'Variação'!$1:$1048576,4+3*(COLUMN(BI$5)-2),FALSE)-VLOOKUP($A25,'Variação'!$1:$1048576,2+3*(COLUMN(BI$5)-2),FALSE),0)+IFERROR(SUMIFS(Proventos!$F:$F,Proventos!$A:$A,YEAR(BI$5)&amp;MONTH(BI$5)&amp;Acompanhamento!$A25),0)</f>
        <v>0</v>
      </c>
    </row>
    <row r="26" ht="14.25" customHeight="1" outlineLevel="2">
      <c r="A26" s="258"/>
      <c r="B26" s="259">
        <f>IFERROR(VLOOKUP($A26,'Variação'!$1:$1048576,4+3*(COLUMN(B$5)-2),FALSE)-VLOOKUP($A26,'Variação'!$1:$1048576,2+3*(COLUMN(B$5)-2),FALSE),0)+IFERROR(SUMIFS(Proventos!$F:$F,Proventos!$A:$A,YEAR(B$5)&amp;MONTH(B$5)&amp;Acompanhamento!$A26),0)</f>
        <v>0</v>
      </c>
      <c r="C26" s="259">
        <f>IFERROR(VLOOKUP($A26,'Variação'!$1:$1048576,4+3*(COLUMN(C$5)-2),FALSE)-VLOOKUP($A26,'Variação'!$1:$1048576,2+3*(COLUMN(C$5)-2),FALSE),0)+IFERROR(SUMIFS(Proventos!$F:$F,Proventos!$A:$A,YEAR(C$5)&amp;MONTH(C$5)&amp;Acompanhamento!$A26),0)</f>
        <v>0</v>
      </c>
      <c r="D26" s="259">
        <f>IFERROR(VLOOKUP($A26,'Variação'!$1:$1048576,4+3*(COLUMN(D$5)-2),FALSE)-VLOOKUP($A26,'Variação'!$1:$1048576,2+3*(COLUMN(D$5)-2),FALSE),0)+IFERROR(SUMIFS(Proventos!$F:$F,Proventos!$A:$A,YEAR(D$5)&amp;MONTH(D$5)&amp;Acompanhamento!$A26),0)</f>
        <v>0</v>
      </c>
      <c r="E26" s="259">
        <f>IFERROR(VLOOKUP($A26,'Variação'!$1:$1048576,4+3*(COLUMN(E$5)-2),FALSE)-VLOOKUP($A26,'Variação'!$1:$1048576,2+3*(COLUMN(E$5)-2),FALSE),0)+IFERROR(SUMIFS(Proventos!$F:$F,Proventos!$A:$A,YEAR(E$5)&amp;MONTH(E$5)&amp;Acompanhamento!$A26),0)</f>
        <v>0</v>
      </c>
      <c r="F26" s="259">
        <f>IFERROR(VLOOKUP($A26,'Variação'!$1:$1048576,4+3*(COLUMN(F$5)-2),FALSE)-VLOOKUP($A26,'Variação'!$1:$1048576,2+3*(COLUMN(F$5)-2),FALSE),0)+IFERROR(SUMIFS(Proventos!$F:$F,Proventos!$A:$A,YEAR(F$5)&amp;MONTH(F$5)&amp;Acompanhamento!$A26),0)</f>
        <v>0</v>
      </c>
      <c r="G26" s="259">
        <f>IFERROR(VLOOKUP($A26,'Variação'!$1:$1048576,4+3*(COLUMN(G$5)-2),FALSE)-VLOOKUP($A26,'Variação'!$1:$1048576,2+3*(COLUMN(G$5)-2),FALSE),0)+IFERROR(SUMIFS(Proventos!$F:$F,Proventos!$A:$A,YEAR(G$5)&amp;MONTH(G$5)&amp;Acompanhamento!$A26),0)</f>
        <v>0</v>
      </c>
      <c r="H26" s="259">
        <f>IFERROR(VLOOKUP($A26,'Variação'!$1:$1048576,4+3*(COLUMN(H$5)-2),FALSE)-VLOOKUP($A26,'Variação'!$1:$1048576,2+3*(COLUMN(H$5)-2),FALSE),0)+IFERROR(SUMIFS(Proventos!$F:$F,Proventos!$A:$A,YEAR(H$5)&amp;MONTH(H$5)&amp;Acompanhamento!$A26),0)</f>
        <v>0</v>
      </c>
      <c r="I26" s="259">
        <f>IFERROR(VLOOKUP($A26,'Variação'!$1:$1048576,4+3*(COLUMN(I$5)-2),FALSE)-VLOOKUP($A26,'Variação'!$1:$1048576,2+3*(COLUMN(I$5)-2),FALSE),0)+IFERROR(SUMIFS(Proventos!$F:$F,Proventos!$A:$A,YEAR(I$5)&amp;MONTH(I$5)&amp;Acompanhamento!$A26),0)</f>
        <v>0</v>
      </c>
      <c r="J26" s="259">
        <f>IFERROR(VLOOKUP($A26,'Variação'!$1:$1048576,4+3*(COLUMN(J$5)-2),FALSE)-VLOOKUP($A26,'Variação'!$1:$1048576,2+3*(COLUMN(J$5)-2),FALSE),0)+IFERROR(SUMIFS(Proventos!$F:$F,Proventos!$A:$A,YEAR(J$5)&amp;MONTH(J$5)&amp;Acompanhamento!$A26),0)</f>
        <v>0</v>
      </c>
      <c r="K26" s="259">
        <f>IFERROR(VLOOKUP($A26,'Variação'!$1:$1048576,4+3*(COLUMN(K$5)-2),FALSE)-VLOOKUP($A26,'Variação'!$1:$1048576,2+3*(COLUMN(K$5)-2),FALSE),0)+IFERROR(SUMIFS(Proventos!$F:$F,Proventos!$A:$A,YEAR(K$5)&amp;MONTH(K$5)&amp;Acompanhamento!$A26),0)</f>
        <v>0</v>
      </c>
      <c r="L26" s="259">
        <f>IFERROR(VLOOKUP($A26,'Variação'!$1:$1048576,4+3*(COLUMN(L$5)-2),FALSE)-VLOOKUP($A26,'Variação'!$1:$1048576,2+3*(COLUMN(L$5)-2),FALSE),0)+IFERROR(SUMIFS(Proventos!$F:$F,Proventos!$A:$A,YEAR(L$5)&amp;MONTH(L$5)&amp;Acompanhamento!$A26),0)</f>
        <v>0</v>
      </c>
      <c r="M26" s="259">
        <f>IFERROR(VLOOKUP($A26,'Variação'!$1:$1048576,4+3*(COLUMN(M$5)-2),FALSE)-VLOOKUP($A26,'Variação'!$1:$1048576,2+3*(COLUMN(M$5)-2),FALSE),0)+IFERROR(SUMIFS(Proventos!$F:$F,Proventos!$A:$A,YEAR(M$5)&amp;MONTH(M$5)&amp;Acompanhamento!$A26),0)</f>
        <v>0</v>
      </c>
      <c r="N26" s="259">
        <f>IFERROR(VLOOKUP($A26,'Variação'!$1:$1048576,4+3*(COLUMN(N$5)-2),FALSE)-VLOOKUP($A26,'Variação'!$1:$1048576,2+3*(COLUMN(N$5)-2),FALSE),0)+IFERROR(SUMIFS(Proventos!$F:$F,Proventos!$A:$A,YEAR(N$5)&amp;MONTH(N$5)&amp;Acompanhamento!$A26),0)</f>
        <v>0</v>
      </c>
      <c r="O26" s="259">
        <f>IFERROR(VLOOKUP($A26,'Variação'!$1:$1048576,4+3*(COLUMN(O$5)-2),FALSE)-VLOOKUP($A26,'Variação'!$1:$1048576,2+3*(COLUMN(O$5)-2),FALSE),0)+IFERROR(SUMIFS(Proventos!$F:$F,Proventos!$A:$A,YEAR(O$5)&amp;MONTH(O$5)&amp;Acompanhamento!$A26),0)</f>
        <v>0</v>
      </c>
      <c r="P26" s="259">
        <f>IFERROR(VLOOKUP($A26,'Variação'!$1:$1048576,4+3*(COLUMN(P$5)-2),FALSE)-VLOOKUP($A26,'Variação'!$1:$1048576,2+3*(COLUMN(P$5)-2),FALSE),0)+IFERROR(SUMIFS(Proventos!$F:$F,Proventos!$A:$A,YEAR(P$5)&amp;MONTH(P$5)&amp;Acompanhamento!$A26),0)</f>
        <v>0</v>
      </c>
      <c r="Q26" s="259">
        <f>IFERROR(VLOOKUP($A26,'Variação'!$1:$1048576,4+3*(COLUMN(Q$5)-2),FALSE)-VLOOKUP($A26,'Variação'!$1:$1048576,2+3*(COLUMN(Q$5)-2),FALSE),0)+IFERROR(SUMIFS(Proventos!$F:$F,Proventos!$A:$A,YEAR(Q$5)&amp;MONTH(Q$5)&amp;Acompanhamento!$A26),0)</f>
        <v>0</v>
      </c>
      <c r="R26" s="259">
        <f>IFERROR(VLOOKUP($A26,'Variação'!$1:$1048576,4+3*(COLUMN(R$5)-2),FALSE)-VLOOKUP($A26,'Variação'!$1:$1048576,2+3*(COLUMN(R$5)-2),FALSE),0)+IFERROR(SUMIFS(Proventos!$F:$F,Proventos!$A:$A,YEAR(R$5)&amp;MONTH(R$5)&amp;Acompanhamento!$A26),0)</f>
        <v>0</v>
      </c>
      <c r="S26" s="259">
        <f>IFERROR(VLOOKUP($A26,'Variação'!$1:$1048576,4+3*(COLUMN(S$5)-2),FALSE)-VLOOKUP($A26,'Variação'!$1:$1048576,2+3*(COLUMN(S$5)-2),FALSE),0)+IFERROR(SUMIFS(Proventos!$F:$F,Proventos!$A:$A,YEAR(S$5)&amp;MONTH(S$5)&amp;Acompanhamento!$A26),0)</f>
        <v>0</v>
      </c>
      <c r="T26" s="259">
        <f>IFERROR(VLOOKUP($A26,'Variação'!$1:$1048576,4+3*(COLUMN(T$5)-2),FALSE)-VLOOKUP($A26,'Variação'!$1:$1048576,2+3*(COLUMN(T$5)-2),FALSE),0)+IFERROR(SUMIFS(Proventos!$F:$F,Proventos!$A:$A,YEAR(T$5)&amp;MONTH(T$5)&amp;Acompanhamento!$A26),0)</f>
        <v>0</v>
      </c>
      <c r="U26" s="259">
        <f>IFERROR(VLOOKUP($A26,'Variação'!$1:$1048576,4+3*(COLUMN(U$5)-2),FALSE)-VLOOKUP($A26,'Variação'!$1:$1048576,2+3*(COLUMN(U$5)-2),FALSE),0)+IFERROR(SUMIFS(Proventos!$F:$F,Proventos!$A:$A,YEAR(U$5)&amp;MONTH(U$5)&amp;Acompanhamento!$A26),0)</f>
        <v>0</v>
      </c>
      <c r="V26" s="259">
        <f>IFERROR(VLOOKUP($A26,'Variação'!$1:$1048576,4+3*(COLUMN(V$5)-2),FALSE)-VLOOKUP($A26,'Variação'!$1:$1048576,2+3*(COLUMN(V$5)-2),FALSE),0)+IFERROR(SUMIFS(Proventos!$F:$F,Proventos!$A:$A,YEAR(V$5)&amp;MONTH(V$5)&amp;Acompanhamento!$A26),0)</f>
        <v>0</v>
      </c>
      <c r="W26" s="259">
        <f>IFERROR(VLOOKUP($A26,'Variação'!$1:$1048576,4+3*(COLUMN(W$5)-2),FALSE)-VLOOKUP($A26,'Variação'!$1:$1048576,2+3*(COLUMN(W$5)-2),FALSE),0)+IFERROR(SUMIFS(Proventos!$F:$F,Proventos!$A:$A,YEAR(W$5)&amp;MONTH(W$5)&amp;Acompanhamento!$A26),0)</f>
        <v>0</v>
      </c>
      <c r="X26" s="259">
        <f>IFERROR(VLOOKUP($A26,'Variação'!$1:$1048576,4+3*(COLUMN(X$5)-2),FALSE)-VLOOKUP($A26,'Variação'!$1:$1048576,2+3*(COLUMN(X$5)-2),FALSE),0)+IFERROR(SUMIFS(Proventos!$F:$F,Proventos!$A:$A,YEAR(X$5)&amp;MONTH(X$5)&amp;Acompanhamento!$A26),0)</f>
        <v>0</v>
      </c>
      <c r="Y26" s="259">
        <f>IFERROR(VLOOKUP($A26,'Variação'!$1:$1048576,4+3*(COLUMN(Y$5)-2),FALSE)-VLOOKUP($A26,'Variação'!$1:$1048576,2+3*(COLUMN(Y$5)-2),FALSE),0)+IFERROR(SUMIFS(Proventos!$F:$F,Proventos!$A:$A,YEAR(Y$5)&amp;MONTH(Y$5)&amp;Acompanhamento!$A26),0)</f>
        <v>0</v>
      </c>
      <c r="Z26" s="259">
        <f>IFERROR(VLOOKUP($A26,'Variação'!$1:$1048576,4+3*(COLUMN(Z$5)-2),FALSE)-VLOOKUP($A26,'Variação'!$1:$1048576,2+3*(COLUMN(Z$5)-2),FALSE),0)+IFERROR(SUMIFS(Proventos!$F:$F,Proventos!$A:$A,YEAR(Z$5)&amp;MONTH(Z$5)&amp;Acompanhamento!$A26),0)</f>
        <v>0</v>
      </c>
      <c r="AA26" s="259">
        <f>IFERROR(VLOOKUP($A26,'Variação'!$1:$1048576,4+3*(COLUMN(AA$5)-2),FALSE)-VLOOKUP($A26,'Variação'!$1:$1048576,2+3*(COLUMN(AA$5)-2),FALSE),0)+IFERROR(SUMIFS(Proventos!$F:$F,Proventos!$A:$A,YEAR(AA$5)&amp;MONTH(AA$5)&amp;Acompanhamento!$A26),0)</f>
        <v>0</v>
      </c>
      <c r="AB26" s="259">
        <f>IFERROR(VLOOKUP($A26,'Variação'!$1:$1048576,4+3*(COLUMN(AB$5)-2),FALSE)-VLOOKUP($A26,'Variação'!$1:$1048576,2+3*(COLUMN(AB$5)-2),FALSE),0)+IFERROR(SUMIFS(Proventos!$F:$F,Proventos!$A:$A,YEAR(AB$5)&amp;MONTH(AB$5)&amp;Acompanhamento!$A26),0)</f>
        <v>0</v>
      </c>
      <c r="AC26" s="259">
        <f>IFERROR(VLOOKUP($A26,'Variação'!$1:$1048576,4+3*(COLUMN(AC$5)-2),FALSE)-VLOOKUP($A26,'Variação'!$1:$1048576,2+3*(COLUMN(AC$5)-2),FALSE),0)+IFERROR(SUMIFS(Proventos!$F:$F,Proventos!$A:$A,YEAR(AC$5)&amp;MONTH(AC$5)&amp;Acompanhamento!$A26),0)</f>
        <v>0</v>
      </c>
      <c r="AD26" s="259">
        <f>IFERROR(VLOOKUP($A26,'Variação'!$1:$1048576,4+3*(COLUMN(AD$5)-2),FALSE)-VLOOKUP($A26,'Variação'!$1:$1048576,2+3*(COLUMN(AD$5)-2),FALSE),0)+IFERROR(SUMIFS(Proventos!$F:$F,Proventos!$A:$A,YEAR(AD$5)&amp;MONTH(AD$5)&amp;Acompanhamento!$A26),0)</f>
        <v>0</v>
      </c>
      <c r="AE26" s="259">
        <f>IFERROR(VLOOKUP($A26,'Variação'!$1:$1048576,4+3*(COLUMN(AE$5)-2),FALSE)-VLOOKUP($A26,'Variação'!$1:$1048576,2+3*(COLUMN(AE$5)-2),FALSE),0)+IFERROR(SUMIFS(Proventos!$F:$F,Proventos!$A:$A,YEAR(AE$5)&amp;MONTH(AE$5)&amp;Acompanhamento!$A26),0)</f>
        <v>0</v>
      </c>
      <c r="AF26" s="259">
        <f>IFERROR(VLOOKUP($A26,'Variação'!$1:$1048576,4+3*(COLUMN(AF$5)-2),FALSE)-VLOOKUP($A26,'Variação'!$1:$1048576,2+3*(COLUMN(AF$5)-2),FALSE),0)+IFERROR(SUMIFS(Proventos!$F:$F,Proventos!$A:$A,YEAR(AF$5)&amp;MONTH(AF$5)&amp;Acompanhamento!$A26),0)</f>
        <v>0</v>
      </c>
      <c r="AG26" s="259">
        <f>IFERROR(VLOOKUP($A26,'Variação'!$1:$1048576,4+3*(COLUMN(AG$5)-2),FALSE)-VLOOKUP($A26,'Variação'!$1:$1048576,2+3*(COLUMN(AG$5)-2),FALSE),0)+IFERROR(SUMIFS(Proventos!$F:$F,Proventos!$A:$A,YEAR(AG$5)&amp;MONTH(AG$5)&amp;Acompanhamento!$A26),0)</f>
        <v>0</v>
      </c>
      <c r="AH26" s="259">
        <f>IFERROR(VLOOKUP($A26,'Variação'!$1:$1048576,4+3*(COLUMN(AH$5)-2),FALSE)-VLOOKUP($A26,'Variação'!$1:$1048576,2+3*(COLUMN(AH$5)-2),FALSE),0)+IFERROR(SUMIFS(Proventos!$F:$F,Proventos!$A:$A,YEAR(AH$5)&amp;MONTH(AH$5)&amp;Acompanhamento!$A26),0)</f>
        <v>0</v>
      </c>
      <c r="AI26" s="259">
        <f>IFERROR(VLOOKUP($A26,'Variação'!$1:$1048576,4+3*(COLUMN(AI$5)-2),FALSE)-VLOOKUP($A26,'Variação'!$1:$1048576,2+3*(COLUMN(AI$5)-2),FALSE),0)+IFERROR(SUMIFS(Proventos!$F:$F,Proventos!$A:$A,YEAR(AI$5)&amp;MONTH(AI$5)&amp;Acompanhamento!$A26),0)</f>
        <v>0</v>
      </c>
      <c r="AJ26" s="259">
        <f>IFERROR(VLOOKUP($A26,'Variação'!$1:$1048576,4+3*(COLUMN(AJ$5)-2),FALSE)-VLOOKUP($A26,'Variação'!$1:$1048576,2+3*(COLUMN(AJ$5)-2),FALSE),0)+IFERROR(SUMIFS(Proventos!$F:$F,Proventos!$A:$A,YEAR(AJ$5)&amp;MONTH(AJ$5)&amp;Acompanhamento!$A26),0)</f>
        <v>0</v>
      </c>
      <c r="AK26" s="259">
        <f>IFERROR(VLOOKUP($A26,'Variação'!$1:$1048576,4+3*(COLUMN(AK$5)-2),FALSE)-VLOOKUP($A26,'Variação'!$1:$1048576,2+3*(COLUMN(AK$5)-2),FALSE),0)+IFERROR(SUMIFS(Proventos!$F:$F,Proventos!$A:$A,YEAR(AK$5)&amp;MONTH(AK$5)&amp;Acompanhamento!$A26),0)</f>
        <v>0</v>
      </c>
      <c r="AL26" s="259">
        <f>IFERROR(VLOOKUP($A26,'Variação'!$1:$1048576,4+3*(COLUMN(AL$5)-2),FALSE)-VLOOKUP($A26,'Variação'!$1:$1048576,2+3*(COLUMN(AL$5)-2),FALSE),0)+IFERROR(SUMIFS(Proventos!$F:$F,Proventos!$A:$A,YEAR(AL$5)&amp;MONTH(AL$5)&amp;Acompanhamento!$A26),0)</f>
        <v>0</v>
      </c>
      <c r="AM26" s="259">
        <f>IFERROR(VLOOKUP($A26,'Variação'!$1:$1048576,4+3*(COLUMN(AM$5)-2),FALSE)-VLOOKUP($A26,'Variação'!$1:$1048576,2+3*(COLUMN(AM$5)-2),FALSE),0)+IFERROR(SUMIFS(Proventos!$F:$F,Proventos!$A:$A,YEAR(AM$5)&amp;MONTH(AM$5)&amp;Acompanhamento!$A26),0)</f>
        <v>0</v>
      </c>
      <c r="AN26" s="259">
        <f>IFERROR(VLOOKUP($A26,'Variação'!$1:$1048576,4+3*(COLUMN(AN$5)-2),FALSE)-VLOOKUP($A26,'Variação'!$1:$1048576,2+3*(COLUMN(AN$5)-2),FALSE),0)+IFERROR(SUMIFS(Proventos!$F:$F,Proventos!$A:$A,YEAR(AN$5)&amp;MONTH(AN$5)&amp;Acompanhamento!$A26),0)</f>
        <v>0</v>
      </c>
      <c r="AO26" s="259">
        <f>IFERROR(VLOOKUP($A26,'Variação'!$1:$1048576,4+3*(COLUMN(AO$5)-2),FALSE)-VLOOKUP($A26,'Variação'!$1:$1048576,2+3*(COLUMN(AO$5)-2),FALSE),0)+IFERROR(SUMIFS(Proventos!$F:$F,Proventos!$A:$A,YEAR(AO$5)&amp;MONTH(AO$5)&amp;Acompanhamento!$A26),0)</f>
        <v>0</v>
      </c>
      <c r="AP26" s="259">
        <f>IFERROR(VLOOKUP($A26,'Variação'!$1:$1048576,4+3*(COLUMN(AP$5)-2),FALSE)-VLOOKUP($A26,'Variação'!$1:$1048576,2+3*(COLUMN(AP$5)-2),FALSE),0)+IFERROR(SUMIFS(Proventos!$F:$F,Proventos!$A:$A,YEAR(AP$5)&amp;MONTH(AP$5)&amp;Acompanhamento!$A26),0)</f>
        <v>0</v>
      </c>
      <c r="AQ26" s="259">
        <f>IFERROR(VLOOKUP($A26,'Variação'!$1:$1048576,4+3*(COLUMN(AQ$5)-2),FALSE)-VLOOKUP($A26,'Variação'!$1:$1048576,2+3*(COLUMN(AQ$5)-2),FALSE),0)+IFERROR(SUMIFS(Proventos!$F:$F,Proventos!$A:$A,YEAR(AQ$5)&amp;MONTH(AQ$5)&amp;Acompanhamento!$A26),0)</f>
        <v>0</v>
      </c>
      <c r="AR26" s="259">
        <f>IFERROR(VLOOKUP($A26,'Variação'!$1:$1048576,4+3*(COLUMN(AR$5)-2),FALSE)-VLOOKUP($A26,'Variação'!$1:$1048576,2+3*(COLUMN(AR$5)-2),FALSE),0)+IFERROR(SUMIFS(Proventos!$F:$F,Proventos!$A:$A,YEAR(AR$5)&amp;MONTH(AR$5)&amp;Acompanhamento!$A26),0)</f>
        <v>0</v>
      </c>
      <c r="AS26" s="259">
        <f>IFERROR(VLOOKUP($A26,'Variação'!$1:$1048576,4+3*(COLUMN(AS$5)-2),FALSE)-VLOOKUP($A26,'Variação'!$1:$1048576,2+3*(COLUMN(AS$5)-2),FALSE),0)+IFERROR(SUMIFS(Proventos!$F:$F,Proventos!$A:$A,YEAR(AS$5)&amp;MONTH(AS$5)&amp;Acompanhamento!$A26),0)</f>
        <v>0</v>
      </c>
      <c r="AT26" s="259">
        <f>IFERROR(VLOOKUP($A26,'Variação'!$1:$1048576,4+3*(COLUMN(AT$5)-2),FALSE)-VLOOKUP($A26,'Variação'!$1:$1048576,2+3*(COLUMN(AT$5)-2),FALSE),0)+IFERROR(SUMIFS(Proventos!$F:$F,Proventos!$A:$A,YEAR(AT$5)&amp;MONTH(AT$5)&amp;Acompanhamento!$A26),0)</f>
        <v>0</v>
      </c>
      <c r="AU26" s="259">
        <f>IFERROR(VLOOKUP($A26,'Variação'!$1:$1048576,4+3*(COLUMN(AU$5)-2),FALSE)-VLOOKUP($A26,'Variação'!$1:$1048576,2+3*(COLUMN(AU$5)-2),FALSE),0)+IFERROR(SUMIFS(Proventos!$F:$F,Proventos!$A:$A,YEAR(AU$5)&amp;MONTH(AU$5)&amp;Acompanhamento!$A26),0)</f>
        <v>0</v>
      </c>
      <c r="AV26" s="259">
        <f>IFERROR(VLOOKUP($A26,'Variação'!$1:$1048576,4+3*(COLUMN(AV$5)-2),FALSE)-VLOOKUP($A26,'Variação'!$1:$1048576,2+3*(COLUMN(AV$5)-2),FALSE),0)+IFERROR(SUMIFS(Proventos!$F:$F,Proventos!$A:$A,YEAR(AV$5)&amp;MONTH(AV$5)&amp;Acompanhamento!$A26),0)</f>
        <v>0</v>
      </c>
      <c r="AW26" s="259">
        <f>IFERROR(VLOOKUP($A26,'Variação'!$1:$1048576,4+3*(COLUMN(AW$5)-2),FALSE)-VLOOKUP($A26,'Variação'!$1:$1048576,2+3*(COLUMN(AW$5)-2),FALSE),0)+IFERROR(SUMIFS(Proventos!$F:$F,Proventos!$A:$A,YEAR(AW$5)&amp;MONTH(AW$5)&amp;Acompanhamento!$A26),0)</f>
        <v>0</v>
      </c>
      <c r="AX26" s="259">
        <f>IFERROR(VLOOKUP($A26,'Variação'!$1:$1048576,4+3*(COLUMN(AX$5)-2),FALSE)-VLOOKUP($A26,'Variação'!$1:$1048576,2+3*(COLUMN(AX$5)-2),FALSE),0)+IFERROR(SUMIFS(Proventos!$F:$F,Proventos!$A:$A,YEAR(AX$5)&amp;MONTH(AX$5)&amp;Acompanhamento!$A26),0)</f>
        <v>0</v>
      </c>
      <c r="AY26" s="259">
        <f>IFERROR(VLOOKUP($A26,'Variação'!$1:$1048576,4+3*(COLUMN(AY$5)-2),FALSE)-VLOOKUP($A26,'Variação'!$1:$1048576,2+3*(COLUMN(AY$5)-2),FALSE),0)+IFERROR(SUMIFS(Proventos!$F:$F,Proventos!$A:$A,YEAR(AY$5)&amp;MONTH(AY$5)&amp;Acompanhamento!$A26),0)</f>
        <v>0</v>
      </c>
      <c r="AZ26" s="259">
        <f>IFERROR(VLOOKUP($A26,'Variação'!$1:$1048576,4+3*(COLUMN(AZ$5)-2),FALSE)-VLOOKUP($A26,'Variação'!$1:$1048576,2+3*(COLUMN(AZ$5)-2),FALSE),0)+IFERROR(SUMIFS(Proventos!$F:$F,Proventos!$A:$A,YEAR(AZ$5)&amp;MONTH(AZ$5)&amp;Acompanhamento!$A26),0)</f>
        <v>0</v>
      </c>
      <c r="BA26" s="259">
        <f>IFERROR(VLOOKUP($A26,'Variação'!$1:$1048576,4+3*(COLUMN(BA$5)-2),FALSE)-VLOOKUP($A26,'Variação'!$1:$1048576,2+3*(COLUMN(BA$5)-2),FALSE),0)+IFERROR(SUMIFS(Proventos!$F:$F,Proventos!$A:$A,YEAR(BA$5)&amp;MONTH(BA$5)&amp;Acompanhamento!$A26),0)</f>
        <v>0</v>
      </c>
      <c r="BB26" s="259">
        <f>IFERROR(VLOOKUP($A26,'Variação'!$1:$1048576,4+3*(COLUMN(BB$5)-2),FALSE)-VLOOKUP($A26,'Variação'!$1:$1048576,2+3*(COLUMN(BB$5)-2),FALSE),0)+IFERROR(SUMIFS(Proventos!$F:$F,Proventos!$A:$A,YEAR(BB$5)&amp;MONTH(BB$5)&amp;Acompanhamento!$A26),0)</f>
        <v>0</v>
      </c>
      <c r="BC26" s="259">
        <f>IFERROR(VLOOKUP($A26,'Variação'!$1:$1048576,4+3*(COLUMN(BC$5)-2),FALSE)-VLOOKUP($A26,'Variação'!$1:$1048576,2+3*(COLUMN(BC$5)-2),FALSE),0)+IFERROR(SUMIFS(Proventos!$F:$F,Proventos!$A:$A,YEAR(BC$5)&amp;MONTH(BC$5)&amp;Acompanhamento!$A26),0)</f>
        <v>0</v>
      </c>
      <c r="BD26" s="259">
        <f>IFERROR(VLOOKUP($A26,'Variação'!$1:$1048576,4+3*(COLUMN(BD$5)-2),FALSE)-VLOOKUP($A26,'Variação'!$1:$1048576,2+3*(COLUMN(BD$5)-2),FALSE),0)+IFERROR(SUMIFS(Proventos!$F:$F,Proventos!$A:$A,YEAR(BD$5)&amp;MONTH(BD$5)&amp;Acompanhamento!$A26),0)</f>
        <v>0</v>
      </c>
      <c r="BE26" s="259">
        <f>IFERROR(VLOOKUP($A26,'Variação'!$1:$1048576,4+3*(COLUMN(BE$5)-2),FALSE)-VLOOKUP($A26,'Variação'!$1:$1048576,2+3*(COLUMN(BE$5)-2),FALSE),0)+IFERROR(SUMIFS(Proventos!$F:$F,Proventos!$A:$A,YEAR(BE$5)&amp;MONTH(BE$5)&amp;Acompanhamento!$A26),0)</f>
        <v>0</v>
      </c>
      <c r="BF26" s="259">
        <f>IFERROR(VLOOKUP($A26,'Variação'!$1:$1048576,4+3*(COLUMN(BF$5)-2),FALSE)-VLOOKUP($A26,'Variação'!$1:$1048576,2+3*(COLUMN(BF$5)-2),FALSE),0)+IFERROR(SUMIFS(Proventos!$F:$F,Proventos!$A:$A,YEAR(BF$5)&amp;MONTH(BF$5)&amp;Acompanhamento!$A26),0)</f>
        <v>0</v>
      </c>
      <c r="BG26" s="259">
        <f>IFERROR(VLOOKUP($A26,'Variação'!$1:$1048576,4+3*(COLUMN(BG$5)-2),FALSE)-VLOOKUP($A26,'Variação'!$1:$1048576,2+3*(COLUMN(BG$5)-2),FALSE),0)+IFERROR(SUMIFS(Proventos!$F:$F,Proventos!$A:$A,YEAR(BG$5)&amp;MONTH(BG$5)&amp;Acompanhamento!$A26),0)</f>
        <v>0</v>
      </c>
      <c r="BH26" s="259">
        <f>IFERROR(VLOOKUP($A26,'Variação'!$1:$1048576,4+3*(COLUMN(BH$5)-2),FALSE)-VLOOKUP($A26,'Variação'!$1:$1048576,2+3*(COLUMN(BH$5)-2),FALSE),0)+IFERROR(SUMIFS(Proventos!$F:$F,Proventos!$A:$A,YEAR(BH$5)&amp;MONTH(BH$5)&amp;Acompanhamento!$A26),0)</f>
        <v>0</v>
      </c>
      <c r="BI26" s="259">
        <f>IFERROR(VLOOKUP($A26,'Variação'!$1:$1048576,4+3*(COLUMN(BI$5)-2),FALSE)-VLOOKUP($A26,'Variação'!$1:$1048576,2+3*(COLUMN(BI$5)-2),FALSE),0)+IFERROR(SUMIFS(Proventos!$F:$F,Proventos!$A:$A,YEAR(BI$5)&amp;MONTH(BI$5)&amp;Acompanhamento!$A26),0)</f>
        <v>0</v>
      </c>
    </row>
    <row r="27" ht="14.25" customHeight="1" outlineLevel="2">
      <c r="A27" s="258"/>
      <c r="B27" s="259">
        <f>IFERROR(VLOOKUP($A27,'Variação'!$1:$1048576,4+3*(COLUMN(B$5)-2),FALSE)-VLOOKUP($A27,'Variação'!$1:$1048576,2+3*(COLUMN(B$5)-2),FALSE),0)+IFERROR(SUMIFS(Proventos!$F:$F,Proventos!$A:$A,YEAR(B$5)&amp;MONTH(B$5)&amp;Acompanhamento!$A27),0)</f>
        <v>0</v>
      </c>
      <c r="C27" s="259">
        <f>IFERROR(VLOOKUP($A27,'Variação'!$1:$1048576,4+3*(COLUMN(C$5)-2),FALSE)-VLOOKUP($A27,'Variação'!$1:$1048576,2+3*(COLUMN(C$5)-2),FALSE),0)+IFERROR(SUMIFS(Proventos!$F:$F,Proventos!$A:$A,YEAR(C$5)&amp;MONTH(C$5)&amp;Acompanhamento!$A27),0)</f>
        <v>0</v>
      </c>
      <c r="D27" s="259">
        <f>IFERROR(VLOOKUP($A27,'Variação'!$1:$1048576,4+3*(COLUMN(D$5)-2),FALSE)-VLOOKUP($A27,'Variação'!$1:$1048576,2+3*(COLUMN(D$5)-2),FALSE),0)+IFERROR(SUMIFS(Proventos!$F:$F,Proventos!$A:$A,YEAR(D$5)&amp;MONTH(D$5)&amp;Acompanhamento!$A27),0)</f>
        <v>0</v>
      </c>
      <c r="E27" s="259">
        <f>IFERROR(VLOOKUP($A27,'Variação'!$1:$1048576,4+3*(COLUMN(E$5)-2),FALSE)-VLOOKUP($A27,'Variação'!$1:$1048576,2+3*(COLUMN(E$5)-2),FALSE),0)+IFERROR(SUMIFS(Proventos!$F:$F,Proventos!$A:$A,YEAR(E$5)&amp;MONTH(E$5)&amp;Acompanhamento!$A27),0)</f>
        <v>0</v>
      </c>
      <c r="F27" s="259">
        <f>IFERROR(VLOOKUP($A27,'Variação'!$1:$1048576,4+3*(COLUMN(F$5)-2),FALSE)-VLOOKUP($A27,'Variação'!$1:$1048576,2+3*(COLUMN(F$5)-2),FALSE),0)+IFERROR(SUMIFS(Proventos!$F:$F,Proventos!$A:$A,YEAR(F$5)&amp;MONTH(F$5)&amp;Acompanhamento!$A27),0)</f>
        <v>0</v>
      </c>
      <c r="G27" s="259">
        <f>IFERROR(VLOOKUP($A27,'Variação'!$1:$1048576,4+3*(COLUMN(G$5)-2),FALSE)-VLOOKUP($A27,'Variação'!$1:$1048576,2+3*(COLUMN(G$5)-2),FALSE),0)+IFERROR(SUMIFS(Proventos!$F:$F,Proventos!$A:$A,YEAR(G$5)&amp;MONTH(G$5)&amp;Acompanhamento!$A27),0)</f>
        <v>0</v>
      </c>
      <c r="H27" s="259">
        <f>IFERROR(VLOOKUP($A27,'Variação'!$1:$1048576,4+3*(COLUMN(H$5)-2),FALSE)-VLOOKUP($A27,'Variação'!$1:$1048576,2+3*(COLUMN(H$5)-2),FALSE),0)+IFERROR(SUMIFS(Proventos!$F:$F,Proventos!$A:$A,YEAR(H$5)&amp;MONTH(H$5)&amp;Acompanhamento!$A27),0)</f>
        <v>0</v>
      </c>
      <c r="I27" s="259">
        <f>IFERROR(VLOOKUP($A27,'Variação'!$1:$1048576,4+3*(COLUMN(I$5)-2),FALSE)-VLOOKUP($A27,'Variação'!$1:$1048576,2+3*(COLUMN(I$5)-2),FALSE),0)+IFERROR(SUMIFS(Proventos!$F:$F,Proventos!$A:$A,YEAR(I$5)&amp;MONTH(I$5)&amp;Acompanhamento!$A27),0)</f>
        <v>0</v>
      </c>
      <c r="J27" s="259">
        <f>IFERROR(VLOOKUP($A27,'Variação'!$1:$1048576,4+3*(COLUMN(J$5)-2),FALSE)-VLOOKUP($A27,'Variação'!$1:$1048576,2+3*(COLUMN(J$5)-2),FALSE),0)+IFERROR(SUMIFS(Proventos!$F:$F,Proventos!$A:$A,YEAR(J$5)&amp;MONTH(J$5)&amp;Acompanhamento!$A27),0)</f>
        <v>0</v>
      </c>
      <c r="K27" s="259">
        <f>IFERROR(VLOOKUP($A27,'Variação'!$1:$1048576,4+3*(COLUMN(K$5)-2),FALSE)-VLOOKUP($A27,'Variação'!$1:$1048576,2+3*(COLUMN(K$5)-2),FALSE),0)+IFERROR(SUMIFS(Proventos!$F:$F,Proventos!$A:$A,YEAR(K$5)&amp;MONTH(K$5)&amp;Acompanhamento!$A27),0)</f>
        <v>0</v>
      </c>
      <c r="L27" s="259">
        <f>IFERROR(VLOOKUP($A27,'Variação'!$1:$1048576,4+3*(COLUMN(L$5)-2),FALSE)-VLOOKUP($A27,'Variação'!$1:$1048576,2+3*(COLUMN(L$5)-2),FALSE),0)+IFERROR(SUMIFS(Proventos!$F:$F,Proventos!$A:$A,YEAR(L$5)&amp;MONTH(L$5)&amp;Acompanhamento!$A27),0)</f>
        <v>0</v>
      </c>
      <c r="M27" s="259">
        <f>IFERROR(VLOOKUP($A27,'Variação'!$1:$1048576,4+3*(COLUMN(M$5)-2),FALSE)-VLOOKUP($A27,'Variação'!$1:$1048576,2+3*(COLUMN(M$5)-2),FALSE),0)+IFERROR(SUMIFS(Proventos!$F:$F,Proventos!$A:$A,YEAR(M$5)&amp;MONTH(M$5)&amp;Acompanhamento!$A27),0)</f>
        <v>0</v>
      </c>
      <c r="N27" s="259">
        <f>IFERROR(VLOOKUP($A27,'Variação'!$1:$1048576,4+3*(COLUMN(N$5)-2),FALSE)-VLOOKUP($A27,'Variação'!$1:$1048576,2+3*(COLUMN(N$5)-2),FALSE),0)+IFERROR(SUMIFS(Proventos!$F:$F,Proventos!$A:$A,YEAR(N$5)&amp;MONTH(N$5)&amp;Acompanhamento!$A27),0)</f>
        <v>0</v>
      </c>
      <c r="O27" s="259">
        <f>IFERROR(VLOOKUP($A27,'Variação'!$1:$1048576,4+3*(COLUMN(O$5)-2),FALSE)-VLOOKUP($A27,'Variação'!$1:$1048576,2+3*(COLUMN(O$5)-2),FALSE),0)+IFERROR(SUMIFS(Proventos!$F:$F,Proventos!$A:$A,YEAR(O$5)&amp;MONTH(O$5)&amp;Acompanhamento!$A27),0)</f>
        <v>0</v>
      </c>
      <c r="P27" s="259">
        <f>IFERROR(VLOOKUP($A27,'Variação'!$1:$1048576,4+3*(COLUMN(P$5)-2),FALSE)-VLOOKUP($A27,'Variação'!$1:$1048576,2+3*(COLUMN(P$5)-2),FALSE),0)+IFERROR(SUMIFS(Proventos!$F:$F,Proventos!$A:$A,YEAR(P$5)&amp;MONTH(P$5)&amp;Acompanhamento!$A27),0)</f>
        <v>0</v>
      </c>
      <c r="Q27" s="259">
        <f>IFERROR(VLOOKUP($A27,'Variação'!$1:$1048576,4+3*(COLUMN(Q$5)-2),FALSE)-VLOOKUP($A27,'Variação'!$1:$1048576,2+3*(COLUMN(Q$5)-2),FALSE),0)+IFERROR(SUMIFS(Proventos!$F:$F,Proventos!$A:$A,YEAR(Q$5)&amp;MONTH(Q$5)&amp;Acompanhamento!$A27),0)</f>
        <v>0</v>
      </c>
      <c r="R27" s="259">
        <f>IFERROR(VLOOKUP($A27,'Variação'!$1:$1048576,4+3*(COLUMN(R$5)-2),FALSE)-VLOOKUP($A27,'Variação'!$1:$1048576,2+3*(COLUMN(R$5)-2),FALSE),0)+IFERROR(SUMIFS(Proventos!$F:$F,Proventos!$A:$A,YEAR(R$5)&amp;MONTH(R$5)&amp;Acompanhamento!$A27),0)</f>
        <v>0</v>
      </c>
      <c r="S27" s="259">
        <f>IFERROR(VLOOKUP($A27,'Variação'!$1:$1048576,4+3*(COLUMN(S$5)-2),FALSE)-VLOOKUP($A27,'Variação'!$1:$1048576,2+3*(COLUMN(S$5)-2),FALSE),0)+IFERROR(SUMIFS(Proventos!$F:$F,Proventos!$A:$A,YEAR(S$5)&amp;MONTH(S$5)&amp;Acompanhamento!$A27),0)</f>
        <v>0</v>
      </c>
      <c r="T27" s="259">
        <f>IFERROR(VLOOKUP($A27,'Variação'!$1:$1048576,4+3*(COLUMN(T$5)-2),FALSE)-VLOOKUP($A27,'Variação'!$1:$1048576,2+3*(COLUMN(T$5)-2),FALSE),0)+IFERROR(SUMIFS(Proventos!$F:$F,Proventos!$A:$A,YEAR(T$5)&amp;MONTH(T$5)&amp;Acompanhamento!$A27),0)</f>
        <v>0</v>
      </c>
      <c r="U27" s="259">
        <f>IFERROR(VLOOKUP($A27,'Variação'!$1:$1048576,4+3*(COLUMN(U$5)-2),FALSE)-VLOOKUP($A27,'Variação'!$1:$1048576,2+3*(COLUMN(U$5)-2),FALSE),0)+IFERROR(SUMIFS(Proventos!$F:$F,Proventos!$A:$A,YEAR(U$5)&amp;MONTH(U$5)&amp;Acompanhamento!$A27),0)</f>
        <v>0</v>
      </c>
      <c r="V27" s="259">
        <f>IFERROR(VLOOKUP($A27,'Variação'!$1:$1048576,4+3*(COLUMN(V$5)-2),FALSE)-VLOOKUP($A27,'Variação'!$1:$1048576,2+3*(COLUMN(V$5)-2),FALSE),0)+IFERROR(SUMIFS(Proventos!$F:$F,Proventos!$A:$A,YEAR(V$5)&amp;MONTH(V$5)&amp;Acompanhamento!$A27),0)</f>
        <v>0</v>
      </c>
      <c r="W27" s="259">
        <f>IFERROR(VLOOKUP($A27,'Variação'!$1:$1048576,4+3*(COLUMN(W$5)-2),FALSE)-VLOOKUP($A27,'Variação'!$1:$1048576,2+3*(COLUMN(W$5)-2),FALSE),0)+IFERROR(SUMIFS(Proventos!$F:$F,Proventos!$A:$A,YEAR(W$5)&amp;MONTH(W$5)&amp;Acompanhamento!$A27),0)</f>
        <v>0</v>
      </c>
      <c r="X27" s="259">
        <f>IFERROR(VLOOKUP($A27,'Variação'!$1:$1048576,4+3*(COLUMN(X$5)-2),FALSE)-VLOOKUP($A27,'Variação'!$1:$1048576,2+3*(COLUMN(X$5)-2),FALSE),0)+IFERROR(SUMIFS(Proventos!$F:$F,Proventos!$A:$A,YEAR(X$5)&amp;MONTH(X$5)&amp;Acompanhamento!$A27),0)</f>
        <v>0</v>
      </c>
      <c r="Y27" s="259">
        <f>IFERROR(VLOOKUP($A27,'Variação'!$1:$1048576,4+3*(COLUMN(Y$5)-2),FALSE)-VLOOKUP($A27,'Variação'!$1:$1048576,2+3*(COLUMN(Y$5)-2),FALSE),0)+IFERROR(SUMIFS(Proventos!$F:$F,Proventos!$A:$A,YEAR(Y$5)&amp;MONTH(Y$5)&amp;Acompanhamento!$A27),0)</f>
        <v>0</v>
      </c>
      <c r="Z27" s="259">
        <f>IFERROR(VLOOKUP($A27,'Variação'!$1:$1048576,4+3*(COLUMN(Z$5)-2),FALSE)-VLOOKUP($A27,'Variação'!$1:$1048576,2+3*(COLUMN(Z$5)-2),FALSE),0)+IFERROR(SUMIFS(Proventos!$F:$F,Proventos!$A:$A,YEAR(Z$5)&amp;MONTH(Z$5)&amp;Acompanhamento!$A27),0)</f>
        <v>0</v>
      </c>
      <c r="AA27" s="259">
        <f>IFERROR(VLOOKUP($A27,'Variação'!$1:$1048576,4+3*(COLUMN(AA$5)-2),FALSE)-VLOOKUP($A27,'Variação'!$1:$1048576,2+3*(COLUMN(AA$5)-2),FALSE),0)+IFERROR(SUMIFS(Proventos!$F:$F,Proventos!$A:$A,YEAR(AA$5)&amp;MONTH(AA$5)&amp;Acompanhamento!$A27),0)</f>
        <v>0</v>
      </c>
      <c r="AB27" s="259">
        <f>IFERROR(VLOOKUP($A27,'Variação'!$1:$1048576,4+3*(COLUMN(AB$5)-2),FALSE)-VLOOKUP($A27,'Variação'!$1:$1048576,2+3*(COLUMN(AB$5)-2),FALSE),0)+IFERROR(SUMIFS(Proventos!$F:$F,Proventos!$A:$A,YEAR(AB$5)&amp;MONTH(AB$5)&amp;Acompanhamento!$A27),0)</f>
        <v>0</v>
      </c>
      <c r="AC27" s="259">
        <f>IFERROR(VLOOKUP($A27,'Variação'!$1:$1048576,4+3*(COLUMN(AC$5)-2),FALSE)-VLOOKUP($A27,'Variação'!$1:$1048576,2+3*(COLUMN(AC$5)-2),FALSE),0)+IFERROR(SUMIFS(Proventos!$F:$F,Proventos!$A:$A,YEAR(AC$5)&amp;MONTH(AC$5)&amp;Acompanhamento!$A27),0)</f>
        <v>0</v>
      </c>
      <c r="AD27" s="259">
        <f>IFERROR(VLOOKUP($A27,'Variação'!$1:$1048576,4+3*(COLUMN(AD$5)-2),FALSE)-VLOOKUP($A27,'Variação'!$1:$1048576,2+3*(COLUMN(AD$5)-2),FALSE),0)+IFERROR(SUMIFS(Proventos!$F:$F,Proventos!$A:$A,YEAR(AD$5)&amp;MONTH(AD$5)&amp;Acompanhamento!$A27),0)</f>
        <v>0</v>
      </c>
      <c r="AE27" s="259">
        <f>IFERROR(VLOOKUP($A27,'Variação'!$1:$1048576,4+3*(COLUMN(AE$5)-2),FALSE)-VLOOKUP($A27,'Variação'!$1:$1048576,2+3*(COLUMN(AE$5)-2),FALSE),0)+IFERROR(SUMIFS(Proventos!$F:$F,Proventos!$A:$A,YEAR(AE$5)&amp;MONTH(AE$5)&amp;Acompanhamento!$A27),0)</f>
        <v>0</v>
      </c>
      <c r="AF27" s="259">
        <f>IFERROR(VLOOKUP($A27,'Variação'!$1:$1048576,4+3*(COLUMN(AF$5)-2),FALSE)-VLOOKUP($A27,'Variação'!$1:$1048576,2+3*(COLUMN(AF$5)-2),FALSE),0)+IFERROR(SUMIFS(Proventos!$F:$F,Proventos!$A:$A,YEAR(AF$5)&amp;MONTH(AF$5)&amp;Acompanhamento!$A27),0)</f>
        <v>0</v>
      </c>
      <c r="AG27" s="259">
        <f>IFERROR(VLOOKUP($A27,'Variação'!$1:$1048576,4+3*(COLUMN(AG$5)-2),FALSE)-VLOOKUP($A27,'Variação'!$1:$1048576,2+3*(COLUMN(AG$5)-2),FALSE),0)+IFERROR(SUMIFS(Proventos!$F:$F,Proventos!$A:$A,YEAR(AG$5)&amp;MONTH(AG$5)&amp;Acompanhamento!$A27),0)</f>
        <v>0</v>
      </c>
      <c r="AH27" s="259">
        <f>IFERROR(VLOOKUP($A27,'Variação'!$1:$1048576,4+3*(COLUMN(AH$5)-2),FALSE)-VLOOKUP($A27,'Variação'!$1:$1048576,2+3*(COLUMN(AH$5)-2),FALSE),0)+IFERROR(SUMIFS(Proventos!$F:$F,Proventos!$A:$A,YEAR(AH$5)&amp;MONTH(AH$5)&amp;Acompanhamento!$A27),0)</f>
        <v>0</v>
      </c>
      <c r="AI27" s="259">
        <f>IFERROR(VLOOKUP($A27,'Variação'!$1:$1048576,4+3*(COLUMN(AI$5)-2),FALSE)-VLOOKUP($A27,'Variação'!$1:$1048576,2+3*(COLUMN(AI$5)-2),FALSE),0)+IFERROR(SUMIFS(Proventos!$F:$F,Proventos!$A:$A,YEAR(AI$5)&amp;MONTH(AI$5)&amp;Acompanhamento!$A27),0)</f>
        <v>0</v>
      </c>
      <c r="AJ27" s="259">
        <f>IFERROR(VLOOKUP($A27,'Variação'!$1:$1048576,4+3*(COLUMN(AJ$5)-2),FALSE)-VLOOKUP($A27,'Variação'!$1:$1048576,2+3*(COLUMN(AJ$5)-2),FALSE),0)+IFERROR(SUMIFS(Proventos!$F:$F,Proventos!$A:$A,YEAR(AJ$5)&amp;MONTH(AJ$5)&amp;Acompanhamento!$A27),0)</f>
        <v>0</v>
      </c>
      <c r="AK27" s="259">
        <f>IFERROR(VLOOKUP($A27,'Variação'!$1:$1048576,4+3*(COLUMN(AK$5)-2),FALSE)-VLOOKUP($A27,'Variação'!$1:$1048576,2+3*(COLUMN(AK$5)-2),FALSE),0)+IFERROR(SUMIFS(Proventos!$F:$F,Proventos!$A:$A,YEAR(AK$5)&amp;MONTH(AK$5)&amp;Acompanhamento!$A27),0)</f>
        <v>0</v>
      </c>
      <c r="AL27" s="259">
        <f>IFERROR(VLOOKUP($A27,'Variação'!$1:$1048576,4+3*(COLUMN(AL$5)-2),FALSE)-VLOOKUP($A27,'Variação'!$1:$1048576,2+3*(COLUMN(AL$5)-2),FALSE),0)+IFERROR(SUMIFS(Proventos!$F:$F,Proventos!$A:$A,YEAR(AL$5)&amp;MONTH(AL$5)&amp;Acompanhamento!$A27),0)</f>
        <v>0</v>
      </c>
      <c r="AM27" s="259">
        <f>IFERROR(VLOOKUP($A27,'Variação'!$1:$1048576,4+3*(COLUMN(AM$5)-2),FALSE)-VLOOKUP($A27,'Variação'!$1:$1048576,2+3*(COLUMN(AM$5)-2),FALSE),0)+IFERROR(SUMIFS(Proventos!$F:$F,Proventos!$A:$A,YEAR(AM$5)&amp;MONTH(AM$5)&amp;Acompanhamento!$A27),0)</f>
        <v>0</v>
      </c>
      <c r="AN27" s="259">
        <f>IFERROR(VLOOKUP($A27,'Variação'!$1:$1048576,4+3*(COLUMN(AN$5)-2),FALSE)-VLOOKUP($A27,'Variação'!$1:$1048576,2+3*(COLUMN(AN$5)-2),FALSE),0)+IFERROR(SUMIFS(Proventos!$F:$F,Proventos!$A:$A,YEAR(AN$5)&amp;MONTH(AN$5)&amp;Acompanhamento!$A27),0)</f>
        <v>0</v>
      </c>
      <c r="AO27" s="259">
        <f>IFERROR(VLOOKUP($A27,'Variação'!$1:$1048576,4+3*(COLUMN(AO$5)-2),FALSE)-VLOOKUP($A27,'Variação'!$1:$1048576,2+3*(COLUMN(AO$5)-2),FALSE),0)+IFERROR(SUMIFS(Proventos!$F:$F,Proventos!$A:$A,YEAR(AO$5)&amp;MONTH(AO$5)&amp;Acompanhamento!$A27),0)</f>
        <v>0</v>
      </c>
      <c r="AP27" s="259">
        <f>IFERROR(VLOOKUP($A27,'Variação'!$1:$1048576,4+3*(COLUMN(AP$5)-2),FALSE)-VLOOKUP($A27,'Variação'!$1:$1048576,2+3*(COLUMN(AP$5)-2),FALSE),0)+IFERROR(SUMIFS(Proventos!$F:$F,Proventos!$A:$A,YEAR(AP$5)&amp;MONTH(AP$5)&amp;Acompanhamento!$A27),0)</f>
        <v>0</v>
      </c>
      <c r="AQ27" s="259">
        <f>IFERROR(VLOOKUP($A27,'Variação'!$1:$1048576,4+3*(COLUMN(AQ$5)-2),FALSE)-VLOOKUP($A27,'Variação'!$1:$1048576,2+3*(COLUMN(AQ$5)-2),FALSE),0)+IFERROR(SUMIFS(Proventos!$F:$F,Proventos!$A:$A,YEAR(AQ$5)&amp;MONTH(AQ$5)&amp;Acompanhamento!$A27),0)</f>
        <v>0</v>
      </c>
      <c r="AR27" s="259">
        <f>IFERROR(VLOOKUP($A27,'Variação'!$1:$1048576,4+3*(COLUMN(AR$5)-2),FALSE)-VLOOKUP($A27,'Variação'!$1:$1048576,2+3*(COLUMN(AR$5)-2),FALSE),0)+IFERROR(SUMIFS(Proventos!$F:$F,Proventos!$A:$A,YEAR(AR$5)&amp;MONTH(AR$5)&amp;Acompanhamento!$A27),0)</f>
        <v>0</v>
      </c>
      <c r="AS27" s="259">
        <f>IFERROR(VLOOKUP($A27,'Variação'!$1:$1048576,4+3*(COLUMN(AS$5)-2),FALSE)-VLOOKUP($A27,'Variação'!$1:$1048576,2+3*(COLUMN(AS$5)-2),FALSE),0)+IFERROR(SUMIFS(Proventos!$F:$F,Proventos!$A:$A,YEAR(AS$5)&amp;MONTH(AS$5)&amp;Acompanhamento!$A27),0)</f>
        <v>0</v>
      </c>
      <c r="AT27" s="259">
        <f>IFERROR(VLOOKUP($A27,'Variação'!$1:$1048576,4+3*(COLUMN(AT$5)-2),FALSE)-VLOOKUP($A27,'Variação'!$1:$1048576,2+3*(COLUMN(AT$5)-2),FALSE),0)+IFERROR(SUMIFS(Proventos!$F:$F,Proventos!$A:$A,YEAR(AT$5)&amp;MONTH(AT$5)&amp;Acompanhamento!$A27),0)</f>
        <v>0</v>
      </c>
      <c r="AU27" s="259">
        <f>IFERROR(VLOOKUP($A27,'Variação'!$1:$1048576,4+3*(COLUMN(AU$5)-2),FALSE)-VLOOKUP($A27,'Variação'!$1:$1048576,2+3*(COLUMN(AU$5)-2),FALSE),0)+IFERROR(SUMIFS(Proventos!$F:$F,Proventos!$A:$A,YEAR(AU$5)&amp;MONTH(AU$5)&amp;Acompanhamento!$A27),0)</f>
        <v>0</v>
      </c>
      <c r="AV27" s="259">
        <f>IFERROR(VLOOKUP($A27,'Variação'!$1:$1048576,4+3*(COLUMN(AV$5)-2),FALSE)-VLOOKUP($A27,'Variação'!$1:$1048576,2+3*(COLUMN(AV$5)-2),FALSE),0)+IFERROR(SUMIFS(Proventos!$F:$F,Proventos!$A:$A,YEAR(AV$5)&amp;MONTH(AV$5)&amp;Acompanhamento!$A27),0)</f>
        <v>0</v>
      </c>
      <c r="AW27" s="259">
        <f>IFERROR(VLOOKUP($A27,'Variação'!$1:$1048576,4+3*(COLUMN(AW$5)-2),FALSE)-VLOOKUP($A27,'Variação'!$1:$1048576,2+3*(COLUMN(AW$5)-2),FALSE),0)+IFERROR(SUMIFS(Proventos!$F:$F,Proventos!$A:$A,YEAR(AW$5)&amp;MONTH(AW$5)&amp;Acompanhamento!$A27),0)</f>
        <v>0</v>
      </c>
      <c r="AX27" s="259">
        <f>IFERROR(VLOOKUP($A27,'Variação'!$1:$1048576,4+3*(COLUMN(AX$5)-2),FALSE)-VLOOKUP($A27,'Variação'!$1:$1048576,2+3*(COLUMN(AX$5)-2),FALSE),0)+IFERROR(SUMIFS(Proventos!$F:$F,Proventos!$A:$A,YEAR(AX$5)&amp;MONTH(AX$5)&amp;Acompanhamento!$A27),0)</f>
        <v>0</v>
      </c>
      <c r="AY27" s="259">
        <f>IFERROR(VLOOKUP($A27,'Variação'!$1:$1048576,4+3*(COLUMN(AY$5)-2),FALSE)-VLOOKUP($A27,'Variação'!$1:$1048576,2+3*(COLUMN(AY$5)-2),FALSE),0)+IFERROR(SUMIFS(Proventos!$F:$F,Proventos!$A:$A,YEAR(AY$5)&amp;MONTH(AY$5)&amp;Acompanhamento!$A27),0)</f>
        <v>0</v>
      </c>
      <c r="AZ27" s="259">
        <f>IFERROR(VLOOKUP($A27,'Variação'!$1:$1048576,4+3*(COLUMN(AZ$5)-2),FALSE)-VLOOKUP($A27,'Variação'!$1:$1048576,2+3*(COLUMN(AZ$5)-2),FALSE),0)+IFERROR(SUMIFS(Proventos!$F:$F,Proventos!$A:$A,YEAR(AZ$5)&amp;MONTH(AZ$5)&amp;Acompanhamento!$A27),0)</f>
        <v>0</v>
      </c>
      <c r="BA27" s="259">
        <f>IFERROR(VLOOKUP($A27,'Variação'!$1:$1048576,4+3*(COLUMN(BA$5)-2),FALSE)-VLOOKUP($A27,'Variação'!$1:$1048576,2+3*(COLUMN(BA$5)-2),FALSE),0)+IFERROR(SUMIFS(Proventos!$F:$F,Proventos!$A:$A,YEAR(BA$5)&amp;MONTH(BA$5)&amp;Acompanhamento!$A27),0)</f>
        <v>0</v>
      </c>
      <c r="BB27" s="259">
        <f>IFERROR(VLOOKUP($A27,'Variação'!$1:$1048576,4+3*(COLUMN(BB$5)-2),FALSE)-VLOOKUP($A27,'Variação'!$1:$1048576,2+3*(COLUMN(BB$5)-2),FALSE),0)+IFERROR(SUMIFS(Proventos!$F:$F,Proventos!$A:$A,YEAR(BB$5)&amp;MONTH(BB$5)&amp;Acompanhamento!$A27),0)</f>
        <v>0</v>
      </c>
      <c r="BC27" s="259">
        <f>IFERROR(VLOOKUP($A27,'Variação'!$1:$1048576,4+3*(COLUMN(BC$5)-2),FALSE)-VLOOKUP($A27,'Variação'!$1:$1048576,2+3*(COLUMN(BC$5)-2),FALSE),0)+IFERROR(SUMIFS(Proventos!$F:$F,Proventos!$A:$A,YEAR(BC$5)&amp;MONTH(BC$5)&amp;Acompanhamento!$A27),0)</f>
        <v>0</v>
      </c>
      <c r="BD27" s="259">
        <f>IFERROR(VLOOKUP($A27,'Variação'!$1:$1048576,4+3*(COLUMN(BD$5)-2),FALSE)-VLOOKUP($A27,'Variação'!$1:$1048576,2+3*(COLUMN(BD$5)-2),FALSE),0)+IFERROR(SUMIFS(Proventos!$F:$F,Proventos!$A:$A,YEAR(BD$5)&amp;MONTH(BD$5)&amp;Acompanhamento!$A27),0)</f>
        <v>0</v>
      </c>
      <c r="BE27" s="259">
        <f>IFERROR(VLOOKUP($A27,'Variação'!$1:$1048576,4+3*(COLUMN(BE$5)-2),FALSE)-VLOOKUP($A27,'Variação'!$1:$1048576,2+3*(COLUMN(BE$5)-2),FALSE),0)+IFERROR(SUMIFS(Proventos!$F:$F,Proventos!$A:$A,YEAR(BE$5)&amp;MONTH(BE$5)&amp;Acompanhamento!$A27),0)</f>
        <v>0</v>
      </c>
      <c r="BF27" s="259">
        <f>IFERROR(VLOOKUP($A27,'Variação'!$1:$1048576,4+3*(COLUMN(BF$5)-2),FALSE)-VLOOKUP($A27,'Variação'!$1:$1048576,2+3*(COLUMN(BF$5)-2),FALSE),0)+IFERROR(SUMIFS(Proventos!$F:$F,Proventos!$A:$A,YEAR(BF$5)&amp;MONTH(BF$5)&amp;Acompanhamento!$A27),0)</f>
        <v>0</v>
      </c>
      <c r="BG27" s="259">
        <f>IFERROR(VLOOKUP($A27,'Variação'!$1:$1048576,4+3*(COLUMN(BG$5)-2),FALSE)-VLOOKUP($A27,'Variação'!$1:$1048576,2+3*(COLUMN(BG$5)-2),FALSE),0)+IFERROR(SUMIFS(Proventos!$F:$F,Proventos!$A:$A,YEAR(BG$5)&amp;MONTH(BG$5)&amp;Acompanhamento!$A27),0)</f>
        <v>0</v>
      </c>
      <c r="BH27" s="259">
        <f>IFERROR(VLOOKUP($A27,'Variação'!$1:$1048576,4+3*(COLUMN(BH$5)-2),FALSE)-VLOOKUP($A27,'Variação'!$1:$1048576,2+3*(COLUMN(BH$5)-2),FALSE),0)+IFERROR(SUMIFS(Proventos!$F:$F,Proventos!$A:$A,YEAR(BH$5)&amp;MONTH(BH$5)&amp;Acompanhamento!$A27),0)</f>
        <v>0</v>
      </c>
      <c r="BI27" s="259">
        <f>IFERROR(VLOOKUP($A27,'Variação'!$1:$1048576,4+3*(COLUMN(BI$5)-2),FALSE)-VLOOKUP($A27,'Variação'!$1:$1048576,2+3*(COLUMN(BI$5)-2),FALSE),0)+IFERROR(SUMIFS(Proventos!$F:$F,Proventos!$A:$A,YEAR(BI$5)&amp;MONTH(BI$5)&amp;Acompanhamento!$A27),0)</f>
        <v>0</v>
      </c>
    </row>
    <row r="28" ht="14.25" customHeight="1" outlineLevel="2">
      <c r="A28" s="258"/>
      <c r="B28" s="259">
        <f>IFERROR(VLOOKUP($A28,'Variação'!$1:$1048576,4+3*(COLUMN(B$5)-2),FALSE)-VLOOKUP($A28,'Variação'!$1:$1048576,2+3*(COLUMN(B$5)-2),FALSE),0)+IFERROR(SUMIFS(Proventos!$F:$F,Proventos!$A:$A,YEAR(B$5)&amp;MONTH(B$5)&amp;Acompanhamento!$A28),0)</f>
        <v>0</v>
      </c>
      <c r="C28" s="259">
        <f>IFERROR(VLOOKUP($A28,'Variação'!$1:$1048576,4+3*(COLUMN(C$5)-2),FALSE)-VLOOKUP($A28,'Variação'!$1:$1048576,2+3*(COLUMN(C$5)-2),FALSE),0)+IFERROR(SUMIFS(Proventos!$F:$F,Proventos!$A:$A,YEAR(C$5)&amp;MONTH(C$5)&amp;Acompanhamento!$A28),0)</f>
        <v>0</v>
      </c>
      <c r="D28" s="259">
        <f>IFERROR(VLOOKUP($A28,'Variação'!$1:$1048576,4+3*(COLUMN(D$5)-2),FALSE)-VLOOKUP($A28,'Variação'!$1:$1048576,2+3*(COLUMN(D$5)-2),FALSE),0)+IFERROR(SUMIFS(Proventos!$F:$F,Proventos!$A:$A,YEAR(D$5)&amp;MONTH(D$5)&amp;Acompanhamento!$A28),0)</f>
        <v>0</v>
      </c>
      <c r="E28" s="259">
        <f>IFERROR(VLOOKUP($A28,'Variação'!$1:$1048576,4+3*(COLUMN(E$5)-2),FALSE)-VLOOKUP($A28,'Variação'!$1:$1048576,2+3*(COLUMN(E$5)-2),FALSE),0)+IFERROR(SUMIFS(Proventos!$F:$F,Proventos!$A:$A,YEAR(E$5)&amp;MONTH(E$5)&amp;Acompanhamento!$A28),0)</f>
        <v>0</v>
      </c>
      <c r="F28" s="259">
        <f>IFERROR(VLOOKUP($A28,'Variação'!$1:$1048576,4+3*(COLUMN(F$5)-2),FALSE)-VLOOKUP($A28,'Variação'!$1:$1048576,2+3*(COLUMN(F$5)-2),FALSE),0)+IFERROR(SUMIFS(Proventos!$F:$F,Proventos!$A:$A,YEAR(F$5)&amp;MONTH(F$5)&amp;Acompanhamento!$A28),0)</f>
        <v>0</v>
      </c>
      <c r="G28" s="259">
        <f>IFERROR(VLOOKUP($A28,'Variação'!$1:$1048576,4+3*(COLUMN(G$5)-2),FALSE)-VLOOKUP($A28,'Variação'!$1:$1048576,2+3*(COLUMN(G$5)-2),FALSE),0)+IFERROR(SUMIFS(Proventos!$F:$F,Proventos!$A:$A,YEAR(G$5)&amp;MONTH(G$5)&amp;Acompanhamento!$A28),0)</f>
        <v>0</v>
      </c>
      <c r="H28" s="259">
        <f>IFERROR(VLOOKUP($A28,'Variação'!$1:$1048576,4+3*(COLUMN(H$5)-2),FALSE)-VLOOKUP($A28,'Variação'!$1:$1048576,2+3*(COLUMN(H$5)-2),FALSE),0)+IFERROR(SUMIFS(Proventos!$F:$F,Proventos!$A:$A,YEAR(H$5)&amp;MONTH(H$5)&amp;Acompanhamento!$A28),0)</f>
        <v>0</v>
      </c>
      <c r="I28" s="259">
        <f>IFERROR(VLOOKUP($A28,'Variação'!$1:$1048576,4+3*(COLUMN(I$5)-2),FALSE)-VLOOKUP($A28,'Variação'!$1:$1048576,2+3*(COLUMN(I$5)-2),FALSE),0)+IFERROR(SUMIFS(Proventos!$F:$F,Proventos!$A:$A,YEAR(I$5)&amp;MONTH(I$5)&amp;Acompanhamento!$A28),0)</f>
        <v>0</v>
      </c>
      <c r="J28" s="259">
        <f>IFERROR(VLOOKUP($A28,'Variação'!$1:$1048576,4+3*(COLUMN(J$5)-2),FALSE)-VLOOKUP($A28,'Variação'!$1:$1048576,2+3*(COLUMN(J$5)-2),FALSE),0)+IFERROR(SUMIFS(Proventos!$F:$F,Proventos!$A:$A,YEAR(J$5)&amp;MONTH(J$5)&amp;Acompanhamento!$A28),0)</f>
        <v>0</v>
      </c>
      <c r="K28" s="259">
        <f>IFERROR(VLOOKUP($A28,'Variação'!$1:$1048576,4+3*(COLUMN(K$5)-2),FALSE)-VLOOKUP($A28,'Variação'!$1:$1048576,2+3*(COLUMN(K$5)-2),FALSE),0)+IFERROR(SUMIFS(Proventos!$F:$F,Proventos!$A:$A,YEAR(K$5)&amp;MONTH(K$5)&amp;Acompanhamento!$A28),0)</f>
        <v>0</v>
      </c>
      <c r="L28" s="259">
        <f>IFERROR(VLOOKUP($A28,'Variação'!$1:$1048576,4+3*(COLUMN(L$5)-2),FALSE)-VLOOKUP($A28,'Variação'!$1:$1048576,2+3*(COLUMN(L$5)-2),FALSE),0)+IFERROR(SUMIFS(Proventos!$F:$F,Proventos!$A:$A,YEAR(L$5)&amp;MONTH(L$5)&amp;Acompanhamento!$A28),0)</f>
        <v>0</v>
      </c>
      <c r="M28" s="259">
        <f>IFERROR(VLOOKUP($A28,'Variação'!$1:$1048576,4+3*(COLUMN(M$5)-2),FALSE)-VLOOKUP($A28,'Variação'!$1:$1048576,2+3*(COLUMN(M$5)-2),FALSE),0)+IFERROR(SUMIFS(Proventos!$F:$F,Proventos!$A:$A,YEAR(M$5)&amp;MONTH(M$5)&amp;Acompanhamento!$A28),0)</f>
        <v>0</v>
      </c>
      <c r="N28" s="259">
        <f>IFERROR(VLOOKUP($A28,'Variação'!$1:$1048576,4+3*(COLUMN(N$5)-2),FALSE)-VLOOKUP($A28,'Variação'!$1:$1048576,2+3*(COLUMN(N$5)-2),FALSE),0)+IFERROR(SUMIFS(Proventos!$F:$F,Proventos!$A:$A,YEAR(N$5)&amp;MONTH(N$5)&amp;Acompanhamento!$A28),0)</f>
        <v>0</v>
      </c>
      <c r="O28" s="259">
        <f>IFERROR(VLOOKUP($A28,'Variação'!$1:$1048576,4+3*(COLUMN(O$5)-2),FALSE)-VLOOKUP($A28,'Variação'!$1:$1048576,2+3*(COLUMN(O$5)-2),FALSE),0)+IFERROR(SUMIFS(Proventos!$F:$F,Proventos!$A:$A,YEAR(O$5)&amp;MONTH(O$5)&amp;Acompanhamento!$A28),0)</f>
        <v>0</v>
      </c>
      <c r="P28" s="259">
        <f>IFERROR(VLOOKUP($A28,'Variação'!$1:$1048576,4+3*(COLUMN(P$5)-2),FALSE)-VLOOKUP($A28,'Variação'!$1:$1048576,2+3*(COLUMN(P$5)-2),FALSE),0)+IFERROR(SUMIFS(Proventos!$F:$F,Proventos!$A:$A,YEAR(P$5)&amp;MONTH(P$5)&amp;Acompanhamento!$A28),0)</f>
        <v>0</v>
      </c>
      <c r="Q28" s="259">
        <f>IFERROR(VLOOKUP($A28,'Variação'!$1:$1048576,4+3*(COLUMN(Q$5)-2),FALSE)-VLOOKUP($A28,'Variação'!$1:$1048576,2+3*(COLUMN(Q$5)-2),FALSE),0)+IFERROR(SUMIFS(Proventos!$F:$F,Proventos!$A:$A,YEAR(Q$5)&amp;MONTH(Q$5)&amp;Acompanhamento!$A28),0)</f>
        <v>0</v>
      </c>
      <c r="R28" s="259">
        <f>IFERROR(VLOOKUP($A28,'Variação'!$1:$1048576,4+3*(COLUMN(R$5)-2),FALSE)-VLOOKUP($A28,'Variação'!$1:$1048576,2+3*(COLUMN(R$5)-2),FALSE),0)+IFERROR(SUMIFS(Proventos!$F:$F,Proventos!$A:$A,YEAR(R$5)&amp;MONTH(R$5)&amp;Acompanhamento!$A28),0)</f>
        <v>0</v>
      </c>
      <c r="S28" s="259">
        <f>IFERROR(VLOOKUP($A28,'Variação'!$1:$1048576,4+3*(COLUMN(S$5)-2),FALSE)-VLOOKUP($A28,'Variação'!$1:$1048576,2+3*(COLUMN(S$5)-2),FALSE),0)+IFERROR(SUMIFS(Proventos!$F:$F,Proventos!$A:$A,YEAR(S$5)&amp;MONTH(S$5)&amp;Acompanhamento!$A28),0)</f>
        <v>0</v>
      </c>
      <c r="T28" s="259">
        <f>IFERROR(VLOOKUP($A28,'Variação'!$1:$1048576,4+3*(COLUMN(T$5)-2),FALSE)-VLOOKUP($A28,'Variação'!$1:$1048576,2+3*(COLUMN(T$5)-2),FALSE),0)+IFERROR(SUMIFS(Proventos!$F:$F,Proventos!$A:$A,YEAR(T$5)&amp;MONTH(T$5)&amp;Acompanhamento!$A28),0)</f>
        <v>0</v>
      </c>
      <c r="U28" s="259">
        <f>IFERROR(VLOOKUP($A28,'Variação'!$1:$1048576,4+3*(COLUMN(U$5)-2),FALSE)-VLOOKUP($A28,'Variação'!$1:$1048576,2+3*(COLUMN(U$5)-2),FALSE),0)+IFERROR(SUMIFS(Proventos!$F:$F,Proventos!$A:$A,YEAR(U$5)&amp;MONTH(U$5)&amp;Acompanhamento!$A28),0)</f>
        <v>0</v>
      </c>
      <c r="V28" s="259">
        <f>IFERROR(VLOOKUP($A28,'Variação'!$1:$1048576,4+3*(COLUMN(V$5)-2),FALSE)-VLOOKUP($A28,'Variação'!$1:$1048576,2+3*(COLUMN(V$5)-2),FALSE),0)+IFERROR(SUMIFS(Proventos!$F:$F,Proventos!$A:$A,YEAR(V$5)&amp;MONTH(V$5)&amp;Acompanhamento!$A28),0)</f>
        <v>0</v>
      </c>
      <c r="W28" s="259">
        <f>IFERROR(VLOOKUP($A28,'Variação'!$1:$1048576,4+3*(COLUMN(W$5)-2),FALSE)-VLOOKUP($A28,'Variação'!$1:$1048576,2+3*(COLUMN(W$5)-2),FALSE),0)+IFERROR(SUMIFS(Proventos!$F:$F,Proventos!$A:$A,YEAR(W$5)&amp;MONTH(W$5)&amp;Acompanhamento!$A28),0)</f>
        <v>0</v>
      </c>
      <c r="X28" s="259">
        <f>IFERROR(VLOOKUP($A28,'Variação'!$1:$1048576,4+3*(COLUMN(X$5)-2),FALSE)-VLOOKUP($A28,'Variação'!$1:$1048576,2+3*(COLUMN(X$5)-2),FALSE),0)+IFERROR(SUMIFS(Proventos!$F:$F,Proventos!$A:$A,YEAR(X$5)&amp;MONTH(X$5)&amp;Acompanhamento!$A28),0)</f>
        <v>0</v>
      </c>
      <c r="Y28" s="259">
        <f>IFERROR(VLOOKUP($A28,'Variação'!$1:$1048576,4+3*(COLUMN(Y$5)-2),FALSE)-VLOOKUP($A28,'Variação'!$1:$1048576,2+3*(COLUMN(Y$5)-2),FALSE),0)+IFERROR(SUMIFS(Proventos!$F:$F,Proventos!$A:$A,YEAR(Y$5)&amp;MONTH(Y$5)&amp;Acompanhamento!$A28),0)</f>
        <v>0</v>
      </c>
      <c r="Z28" s="259">
        <f>IFERROR(VLOOKUP($A28,'Variação'!$1:$1048576,4+3*(COLUMN(Z$5)-2),FALSE)-VLOOKUP($A28,'Variação'!$1:$1048576,2+3*(COLUMN(Z$5)-2),FALSE),0)+IFERROR(SUMIFS(Proventos!$F:$F,Proventos!$A:$A,YEAR(Z$5)&amp;MONTH(Z$5)&amp;Acompanhamento!$A28),0)</f>
        <v>0</v>
      </c>
      <c r="AA28" s="259">
        <f>IFERROR(VLOOKUP($A28,'Variação'!$1:$1048576,4+3*(COLUMN(AA$5)-2),FALSE)-VLOOKUP($A28,'Variação'!$1:$1048576,2+3*(COLUMN(AA$5)-2),FALSE),0)+IFERROR(SUMIFS(Proventos!$F:$F,Proventos!$A:$A,YEAR(AA$5)&amp;MONTH(AA$5)&amp;Acompanhamento!$A28),0)</f>
        <v>0</v>
      </c>
      <c r="AB28" s="259">
        <f>IFERROR(VLOOKUP($A28,'Variação'!$1:$1048576,4+3*(COLUMN(AB$5)-2),FALSE)-VLOOKUP($A28,'Variação'!$1:$1048576,2+3*(COLUMN(AB$5)-2),FALSE),0)+IFERROR(SUMIFS(Proventos!$F:$F,Proventos!$A:$A,YEAR(AB$5)&amp;MONTH(AB$5)&amp;Acompanhamento!$A28),0)</f>
        <v>0</v>
      </c>
      <c r="AC28" s="259">
        <f>IFERROR(VLOOKUP($A28,'Variação'!$1:$1048576,4+3*(COLUMN(AC$5)-2),FALSE)-VLOOKUP($A28,'Variação'!$1:$1048576,2+3*(COLUMN(AC$5)-2),FALSE),0)+IFERROR(SUMIFS(Proventos!$F:$F,Proventos!$A:$A,YEAR(AC$5)&amp;MONTH(AC$5)&amp;Acompanhamento!$A28),0)</f>
        <v>0</v>
      </c>
      <c r="AD28" s="259">
        <f>IFERROR(VLOOKUP($A28,'Variação'!$1:$1048576,4+3*(COLUMN(AD$5)-2),FALSE)-VLOOKUP($A28,'Variação'!$1:$1048576,2+3*(COLUMN(AD$5)-2),FALSE),0)+IFERROR(SUMIFS(Proventos!$F:$F,Proventos!$A:$A,YEAR(AD$5)&amp;MONTH(AD$5)&amp;Acompanhamento!$A28),0)</f>
        <v>0</v>
      </c>
      <c r="AE28" s="259">
        <f>IFERROR(VLOOKUP($A28,'Variação'!$1:$1048576,4+3*(COLUMN(AE$5)-2),FALSE)-VLOOKUP($A28,'Variação'!$1:$1048576,2+3*(COLUMN(AE$5)-2),FALSE),0)+IFERROR(SUMIFS(Proventos!$F:$F,Proventos!$A:$A,YEAR(AE$5)&amp;MONTH(AE$5)&amp;Acompanhamento!$A28),0)</f>
        <v>0</v>
      </c>
      <c r="AF28" s="259">
        <f>IFERROR(VLOOKUP($A28,'Variação'!$1:$1048576,4+3*(COLUMN(AF$5)-2),FALSE)-VLOOKUP($A28,'Variação'!$1:$1048576,2+3*(COLUMN(AF$5)-2),FALSE),0)+IFERROR(SUMIFS(Proventos!$F:$F,Proventos!$A:$A,YEAR(AF$5)&amp;MONTH(AF$5)&amp;Acompanhamento!$A28),0)</f>
        <v>0</v>
      </c>
      <c r="AG28" s="259">
        <f>IFERROR(VLOOKUP($A28,'Variação'!$1:$1048576,4+3*(COLUMN(AG$5)-2),FALSE)-VLOOKUP($A28,'Variação'!$1:$1048576,2+3*(COLUMN(AG$5)-2),FALSE),0)+IFERROR(SUMIFS(Proventos!$F:$F,Proventos!$A:$A,YEAR(AG$5)&amp;MONTH(AG$5)&amp;Acompanhamento!$A28),0)</f>
        <v>0</v>
      </c>
      <c r="AH28" s="259">
        <f>IFERROR(VLOOKUP($A28,'Variação'!$1:$1048576,4+3*(COLUMN(AH$5)-2),FALSE)-VLOOKUP($A28,'Variação'!$1:$1048576,2+3*(COLUMN(AH$5)-2),FALSE),0)+IFERROR(SUMIFS(Proventos!$F:$F,Proventos!$A:$A,YEAR(AH$5)&amp;MONTH(AH$5)&amp;Acompanhamento!$A28),0)</f>
        <v>0</v>
      </c>
      <c r="AI28" s="259">
        <f>IFERROR(VLOOKUP($A28,'Variação'!$1:$1048576,4+3*(COLUMN(AI$5)-2),FALSE)-VLOOKUP($A28,'Variação'!$1:$1048576,2+3*(COLUMN(AI$5)-2),FALSE),0)+IFERROR(SUMIFS(Proventos!$F:$F,Proventos!$A:$A,YEAR(AI$5)&amp;MONTH(AI$5)&amp;Acompanhamento!$A28),0)</f>
        <v>0</v>
      </c>
      <c r="AJ28" s="259">
        <f>IFERROR(VLOOKUP($A28,'Variação'!$1:$1048576,4+3*(COLUMN(AJ$5)-2),FALSE)-VLOOKUP($A28,'Variação'!$1:$1048576,2+3*(COLUMN(AJ$5)-2),FALSE),0)+IFERROR(SUMIFS(Proventos!$F:$F,Proventos!$A:$A,YEAR(AJ$5)&amp;MONTH(AJ$5)&amp;Acompanhamento!$A28),0)</f>
        <v>0</v>
      </c>
      <c r="AK28" s="259">
        <f>IFERROR(VLOOKUP($A28,'Variação'!$1:$1048576,4+3*(COLUMN(AK$5)-2),FALSE)-VLOOKUP($A28,'Variação'!$1:$1048576,2+3*(COLUMN(AK$5)-2),FALSE),0)+IFERROR(SUMIFS(Proventos!$F:$F,Proventos!$A:$A,YEAR(AK$5)&amp;MONTH(AK$5)&amp;Acompanhamento!$A28),0)</f>
        <v>0</v>
      </c>
      <c r="AL28" s="259">
        <f>IFERROR(VLOOKUP($A28,'Variação'!$1:$1048576,4+3*(COLUMN(AL$5)-2),FALSE)-VLOOKUP($A28,'Variação'!$1:$1048576,2+3*(COLUMN(AL$5)-2),FALSE),0)+IFERROR(SUMIFS(Proventos!$F:$F,Proventos!$A:$A,YEAR(AL$5)&amp;MONTH(AL$5)&amp;Acompanhamento!$A28),0)</f>
        <v>0</v>
      </c>
      <c r="AM28" s="259">
        <f>IFERROR(VLOOKUP($A28,'Variação'!$1:$1048576,4+3*(COLUMN(AM$5)-2),FALSE)-VLOOKUP($A28,'Variação'!$1:$1048576,2+3*(COLUMN(AM$5)-2),FALSE),0)+IFERROR(SUMIFS(Proventos!$F:$F,Proventos!$A:$A,YEAR(AM$5)&amp;MONTH(AM$5)&amp;Acompanhamento!$A28),0)</f>
        <v>0</v>
      </c>
      <c r="AN28" s="259">
        <f>IFERROR(VLOOKUP($A28,'Variação'!$1:$1048576,4+3*(COLUMN(AN$5)-2),FALSE)-VLOOKUP($A28,'Variação'!$1:$1048576,2+3*(COLUMN(AN$5)-2),FALSE),0)+IFERROR(SUMIFS(Proventos!$F:$F,Proventos!$A:$A,YEAR(AN$5)&amp;MONTH(AN$5)&amp;Acompanhamento!$A28),0)</f>
        <v>0</v>
      </c>
      <c r="AO28" s="259">
        <f>IFERROR(VLOOKUP($A28,'Variação'!$1:$1048576,4+3*(COLUMN(AO$5)-2),FALSE)-VLOOKUP($A28,'Variação'!$1:$1048576,2+3*(COLUMN(AO$5)-2),FALSE),0)+IFERROR(SUMIFS(Proventos!$F:$F,Proventos!$A:$A,YEAR(AO$5)&amp;MONTH(AO$5)&amp;Acompanhamento!$A28),0)</f>
        <v>0</v>
      </c>
      <c r="AP28" s="259">
        <f>IFERROR(VLOOKUP($A28,'Variação'!$1:$1048576,4+3*(COLUMN(AP$5)-2),FALSE)-VLOOKUP($A28,'Variação'!$1:$1048576,2+3*(COLUMN(AP$5)-2),FALSE),0)+IFERROR(SUMIFS(Proventos!$F:$F,Proventos!$A:$A,YEAR(AP$5)&amp;MONTH(AP$5)&amp;Acompanhamento!$A28),0)</f>
        <v>0</v>
      </c>
      <c r="AQ28" s="259">
        <f>IFERROR(VLOOKUP($A28,'Variação'!$1:$1048576,4+3*(COLUMN(AQ$5)-2),FALSE)-VLOOKUP($A28,'Variação'!$1:$1048576,2+3*(COLUMN(AQ$5)-2),FALSE),0)+IFERROR(SUMIFS(Proventos!$F:$F,Proventos!$A:$A,YEAR(AQ$5)&amp;MONTH(AQ$5)&amp;Acompanhamento!$A28),0)</f>
        <v>0</v>
      </c>
      <c r="AR28" s="259">
        <f>IFERROR(VLOOKUP($A28,'Variação'!$1:$1048576,4+3*(COLUMN(AR$5)-2),FALSE)-VLOOKUP($A28,'Variação'!$1:$1048576,2+3*(COLUMN(AR$5)-2),FALSE),0)+IFERROR(SUMIFS(Proventos!$F:$F,Proventos!$A:$A,YEAR(AR$5)&amp;MONTH(AR$5)&amp;Acompanhamento!$A28),0)</f>
        <v>0</v>
      </c>
      <c r="AS28" s="259">
        <f>IFERROR(VLOOKUP($A28,'Variação'!$1:$1048576,4+3*(COLUMN(AS$5)-2),FALSE)-VLOOKUP($A28,'Variação'!$1:$1048576,2+3*(COLUMN(AS$5)-2),FALSE),0)+IFERROR(SUMIFS(Proventos!$F:$F,Proventos!$A:$A,YEAR(AS$5)&amp;MONTH(AS$5)&amp;Acompanhamento!$A28),0)</f>
        <v>0</v>
      </c>
      <c r="AT28" s="259">
        <f>IFERROR(VLOOKUP($A28,'Variação'!$1:$1048576,4+3*(COLUMN(AT$5)-2),FALSE)-VLOOKUP($A28,'Variação'!$1:$1048576,2+3*(COLUMN(AT$5)-2),FALSE),0)+IFERROR(SUMIFS(Proventos!$F:$F,Proventos!$A:$A,YEAR(AT$5)&amp;MONTH(AT$5)&amp;Acompanhamento!$A28),0)</f>
        <v>0</v>
      </c>
      <c r="AU28" s="259">
        <f>IFERROR(VLOOKUP($A28,'Variação'!$1:$1048576,4+3*(COLUMN(AU$5)-2),FALSE)-VLOOKUP($A28,'Variação'!$1:$1048576,2+3*(COLUMN(AU$5)-2),FALSE),0)+IFERROR(SUMIFS(Proventos!$F:$F,Proventos!$A:$A,YEAR(AU$5)&amp;MONTH(AU$5)&amp;Acompanhamento!$A28),0)</f>
        <v>0</v>
      </c>
      <c r="AV28" s="259">
        <f>IFERROR(VLOOKUP($A28,'Variação'!$1:$1048576,4+3*(COLUMN(AV$5)-2),FALSE)-VLOOKUP($A28,'Variação'!$1:$1048576,2+3*(COLUMN(AV$5)-2),FALSE),0)+IFERROR(SUMIFS(Proventos!$F:$F,Proventos!$A:$A,YEAR(AV$5)&amp;MONTH(AV$5)&amp;Acompanhamento!$A28),0)</f>
        <v>0</v>
      </c>
      <c r="AW28" s="259">
        <f>IFERROR(VLOOKUP($A28,'Variação'!$1:$1048576,4+3*(COLUMN(AW$5)-2),FALSE)-VLOOKUP($A28,'Variação'!$1:$1048576,2+3*(COLUMN(AW$5)-2),FALSE),0)+IFERROR(SUMIFS(Proventos!$F:$F,Proventos!$A:$A,YEAR(AW$5)&amp;MONTH(AW$5)&amp;Acompanhamento!$A28),0)</f>
        <v>0</v>
      </c>
      <c r="AX28" s="259">
        <f>IFERROR(VLOOKUP($A28,'Variação'!$1:$1048576,4+3*(COLUMN(AX$5)-2),FALSE)-VLOOKUP($A28,'Variação'!$1:$1048576,2+3*(COLUMN(AX$5)-2),FALSE),0)+IFERROR(SUMIFS(Proventos!$F:$F,Proventos!$A:$A,YEAR(AX$5)&amp;MONTH(AX$5)&amp;Acompanhamento!$A28),0)</f>
        <v>0</v>
      </c>
      <c r="AY28" s="259">
        <f>IFERROR(VLOOKUP($A28,'Variação'!$1:$1048576,4+3*(COLUMN(AY$5)-2),FALSE)-VLOOKUP($A28,'Variação'!$1:$1048576,2+3*(COLUMN(AY$5)-2),FALSE),0)+IFERROR(SUMIFS(Proventos!$F:$F,Proventos!$A:$A,YEAR(AY$5)&amp;MONTH(AY$5)&amp;Acompanhamento!$A28),0)</f>
        <v>0</v>
      </c>
      <c r="AZ28" s="259">
        <f>IFERROR(VLOOKUP($A28,'Variação'!$1:$1048576,4+3*(COLUMN(AZ$5)-2),FALSE)-VLOOKUP($A28,'Variação'!$1:$1048576,2+3*(COLUMN(AZ$5)-2),FALSE),0)+IFERROR(SUMIFS(Proventos!$F:$F,Proventos!$A:$A,YEAR(AZ$5)&amp;MONTH(AZ$5)&amp;Acompanhamento!$A28),0)</f>
        <v>0</v>
      </c>
      <c r="BA28" s="259">
        <f>IFERROR(VLOOKUP($A28,'Variação'!$1:$1048576,4+3*(COLUMN(BA$5)-2),FALSE)-VLOOKUP($A28,'Variação'!$1:$1048576,2+3*(COLUMN(BA$5)-2),FALSE),0)+IFERROR(SUMIFS(Proventos!$F:$F,Proventos!$A:$A,YEAR(BA$5)&amp;MONTH(BA$5)&amp;Acompanhamento!$A28),0)</f>
        <v>0</v>
      </c>
      <c r="BB28" s="259">
        <f>IFERROR(VLOOKUP($A28,'Variação'!$1:$1048576,4+3*(COLUMN(BB$5)-2),FALSE)-VLOOKUP($A28,'Variação'!$1:$1048576,2+3*(COLUMN(BB$5)-2),FALSE),0)+IFERROR(SUMIFS(Proventos!$F:$F,Proventos!$A:$A,YEAR(BB$5)&amp;MONTH(BB$5)&amp;Acompanhamento!$A28),0)</f>
        <v>0</v>
      </c>
      <c r="BC28" s="259">
        <f>IFERROR(VLOOKUP($A28,'Variação'!$1:$1048576,4+3*(COLUMN(BC$5)-2),FALSE)-VLOOKUP($A28,'Variação'!$1:$1048576,2+3*(COLUMN(BC$5)-2),FALSE),0)+IFERROR(SUMIFS(Proventos!$F:$F,Proventos!$A:$A,YEAR(BC$5)&amp;MONTH(BC$5)&amp;Acompanhamento!$A28),0)</f>
        <v>0</v>
      </c>
      <c r="BD28" s="259">
        <f>IFERROR(VLOOKUP($A28,'Variação'!$1:$1048576,4+3*(COLUMN(BD$5)-2),FALSE)-VLOOKUP($A28,'Variação'!$1:$1048576,2+3*(COLUMN(BD$5)-2),FALSE),0)+IFERROR(SUMIFS(Proventos!$F:$F,Proventos!$A:$A,YEAR(BD$5)&amp;MONTH(BD$5)&amp;Acompanhamento!$A28),0)</f>
        <v>0</v>
      </c>
      <c r="BE28" s="259">
        <f>IFERROR(VLOOKUP($A28,'Variação'!$1:$1048576,4+3*(COLUMN(BE$5)-2),FALSE)-VLOOKUP($A28,'Variação'!$1:$1048576,2+3*(COLUMN(BE$5)-2),FALSE),0)+IFERROR(SUMIFS(Proventos!$F:$F,Proventos!$A:$A,YEAR(BE$5)&amp;MONTH(BE$5)&amp;Acompanhamento!$A28),0)</f>
        <v>0</v>
      </c>
      <c r="BF28" s="259">
        <f>IFERROR(VLOOKUP($A28,'Variação'!$1:$1048576,4+3*(COLUMN(BF$5)-2),FALSE)-VLOOKUP($A28,'Variação'!$1:$1048576,2+3*(COLUMN(BF$5)-2),FALSE),0)+IFERROR(SUMIFS(Proventos!$F:$F,Proventos!$A:$A,YEAR(BF$5)&amp;MONTH(BF$5)&amp;Acompanhamento!$A28),0)</f>
        <v>0</v>
      </c>
      <c r="BG28" s="259">
        <f>IFERROR(VLOOKUP($A28,'Variação'!$1:$1048576,4+3*(COLUMN(BG$5)-2),FALSE)-VLOOKUP($A28,'Variação'!$1:$1048576,2+3*(COLUMN(BG$5)-2),FALSE),0)+IFERROR(SUMIFS(Proventos!$F:$F,Proventos!$A:$A,YEAR(BG$5)&amp;MONTH(BG$5)&amp;Acompanhamento!$A28),0)</f>
        <v>0</v>
      </c>
      <c r="BH28" s="259">
        <f>IFERROR(VLOOKUP($A28,'Variação'!$1:$1048576,4+3*(COLUMN(BH$5)-2),FALSE)-VLOOKUP($A28,'Variação'!$1:$1048576,2+3*(COLUMN(BH$5)-2),FALSE),0)+IFERROR(SUMIFS(Proventos!$F:$F,Proventos!$A:$A,YEAR(BH$5)&amp;MONTH(BH$5)&amp;Acompanhamento!$A28),0)</f>
        <v>0</v>
      </c>
      <c r="BI28" s="259">
        <f>IFERROR(VLOOKUP($A28,'Variação'!$1:$1048576,4+3*(COLUMN(BI$5)-2),FALSE)-VLOOKUP($A28,'Variação'!$1:$1048576,2+3*(COLUMN(BI$5)-2),FALSE),0)+IFERROR(SUMIFS(Proventos!$F:$F,Proventos!$A:$A,YEAR(BI$5)&amp;MONTH(BI$5)&amp;Acompanhamento!$A28),0)</f>
        <v>0</v>
      </c>
    </row>
    <row r="29" ht="14.25" customHeight="1" outlineLevel="2">
      <c r="A29" s="258"/>
      <c r="B29" s="259">
        <f>IFERROR(VLOOKUP($A29,'Variação'!$1:$1048576,4+3*(COLUMN(B$5)-2),FALSE)-VLOOKUP($A29,'Variação'!$1:$1048576,2+3*(COLUMN(B$5)-2),FALSE),0)+IFERROR(SUMIFS(Proventos!$F:$F,Proventos!$A:$A,YEAR(B$5)&amp;MONTH(B$5)&amp;Acompanhamento!$A29),0)</f>
        <v>0</v>
      </c>
      <c r="C29" s="259">
        <f>IFERROR(VLOOKUP($A29,'Variação'!$1:$1048576,4+3*(COLUMN(C$5)-2),FALSE)-VLOOKUP($A29,'Variação'!$1:$1048576,2+3*(COLUMN(C$5)-2),FALSE),0)+IFERROR(SUMIFS(Proventos!$F:$F,Proventos!$A:$A,YEAR(C$5)&amp;MONTH(C$5)&amp;Acompanhamento!$A29),0)</f>
        <v>0</v>
      </c>
      <c r="D29" s="259">
        <f>IFERROR(VLOOKUP($A29,'Variação'!$1:$1048576,4+3*(COLUMN(D$5)-2),FALSE)-VLOOKUP($A29,'Variação'!$1:$1048576,2+3*(COLUMN(D$5)-2),FALSE),0)+IFERROR(SUMIFS(Proventos!$F:$F,Proventos!$A:$A,YEAR(D$5)&amp;MONTH(D$5)&amp;Acompanhamento!$A29),0)</f>
        <v>0</v>
      </c>
      <c r="E29" s="259">
        <f>IFERROR(VLOOKUP($A29,'Variação'!$1:$1048576,4+3*(COLUMN(E$5)-2),FALSE)-VLOOKUP($A29,'Variação'!$1:$1048576,2+3*(COLUMN(E$5)-2),FALSE),0)+IFERROR(SUMIFS(Proventos!$F:$F,Proventos!$A:$A,YEAR(E$5)&amp;MONTH(E$5)&amp;Acompanhamento!$A29),0)</f>
        <v>0</v>
      </c>
      <c r="F29" s="259">
        <f>IFERROR(VLOOKUP($A29,'Variação'!$1:$1048576,4+3*(COLUMN(F$5)-2),FALSE)-VLOOKUP($A29,'Variação'!$1:$1048576,2+3*(COLUMN(F$5)-2),FALSE),0)+IFERROR(SUMIFS(Proventos!$F:$F,Proventos!$A:$A,YEAR(F$5)&amp;MONTH(F$5)&amp;Acompanhamento!$A29),0)</f>
        <v>0</v>
      </c>
      <c r="G29" s="259">
        <f>IFERROR(VLOOKUP($A29,'Variação'!$1:$1048576,4+3*(COLUMN(G$5)-2),FALSE)-VLOOKUP($A29,'Variação'!$1:$1048576,2+3*(COLUMN(G$5)-2),FALSE),0)+IFERROR(SUMIFS(Proventos!$F:$F,Proventos!$A:$A,YEAR(G$5)&amp;MONTH(G$5)&amp;Acompanhamento!$A29),0)</f>
        <v>0</v>
      </c>
      <c r="H29" s="259">
        <f>IFERROR(VLOOKUP($A29,'Variação'!$1:$1048576,4+3*(COLUMN(H$5)-2),FALSE)-VLOOKUP($A29,'Variação'!$1:$1048576,2+3*(COLUMN(H$5)-2),FALSE),0)+IFERROR(SUMIFS(Proventos!$F:$F,Proventos!$A:$A,YEAR(H$5)&amp;MONTH(H$5)&amp;Acompanhamento!$A29),0)</f>
        <v>0</v>
      </c>
      <c r="I29" s="259">
        <f>IFERROR(VLOOKUP($A29,'Variação'!$1:$1048576,4+3*(COLUMN(I$5)-2),FALSE)-VLOOKUP($A29,'Variação'!$1:$1048576,2+3*(COLUMN(I$5)-2),FALSE),0)+IFERROR(SUMIFS(Proventos!$F:$F,Proventos!$A:$A,YEAR(I$5)&amp;MONTH(I$5)&amp;Acompanhamento!$A29),0)</f>
        <v>0</v>
      </c>
      <c r="J29" s="259">
        <f>IFERROR(VLOOKUP($A29,'Variação'!$1:$1048576,4+3*(COLUMN(J$5)-2),FALSE)-VLOOKUP($A29,'Variação'!$1:$1048576,2+3*(COLUMN(J$5)-2),FALSE),0)+IFERROR(SUMIFS(Proventos!$F:$F,Proventos!$A:$A,YEAR(J$5)&amp;MONTH(J$5)&amp;Acompanhamento!$A29),0)</f>
        <v>0</v>
      </c>
      <c r="K29" s="259">
        <f>IFERROR(VLOOKUP($A29,'Variação'!$1:$1048576,4+3*(COLUMN(K$5)-2),FALSE)-VLOOKUP($A29,'Variação'!$1:$1048576,2+3*(COLUMN(K$5)-2),FALSE),0)+IFERROR(SUMIFS(Proventos!$F:$F,Proventos!$A:$A,YEAR(K$5)&amp;MONTH(K$5)&amp;Acompanhamento!$A29),0)</f>
        <v>0</v>
      </c>
      <c r="L29" s="259">
        <f>IFERROR(VLOOKUP($A29,'Variação'!$1:$1048576,4+3*(COLUMN(L$5)-2),FALSE)-VLOOKUP($A29,'Variação'!$1:$1048576,2+3*(COLUMN(L$5)-2),FALSE),0)+IFERROR(SUMIFS(Proventos!$F:$F,Proventos!$A:$A,YEAR(L$5)&amp;MONTH(L$5)&amp;Acompanhamento!$A29),0)</f>
        <v>0</v>
      </c>
      <c r="M29" s="259">
        <f>IFERROR(VLOOKUP($A29,'Variação'!$1:$1048576,4+3*(COLUMN(M$5)-2),FALSE)-VLOOKUP($A29,'Variação'!$1:$1048576,2+3*(COLUMN(M$5)-2),FALSE),0)+IFERROR(SUMIFS(Proventos!$F:$F,Proventos!$A:$A,YEAR(M$5)&amp;MONTH(M$5)&amp;Acompanhamento!$A29),0)</f>
        <v>0</v>
      </c>
      <c r="N29" s="259">
        <f>IFERROR(VLOOKUP($A29,'Variação'!$1:$1048576,4+3*(COLUMN(N$5)-2),FALSE)-VLOOKUP($A29,'Variação'!$1:$1048576,2+3*(COLUMN(N$5)-2),FALSE),0)+IFERROR(SUMIFS(Proventos!$F:$F,Proventos!$A:$A,YEAR(N$5)&amp;MONTH(N$5)&amp;Acompanhamento!$A29),0)</f>
        <v>0</v>
      </c>
      <c r="O29" s="259">
        <f>IFERROR(VLOOKUP($A29,'Variação'!$1:$1048576,4+3*(COLUMN(O$5)-2),FALSE)-VLOOKUP($A29,'Variação'!$1:$1048576,2+3*(COLUMN(O$5)-2),FALSE),0)+IFERROR(SUMIFS(Proventos!$F:$F,Proventos!$A:$A,YEAR(O$5)&amp;MONTH(O$5)&amp;Acompanhamento!$A29),0)</f>
        <v>0</v>
      </c>
      <c r="P29" s="259">
        <f>IFERROR(VLOOKUP($A29,'Variação'!$1:$1048576,4+3*(COLUMN(P$5)-2),FALSE)-VLOOKUP($A29,'Variação'!$1:$1048576,2+3*(COLUMN(P$5)-2),FALSE),0)+IFERROR(SUMIFS(Proventos!$F:$F,Proventos!$A:$A,YEAR(P$5)&amp;MONTH(P$5)&amp;Acompanhamento!$A29),0)</f>
        <v>0</v>
      </c>
      <c r="Q29" s="259">
        <f>IFERROR(VLOOKUP($A29,'Variação'!$1:$1048576,4+3*(COLUMN(Q$5)-2),FALSE)-VLOOKUP($A29,'Variação'!$1:$1048576,2+3*(COLUMN(Q$5)-2),FALSE),0)+IFERROR(SUMIFS(Proventos!$F:$F,Proventos!$A:$A,YEAR(Q$5)&amp;MONTH(Q$5)&amp;Acompanhamento!$A29),0)</f>
        <v>0</v>
      </c>
      <c r="R29" s="259">
        <f>IFERROR(VLOOKUP($A29,'Variação'!$1:$1048576,4+3*(COLUMN(R$5)-2),FALSE)-VLOOKUP($A29,'Variação'!$1:$1048576,2+3*(COLUMN(R$5)-2),FALSE),0)+IFERROR(SUMIFS(Proventos!$F:$F,Proventos!$A:$A,YEAR(R$5)&amp;MONTH(R$5)&amp;Acompanhamento!$A29),0)</f>
        <v>0</v>
      </c>
      <c r="S29" s="259">
        <f>IFERROR(VLOOKUP($A29,'Variação'!$1:$1048576,4+3*(COLUMN(S$5)-2),FALSE)-VLOOKUP($A29,'Variação'!$1:$1048576,2+3*(COLUMN(S$5)-2),FALSE),0)+IFERROR(SUMIFS(Proventos!$F:$F,Proventos!$A:$A,YEAR(S$5)&amp;MONTH(S$5)&amp;Acompanhamento!$A29),0)</f>
        <v>0</v>
      </c>
      <c r="T29" s="259">
        <f>IFERROR(VLOOKUP($A29,'Variação'!$1:$1048576,4+3*(COLUMN(T$5)-2),FALSE)-VLOOKUP($A29,'Variação'!$1:$1048576,2+3*(COLUMN(T$5)-2),FALSE),0)+IFERROR(SUMIFS(Proventos!$F:$F,Proventos!$A:$A,YEAR(T$5)&amp;MONTH(T$5)&amp;Acompanhamento!$A29),0)</f>
        <v>0</v>
      </c>
      <c r="U29" s="259">
        <f>IFERROR(VLOOKUP($A29,'Variação'!$1:$1048576,4+3*(COLUMN(U$5)-2),FALSE)-VLOOKUP($A29,'Variação'!$1:$1048576,2+3*(COLUMN(U$5)-2),FALSE),0)+IFERROR(SUMIFS(Proventos!$F:$F,Proventos!$A:$A,YEAR(U$5)&amp;MONTH(U$5)&amp;Acompanhamento!$A29),0)</f>
        <v>0</v>
      </c>
      <c r="V29" s="259">
        <f>IFERROR(VLOOKUP($A29,'Variação'!$1:$1048576,4+3*(COLUMN(V$5)-2),FALSE)-VLOOKUP($A29,'Variação'!$1:$1048576,2+3*(COLUMN(V$5)-2),FALSE),0)+IFERROR(SUMIFS(Proventos!$F:$F,Proventos!$A:$A,YEAR(V$5)&amp;MONTH(V$5)&amp;Acompanhamento!$A29),0)</f>
        <v>0</v>
      </c>
      <c r="W29" s="259">
        <f>IFERROR(VLOOKUP($A29,'Variação'!$1:$1048576,4+3*(COLUMN(W$5)-2),FALSE)-VLOOKUP($A29,'Variação'!$1:$1048576,2+3*(COLUMN(W$5)-2),FALSE),0)+IFERROR(SUMIFS(Proventos!$F:$F,Proventos!$A:$A,YEAR(W$5)&amp;MONTH(W$5)&amp;Acompanhamento!$A29),0)</f>
        <v>0</v>
      </c>
      <c r="X29" s="259">
        <f>IFERROR(VLOOKUP($A29,'Variação'!$1:$1048576,4+3*(COLUMN(X$5)-2),FALSE)-VLOOKUP($A29,'Variação'!$1:$1048576,2+3*(COLUMN(X$5)-2),FALSE),0)+IFERROR(SUMIFS(Proventos!$F:$F,Proventos!$A:$A,YEAR(X$5)&amp;MONTH(X$5)&amp;Acompanhamento!$A29),0)</f>
        <v>0</v>
      </c>
      <c r="Y29" s="259">
        <f>IFERROR(VLOOKUP($A29,'Variação'!$1:$1048576,4+3*(COLUMN(Y$5)-2),FALSE)-VLOOKUP($A29,'Variação'!$1:$1048576,2+3*(COLUMN(Y$5)-2),FALSE),0)+IFERROR(SUMIFS(Proventos!$F:$F,Proventos!$A:$A,YEAR(Y$5)&amp;MONTH(Y$5)&amp;Acompanhamento!$A29),0)</f>
        <v>0</v>
      </c>
      <c r="Z29" s="259">
        <f>IFERROR(VLOOKUP($A29,'Variação'!$1:$1048576,4+3*(COLUMN(Z$5)-2),FALSE)-VLOOKUP($A29,'Variação'!$1:$1048576,2+3*(COLUMN(Z$5)-2),FALSE),0)+IFERROR(SUMIFS(Proventos!$F:$F,Proventos!$A:$A,YEAR(Z$5)&amp;MONTH(Z$5)&amp;Acompanhamento!$A29),0)</f>
        <v>0</v>
      </c>
      <c r="AA29" s="259">
        <f>IFERROR(VLOOKUP($A29,'Variação'!$1:$1048576,4+3*(COLUMN(AA$5)-2),FALSE)-VLOOKUP($A29,'Variação'!$1:$1048576,2+3*(COLUMN(AA$5)-2),FALSE),0)+IFERROR(SUMIFS(Proventos!$F:$F,Proventos!$A:$A,YEAR(AA$5)&amp;MONTH(AA$5)&amp;Acompanhamento!$A29),0)</f>
        <v>0</v>
      </c>
      <c r="AB29" s="259">
        <f>IFERROR(VLOOKUP($A29,'Variação'!$1:$1048576,4+3*(COLUMN(AB$5)-2),FALSE)-VLOOKUP($A29,'Variação'!$1:$1048576,2+3*(COLUMN(AB$5)-2),FALSE),0)+IFERROR(SUMIFS(Proventos!$F:$F,Proventos!$A:$A,YEAR(AB$5)&amp;MONTH(AB$5)&amp;Acompanhamento!$A29),0)</f>
        <v>0</v>
      </c>
      <c r="AC29" s="259">
        <f>IFERROR(VLOOKUP($A29,'Variação'!$1:$1048576,4+3*(COLUMN(AC$5)-2),FALSE)-VLOOKUP($A29,'Variação'!$1:$1048576,2+3*(COLUMN(AC$5)-2),FALSE),0)+IFERROR(SUMIFS(Proventos!$F:$F,Proventos!$A:$A,YEAR(AC$5)&amp;MONTH(AC$5)&amp;Acompanhamento!$A29),0)</f>
        <v>0</v>
      </c>
      <c r="AD29" s="259">
        <f>IFERROR(VLOOKUP($A29,'Variação'!$1:$1048576,4+3*(COLUMN(AD$5)-2),FALSE)-VLOOKUP($A29,'Variação'!$1:$1048576,2+3*(COLUMN(AD$5)-2),FALSE),0)+IFERROR(SUMIFS(Proventos!$F:$F,Proventos!$A:$A,YEAR(AD$5)&amp;MONTH(AD$5)&amp;Acompanhamento!$A29),0)</f>
        <v>0</v>
      </c>
      <c r="AE29" s="259">
        <f>IFERROR(VLOOKUP($A29,'Variação'!$1:$1048576,4+3*(COLUMN(AE$5)-2),FALSE)-VLOOKUP($A29,'Variação'!$1:$1048576,2+3*(COLUMN(AE$5)-2),FALSE),0)+IFERROR(SUMIFS(Proventos!$F:$F,Proventos!$A:$A,YEAR(AE$5)&amp;MONTH(AE$5)&amp;Acompanhamento!$A29),0)</f>
        <v>0</v>
      </c>
      <c r="AF29" s="259">
        <f>IFERROR(VLOOKUP($A29,'Variação'!$1:$1048576,4+3*(COLUMN(AF$5)-2),FALSE)-VLOOKUP($A29,'Variação'!$1:$1048576,2+3*(COLUMN(AF$5)-2),FALSE),0)+IFERROR(SUMIFS(Proventos!$F:$F,Proventos!$A:$A,YEAR(AF$5)&amp;MONTH(AF$5)&amp;Acompanhamento!$A29),0)</f>
        <v>0</v>
      </c>
      <c r="AG29" s="259">
        <f>IFERROR(VLOOKUP($A29,'Variação'!$1:$1048576,4+3*(COLUMN(AG$5)-2),FALSE)-VLOOKUP($A29,'Variação'!$1:$1048576,2+3*(COLUMN(AG$5)-2),FALSE),0)+IFERROR(SUMIFS(Proventos!$F:$F,Proventos!$A:$A,YEAR(AG$5)&amp;MONTH(AG$5)&amp;Acompanhamento!$A29),0)</f>
        <v>0</v>
      </c>
      <c r="AH29" s="259">
        <f>IFERROR(VLOOKUP($A29,'Variação'!$1:$1048576,4+3*(COLUMN(AH$5)-2),FALSE)-VLOOKUP($A29,'Variação'!$1:$1048576,2+3*(COLUMN(AH$5)-2),FALSE),0)+IFERROR(SUMIFS(Proventos!$F:$F,Proventos!$A:$A,YEAR(AH$5)&amp;MONTH(AH$5)&amp;Acompanhamento!$A29),0)</f>
        <v>0</v>
      </c>
      <c r="AI29" s="259">
        <f>IFERROR(VLOOKUP($A29,'Variação'!$1:$1048576,4+3*(COLUMN(AI$5)-2),FALSE)-VLOOKUP($A29,'Variação'!$1:$1048576,2+3*(COLUMN(AI$5)-2),FALSE),0)+IFERROR(SUMIFS(Proventos!$F:$F,Proventos!$A:$A,YEAR(AI$5)&amp;MONTH(AI$5)&amp;Acompanhamento!$A29),0)</f>
        <v>0</v>
      </c>
      <c r="AJ29" s="259">
        <f>IFERROR(VLOOKUP($A29,'Variação'!$1:$1048576,4+3*(COLUMN(AJ$5)-2),FALSE)-VLOOKUP($A29,'Variação'!$1:$1048576,2+3*(COLUMN(AJ$5)-2),FALSE),0)+IFERROR(SUMIFS(Proventos!$F:$F,Proventos!$A:$A,YEAR(AJ$5)&amp;MONTH(AJ$5)&amp;Acompanhamento!$A29),0)</f>
        <v>0</v>
      </c>
      <c r="AK29" s="259">
        <f>IFERROR(VLOOKUP($A29,'Variação'!$1:$1048576,4+3*(COLUMN(AK$5)-2),FALSE)-VLOOKUP($A29,'Variação'!$1:$1048576,2+3*(COLUMN(AK$5)-2),FALSE),0)+IFERROR(SUMIFS(Proventos!$F:$F,Proventos!$A:$A,YEAR(AK$5)&amp;MONTH(AK$5)&amp;Acompanhamento!$A29),0)</f>
        <v>0</v>
      </c>
      <c r="AL29" s="259">
        <f>IFERROR(VLOOKUP($A29,'Variação'!$1:$1048576,4+3*(COLUMN(AL$5)-2),FALSE)-VLOOKUP($A29,'Variação'!$1:$1048576,2+3*(COLUMN(AL$5)-2),FALSE),0)+IFERROR(SUMIFS(Proventos!$F:$F,Proventos!$A:$A,YEAR(AL$5)&amp;MONTH(AL$5)&amp;Acompanhamento!$A29),0)</f>
        <v>0</v>
      </c>
      <c r="AM29" s="259">
        <f>IFERROR(VLOOKUP($A29,'Variação'!$1:$1048576,4+3*(COLUMN(AM$5)-2),FALSE)-VLOOKUP($A29,'Variação'!$1:$1048576,2+3*(COLUMN(AM$5)-2),FALSE),0)+IFERROR(SUMIFS(Proventos!$F:$F,Proventos!$A:$A,YEAR(AM$5)&amp;MONTH(AM$5)&amp;Acompanhamento!$A29),0)</f>
        <v>0</v>
      </c>
      <c r="AN29" s="259">
        <f>IFERROR(VLOOKUP($A29,'Variação'!$1:$1048576,4+3*(COLUMN(AN$5)-2),FALSE)-VLOOKUP($A29,'Variação'!$1:$1048576,2+3*(COLUMN(AN$5)-2),FALSE),0)+IFERROR(SUMIFS(Proventos!$F:$F,Proventos!$A:$A,YEAR(AN$5)&amp;MONTH(AN$5)&amp;Acompanhamento!$A29),0)</f>
        <v>0</v>
      </c>
      <c r="AO29" s="259">
        <f>IFERROR(VLOOKUP($A29,'Variação'!$1:$1048576,4+3*(COLUMN(AO$5)-2),FALSE)-VLOOKUP($A29,'Variação'!$1:$1048576,2+3*(COLUMN(AO$5)-2),FALSE),0)+IFERROR(SUMIFS(Proventos!$F:$F,Proventos!$A:$A,YEAR(AO$5)&amp;MONTH(AO$5)&amp;Acompanhamento!$A29),0)</f>
        <v>0</v>
      </c>
      <c r="AP29" s="259">
        <f>IFERROR(VLOOKUP($A29,'Variação'!$1:$1048576,4+3*(COLUMN(AP$5)-2),FALSE)-VLOOKUP($A29,'Variação'!$1:$1048576,2+3*(COLUMN(AP$5)-2),FALSE),0)+IFERROR(SUMIFS(Proventos!$F:$F,Proventos!$A:$A,YEAR(AP$5)&amp;MONTH(AP$5)&amp;Acompanhamento!$A29),0)</f>
        <v>0</v>
      </c>
      <c r="AQ29" s="259">
        <f>IFERROR(VLOOKUP($A29,'Variação'!$1:$1048576,4+3*(COLUMN(AQ$5)-2),FALSE)-VLOOKUP($A29,'Variação'!$1:$1048576,2+3*(COLUMN(AQ$5)-2),FALSE),0)+IFERROR(SUMIFS(Proventos!$F:$F,Proventos!$A:$A,YEAR(AQ$5)&amp;MONTH(AQ$5)&amp;Acompanhamento!$A29),0)</f>
        <v>0</v>
      </c>
      <c r="AR29" s="259">
        <f>IFERROR(VLOOKUP($A29,'Variação'!$1:$1048576,4+3*(COLUMN(AR$5)-2),FALSE)-VLOOKUP($A29,'Variação'!$1:$1048576,2+3*(COLUMN(AR$5)-2),FALSE),0)+IFERROR(SUMIFS(Proventos!$F:$F,Proventos!$A:$A,YEAR(AR$5)&amp;MONTH(AR$5)&amp;Acompanhamento!$A29),0)</f>
        <v>0</v>
      </c>
      <c r="AS29" s="259">
        <f>IFERROR(VLOOKUP($A29,'Variação'!$1:$1048576,4+3*(COLUMN(AS$5)-2),FALSE)-VLOOKUP($A29,'Variação'!$1:$1048576,2+3*(COLUMN(AS$5)-2),FALSE),0)+IFERROR(SUMIFS(Proventos!$F:$F,Proventos!$A:$A,YEAR(AS$5)&amp;MONTH(AS$5)&amp;Acompanhamento!$A29),0)</f>
        <v>0</v>
      </c>
      <c r="AT29" s="259">
        <f>IFERROR(VLOOKUP($A29,'Variação'!$1:$1048576,4+3*(COLUMN(AT$5)-2),FALSE)-VLOOKUP($A29,'Variação'!$1:$1048576,2+3*(COLUMN(AT$5)-2),FALSE),0)+IFERROR(SUMIFS(Proventos!$F:$F,Proventos!$A:$A,YEAR(AT$5)&amp;MONTH(AT$5)&amp;Acompanhamento!$A29),0)</f>
        <v>0</v>
      </c>
      <c r="AU29" s="259">
        <f>IFERROR(VLOOKUP($A29,'Variação'!$1:$1048576,4+3*(COLUMN(AU$5)-2),FALSE)-VLOOKUP($A29,'Variação'!$1:$1048576,2+3*(COLUMN(AU$5)-2),FALSE),0)+IFERROR(SUMIFS(Proventos!$F:$F,Proventos!$A:$A,YEAR(AU$5)&amp;MONTH(AU$5)&amp;Acompanhamento!$A29),0)</f>
        <v>0</v>
      </c>
      <c r="AV29" s="259">
        <f>IFERROR(VLOOKUP($A29,'Variação'!$1:$1048576,4+3*(COLUMN(AV$5)-2),FALSE)-VLOOKUP($A29,'Variação'!$1:$1048576,2+3*(COLUMN(AV$5)-2),FALSE),0)+IFERROR(SUMIFS(Proventos!$F:$F,Proventos!$A:$A,YEAR(AV$5)&amp;MONTH(AV$5)&amp;Acompanhamento!$A29),0)</f>
        <v>0</v>
      </c>
      <c r="AW29" s="259">
        <f>IFERROR(VLOOKUP($A29,'Variação'!$1:$1048576,4+3*(COLUMN(AW$5)-2),FALSE)-VLOOKUP($A29,'Variação'!$1:$1048576,2+3*(COLUMN(AW$5)-2),FALSE),0)+IFERROR(SUMIFS(Proventos!$F:$F,Proventos!$A:$A,YEAR(AW$5)&amp;MONTH(AW$5)&amp;Acompanhamento!$A29),0)</f>
        <v>0</v>
      </c>
      <c r="AX29" s="259">
        <f>IFERROR(VLOOKUP($A29,'Variação'!$1:$1048576,4+3*(COLUMN(AX$5)-2),FALSE)-VLOOKUP($A29,'Variação'!$1:$1048576,2+3*(COLUMN(AX$5)-2),FALSE),0)+IFERROR(SUMIFS(Proventos!$F:$F,Proventos!$A:$A,YEAR(AX$5)&amp;MONTH(AX$5)&amp;Acompanhamento!$A29),0)</f>
        <v>0</v>
      </c>
      <c r="AY29" s="259">
        <f>IFERROR(VLOOKUP($A29,'Variação'!$1:$1048576,4+3*(COLUMN(AY$5)-2),FALSE)-VLOOKUP($A29,'Variação'!$1:$1048576,2+3*(COLUMN(AY$5)-2),FALSE),0)+IFERROR(SUMIFS(Proventos!$F:$F,Proventos!$A:$A,YEAR(AY$5)&amp;MONTH(AY$5)&amp;Acompanhamento!$A29),0)</f>
        <v>0</v>
      </c>
      <c r="AZ29" s="259">
        <f>IFERROR(VLOOKUP($A29,'Variação'!$1:$1048576,4+3*(COLUMN(AZ$5)-2),FALSE)-VLOOKUP($A29,'Variação'!$1:$1048576,2+3*(COLUMN(AZ$5)-2),FALSE),0)+IFERROR(SUMIFS(Proventos!$F:$F,Proventos!$A:$A,YEAR(AZ$5)&amp;MONTH(AZ$5)&amp;Acompanhamento!$A29),0)</f>
        <v>0</v>
      </c>
      <c r="BA29" s="259">
        <f>IFERROR(VLOOKUP($A29,'Variação'!$1:$1048576,4+3*(COLUMN(BA$5)-2),FALSE)-VLOOKUP($A29,'Variação'!$1:$1048576,2+3*(COLUMN(BA$5)-2),FALSE),0)+IFERROR(SUMIFS(Proventos!$F:$F,Proventos!$A:$A,YEAR(BA$5)&amp;MONTH(BA$5)&amp;Acompanhamento!$A29),0)</f>
        <v>0</v>
      </c>
      <c r="BB29" s="259">
        <f>IFERROR(VLOOKUP($A29,'Variação'!$1:$1048576,4+3*(COLUMN(BB$5)-2),FALSE)-VLOOKUP($A29,'Variação'!$1:$1048576,2+3*(COLUMN(BB$5)-2),FALSE),0)+IFERROR(SUMIFS(Proventos!$F:$F,Proventos!$A:$A,YEAR(BB$5)&amp;MONTH(BB$5)&amp;Acompanhamento!$A29),0)</f>
        <v>0</v>
      </c>
      <c r="BC29" s="259">
        <f>IFERROR(VLOOKUP($A29,'Variação'!$1:$1048576,4+3*(COLUMN(BC$5)-2),FALSE)-VLOOKUP($A29,'Variação'!$1:$1048576,2+3*(COLUMN(BC$5)-2),FALSE),0)+IFERROR(SUMIFS(Proventos!$F:$F,Proventos!$A:$A,YEAR(BC$5)&amp;MONTH(BC$5)&amp;Acompanhamento!$A29),0)</f>
        <v>0</v>
      </c>
      <c r="BD29" s="259">
        <f>IFERROR(VLOOKUP($A29,'Variação'!$1:$1048576,4+3*(COLUMN(BD$5)-2),FALSE)-VLOOKUP($A29,'Variação'!$1:$1048576,2+3*(COLUMN(BD$5)-2),FALSE),0)+IFERROR(SUMIFS(Proventos!$F:$F,Proventos!$A:$A,YEAR(BD$5)&amp;MONTH(BD$5)&amp;Acompanhamento!$A29),0)</f>
        <v>0</v>
      </c>
      <c r="BE29" s="259">
        <f>IFERROR(VLOOKUP($A29,'Variação'!$1:$1048576,4+3*(COLUMN(BE$5)-2),FALSE)-VLOOKUP($A29,'Variação'!$1:$1048576,2+3*(COLUMN(BE$5)-2),FALSE),0)+IFERROR(SUMIFS(Proventos!$F:$F,Proventos!$A:$A,YEAR(BE$5)&amp;MONTH(BE$5)&amp;Acompanhamento!$A29),0)</f>
        <v>0</v>
      </c>
      <c r="BF29" s="259">
        <f>IFERROR(VLOOKUP($A29,'Variação'!$1:$1048576,4+3*(COLUMN(BF$5)-2),FALSE)-VLOOKUP($A29,'Variação'!$1:$1048576,2+3*(COLUMN(BF$5)-2),FALSE),0)+IFERROR(SUMIFS(Proventos!$F:$F,Proventos!$A:$A,YEAR(BF$5)&amp;MONTH(BF$5)&amp;Acompanhamento!$A29),0)</f>
        <v>0</v>
      </c>
      <c r="BG29" s="259">
        <f>IFERROR(VLOOKUP($A29,'Variação'!$1:$1048576,4+3*(COLUMN(BG$5)-2),FALSE)-VLOOKUP($A29,'Variação'!$1:$1048576,2+3*(COLUMN(BG$5)-2),FALSE),0)+IFERROR(SUMIFS(Proventos!$F:$F,Proventos!$A:$A,YEAR(BG$5)&amp;MONTH(BG$5)&amp;Acompanhamento!$A29),0)</f>
        <v>0</v>
      </c>
      <c r="BH29" s="259">
        <f>IFERROR(VLOOKUP($A29,'Variação'!$1:$1048576,4+3*(COLUMN(BH$5)-2),FALSE)-VLOOKUP($A29,'Variação'!$1:$1048576,2+3*(COLUMN(BH$5)-2),FALSE),0)+IFERROR(SUMIFS(Proventos!$F:$F,Proventos!$A:$A,YEAR(BH$5)&amp;MONTH(BH$5)&amp;Acompanhamento!$A29),0)</f>
        <v>0</v>
      </c>
      <c r="BI29" s="259">
        <f>IFERROR(VLOOKUP($A29,'Variação'!$1:$1048576,4+3*(COLUMN(BI$5)-2),FALSE)-VLOOKUP($A29,'Variação'!$1:$1048576,2+3*(COLUMN(BI$5)-2),FALSE),0)+IFERROR(SUMIFS(Proventos!$F:$F,Proventos!$A:$A,YEAR(BI$5)&amp;MONTH(BI$5)&amp;Acompanhamento!$A29),0)</f>
        <v>0</v>
      </c>
    </row>
    <row r="30" ht="14.25" customHeight="1" outlineLevel="2">
      <c r="A30" s="258"/>
      <c r="B30" s="259">
        <f>IFERROR(VLOOKUP($A30,'Variação'!$1:$1048576,4+3*(COLUMN(B$5)-2),FALSE)-VLOOKUP($A30,'Variação'!$1:$1048576,2+3*(COLUMN(B$5)-2),FALSE),0)+IFERROR(SUMIFS(Proventos!$F:$F,Proventos!$A:$A,YEAR(B$5)&amp;MONTH(B$5)&amp;Acompanhamento!$A30),0)</f>
        <v>0</v>
      </c>
      <c r="C30" s="259">
        <f>IFERROR(VLOOKUP($A30,'Variação'!$1:$1048576,4+3*(COLUMN(C$5)-2),FALSE)-VLOOKUP($A30,'Variação'!$1:$1048576,2+3*(COLUMN(C$5)-2),FALSE),0)+IFERROR(SUMIFS(Proventos!$F:$F,Proventos!$A:$A,YEAR(C$5)&amp;MONTH(C$5)&amp;Acompanhamento!$A30),0)</f>
        <v>0</v>
      </c>
      <c r="D30" s="259">
        <f>IFERROR(VLOOKUP($A30,'Variação'!$1:$1048576,4+3*(COLUMN(D$5)-2),FALSE)-VLOOKUP($A30,'Variação'!$1:$1048576,2+3*(COLUMN(D$5)-2),FALSE),0)+IFERROR(SUMIFS(Proventos!$F:$F,Proventos!$A:$A,YEAR(D$5)&amp;MONTH(D$5)&amp;Acompanhamento!$A30),0)</f>
        <v>0</v>
      </c>
      <c r="E30" s="259">
        <f>IFERROR(VLOOKUP($A30,'Variação'!$1:$1048576,4+3*(COLUMN(E$5)-2),FALSE)-VLOOKUP($A30,'Variação'!$1:$1048576,2+3*(COLUMN(E$5)-2),FALSE),0)+IFERROR(SUMIFS(Proventos!$F:$F,Proventos!$A:$A,YEAR(E$5)&amp;MONTH(E$5)&amp;Acompanhamento!$A30),0)</f>
        <v>0</v>
      </c>
      <c r="F30" s="259">
        <f>IFERROR(VLOOKUP($A30,'Variação'!$1:$1048576,4+3*(COLUMN(F$5)-2),FALSE)-VLOOKUP($A30,'Variação'!$1:$1048576,2+3*(COLUMN(F$5)-2),FALSE),0)+IFERROR(SUMIFS(Proventos!$F:$F,Proventos!$A:$A,YEAR(F$5)&amp;MONTH(F$5)&amp;Acompanhamento!$A30),0)</f>
        <v>0</v>
      </c>
      <c r="G30" s="259">
        <f>IFERROR(VLOOKUP($A30,'Variação'!$1:$1048576,4+3*(COLUMN(G$5)-2),FALSE)-VLOOKUP($A30,'Variação'!$1:$1048576,2+3*(COLUMN(G$5)-2),FALSE),0)+IFERROR(SUMIFS(Proventos!$F:$F,Proventos!$A:$A,YEAR(G$5)&amp;MONTH(G$5)&amp;Acompanhamento!$A30),0)</f>
        <v>0</v>
      </c>
      <c r="H30" s="259">
        <f>IFERROR(VLOOKUP($A30,'Variação'!$1:$1048576,4+3*(COLUMN(H$5)-2),FALSE)-VLOOKUP($A30,'Variação'!$1:$1048576,2+3*(COLUMN(H$5)-2),FALSE),0)+IFERROR(SUMIFS(Proventos!$F:$F,Proventos!$A:$A,YEAR(H$5)&amp;MONTH(H$5)&amp;Acompanhamento!$A30),0)</f>
        <v>0</v>
      </c>
      <c r="I30" s="259">
        <f>IFERROR(VLOOKUP($A30,'Variação'!$1:$1048576,4+3*(COLUMN(I$5)-2),FALSE)-VLOOKUP($A30,'Variação'!$1:$1048576,2+3*(COLUMN(I$5)-2),FALSE),0)+IFERROR(SUMIFS(Proventos!$F:$F,Proventos!$A:$A,YEAR(I$5)&amp;MONTH(I$5)&amp;Acompanhamento!$A30),0)</f>
        <v>0</v>
      </c>
      <c r="J30" s="259">
        <f>IFERROR(VLOOKUP($A30,'Variação'!$1:$1048576,4+3*(COLUMN(J$5)-2),FALSE)-VLOOKUP($A30,'Variação'!$1:$1048576,2+3*(COLUMN(J$5)-2),FALSE),0)+IFERROR(SUMIFS(Proventos!$F:$F,Proventos!$A:$A,YEAR(J$5)&amp;MONTH(J$5)&amp;Acompanhamento!$A30),0)</f>
        <v>0</v>
      </c>
      <c r="K30" s="259">
        <f>IFERROR(VLOOKUP($A30,'Variação'!$1:$1048576,4+3*(COLUMN(K$5)-2),FALSE)-VLOOKUP($A30,'Variação'!$1:$1048576,2+3*(COLUMN(K$5)-2),FALSE),0)+IFERROR(SUMIFS(Proventos!$F:$F,Proventos!$A:$A,YEAR(K$5)&amp;MONTH(K$5)&amp;Acompanhamento!$A30),0)</f>
        <v>0</v>
      </c>
      <c r="L30" s="259">
        <f>IFERROR(VLOOKUP($A30,'Variação'!$1:$1048576,4+3*(COLUMN(L$5)-2),FALSE)-VLOOKUP($A30,'Variação'!$1:$1048576,2+3*(COLUMN(L$5)-2),FALSE),0)+IFERROR(SUMIFS(Proventos!$F:$F,Proventos!$A:$A,YEAR(L$5)&amp;MONTH(L$5)&amp;Acompanhamento!$A30),0)</f>
        <v>0</v>
      </c>
      <c r="M30" s="259">
        <f>IFERROR(VLOOKUP($A30,'Variação'!$1:$1048576,4+3*(COLUMN(M$5)-2),FALSE)-VLOOKUP($A30,'Variação'!$1:$1048576,2+3*(COLUMN(M$5)-2),FALSE),0)+IFERROR(SUMIFS(Proventos!$F:$F,Proventos!$A:$A,YEAR(M$5)&amp;MONTH(M$5)&amp;Acompanhamento!$A30),0)</f>
        <v>0</v>
      </c>
      <c r="N30" s="259">
        <f>IFERROR(VLOOKUP($A30,'Variação'!$1:$1048576,4+3*(COLUMN(N$5)-2),FALSE)-VLOOKUP($A30,'Variação'!$1:$1048576,2+3*(COLUMN(N$5)-2),FALSE),0)+IFERROR(SUMIFS(Proventos!$F:$F,Proventos!$A:$A,YEAR(N$5)&amp;MONTH(N$5)&amp;Acompanhamento!$A30),0)</f>
        <v>0</v>
      </c>
      <c r="O30" s="259">
        <f>IFERROR(VLOOKUP($A30,'Variação'!$1:$1048576,4+3*(COLUMN(O$5)-2),FALSE)-VLOOKUP($A30,'Variação'!$1:$1048576,2+3*(COLUMN(O$5)-2),FALSE),0)+IFERROR(SUMIFS(Proventos!$F:$F,Proventos!$A:$A,YEAR(O$5)&amp;MONTH(O$5)&amp;Acompanhamento!$A30),0)</f>
        <v>0</v>
      </c>
      <c r="P30" s="259">
        <f>IFERROR(VLOOKUP($A30,'Variação'!$1:$1048576,4+3*(COLUMN(P$5)-2),FALSE)-VLOOKUP($A30,'Variação'!$1:$1048576,2+3*(COLUMN(P$5)-2),FALSE),0)+IFERROR(SUMIFS(Proventos!$F:$F,Proventos!$A:$A,YEAR(P$5)&amp;MONTH(P$5)&amp;Acompanhamento!$A30),0)</f>
        <v>0</v>
      </c>
      <c r="Q30" s="259">
        <f>IFERROR(VLOOKUP($A30,'Variação'!$1:$1048576,4+3*(COLUMN(Q$5)-2),FALSE)-VLOOKUP($A30,'Variação'!$1:$1048576,2+3*(COLUMN(Q$5)-2),FALSE),0)+IFERROR(SUMIFS(Proventos!$F:$F,Proventos!$A:$A,YEAR(Q$5)&amp;MONTH(Q$5)&amp;Acompanhamento!$A30),0)</f>
        <v>0</v>
      </c>
      <c r="R30" s="259">
        <f>IFERROR(VLOOKUP($A30,'Variação'!$1:$1048576,4+3*(COLUMN(R$5)-2),FALSE)-VLOOKUP($A30,'Variação'!$1:$1048576,2+3*(COLUMN(R$5)-2),FALSE),0)+IFERROR(SUMIFS(Proventos!$F:$F,Proventos!$A:$A,YEAR(R$5)&amp;MONTH(R$5)&amp;Acompanhamento!$A30),0)</f>
        <v>0</v>
      </c>
      <c r="S30" s="259">
        <f>IFERROR(VLOOKUP($A30,'Variação'!$1:$1048576,4+3*(COLUMN(S$5)-2),FALSE)-VLOOKUP($A30,'Variação'!$1:$1048576,2+3*(COLUMN(S$5)-2),FALSE),0)+IFERROR(SUMIFS(Proventos!$F:$F,Proventos!$A:$A,YEAR(S$5)&amp;MONTH(S$5)&amp;Acompanhamento!$A30),0)</f>
        <v>0</v>
      </c>
      <c r="T30" s="259">
        <f>IFERROR(VLOOKUP($A30,'Variação'!$1:$1048576,4+3*(COLUMN(T$5)-2),FALSE)-VLOOKUP($A30,'Variação'!$1:$1048576,2+3*(COLUMN(T$5)-2),FALSE),0)+IFERROR(SUMIFS(Proventos!$F:$F,Proventos!$A:$A,YEAR(T$5)&amp;MONTH(T$5)&amp;Acompanhamento!$A30),0)</f>
        <v>0</v>
      </c>
      <c r="U30" s="259">
        <f>IFERROR(VLOOKUP($A30,'Variação'!$1:$1048576,4+3*(COLUMN(U$5)-2),FALSE)-VLOOKUP($A30,'Variação'!$1:$1048576,2+3*(COLUMN(U$5)-2),FALSE),0)+IFERROR(SUMIFS(Proventos!$F:$F,Proventos!$A:$A,YEAR(U$5)&amp;MONTH(U$5)&amp;Acompanhamento!$A30),0)</f>
        <v>0</v>
      </c>
      <c r="V30" s="259">
        <f>IFERROR(VLOOKUP($A30,'Variação'!$1:$1048576,4+3*(COLUMN(V$5)-2),FALSE)-VLOOKUP($A30,'Variação'!$1:$1048576,2+3*(COLUMN(V$5)-2),FALSE),0)+IFERROR(SUMIFS(Proventos!$F:$F,Proventos!$A:$A,YEAR(V$5)&amp;MONTH(V$5)&amp;Acompanhamento!$A30),0)</f>
        <v>0</v>
      </c>
      <c r="W30" s="259">
        <f>IFERROR(VLOOKUP($A30,'Variação'!$1:$1048576,4+3*(COLUMN(W$5)-2),FALSE)-VLOOKUP($A30,'Variação'!$1:$1048576,2+3*(COLUMN(W$5)-2),FALSE),0)+IFERROR(SUMIFS(Proventos!$F:$F,Proventos!$A:$A,YEAR(W$5)&amp;MONTH(W$5)&amp;Acompanhamento!$A30),0)</f>
        <v>0</v>
      </c>
      <c r="X30" s="259">
        <f>IFERROR(VLOOKUP($A30,'Variação'!$1:$1048576,4+3*(COLUMN(X$5)-2),FALSE)-VLOOKUP($A30,'Variação'!$1:$1048576,2+3*(COLUMN(X$5)-2),FALSE),0)+IFERROR(SUMIFS(Proventos!$F:$F,Proventos!$A:$A,YEAR(X$5)&amp;MONTH(X$5)&amp;Acompanhamento!$A30),0)</f>
        <v>0</v>
      </c>
      <c r="Y30" s="259">
        <f>IFERROR(VLOOKUP($A30,'Variação'!$1:$1048576,4+3*(COLUMN(Y$5)-2),FALSE)-VLOOKUP($A30,'Variação'!$1:$1048576,2+3*(COLUMN(Y$5)-2),FALSE),0)+IFERROR(SUMIFS(Proventos!$F:$F,Proventos!$A:$A,YEAR(Y$5)&amp;MONTH(Y$5)&amp;Acompanhamento!$A30),0)</f>
        <v>0</v>
      </c>
      <c r="Z30" s="259">
        <f>IFERROR(VLOOKUP($A30,'Variação'!$1:$1048576,4+3*(COLUMN(Z$5)-2),FALSE)-VLOOKUP($A30,'Variação'!$1:$1048576,2+3*(COLUMN(Z$5)-2),FALSE),0)+IFERROR(SUMIFS(Proventos!$F:$F,Proventos!$A:$A,YEAR(Z$5)&amp;MONTH(Z$5)&amp;Acompanhamento!$A30),0)</f>
        <v>0</v>
      </c>
      <c r="AA30" s="259">
        <f>IFERROR(VLOOKUP($A30,'Variação'!$1:$1048576,4+3*(COLUMN(AA$5)-2),FALSE)-VLOOKUP($A30,'Variação'!$1:$1048576,2+3*(COLUMN(AA$5)-2),FALSE),0)+IFERROR(SUMIFS(Proventos!$F:$F,Proventos!$A:$A,YEAR(AA$5)&amp;MONTH(AA$5)&amp;Acompanhamento!$A30),0)</f>
        <v>0</v>
      </c>
      <c r="AB30" s="259">
        <f>IFERROR(VLOOKUP($A30,'Variação'!$1:$1048576,4+3*(COLUMN(AB$5)-2),FALSE)-VLOOKUP($A30,'Variação'!$1:$1048576,2+3*(COLUMN(AB$5)-2),FALSE),0)+IFERROR(SUMIFS(Proventos!$F:$F,Proventos!$A:$A,YEAR(AB$5)&amp;MONTH(AB$5)&amp;Acompanhamento!$A30),0)</f>
        <v>0</v>
      </c>
      <c r="AC30" s="259">
        <f>IFERROR(VLOOKUP($A30,'Variação'!$1:$1048576,4+3*(COLUMN(AC$5)-2),FALSE)-VLOOKUP($A30,'Variação'!$1:$1048576,2+3*(COLUMN(AC$5)-2),FALSE),0)+IFERROR(SUMIFS(Proventos!$F:$F,Proventos!$A:$A,YEAR(AC$5)&amp;MONTH(AC$5)&amp;Acompanhamento!$A30),0)</f>
        <v>0</v>
      </c>
      <c r="AD30" s="259">
        <f>IFERROR(VLOOKUP($A30,'Variação'!$1:$1048576,4+3*(COLUMN(AD$5)-2),FALSE)-VLOOKUP($A30,'Variação'!$1:$1048576,2+3*(COLUMN(AD$5)-2),FALSE),0)+IFERROR(SUMIFS(Proventos!$F:$F,Proventos!$A:$A,YEAR(AD$5)&amp;MONTH(AD$5)&amp;Acompanhamento!$A30),0)</f>
        <v>0</v>
      </c>
      <c r="AE30" s="259">
        <f>IFERROR(VLOOKUP($A30,'Variação'!$1:$1048576,4+3*(COLUMN(AE$5)-2),FALSE)-VLOOKUP($A30,'Variação'!$1:$1048576,2+3*(COLUMN(AE$5)-2),FALSE),0)+IFERROR(SUMIFS(Proventos!$F:$F,Proventos!$A:$A,YEAR(AE$5)&amp;MONTH(AE$5)&amp;Acompanhamento!$A30),0)</f>
        <v>0</v>
      </c>
      <c r="AF30" s="259">
        <f>IFERROR(VLOOKUP($A30,'Variação'!$1:$1048576,4+3*(COLUMN(AF$5)-2),FALSE)-VLOOKUP($A30,'Variação'!$1:$1048576,2+3*(COLUMN(AF$5)-2),FALSE),0)+IFERROR(SUMIFS(Proventos!$F:$F,Proventos!$A:$A,YEAR(AF$5)&amp;MONTH(AF$5)&amp;Acompanhamento!$A30),0)</f>
        <v>0</v>
      </c>
      <c r="AG30" s="259">
        <f>IFERROR(VLOOKUP($A30,'Variação'!$1:$1048576,4+3*(COLUMN(AG$5)-2),FALSE)-VLOOKUP($A30,'Variação'!$1:$1048576,2+3*(COLUMN(AG$5)-2),FALSE),0)+IFERROR(SUMIFS(Proventos!$F:$F,Proventos!$A:$A,YEAR(AG$5)&amp;MONTH(AG$5)&amp;Acompanhamento!$A30),0)</f>
        <v>0</v>
      </c>
      <c r="AH30" s="259">
        <f>IFERROR(VLOOKUP($A30,'Variação'!$1:$1048576,4+3*(COLUMN(AH$5)-2),FALSE)-VLOOKUP($A30,'Variação'!$1:$1048576,2+3*(COLUMN(AH$5)-2),FALSE),0)+IFERROR(SUMIFS(Proventos!$F:$F,Proventos!$A:$A,YEAR(AH$5)&amp;MONTH(AH$5)&amp;Acompanhamento!$A30),0)</f>
        <v>0</v>
      </c>
      <c r="AI30" s="259">
        <f>IFERROR(VLOOKUP($A30,'Variação'!$1:$1048576,4+3*(COLUMN(AI$5)-2),FALSE)-VLOOKUP($A30,'Variação'!$1:$1048576,2+3*(COLUMN(AI$5)-2),FALSE),0)+IFERROR(SUMIFS(Proventos!$F:$F,Proventos!$A:$A,YEAR(AI$5)&amp;MONTH(AI$5)&amp;Acompanhamento!$A30),0)</f>
        <v>0</v>
      </c>
      <c r="AJ30" s="259">
        <f>IFERROR(VLOOKUP($A30,'Variação'!$1:$1048576,4+3*(COLUMN(AJ$5)-2),FALSE)-VLOOKUP($A30,'Variação'!$1:$1048576,2+3*(COLUMN(AJ$5)-2),FALSE),0)+IFERROR(SUMIFS(Proventos!$F:$F,Proventos!$A:$A,YEAR(AJ$5)&amp;MONTH(AJ$5)&amp;Acompanhamento!$A30),0)</f>
        <v>0</v>
      </c>
      <c r="AK30" s="259">
        <f>IFERROR(VLOOKUP($A30,'Variação'!$1:$1048576,4+3*(COLUMN(AK$5)-2),FALSE)-VLOOKUP($A30,'Variação'!$1:$1048576,2+3*(COLUMN(AK$5)-2),FALSE),0)+IFERROR(SUMIFS(Proventos!$F:$F,Proventos!$A:$A,YEAR(AK$5)&amp;MONTH(AK$5)&amp;Acompanhamento!$A30),0)</f>
        <v>0</v>
      </c>
      <c r="AL30" s="259">
        <f>IFERROR(VLOOKUP($A30,'Variação'!$1:$1048576,4+3*(COLUMN(AL$5)-2),FALSE)-VLOOKUP($A30,'Variação'!$1:$1048576,2+3*(COLUMN(AL$5)-2),FALSE),0)+IFERROR(SUMIFS(Proventos!$F:$F,Proventos!$A:$A,YEAR(AL$5)&amp;MONTH(AL$5)&amp;Acompanhamento!$A30),0)</f>
        <v>0</v>
      </c>
      <c r="AM30" s="259">
        <f>IFERROR(VLOOKUP($A30,'Variação'!$1:$1048576,4+3*(COLUMN(AM$5)-2),FALSE)-VLOOKUP($A30,'Variação'!$1:$1048576,2+3*(COLUMN(AM$5)-2),FALSE),0)+IFERROR(SUMIFS(Proventos!$F:$F,Proventos!$A:$A,YEAR(AM$5)&amp;MONTH(AM$5)&amp;Acompanhamento!$A30),0)</f>
        <v>0</v>
      </c>
      <c r="AN30" s="259">
        <f>IFERROR(VLOOKUP($A30,'Variação'!$1:$1048576,4+3*(COLUMN(AN$5)-2),FALSE)-VLOOKUP($A30,'Variação'!$1:$1048576,2+3*(COLUMN(AN$5)-2),FALSE),0)+IFERROR(SUMIFS(Proventos!$F:$F,Proventos!$A:$A,YEAR(AN$5)&amp;MONTH(AN$5)&amp;Acompanhamento!$A30),0)</f>
        <v>0</v>
      </c>
      <c r="AO30" s="259">
        <f>IFERROR(VLOOKUP($A30,'Variação'!$1:$1048576,4+3*(COLUMN(AO$5)-2),FALSE)-VLOOKUP($A30,'Variação'!$1:$1048576,2+3*(COLUMN(AO$5)-2),FALSE),0)+IFERROR(SUMIFS(Proventos!$F:$F,Proventos!$A:$A,YEAR(AO$5)&amp;MONTH(AO$5)&amp;Acompanhamento!$A30),0)</f>
        <v>0</v>
      </c>
      <c r="AP30" s="259">
        <f>IFERROR(VLOOKUP($A30,'Variação'!$1:$1048576,4+3*(COLUMN(AP$5)-2),FALSE)-VLOOKUP($A30,'Variação'!$1:$1048576,2+3*(COLUMN(AP$5)-2),FALSE),0)+IFERROR(SUMIFS(Proventos!$F:$F,Proventos!$A:$A,YEAR(AP$5)&amp;MONTH(AP$5)&amp;Acompanhamento!$A30),0)</f>
        <v>0</v>
      </c>
      <c r="AQ30" s="259">
        <f>IFERROR(VLOOKUP($A30,'Variação'!$1:$1048576,4+3*(COLUMN(AQ$5)-2),FALSE)-VLOOKUP($A30,'Variação'!$1:$1048576,2+3*(COLUMN(AQ$5)-2),FALSE),0)+IFERROR(SUMIFS(Proventos!$F:$F,Proventos!$A:$A,YEAR(AQ$5)&amp;MONTH(AQ$5)&amp;Acompanhamento!$A30),0)</f>
        <v>0</v>
      </c>
      <c r="AR30" s="259">
        <f>IFERROR(VLOOKUP($A30,'Variação'!$1:$1048576,4+3*(COLUMN(AR$5)-2),FALSE)-VLOOKUP($A30,'Variação'!$1:$1048576,2+3*(COLUMN(AR$5)-2),FALSE),0)+IFERROR(SUMIFS(Proventos!$F:$F,Proventos!$A:$A,YEAR(AR$5)&amp;MONTH(AR$5)&amp;Acompanhamento!$A30),0)</f>
        <v>0</v>
      </c>
      <c r="AS30" s="259">
        <f>IFERROR(VLOOKUP($A30,'Variação'!$1:$1048576,4+3*(COLUMN(AS$5)-2),FALSE)-VLOOKUP($A30,'Variação'!$1:$1048576,2+3*(COLUMN(AS$5)-2),FALSE),0)+IFERROR(SUMIFS(Proventos!$F:$F,Proventos!$A:$A,YEAR(AS$5)&amp;MONTH(AS$5)&amp;Acompanhamento!$A30),0)</f>
        <v>0</v>
      </c>
      <c r="AT30" s="259">
        <f>IFERROR(VLOOKUP($A30,'Variação'!$1:$1048576,4+3*(COLUMN(AT$5)-2),FALSE)-VLOOKUP($A30,'Variação'!$1:$1048576,2+3*(COLUMN(AT$5)-2),FALSE),0)+IFERROR(SUMIFS(Proventos!$F:$F,Proventos!$A:$A,YEAR(AT$5)&amp;MONTH(AT$5)&amp;Acompanhamento!$A30),0)</f>
        <v>0</v>
      </c>
      <c r="AU30" s="259">
        <f>IFERROR(VLOOKUP($A30,'Variação'!$1:$1048576,4+3*(COLUMN(AU$5)-2),FALSE)-VLOOKUP($A30,'Variação'!$1:$1048576,2+3*(COLUMN(AU$5)-2),FALSE),0)+IFERROR(SUMIFS(Proventos!$F:$F,Proventos!$A:$A,YEAR(AU$5)&amp;MONTH(AU$5)&amp;Acompanhamento!$A30),0)</f>
        <v>0</v>
      </c>
      <c r="AV30" s="259">
        <f>IFERROR(VLOOKUP($A30,'Variação'!$1:$1048576,4+3*(COLUMN(AV$5)-2),FALSE)-VLOOKUP($A30,'Variação'!$1:$1048576,2+3*(COLUMN(AV$5)-2),FALSE),0)+IFERROR(SUMIFS(Proventos!$F:$F,Proventos!$A:$A,YEAR(AV$5)&amp;MONTH(AV$5)&amp;Acompanhamento!$A30),0)</f>
        <v>0</v>
      </c>
      <c r="AW30" s="259">
        <f>IFERROR(VLOOKUP($A30,'Variação'!$1:$1048576,4+3*(COLUMN(AW$5)-2),FALSE)-VLOOKUP($A30,'Variação'!$1:$1048576,2+3*(COLUMN(AW$5)-2),FALSE),0)+IFERROR(SUMIFS(Proventos!$F:$F,Proventos!$A:$A,YEAR(AW$5)&amp;MONTH(AW$5)&amp;Acompanhamento!$A30),0)</f>
        <v>0</v>
      </c>
      <c r="AX30" s="259">
        <f>IFERROR(VLOOKUP($A30,'Variação'!$1:$1048576,4+3*(COLUMN(AX$5)-2),FALSE)-VLOOKUP($A30,'Variação'!$1:$1048576,2+3*(COLUMN(AX$5)-2),FALSE),0)+IFERROR(SUMIFS(Proventos!$F:$F,Proventos!$A:$A,YEAR(AX$5)&amp;MONTH(AX$5)&amp;Acompanhamento!$A30),0)</f>
        <v>0</v>
      </c>
      <c r="AY30" s="259">
        <f>IFERROR(VLOOKUP($A30,'Variação'!$1:$1048576,4+3*(COLUMN(AY$5)-2),FALSE)-VLOOKUP($A30,'Variação'!$1:$1048576,2+3*(COLUMN(AY$5)-2),FALSE),0)+IFERROR(SUMIFS(Proventos!$F:$F,Proventos!$A:$A,YEAR(AY$5)&amp;MONTH(AY$5)&amp;Acompanhamento!$A30),0)</f>
        <v>0</v>
      </c>
      <c r="AZ30" s="259">
        <f>IFERROR(VLOOKUP($A30,'Variação'!$1:$1048576,4+3*(COLUMN(AZ$5)-2),FALSE)-VLOOKUP($A30,'Variação'!$1:$1048576,2+3*(COLUMN(AZ$5)-2),FALSE),0)+IFERROR(SUMIFS(Proventos!$F:$F,Proventos!$A:$A,YEAR(AZ$5)&amp;MONTH(AZ$5)&amp;Acompanhamento!$A30),0)</f>
        <v>0</v>
      </c>
      <c r="BA30" s="259">
        <f>IFERROR(VLOOKUP($A30,'Variação'!$1:$1048576,4+3*(COLUMN(BA$5)-2),FALSE)-VLOOKUP($A30,'Variação'!$1:$1048576,2+3*(COLUMN(BA$5)-2),FALSE),0)+IFERROR(SUMIFS(Proventos!$F:$F,Proventos!$A:$A,YEAR(BA$5)&amp;MONTH(BA$5)&amp;Acompanhamento!$A30),0)</f>
        <v>0</v>
      </c>
      <c r="BB30" s="259">
        <f>IFERROR(VLOOKUP($A30,'Variação'!$1:$1048576,4+3*(COLUMN(BB$5)-2),FALSE)-VLOOKUP($A30,'Variação'!$1:$1048576,2+3*(COLUMN(BB$5)-2),FALSE),0)+IFERROR(SUMIFS(Proventos!$F:$F,Proventos!$A:$A,YEAR(BB$5)&amp;MONTH(BB$5)&amp;Acompanhamento!$A30),0)</f>
        <v>0</v>
      </c>
      <c r="BC30" s="259">
        <f>IFERROR(VLOOKUP($A30,'Variação'!$1:$1048576,4+3*(COLUMN(BC$5)-2),FALSE)-VLOOKUP($A30,'Variação'!$1:$1048576,2+3*(COLUMN(BC$5)-2),FALSE),0)+IFERROR(SUMIFS(Proventos!$F:$F,Proventos!$A:$A,YEAR(BC$5)&amp;MONTH(BC$5)&amp;Acompanhamento!$A30),0)</f>
        <v>0</v>
      </c>
      <c r="BD30" s="259">
        <f>IFERROR(VLOOKUP($A30,'Variação'!$1:$1048576,4+3*(COLUMN(BD$5)-2),FALSE)-VLOOKUP($A30,'Variação'!$1:$1048576,2+3*(COLUMN(BD$5)-2),FALSE),0)+IFERROR(SUMIFS(Proventos!$F:$F,Proventos!$A:$A,YEAR(BD$5)&amp;MONTH(BD$5)&amp;Acompanhamento!$A30),0)</f>
        <v>0</v>
      </c>
      <c r="BE30" s="259">
        <f>IFERROR(VLOOKUP($A30,'Variação'!$1:$1048576,4+3*(COLUMN(BE$5)-2),FALSE)-VLOOKUP($A30,'Variação'!$1:$1048576,2+3*(COLUMN(BE$5)-2),FALSE),0)+IFERROR(SUMIFS(Proventos!$F:$F,Proventos!$A:$A,YEAR(BE$5)&amp;MONTH(BE$5)&amp;Acompanhamento!$A30),0)</f>
        <v>0</v>
      </c>
      <c r="BF30" s="259">
        <f>IFERROR(VLOOKUP($A30,'Variação'!$1:$1048576,4+3*(COLUMN(BF$5)-2),FALSE)-VLOOKUP($A30,'Variação'!$1:$1048576,2+3*(COLUMN(BF$5)-2),FALSE),0)+IFERROR(SUMIFS(Proventos!$F:$F,Proventos!$A:$A,YEAR(BF$5)&amp;MONTH(BF$5)&amp;Acompanhamento!$A30),0)</f>
        <v>0</v>
      </c>
      <c r="BG30" s="259">
        <f>IFERROR(VLOOKUP($A30,'Variação'!$1:$1048576,4+3*(COLUMN(BG$5)-2),FALSE)-VLOOKUP($A30,'Variação'!$1:$1048576,2+3*(COLUMN(BG$5)-2),FALSE),0)+IFERROR(SUMIFS(Proventos!$F:$F,Proventos!$A:$A,YEAR(BG$5)&amp;MONTH(BG$5)&amp;Acompanhamento!$A30),0)</f>
        <v>0</v>
      </c>
      <c r="BH30" s="259">
        <f>IFERROR(VLOOKUP($A30,'Variação'!$1:$1048576,4+3*(COLUMN(BH$5)-2),FALSE)-VLOOKUP($A30,'Variação'!$1:$1048576,2+3*(COLUMN(BH$5)-2),FALSE),0)+IFERROR(SUMIFS(Proventos!$F:$F,Proventos!$A:$A,YEAR(BH$5)&amp;MONTH(BH$5)&amp;Acompanhamento!$A30),0)</f>
        <v>0</v>
      </c>
      <c r="BI30" s="259">
        <f>IFERROR(VLOOKUP($A30,'Variação'!$1:$1048576,4+3*(COLUMN(BI$5)-2),FALSE)-VLOOKUP($A30,'Variação'!$1:$1048576,2+3*(COLUMN(BI$5)-2),FALSE),0)+IFERROR(SUMIFS(Proventos!$F:$F,Proventos!$A:$A,YEAR(BI$5)&amp;MONTH(BI$5)&amp;Acompanhamento!$A30),0)</f>
        <v>0</v>
      </c>
    </row>
    <row r="31" ht="14.25" customHeight="1" outlineLevel="1">
      <c r="A31" s="261" t="s">
        <v>43</v>
      </c>
      <c r="B31" s="262">
        <f t="shared" ref="B31:BI31" si="6">SUM(B32:B46)</f>
        <v>0</v>
      </c>
      <c r="C31" s="262">
        <f t="shared" si="6"/>
        <v>0</v>
      </c>
      <c r="D31" s="262">
        <f t="shared" si="6"/>
        <v>0</v>
      </c>
      <c r="E31" s="262">
        <f t="shared" si="6"/>
        <v>0</v>
      </c>
      <c r="F31" s="262">
        <f t="shared" si="6"/>
        <v>0</v>
      </c>
      <c r="G31" s="262">
        <f t="shared" si="6"/>
        <v>0</v>
      </c>
      <c r="H31" s="262">
        <f t="shared" si="6"/>
        <v>0</v>
      </c>
      <c r="I31" s="262">
        <f t="shared" si="6"/>
        <v>0</v>
      </c>
      <c r="J31" s="262">
        <f t="shared" si="6"/>
        <v>0</v>
      </c>
      <c r="K31" s="262">
        <f t="shared" si="6"/>
        <v>0</v>
      </c>
      <c r="L31" s="262">
        <f t="shared" si="6"/>
        <v>0</v>
      </c>
      <c r="M31" s="262">
        <f t="shared" si="6"/>
        <v>0</v>
      </c>
      <c r="N31" s="262">
        <f t="shared" si="6"/>
        <v>0</v>
      </c>
      <c r="O31" s="262">
        <f t="shared" si="6"/>
        <v>0</v>
      </c>
      <c r="P31" s="262">
        <f t="shared" si="6"/>
        <v>0</v>
      </c>
      <c r="Q31" s="262">
        <f t="shared" si="6"/>
        <v>0</v>
      </c>
      <c r="R31" s="262">
        <f t="shared" si="6"/>
        <v>0</v>
      </c>
      <c r="S31" s="262">
        <f t="shared" si="6"/>
        <v>0</v>
      </c>
      <c r="T31" s="262">
        <f t="shared" si="6"/>
        <v>0</v>
      </c>
      <c r="U31" s="262">
        <f t="shared" si="6"/>
        <v>0</v>
      </c>
      <c r="V31" s="262">
        <f t="shared" si="6"/>
        <v>0</v>
      </c>
      <c r="W31" s="262">
        <f t="shared" si="6"/>
        <v>0</v>
      </c>
      <c r="X31" s="262">
        <f t="shared" si="6"/>
        <v>0</v>
      </c>
      <c r="Y31" s="262">
        <f t="shared" si="6"/>
        <v>0</v>
      </c>
      <c r="Z31" s="262">
        <f t="shared" si="6"/>
        <v>0</v>
      </c>
      <c r="AA31" s="262">
        <f t="shared" si="6"/>
        <v>0</v>
      </c>
      <c r="AB31" s="262">
        <f t="shared" si="6"/>
        <v>0</v>
      </c>
      <c r="AC31" s="262">
        <f t="shared" si="6"/>
        <v>0</v>
      </c>
      <c r="AD31" s="262">
        <f t="shared" si="6"/>
        <v>0</v>
      </c>
      <c r="AE31" s="262">
        <f t="shared" si="6"/>
        <v>0</v>
      </c>
      <c r="AF31" s="262">
        <f t="shared" si="6"/>
        <v>0</v>
      </c>
      <c r="AG31" s="262">
        <f t="shared" si="6"/>
        <v>0</v>
      </c>
      <c r="AH31" s="262">
        <f t="shared" si="6"/>
        <v>0</v>
      </c>
      <c r="AI31" s="262">
        <f t="shared" si="6"/>
        <v>0</v>
      </c>
      <c r="AJ31" s="262">
        <f t="shared" si="6"/>
        <v>0</v>
      </c>
      <c r="AK31" s="262">
        <f t="shared" si="6"/>
        <v>0</v>
      </c>
      <c r="AL31" s="262">
        <f t="shared" si="6"/>
        <v>0</v>
      </c>
      <c r="AM31" s="262">
        <f t="shared" si="6"/>
        <v>0</v>
      </c>
      <c r="AN31" s="262">
        <f t="shared" si="6"/>
        <v>0</v>
      </c>
      <c r="AO31" s="262">
        <f t="shared" si="6"/>
        <v>0</v>
      </c>
      <c r="AP31" s="262">
        <f t="shared" si="6"/>
        <v>0</v>
      </c>
      <c r="AQ31" s="262">
        <f t="shared" si="6"/>
        <v>0</v>
      </c>
      <c r="AR31" s="262">
        <f t="shared" si="6"/>
        <v>0</v>
      </c>
      <c r="AS31" s="262">
        <f t="shared" si="6"/>
        <v>0</v>
      </c>
      <c r="AT31" s="262">
        <f t="shared" si="6"/>
        <v>0</v>
      </c>
      <c r="AU31" s="262">
        <f t="shared" si="6"/>
        <v>0</v>
      </c>
      <c r="AV31" s="262">
        <f t="shared" si="6"/>
        <v>0</v>
      </c>
      <c r="AW31" s="262">
        <f t="shared" si="6"/>
        <v>0</v>
      </c>
      <c r="AX31" s="262">
        <f t="shared" si="6"/>
        <v>0</v>
      </c>
      <c r="AY31" s="262">
        <f t="shared" si="6"/>
        <v>0</v>
      </c>
      <c r="AZ31" s="262">
        <f t="shared" si="6"/>
        <v>0</v>
      </c>
      <c r="BA31" s="262">
        <f t="shared" si="6"/>
        <v>0</v>
      </c>
      <c r="BB31" s="262">
        <f t="shared" si="6"/>
        <v>0</v>
      </c>
      <c r="BC31" s="262">
        <f t="shared" si="6"/>
        <v>0</v>
      </c>
      <c r="BD31" s="262">
        <f t="shared" si="6"/>
        <v>0</v>
      </c>
      <c r="BE31" s="262">
        <f t="shared" si="6"/>
        <v>0</v>
      </c>
      <c r="BF31" s="262">
        <f t="shared" si="6"/>
        <v>0</v>
      </c>
      <c r="BG31" s="262">
        <f t="shared" si="6"/>
        <v>0</v>
      </c>
      <c r="BH31" s="262">
        <f t="shared" si="6"/>
        <v>0</v>
      </c>
      <c r="BI31" s="262">
        <f t="shared" si="6"/>
        <v>0</v>
      </c>
    </row>
    <row r="32" ht="14.25" customHeight="1" outlineLevel="2">
      <c r="A32" s="258" t="str">
        <f>IFERROR(__xludf.DUMMYFUNCTION("ARRAYFORMULA(IFERROR({FILTER('Cadastro e Histórico'!$A$26:$A$40,('Cadastro e Histórico'!$B$26:$B$40=A31));FILTER('Cadastro e Histórico'!$A$26:$A$40,('Cadastro e Histórico'!$B$26:$B$40=""""),'Cadastro e Histórico'!$A$26:$A$40&lt;&gt;"""")},""""))")," ")</f>
        <v/>
      </c>
      <c r="B32" s="259">
        <f>IFERROR(VLOOKUP($A32,'Variação'!$1:$1048576,4+3*(COLUMN(B$5)-2),FALSE)-VLOOKUP($A32,'Variação'!$1:$1048576,2+3*(COLUMN(B$5)-2),FALSE),0)+IFERROR(SUMIFS(Proventos!$F:$F,Proventos!$A:$A,YEAR(B$5)&amp;MONTH(B$5)&amp;Acompanhamento!$A32),0)</f>
        <v>0</v>
      </c>
      <c r="C32" s="259">
        <f>IFERROR(VLOOKUP($A32,'Variação'!$1:$1048576,4+3*(COLUMN(C$5)-2),FALSE)-VLOOKUP($A32,'Variação'!$1:$1048576,2+3*(COLUMN(C$5)-2),FALSE),0)+IFERROR(SUMIFS(Proventos!$F:$F,Proventos!$A:$A,YEAR(C$5)&amp;MONTH(C$5)&amp;Acompanhamento!$A32),0)</f>
        <v>0</v>
      </c>
      <c r="D32" s="259">
        <f>IFERROR(VLOOKUP($A32,'Variação'!$1:$1048576,4+3*(COLUMN(D$5)-2),FALSE)-VLOOKUP($A32,'Variação'!$1:$1048576,2+3*(COLUMN(D$5)-2),FALSE),0)+IFERROR(SUMIFS(Proventos!$F:$F,Proventos!$A:$A,YEAR(D$5)&amp;MONTH(D$5)&amp;Acompanhamento!$A32),0)</f>
        <v>0</v>
      </c>
      <c r="E32" s="259">
        <f>IFERROR(VLOOKUP($A32,'Variação'!$1:$1048576,4+3*(COLUMN(E$5)-2),FALSE)-VLOOKUP($A32,'Variação'!$1:$1048576,2+3*(COLUMN(E$5)-2),FALSE),0)+IFERROR(SUMIFS(Proventos!$F:$F,Proventos!$A:$A,YEAR(E$5)&amp;MONTH(E$5)&amp;Acompanhamento!$A32),0)</f>
        <v>0</v>
      </c>
      <c r="F32" s="259">
        <f>IFERROR(VLOOKUP($A32,'Variação'!$1:$1048576,4+3*(COLUMN(F$5)-2),FALSE)-VLOOKUP($A32,'Variação'!$1:$1048576,2+3*(COLUMN(F$5)-2),FALSE),0)+IFERROR(SUMIFS(Proventos!$F:$F,Proventos!$A:$A,YEAR(F$5)&amp;MONTH(F$5)&amp;Acompanhamento!$A32),0)</f>
        <v>0</v>
      </c>
      <c r="G32" s="259">
        <f>IFERROR(VLOOKUP($A32,'Variação'!$1:$1048576,4+3*(COLUMN(G$5)-2),FALSE)-VLOOKUP($A32,'Variação'!$1:$1048576,2+3*(COLUMN(G$5)-2),FALSE),0)+IFERROR(SUMIFS(Proventos!$F:$F,Proventos!$A:$A,YEAR(G$5)&amp;MONTH(G$5)&amp;Acompanhamento!$A32),0)</f>
        <v>0</v>
      </c>
      <c r="H32" s="259">
        <f>IFERROR(VLOOKUP($A32,'Variação'!$1:$1048576,4+3*(COLUMN(H$5)-2),FALSE)-VLOOKUP($A32,'Variação'!$1:$1048576,2+3*(COLUMN(H$5)-2),FALSE),0)+IFERROR(SUMIFS(Proventos!$F:$F,Proventos!$A:$A,YEAR(H$5)&amp;MONTH(H$5)&amp;Acompanhamento!$A32),0)</f>
        <v>0</v>
      </c>
      <c r="I32" s="259">
        <f>IFERROR(VLOOKUP($A32,'Variação'!$1:$1048576,4+3*(COLUMN(I$5)-2),FALSE)-VLOOKUP($A32,'Variação'!$1:$1048576,2+3*(COLUMN(I$5)-2),FALSE),0)+IFERROR(SUMIFS(Proventos!$F:$F,Proventos!$A:$A,YEAR(I$5)&amp;MONTH(I$5)&amp;Acompanhamento!$A32),0)</f>
        <v>0</v>
      </c>
      <c r="J32" s="259">
        <f>IFERROR(VLOOKUP($A32,'Variação'!$1:$1048576,4+3*(COLUMN(J$5)-2),FALSE)-VLOOKUP($A32,'Variação'!$1:$1048576,2+3*(COLUMN(J$5)-2),FALSE),0)+IFERROR(SUMIFS(Proventos!$F:$F,Proventos!$A:$A,YEAR(J$5)&amp;MONTH(J$5)&amp;Acompanhamento!$A32),0)</f>
        <v>0</v>
      </c>
      <c r="K32" s="259">
        <f>IFERROR(VLOOKUP($A32,'Variação'!$1:$1048576,4+3*(COLUMN(K$5)-2),FALSE)-VLOOKUP($A32,'Variação'!$1:$1048576,2+3*(COLUMN(K$5)-2),FALSE),0)+IFERROR(SUMIFS(Proventos!$F:$F,Proventos!$A:$A,YEAR(K$5)&amp;MONTH(K$5)&amp;Acompanhamento!$A32),0)</f>
        <v>0</v>
      </c>
      <c r="L32" s="259">
        <f>IFERROR(VLOOKUP($A32,'Variação'!$1:$1048576,4+3*(COLUMN(L$5)-2),FALSE)-VLOOKUP($A32,'Variação'!$1:$1048576,2+3*(COLUMN(L$5)-2),FALSE),0)+IFERROR(SUMIFS(Proventos!$F:$F,Proventos!$A:$A,YEAR(L$5)&amp;MONTH(L$5)&amp;Acompanhamento!$A32),0)</f>
        <v>0</v>
      </c>
      <c r="M32" s="259">
        <f>IFERROR(VLOOKUP($A32,'Variação'!$1:$1048576,4+3*(COLUMN(M$5)-2),FALSE)-VLOOKUP($A32,'Variação'!$1:$1048576,2+3*(COLUMN(M$5)-2),FALSE),0)+IFERROR(SUMIFS(Proventos!$F:$F,Proventos!$A:$A,YEAR(M$5)&amp;MONTH(M$5)&amp;Acompanhamento!$A32),0)</f>
        <v>0</v>
      </c>
      <c r="N32" s="259">
        <f>IFERROR(VLOOKUP($A32,'Variação'!$1:$1048576,4+3*(COLUMN(N$5)-2),FALSE)-VLOOKUP($A32,'Variação'!$1:$1048576,2+3*(COLUMN(N$5)-2),FALSE),0)+IFERROR(SUMIFS(Proventos!$F:$F,Proventos!$A:$A,YEAR(N$5)&amp;MONTH(N$5)&amp;Acompanhamento!$A32),0)</f>
        <v>0</v>
      </c>
      <c r="O32" s="259">
        <f>IFERROR(VLOOKUP($A32,'Variação'!$1:$1048576,4+3*(COLUMN(O$5)-2),FALSE)-VLOOKUP($A32,'Variação'!$1:$1048576,2+3*(COLUMN(O$5)-2),FALSE),0)+IFERROR(SUMIFS(Proventos!$F:$F,Proventos!$A:$A,YEAR(O$5)&amp;MONTH(O$5)&amp;Acompanhamento!$A32),0)</f>
        <v>0</v>
      </c>
      <c r="P32" s="259">
        <f>IFERROR(VLOOKUP($A32,'Variação'!$1:$1048576,4+3*(COLUMN(P$5)-2),FALSE)-VLOOKUP($A32,'Variação'!$1:$1048576,2+3*(COLUMN(P$5)-2),FALSE),0)+IFERROR(SUMIFS(Proventos!$F:$F,Proventos!$A:$A,YEAR(P$5)&amp;MONTH(P$5)&amp;Acompanhamento!$A32),0)</f>
        <v>0</v>
      </c>
      <c r="Q32" s="259">
        <f>IFERROR(VLOOKUP($A32,'Variação'!$1:$1048576,4+3*(COLUMN(Q$5)-2),FALSE)-VLOOKUP($A32,'Variação'!$1:$1048576,2+3*(COLUMN(Q$5)-2),FALSE),0)+IFERROR(SUMIFS(Proventos!$F:$F,Proventos!$A:$A,YEAR(Q$5)&amp;MONTH(Q$5)&amp;Acompanhamento!$A32),0)</f>
        <v>0</v>
      </c>
      <c r="R32" s="259">
        <f>IFERROR(VLOOKUP($A32,'Variação'!$1:$1048576,4+3*(COLUMN(R$5)-2),FALSE)-VLOOKUP($A32,'Variação'!$1:$1048576,2+3*(COLUMN(R$5)-2),FALSE),0)+IFERROR(SUMIFS(Proventos!$F:$F,Proventos!$A:$A,YEAR(R$5)&amp;MONTH(R$5)&amp;Acompanhamento!$A32),0)</f>
        <v>0</v>
      </c>
      <c r="S32" s="259">
        <f>IFERROR(VLOOKUP($A32,'Variação'!$1:$1048576,4+3*(COLUMN(S$5)-2),FALSE)-VLOOKUP($A32,'Variação'!$1:$1048576,2+3*(COLUMN(S$5)-2),FALSE),0)+IFERROR(SUMIFS(Proventos!$F:$F,Proventos!$A:$A,YEAR(S$5)&amp;MONTH(S$5)&amp;Acompanhamento!$A32),0)</f>
        <v>0</v>
      </c>
      <c r="T32" s="259">
        <f>IFERROR(VLOOKUP($A32,'Variação'!$1:$1048576,4+3*(COLUMN(T$5)-2),FALSE)-VLOOKUP($A32,'Variação'!$1:$1048576,2+3*(COLUMN(T$5)-2),FALSE),0)+IFERROR(SUMIFS(Proventos!$F:$F,Proventos!$A:$A,YEAR(T$5)&amp;MONTH(T$5)&amp;Acompanhamento!$A32),0)</f>
        <v>0</v>
      </c>
      <c r="U32" s="259">
        <f>IFERROR(VLOOKUP($A32,'Variação'!$1:$1048576,4+3*(COLUMN(U$5)-2),FALSE)-VLOOKUP($A32,'Variação'!$1:$1048576,2+3*(COLUMN(U$5)-2),FALSE),0)+IFERROR(SUMIFS(Proventos!$F:$F,Proventos!$A:$A,YEAR(U$5)&amp;MONTH(U$5)&amp;Acompanhamento!$A32),0)</f>
        <v>0</v>
      </c>
      <c r="V32" s="259">
        <f>IFERROR(VLOOKUP($A32,'Variação'!$1:$1048576,4+3*(COLUMN(V$5)-2),FALSE)-VLOOKUP($A32,'Variação'!$1:$1048576,2+3*(COLUMN(V$5)-2),FALSE),0)+IFERROR(SUMIFS(Proventos!$F:$F,Proventos!$A:$A,YEAR(V$5)&amp;MONTH(V$5)&amp;Acompanhamento!$A32),0)</f>
        <v>0</v>
      </c>
      <c r="W32" s="259">
        <f>IFERROR(VLOOKUP($A32,'Variação'!$1:$1048576,4+3*(COLUMN(W$5)-2),FALSE)-VLOOKUP($A32,'Variação'!$1:$1048576,2+3*(COLUMN(W$5)-2),FALSE),0)+IFERROR(SUMIFS(Proventos!$F:$F,Proventos!$A:$A,YEAR(W$5)&amp;MONTH(W$5)&amp;Acompanhamento!$A32),0)</f>
        <v>0</v>
      </c>
      <c r="X32" s="259">
        <f>IFERROR(VLOOKUP($A32,'Variação'!$1:$1048576,4+3*(COLUMN(X$5)-2),FALSE)-VLOOKUP($A32,'Variação'!$1:$1048576,2+3*(COLUMN(X$5)-2),FALSE),0)+IFERROR(SUMIFS(Proventos!$F:$F,Proventos!$A:$A,YEAR(X$5)&amp;MONTH(X$5)&amp;Acompanhamento!$A32),0)</f>
        <v>0</v>
      </c>
      <c r="Y32" s="259">
        <f>IFERROR(VLOOKUP($A32,'Variação'!$1:$1048576,4+3*(COLUMN(Y$5)-2),FALSE)-VLOOKUP($A32,'Variação'!$1:$1048576,2+3*(COLUMN(Y$5)-2),FALSE),0)+IFERROR(SUMIFS(Proventos!$F:$F,Proventos!$A:$A,YEAR(Y$5)&amp;MONTH(Y$5)&amp;Acompanhamento!$A32),0)</f>
        <v>0</v>
      </c>
      <c r="Z32" s="259">
        <f>IFERROR(VLOOKUP($A32,'Variação'!$1:$1048576,4+3*(COLUMN(Z$5)-2),FALSE)-VLOOKUP($A32,'Variação'!$1:$1048576,2+3*(COLUMN(Z$5)-2),FALSE),0)+IFERROR(SUMIFS(Proventos!$F:$F,Proventos!$A:$A,YEAR(Z$5)&amp;MONTH(Z$5)&amp;Acompanhamento!$A32),0)</f>
        <v>0</v>
      </c>
      <c r="AA32" s="259">
        <f>IFERROR(VLOOKUP($A32,'Variação'!$1:$1048576,4+3*(COLUMN(AA$5)-2),FALSE)-VLOOKUP($A32,'Variação'!$1:$1048576,2+3*(COLUMN(AA$5)-2),FALSE),0)+IFERROR(SUMIFS(Proventos!$F:$F,Proventos!$A:$A,YEAR(AA$5)&amp;MONTH(AA$5)&amp;Acompanhamento!$A32),0)</f>
        <v>0</v>
      </c>
      <c r="AB32" s="259">
        <f>IFERROR(VLOOKUP($A32,'Variação'!$1:$1048576,4+3*(COLUMN(AB$5)-2),FALSE)-VLOOKUP($A32,'Variação'!$1:$1048576,2+3*(COLUMN(AB$5)-2),FALSE),0)+IFERROR(SUMIFS(Proventos!$F:$F,Proventos!$A:$A,YEAR(AB$5)&amp;MONTH(AB$5)&amp;Acompanhamento!$A32),0)</f>
        <v>0</v>
      </c>
      <c r="AC32" s="259">
        <f>IFERROR(VLOOKUP($A32,'Variação'!$1:$1048576,4+3*(COLUMN(AC$5)-2),FALSE)-VLOOKUP($A32,'Variação'!$1:$1048576,2+3*(COLUMN(AC$5)-2),FALSE),0)+IFERROR(SUMIFS(Proventos!$F:$F,Proventos!$A:$A,YEAR(AC$5)&amp;MONTH(AC$5)&amp;Acompanhamento!$A32),0)</f>
        <v>0</v>
      </c>
      <c r="AD32" s="259">
        <f>IFERROR(VLOOKUP($A32,'Variação'!$1:$1048576,4+3*(COLUMN(AD$5)-2),FALSE)-VLOOKUP($A32,'Variação'!$1:$1048576,2+3*(COLUMN(AD$5)-2),FALSE),0)+IFERROR(SUMIFS(Proventos!$F:$F,Proventos!$A:$A,YEAR(AD$5)&amp;MONTH(AD$5)&amp;Acompanhamento!$A32),0)</f>
        <v>0</v>
      </c>
      <c r="AE32" s="259">
        <f>IFERROR(VLOOKUP($A32,'Variação'!$1:$1048576,4+3*(COLUMN(AE$5)-2),FALSE)-VLOOKUP($A32,'Variação'!$1:$1048576,2+3*(COLUMN(AE$5)-2),FALSE),0)+IFERROR(SUMIFS(Proventos!$F:$F,Proventos!$A:$A,YEAR(AE$5)&amp;MONTH(AE$5)&amp;Acompanhamento!$A32),0)</f>
        <v>0</v>
      </c>
      <c r="AF32" s="259">
        <f>IFERROR(VLOOKUP($A32,'Variação'!$1:$1048576,4+3*(COLUMN(AF$5)-2),FALSE)-VLOOKUP($A32,'Variação'!$1:$1048576,2+3*(COLUMN(AF$5)-2),FALSE),0)+IFERROR(SUMIFS(Proventos!$F:$F,Proventos!$A:$A,YEAR(AF$5)&amp;MONTH(AF$5)&amp;Acompanhamento!$A32),0)</f>
        <v>0</v>
      </c>
      <c r="AG32" s="259">
        <f>IFERROR(VLOOKUP($A32,'Variação'!$1:$1048576,4+3*(COLUMN(AG$5)-2),FALSE)-VLOOKUP($A32,'Variação'!$1:$1048576,2+3*(COLUMN(AG$5)-2),FALSE),0)+IFERROR(SUMIFS(Proventos!$F:$F,Proventos!$A:$A,YEAR(AG$5)&amp;MONTH(AG$5)&amp;Acompanhamento!$A32),0)</f>
        <v>0</v>
      </c>
      <c r="AH32" s="259">
        <f>IFERROR(VLOOKUP($A32,'Variação'!$1:$1048576,4+3*(COLUMN(AH$5)-2),FALSE)-VLOOKUP($A32,'Variação'!$1:$1048576,2+3*(COLUMN(AH$5)-2),FALSE),0)+IFERROR(SUMIFS(Proventos!$F:$F,Proventos!$A:$A,YEAR(AH$5)&amp;MONTH(AH$5)&amp;Acompanhamento!$A32),0)</f>
        <v>0</v>
      </c>
      <c r="AI32" s="259">
        <f>IFERROR(VLOOKUP($A32,'Variação'!$1:$1048576,4+3*(COLUMN(AI$5)-2),FALSE)-VLOOKUP($A32,'Variação'!$1:$1048576,2+3*(COLUMN(AI$5)-2),FALSE),0)+IFERROR(SUMIFS(Proventos!$F:$F,Proventos!$A:$A,YEAR(AI$5)&amp;MONTH(AI$5)&amp;Acompanhamento!$A32),0)</f>
        <v>0</v>
      </c>
      <c r="AJ32" s="259">
        <f>IFERROR(VLOOKUP($A32,'Variação'!$1:$1048576,4+3*(COLUMN(AJ$5)-2),FALSE)-VLOOKUP($A32,'Variação'!$1:$1048576,2+3*(COLUMN(AJ$5)-2),FALSE),0)+IFERROR(SUMIFS(Proventos!$F:$F,Proventos!$A:$A,YEAR(AJ$5)&amp;MONTH(AJ$5)&amp;Acompanhamento!$A32),0)</f>
        <v>0</v>
      </c>
      <c r="AK32" s="259">
        <f>IFERROR(VLOOKUP($A32,'Variação'!$1:$1048576,4+3*(COLUMN(AK$5)-2),FALSE)-VLOOKUP($A32,'Variação'!$1:$1048576,2+3*(COLUMN(AK$5)-2),FALSE),0)+IFERROR(SUMIFS(Proventos!$F:$F,Proventos!$A:$A,YEAR(AK$5)&amp;MONTH(AK$5)&amp;Acompanhamento!$A32),0)</f>
        <v>0</v>
      </c>
      <c r="AL32" s="259">
        <f>IFERROR(VLOOKUP($A32,'Variação'!$1:$1048576,4+3*(COLUMN(AL$5)-2),FALSE)-VLOOKUP($A32,'Variação'!$1:$1048576,2+3*(COLUMN(AL$5)-2),FALSE),0)+IFERROR(SUMIFS(Proventos!$F:$F,Proventos!$A:$A,YEAR(AL$5)&amp;MONTH(AL$5)&amp;Acompanhamento!$A32),0)</f>
        <v>0</v>
      </c>
      <c r="AM32" s="259">
        <f>IFERROR(VLOOKUP($A32,'Variação'!$1:$1048576,4+3*(COLUMN(AM$5)-2),FALSE)-VLOOKUP($A32,'Variação'!$1:$1048576,2+3*(COLUMN(AM$5)-2),FALSE),0)+IFERROR(SUMIFS(Proventos!$F:$F,Proventos!$A:$A,YEAR(AM$5)&amp;MONTH(AM$5)&amp;Acompanhamento!$A32),0)</f>
        <v>0</v>
      </c>
      <c r="AN32" s="259">
        <f>IFERROR(VLOOKUP($A32,'Variação'!$1:$1048576,4+3*(COLUMN(AN$5)-2),FALSE)-VLOOKUP($A32,'Variação'!$1:$1048576,2+3*(COLUMN(AN$5)-2),FALSE),0)+IFERROR(SUMIFS(Proventos!$F:$F,Proventos!$A:$A,YEAR(AN$5)&amp;MONTH(AN$5)&amp;Acompanhamento!$A32),0)</f>
        <v>0</v>
      </c>
      <c r="AO32" s="259">
        <f>IFERROR(VLOOKUP($A32,'Variação'!$1:$1048576,4+3*(COLUMN(AO$5)-2),FALSE)-VLOOKUP($A32,'Variação'!$1:$1048576,2+3*(COLUMN(AO$5)-2),FALSE),0)+IFERROR(SUMIFS(Proventos!$F:$F,Proventos!$A:$A,YEAR(AO$5)&amp;MONTH(AO$5)&amp;Acompanhamento!$A32),0)</f>
        <v>0</v>
      </c>
      <c r="AP32" s="259">
        <f>IFERROR(VLOOKUP($A32,'Variação'!$1:$1048576,4+3*(COLUMN(AP$5)-2),FALSE)-VLOOKUP($A32,'Variação'!$1:$1048576,2+3*(COLUMN(AP$5)-2),FALSE),0)+IFERROR(SUMIFS(Proventos!$F:$F,Proventos!$A:$A,YEAR(AP$5)&amp;MONTH(AP$5)&amp;Acompanhamento!$A32),0)</f>
        <v>0</v>
      </c>
      <c r="AQ32" s="259">
        <f>IFERROR(VLOOKUP($A32,'Variação'!$1:$1048576,4+3*(COLUMN(AQ$5)-2),FALSE)-VLOOKUP($A32,'Variação'!$1:$1048576,2+3*(COLUMN(AQ$5)-2),FALSE),0)+IFERROR(SUMIFS(Proventos!$F:$F,Proventos!$A:$A,YEAR(AQ$5)&amp;MONTH(AQ$5)&amp;Acompanhamento!$A32),0)</f>
        <v>0</v>
      </c>
      <c r="AR32" s="259">
        <f>IFERROR(VLOOKUP($A32,'Variação'!$1:$1048576,4+3*(COLUMN(AR$5)-2),FALSE)-VLOOKUP($A32,'Variação'!$1:$1048576,2+3*(COLUMN(AR$5)-2),FALSE),0)+IFERROR(SUMIFS(Proventos!$F:$F,Proventos!$A:$A,YEAR(AR$5)&amp;MONTH(AR$5)&amp;Acompanhamento!$A32),0)</f>
        <v>0</v>
      </c>
      <c r="AS32" s="259">
        <f>IFERROR(VLOOKUP($A32,'Variação'!$1:$1048576,4+3*(COLUMN(AS$5)-2),FALSE)-VLOOKUP($A32,'Variação'!$1:$1048576,2+3*(COLUMN(AS$5)-2),FALSE),0)+IFERROR(SUMIFS(Proventos!$F:$F,Proventos!$A:$A,YEAR(AS$5)&amp;MONTH(AS$5)&amp;Acompanhamento!$A32),0)</f>
        <v>0</v>
      </c>
      <c r="AT32" s="259">
        <f>IFERROR(VLOOKUP($A32,'Variação'!$1:$1048576,4+3*(COLUMN(AT$5)-2),FALSE)-VLOOKUP($A32,'Variação'!$1:$1048576,2+3*(COLUMN(AT$5)-2),FALSE),0)+IFERROR(SUMIFS(Proventos!$F:$F,Proventos!$A:$A,YEAR(AT$5)&amp;MONTH(AT$5)&amp;Acompanhamento!$A32),0)</f>
        <v>0</v>
      </c>
      <c r="AU32" s="259">
        <f>IFERROR(VLOOKUP($A32,'Variação'!$1:$1048576,4+3*(COLUMN(AU$5)-2),FALSE)-VLOOKUP($A32,'Variação'!$1:$1048576,2+3*(COLUMN(AU$5)-2),FALSE),0)+IFERROR(SUMIFS(Proventos!$F:$F,Proventos!$A:$A,YEAR(AU$5)&amp;MONTH(AU$5)&amp;Acompanhamento!$A32),0)</f>
        <v>0</v>
      </c>
      <c r="AV32" s="259">
        <f>IFERROR(VLOOKUP($A32,'Variação'!$1:$1048576,4+3*(COLUMN(AV$5)-2),FALSE)-VLOOKUP($A32,'Variação'!$1:$1048576,2+3*(COLUMN(AV$5)-2),FALSE),0)+IFERROR(SUMIFS(Proventos!$F:$F,Proventos!$A:$A,YEAR(AV$5)&amp;MONTH(AV$5)&amp;Acompanhamento!$A32),0)</f>
        <v>0</v>
      </c>
      <c r="AW32" s="259">
        <f>IFERROR(VLOOKUP($A32,'Variação'!$1:$1048576,4+3*(COLUMN(AW$5)-2),FALSE)-VLOOKUP($A32,'Variação'!$1:$1048576,2+3*(COLUMN(AW$5)-2),FALSE),0)+IFERROR(SUMIFS(Proventos!$F:$F,Proventos!$A:$A,YEAR(AW$5)&amp;MONTH(AW$5)&amp;Acompanhamento!$A32),0)</f>
        <v>0</v>
      </c>
      <c r="AX32" s="259">
        <f>IFERROR(VLOOKUP($A32,'Variação'!$1:$1048576,4+3*(COLUMN(AX$5)-2),FALSE)-VLOOKUP($A32,'Variação'!$1:$1048576,2+3*(COLUMN(AX$5)-2),FALSE),0)+IFERROR(SUMIFS(Proventos!$F:$F,Proventos!$A:$A,YEAR(AX$5)&amp;MONTH(AX$5)&amp;Acompanhamento!$A32),0)</f>
        <v>0</v>
      </c>
      <c r="AY32" s="259">
        <f>IFERROR(VLOOKUP($A32,'Variação'!$1:$1048576,4+3*(COLUMN(AY$5)-2),FALSE)-VLOOKUP($A32,'Variação'!$1:$1048576,2+3*(COLUMN(AY$5)-2),FALSE),0)+IFERROR(SUMIFS(Proventos!$F:$F,Proventos!$A:$A,YEAR(AY$5)&amp;MONTH(AY$5)&amp;Acompanhamento!$A32),0)</f>
        <v>0</v>
      </c>
      <c r="AZ32" s="259">
        <f>IFERROR(VLOOKUP($A32,'Variação'!$1:$1048576,4+3*(COLUMN(AZ$5)-2),FALSE)-VLOOKUP($A32,'Variação'!$1:$1048576,2+3*(COLUMN(AZ$5)-2),FALSE),0)+IFERROR(SUMIFS(Proventos!$F:$F,Proventos!$A:$A,YEAR(AZ$5)&amp;MONTH(AZ$5)&amp;Acompanhamento!$A32),0)</f>
        <v>0</v>
      </c>
      <c r="BA32" s="259">
        <f>IFERROR(VLOOKUP($A32,'Variação'!$1:$1048576,4+3*(COLUMN(BA$5)-2),FALSE)-VLOOKUP($A32,'Variação'!$1:$1048576,2+3*(COLUMN(BA$5)-2),FALSE),0)+IFERROR(SUMIFS(Proventos!$F:$F,Proventos!$A:$A,YEAR(BA$5)&amp;MONTH(BA$5)&amp;Acompanhamento!$A32),0)</f>
        <v>0</v>
      </c>
      <c r="BB32" s="259">
        <f>IFERROR(VLOOKUP($A32,'Variação'!$1:$1048576,4+3*(COLUMN(BB$5)-2),FALSE)-VLOOKUP($A32,'Variação'!$1:$1048576,2+3*(COLUMN(BB$5)-2),FALSE),0)+IFERROR(SUMIFS(Proventos!$F:$F,Proventos!$A:$A,YEAR(BB$5)&amp;MONTH(BB$5)&amp;Acompanhamento!$A32),0)</f>
        <v>0</v>
      </c>
      <c r="BC32" s="259">
        <f>IFERROR(VLOOKUP($A32,'Variação'!$1:$1048576,4+3*(COLUMN(BC$5)-2),FALSE)-VLOOKUP($A32,'Variação'!$1:$1048576,2+3*(COLUMN(BC$5)-2),FALSE),0)+IFERROR(SUMIFS(Proventos!$F:$F,Proventos!$A:$A,YEAR(BC$5)&amp;MONTH(BC$5)&amp;Acompanhamento!$A32),0)</f>
        <v>0</v>
      </c>
      <c r="BD32" s="259">
        <f>IFERROR(VLOOKUP($A32,'Variação'!$1:$1048576,4+3*(COLUMN(BD$5)-2),FALSE)-VLOOKUP($A32,'Variação'!$1:$1048576,2+3*(COLUMN(BD$5)-2),FALSE),0)+IFERROR(SUMIFS(Proventos!$F:$F,Proventos!$A:$A,YEAR(BD$5)&amp;MONTH(BD$5)&amp;Acompanhamento!$A32),0)</f>
        <v>0</v>
      </c>
      <c r="BE32" s="259">
        <f>IFERROR(VLOOKUP($A32,'Variação'!$1:$1048576,4+3*(COLUMN(BE$5)-2),FALSE)-VLOOKUP($A32,'Variação'!$1:$1048576,2+3*(COLUMN(BE$5)-2),FALSE),0)+IFERROR(SUMIFS(Proventos!$F:$F,Proventos!$A:$A,YEAR(BE$5)&amp;MONTH(BE$5)&amp;Acompanhamento!$A32),0)</f>
        <v>0</v>
      </c>
      <c r="BF32" s="259">
        <f>IFERROR(VLOOKUP($A32,'Variação'!$1:$1048576,4+3*(COLUMN(BF$5)-2),FALSE)-VLOOKUP($A32,'Variação'!$1:$1048576,2+3*(COLUMN(BF$5)-2),FALSE),0)+IFERROR(SUMIFS(Proventos!$F:$F,Proventos!$A:$A,YEAR(BF$5)&amp;MONTH(BF$5)&amp;Acompanhamento!$A32),0)</f>
        <v>0</v>
      </c>
      <c r="BG32" s="259">
        <f>IFERROR(VLOOKUP($A32,'Variação'!$1:$1048576,4+3*(COLUMN(BG$5)-2),FALSE)-VLOOKUP($A32,'Variação'!$1:$1048576,2+3*(COLUMN(BG$5)-2),FALSE),0)+IFERROR(SUMIFS(Proventos!$F:$F,Proventos!$A:$A,YEAR(BG$5)&amp;MONTH(BG$5)&amp;Acompanhamento!$A32),0)</f>
        <v>0</v>
      </c>
      <c r="BH32" s="259">
        <f>IFERROR(VLOOKUP($A32,'Variação'!$1:$1048576,4+3*(COLUMN(BH$5)-2),FALSE)-VLOOKUP($A32,'Variação'!$1:$1048576,2+3*(COLUMN(BH$5)-2),FALSE),0)+IFERROR(SUMIFS(Proventos!$F:$F,Proventos!$A:$A,YEAR(BH$5)&amp;MONTH(BH$5)&amp;Acompanhamento!$A32),0)</f>
        <v>0</v>
      </c>
      <c r="BI32" s="259">
        <f>IFERROR(VLOOKUP($A32,'Variação'!$1:$1048576,4+3*(COLUMN(BI$5)-2),FALSE)-VLOOKUP($A32,'Variação'!$1:$1048576,2+3*(COLUMN(BI$5)-2),FALSE),0)+IFERROR(SUMIFS(Proventos!$F:$F,Proventos!$A:$A,YEAR(BI$5)&amp;MONTH(BI$5)&amp;Acompanhamento!$A32),0)</f>
        <v>0</v>
      </c>
    </row>
    <row r="33" ht="14.25" customHeight="1" outlineLevel="2">
      <c r="A33" s="263" t="str">
        <f>IFERROR(__xludf.DUMMYFUNCTION("""COMPUTED_VALUE""")," ")</f>
        <v/>
      </c>
      <c r="B33" s="259">
        <f>IFERROR(VLOOKUP($A33,'Variação'!$1:$1048576,4+3*(COLUMN(B$5)-2),FALSE)-VLOOKUP($A33,'Variação'!$1:$1048576,2+3*(COLUMN(B$5)-2),FALSE),0)+IFERROR(SUMIFS(Proventos!$F:$F,Proventos!$A:$A,YEAR(B$5)&amp;MONTH(B$5)&amp;Acompanhamento!$A33),0)</f>
        <v>0</v>
      </c>
      <c r="C33" s="259">
        <f>IFERROR(VLOOKUP($A33,'Variação'!$1:$1048576,4+3*(COLUMN(C$5)-2),FALSE)-VLOOKUP($A33,'Variação'!$1:$1048576,2+3*(COLUMN(C$5)-2),FALSE),0)+IFERROR(SUMIFS(Proventos!$F:$F,Proventos!$A:$A,YEAR(C$5)&amp;MONTH(C$5)&amp;Acompanhamento!$A33),0)</f>
        <v>0</v>
      </c>
      <c r="D33" s="259">
        <f>IFERROR(VLOOKUP($A33,'Variação'!$1:$1048576,4+3*(COLUMN(D$5)-2),FALSE)-VLOOKUP($A33,'Variação'!$1:$1048576,2+3*(COLUMN(D$5)-2),FALSE),0)+IFERROR(SUMIFS(Proventos!$F:$F,Proventos!$A:$A,YEAR(D$5)&amp;MONTH(D$5)&amp;Acompanhamento!$A33),0)</f>
        <v>0</v>
      </c>
      <c r="E33" s="259">
        <f>IFERROR(VLOOKUP($A33,'Variação'!$1:$1048576,4+3*(COLUMN(E$5)-2),FALSE)-VLOOKUP($A33,'Variação'!$1:$1048576,2+3*(COLUMN(E$5)-2),FALSE),0)+IFERROR(SUMIFS(Proventos!$F:$F,Proventos!$A:$A,YEAR(E$5)&amp;MONTH(E$5)&amp;Acompanhamento!$A33),0)</f>
        <v>0</v>
      </c>
      <c r="F33" s="259">
        <f>IFERROR(VLOOKUP($A33,'Variação'!$1:$1048576,4+3*(COLUMN(F$5)-2),FALSE)-VLOOKUP($A33,'Variação'!$1:$1048576,2+3*(COLUMN(F$5)-2),FALSE),0)+IFERROR(SUMIFS(Proventos!$F:$F,Proventos!$A:$A,YEAR(F$5)&amp;MONTH(F$5)&amp;Acompanhamento!$A33),0)</f>
        <v>0</v>
      </c>
      <c r="G33" s="259">
        <f>IFERROR(VLOOKUP($A33,'Variação'!$1:$1048576,4+3*(COLUMN(G$5)-2),FALSE)-VLOOKUP($A33,'Variação'!$1:$1048576,2+3*(COLUMN(G$5)-2),FALSE),0)+IFERROR(SUMIFS(Proventos!$F:$F,Proventos!$A:$A,YEAR(G$5)&amp;MONTH(G$5)&amp;Acompanhamento!$A33),0)</f>
        <v>0</v>
      </c>
      <c r="H33" s="259">
        <f>IFERROR(VLOOKUP($A33,'Variação'!$1:$1048576,4+3*(COLUMN(H$5)-2),FALSE)-VLOOKUP($A33,'Variação'!$1:$1048576,2+3*(COLUMN(H$5)-2),FALSE),0)+IFERROR(SUMIFS(Proventos!$F:$F,Proventos!$A:$A,YEAR(H$5)&amp;MONTH(H$5)&amp;Acompanhamento!$A33),0)</f>
        <v>0</v>
      </c>
      <c r="I33" s="259">
        <f>IFERROR(VLOOKUP($A33,'Variação'!$1:$1048576,4+3*(COLUMN(I$5)-2),FALSE)-VLOOKUP($A33,'Variação'!$1:$1048576,2+3*(COLUMN(I$5)-2),FALSE),0)+IFERROR(SUMIFS(Proventos!$F:$F,Proventos!$A:$A,YEAR(I$5)&amp;MONTH(I$5)&amp;Acompanhamento!$A33),0)</f>
        <v>0</v>
      </c>
      <c r="J33" s="259">
        <f>IFERROR(VLOOKUP($A33,'Variação'!$1:$1048576,4+3*(COLUMN(J$5)-2),FALSE)-VLOOKUP($A33,'Variação'!$1:$1048576,2+3*(COLUMN(J$5)-2),FALSE),0)+IFERROR(SUMIFS(Proventos!$F:$F,Proventos!$A:$A,YEAR(J$5)&amp;MONTH(J$5)&amp;Acompanhamento!$A33),0)</f>
        <v>0</v>
      </c>
      <c r="K33" s="259">
        <f>IFERROR(VLOOKUP($A33,'Variação'!$1:$1048576,4+3*(COLUMN(K$5)-2),FALSE)-VLOOKUP($A33,'Variação'!$1:$1048576,2+3*(COLUMN(K$5)-2),FALSE),0)+IFERROR(SUMIFS(Proventos!$F:$F,Proventos!$A:$A,YEAR(K$5)&amp;MONTH(K$5)&amp;Acompanhamento!$A33),0)</f>
        <v>0</v>
      </c>
      <c r="L33" s="259">
        <f>IFERROR(VLOOKUP($A33,'Variação'!$1:$1048576,4+3*(COLUMN(L$5)-2),FALSE)-VLOOKUP($A33,'Variação'!$1:$1048576,2+3*(COLUMN(L$5)-2),FALSE),0)+IFERROR(SUMIFS(Proventos!$F:$F,Proventos!$A:$A,YEAR(L$5)&amp;MONTH(L$5)&amp;Acompanhamento!$A33),0)</f>
        <v>0</v>
      </c>
      <c r="M33" s="259">
        <f>IFERROR(VLOOKUP($A33,'Variação'!$1:$1048576,4+3*(COLUMN(M$5)-2),FALSE)-VLOOKUP($A33,'Variação'!$1:$1048576,2+3*(COLUMN(M$5)-2),FALSE),0)+IFERROR(SUMIFS(Proventos!$F:$F,Proventos!$A:$A,YEAR(M$5)&amp;MONTH(M$5)&amp;Acompanhamento!$A33),0)</f>
        <v>0</v>
      </c>
      <c r="N33" s="259">
        <f>IFERROR(VLOOKUP($A33,'Variação'!$1:$1048576,4+3*(COLUMN(N$5)-2),FALSE)-VLOOKUP($A33,'Variação'!$1:$1048576,2+3*(COLUMN(N$5)-2),FALSE),0)+IFERROR(SUMIFS(Proventos!$F:$F,Proventos!$A:$A,YEAR(N$5)&amp;MONTH(N$5)&amp;Acompanhamento!$A33),0)</f>
        <v>0</v>
      </c>
      <c r="O33" s="259">
        <f>IFERROR(VLOOKUP($A33,'Variação'!$1:$1048576,4+3*(COLUMN(O$5)-2),FALSE)-VLOOKUP($A33,'Variação'!$1:$1048576,2+3*(COLUMN(O$5)-2),FALSE),0)+IFERROR(SUMIFS(Proventos!$F:$F,Proventos!$A:$A,YEAR(O$5)&amp;MONTH(O$5)&amp;Acompanhamento!$A33),0)</f>
        <v>0</v>
      </c>
      <c r="P33" s="259">
        <f>IFERROR(VLOOKUP($A33,'Variação'!$1:$1048576,4+3*(COLUMN(P$5)-2),FALSE)-VLOOKUP($A33,'Variação'!$1:$1048576,2+3*(COLUMN(P$5)-2),FALSE),0)+IFERROR(SUMIFS(Proventos!$F:$F,Proventos!$A:$A,YEAR(P$5)&amp;MONTH(P$5)&amp;Acompanhamento!$A33),0)</f>
        <v>0</v>
      </c>
      <c r="Q33" s="259">
        <f>IFERROR(VLOOKUP($A33,'Variação'!$1:$1048576,4+3*(COLUMN(Q$5)-2),FALSE)-VLOOKUP($A33,'Variação'!$1:$1048576,2+3*(COLUMN(Q$5)-2),FALSE),0)+IFERROR(SUMIFS(Proventos!$F:$F,Proventos!$A:$A,YEAR(Q$5)&amp;MONTH(Q$5)&amp;Acompanhamento!$A33),0)</f>
        <v>0</v>
      </c>
      <c r="R33" s="259">
        <f>IFERROR(VLOOKUP($A33,'Variação'!$1:$1048576,4+3*(COLUMN(R$5)-2),FALSE)-VLOOKUP($A33,'Variação'!$1:$1048576,2+3*(COLUMN(R$5)-2),FALSE),0)+IFERROR(SUMIFS(Proventos!$F:$F,Proventos!$A:$A,YEAR(R$5)&amp;MONTH(R$5)&amp;Acompanhamento!$A33),0)</f>
        <v>0</v>
      </c>
      <c r="S33" s="259">
        <f>IFERROR(VLOOKUP($A33,'Variação'!$1:$1048576,4+3*(COLUMN(S$5)-2),FALSE)-VLOOKUP($A33,'Variação'!$1:$1048576,2+3*(COLUMN(S$5)-2),FALSE),0)+IFERROR(SUMIFS(Proventos!$F:$F,Proventos!$A:$A,YEAR(S$5)&amp;MONTH(S$5)&amp;Acompanhamento!$A33),0)</f>
        <v>0</v>
      </c>
      <c r="T33" s="259">
        <f>IFERROR(VLOOKUP($A33,'Variação'!$1:$1048576,4+3*(COLUMN(T$5)-2),FALSE)-VLOOKUP($A33,'Variação'!$1:$1048576,2+3*(COLUMN(T$5)-2),FALSE),0)+IFERROR(SUMIFS(Proventos!$F:$F,Proventos!$A:$A,YEAR(T$5)&amp;MONTH(T$5)&amp;Acompanhamento!$A33),0)</f>
        <v>0</v>
      </c>
      <c r="U33" s="259">
        <f>IFERROR(VLOOKUP($A33,'Variação'!$1:$1048576,4+3*(COLUMN(U$5)-2),FALSE)-VLOOKUP($A33,'Variação'!$1:$1048576,2+3*(COLUMN(U$5)-2),FALSE),0)+IFERROR(SUMIFS(Proventos!$F:$F,Proventos!$A:$A,YEAR(U$5)&amp;MONTH(U$5)&amp;Acompanhamento!$A33),0)</f>
        <v>0</v>
      </c>
      <c r="V33" s="259">
        <f>IFERROR(VLOOKUP($A33,'Variação'!$1:$1048576,4+3*(COLUMN(V$5)-2),FALSE)-VLOOKUP($A33,'Variação'!$1:$1048576,2+3*(COLUMN(V$5)-2),FALSE),0)+IFERROR(SUMIFS(Proventos!$F:$F,Proventos!$A:$A,YEAR(V$5)&amp;MONTH(V$5)&amp;Acompanhamento!$A33),0)</f>
        <v>0</v>
      </c>
      <c r="W33" s="259">
        <f>IFERROR(VLOOKUP($A33,'Variação'!$1:$1048576,4+3*(COLUMN(W$5)-2),FALSE)-VLOOKUP($A33,'Variação'!$1:$1048576,2+3*(COLUMN(W$5)-2),FALSE),0)+IFERROR(SUMIFS(Proventos!$F:$F,Proventos!$A:$A,YEAR(W$5)&amp;MONTH(W$5)&amp;Acompanhamento!$A33),0)</f>
        <v>0</v>
      </c>
      <c r="X33" s="259">
        <f>IFERROR(VLOOKUP($A33,'Variação'!$1:$1048576,4+3*(COLUMN(X$5)-2),FALSE)-VLOOKUP($A33,'Variação'!$1:$1048576,2+3*(COLUMN(X$5)-2),FALSE),0)+IFERROR(SUMIFS(Proventos!$F:$F,Proventos!$A:$A,YEAR(X$5)&amp;MONTH(X$5)&amp;Acompanhamento!$A33),0)</f>
        <v>0</v>
      </c>
      <c r="Y33" s="259">
        <f>IFERROR(VLOOKUP($A33,'Variação'!$1:$1048576,4+3*(COLUMN(Y$5)-2),FALSE)-VLOOKUP($A33,'Variação'!$1:$1048576,2+3*(COLUMN(Y$5)-2),FALSE),0)+IFERROR(SUMIFS(Proventos!$F:$F,Proventos!$A:$A,YEAR(Y$5)&amp;MONTH(Y$5)&amp;Acompanhamento!$A33),0)</f>
        <v>0</v>
      </c>
      <c r="Z33" s="259">
        <f>IFERROR(VLOOKUP($A33,'Variação'!$1:$1048576,4+3*(COLUMN(Z$5)-2),FALSE)-VLOOKUP($A33,'Variação'!$1:$1048576,2+3*(COLUMN(Z$5)-2),FALSE),0)+IFERROR(SUMIFS(Proventos!$F:$F,Proventos!$A:$A,YEAR(Z$5)&amp;MONTH(Z$5)&amp;Acompanhamento!$A33),0)</f>
        <v>0</v>
      </c>
      <c r="AA33" s="259">
        <f>IFERROR(VLOOKUP($A33,'Variação'!$1:$1048576,4+3*(COLUMN(AA$5)-2),FALSE)-VLOOKUP($A33,'Variação'!$1:$1048576,2+3*(COLUMN(AA$5)-2),FALSE),0)+IFERROR(SUMIFS(Proventos!$F:$F,Proventos!$A:$A,YEAR(AA$5)&amp;MONTH(AA$5)&amp;Acompanhamento!$A33),0)</f>
        <v>0</v>
      </c>
      <c r="AB33" s="259">
        <f>IFERROR(VLOOKUP($A33,'Variação'!$1:$1048576,4+3*(COLUMN(AB$5)-2),FALSE)-VLOOKUP($A33,'Variação'!$1:$1048576,2+3*(COLUMN(AB$5)-2),FALSE),0)+IFERROR(SUMIFS(Proventos!$F:$F,Proventos!$A:$A,YEAR(AB$5)&amp;MONTH(AB$5)&amp;Acompanhamento!$A33),0)</f>
        <v>0</v>
      </c>
      <c r="AC33" s="259">
        <f>IFERROR(VLOOKUP($A33,'Variação'!$1:$1048576,4+3*(COLUMN(AC$5)-2),FALSE)-VLOOKUP($A33,'Variação'!$1:$1048576,2+3*(COLUMN(AC$5)-2),FALSE),0)+IFERROR(SUMIFS(Proventos!$F:$F,Proventos!$A:$A,YEAR(AC$5)&amp;MONTH(AC$5)&amp;Acompanhamento!$A33),0)</f>
        <v>0</v>
      </c>
      <c r="AD33" s="259">
        <f>IFERROR(VLOOKUP($A33,'Variação'!$1:$1048576,4+3*(COLUMN(AD$5)-2),FALSE)-VLOOKUP($A33,'Variação'!$1:$1048576,2+3*(COLUMN(AD$5)-2),FALSE),0)+IFERROR(SUMIFS(Proventos!$F:$F,Proventos!$A:$A,YEAR(AD$5)&amp;MONTH(AD$5)&amp;Acompanhamento!$A33),0)</f>
        <v>0</v>
      </c>
      <c r="AE33" s="259">
        <f>IFERROR(VLOOKUP($A33,'Variação'!$1:$1048576,4+3*(COLUMN(AE$5)-2),FALSE)-VLOOKUP($A33,'Variação'!$1:$1048576,2+3*(COLUMN(AE$5)-2),FALSE),0)+IFERROR(SUMIFS(Proventos!$F:$F,Proventos!$A:$A,YEAR(AE$5)&amp;MONTH(AE$5)&amp;Acompanhamento!$A33),0)</f>
        <v>0</v>
      </c>
      <c r="AF33" s="259">
        <f>IFERROR(VLOOKUP($A33,'Variação'!$1:$1048576,4+3*(COLUMN(AF$5)-2),FALSE)-VLOOKUP($A33,'Variação'!$1:$1048576,2+3*(COLUMN(AF$5)-2),FALSE),0)+IFERROR(SUMIFS(Proventos!$F:$F,Proventos!$A:$A,YEAR(AF$5)&amp;MONTH(AF$5)&amp;Acompanhamento!$A33),0)</f>
        <v>0</v>
      </c>
      <c r="AG33" s="259">
        <f>IFERROR(VLOOKUP($A33,'Variação'!$1:$1048576,4+3*(COLUMN(AG$5)-2),FALSE)-VLOOKUP($A33,'Variação'!$1:$1048576,2+3*(COLUMN(AG$5)-2),FALSE),0)+IFERROR(SUMIFS(Proventos!$F:$F,Proventos!$A:$A,YEAR(AG$5)&amp;MONTH(AG$5)&amp;Acompanhamento!$A33),0)</f>
        <v>0</v>
      </c>
      <c r="AH33" s="259">
        <f>IFERROR(VLOOKUP($A33,'Variação'!$1:$1048576,4+3*(COLUMN(AH$5)-2),FALSE)-VLOOKUP($A33,'Variação'!$1:$1048576,2+3*(COLUMN(AH$5)-2),FALSE),0)+IFERROR(SUMIFS(Proventos!$F:$F,Proventos!$A:$A,YEAR(AH$5)&amp;MONTH(AH$5)&amp;Acompanhamento!$A33),0)</f>
        <v>0</v>
      </c>
      <c r="AI33" s="259">
        <f>IFERROR(VLOOKUP($A33,'Variação'!$1:$1048576,4+3*(COLUMN(AI$5)-2),FALSE)-VLOOKUP($A33,'Variação'!$1:$1048576,2+3*(COLUMN(AI$5)-2),FALSE),0)+IFERROR(SUMIFS(Proventos!$F:$F,Proventos!$A:$A,YEAR(AI$5)&amp;MONTH(AI$5)&amp;Acompanhamento!$A33),0)</f>
        <v>0</v>
      </c>
      <c r="AJ33" s="259">
        <f>IFERROR(VLOOKUP($A33,'Variação'!$1:$1048576,4+3*(COLUMN(AJ$5)-2),FALSE)-VLOOKUP($A33,'Variação'!$1:$1048576,2+3*(COLUMN(AJ$5)-2),FALSE),0)+IFERROR(SUMIFS(Proventos!$F:$F,Proventos!$A:$A,YEAR(AJ$5)&amp;MONTH(AJ$5)&amp;Acompanhamento!$A33),0)</f>
        <v>0</v>
      </c>
      <c r="AK33" s="259">
        <f>IFERROR(VLOOKUP($A33,'Variação'!$1:$1048576,4+3*(COLUMN(AK$5)-2),FALSE)-VLOOKUP($A33,'Variação'!$1:$1048576,2+3*(COLUMN(AK$5)-2),FALSE),0)+IFERROR(SUMIFS(Proventos!$F:$F,Proventos!$A:$A,YEAR(AK$5)&amp;MONTH(AK$5)&amp;Acompanhamento!$A33),0)</f>
        <v>0</v>
      </c>
      <c r="AL33" s="259">
        <f>IFERROR(VLOOKUP($A33,'Variação'!$1:$1048576,4+3*(COLUMN(AL$5)-2),FALSE)-VLOOKUP($A33,'Variação'!$1:$1048576,2+3*(COLUMN(AL$5)-2),FALSE),0)+IFERROR(SUMIFS(Proventos!$F:$F,Proventos!$A:$A,YEAR(AL$5)&amp;MONTH(AL$5)&amp;Acompanhamento!$A33),0)</f>
        <v>0</v>
      </c>
      <c r="AM33" s="259">
        <f>IFERROR(VLOOKUP($A33,'Variação'!$1:$1048576,4+3*(COLUMN(AM$5)-2),FALSE)-VLOOKUP($A33,'Variação'!$1:$1048576,2+3*(COLUMN(AM$5)-2),FALSE),0)+IFERROR(SUMIFS(Proventos!$F:$F,Proventos!$A:$A,YEAR(AM$5)&amp;MONTH(AM$5)&amp;Acompanhamento!$A33),0)</f>
        <v>0</v>
      </c>
      <c r="AN33" s="259">
        <f>IFERROR(VLOOKUP($A33,'Variação'!$1:$1048576,4+3*(COLUMN(AN$5)-2),FALSE)-VLOOKUP($A33,'Variação'!$1:$1048576,2+3*(COLUMN(AN$5)-2),FALSE),0)+IFERROR(SUMIFS(Proventos!$F:$F,Proventos!$A:$A,YEAR(AN$5)&amp;MONTH(AN$5)&amp;Acompanhamento!$A33),0)</f>
        <v>0</v>
      </c>
      <c r="AO33" s="259">
        <f>IFERROR(VLOOKUP($A33,'Variação'!$1:$1048576,4+3*(COLUMN(AO$5)-2),FALSE)-VLOOKUP($A33,'Variação'!$1:$1048576,2+3*(COLUMN(AO$5)-2),FALSE),0)+IFERROR(SUMIFS(Proventos!$F:$F,Proventos!$A:$A,YEAR(AO$5)&amp;MONTH(AO$5)&amp;Acompanhamento!$A33),0)</f>
        <v>0</v>
      </c>
      <c r="AP33" s="259">
        <f>IFERROR(VLOOKUP($A33,'Variação'!$1:$1048576,4+3*(COLUMN(AP$5)-2),FALSE)-VLOOKUP($A33,'Variação'!$1:$1048576,2+3*(COLUMN(AP$5)-2),FALSE),0)+IFERROR(SUMIFS(Proventos!$F:$F,Proventos!$A:$A,YEAR(AP$5)&amp;MONTH(AP$5)&amp;Acompanhamento!$A33),0)</f>
        <v>0</v>
      </c>
      <c r="AQ33" s="259">
        <f>IFERROR(VLOOKUP($A33,'Variação'!$1:$1048576,4+3*(COLUMN(AQ$5)-2),FALSE)-VLOOKUP($A33,'Variação'!$1:$1048576,2+3*(COLUMN(AQ$5)-2),FALSE),0)+IFERROR(SUMIFS(Proventos!$F:$F,Proventos!$A:$A,YEAR(AQ$5)&amp;MONTH(AQ$5)&amp;Acompanhamento!$A33),0)</f>
        <v>0</v>
      </c>
      <c r="AR33" s="259">
        <f>IFERROR(VLOOKUP($A33,'Variação'!$1:$1048576,4+3*(COLUMN(AR$5)-2),FALSE)-VLOOKUP($A33,'Variação'!$1:$1048576,2+3*(COLUMN(AR$5)-2),FALSE),0)+IFERROR(SUMIFS(Proventos!$F:$F,Proventos!$A:$A,YEAR(AR$5)&amp;MONTH(AR$5)&amp;Acompanhamento!$A33),0)</f>
        <v>0</v>
      </c>
      <c r="AS33" s="259">
        <f>IFERROR(VLOOKUP($A33,'Variação'!$1:$1048576,4+3*(COLUMN(AS$5)-2),FALSE)-VLOOKUP($A33,'Variação'!$1:$1048576,2+3*(COLUMN(AS$5)-2),FALSE),0)+IFERROR(SUMIFS(Proventos!$F:$F,Proventos!$A:$A,YEAR(AS$5)&amp;MONTH(AS$5)&amp;Acompanhamento!$A33),0)</f>
        <v>0</v>
      </c>
      <c r="AT33" s="259">
        <f>IFERROR(VLOOKUP($A33,'Variação'!$1:$1048576,4+3*(COLUMN(AT$5)-2),FALSE)-VLOOKUP($A33,'Variação'!$1:$1048576,2+3*(COLUMN(AT$5)-2),FALSE),0)+IFERROR(SUMIFS(Proventos!$F:$F,Proventos!$A:$A,YEAR(AT$5)&amp;MONTH(AT$5)&amp;Acompanhamento!$A33),0)</f>
        <v>0</v>
      </c>
      <c r="AU33" s="259">
        <f>IFERROR(VLOOKUP($A33,'Variação'!$1:$1048576,4+3*(COLUMN(AU$5)-2),FALSE)-VLOOKUP($A33,'Variação'!$1:$1048576,2+3*(COLUMN(AU$5)-2),FALSE),0)+IFERROR(SUMIFS(Proventos!$F:$F,Proventos!$A:$A,YEAR(AU$5)&amp;MONTH(AU$5)&amp;Acompanhamento!$A33),0)</f>
        <v>0</v>
      </c>
      <c r="AV33" s="259">
        <f>IFERROR(VLOOKUP($A33,'Variação'!$1:$1048576,4+3*(COLUMN(AV$5)-2),FALSE)-VLOOKUP($A33,'Variação'!$1:$1048576,2+3*(COLUMN(AV$5)-2),FALSE),0)+IFERROR(SUMIFS(Proventos!$F:$F,Proventos!$A:$A,YEAR(AV$5)&amp;MONTH(AV$5)&amp;Acompanhamento!$A33),0)</f>
        <v>0</v>
      </c>
      <c r="AW33" s="259">
        <f>IFERROR(VLOOKUP($A33,'Variação'!$1:$1048576,4+3*(COLUMN(AW$5)-2),FALSE)-VLOOKUP($A33,'Variação'!$1:$1048576,2+3*(COLUMN(AW$5)-2),FALSE),0)+IFERROR(SUMIFS(Proventos!$F:$F,Proventos!$A:$A,YEAR(AW$5)&amp;MONTH(AW$5)&amp;Acompanhamento!$A33),0)</f>
        <v>0</v>
      </c>
      <c r="AX33" s="259">
        <f>IFERROR(VLOOKUP($A33,'Variação'!$1:$1048576,4+3*(COLUMN(AX$5)-2),FALSE)-VLOOKUP($A33,'Variação'!$1:$1048576,2+3*(COLUMN(AX$5)-2),FALSE),0)+IFERROR(SUMIFS(Proventos!$F:$F,Proventos!$A:$A,YEAR(AX$5)&amp;MONTH(AX$5)&amp;Acompanhamento!$A33),0)</f>
        <v>0</v>
      </c>
      <c r="AY33" s="259">
        <f>IFERROR(VLOOKUP($A33,'Variação'!$1:$1048576,4+3*(COLUMN(AY$5)-2),FALSE)-VLOOKUP($A33,'Variação'!$1:$1048576,2+3*(COLUMN(AY$5)-2),FALSE),0)+IFERROR(SUMIFS(Proventos!$F:$F,Proventos!$A:$A,YEAR(AY$5)&amp;MONTH(AY$5)&amp;Acompanhamento!$A33),0)</f>
        <v>0</v>
      </c>
      <c r="AZ33" s="259">
        <f>IFERROR(VLOOKUP($A33,'Variação'!$1:$1048576,4+3*(COLUMN(AZ$5)-2),FALSE)-VLOOKUP($A33,'Variação'!$1:$1048576,2+3*(COLUMN(AZ$5)-2),FALSE),0)+IFERROR(SUMIFS(Proventos!$F:$F,Proventos!$A:$A,YEAR(AZ$5)&amp;MONTH(AZ$5)&amp;Acompanhamento!$A33),0)</f>
        <v>0</v>
      </c>
      <c r="BA33" s="259">
        <f>IFERROR(VLOOKUP($A33,'Variação'!$1:$1048576,4+3*(COLUMN(BA$5)-2),FALSE)-VLOOKUP($A33,'Variação'!$1:$1048576,2+3*(COLUMN(BA$5)-2),FALSE),0)+IFERROR(SUMIFS(Proventos!$F:$F,Proventos!$A:$A,YEAR(BA$5)&amp;MONTH(BA$5)&amp;Acompanhamento!$A33),0)</f>
        <v>0</v>
      </c>
      <c r="BB33" s="259">
        <f>IFERROR(VLOOKUP($A33,'Variação'!$1:$1048576,4+3*(COLUMN(BB$5)-2),FALSE)-VLOOKUP($A33,'Variação'!$1:$1048576,2+3*(COLUMN(BB$5)-2),FALSE),0)+IFERROR(SUMIFS(Proventos!$F:$F,Proventos!$A:$A,YEAR(BB$5)&amp;MONTH(BB$5)&amp;Acompanhamento!$A33),0)</f>
        <v>0</v>
      </c>
      <c r="BC33" s="259">
        <f>IFERROR(VLOOKUP($A33,'Variação'!$1:$1048576,4+3*(COLUMN(BC$5)-2),FALSE)-VLOOKUP($A33,'Variação'!$1:$1048576,2+3*(COLUMN(BC$5)-2),FALSE),0)+IFERROR(SUMIFS(Proventos!$F:$F,Proventos!$A:$A,YEAR(BC$5)&amp;MONTH(BC$5)&amp;Acompanhamento!$A33),0)</f>
        <v>0</v>
      </c>
      <c r="BD33" s="259">
        <f>IFERROR(VLOOKUP($A33,'Variação'!$1:$1048576,4+3*(COLUMN(BD$5)-2),FALSE)-VLOOKUP($A33,'Variação'!$1:$1048576,2+3*(COLUMN(BD$5)-2),FALSE),0)+IFERROR(SUMIFS(Proventos!$F:$F,Proventos!$A:$A,YEAR(BD$5)&amp;MONTH(BD$5)&amp;Acompanhamento!$A33),0)</f>
        <v>0</v>
      </c>
      <c r="BE33" s="259">
        <f>IFERROR(VLOOKUP($A33,'Variação'!$1:$1048576,4+3*(COLUMN(BE$5)-2),FALSE)-VLOOKUP($A33,'Variação'!$1:$1048576,2+3*(COLUMN(BE$5)-2),FALSE),0)+IFERROR(SUMIFS(Proventos!$F:$F,Proventos!$A:$A,YEAR(BE$5)&amp;MONTH(BE$5)&amp;Acompanhamento!$A33),0)</f>
        <v>0</v>
      </c>
      <c r="BF33" s="259">
        <f>IFERROR(VLOOKUP($A33,'Variação'!$1:$1048576,4+3*(COLUMN(BF$5)-2),FALSE)-VLOOKUP($A33,'Variação'!$1:$1048576,2+3*(COLUMN(BF$5)-2),FALSE),0)+IFERROR(SUMIFS(Proventos!$F:$F,Proventos!$A:$A,YEAR(BF$5)&amp;MONTH(BF$5)&amp;Acompanhamento!$A33),0)</f>
        <v>0</v>
      </c>
      <c r="BG33" s="259">
        <f>IFERROR(VLOOKUP($A33,'Variação'!$1:$1048576,4+3*(COLUMN(BG$5)-2),FALSE)-VLOOKUP($A33,'Variação'!$1:$1048576,2+3*(COLUMN(BG$5)-2),FALSE),0)+IFERROR(SUMIFS(Proventos!$F:$F,Proventos!$A:$A,YEAR(BG$5)&amp;MONTH(BG$5)&amp;Acompanhamento!$A33),0)</f>
        <v>0</v>
      </c>
      <c r="BH33" s="259">
        <f>IFERROR(VLOOKUP($A33,'Variação'!$1:$1048576,4+3*(COLUMN(BH$5)-2),FALSE)-VLOOKUP($A33,'Variação'!$1:$1048576,2+3*(COLUMN(BH$5)-2),FALSE),0)+IFERROR(SUMIFS(Proventos!$F:$F,Proventos!$A:$A,YEAR(BH$5)&amp;MONTH(BH$5)&amp;Acompanhamento!$A33),0)</f>
        <v>0</v>
      </c>
      <c r="BI33" s="259">
        <f>IFERROR(VLOOKUP($A33,'Variação'!$1:$1048576,4+3*(COLUMN(BI$5)-2),FALSE)-VLOOKUP($A33,'Variação'!$1:$1048576,2+3*(COLUMN(BI$5)-2),FALSE),0)+IFERROR(SUMIFS(Proventos!$F:$F,Proventos!$A:$A,YEAR(BI$5)&amp;MONTH(BI$5)&amp;Acompanhamento!$A33),0)</f>
        <v>0</v>
      </c>
    </row>
    <row r="34" ht="14.25" customHeight="1" outlineLevel="2">
      <c r="A34" s="263"/>
      <c r="B34" s="259">
        <f>IFERROR(VLOOKUP($A34,'Variação'!$1:$1048576,4+3*(COLUMN(B$5)-2),FALSE)-VLOOKUP($A34,'Variação'!$1:$1048576,2+3*(COLUMN(B$5)-2),FALSE),0)+IFERROR(SUMIFS(Proventos!$F:$F,Proventos!$A:$A,YEAR(B$5)&amp;MONTH(B$5)&amp;Acompanhamento!$A34),0)</f>
        <v>0</v>
      </c>
      <c r="C34" s="259">
        <f>IFERROR(VLOOKUP($A34,'Variação'!$1:$1048576,4+3*(COLUMN(C$5)-2),FALSE)-VLOOKUP($A34,'Variação'!$1:$1048576,2+3*(COLUMN(C$5)-2),FALSE),0)+IFERROR(SUMIFS(Proventos!$F:$F,Proventos!$A:$A,YEAR(C$5)&amp;MONTH(C$5)&amp;Acompanhamento!$A34),0)</f>
        <v>0</v>
      </c>
      <c r="D34" s="259">
        <f>IFERROR(VLOOKUP($A34,'Variação'!$1:$1048576,4+3*(COLUMN(D$5)-2),FALSE)-VLOOKUP($A34,'Variação'!$1:$1048576,2+3*(COLUMN(D$5)-2),FALSE),0)+IFERROR(SUMIFS(Proventos!$F:$F,Proventos!$A:$A,YEAR(D$5)&amp;MONTH(D$5)&amp;Acompanhamento!$A34),0)</f>
        <v>0</v>
      </c>
      <c r="E34" s="259">
        <f>IFERROR(VLOOKUP($A34,'Variação'!$1:$1048576,4+3*(COLUMN(E$5)-2),FALSE)-VLOOKUP($A34,'Variação'!$1:$1048576,2+3*(COLUMN(E$5)-2),FALSE),0)+IFERROR(SUMIFS(Proventos!$F:$F,Proventos!$A:$A,YEAR(E$5)&amp;MONTH(E$5)&amp;Acompanhamento!$A34),0)</f>
        <v>0</v>
      </c>
      <c r="F34" s="259">
        <f>IFERROR(VLOOKUP($A34,'Variação'!$1:$1048576,4+3*(COLUMN(F$5)-2),FALSE)-VLOOKUP($A34,'Variação'!$1:$1048576,2+3*(COLUMN(F$5)-2),FALSE),0)+IFERROR(SUMIFS(Proventos!$F:$F,Proventos!$A:$A,YEAR(F$5)&amp;MONTH(F$5)&amp;Acompanhamento!$A34),0)</f>
        <v>0</v>
      </c>
      <c r="G34" s="259">
        <f>IFERROR(VLOOKUP($A34,'Variação'!$1:$1048576,4+3*(COLUMN(G$5)-2),FALSE)-VLOOKUP($A34,'Variação'!$1:$1048576,2+3*(COLUMN(G$5)-2),FALSE),0)+IFERROR(SUMIFS(Proventos!$F:$F,Proventos!$A:$A,YEAR(G$5)&amp;MONTH(G$5)&amp;Acompanhamento!$A34),0)</f>
        <v>0</v>
      </c>
      <c r="H34" s="259">
        <f>IFERROR(VLOOKUP($A34,'Variação'!$1:$1048576,4+3*(COLUMN(H$5)-2),FALSE)-VLOOKUP($A34,'Variação'!$1:$1048576,2+3*(COLUMN(H$5)-2),FALSE),0)+IFERROR(SUMIFS(Proventos!$F:$F,Proventos!$A:$A,YEAR(H$5)&amp;MONTH(H$5)&amp;Acompanhamento!$A34),0)</f>
        <v>0</v>
      </c>
      <c r="I34" s="259">
        <f>IFERROR(VLOOKUP($A34,'Variação'!$1:$1048576,4+3*(COLUMN(I$5)-2),FALSE)-VLOOKUP($A34,'Variação'!$1:$1048576,2+3*(COLUMN(I$5)-2),FALSE),0)+IFERROR(SUMIFS(Proventos!$F:$F,Proventos!$A:$A,YEAR(I$5)&amp;MONTH(I$5)&amp;Acompanhamento!$A34),0)</f>
        <v>0</v>
      </c>
      <c r="J34" s="259">
        <f>IFERROR(VLOOKUP($A34,'Variação'!$1:$1048576,4+3*(COLUMN(J$5)-2),FALSE)-VLOOKUP($A34,'Variação'!$1:$1048576,2+3*(COLUMN(J$5)-2),FALSE),0)+IFERROR(SUMIFS(Proventos!$F:$F,Proventos!$A:$A,YEAR(J$5)&amp;MONTH(J$5)&amp;Acompanhamento!$A34),0)</f>
        <v>0</v>
      </c>
      <c r="K34" s="259">
        <f>IFERROR(VLOOKUP($A34,'Variação'!$1:$1048576,4+3*(COLUMN(K$5)-2),FALSE)-VLOOKUP($A34,'Variação'!$1:$1048576,2+3*(COLUMN(K$5)-2),FALSE),0)+IFERROR(SUMIFS(Proventos!$F:$F,Proventos!$A:$A,YEAR(K$5)&amp;MONTH(K$5)&amp;Acompanhamento!$A34),0)</f>
        <v>0</v>
      </c>
      <c r="L34" s="259">
        <f>IFERROR(VLOOKUP($A34,'Variação'!$1:$1048576,4+3*(COLUMN(L$5)-2),FALSE)-VLOOKUP($A34,'Variação'!$1:$1048576,2+3*(COLUMN(L$5)-2),FALSE),0)+IFERROR(SUMIFS(Proventos!$F:$F,Proventos!$A:$A,YEAR(L$5)&amp;MONTH(L$5)&amp;Acompanhamento!$A34),0)</f>
        <v>0</v>
      </c>
      <c r="M34" s="259">
        <f>IFERROR(VLOOKUP($A34,'Variação'!$1:$1048576,4+3*(COLUMN(M$5)-2),FALSE)-VLOOKUP($A34,'Variação'!$1:$1048576,2+3*(COLUMN(M$5)-2),FALSE),0)+IFERROR(SUMIFS(Proventos!$F:$F,Proventos!$A:$A,YEAR(M$5)&amp;MONTH(M$5)&amp;Acompanhamento!$A34),0)</f>
        <v>0</v>
      </c>
      <c r="N34" s="259">
        <f>IFERROR(VLOOKUP($A34,'Variação'!$1:$1048576,4+3*(COLUMN(N$5)-2),FALSE)-VLOOKUP($A34,'Variação'!$1:$1048576,2+3*(COLUMN(N$5)-2),FALSE),0)+IFERROR(SUMIFS(Proventos!$F:$F,Proventos!$A:$A,YEAR(N$5)&amp;MONTH(N$5)&amp;Acompanhamento!$A34),0)</f>
        <v>0</v>
      </c>
      <c r="O34" s="259">
        <f>IFERROR(VLOOKUP($A34,'Variação'!$1:$1048576,4+3*(COLUMN(O$5)-2),FALSE)-VLOOKUP($A34,'Variação'!$1:$1048576,2+3*(COLUMN(O$5)-2),FALSE),0)+IFERROR(SUMIFS(Proventos!$F:$F,Proventos!$A:$A,YEAR(O$5)&amp;MONTH(O$5)&amp;Acompanhamento!$A34),0)</f>
        <v>0</v>
      </c>
      <c r="P34" s="259">
        <f>IFERROR(VLOOKUP($A34,'Variação'!$1:$1048576,4+3*(COLUMN(P$5)-2),FALSE)-VLOOKUP($A34,'Variação'!$1:$1048576,2+3*(COLUMN(P$5)-2),FALSE),0)+IFERROR(SUMIFS(Proventos!$F:$F,Proventos!$A:$A,YEAR(P$5)&amp;MONTH(P$5)&amp;Acompanhamento!$A34),0)</f>
        <v>0</v>
      </c>
      <c r="Q34" s="259">
        <f>IFERROR(VLOOKUP($A34,'Variação'!$1:$1048576,4+3*(COLUMN(Q$5)-2),FALSE)-VLOOKUP($A34,'Variação'!$1:$1048576,2+3*(COLUMN(Q$5)-2),FALSE),0)+IFERROR(SUMIFS(Proventos!$F:$F,Proventos!$A:$A,YEAR(Q$5)&amp;MONTH(Q$5)&amp;Acompanhamento!$A34),0)</f>
        <v>0</v>
      </c>
      <c r="R34" s="259">
        <f>IFERROR(VLOOKUP($A34,'Variação'!$1:$1048576,4+3*(COLUMN(R$5)-2),FALSE)-VLOOKUP($A34,'Variação'!$1:$1048576,2+3*(COLUMN(R$5)-2),FALSE),0)+IFERROR(SUMIFS(Proventos!$F:$F,Proventos!$A:$A,YEAR(R$5)&amp;MONTH(R$5)&amp;Acompanhamento!$A34),0)</f>
        <v>0</v>
      </c>
      <c r="S34" s="259">
        <f>IFERROR(VLOOKUP($A34,'Variação'!$1:$1048576,4+3*(COLUMN(S$5)-2),FALSE)-VLOOKUP($A34,'Variação'!$1:$1048576,2+3*(COLUMN(S$5)-2),FALSE),0)+IFERROR(SUMIFS(Proventos!$F:$F,Proventos!$A:$A,YEAR(S$5)&amp;MONTH(S$5)&amp;Acompanhamento!$A34),0)</f>
        <v>0</v>
      </c>
      <c r="T34" s="259">
        <f>IFERROR(VLOOKUP($A34,'Variação'!$1:$1048576,4+3*(COLUMN(T$5)-2),FALSE)-VLOOKUP($A34,'Variação'!$1:$1048576,2+3*(COLUMN(T$5)-2),FALSE),0)+IFERROR(SUMIFS(Proventos!$F:$F,Proventos!$A:$A,YEAR(T$5)&amp;MONTH(T$5)&amp;Acompanhamento!$A34),0)</f>
        <v>0</v>
      </c>
      <c r="U34" s="259">
        <f>IFERROR(VLOOKUP($A34,'Variação'!$1:$1048576,4+3*(COLUMN(U$5)-2),FALSE)-VLOOKUP($A34,'Variação'!$1:$1048576,2+3*(COLUMN(U$5)-2),FALSE),0)+IFERROR(SUMIFS(Proventos!$F:$F,Proventos!$A:$A,YEAR(U$5)&amp;MONTH(U$5)&amp;Acompanhamento!$A34),0)</f>
        <v>0</v>
      </c>
      <c r="V34" s="259">
        <f>IFERROR(VLOOKUP($A34,'Variação'!$1:$1048576,4+3*(COLUMN(V$5)-2),FALSE)-VLOOKUP($A34,'Variação'!$1:$1048576,2+3*(COLUMN(V$5)-2),FALSE),0)+IFERROR(SUMIFS(Proventos!$F:$F,Proventos!$A:$A,YEAR(V$5)&amp;MONTH(V$5)&amp;Acompanhamento!$A34),0)</f>
        <v>0</v>
      </c>
      <c r="W34" s="259">
        <f>IFERROR(VLOOKUP($A34,'Variação'!$1:$1048576,4+3*(COLUMN(W$5)-2),FALSE)-VLOOKUP($A34,'Variação'!$1:$1048576,2+3*(COLUMN(W$5)-2),FALSE),0)+IFERROR(SUMIFS(Proventos!$F:$F,Proventos!$A:$A,YEAR(W$5)&amp;MONTH(W$5)&amp;Acompanhamento!$A34),0)</f>
        <v>0</v>
      </c>
      <c r="X34" s="259">
        <f>IFERROR(VLOOKUP($A34,'Variação'!$1:$1048576,4+3*(COLUMN(X$5)-2),FALSE)-VLOOKUP($A34,'Variação'!$1:$1048576,2+3*(COLUMN(X$5)-2),FALSE),0)+IFERROR(SUMIFS(Proventos!$F:$F,Proventos!$A:$A,YEAR(X$5)&amp;MONTH(X$5)&amp;Acompanhamento!$A34),0)</f>
        <v>0</v>
      </c>
      <c r="Y34" s="259">
        <f>IFERROR(VLOOKUP($A34,'Variação'!$1:$1048576,4+3*(COLUMN(Y$5)-2),FALSE)-VLOOKUP($A34,'Variação'!$1:$1048576,2+3*(COLUMN(Y$5)-2),FALSE),0)+IFERROR(SUMIFS(Proventos!$F:$F,Proventos!$A:$A,YEAR(Y$5)&amp;MONTH(Y$5)&amp;Acompanhamento!$A34),0)</f>
        <v>0</v>
      </c>
      <c r="Z34" s="259">
        <f>IFERROR(VLOOKUP($A34,'Variação'!$1:$1048576,4+3*(COLUMN(Z$5)-2),FALSE)-VLOOKUP($A34,'Variação'!$1:$1048576,2+3*(COLUMN(Z$5)-2),FALSE),0)+IFERROR(SUMIFS(Proventos!$F:$F,Proventos!$A:$A,YEAR(Z$5)&amp;MONTH(Z$5)&amp;Acompanhamento!$A34),0)</f>
        <v>0</v>
      </c>
      <c r="AA34" s="259">
        <f>IFERROR(VLOOKUP($A34,'Variação'!$1:$1048576,4+3*(COLUMN(AA$5)-2),FALSE)-VLOOKUP($A34,'Variação'!$1:$1048576,2+3*(COLUMN(AA$5)-2),FALSE),0)+IFERROR(SUMIFS(Proventos!$F:$F,Proventos!$A:$A,YEAR(AA$5)&amp;MONTH(AA$5)&amp;Acompanhamento!$A34),0)</f>
        <v>0</v>
      </c>
      <c r="AB34" s="259">
        <f>IFERROR(VLOOKUP($A34,'Variação'!$1:$1048576,4+3*(COLUMN(AB$5)-2),FALSE)-VLOOKUP($A34,'Variação'!$1:$1048576,2+3*(COLUMN(AB$5)-2),FALSE),0)+IFERROR(SUMIFS(Proventos!$F:$F,Proventos!$A:$A,YEAR(AB$5)&amp;MONTH(AB$5)&amp;Acompanhamento!$A34),0)</f>
        <v>0</v>
      </c>
      <c r="AC34" s="259">
        <f>IFERROR(VLOOKUP($A34,'Variação'!$1:$1048576,4+3*(COLUMN(AC$5)-2),FALSE)-VLOOKUP($A34,'Variação'!$1:$1048576,2+3*(COLUMN(AC$5)-2),FALSE),0)+IFERROR(SUMIFS(Proventos!$F:$F,Proventos!$A:$A,YEAR(AC$5)&amp;MONTH(AC$5)&amp;Acompanhamento!$A34),0)</f>
        <v>0</v>
      </c>
      <c r="AD34" s="259">
        <f>IFERROR(VLOOKUP($A34,'Variação'!$1:$1048576,4+3*(COLUMN(AD$5)-2),FALSE)-VLOOKUP($A34,'Variação'!$1:$1048576,2+3*(COLUMN(AD$5)-2),FALSE),0)+IFERROR(SUMIFS(Proventos!$F:$F,Proventos!$A:$A,YEAR(AD$5)&amp;MONTH(AD$5)&amp;Acompanhamento!$A34),0)</f>
        <v>0</v>
      </c>
      <c r="AE34" s="259">
        <f>IFERROR(VLOOKUP($A34,'Variação'!$1:$1048576,4+3*(COLUMN(AE$5)-2),FALSE)-VLOOKUP($A34,'Variação'!$1:$1048576,2+3*(COLUMN(AE$5)-2),FALSE),0)+IFERROR(SUMIFS(Proventos!$F:$F,Proventos!$A:$A,YEAR(AE$5)&amp;MONTH(AE$5)&amp;Acompanhamento!$A34),0)</f>
        <v>0</v>
      </c>
      <c r="AF34" s="259">
        <f>IFERROR(VLOOKUP($A34,'Variação'!$1:$1048576,4+3*(COLUMN(AF$5)-2),FALSE)-VLOOKUP($A34,'Variação'!$1:$1048576,2+3*(COLUMN(AF$5)-2),FALSE),0)+IFERROR(SUMIFS(Proventos!$F:$F,Proventos!$A:$A,YEAR(AF$5)&amp;MONTH(AF$5)&amp;Acompanhamento!$A34),0)</f>
        <v>0</v>
      </c>
      <c r="AG34" s="259">
        <f>IFERROR(VLOOKUP($A34,'Variação'!$1:$1048576,4+3*(COLUMN(AG$5)-2),FALSE)-VLOOKUP($A34,'Variação'!$1:$1048576,2+3*(COLUMN(AG$5)-2),FALSE),0)+IFERROR(SUMIFS(Proventos!$F:$F,Proventos!$A:$A,YEAR(AG$5)&amp;MONTH(AG$5)&amp;Acompanhamento!$A34),0)</f>
        <v>0</v>
      </c>
      <c r="AH34" s="259">
        <f>IFERROR(VLOOKUP($A34,'Variação'!$1:$1048576,4+3*(COLUMN(AH$5)-2),FALSE)-VLOOKUP($A34,'Variação'!$1:$1048576,2+3*(COLUMN(AH$5)-2),FALSE),0)+IFERROR(SUMIFS(Proventos!$F:$F,Proventos!$A:$A,YEAR(AH$5)&amp;MONTH(AH$5)&amp;Acompanhamento!$A34),0)</f>
        <v>0</v>
      </c>
      <c r="AI34" s="259">
        <f>IFERROR(VLOOKUP($A34,'Variação'!$1:$1048576,4+3*(COLUMN(AI$5)-2),FALSE)-VLOOKUP($A34,'Variação'!$1:$1048576,2+3*(COLUMN(AI$5)-2),FALSE),0)+IFERROR(SUMIFS(Proventos!$F:$F,Proventos!$A:$A,YEAR(AI$5)&amp;MONTH(AI$5)&amp;Acompanhamento!$A34),0)</f>
        <v>0</v>
      </c>
      <c r="AJ34" s="259">
        <f>IFERROR(VLOOKUP($A34,'Variação'!$1:$1048576,4+3*(COLUMN(AJ$5)-2),FALSE)-VLOOKUP($A34,'Variação'!$1:$1048576,2+3*(COLUMN(AJ$5)-2),FALSE),0)+IFERROR(SUMIFS(Proventos!$F:$F,Proventos!$A:$A,YEAR(AJ$5)&amp;MONTH(AJ$5)&amp;Acompanhamento!$A34),0)</f>
        <v>0</v>
      </c>
      <c r="AK34" s="259">
        <f>IFERROR(VLOOKUP($A34,'Variação'!$1:$1048576,4+3*(COLUMN(AK$5)-2),FALSE)-VLOOKUP($A34,'Variação'!$1:$1048576,2+3*(COLUMN(AK$5)-2),FALSE),0)+IFERROR(SUMIFS(Proventos!$F:$F,Proventos!$A:$A,YEAR(AK$5)&amp;MONTH(AK$5)&amp;Acompanhamento!$A34),0)</f>
        <v>0</v>
      </c>
      <c r="AL34" s="259">
        <f>IFERROR(VLOOKUP($A34,'Variação'!$1:$1048576,4+3*(COLUMN(AL$5)-2),FALSE)-VLOOKUP($A34,'Variação'!$1:$1048576,2+3*(COLUMN(AL$5)-2),FALSE),0)+IFERROR(SUMIFS(Proventos!$F:$F,Proventos!$A:$A,YEAR(AL$5)&amp;MONTH(AL$5)&amp;Acompanhamento!$A34),0)</f>
        <v>0</v>
      </c>
      <c r="AM34" s="259">
        <f>IFERROR(VLOOKUP($A34,'Variação'!$1:$1048576,4+3*(COLUMN(AM$5)-2),FALSE)-VLOOKUP($A34,'Variação'!$1:$1048576,2+3*(COLUMN(AM$5)-2),FALSE),0)+IFERROR(SUMIFS(Proventos!$F:$F,Proventos!$A:$A,YEAR(AM$5)&amp;MONTH(AM$5)&amp;Acompanhamento!$A34),0)</f>
        <v>0</v>
      </c>
      <c r="AN34" s="259">
        <f>IFERROR(VLOOKUP($A34,'Variação'!$1:$1048576,4+3*(COLUMN(AN$5)-2),FALSE)-VLOOKUP($A34,'Variação'!$1:$1048576,2+3*(COLUMN(AN$5)-2),FALSE),0)+IFERROR(SUMIFS(Proventos!$F:$F,Proventos!$A:$A,YEAR(AN$5)&amp;MONTH(AN$5)&amp;Acompanhamento!$A34),0)</f>
        <v>0</v>
      </c>
      <c r="AO34" s="259">
        <f>IFERROR(VLOOKUP($A34,'Variação'!$1:$1048576,4+3*(COLUMN(AO$5)-2),FALSE)-VLOOKUP($A34,'Variação'!$1:$1048576,2+3*(COLUMN(AO$5)-2),FALSE),0)+IFERROR(SUMIFS(Proventos!$F:$F,Proventos!$A:$A,YEAR(AO$5)&amp;MONTH(AO$5)&amp;Acompanhamento!$A34),0)</f>
        <v>0</v>
      </c>
      <c r="AP34" s="259">
        <f>IFERROR(VLOOKUP($A34,'Variação'!$1:$1048576,4+3*(COLUMN(AP$5)-2),FALSE)-VLOOKUP($A34,'Variação'!$1:$1048576,2+3*(COLUMN(AP$5)-2),FALSE),0)+IFERROR(SUMIFS(Proventos!$F:$F,Proventos!$A:$A,YEAR(AP$5)&amp;MONTH(AP$5)&amp;Acompanhamento!$A34),0)</f>
        <v>0</v>
      </c>
      <c r="AQ34" s="259">
        <f>IFERROR(VLOOKUP($A34,'Variação'!$1:$1048576,4+3*(COLUMN(AQ$5)-2),FALSE)-VLOOKUP($A34,'Variação'!$1:$1048576,2+3*(COLUMN(AQ$5)-2),FALSE),0)+IFERROR(SUMIFS(Proventos!$F:$F,Proventos!$A:$A,YEAR(AQ$5)&amp;MONTH(AQ$5)&amp;Acompanhamento!$A34),0)</f>
        <v>0</v>
      </c>
      <c r="AR34" s="259">
        <f>IFERROR(VLOOKUP($A34,'Variação'!$1:$1048576,4+3*(COLUMN(AR$5)-2),FALSE)-VLOOKUP($A34,'Variação'!$1:$1048576,2+3*(COLUMN(AR$5)-2),FALSE),0)+IFERROR(SUMIFS(Proventos!$F:$F,Proventos!$A:$A,YEAR(AR$5)&amp;MONTH(AR$5)&amp;Acompanhamento!$A34),0)</f>
        <v>0</v>
      </c>
      <c r="AS34" s="259">
        <f>IFERROR(VLOOKUP($A34,'Variação'!$1:$1048576,4+3*(COLUMN(AS$5)-2),FALSE)-VLOOKUP($A34,'Variação'!$1:$1048576,2+3*(COLUMN(AS$5)-2),FALSE),0)+IFERROR(SUMIFS(Proventos!$F:$F,Proventos!$A:$A,YEAR(AS$5)&amp;MONTH(AS$5)&amp;Acompanhamento!$A34),0)</f>
        <v>0</v>
      </c>
      <c r="AT34" s="259">
        <f>IFERROR(VLOOKUP($A34,'Variação'!$1:$1048576,4+3*(COLUMN(AT$5)-2),FALSE)-VLOOKUP($A34,'Variação'!$1:$1048576,2+3*(COLUMN(AT$5)-2),FALSE),0)+IFERROR(SUMIFS(Proventos!$F:$F,Proventos!$A:$A,YEAR(AT$5)&amp;MONTH(AT$5)&amp;Acompanhamento!$A34),0)</f>
        <v>0</v>
      </c>
      <c r="AU34" s="259">
        <f>IFERROR(VLOOKUP($A34,'Variação'!$1:$1048576,4+3*(COLUMN(AU$5)-2),FALSE)-VLOOKUP($A34,'Variação'!$1:$1048576,2+3*(COLUMN(AU$5)-2),FALSE),0)+IFERROR(SUMIFS(Proventos!$F:$F,Proventos!$A:$A,YEAR(AU$5)&amp;MONTH(AU$5)&amp;Acompanhamento!$A34),0)</f>
        <v>0</v>
      </c>
      <c r="AV34" s="259">
        <f>IFERROR(VLOOKUP($A34,'Variação'!$1:$1048576,4+3*(COLUMN(AV$5)-2),FALSE)-VLOOKUP($A34,'Variação'!$1:$1048576,2+3*(COLUMN(AV$5)-2),FALSE),0)+IFERROR(SUMIFS(Proventos!$F:$F,Proventos!$A:$A,YEAR(AV$5)&amp;MONTH(AV$5)&amp;Acompanhamento!$A34),0)</f>
        <v>0</v>
      </c>
      <c r="AW34" s="259">
        <f>IFERROR(VLOOKUP($A34,'Variação'!$1:$1048576,4+3*(COLUMN(AW$5)-2),FALSE)-VLOOKUP($A34,'Variação'!$1:$1048576,2+3*(COLUMN(AW$5)-2),FALSE),0)+IFERROR(SUMIFS(Proventos!$F:$F,Proventos!$A:$A,YEAR(AW$5)&amp;MONTH(AW$5)&amp;Acompanhamento!$A34),0)</f>
        <v>0</v>
      </c>
      <c r="AX34" s="259">
        <f>IFERROR(VLOOKUP($A34,'Variação'!$1:$1048576,4+3*(COLUMN(AX$5)-2),FALSE)-VLOOKUP($A34,'Variação'!$1:$1048576,2+3*(COLUMN(AX$5)-2),FALSE),0)+IFERROR(SUMIFS(Proventos!$F:$F,Proventos!$A:$A,YEAR(AX$5)&amp;MONTH(AX$5)&amp;Acompanhamento!$A34),0)</f>
        <v>0</v>
      </c>
      <c r="AY34" s="259">
        <f>IFERROR(VLOOKUP($A34,'Variação'!$1:$1048576,4+3*(COLUMN(AY$5)-2),FALSE)-VLOOKUP($A34,'Variação'!$1:$1048576,2+3*(COLUMN(AY$5)-2),FALSE),0)+IFERROR(SUMIFS(Proventos!$F:$F,Proventos!$A:$A,YEAR(AY$5)&amp;MONTH(AY$5)&amp;Acompanhamento!$A34),0)</f>
        <v>0</v>
      </c>
      <c r="AZ34" s="259">
        <f>IFERROR(VLOOKUP($A34,'Variação'!$1:$1048576,4+3*(COLUMN(AZ$5)-2),FALSE)-VLOOKUP($A34,'Variação'!$1:$1048576,2+3*(COLUMN(AZ$5)-2),FALSE),0)+IFERROR(SUMIFS(Proventos!$F:$F,Proventos!$A:$A,YEAR(AZ$5)&amp;MONTH(AZ$5)&amp;Acompanhamento!$A34),0)</f>
        <v>0</v>
      </c>
      <c r="BA34" s="259">
        <f>IFERROR(VLOOKUP($A34,'Variação'!$1:$1048576,4+3*(COLUMN(BA$5)-2),FALSE)-VLOOKUP($A34,'Variação'!$1:$1048576,2+3*(COLUMN(BA$5)-2),FALSE),0)+IFERROR(SUMIFS(Proventos!$F:$F,Proventos!$A:$A,YEAR(BA$5)&amp;MONTH(BA$5)&amp;Acompanhamento!$A34),0)</f>
        <v>0</v>
      </c>
      <c r="BB34" s="259">
        <f>IFERROR(VLOOKUP($A34,'Variação'!$1:$1048576,4+3*(COLUMN(BB$5)-2),FALSE)-VLOOKUP($A34,'Variação'!$1:$1048576,2+3*(COLUMN(BB$5)-2),FALSE),0)+IFERROR(SUMIFS(Proventos!$F:$F,Proventos!$A:$A,YEAR(BB$5)&amp;MONTH(BB$5)&amp;Acompanhamento!$A34),0)</f>
        <v>0</v>
      </c>
      <c r="BC34" s="259">
        <f>IFERROR(VLOOKUP($A34,'Variação'!$1:$1048576,4+3*(COLUMN(BC$5)-2),FALSE)-VLOOKUP($A34,'Variação'!$1:$1048576,2+3*(COLUMN(BC$5)-2),FALSE),0)+IFERROR(SUMIFS(Proventos!$F:$F,Proventos!$A:$A,YEAR(BC$5)&amp;MONTH(BC$5)&amp;Acompanhamento!$A34),0)</f>
        <v>0</v>
      </c>
      <c r="BD34" s="259">
        <f>IFERROR(VLOOKUP($A34,'Variação'!$1:$1048576,4+3*(COLUMN(BD$5)-2),FALSE)-VLOOKUP($A34,'Variação'!$1:$1048576,2+3*(COLUMN(BD$5)-2),FALSE),0)+IFERROR(SUMIFS(Proventos!$F:$F,Proventos!$A:$A,YEAR(BD$5)&amp;MONTH(BD$5)&amp;Acompanhamento!$A34),0)</f>
        <v>0</v>
      </c>
      <c r="BE34" s="259">
        <f>IFERROR(VLOOKUP($A34,'Variação'!$1:$1048576,4+3*(COLUMN(BE$5)-2),FALSE)-VLOOKUP($A34,'Variação'!$1:$1048576,2+3*(COLUMN(BE$5)-2),FALSE),0)+IFERROR(SUMIFS(Proventos!$F:$F,Proventos!$A:$A,YEAR(BE$5)&amp;MONTH(BE$5)&amp;Acompanhamento!$A34),0)</f>
        <v>0</v>
      </c>
      <c r="BF34" s="259">
        <f>IFERROR(VLOOKUP($A34,'Variação'!$1:$1048576,4+3*(COLUMN(BF$5)-2),FALSE)-VLOOKUP($A34,'Variação'!$1:$1048576,2+3*(COLUMN(BF$5)-2),FALSE),0)+IFERROR(SUMIFS(Proventos!$F:$F,Proventos!$A:$A,YEAR(BF$5)&amp;MONTH(BF$5)&amp;Acompanhamento!$A34),0)</f>
        <v>0</v>
      </c>
      <c r="BG34" s="259">
        <f>IFERROR(VLOOKUP($A34,'Variação'!$1:$1048576,4+3*(COLUMN(BG$5)-2),FALSE)-VLOOKUP($A34,'Variação'!$1:$1048576,2+3*(COLUMN(BG$5)-2),FALSE),0)+IFERROR(SUMIFS(Proventos!$F:$F,Proventos!$A:$A,YEAR(BG$5)&amp;MONTH(BG$5)&amp;Acompanhamento!$A34),0)</f>
        <v>0</v>
      </c>
      <c r="BH34" s="259">
        <f>IFERROR(VLOOKUP($A34,'Variação'!$1:$1048576,4+3*(COLUMN(BH$5)-2),FALSE)-VLOOKUP($A34,'Variação'!$1:$1048576,2+3*(COLUMN(BH$5)-2),FALSE),0)+IFERROR(SUMIFS(Proventos!$F:$F,Proventos!$A:$A,YEAR(BH$5)&amp;MONTH(BH$5)&amp;Acompanhamento!$A34),0)</f>
        <v>0</v>
      </c>
      <c r="BI34" s="259">
        <f>IFERROR(VLOOKUP($A34,'Variação'!$1:$1048576,4+3*(COLUMN(BI$5)-2),FALSE)-VLOOKUP($A34,'Variação'!$1:$1048576,2+3*(COLUMN(BI$5)-2),FALSE),0)+IFERROR(SUMIFS(Proventos!$F:$F,Proventos!$A:$A,YEAR(BI$5)&amp;MONTH(BI$5)&amp;Acompanhamento!$A34),0)</f>
        <v>0</v>
      </c>
    </row>
    <row r="35" ht="14.25" customHeight="1" outlineLevel="2">
      <c r="A35" s="263"/>
      <c r="B35" s="259">
        <f>IFERROR(VLOOKUP($A35,'Variação'!$1:$1048576,4+3*(COLUMN(B$5)-2),FALSE)-VLOOKUP($A35,'Variação'!$1:$1048576,2+3*(COLUMN(B$5)-2),FALSE),0)+IFERROR(SUMIFS(Proventos!$F:$F,Proventos!$A:$A,YEAR(B$5)&amp;MONTH(B$5)&amp;Acompanhamento!$A35),0)</f>
        <v>0</v>
      </c>
      <c r="C35" s="259">
        <f>IFERROR(VLOOKUP($A35,'Variação'!$1:$1048576,4+3*(COLUMN(C$5)-2),FALSE)-VLOOKUP($A35,'Variação'!$1:$1048576,2+3*(COLUMN(C$5)-2),FALSE),0)+IFERROR(SUMIFS(Proventos!$F:$F,Proventos!$A:$A,YEAR(C$5)&amp;MONTH(C$5)&amp;Acompanhamento!$A35),0)</f>
        <v>0</v>
      </c>
      <c r="D35" s="259">
        <f>IFERROR(VLOOKUP($A35,'Variação'!$1:$1048576,4+3*(COLUMN(D$5)-2),FALSE)-VLOOKUP($A35,'Variação'!$1:$1048576,2+3*(COLUMN(D$5)-2),FALSE),0)+IFERROR(SUMIFS(Proventos!$F:$F,Proventos!$A:$A,YEAR(D$5)&amp;MONTH(D$5)&amp;Acompanhamento!$A35),0)</f>
        <v>0</v>
      </c>
      <c r="E35" s="259">
        <f>IFERROR(VLOOKUP($A35,'Variação'!$1:$1048576,4+3*(COLUMN(E$5)-2),FALSE)-VLOOKUP($A35,'Variação'!$1:$1048576,2+3*(COLUMN(E$5)-2),FALSE),0)+IFERROR(SUMIFS(Proventos!$F:$F,Proventos!$A:$A,YEAR(E$5)&amp;MONTH(E$5)&amp;Acompanhamento!$A35),0)</f>
        <v>0</v>
      </c>
      <c r="F35" s="259">
        <f>IFERROR(VLOOKUP($A35,'Variação'!$1:$1048576,4+3*(COLUMN(F$5)-2),FALSE)-VLOOKUP($A35,'Variação'!$1:$1048576,2+3*(COLUMN(F$5)-2),FALSE),0)+IFERROR(SUMIFS(Proventos!$F:$F,Proventos!$A:$A,YEAR(F$5)&amp;MONTH(F$5)&amp;Acompanhamento!$A35),0)</f>
        <v>0</v>
      </c>
      <c r="G35" s="259">
        <f>IFERROR(VLOOKUP($A35,'Variação'!$1:$1048576,4+3*(COLUMN(G$5)-2),FALSE)-VLOOKUP($A35,'Variação'!$1:$1048576,2+3*(COLUMN(G$5)-2),FALSE),0)+IFERROR(SUMIFS(Proventos!$F:$F,Proventos!$A:$A,YEAR(G$5)&amp;MONTH(G$5)&amp;Acompanhamento!$A35),0)</f>
        <v>0</v>
      </c>
      <c r="H35" s="259">
        <f>IFERROR(VLOOKUP($A35,'Variação'!$1:$1048576,4+3*(COLUMN(H$5)-2),FALSE)-VLOOKUP($A35,'Variação'!$1:$1048576,2+3*(COLUMN(H$5)-2),FALSE),0)+IFERROR(SUMIFS(Proventos!$F:$F,Proventos!$A:$A,YEAR(H$5)&amp;MONTH(H$5)&amp;Acompanhamento!$A35),0)</f>
        <v>0</v>
      </c>
      <c r="I35" s="259">
        <f>IFERROR(VLOOKUP($A35,'Variação'!$1:$1048576,4+3*(COLUMN(I$5)-2),FALSE)-VLOOKUP($A35,'Variação'!$1:$1048576,2+3*(COLUMN(I$5)-2),FALSE),0)+IFERROR(SUMIFS(Proventos!$F:$F,Proventos!$A:$A,YEAR(I$5)&amp;MONTH(I$5)&amp;Acompanhamento!$A35),0)</f>
        <v>0</v>
      </c>
      <c r="J35" s="259">
        <f>IFERROR(VLOOKUP($A35,'Variação'!$1:$1048576,4+3*(COLUMN(J$5)-2),FALSE)-VLOOKUP($A35,'Variação'!$1:$1048576,2+3*(COLUMN(J$5)-2),FALSE),0)+IFERROR(SUMIFS(Proventos!$F:$F,Proventos!$A:$A,YEAR(J$5)&amp;MONTH(J$5)&amp;Acompanhamento!$A35),0)</f>
        <v>0</v>
      </c>
      <c r="K35" s="259">
        <f>IFERROR(VLOOKUP($A35,'Variação'!$1:$1048576,4+3*(COLUMN(K$5)-2),FALSE)-VLOOKUP($A35,'Variação'!$1:$1048576,2+3*(COLUMN(K$5)-2),FALSE),0)+IFERROR(SUMIFS(Proventos!$F:$F,Proventos!$A:$A,YEAR(K$5)&amp;MONTH(K$5)&amp;Acompanhamento!$A35),0)</f>
        <v>0</v>
      </c>
      <c r="L35" s="259">
        <f>IFERROR(VLOOKUP($A35,'Variação'!$1:$1048576,4+3*(COLUMN(L$5)-2),FALSE)-VLOOKUP($A35,'Variação'!$1:$1048576,2+3*(COLUMN(L$5)-2),FALSE),0)+IFERROR(SUMIFS(Proventos!$F:$F,Proventos!$A:$A,YEAR(L$5)&amp;MONTH(L$5)&amp;Acompanhamento!$A35),0)</f>
        <v>0</v>
      </c>
      <c r="M35" s="259">
        <f>IFERROR(VLOOKUP($A35,'Variação'!$1:$1048576,4+3*(COLUMN(M$5)-2),FALSE)-VLOOKUP($A35,'Variação'!$1:$1048576,2+3*(COLUMN(M$5)-2),FALSE),0)+IFERROR(SUMIFS(Proventos!$F:$F,Proventos!$A:$A,YEAR(M$5)&amp;MONTH(M$5)&amp;Acompanhamento!$A35),0)</f>
        <v>0</v>
      </c>
      <c r="N35" s="259">
        <f>IFERROR(VLOOKUP($A35,'Variação'!$1:$1048576,4+3*(COLUMN(N$5)-2),FALSE)-VLOOKUP($A35,'Variação'!$1:$1048576,2+3*(COLUMN(N$5)-2),FALSE),0)+IFERROR(SUMIFS(Proventos!$F:$F,Proventos!$A:$A,YEAR(N$5)&amp;MONTH(N$5)&amp;Acompanhamento!$A35),0)</f>
        <v>0</v>
      </c>
      <c r="O35" s="259">
        <f>IFERROR(VLOOKUP($A35,'Variação'!$1:$1048576,4+3*(COLUMN(O$5)-2),FALSE)-VLOOKUP($A35,'Variação'!$1:$1048576,2+3*(COLUMN(O$5)-2),FALSE),0)+IFERROR(SUMIFS(Proventos!$F:$F,Proventos!$A:$A,YEAR(O$5)&amp;MONTH(O$5)&amp;Acompanhamento!$A35),0)</f>
        <v>0</v>
      </c>
      <c r="P35" s="259">
        <f>IFERROR(VLOOKUP($A35,'Variação'!$1:$1048576,4+3*(COLUMN(P$5)-2),FALSE)-VLOOKUP($A35,'Variação'!$1:$1048576,2+3*(COLUMN(P$5)-2),FALSE),0)+IFERROR(SUMIFS(Proventos!$F:$F,Proventos!$A:$A,YEAR(P$5)&amp;MONTH(P$5)&amp;Acompanhamento!$A35),0)</f>
        <v>0</v>
      </c>
      <c r="Q35" s="259">
        <f>IFERROR(VLOOKUP($A35,'Variação'!$1:$1048576,4+3*(COLUMN(Q$5)-2),FALSE)-VLOOKUP($A35,'Variação'!$1:$1048576,2+3*(COLUMN(Q$5)-2),FALSE),0)+IFERROR(SUMIFS(Proventos!$F:$F,Proventos!$A:$A,YEAR(Q$5)&amp;MONTH(Q$5)&amp;Acompanhamento!$A35),0)</f>
        <v>0</v>
      </c>
      <c r="R35" s="259">
        <f>IFERROR(VLOOKUP($A35,'Variação'!$1:$1048576,4+3*(COLUMN(R$5)-2),FALSE)-VLOOKUP($A35,'Variação'!$1:$1048576,2+3*(COLUMN(R$5)-2),FALSE),0)+IFERROR(SUMIFS(Proventos!$F:$F,Proventos!$A:$A,YEAR(R$5)&amp;MONTH(R$5)&amp;Acompanhamento!$A35),0)</f>
        <v>0</v>
      </c>
      <c r="S35" s="259">
        <f>IFERROR(VLOOKUP($A35,'Variação'!$1:$1048576,4+3*(COLUMN(S$5)-2),FALSE)-VLOOKUP($A35,'Variação'!$1:$1048576,2+3*(COLUMN(S$5)-2),FALSE),0)+IFERROR(SUMIFS(Proventos!$F:$F,Proventos!$A:$A,YEAR(S$5)&amp;MONTH(S$5)&amp;Acompanhamento!$A35),0)</f>
        <v>0</v>
      </c>
      <c r="T35" s="259">
        <f>IFERROR(VLOOKUP($A35,'Variação'!$1:$1048576,4+3*(COLUMN(T$5)-2),FALSE)-VLOOKUP($A35,'Variação'!$1:$1048576,2+3*(COLUMN(T$5)-2),FALSE),0)+IFERROR(SUMIFS(Proventos!$F:$F,Proventos!$A:$A,YEAR(T$5)&amp;MONTH(T$5)&amp;Acompanhamento!$A35),0)</f>
        <v>0</v>
      </c>
      <c r="U35" s="259">
        <f>IFERROR(VLOOKUP($A35,'Variação'!$1:$1048576,4+3*(COLUMN(U$5)-2),FALSE)-VLOOKUP($A35,'Variação'!$1:$1048576,2+3*(COLUMN(U$5)-2),FALSE),0)+IFERROR(SUMIFS(Proventos!$F:$F,Proventos!$A:$A,YEAR(U$5)&amp;MONTH(U$5)&amp;Acompanhamento!$A35),0)</f>
        <v>0</v>
      </c>
      <c r="V35" s="259">
        <f>IFERROR(VLOOKUP($A35,'Variação'!$1:$1048576,4+3*(COLUMN(V$5)-2),FALSE)-VLOOKUP($A35,'Variação'!$1:$1048576,2+3*(COLUMN(V$5)-2),FALSE),0)+IFERROR(SUMIFS(Proventos!$F:$F,Proventos!$A:$A,YEAR(V$5)&amp;MONTH(V$5)&amp;Acompanhamento!$A35),0)</f>
        <v>0</v>
      </c>
      <c r="W35" s="259">
        <f>IFERROR(VLOOKUP($A35,'Variação'!$1:$1048576,4+3*(COLUMN(W$5)-2),FALSE)-VLOOKUP($A35,'Variação'!$1:$1048576,2+3*(COLUMN(W$5)-2),FALSE),0)+IFERROR(SUMIFS(Proventos!$F:$F,Proventos!$A:$A,YEAR(W$5)&amp;MONTH(W$5)&amp;Acompanhamento!$A35),0)</f>
        <v>0</v>
      </c>
      <c r="X35" s="259">
        <f>IFERROR(VLOOKUP($A35,'Variação'!$1:$1048576,4+3*(COLUMN(X$5)-2),FALSE)-VLOOKUP($A35,'Variação'!$1:$1048576,2+3*(COLUMN(X$5)-2),FALSE),0)+IFERROR(SUMIFS(Proventos!$F:$F,Proventos!$A:$A,YEAR(X$5)&amp;MONTH(X$5)&amp;Acompanhamento!$A35),0)</f>
        <v>0</v>
      </c>
      <c r="Y35" s="259">
        <f>IFERROR(VLOOKUP($A35,'Variação'!$1:$1048576,4+3*(COLUMN(Y$5)-2),FALSE)-VLOOKUP($A35,'Variação'!$1:$1048576,2+3*(COLUMN(Y$5)-2),FALSE),0)+IFERROR(SUMIFS(Proventos!$F:$F,Proventos!$A:$A,YEAR(Y$5)&amp;MONTH(Y$5)&amp;Acompanhamento!$A35),0)</f>
        <v>0</v>
      </c>
      <c r="Z35" s="259">
        <f>IFERROR(VLOOKUP($A35,'Variação'!$1:$1048576,4+3*(COLUMN(Z$5)-2),FALSE)-VLOOKUP($A35,'Variação'!$1:$1048576,2+3*(COLUMN(Z$5)-2),FALSE),0)+IFERROR(SUMIFS(Proventos!$F:$F,Proventos!$A:$A,YEAR(Z$5)&amp;MONTH(Z$5)&amp;Acompanhamento!$A35),0)</f>
        <v>0</v>
      </c>
      <c r="AA35" s="259">
        <f>IFERROR(VLOOKUP($A35,'Variação'!$1:$1048576,4+3*(COLUMN(AA$5)-2),FALSE)-VLOOKUP($A35,'Variação'!$1:$1048576,2+3*(COLUMN(AA$5)-2),FALSE),0)+IFERROR(SUMIFS(Proventos!$F:$F,Proventos!$A:$A,YEAR(AA$5)&amp;MONTH(AA$5)&amp;Acompanhamento!$A35),0)</f>
        <v>0</v>
      </c>
      <c r="AB35" s="259">
        <f>IFERROR(VLOOKUP($A35,'Variação'!$1:$1048576,4+3*(COLUMN(AB$5)-2),FALSE)-VLOOKUP($A35,'Variação'!$1:$1048576,2+3*(COLUMN(AB$5)-2),FALSE),0)+IFERROR(SUMIFS(Proventos!$F:$F,Proventos!$A:$A,YEAR(AB$5)&amp;MONTH(AB$5)&amp;Acompanhamento!$A35),0)</f>
        <v>0</v>
      </c>
      <c r="AC35" s="259">
        <f>IFERROR(VLOOKUP($A35,'Variação'!$1:$1048576,4+3*(COLUMN(AC$5)-2),FALSE)-VLOOKUP($A35,'Variação'!$1:$1048576,2+3*(COLUMN(AC$5)-2),FALSE),0)+IFERROR(SUMIFS(Proventos!$F:$F,Proventos!$A:$A,YEAR(AC$5)&amp;MONTH(AC$5)&amp;Acompanhamento!$A35),0)</f>
        <v>0</v>
      </c>
      <c r="AD35" s="259">
        <f>IFERROR(VLOOKUP($A35,'Variação'!$1:$1048576,4+3*(COLUMN(AD$5)-2),FALSE)-VLOOKUP($A35,'Variação'!$1:$1048576,2+3*(COLUMN(AD$5)-2),FALSE),0)+IFERROR(SUMIFS(Proventos!$F:$F,Proventos!$A:$A,YEAR(AD$5)&amp;MONTH(AD$5)&amp;Acompanhamento!$A35),0)</f>
        <v>0</v>
      </c>
      <c r="AE35" s="259">
        <f>IFERROR(VLOOKUP($A35,'Variação'!$1:$1048576,4+3*(COLUMN(AE$5)-2),FALSE)-VLOOKUP($A35,'Variação'!$1:$1048576,2+3*(COLUMN(AE$5)-2),FALSE),0)+IFERROR(SUMIFS(Proventos!$F:$F,Proventos!$A:$A,YEAR(AE$5)&amp;MONTH(AE$5)&amp;Acompanhamento!$A35),0)</f>
        <v>0</v>
      </c>
      <c r="AF35" s="259">
        <f>IFERROR(VLOOKUP($A35,'Variação'!$1:$1048576,4+3*(COLUMN(AF$5)-2),FALSE)-VLOOKUP($A35,'Variação'!$1:$1048576,2+3*(COLUMN(AF$5)-2),FALSE),0)+IFERROR(SUMIFS(Proventos!$F:$F,Proventos!$A:$A,YEAR(AF$5)&amp;MONTH(AF$5)&amp;Acompanhamento!$A35),0)</f>
        <v>0</v>
      </c>
      <c r="AG35" s="259">
        <f>IFERROR(VLOOKUP($A35,'Variação'!$1:$1048576,4+3*(COLUMN(AG$5)-2),FALSE)-VLOOKUP($A35,'Variação'!$1:$1048576,2+3*(COLUMN(AG$5)-2),FALSE),0)+IFERROR(SUMIFS(Proventos!$F:$F,Proventos!$A:$A,YEAR(AG$5)&amp;MONTH(AG$5)&amp;Acompanhamento!$A35),0)</f>
        <v>0</v>
      </c>
      <c r="AH35" s="259">
        <f>IFERROR(VLOOKUP($A35,'Variação'!$1:$1048576,4+3*(COLUMN(AH$5)-2),FALSE)-VLOOKUP($A35,'Variação'!$1:$1048576,2+3*(COLUMN(AH$5)-2),FALSE),0)+IFERROR(SUMIFS(Proventos!$F:$F,Proventos!$A:$A,YEAR(AH$5)&amp;MONTH(AH$5)&amp;Acompanhamento!$A35),0)</f>
        <v>0</v>
      </c>
      <c r="AI35" s="259">
        <f>IFERROR(VLOOKUP($A35,'Variação'!$1:$1048576,4+3*(COLUMN(AI$5)-2),FALSE)-VLOOKUP($A35,'Variação'!$1:$1048576,2+3*(COLUMN(AI$5)-2),FALSE),0)+IFERROR(SUMIFS(Proventos!$F:$F,Proventos!$A:$A,YEAR(AI$5)&amp;MONTH(AI$5)&amp;Acompanhamento!$A35),0)</f>
        <v>0</v>
      </c>
      <c r="AJ35" s="259">
        <f>IFERROR(VLOOKUP($A35,'Variação'!$1:$1048576,4+3*(COLUMN(AJ$5)-2),FALSE)-VLOOKUP($A35,'Variação'!$1:$1048576,2+3*(COLUMN(AJ$5)-2),FALSE),0)+IFERROR(SUMIFS(Proventos!$F:$F,Proventos!$A:$A,YEAR(AJ$5)&amp;MONTH(AJ$5)&amp;Acompanhamento!$A35),0)</f>
        <v>0</v>
      </c>
      <c r="AK35" s="259">
        <f>IFERROR(VLOOKUP($A35,'Variação'!$1:$1048576,4+3*(COLUMN(AK$5)-2),FALSE)-VLOOKUP($A35,'Variação'!$1:$1048576,2+3*(COLUMN(AK$5)-2),FALSE),0)+IFERROR(SUMIFS(Proventos!$F:$F,Proventos!$A:$A,YEAR(AK$5)&amp;MONTH(AK$5)&amp;Acompanhamento!$A35),0)</f>
        <v>0</v>
      </c>
      <c r="AL35" s="259">
        <f>IFERROR(VLOOKUP($A35,'Variação'!$1:$1048576,4+3*(COLUMN(AL$5)-2),FALSE)-VLOOKUP($A35,'Variação'!$1:$1048576,2+3*(COLUMN(AL$5)-2),FALSE),0)+IFERROR(SUMIFS(Proventos!$F:$F,Proventos!$A:$A,YEAR(AL$5)&amp;MONTH(AL$5)&amp;Acompanhamento!$A35),0)</f>
        <v>0</v>
      </c>
      <c r="AM35" s="259">
        <f>IFERROR(VLOOKUP($A35,'Variação'!$1:$1048576,4+3*(COLUMN(AM$5)-2),FALSE)-VLOOKUP($A35,'Variação'!$1:$1048576,2+3*(COLUMN(AM$5)-2),FALSE),0)+IFERROR(SUMIFS(Proventos!$F:$F,Proventos!$A:$A,YEAR(AM$5)&amp;MONTH(AM$5)&amp;Acompanhamento!$A35),0)</f>
        <v>0</v>
      </c>
      <c r="AN35" s="259">
        <f>IFERROR(VLOOKUP($A35,'Variação'!$1:$1048576,4+3*(COLUMN(AN$5)-2),FALSE)-VLOOKUP($A35,'Variação'!$1:$1048576,2+3*(COLUMN(AN$5)-2),FALSE),0)+IFERROR(SUMIFS(Proventos!$F:$F,Proventos!$A:$A,YEAR(AN$5)&amp;MONTH(AN$5)&amp;Acompanhamento!$A35),0)</f>
        <v>0</v>
      </c>
      <c r="AO35" s="259">
        <f>IFERROR(VLOOKUP($A35,'Variação'!$1:$1048576,4+3*(COLUMN(AO$5)-2),FALSE)-VLOOKUP($A35,'Variação'!$1:$1048576,2+3*(COLUMN(AO$5)-2),FALSE),0)+IFERROR(SUMIFS(Proventos!$F:$F,Proventos!$A:$A,YEAR(AO$5)&amp;MONTH(AO$5)&amp;Acompanhamento!$A35),0)</f>
        <v>0</v>
      </c>
      <c r="AP35" s="259">
        <f>IFERROR(VLOOKUP($A35,'Variação'!$1:$1048576,4+3*(COLUMN(AP$5)-2),FALSE)-VLOOKUP($A35,'Variação'!$1:$1048576,2+3*(COLUMN(AP$5)-2),FALSE),0)+IFERROR(SUMIFS(Proventos!$F:$F,Proventos!$A:$A,YEAR(AP$5)&amp;MONTH(AP$5)&amp;Acompanhamento!$A35),0)</f>
        <v>0</v>
      </c>
      <c r="AQ35" s="259">
        <f>IFERROR(VLOOKUP($A35,'Variação'!$1:$1048576,4+3*(COLUMN(AQ$5)-2),FALSE)-VLOOKUP($A35,'Variação'!$1:$1048576,2+3*(COLUMN(AQ$5)-2),FALSE),0)+IFERROR(SUMIFS(Proventos!$F:$F,Proventos!$A:$A,YEAR(AQ$5)&amp;MONTH(AQ$5)&amp;Acompanhamento!$A35),0)</f>
        <v>0</v>
      </c>
      <c r="AR35" s="259">
        <f>IFERROR(VLOOKUP($A35,'Variação'!$1:$1048576,4+3*(COLUMN(AR$5)-2),FALSE)-VLOOKUP($A35,'Variação'!$1:$1048576,2+3*(COLUMN(AR$5)-2),FALSE),0)+IFERROR(SUMIFS(Proventos!$F:$F,Proventos!$A:$A,YEAR(AR$5)&amp;MONTH(AR$5)&amp;Acompanhamento!$A35),0)</f>
        <v>0</v>
      </c>
      <c r="AS35" s="259">
        <f>IFERROR(VLOOKUP($A35,'Variação'!$1:$1048576,4+3*(COLUMN(AS$5)-2),FALSE)-VLOOKUP($A35,'Variação'!$1:$1048576,2+3*(COLUMN(AS$5)-2),FALSE),0)+IFERROR(SUMIFS(Proventos!$F:$F,Proventos!$A:$A,YEAR(AS$5)&amp;MONTH(AS$5)&amp;Acompanhamento!$A35),0)</f>
        <v>0</v>
      </c>
      <c r="AT35" s="259">
        <f>IFERROR(VLOOKUP($A35,'Variação'!$1:$1048576,4+3*(COLUMN(AT$5)-2),FALSE)-VLOOKUP($A35,'Variação'!$1:$1048576,2+3*(COLUMN(AT$5)-2),FALSE),0)+IFERROR(SUMIFS(Proventos!$F:$F,Proventos!$A:$A,YEAR(AT$5)&amp;MONTH(AT$5)&amp;Acompanhamento!$A35),0)</f>
        <v>0</v>
      </c>
      <c r="AU35" s="259">
        <f>IFERROR(VLOOKUP($A35,'Variação'!$1:$1048576,4+3*(COLUMN(AU$5)-2),FALSE)-VLOOKUP($A35,'Variação'!$1:$1048576,2+3*(COLUMN(AU$5)-2),FALSE),0)+IFERROR(SUMIFS(Proventos!$F:$F,Proventos!$A:$A,YEAR(AU$5)&amp;MONTH(AU$5)&amp;Acompanhamento!$A35),0)</f>
        <v>0</v>
      </c>
      <c r="AV35" s="259">
        <f>IFERROR(VLOOKUP($A35,'Variação'!$1:$1048576,4+3*(COLUMN(AV$5)-2),FALSE)-VLOOKUP($A35,'Variação'!$1:$1048576,2+3*(COLUMN(AV$5)-2),FALSE),0)+IFERROR(SUMIFS(Proventos!$F:$F,Proventos!$A:$A,YEAR(AV$5)&amp;MONTH(AV$5)&amp;Acompanhamento!$A35),0)</f>
        <v>0</v>
      </c>
      <c r="AW35" s="259">
        <f>IFERROR(VLOOKUP($A35,'Variação'!$1:$1048576,4+3*(COLUMN(AW$5)-2),FALSE)-VLOOKUP($A35,'Variação'!$1:$1048576,2+3*(COLUMN(AW$5)-2),FALSE),0)+IFERROR(SUMIFS(Proventos!$F:$F,Proventos!$A:$A,YEAR(AW$5)&amp;MONTH(AW$5)&amp;Acompanhamento!$A35),0)</f>
        <v>0</v>
      </c>
      <c r="AX35" s="259">
        <f>IFERROR(VLOOKUP($A35,'Variação'!$1:$1048576,4+3*(COLUMN(AX$5)-2),FALSE)-VLOOKUP($A35,'Variação'!$1:$1048576,2+3*(COLUMN(AX$5)-2),FALSE),0)+IFERROR(SUMIFS(Proventos!$F:$F,Proventos!$A:$A,YEAR(AX$5)&amp;MONTH(AX$5)&amp;Acompanhamento!$A35),0)</f>
        <v>0</v>
      </c>
      <c r="AY35" s="259">
        <f>IFERROR(VLOOKUP($A35,'Variação'!$1:$1048576,4+3*(COLUMN(AY$5)-2),FALSE)-VLOOKUP($A35,'Variação'!$1:$1048576,2+3*(COLUMN(AY$5)-2),FALSE),0)+IFERROR(SUMIFS(Proventos!$F:$F,Proventos!$A:$A,YEAR(AY$5)&amp;MONTH(AY$5)&amp;Acompanhamento!$A35),0)</f>
        <v>0</v>
      </c>
      <c r="AZ35" s="259">
        <f>IFERROR(VLOOKUP($A35,'Variação'!$1:$1048576,4+3*(COLUMN(AZ$5)-2),FALSE)-VLOOKUP($A35,'Variação'!$1:$1048576,2+3*(COLUMN(AZ$5)-2),FALSE),0)+IFERROR(SUMIFS(Proventos!$F:$F,Proventos!$A:$A,YEAR(AZ$5)&amp;MONTH(AZ$5)&amp;Acompanhamento!$A35),0)</f>
        <v>0</v>
      </c>
      <c r="BA35" s="259">
        <f>IFERROR(VLOOKUP($A35,'Variação'!$1:$1048576,4+3*(COLUMN(BA$5)-2),FALSE)-VLOOKUP($A35,'Variação'!$1:$1048576,2+3*(COLUMN(BA$5)-2),FALSE),0)+IFERROR(SUMIFS(Proventos!$F:$F,Proventos!$A:$A,YEAR(BA$5)&amp;MONTH(BA$5)&amp;Acompanhamento!$A35),0)</f>
        <v>0</v>
      </c>
      <c r="BB35" s="259">
        <f>IFERROR(VLOOKUP($A35,'Variação'!$1:$1048576,4+3*(COLUMN(BB$5)-2),FALSE)-VLOOKUP($A35,'Variação'!$1:$1048576,2+3*(COLUMN(BB$5)-2),FALSE),0)+IFERROR(SUMIFS(Proventos!$F:$F,Proventos!$A:$A,YEAR(BB$5)&amp;MONTH(BB$5)&amp;Acompanhamento!$A35),0)</f>
        <v>0</v>
      </c>
      <c r="BC35" s="259">
        <f>IFERROR(VLOOKUP($A35,'Variação'!$1:$1048576,4+3*(COLUMN(BC$5)-2),FALSE)-VLOOKUP($A35,'Variação'!$1:$1048576,2+3*(COLUMN(BC$5)-2),FALSE),0)+IFERROR(SUMIFS(Proventos!$F:$F,Proventos!$A:$A,YEAR(BC$5)&amp;MONTH(BC$5)&amp;Acompanhamento!$A35),0)</f>
        <v>0</v>
      </c>
      <c r="BD35" s="259">
        <f>IFERROR(VLOOKUP($A35,'Variação'!$1:$1048576,4+3*(COLUMN(BD$5)-2),FALSE)-VLOOKUP($A35,'Variação'!$1:$1048576,2+3*(COLUMN(BD$5)-2),FALSE),0)+IFERROR(SUMIFS(Proventos!$F:$F,Proventos!$A:$A,YEAR(BD$5)&amp;MONTH(BD$5)&amp;Acompanhamento!$A35),0)</f>
        <v>0</v>
      </c>
      <c r="BE35" s="259">
        <f>IFERROR(VLOOKUP($A35,'Variação'!$1:$1048576,4+3*(COLUMN(BE$5)-2),FALSE)-VLOOKUP($A35,'Variação'!$1:$1048576,2+3*(COLUMN(BE$5)-2),FALSE),0)+IFERROR(SUMIFS(Proventos!$F:$F,Proventos!$A:$A,YEAR(BE$5)&amp;MONTH(BE$5)&amp;Acompanhamento!$A35),0)</f>
        <v>0</v>
      </c>
      <c r="BF35" s="259">
        <f>IFERROR(VLOOKUP($A35,'Variação'!$1:$1048576,4+3*(COLUMN(BF$5)-2),FALSE)-VLOOKUP($A35,'Variação'!$1:$1048576,2+3*(COLUMN(BF$5)-2),FALSE),0)+IFERROR(SUMIFS(Proventos!$F:$F,Proventos!$A:$A,YEAR(BF$5)&amp;MONTH(BF$5)&amp;Acompanhamento!$A35),0)</f>
        <v>0</v>
      </c>
      <c r="BG35" s="259">
        <f>IFERROR(VLOOKUP($A35,'Variação'!$1:$1048576,4+3*(COLUMN(BG$5)-2),FALSE)-VLOOKUP($A35,'Variação'!$1:$1048576,2+3*(COLUMN(BG$5)-2),FALSE),0)+IFERROR(SUMIFS(Proventos!$F:$F,Proventos!$A:$A,YEAR(BG$5)&amp;MONTH(BG$5)&amp;Acompanhamento!$A35),0)</f>
        <v>0</v>
      </c>
      <c r="BH35" s="259">
        <f>IFERROR(VLOOKUP($A35,'Variação'!$1:$1048576,4+3*(COLUMN(BH$5)-2),FALSE)-VLOOKUP($A35,'Variação'!$1:$1048576,2+3*(COLUMN(BH$5)-2),FALSE),0)+IFERROR(SUMIFS(Proventos!$F:$F,Proventos!$A:$A,YEAR(BH$5)&amp;MONTH(BH$5)&amp;Acompanhamento!$A35),0)</f>
        <v>0</v>
      </c>
      <c r="BI35" s="259">
        <f>IFERROR(VLOOKUP($A35,'Variação'!$1:$1048576,4+3*(COLUMN(BI$5)-2),FALSE)-VLOOKUP($A35,'Variação'!$1:$1048576,2+3*(COLUMN(BI$5)-2),FALSE),0)+IFERROR(SUMIFS(Proventos!$F:$F,Proventos!$A:$A,YEAR(BI$5)&amp;MONTH(BI$5)&amp;Acompanhamento!$A35),0)</f>
        <v>0</v>
      </c>
    </row>
    <row r="36" ht="14.25" customHeight="1" outlineLevel="2">
      <c r="A36" s="263"/>
      <c r="B36" s="259">
        <f>IFERROR(VLOOKUP($A36,'Variação'!$1:$1048576,4+3*(COLUMN(B$5)-2),FALSE)-VLOOKUP($A36,'Variação'!$1:$1048576,2+3*(COLUMN(B$5)-2),FALSE),0)+IFERROR(SUMIFS(Proventos!$F:$F,Proventos!$A:$A,YEAR(B$5)&amp;MONTH(B$5)&amp;Acompanhamento!$A36),0)</f>
        <v>0</v>
      </c>
      <c r="C36" s="259">
        <f>IFERROR(VLOOKUP($A36,'Variação'!$1:$1048576,4+3*(COLUMN(C$5)-2),FALSE)-VLOOKUP($A36,'Variação'!$1:$1048576,2+3*(COLUMN(C$5)-2),FALSE),0)+IFERROR(SUMIFS(Proventos!$F:$F,Proventos!$A:$A,YEAR(C$5)&amp;MONTH(C$5)&amp;Acompanhamento!$A36),0)</f>
        <v>0</v>
      </c>
      <c r="D36" s="259">
        <f>IFERROR(VLOOKUP($A36,'Variação'!$1:$1048576,4+3*(COLUMN(D$5)-2),FALSE)-VLOOKUP($A36,'Variação'!$1:$1048576,2+3*(COLUMN(D$5)-2),FALSE),0)+IFERROR(SUMIFS(Proventos!$F:$F,Proventos!$A:$A,YEAR(D$5)&amp;MONTH(D$5)&amp;Acompanhamento!$A36),0)</f>
        <v>0</v>
      </c>
      <c r="E36" s="259">
        <f>IFERROR(VLOOKUP($A36,'Variação'!$1:$1048576,4+3*(COLUMN(E$5)-2),FALSE)-VLOOKUP($A36,'Variação'!$1:$1048576,2+3*(COLUMN(E$5)-2),FALSE),0)+IFERROR(SUMIFS(Proventos!$F:$F,Proventos!$A:$A,YEAR(E$5)&amp;MONTH(E$5)&amp;Acompanhamento!$A36),0)</f>
        <v>0</v>
      </c>
      <c r="F36" s="259">
        <f>IFERROR(VLOOKUP($A36,'Variação'!$1:$1048576,4+3*(COLUMN(F$5)-2),FALSE)-VLOOKUP($A36,'Variação'!$1:$1048576,2+3*(COLUMN(F$5)-2),FALSE),0)+IFERROR(SUMIFS(Proventos!$F:$F,Proventos!$A:$A,YEAR(F$5)&amp;MONTH(F$5)&amp;Acompanhamento!$A36),0)</f>
        <v>0</v>
      </c>
      <c r="G36" s="259">
        <f>IFERROR(VLOOKUP($A36,'Variação'!$1:$1048576,4+3*(COLUMN(G$5)-2),FALSE)-VLOOKUP($A36,'Variação'!$1:$1048576,2+3*(COLUMN(G$5)-2),FALSE),0)+IFERROR(SUMIFS(Proventos!$F:$F,Proventos!$A:$A,YEAR(G$5)&amp;MONTH(G$5)&amp;Acompanhamento!$A36),0)</f>
        <v>0</v>
      </c>
      <c r="H36" s="259">
        <f>IFERROR(VLOOKUP($A36,'Variação'!$1:$1048576,4+3*(COLUMN(H$5)-2),FALSE)-VLOOKUP($A36,'Variação'!$1:$1048576,2+3*(COLUMN(H$5)-2),FALSE),0)+IFERROR(SUMIFS(Proventos!$F:$F,Proventos!$A:$A,YEAR(H$5)&amp;MONTH(H$5)&amp;Acompanhamento!$A36),0)</f>
        <v>0</v>
      </c>
      <c r="I36" s="259">
        <f>IFERROR(VLOOKUP($A36,'Variação'!$1:$1048576,4+3*(COLUMN(I$5)-2),FALSE)-VLOOKUP($A36,'Variação'!$1:$1048576,2+3*(COLUMN(I$5)-2),FALSE),0)+IFERROR(SUMIFS(Proventos!$F:$F,Proventos!$A:$A,YEAR(I$5)&amp;MONTH(I$5)&amp;Acompanhamento!$A36),0)</f>
        <v>0</v>
      </c>
      <c r="J36" s="259">
        <f>IFERROR(VLOOKUP($A36,'Variação'!$1:$1048576,4+3*(COLUMN(J$5)-2),FALSE)-VLOOKUP($A36,'Variação'!$1:$1048576,2+3*(COLUMN(J$5)-2),FALSE),0)+IFERROR(SUMIFS(Proventos!$F:$F,Proventos!$A:$A,YEAR(J$5)&amp;MONTH(J$5)&amp;Acompanhamento!$A36),0)</f>
        <v>0</v>
      </c>
      <c r="K36" s="259">
        <f>IFERROR(VLOOKUP($A36,'Variação'!$1:$1048576,4+3*(COLUMN(K$5)-2),FALSE)-VLOOKUP($A36,'Variação'!$1:$1048576,2+3*(COLUMN(K$5)-2),FALSE),0)+IFERROR(SUMIFS(Proventos!$F:$F,Proventos!$A:$A,YEAR(K$5)&amp;MONTH(K$5)&amp;Acompanhamento!$A36),0)</f>
        <v>0</v>
      </c>
      <c r="L36" s="259">
        <f>IFERROR(VLOOKUP($A36,'Variação'!$1:$1048576,4+3*(COLUMN(L$5)-2),FALSE)-VLOOKUP($A36,'Variação'!$1:$1048576,2+3*(COLUMN(L$5)-2),FALSE),0)+IFERROR(SUMIFS(Proventos!$F:$F,Proventos!$A:$A,YEAR(L$5)&amp;MONTH(L$5)&amp;Acompanhamento!$A36),0)</f>
        <v>0</v>
      </c>
      <c r="M36" s="259">
        <f>IFERROR(VLOOKUP($A36,'Variação'!$1:$1048576,4+3*(COLUMN(M$5)-2),FALSE)-VLOOKUP($A36,'Variação'!$1:$1048576,2+3*(COLUMN(M$5)-2),FALSE),0)+IFERROR(SUMIFS(Proventos!$F:$F,Proventos!$A:$A,YEAR(M$5)&amp;MONTH(M$5)&amp;Acompanhamento!$A36),0)</f>
        <v>0</v>
      </c>
      <c r="N36" s="259">
        <f>IFERROR(VLOOKUP($A36,'Variação'!$1:$1048576,4+3*(COLUMN(N$5)-2),FALSE)-VLOOKUP($A36,'Variação'!$1:$1048576,2+3*(COLUMN(N$5)-2),FALSE),0)+IFERROR(SUMIFS(Proventos!$F:$F,Proventos!$A:$A,YEAR(N$5)&amp;MONTH(N$5)&amp;Acompanhamento!$A36),0)</f>
        <v>0</v>
      </c>
      <c r="O36" s="259">
        <f>IFERROR(VLOOKUP($A36,'Variação'!$1:$1048576,4+3*(COLUMN(O$5)-2),FALSE)-VLOOKUP($A36,'Variação'!$1:$1048576,2+3*(COLUMN(O$5)-2),FALSE),0)+IFERROR(SUMIFS(Proventos!$F:$F,Proventos!$A:$A,YEAR(O$5)&amp;MONTH(O$5)&amp;Acompanhamento!$A36),0)</f>
        <v>0</v>
      </c>
      <c r="P36" s="259">
        <f>IFERROR(VLOOKUP($A36,'Variação'!$1:$1048576,4+3*(COLUMN(P$5)-2),FALSE)-VLOOKUP($A36,'Variação'!$1:$1048576,2+3*(COLUMN(P$5)-2),FALSE),0)+IFERROR(SUMIFS(Proventos!$F:$F,Proventos!$A:$A,YEAR(P$5)&amp;MONTH(P$5)&amp;Acompanhamento!$A36),0)</f>
        <v>0</v>
      </c>
      <c r="Q36" s="259">
        <f>IFERROR(VLOOKUP($A36,'Variação'!$1:$1048576,4+3*(COLUMN(Q$5)-2),FALSE)-VLOOKUP($A36,'Variação'!$1:$1048576,2+3*(COLUMN(Q$5)-2),FALSE),0)+IFERROR(SUMIFS(Proventos!$F:$F,Proventos!$A:$A,YEAR(Q$5)&amp;MONTH(Q$5)&amp;Acompanhamento!$A36),0)</f>
        <v>0</v>
      </c>
      <c r="R36" s="259">
        <f>IFERROR(VLOOKUP($A36,'Variação'!$1:$1048576,4+3*(COLUMN(R$5)-2),FALSE)-VLOOKUP($A36,'Variação'!$1:$1048576,2+3*(COLUMN(R$5)-2),FALSE),0)+IFERROR(SUMIFS(Proventos!$F:$F,Proventos!$A:$A,YEAR(R$5)&amp;MONTH(R$5)&amp;Acompanhamento!$A36),0)</f>
        <v>0</v>
      </c>
      <c r="S36" s="259">
        <f>IFERROR(VLOOKUP($A36,'Variação'!$1:$1048576,4+3*(COLUMN(S$5)-2),FALSE)-VLOOKUP($A36,'Variação'!$1:$1048576,2+3*(COLUMN(S$5)-2),FALSE),0)+IFERROR(SUMIFS(Proventos!$F:$F,Proventos!$A:$A,YEAR(S$5)&amp;MONTH(S$5)&amp;Acompanhamento!$A36),0)</f>
        <v>0</v>
      </c>
      <c r="T36" s="259">
        <f>IFERROR(VLOOKUP($A36,'Variação'!$1:$1048576,4+3*(COLUMN(T$5)-2),FALSE)-VLOOKUP($A36,'Variação'!$1:$1048576,2+3*(COLUMN(T$5)-2),FALSE),0)+IFERROR(SUMIFS(Proventos!$F:$F,Proventos!$A:$A,YEAR(T$5)&amp;MONTH(T$5)&amp;Acompanhamento!$A36),0)</f>
        <v>0</v>
      </c>
      <c r="U36" s="259">
        <f>IFERROR(VLOOKUP($A36,'Variação'!$1:$1048576,4+3*(COLUMN(U$5)-2),FALSE)-VLOOKUP($A36,'Variação'!$1:$1048576,2+3*(COLUMN(U$5)-2),FALSE),0)+IFERROR(SUMIFS(Proventos!$F:$F,Proventos!$A:$A,YEAR(U$5)&amp;MONTH(U$5)&amp;Acompanhamento!$A36),0)</f>
        <v>0</v>
      </c>
      <c r="V36" s="259">
        <f>IFERROR(VLOOKUP($A36,'Variação'!$1:$1048576,4+3*(COLUMN(V$5)-2),FALSE)-VLOOKUP($A36,'Variação'!$1:$1048576,2+3*(COLUMN(V$5)-2),FALSE),0)+IFERROR(SUMIFS(Proventos!$F:$F,Proventos!$A:$A,YEAR(V$5)&amp;MONTH(V$5)&amp;Acompanhamento!$A36),0)</f>
        <v>0</v>
      </c>
      <c r="W36" s="259">
        <f>IFERROR(VLOOKUP($A36,'Variação'!$1:$1048576,4+3*(COLUMN(W$5)-2),FALSE)-VLOOKUP($A36,'Variação'!$1:$1048576,2+3*(COLUMN(W$5)-2),FALSE),0)+IFERROR(SUMIFS(Proventos!$F:$F,Proventos!$A:$A,YEAR(W$5)&amp;MONTH(W$5)&amp;Acompanhamento!$A36),0)</f>
        <v>0</v>
      </c>
      <c r="X36" s="259">
        <f>IFERROR(VLOOKUP($A36,'Variação'!$1:$1048576,4+3*(COLUMN(X$5)-2),FALSE)-VLOOKUP($A36,'Variação'!$1:$1048576,2+3*(COLUMN(X$5)-2),FALSE),0)+IFERROR(SUMIFS(Proventos!$F:$F,Proventos!$A:$A,YEAR(X$5)&amp;MONTH(X$5)&amp;Acompanhamento!$A36),0)</f>
        <v>0</v>
      </c>
      <c r="Y36" s="259">
        <f>IFERROR(VLOOKUP($A36,'Variação'!$1:$1048576,4+3*(COLUMN(Y$5)-2),FALSE)-VLOOKUP($A36,'Variação'!$1:$1048576,2+3*(COLUMN(Y$5)-2),FALSE),0)+IFERROR(SUMIFS(Proventos!$F:$F,Proventos!$A:$A,YEAR(Y$5)&amp;MONTH(Y$5)&amp;Acompanhamento!$A36),0)</f>
        <v>0</v>
      </c>
      <c r="Z36" s="259">
        <f>IFERROR(VLOOKUP($A36,'Variação'!$1:$1048576,4+3*(COLUMN(Z$5)-2),FALSE)-VLOOKUP($A36,'Variação'!$1:$1048576,2+3*(COLUMN(Z$5)-2),FALSE),0)+IFERROR(SUMIFS(Proventos!$F:$F,Proventos!$A:$A,YEAR(Z$5)&amp;MONTH(Z$5)&amp;Acompanhamento!$A36),0)</f>
        <v>0</v>
      </c>
      <c r="AA36" s="259">
        <f>IFERROR(VLOOKUP($A36,'Variação'!$1:$1048576,4+3*(COLUMN(AA$5)-2),FALSE)-VLOOKUP($A36,'Variação'!$1:$1048576,2+3*(COLUMN(AA$5)-2),FALSE),0)+IFERROR(SUMIFS(Proventos!$F:$F,Proventos!$A:$A,YEAR(AA$5)&amp;MONTH(AA$5)&amp;Acompanhamento!$A36),0)</f>
        <v>0</v>
      </c>
      <c r="AB36" s="259">
        <f>IFERROR(VLOOKUP($A36,'Variação'!$1:$1048576,4+3*(COLUMN(AB$5)-2),FALSE)-VLOOKUP($A36,'Variação'!$1:$1048576,2+3*(COLUMN(AB$5)-2),FALSE),0)+IFERROR(SUMIFS(Proventos!$F:$F,Proventos!$A:$A,YEAR(AB$5)&amp;MONTH(AB$5)&amp;Acompanhamento!$A36),0)</f>
        <v>0</v>
      </c>
      <c r="AC36" s="259">
        <f>IFERROR(VLOOKUP($A36,'Variação'!$1:$1048576,4+3*(COLUMN(AC$5)-2),FALSE)-VLOOKUP($A36,'Variação'!$1:$1048576,2+3*(COLUMN(AC$5)-2),FALSE),0)+IFERROR(SUMIFS(Proventos!$F:$F,Proventos!$A:$A,YEAR(AC$5)&amp;MONTH(AC$5)&amp;Acompanhamento!$A36),0)</f>
        <v>0</v>
      </c>
      <c r="AD36" s="259">
        <f>IFERROR(VLOOKUP($A36,'Variação'!$1:$1048576,4+3*(COLUMN(AD$5)-2),FALSE)-VLOOKUP($A36,'Variação'!$1:$1048576,2+3*(COLUMN(AD$5)-2),FALSE),0)+IFERROR(SUMIFS(Proventos!$F:$F,Proventos!$A:$A,YEAR(AD$5)&amp;MONTH(AD$5)&amp;Acompanhamento!$A36),0)</f>
        <v>0</v>
      </c>
      <c r="AE36" s="259">
        <f>IFERROR(VLOOKUP($A36,'Variação'!$1:$1048576,4+3*(COLUMN(AE$5)-2),FALSE)-VLOOKUP($A36,'Variação'!$1:$1048576,2+3*(COLUMN(AE$5)-2),FALSE),0)+IFERROR(SUMIFS(Proventos!$F:$F,Proventos!$A:$A,YEAR(AE$5)&amp;MONTH(AE$5)&amp;Acompanhamento!$A36),0)</f>
        <v>0</v>
      </c>
      <c r="AF36" s="259">
        <f>IFERROR(VLOOKUP($A36,'Variação'!$1:$1048576,4+3*(COLUMN(AF$5)-2),FALSE)-VLOOKUP($A36,'Variação'!$1:$1048576,2+3*(COLUMN(AF$5)-2),FALSE),0)+IFERROR(SUMIFS(Proventos!$F:$F,Proventos!$A:$A,YEAR(AF$5)&amp;MONTH(AF$5)&amp;Acompanhamento!$A36),0)</f>
        <v>0</v>
      </c>
      <c r="AG36" s="259">
        <f>IFERROR(VLOOKUP($A36,'Variação'!$1:$1048576,4+3*(COLUMN(AG$5)-2),FALSE)-VLOOKUP($A36,'Variação'!$1:$1048576,2+3*(COLUMN(AG$5)-2),FALSE),0)+IFERROR(SUMIFS(Proventos!$F:$F,Proventos!$A:$A,YEAR(AG$5)&amp;MONTH(AG$5)&amp;Acompanhamento!$A36),0)</f>
        <v>0</v>
      </c>
      <c r="AH36" s="259">
        <f>IFERROR(VLOOKUP($A36,'Variação'!$1:$1048576,4+3*(COLUMN(AH$5)-2),FALSE)-VLOOKUP($A36,'Variação'!$1:$1048576,2+3*(COLUMN(AH$5)-2),FALSE),0)+IFERROR(SUMIFS(Proventos!$F:$F,Proventos!$A:$A,YEAR(AH$5)&amp;MONTH(AH$5)&amp;Acompanhamento!$A36),0)</f>
        <v>0</v>
      </c>
      <c r="AI36" s="259">
        <f>IFERROR(VLOOKUP($A36,'Variação'!$1:$1048576,4+3*(COLUMN(AI$5)-2),FALSE)-VLOOKUP($A36,'Variação'!$1:$1048576,2+3*(COLUMN(AI$5)-2),FALSE),0)+IFERROR(SUMIFS(Proventos!$F:$F,Proventos!$A:$A,YEAR(AI$5)&amp;MONTH(AI$5)&amp;Acompanhamento!$A36),0)</f>
        <v>0</v>
      </c>
      <c r="AJ36" s="259">
        <f>IFERROR(VLOOKUP($A36,'Variação'!$1:$1048576,4+3*(COLUMN(AJ$5)-2),FALSE)-VLOOKUP($A36,'Variação'!$1:$1048576,2+3*(COLUMN(AJ$5)-2),FALSE),0)+IFERROR(SUMIFS(Proventos!$F:$F,Proventos!$A:$A,YEAR(AJ$5)&amp;MONTH(AJ$5)&amp;Acompanhamento!$A36),0)</f>
        <v>0</v>
      </c>
      <c r="AK36" s="259">
        <f>IFERROR(VLOOKUP($A36,'Variação'!$1:$1048576,4+3*(COLUMN(AK$5)-2),FALSE)-VLOOKUP($A36,'Variação'!$1:$1048576,2+3*(COLUMN(AK$5)-2),FALSE),0)+IFERROR(SUMIFS(Proventos!$F:$F,Proventos!$A:$A,YEAR(AK$5)&amp;MONTH(AK$5)&amp;Acompanhamento!$A36),0)</f>
        <v>0</v>
      </c>
      <c r="AL36" s="259">
        <f>IFERROR(VLOOKUP($A36,'Variação'!$1:$1048576,4+3*(COLUMN(AL$5)-2),FALSE)-VLOOKUP($A36,'Variação'!$1:$1048576,2+3*(COLUMN(AL$5)-2),FALSE),0)+IFERROR(SUMIFS(Proventos!$F:$F,Proventos!$A:$A,YEAR(AL$5)&amp;MONTH(AL$5)&amp;Acompanhamento!$A36),0)</f>
        <v>0</v>
      </c>
      <c r="AM36" s="259">
        <f>IFERROR(VLOOKUP($A36,'Variação'!$1:$1048576,4+3*(COLUMN(AM$5)-2),FALSE)-VLOOKUP($A36,'Variação'!$1:$1048576,2+3*(COLUMN(AM$5)-2),FALSE),0)+IFERROR(SUMIFS(Proventos!$F:$F,Proventos!$A:$A,YEAR(AM$5)&amp;MONTH(AM$5)&amp;Acompanhamento!$A36),0)</f>
        <v>0</v>
      </c>
      <c r="AN36" s="259">
        <f>IFERROR(VLOOKUP($A36,'Variação'!$1:$1048576,4+3*(COLUMN(AN$5)-2),FALSE)-VLOOKUP($A36,'Variação'!$1:$1048576,2+3*(COLUMN(AN$5)-2),FALSE),0)+IFERROR(SUMIFS(Proventos!$F:$F,Proventos!$A:$A,YEAR(AN$5)&amp;MONTH(AN$5)&amp;Acompanhamento!$A36),0)</f>
        <v>0</v>
      </c>
      <c r="AO36" s="259">
        <f>IFERROR(VLOOKUP($A36,'Variação'!$1:$1048576,4+3*(COLUMN(AO$5)-2),FALSE)-VLOOKUP($A36,'Variação'!$1:$1048576,2+3*(COLUMN(AO$5)-2),FALSE),0)+IFERROR(SUMIFS(Proventos!$F:$F,Proventos!$A:$A,YEAR(AO$5)&amp;MONTH(AO$5)&amp;Acompanhamento!$A36),0)</f>
        <v>0</v>
      </c>
      <c r="AP36" s="259">
        <f>IFERROR(VLOOKUP($A36,'Variação'!$1:$1048576,4+3*(COLUMN(AP$5)-2),FALSE)-VLOOKUP($A36,'Variação'!$1:$1048576,2+3*(COLUMN(AP$5)-2),FALSE),0)+IFERROR(SUMIFS(Proventos!$F:$F,Proventos!$A:$A,YEAR(AP$5)&amp;MONTH(AP$5)&amp;Acompanhamento!$A36),0)</f>
        <v>0</v>
      </c>
      <c r="AQ36" s="259">
        <f>IFERROR(VLOOKUP($A36,'Variação'!$1:$1048576,4+3*(COLUMN(AQ$5)-2),FALSE)-VLOOKUP($A36,'Variação'!$1:$1048576,2+3*(COLUMN(AQ$5)-2),FALSE),0)+IFERROR(SUMIFS(Proventos!$F:$F,Proventos!$A:$A,YEAR(AQ$5)&amp;MONTH(AQ$5)&amp;Acompanhamento!$A36),0)</f>
        <v>0</v>
      </c>
      <c r="AR36" s="259">
        <f>IFERROR(VLOOKUP($A36,'Variação'!$1:$1048576,4+3*(COLUMN(AR$5)-2),FALSE)-VLOOKUP($A36,'Variação'!$1:$1048576,2+3*(COLUMN(AR$5)-2),FALSE),0)+IFERROR(SUMIFS(Proventos!$F:$F,Proventos!$A:$A,YEAR(AR$5)&amp;MONTH(AR$5)&amp;Acompanhamento!$A36),0)</f>
        <v>0</v>
      </c>
      <c r="AS36" s="259">
        <f>IFERROR(VLOOKUP($A36,'Variação'!$1:$1048576,4+3*(COLUMN(AS$5)-2),FALSE)-VLOOKUP($A36,'Variação'!$1:$1048576,2+3*(COLUMN(AS$5)-2),FALSE),0)+IFERROR(SUMIFS(Proventos!$F:$F,Proventos!$A:$A,YEAR(AS$5)&amp;MONTH(AS$5)&amp;Acompanhamento!$A36),0)</f>
        <v>0</v>
      </c>
      <c r="AT36" s="259">
        <f>IFERROR(VLOOKUP($A36,'Variação'!$1:$1048576,4+3*(COLUMN(AT$5)-2),FALSE)-VLOOKUP($A36,'Variação'!$1:$1048576,2+3*(COLUMN(AT$5)-2),FALSE),0)+IFERROR(SUMIFS(Proventos!$F:$F,Proventos!$A:$A,YEAR(AT$5)&amp;MONTH(AT$5)&amp;Acompanhamento!$A36),0)</f>
        <v>0</v>
      </c>
      <c r="AU36" s="259">
        <f>IFERROR(VLOOKUP($A36,'Variação'!$1:$1048576,4+3*(COLUMN(AU$5)-2),FALSE)-VLOOKUP($A36,'Variação'!$1:$1048576,2+3*(COLUMN(AU$5)-2),FALSE),0)+IFERROR(SUMIFS(Proventos!$F:$F,Proventos!$A:$A,YEAR(AU$5)&amp;MONTH(AU$5)&amp;Acompanhamento!$A36),0)</f>
        <v>0</v>
      </c>
      <c r="AV36" s="259">
        <f>IFERROR(VLOOKUP($A36,'Variação'!$1:$1048576,4+3*(COLUMN(AV$5)-2),FALSE)-VLOOKUP($A36,'Variação'!$1:$1048576,2+3*(COLUMN(AV$5)-2),FALSE),0)+IFERROR(SUMIFS(Proventos!$F:$F,Proventos!$A:$A,YEAR(AV$5)&amp;MONTH(AV$5)&amp;Acompanhamento!$A36),0)</f>
        <v>0</v>
      </c>
      <c r="AW36" s="259">
        <f>IFERROR(VLOOKUP($A36,'Variação'!$1:$1048576,4+3*(COLUMN(AW$5)-2),FALSE)-VLOOKUP($A36,'Variação'!$1:$1048576,2+3*(COLUMN(AW$5)-2),FALSE),0)+IFERROR(SUMIFS(Proventos!$F:$F,Proventos!$A:$A,YEAR(AW$5)&amp;MONTH(AW$5)&amp;Acompanhamento!$A36),0)</f>
        <v>0</v>
      </c>
      <c r="AX36" s="259">
        <f>IFERROR(VLOOKUP($A36,'Variação'!$1:$1048576,4+3*(COLUMN(AX$5)-2),FALSE)-VLOOKUP($A36,'Variação'!$1:$1048576,2+3*(COLUMN(AX$5)-2),FALSE),0)+IFERROR(SUMIFS(Proventos!$F:$F,Proventos!$A:$A,YEAR(AX$5)&amp;MONTH(AX$5)&amp;Acompanhamento!$A36),0)</f>
        <v>0</v>
      </c>
      <c r="AY36" s="259">
        <f>IFERROR(VLOOKUP($A36,'Variação'!$1:$1048576,4+3*(COLUMN(AY$5)-2),FALSE)-VLOOKUP($A36,'Variação'!$1:$1048576,2+3*(COLUMN(AY$5)-2),FALSE),0)+IFERROR(SUMIFS(Proventos!$F:$F,Proventos!$A:$A,YEAR(AY$5)&amp;MONTH(AY$5)&amp;Acompanhamento!$A36),0)</f>
        <v>0</v>
      </c>
      <c r="AZ36" s="259">
        <f>IFERROR(VLOOKUP($A36,'Variação'!$1:$1048576,4+3*(COLUMN(AZ$5)-2),FALSE)-VLOOKUP($A36,'Variação'!$1:$1048576,2+3*(COLUMN(AZ$5)-2),FALSE),0)+IFERROR(SUMIFS(Proventos!$F:$F,Proventos!$A:$A,YEAR(AZ$5)&amp;MONTH(AZ$5)&amp;Acompanhamento!$A36),0)</f>
        <v>0</v>
      </c>
      <c r="BA36" s="259">
        <f>IFERROR(VLOOKUP($A36,'Variação'!$1:$1048576,4+3*(COLUMN(BA$5)-2),FALSE)-VLOOKUP($A36,'Variação'!$1:$1048576,2+3*(COLUMN(BA$5)-2),FALSE),0)+IFERROR(SUMIFS(Proventos!$F:$F,Proventos!$A:$A,YEAR(BA$5)&amp;MONTH(BA$5)&amp;Acompanhamento!$A36),0)</f>
        <v>0</v>
      </c>
      <c r="BB36" s="259">
        <f>IFERROR(VLOOKUP($A36,'Variação'!$1:$1048576,4+3*(COLUMN(BB$5)-2),FALSE)-VLOOKUP($A36,'Variação'!$1:$1048576,2+3*(COLUMN(BB$5)-2),FALSE),0)+IFERROR(SUMIFS(Proventos!$F:$F,Proventos!$A:$A,YEAR(BB$5)&amp;MONTH(BB$5)&amp;Acompanhamento!$A36),0)</f>
        <v>0</v>
      </c>
      <c r="BC36" s="259">
        <f>IFERROR(VLOOKUP($A36,'Variação'!$1:$1048576,4+3*(COLUMN(BC$5)-2),FALSE)-VLOOKUP($A36,'Variação'!$1:$1048576,2+3*(COLUMN(BC$5)-2),FALSE),0)+IFERROR(SUMIFS(Proventos!$F:$F,Proventos!$A:$A,YEAR(BC$5)&amp;MONTH(BC$5)&amp;Acompanhamento!$A36),0)</f>
        <v>0</v>
      </c>
      <c r="BD36" s="259">
        <f>IFERROR(VLOOKUP($A36,'Variação'!$1:$1048576,4+3*(COLUMN(BD$5)-2),FALSE)-VLOOKUP($A36,'Variação'!$1:$1048576,2+3*(COLUMN(BD$5)-2),FALSE),0)+IFERROR(SUMIFS(Proventos!$F:$F,Proventos!$A:$A,YEAR(BD$5)&amp;MONTH(BD$5)&amp;Acompanhamento!$A36),0)</f>
        <v>0</v>
      </c>
      <c r="BE36" s="259">
        <f>IFERROR(VLOOKUP($A36,'Variação'!$1:$1048576,4+3*(COLUMN(BE$5)-2),FALSE)-VLOOKUP($A36,'Variação'!$1:$1048576,2+3*(COLUMN(BE$5)-2),FALSE),0)+IFERROR(SUMIFS(Proventos!$F:$F,Proventos!$A:$A,YEAR(BE$5)&amp;MONTH(BE$5)&amp;Acompanhamento!$A36),0)</f>
        <v>0</v>
      </c>
      <c r="BF36" s="259">
        <f>IFERROR(VLOOKUP($A36,'Variação'!$1:$1048576,4+3*(COLUMN(BF$5)-2),FALSE)-VLOOKUP($A36,'Variação'!$1:$1048576,2+3*(COLUMN(BF$5)-2),FALSE),0)+IFERROR(SUMIFS(Proventos!$F:$F,Proventos!$A:$A,YEAR(BF$5)&amp;MONTH(BF$5)&amp;Acompanhamento!$A36),0)</f>
        <v>0</v>
      </c>
      <c r="BG36" s="259">
        <f>IFERROR(VLOOKUP($A36,'Variação'!$1:$1048576,4+3*(COLUMN(BG$5)-2),FALSE)-VLOOKUP($A36,'Variação'!$1:$1048576,2+3*(COLUMN(BG$5)-2),FALSE),0)+IFERROR(SUMIFS(Proventos!$F:$F,Proventos!$A:$A,YEAR(BG$5)&amp;MONTH(BG$5)&amp;Acompanhamento!$A36),0)</f>
        <v>0</v>
      </c>
      <c r="BH36" s="259">
        <f>IFERROR(VLOOKUP($A36,'Variação'!$1:$1048576,4+3*(COLUMN(BH$5)-2),FALSE)-VLOOKUP($A36,'Variação'!$1:$1048576,2+3*(COLUMN(BH$5)-2),FALSE),0)+IFERROR(SUMIFS(Proventos!$F:$F,Proventos!$A:$A,YEAR(BH$5)&amp;MONTH(BH$5)&amp;Acompanhamento!$A36),0)</f>
        <v>0</v>
      </c>
      <c r="BI36" s="259">
        <f>IFERROR(VLOOKUP($A36,'Variação'!$1:$1048576,4+3*(COLUMN(BI$5)-2),FALSE)-VLOOKUP($A36,'Variação'!$1:$1048576,2+3*(COLUMN(BI$5)-2),FALSE),0)+IFERROR(SUMIFS(Proventos!$F:$F,Proventos!$A:$A,YEAR(BI$5)&amp;MONTH(BI$5)&amp;Acompanhamento!$A36),0)</f>
        <v>0</v>
      </c>
    </row>
    <row r="37" ht="14.25" customHeight="1" outlineLevel="2">
      <c r="A37" s="263"/>
      <c r="B37" s="259">
        <f>IFERROR(VLOOKUP($A37,'Variação'!$1:$1048576,4+3*(COLUMN(B$5)-2),FALSE)-VLOOKUP($A37,'Variação'!$1:$1048576,2+3*(COLUMN(B$5)-2),FALSE),0)+IFERROR(SUMIFS(Proventos!$F:$F,Proventos!$A:$A,YEAR(B$5)&amp;MONTH(B$5)&amp;Acompanhamento!$A37),0)</f>
        <v>0</v>
      </c>
      <c r="C37" s="259">
        <f>IFERROR(VLOOKUP($A37,'Variação'!$1:$1048576,4+3*(COLUMN(C$5)-2),FALSE)-VLOOKUP($A37,'Variação'!$1:$1048576,2+3*(COLUMN(C$5)-2),FALSE),0)+IFERROR(SUMIFS(Proventos!$F:$F,Proventos!$A:$A,YEAR(C$5)&amp;MONTH(C$5)&amp;Acompanhamento!$A37),0)</f>
        <v>0</v>
      </c>
      <c r="D37" s="259">
        <f>IFERROR(VLOOKUP($A37,'Variação'!$1:$1048576,4+3*(COLUMN(D$5)-2),FALSE)-VLOOKUP($A37,'Variação'!$1:$1048576,2+3*(COLUMN(D$5)-2),FALSE),0)+IFERROR(SUMIFS(Proventos!$F:$F,Proventos!$A:$A,YEAR(D$5)&amp;MONTH(D$5)&amp;Acompanhamento!$A37),0)</f>
        <v>0</v>
      </c>
      <c r="E37" s="259">
        <f>IFERROR(VLOOKUP($A37,'Variação'!$1:$1048576,4+3*(COLUMN(E$5)-2),FALSE)-VLOOKUP($A37,'Variação'!$1:$1048576,2+3*(COLUMN(E$5)-2),FALSE),0)+IFERROR(SUMIFS(Proventos!$F:$F,Proventos!$A:$A,YEAR(E$5)&amp;MONTH(E$5)&amp;Acompanhamento!$A37),0)</f>
        <v>0</v>
      </c>
      <c r="F37" s="259">
        <f>IFERROR(VLOOKUP($A37,'Variação'!$1:$1048576,4+3*(COLUMN(F$5)-2),FALSE)-VLOOKUP($A37,'Variação'!$1:$1048576,2+3*(COLUMN(F$5)-2),FALSE),0)+IFERROR(SUMIFS(Proventos!$F:$F,Proventos!$A:$A,YEAR(F$5)&amp;MONTH(F$5)&amp;Acompanhamento!$A37),0)</f>
        <v>0</v>
      </c>
      <c r="G37" s="259">
        <f>IFERROR(VLOOKUP($A37,'Variação'!$1:$1048576,4+3*(COLUMN(G$5)-2),FALSE)-VLOOKUP($A37,'Variação'!$1:$1048576,2+3*(COLUMN(G$5)-2),FALSE),0)+IFERROR(SUMIFS(Proventos!$F:$F,Proventos!$A:$A,YEAR(G$5)&amp;MONTH(G$5)&amp;Acompanhamento!$A37),0)</f>
        <v>0</v>
      </c>
      <c r="H37" s="259">
        <f>IFERROR(VLOOKUP($A37,'Variação'!$1:$1048576,4+3*(COLUMN(H$5)-2),FALSE)-VLOOKUP($A37,'Variação'!$1:$1048576,2+3*(COLUMN(H$5)-2),FALSE),0)+IFERROR(SUMIFS(Proventos!$F:$F,Proventos!$A:$A,YEAR(H$5)&amp;MONTH(H$5)&amp;Acompanhamento!$A37),0)</f>
        <v>0</v>
      </c>
      <c r="I37" s="259">
        <f>IFERROR(VLOOKUP($A37,'Variação'!$1:$1048576,4+3*(COLUMN(I$5)-2),FALSE)-VLOOKUP($A37,'Variação'!$1:$1048576,2+3*(COLUMN(I$5)-2),FALSE),0)+IFERROR(SUMIFS(Proventos!$F:$F,Proventos!$A:$A,YEAR(I$5)&amp;MONTH(I$5)&amp;Acompanhamento!$A37),0)</f>
        <v>0</v>
      </c>
      <c r="J37" s="259">
        <f>IFERROR(VLOOKUP($A37,'Variação'!$1:$1048576,4+3*(COLUMN(J$5)-2),FALSE)-VLOOKUP($A37,'Variação'!$1:$1048576,2+3*(COLUMN(J$5)-2),FALSE),0)+IFERROR(SUMIFS(Proventos!$F:$F,Proventos!$A:$A,YEAR(J$5)&amp;MONTH(J$5)&amp;Acompanhamento!$A37),0)</f>
        <v>0</v>
      </c>
      <c r="K37" s="259">
        <f>IFERROR(VLOOKUP($A37,'Variação'!$1:$1048576,4+3*(COLUMN(K$5)-2),FALSE)-VLOOKUP($A37,'Variação'!$1:$1048576,2+3*(COLUMN(K$5)-2),FALSE),0)+IFERROR(SUMIFS(Proventos!$F:$F,Proventos!$A:$A,YEAR(K$5)&amp;MONTH(K$5)&amp;Acompanhamento!$A37),0)</f>
        <v>0</v>
      </c>
      <c r="L37" s="259">
        <f>IFERROR(VLOOKUP($A37,'Variação'!$1:$1048576,4+3*(COLUMN(L$5)-2),FALSE)-VLOOKUP($A37,'Variação'!$1:$1048576,2+3*(COLUMN(L$5)-2),FALSE),0)+IFERROR(SUMIFS(Proventos!$F:$F,Proventos!$A:$A,YEAR(L$5)&amp;MONTH(L$5)&amp;Acompanhamento!$A37),0)</f>
        <v>0</v>
      </c>
      <c r="M37" s="259">
        <f>IFERROR(VLOOKUP($A37,'Variação'!$1:$1048576,4+3*(COLUMN(M$5)-2),FALSE)-VLOOKUP($A37,'Variação'!$1:$1048576,2+3*(COLUMN(M$5)-2),FALSE),0)+IFERROR(SUMIFS(Proventos!$F:$F,Proventos!$A:$A,YEAR(M$5)&amp;MONTH(M$5)&amp;Acompanhamento!$A37),0)</f>
        <v>0</v>
      </c>
      <c r="N37" s="259">
        <f>IFERROR(VLOOKUP($A37,'Variação'!$1:$1048576,4+3*(COLUMN(N$5)-2),FALSE)-VLOOKUP($A37,'Variação'!$1:$1048576,2+3*(COLUMN(N$5)-2),FALSE),0)+IFERROR(SUMIFS(Proventos!$F:$F,Proventos!$A:$A,YEAR(N$5)&amp;MONTH(N$5)&amp;Acompanhamento!$A37),0)</f>
        <v>0</v>
      </c>
      <c r="O37" s="259">
        <f>IFERROR(VLOOKUP($A37,'Variação'!$1:$1048576,4+3*(COLUMN(O$5)-2),FALSE)-VLOOKUP($A37,'Variação'!$1:$1048576,2+3*(COLUMN(O$5)-2),FALSE),0)+IFERROR(SUMIFS(Proventos!$F:$F,Proventos!$A:$A,YEAR(O$5)&amp;MONTH(O$5)&amp;Acompanhamento!$A37),0)</f>
        <v>0</v>
      </c>
      <c r="P37" s="259">
        <f>IFERROR(VLOOKUP($A37,'Variação'!$1:$1048576,4+3*(COLUMN(P$5)-2),FALSE)-VLOOKUP($A37,'Variação'!$1:$1048576,2+3*(COLUMN(P$5)-2),FALSE),0)+IFERROR(SUMIFS(Proventos!$F:$F,Proventos!$A:$A,YEAR(P$5)&amp;MONTH(P$5)&amp;Acompanhamento!$A37),0)</f>
        <v>0</v>
      </c>
      <c r="Q37" s="259">
        <f>IFERROR(VLOOKUP($A37,'Variação'!$1:$1048576,4+3*(COLUMN(Q$5)-2),FALSE)-VLOOKUP($A37,'Variação'!$1:$1048576,2+3*(COLUMN(Q$5)-2),FALSE),0)+IFERROR(SUMIFS(Proventos!$F:$F,Proventos!$A:$A,YEAR(Q$5)&amp;MONTH(Q$5)&amp;Acompanhamento!$A37),0)</f>
        <v>0</v>
      </c>
      <c r="R37" s="259">
        <f>IFERROR(VLOOKUP($A37,'Variação'!$1:$1048576,4+3*(COLUMN(R$5)-2),FALSE)-VLOOKUP($A37,'Variação'!$1:$1048576,2+3*(COLUMN(R$5)-2),FALSE),0)+IFERROR(SUMIFS(Proventos!$F:$F,Proventos!$A:$A,YEAR(R$5)&amp;MONTH(R$5)&amp;Acompanhamento!$A37),0)</f>
        <v>0</v>
      </c>
      <c r="S37" s="259">
        <f>IFERROR(VLOOKUP($A37,'Variação'!$1:$1048576,4+3*(COLUMN(S$5)-2),FALSE)-VLOOKUP($A37,'Variação'!$1:$1048576,2+3*(COLUMN(S$5)-2),FALSE),0)+IFERROR(SUMIFS(Proventos!$F:$F,Proventos!$A:$A,YEAR(S$5)&amp;MONTH(S$5)&amp;Acompanhamento!$A37),0)</f>
        <v>0</v>
      </c>
      <c r="T37" s="259">
        <f>IFERROR(VLOOKUP($A37,'Variação'!$1:$1048576,4+3*(COLUMN(T$5)-2),FALSE)-VLOOKUP($A37,'Variação'!$1:$1048576,2+3*(COLUMN(T$5)-2),FALSE),0)+IFERROR(SUMIFS(Proventos!$F:$F,Proventos!$A:$A,YEAR(T$5)&amp;MONTH(T$5)&amp;Acompanhamento!$A37),0)</f>
        <v>0</v>
      </c>
      <c r="U37" s="259">
        <f>IFERROR(VLOOKUP($A37,'Variação'!$1:$1048576,4+3*(COLUMN(U$5)-2),FALSE)-VLOOKUP($A37,'Variação'!$1:$1048576,2+3*(COLUMN(U$5)-2),FALSE),0)+IFERROR(SUMIFS(Proventos!$F:$F,Proventos!$A:$A,YEAR(U$5)&amp;MONTH(U$5)&amp;Acompanhamento!$A37),0)</f>
        <v>0</v>
      </c>
      <c r="V37" s="259">
        <f>IFERROR(VLOOKUP($A37,'Variação'!$1:$1048576,4+3*(COLUMN(V$5)-2),FALSE)-VLOOKUP($A37,'Variação'!$1:$1048576,2+3*(COLUMN(V$5)-2),FALSE),0)+IFERROR(SUMIFS(Proventos!$F:$F,Proventos!$A:$A,YEAR(V$5)&amp;MONTH(V$5)&amp;Acompanhamento!$A37),0)</f>
        <v>0</v>
      </c>
      <c r="W37" s="259">
        <f>IFERROR(VLOOKUP($A37,'Variação'!$1:$1048576,4+3*(COLUMN(W$5)-2),FALSE)-VLOOKUP($A37,'Variação'!$1:$1048576,2+3*(COLUMN(W$5)-2),FALSE),0)+IFERROR(SUMIFS(Proventos!$F:$F,Proventos!$A:$A,YEAR(W$5)&amp;MONTH(W$5)&amp;Acompanhamento!$A37),0)</f>
        <v>0</v>
      </c>
      <c r="X37" s="259">
        <f>IFERROR(VLOOKUP($A37,'Variação'!$1:$1048576,4+3*(COLUMN(X$5)-2),FALSE)-VLOOKUP($A37,'Variação'!$1:$1048576,2+3*(COLUMN(X$5)-2),FALSE),0)+IFERROR(SUMIFS(Proventos!$F:$F,Proventos!$A:$A,YEAR(X$5)&amp;MONTH(X$5)&amp;Acompanhamento!$A37),0)</f>
        <v>0</v>
      </c>
      <c r="Y37" s="259">
        <f>IFERROR(VLOOKUP($A37,'Variação'!$1:$1048576,4+3*(COLUMN(Y$5)-2),FALSE)-VLOOKUP($A37,'Variação'!$1:$1048576,2+3*(COLUMN(Y$5)-2),FALSE),0)+IFERROR(SUMIFS(Proventos!$F:$F,Proventos!$A:$A,YEAR(Y$5)&amp;MONTH(Y$5)&amp;Acompanhamento!$A37),0)</f>
        <v>0</v>
      </c>
      <c r="Z37" s="259">
        <f>IFERROR(VLOOKUP($A37,'Variação'!$1:$1048576,4+3*(COLUMN(Z$5)-2),FALSE)-VLOOKUP($A37,'Variação'!$1:$1048576,2+3*(COLUMN(Z$5)-2),FALSE),0)+IFERROR(SUMIFS(Proventos!$F:$F,Proventos!$A:$A,YEAR(Z$5)&amp;MONTH(Z$5)&amp;Acompanhamento!$A37),0)</f>
        <v>0</v>
      </c>
      <c r="AA37" s="259">
        <f>IFERROR(VLOOKUP($A37,'Variação'!$1:$1048576,4+3*(COLUMN(AA$5)-2),FALSE)-VLOOKUP($A37,'Variação'!$1:$1048576,2+3*(COLUMN(AA$5)-2),FALSE),0)+IFERROR(SUMIFS(Proventos!$F:$F,Proventos!$A:$A,YEAR(AA$5)&amp;MONTH(AA$5)&amp;Acompanhamento!$A37),0)</f>
        <v>0</v>
      </c>
      <c r="AB37" s="259">
        <f>IFERROR(VLOOKUP($A37,'Variação'!$1:$1048576,4+3*(COLUMN(AB$5)-2),FALSE)-VLOOKUP($A37,'Variação'!$1:$1048576,2+3*(COLUMN(AB$5)-2),FALSE),0)+IFERROR(SUMIFS(Proventos!$F:$F,Proventos!$A:$A,YEAR(AB$5)&amp;MONTH(AB$5)&amp;Acompanhamento!$A37),0)</f>
        <v>0</v>
      </c>
      <c r="AC37" s="259">
        <f>IFERROR(VLOOKUP($A37,'Variação'!$1:$1048576,4+3*(COLUMN(AC$5)-2),FALSE)-VLOOKUP($A37,'Variação'!$1:$1048576,2+3*(COLUMN(AC$5)-2),FALSE),0)+IFERROR(SUMIFS(Proventos!$F:$F,Proventos!$A:$A,YEAR(AC$5)&amp;MONTH(AC$5)&amp;Acompanhamento!$A37),0)</f>
        <v>0</v>
      </c>
      <c r="AD37" s="259">
        <f>IFERROR(VLOOKUP($A37,'Variação'!$1:$1048576,4+3*(COLUMN(AD$5)-2),FALSE)-VLOOKUP($A37,'Variação'!$1:$1048576,2+3*(COLUMN(AD$5)-2),FALSE),0)+IFERROR(SUMIFS(Proventos!$F:$F,Proventos!$A:$A,YEAR(AD$5)&amp;MONTH(AD$5)&amp;Acompanhamento!$A37),0)</f>
        <v>0</v>
      </c>
      <c r="AE37" s="259">
        <f>IFERROR(VLOOKUP($A37,'Variação'!$1:$1048576,4+3*(COLUMN(AE$5)-2),FALSE)-VLOOKUP($A37,'Variação'!$1:$1048576,2+3*(COLUMN(AE$5)-2),FALSE),0)+IFERROR(SUMIFS(Proventos!$F:$F,Proventos!$A:$A,YEAR(AE$5)&amp;MONTH(AE$5)&amp;Acompanhamento!$A37),0)</f>
        <v>0</v>
      </c>
      <c r="AF37" s="259">
        <f>IFERROR(VLOOKUP($A37,'Variação'!$1:$1048576,4+3*(COLUMN(AF$5)-2),FALSE)-VLOOKUP($A37,'Variação'!$1:$1048576,2+3*(COLUMN(AF$5)-2),FALSE),0)+IFERROR(SUMIFS(Proventos!$F:$F,Proventos!$A:$A,YEAR(AF$5)&amp;MONTH(AF$5)&amp;Acompanhamento!$A37),0)</f>
        <v>0</v>
      </c>
      <c r="AG37" s="259">
        <f>IFERROR(VLOOKUP($A37,'Variação'!$1:$1048576,4+3*(COLUMN(AG$5)-2),FALSE)-VLOOKUP($A37,'Variação'!$1:$1048576,2+3*(COLUMN(AG$5)-2),FALSE),0)+IFERROR(SUMIFS(Proventos!$F:$F,Proventos!$A:$A,YEAR(AG$5)&amp;MONTH(AG$5)&amp;Acompanhamento!$A37),0)</f>
        <v>0</v>
      </c>
      <c r="AH37" s="259">
        <f>IFERROR(VLOOKUP($A37,'Variação'!$1:$1048576,4+3*(COLUMN(AH$5)-2),FALSE)-VLOOKUP($A37,'Variação'!$1:$1048576,2+3*(COLUMN(AH$5)-2),FALSE),0)+IFERROR(SUMIFS(Proventos!$F:$F,Proventos!$A:$A,YEAR(AH$5)&amp;MONTH(AH$5)&amp;Acompanhamento!$A37),0)</f>
        <v>0</v>
      </c>
      <c r="AI37" s="259">
        <f>IFERROR(VLOOKUP($A37,'Variação'!$1:$1048576,4+3*(COLUMN(AI$5)-2),FALSE)-VLOOKUP($A37,'Variação'!$1:$1048576,2+3*(COLUMN(AI$5)-2),FALSE),0)+IFERROR(SUMIFS(Proventos!$F:$F,Proventos!$A:$A,YEAR(AI$5)&amp;MONTH(AI$5)&amp;Acompanhamento!$A37),0)</f>
        <v>0</v>
      </c>
      <c r="AJ37" s="259">
        <f>IFERROR(VLOOKUP($A37,'Variação'!$1:$1048576,4+3*(COLUMN(AJ$5)-2),FALSE)-VLOOKUP($A37,'Variação'!$1:$1048576,2+3*(COLUMN(AJ$5)-2),FALSE),0)+IFERROR(SUMIFS(Proventos!$F:$F,Proventos!$A:$A,YEAR(AJ$5)&amp;MONTH(AJ$5)&amp;Acompanhamento!$A37),0)</f>
        <v>0</v>
      </c>
      <c r="AK37" s="259">
        <f>IFERROR(VLOOKUP($A37,'Variação'!$1:$1048576,4+3*(COLUMN(AK$5)-2),FALSE)-VLOOKUP($A37,'Variação'!$1:$1048576,2+3*(COLUMN(AK$5)-2),FALSE),0)+IFERROR(SUMIFS(Proventos!$F:$F,Proventos!$A:$A,YEAR(AK$5)&amp;MONTH(AK$5)&amp;Acompanhamento!$A37),0)</f>
        <v>0</v>
      </c>
      <c r="AL37" s="259">
        <f>IFERROR(VLOOKUP($A37,'Variação'!$1:$1048576,4+3*(COLUMN(AL$5)-2),FALSE)-VLOOKUP($A37,'Variação'!$1:$1048576,2+3*(COLUMN(AL$5)-2),FALSE),0)+IFERROR(SUMIFS(Proventos!$F:$F,Proventos!$A:$A,YEAR(AL$5)&amp;MONTH(AL$5)&amp;Acompanhamento!$A37),0)</f>
        <v>0</v>
      </c>
      <c r="AM37" s="259">
        <f>IFERROR(VLOOKUP($A37,'Variação'!$1:$1048576,4+3*(COLUMN(AM$5)-2),FALSE)-VLOOKUP($A37,'Variação'!$1:$1048576,2+3*(COLUMN(AM$5)-2),FALSE),0)+IFERROR(SUMIFS(Proventos!$F:$F,Proventos!$A:$A,YEAR(AM$5)&amp;MONTH(AM$5)&amp;Acompanhamento!$A37),0)</f>
        <v>0</v>
      </c>
      <c r="AN37" s="259">
        <f>IFERROR(VLOOKUP($A37,'Variação'!$1:$1048576,4+3*(COLUMN(AN$5)-2),FALSE)-VLOOKUP($A37,'Variação'!$1:$1048576,2+3*(COLUMN(AN$5)-2),FALSE),0)+IFERROR(SUMIFS(Proventos!$F:$F,Proventos!$A:$A,YEAR(AN$5)&amp;MONTH(AN$5)&amp;Acompanhamento!$A37),0)</f>
        <v>0</v>
      </c>
      <c r="AO37" s="259">
        <f>IFERROR(VLOOKUP($A37,'Variação'!$1:$1048576,4+3*(COLUMN(AO$5)-2),FALSE)-VLOOKUP($A37,'Variação'!$1:$1048576,2+3*(COLUMN(AO$5)-2),FALSE),0)+IFERROR(SUMIFS(Proventos!$F:$F,Proventos!$A:$A,YEAR(AO$5)&amp;MONTH(AO$5)&amp;Acompanhamento!$A37),0)</f>
        <v>0</v>
      </c>
      <c r="AP37" s="259">
        <f>IFERROR(VLOOKUP($A37,'Variação'!$1:$1048576,4+3*(COLUMN(AP$5)-2),FALSE)-VLOOKUP($A37,'Variação'!$1:$1048576,2+3*(COLUMN(AP$5)-2),FALSE),0)+IFERROR(SUMIFS(Proventos!$F:$F,Proventos!$A:$A,YEAR(AP$5)&amp;MONTH(AP$5)&amp;Acompanhamento!$A37),0)</f>
        <v>0</v>
      </c>
      <c r="AQ37" s="259">
        <f>IFERROR(VLOOKUP($A37,'Variação'!$1:$1048576,4+3*(COLUMN(AQ$5)-2),FALSE)-VLOOKUP($A37,'Variação'!$1:$1048576,2+3*(COLUMN(AQ$5)-2),FALSE),0)+IFERROR(SUMIFS(Proventos!$F:$F,Proventos!$A:$A,YEAR(AQ$5)&amp;MONTH(AQ$5)&amp;Acompanhamento!$A37),0)</f>
        <v>0</v>
      </c>
      <c r="AR37" s="259">
        <f>IFERROR(VLOOKUP($A37,'Variação'!$1:$1048576,4+3*(COLUMN(AR$5)-2),FALSE)-VLOOKUP($A37,'Variação'!$1:$1048576,2+3*(COLUMN(AR$5)-2),FALSE),0)+IFERROR(SUMIFS(Proventos!$F:$F,Proventos!$A:$A,YEAR(AR$5)&amp;MONTH(AR$5)&amp;Acompanhamento!$A37),0)</f>
        <v>0</v>
      </c>
      <c r="AS37" s="259">
        <f>IFERROR(VLOOKUP($A37,'Variação'!$1:$1048576,4+3*(COLUMN(AS$5)-2),FALSE)-VLOOKUP($A37,'Variação'!$1:$1048576,2+3*(COLUMN(AS$5)-2),FALSE),0)+IFERROR(SUMIFS(Proventos!$F:$F,Proventos!$A:$A,YEAR(AS$5)&amp;MONTH(AS$5)&amp;Acompanhamento!$A37),0)</f>
        <v>0</v>
      </c>
      <c r="AT37" s="259">
        <f>IFERROR(VLOOKUP($A37,'Variação'!$1:$1048576,4+3*(COLUMN(AT$5)-2),FALSE)-VLOOKUP($A37,'Variação'!$1:$1048576,2+3*(COLUMN(AT$5)-2),FALSE),0)+IFERROR(SUMIFS(Proventos!$F:$F,Proventos!$A:$A,YEAR(AT$5)&amp;MONTH(AT$5)&amp;Acompanhamento!$A37),0)</f>
        <v>0</v>
      </c>
      <c r="AU37" s="259">
        <f>IFERROR(VLOOKUP($A37,'Variação'!$1:$1048576,4+3*(COLUMN(AU$5)-2),FALSE)-VLOOKUP($A37,'Variação'!$1:$1048576,2+3*(COLUMN(AU$5)-2),FALSE),0)+IFERROR(SUMIFS(Proventos!$F:$F,Proventos!$A:$A,YEAR(AU$5)&amp;MONTH(AU$5)&amp;Acompanhamento!$A37),0)</f>
        <v>0</v>
      </c>
      <c r="AV37" s="259">
        <f>IFERROR(VLOOKUP($A37,'Variação'!$1:$1048576,4+3*(COLUMN(AV$5)-2),FALSE)-VLOOKUP($A37,'Variação'!$1:$1048576,2+3*(COLUMN(AV$5)-2),FALSE),0)+IFERROR(SUMIFS(Proventos!$F:$F,Proventos!$A:$A,YEAR(AV$5)&amp;MONTH(AV$5)&amp;Acompanhamento!$A37),0)</f>
        <v>0</v>
      </c>
      <c r="AW37" s="259">
        <f>IFERROR(VLOOKUP($A37,'Variação'!$1:$1048576,4+3*(COLUMN(AW$5)-2),FALSE)-VLOOKUP($A37,'Variação'!$1:$1048576,2+3*(COLUMN(AW$5)-2),FALSE),0)+IFERROR(SUMIFS(Proventos!$F:$F,Proventos!$A:$A,YEAR(AW$5)&amp;MONTH(AW$5)&amp;Acompanhamento!$A37),0)</f>
        <v>0</v>
      </c>
      <c r="AX37" s="259">
        <f>IFERROR(VLOOKUP($A37,'Variação'!$1:$1048576,4+3*(COLUMN(AX$5)-2),FALSE)-VLOOKUP($A37,'Variação'!$1:$1048576,2+3*(COLUMN(AX$5)-2),FALSE),0)+IFERROR(SUMIFS(Proventos!$F:$F,Proventos!$A:$A,YEAR(AX$5)&amp;MONTH(AX$5)&amp;Acompanhamento!$A37),0)</f>
        <v>0</v>
      </c>
      <c r="AY37" s="259">
        <f>IFERROR(VLOOKUP($A37,'Variação'!$1:$1048576,4+3*(COLUMN(AY$5)-2),FALSE)-VLOOKUP($A37,'Variação'!$1:$1048576,2+3*(COLUMN(AY$5)-2),FALSE),0)+IFERROR(SUMIFS(Proventos!$F:$F,Proventos!$A:$A,YEAR(AY$5)&amp;MONTH(AY$5)&amp;Acompanhamento!$A37),0)</f>
        <v>0</v>
      </c>
      <c r="AZ37" s="259">
        <f>IFERROR(VLOOKUP($A37,'Variação'!$1:$1048576,4+3*(COLUMN(AZ$5)-2),FALSE)-VLOOKUP($A37,'Variação'!$1:$1048576,2+3*(COLUMN(AZ$5)-2),FALSE),0)+IFERROR(SUMIFS(Proventos!$F:$F,Proventos!$A:$A,YEAR(AZ$5)&amp;MONTH(AZ$5)&amp;Acompanhamento!$A37),0)</f>
        <v>0</v>
      </c>
      <c r="BA37" s="259">
        <f>IFERROR(VLOOKUP($A37,'Variação'!$1:$1048576,4+3*(COLUMN(BA$5)-2),FALSE)-VLOOKUP($A37,'Variação'!$1:$1048576,2+3*(COLUMN(BA$5)-2),FALSE),0)+IFERROR(SUMIFS(Proventos!$F:$F,Proventos!$A:$A,YEAR(BA$5)&amp;MONTH(BA$5)&amp;Acompanhamento!$A37),0)</f>
        <v>0</v>
      </c>
      <c r="BB37" s="259">
        <f>IFERROR(VLOOKUP($A37,'Variação'!$1:$1048576,4+3*(COLUMN(BB$5)-2),FALSE)-VLOOKUP($A37,'Variação'!$1:$1048576,2+3*(COLUMN(BB$5)-2),FALSE),0)+IFERROR(SUMIFS(Proventos!$F:$F,Proventos!$A:$A,YEAR(BB$5)&amp;MONTH(BB$5)&amp;Acompanhamento!$A37),0)</f>
        <v>0</v>
      </c>
      <c r="BC37" s="259">
        <f>IFERROR(VLOOKUP($A37,'Variação'!$1:$1048576,4+3*(COLUMN(BC$5)-2),FALSE)-VLOOKUP($A37,'Variação'!$1:$1048576,2+3*(COLUMN(BC$5)-2),FALSE),0)+IFERROR(SUMIFS(Proventos!$F:$F,Proventos!$A:$A,YEAR(BC$5)&amp;MONTH(BC$5)&amp;Acompanhamento!$A37),0)</f>
        <v>0</v>
      </c>
      <c r="BD37" s="259">
        <f>IFERROR(VLOOKUP($A37,'Variação'!$1:$1048576,4+3*(COLUMN(BD$5)-2),FALSE)-VLOOKUP($A37,'Variação'!$1:$1048576,2+3*(COLUMN(BD$5)-2),FALSE),0)+IFERROR(SUMIFS(Proventos!$F:$F,Proventos!$A:$A,YEAR(BD$5)&amp;MONTH(BD$5)&amp;Acompanhamento!$A37),0)</f>
        <v>0</v>
      </c>
      <c r="BE37" s="259">
        <f>IFERROR(VLOOKUP($A37,'Variação'!$1:$1048576,4+3*(COLUMN(BE$5)-2),FALSE)-VLOOKUP($A37,'Variação'!$1:$1048576,2+3*(COLUMN(BE$5)-2),FALSE),0)+IFERROR(SUMIFS(Proventos!$F:$F,Proventos!$A:$A,YEAR(BE$5)&amp;MONTH(BE$5)&amp;Acompanhamento!$A37),0)</f>
        <v>0</v>
      </c>
      <c r="BF37" s="259">
        <f>IFERROR(VLOOKUP($A37,'Variação'!$1:$1048576,4+3*(COLUMN(BF$5)-2),FALSE)-VLOOKUP($A37,'Variação'!$1:$1048576,2+3*(COLUMN(BF$5)-2),FALSE),0)+IFERROR(SUMIFS(Proventos!$F:$F,Proventos!$A:$A,YEAR(BF$5)&amp;MONTH(BF$5)&amp;Acompanhamento!$A37),0)</f>
        <v>0</v>
      </c>
      <c r="BG37" s="259">
        <f>IFERROR(VLOOKUP($A37,'Variação'!$1:$1048576,4+3*(COLUMN(BG$5)-2),FALSE)-VLOOKUP($A37,'Variação'!$1:$1048576,2+3*(COLUMN(BG$5)-2),FALSE),0)+IFERROR(SUMIFS(Proventos!$F:$F,Proventos!$A:$A,YEAR(BG$5)&amp;MONTH(BG$5)&amp;Acompanhamento!$A37),0)</f>
        <v>0</v>
      </c>
      <c r="BH37" s="259">
        <f>IFERROR(VLOOKUP($A37,'Variação'!$1:$1048576,4+3*(COLUMN(BH$5)-2),FALSE)-VLOOKUP($A37,'Variação'!$1:$1048576,2+3*(COLUMN(BH$5)-2),FALSE),0)+IFERROR(SUMIFS(Proventos!$F:$F,Proventos!$A:$A,YEAR(BH$5)&amp;MONTH(BH$5)&amp;Acompanhamento!$A37),0)</f>
        <v>0</v>
      </c>
      <c r="BI37" s="259">
        <f>IFERROR(VLOOKUP($A37,'Variação'!$1:$1048576,4+3*(COLUMN(BI$5)-2),FALSE)-VLOOKUP($A37,'Variação'!$1:$1048576,2+3*(COLUMN(BI$5)-2),FALSE),0)+IFERROR(SUMIFS(Proventos!$F:$F,Proventos!$A:$A,YEAR(BI$5)&amp;MONTH(BI$5)&amp;Acompanhamento!$A37),0)</f>
        <v>0</v>
      </c>
    </row>
    <row r="38" ht="14.25" customHeight="1" outlineLevel="2">
      <c r="A38" s="263"/>
      <c r="B38" s="259">
        <f>IFERROR(VLOOKUP($A38,'Variação'!$1:$1048576,4+3*(COLUMN(B$5)-2),FALSE)-VLOOKUP($A38,'Variação'!$1:$1048576,2+3*(COLUMN(B$5)-2),FALSE),0)+IFERROR(SUMIFS(Proventos!$F:$F,Proventos!$A:$A,YEAR(B$5)&amp;MONTH(B$5)&amp;Acompanhamento!$A38),0)</f>
        <v>0</v>
      </c>
      <c r="C38" s="259">
        <f>IFERROR(VLOOKUP($A38,'Variação'!$1:$1048576,4+3*(COLUMN(C$5)-2),FALSE)-VLOOKUP($A38,'Variação'!$1:$1048576,2+3*(COLUMN(C$5)-2),FALSE),0)+IFERROR(SUMIFS(Proventos!$F:$F,Proventos!$A:$A,YEAR(C$5)&amp;MONTH(C$5)&amp;Acompanhamento!$A38),0)</f>
        <v>0</v>
      </c>
      <c r="D38" s="259">
        <f>IFERROR(VLOOKUP($A38,'Variação'!$1:$1048576,4+3*(COLUMN(D$5)-2),FALSE)-VLOOKUP($A38,'Variação'!$1:$1048576,2+3*(COLUMN(D$5)-2),FALSE),0)+IFERROR(SUMIFS(Proventos!$F:$F,Proventos!$A:$A,YEAR(D$5)&amp;MONTH(D$5)&amp;Acompanhamento!$A38),0)</f>
        <v>0</v>
      </c>
      <c r="E38" s="259">
        <f>IFERROR(VLOOKUP($A38,'Variação'!$1:$1048576,4+3*(COLUMN(E$5)-2),FALSE)-VLOOKUP($A38,'Variação'!$1:$1048576,2+3*(COLUMN(E$5)-2),FALSE),0)+IFERROR(SUMIFS(Proventos!$F:$F,Proventos!$A:$A,YEAR(E$5)&amp;MONTH(E$5)&amp;Acompanhamento!$A38),0)</f>
        <v>0</v>
      </c>
      <c r="F38" s="259">
        <f>IFERROR(VLOOKUP($A38,'Variação'!$1:$1048576,4+3*(COLUMN(F$5)-2),FALSE)-VLOOKUP($A38,'Variação'!$1:$1048576,2+3*(COLUMN(F$5)-2),FALSE),0)+IFERROR(SUMIFS(Proventos!$F:$F,Proventos!$A:$A,YEAR(F$5)&amp;MONTH(F$5)&amp;Acompanhamento!$A38),0)</f>
        <v>0</v>
      </c>
      <c r="G38" s="259">
        <f>IFERROR(VLOOKUP($A38,'Variação'!$1:$1048576,4+3*(COLUMN(G$5)-2),FALSE)-VLOOKUP($A38,'Variação'!$1:$1048576,2+3*(COLUMN(G$5)-2),FALSE),0)+IFERROR(SUMIFS(Proventos!$F:$F,Proventos!$A:$A,YEAR(G$5)&amp;MONTH(G$5)&amp;Acompanhamento!$A38),0)</f>
        <v>0</v>
      </c>
      <c r="H38" s="259">
        <f>IFERROR(VLOOKUP($A38,'Variação'!$1:$1048576,4+3*(COLUMN(H$5)-2),FALSE)-VLOOKUP($A38,'Variação'!$1:$1048576,2+3*(COLUMN(H$5)-2),FALSE),0)+IFERROR(SUMIFS(Proventos!$F:$F,Proventos!$A:$A,YEAR(H$5)&amp;MONTH(H$5)&amp;Acompanhamento!$A38),0)</f>
        <v>0</v>
      </c>
      <c r="I38" s="259">
        <f>IFERROR(VLOOKUP($A38,'Variação'!$1:$1048576,4+3*(COLUMN(I$5)-2),FALSE)-VLOOKUP($A38,'Variação'!$1:$1048576,2+3*(COLUMN(I$5)-2),FALSE),0)+IFERROR(SUMIFS(Proventos!$F:$F,Proventos!$A:$A,YEAR(I$5)&amp;MONTH(I$5)&amp;Acompanhamento!$A38),0)</f>
        <v>0</v>
      </c>
      <c r="J38" s="259">
        <f>IFERROR(VLOOKUP($A38,'Variação'!$1:$1048576,4+3*(COLUMN(J$5)-2),FALSE)-VLOOKUP($A38,'Variação'!$1:$1048576,2+3*(COLUMN(J$5)-2),FALSE),0)+IFERROR(SUMIFS(Proventos!$F:$F,Proventos!$A:$A,YEAR(J$5)&amp;MONTH(J$5)&amp;Acompanhamento!$A38),0)</f>
        <v>0</v>
      </c>
      <c r="K38" s="259">
        <f>IFERROR(VLOOKUP($A38,'Variação'!$1:$1048576,4+3*(COLUMN(K$5)-2),FALSE)-VLOOKUP($A38,'Variação'!$1:$1048576,2+3*(COLUMN(K$5)-2),FALSE),0)+IFERROR(SUMIFS(Proventos!$F:$F,Proventos!$A:$A,YEAR(K$5)&amp;MONTH(K$5)&amp;Acompanhamento!$A38),0)</f>
        <v>0</v>
      </c>
      <c r="L38" s="259">
        <f>IFERROR(VLOOKUP($A38,'Variação'!$1:$1048576,4+3*(COLUMN(L$5)-2),FALSE)-VLOOKUP($A38,'Variação'!$1:$1048576,2+3*(COLUMN(L$5)-2),FALSE),0)+IFERROR(SUMIFS(Proventos!$F:$F,Proventos!$A:$A,YEAR(L$5)&amp;MONTH(L$5)&amp;Acompanhamento!$A38),0)</f>
        <v>0</v>
      </c>
      <c r="M38" s="259">
        <f>IFERROR(VLOOKUP($A38,'Variação'!$1:$1048576,4+3*(COLUMN(M$5)-2),FALSE)-VLOOKUP($A38,'Variação'!$1:$1048576,2+3*(COLUMN(M$5)-2),FALSE),0)+IFERROR(SUMIFS(Proventos!$F:$F,Proventos!$A:$A,YEAR(M$5)&amp;MONTH(M$5)&amp;Acompanhamento!$A38),0)</f>
        <v>0</v>
      </c>
      <c r="N38" s="259">
        <f>IFERROR(VLOOKUP($A38,'Variação'!$1:$1048576,4+3*(COLUMN(N$5)-2),FALSE)-VLOOKUP($A38,'Variação'!$1:$1048576,2+3*(COLUMN(N$5)-2),FALSE),0)+IFERROR(SUMIFS(Proventos!$F:$F,Proventos!$A:$A,YEAR(N$5)&amp;MONTH(N$5)&amp;Acompanhamento!$A38),0)</f>
        <v>0</v>
      </c>
      <c r="O38" s="259">
        <f>IFERROR(VLOOKUP($A38,'Variação'!$1:$1048576,4+3*(COLUMN(O$5)-2),FALSE)-VLOOKUP($A38,'Variação'!$1:$1048576,2+3*(COLUMN(O$5)-2),FALSE),0)+IFERROR(SUMIFS(Proventos!$F:$F,Proventos!$A:$A,YEAR(O$5)&amp;MONTH(O$5)&amp;Acompanhamento!$A38),0)</f>
        <v>0</v>
      </c>
      <c r="P38" s="259">
        <f>IFERROR(VLOOKUP($A38,'Variação'!$1:$1048576,4+3*(COLUMN(P$5)-2),FALSE)-VLOOKUP($A38,'Variação'!$1:$1048576,2+3*(COLUMN(P$5)-2),FALSE),0)+IFERROR(SUMIFS(Proventos!$F:$F,Proventos!$A:$A,YEAR(P$5)&amp;MONTH(P$5)&amp;Acompanhamento!$A38),0)</f>
        <v>0</v>
      </c>
      <c r="Q38" s="259">
        <f>IFERROR(VLOOKUP($A38,'Variação'!$1:$1048576,4+3*(COLUMN(Q$5)-2),FALSE)-VLOOKUP($A38,'Variação'!$1:$1048576,2+3*(COLUMN(Q$5)-2),FALSE),0)+IFERROR(SUMIFS(Proventos!$F:$F,Proventos!$A:$A,YEAR(Q$5)&amp;MONTH(Q$5)&amp;Acompanhamento!$A38),0)</f>
        <v>0</v>
      </c>
      <c r="R38" s="259">
        <f>IFERROR(VLOOKUP($A38,'Variação'!$1:$1048576,4+3*(COLUMN(R$5)-2),FALSE)-VLOOKUP($A38,'Variação'!$1:$1048576,2+3*(COLUMN(R$5)-2),FALSE),0)+IFERROR(SUMIFS(Proventos!$F:$F,Proventos!$A:$A,YEAR(R$5)&amp;MONTH(R$5)&amp;Acompanhamento!$A38),0)</f>
        <v>0</v>
      </c>
      <c r="S38" s="259">
        <f>IFERROR(VLOOKUP($A38,'Variação'!$1:$1048576,4+3*(COLUMN(S$5)-2),FALSE)-VLOOKUP($A38,'Variação'!$1:$1048576,2+3*(COLUMN(S$5)-2),FALSE),0)+IFERROR(SUMIFS(Proventos!$F:$F,Proventos!$A:$A,YEAR(S$5)&amp;MONTH(S$5)&amp;Acompanhamento!$A38),0)</f>
        <v>0</v>
      </c>
      <c r="T38" s="259">
        <f>IFERROR(VLOOKUP($A38,'Variação'!$1:$1048576,4+3*(COLUMN(T$5)-2),FALSE)-VLOOKUP($A38,'Variação'!$1:$1048576,2+3*(COLUMN(T$5)-2),FALSE),0)+IFERROR(SUMIFS(Proventos!$F:$F,Proventos!$A:$A,YEAR(T$5)&amp;MONTH(T$5)&amp;Acompanhamento!$A38),0)</f>
        <v>0</v>
      </c>
      <c r="U38" s="259">
        <f>IFERROR(VLOOKUP($A38,'Variação'!$1:$1048576,4+3*(COLUMN(U$5)-2),FALSE)-VLOOKUP($A38,'Variação'!$1:$1048576,2+3*(COLUMN(U$5)-2),FALSE),0)+IFERROR(SUMIFS(Proventos!$F:$F,Proventos!$A:$A,YEAR(U$5)&amp;MONTH(U$5)&amp;Acompanhamento!$A38),0)</f>
        <v>0</v>
      </c>
      <c r="V38" s="259">
        <f>IFERROR(VLOOKUP($A38,'Variação'!$1:$1048576,4+3*(COLUMN(V$5)-2),FALSE)-VLOOKUP($A38,'Variação'!$1:$1048576,2+3*(COLUMN(V$5)-2),FALSE),0)+IFERROR(SUMIFS(Proventos!$F:$F,Proventos!$A:$A,YEAR(V$5)&amp;MONTH(V$5)&amp;Acompanhamento!$A38),0)</f>
        <v>0</v>
      </c>
      <c r="W38" s="259">
        <f>IFERROR(VLOOKUP($A38,'Variação'!$1:$1048576,4+3*(COLUMN(W$5)-2),FALSE)-VLOOKUP($A38,'Variação'!$1:$1048576,2+3*(COLUMN(W$5)-2),FALSE),0)+IFERROR(SUMIFS(Proventos!$F:$F,Proventos!$A:$A,YEAR(W$5)&amp;MONTH(W$5)&amp;Acompanhamento!$A38),0)</f>
        <v>0</v>
      </c>
      <c r="X38" s="259">
        <f>IFERROR(VLOOKUP($A38,'Variação'!$1:$1048576,4+3*(COLUMN(X$5)-2),FALSE)-VLOOKUP($A38,'Variação'!$1:$1048576,2+3*(COLUMN(X$5)-2),FALSE),0)+IFERROR(SUMIFS(Proventos!$F:$F,Proventos!$A:$A,YEAR(X$5)&amp;MONTH(X$5)&amp;Acompanhamento!$A38),0)</f>
        <v>0</v>
      </c>
      <c r="Y38" s="259">
        <f>IFERROR(VLOOKUP($A38,'Variação'!$1:$1048576,4+3*(COLUMN(Y$5)-2),FALSE)-VLOOKUP($A38,'Variação'!$1:$1048576,2+3*(COLUMN(Y$5)-2),FALSE),0)+IFERROR(SUMIFS(Proventos!$F:$F,Proventos!$A:$A,YEAR(Y$5)&amp;MONTH(Y$5)&amp;Acompanhamento!$A38),0)</f>
        <v>0</v>
      </c>
      <c r="Z38" s="259">
        <f>IFERROR(VLOOKUP($A38,'Variação'!$1:$1048576,4+3*(COLUMN(Z$5)-2),FALSE)-VLOOKUP($A38,'Variação'!$1:$1048576,2+3*(COLUMN(Z$5)-2),FALSE),0)+IFERROR(SUMIFS(Proventos!$F:$F,Proventos!$A:$A,YEAR(Z$5)&amp;MONTH(Z$5)&amp;Acompanhamento!$A38),0)</f>
        <v>0</v>
      </c>
      <c r="AA38" s="259">
        <f>IFERROR(VLOOKUP($A38,'Variação'!$1:$1048576,4+3*(COLUMN(AA$5)-2),FALSE)-VLOOKUP($A38,'Variação'!$1:$1048576,2+3*(COLUMN(AA$5)-2),FALSE),0)+IFERROR(SUMIFS(Proventos!$F:$F,Proventos!$A:$A,YEAR(AA$5)&amp;MONTH(AA$5)&amp;Acompanhamento!$A38),0)</f>
        <v>0</v>
      </c>
      <c r="AB38" s="259">
        <f>IFERROR(VLOOKUP($A38,'Variação'!$1:$1048576,4+3*(COLUMN(AB$5)-2),FALSE)-VLOOKUP($A38,'Variação'!$1:$1048576,2+3*(COLUMN(AB$5)-2),FALSE),0)+IFERROR(SUMIFS(Proventos!$F:$F,Proventos!$A:$A,YEAR(AB$5)&amp;MONTH(AB$5)&amp;Acompanhamento!$A38),0)</f>
        <v>0</v>
      </c>
      <c r="AC38" s="259">
        <f>IFERROR(VLOOKUP($A38,'Variação'!$1:$1048576,4+3*(COLUMN(AC$5)-2),FALSE)-VLOOKUP($A38,'Variação'!$1:$1048576,2+3*(COLUMN(AC$5)-2),FALSE),0)+IFERROR(SUMIFS(Proventos!$F:$F,Proventos!$A:$A,YEAR(AC$5)&amp;MONTH(AC$5)&amp;Acompanhamento!$A38),0)</f>
        <v>0</v>
      </c>
      <c r="AD38" s="259">
        <f>IFERROR(VLOOKUP($A38,'Variação'!$1:$1048576,4+3*(COLUMN(AD$5)-2),FALSE)-VLOOKUP($A38,'Variação'!$1:$1048576,2+3*(COLUMN(AD$5)-2),FALSE),0)+IFERROR(SUMIFS(Proventos!$F:$F,Proventos!$A:$A,YEAR(AD$5)&amp;MONTH(AD$5)&amp;Acompanhamento!$A38),0)</f>
        <v>0</v>
      </c>
      <c r="AE38" s="259">
        <f>IFERROR(VLOOKUP($A38,'Variação'!$1:$1048576,4+3*(COLUMN(AE$5)-2),FALSE)-VLOOKUP($A38,'Variação'!$1:$1048576,2+3*(COLUMN(AE$5)-2),FALSE),0)+IFERROR(SUMIFS(Proventos!$F:$F,Proventos!$A:$A,YEAR(AE$5)&amp;MONTH(AE$5)&amp;Acompanhamento!$A38),0)</f>
        <v>0</v>
      </c>
      <c r="AF38" s="259">
        <f>IFERROR(VLOOKUP($A38,'Variação'!$1:$1048576,4+3*(COLUMN(AF$5)-2),FALSE)-VLOOKUP($A38,'Variação'!$1:$1048576,2+3*(COLUMN(AF$5)-2),FALSE),0)+IFERROR(SUMIFS(Proventos!$F:$F,Proventos!$A:$A,YEAR(AF$5)&amp;MONTH(AF$5)&amp;Acompanhamento!$A38),0)</f>
        <v>0</v>
      </c>
      <c r="AG38" s="259">
        <f>IFERROR(VLOOKUP($A38,'Variação'!$1:$1048576,4+3*(COLUMN(AG$5)-2),FALSE)-VLOOKUP($A38,'Variação'!$1:$1048576,2+3*(COLUMN(AG$5)-2),FALSE),0)+IFERROR(SUMIFS(Proventos!$F:$F,Proventos!$A:$A,YEAR(AG$5)&amp;MONTH(AG$5)&amp;Acompanhamento!$A38),0)</f>
        <v>0</v>
      </c>
      <c r="AH38" s="259">
        <f>IFERROR(VLOOKUP($A38,'Variação'!$1:$1048576,4+3*(COLUMN(AH$5)-2),FALSE)-VLOOKUP($A38,'Variação'!$1:$1048576,2+3*(COLUMN(AH$5)-2),FALSE),0)+IFERROR(SUMIFS(Proventos!$F:$F,Proventos!$A:$A,YEAR(AH$5)&amp;MONTH(AH$5)&amp;Acompanhamento!$A38),0)</f>
        <v>0</v>
      </c>
      <c r="AI38" s="259">
        <f>IFERROR(VLOOKUP($A38,'Variação'!$1:$1048576,4+3*(COLUMN(AI$5)-2),FALSE)-VLOOKUP($A38,'Variação'!$1:$1048576,2+3*(COLUMN(AI$5)-2),FALSE),0)+IFERROR(SUMIFS(Proventos!$F:$F,Proventos!$A:$A,YEAR(AI$5)&amp;MONTH(AI$5)&amp;Acompanhamento!$A38),0)</f>
        <v>0</v>
      </c>
      <c r="AJ38" s="259">
        <f>IFERROR(VLOOKUP($A38,'Variação'!$1:$1048576,4+3*(COLUMN(AJ$5)-2),FALSE)-VLOOKUP($A38,'Variação'!$1:$1048576,2+3*(COLUMN(AJ$5)-2),FALSE),0)+IFERROR(SUMIFS(Proventos!$F:$F,Proventos!$A:$A,YEAR(AJ$5)&amp;MONTH(AJ$5)&amp;Acompanhamento!$A38),0)</f>
        <v>0</v>
      </c>
      <c r="AK38" s="259">
        <f>IFERROR(VLOOKUP($A38,'Variação'!$1:$1048576,4+3*(COLUMN(AK$5)-2),FALSE)-VLOOKUP($A38,'Variação'!$1:$1048576,2+3*(COLUMN(AK$5)-2),FALSE),0)+IFERROR(SUMIFS(Proventos!$F:$F,Proventos!$A:$A,YEAR(AK$5)&amp;MONTH(AK$5)&amp;Acompanhamento!$A38),0)</f>
        <v>0</v>
      </c>
      <c r="AL38" s="259">
        <f>IFERROR(VLOOKUP($A38,'Variação'!$1:$1048576,4+3*(COLUMN(AL$5)-2),FALSE)-VLOOKUP($A38,'Variação'!$1:$1048576,2+3*(COLUMN(AL$5)-2),FALSE),0)+IFERROR(SUMIFS(Proventos!$F:$F,Proventos!$A:$A,YEAR(AL$5)&amp;MONTH(AL$5)&amp;Acompanhamento!$A38),0)</f>
        <v>0</v>
      </c>
      <c r="AM38" s="259">
        <f>IFERROR(VLOOKUP($A38,'Variação'!$1:$1048576,4+3*(COLUMN(AM$5)-2),FALSE)-VLOOKUP($A38,'Variação'!$1:$1048576,2+3*(COLUMN(AM$5)-2),FALSE),0)+IFERROR(SUMIFS(Proventos!$F:$F,Proventos!$A:$A,YEAR(AM$5)&amp;MONTH(AM$5)&amp;Acompanhamento!$A38),0)</f>
        <v>0</v>
      </c>
      <c r="AN38" s="259">
        <f>IFERROR(VLOOKUP($A38,'Variação'!$1:$1048576,4+3*(COLUMN(AN$5)-2),FALSE)-VLOOKUP($A38,'Variação'!$1:$1048576,2+3*(COLUMN(AN$5)-2),FALSE),0)+IFERROR(SUMIFS(Proventos!$F:$F,Proventos!$A:$A,YEAR(AN$5)&amp;MONTH(AN$5)&amp;Acompanhamento!$A38),0)</f>
        <v>0</v>
      </c>
      <c r="AO38" s="259">
        <f>IFERROR(VLOOKUP($A38,'Variação'!$1:$1048576,4+3*(COLUMN(AO$5)-2),FALSE)-VLOOKUP($A38,'Variação'!$1:$1048576,2+3*(COLUMN(AO$5)-2),FALSE),0)+IFERROR(SUMIFS(Proventos!$F:$F,Proventos!$A:$A,YEAR(AO$5)&amp;MONTH(AO$5)&amp;Acompanhamento!$A38),0)</f>
        <v>0</v>
      </c>
      <c r="AP38" s="259">
        <f>IFERROR(VLOOKUP($A38,'Variação'!$1:$1048576,4+3*(COLUMN(AP$5)-2),FALSE)-VLOOKUP($A38,'Variação'!$1:$1048576,2+3*(COLUMN(AP$5)-2),FALSE),0)+IFERROR(SUMIFS(Proventos!$F:$F,Proventos!$A:$A,YEAR(AP$5)&amp;MONTH(AP$5)&amp;Acompanhamento!$A38),0)</f>
        <v>0</v>
      </c>
      <c r="AQ38" s="259">
        <f>IFERROR(VLOOKUP($A38,'Variação'!$1:$1048576,4+3*(COLUMN(AQ$5)-2),FALSE)-VLOOKUP($A38,'Variação'!$1:$1048576,2+3*(COLUMN(AQ$5)-2),FALSE),0)+IFERROR(SUMIFS(Proventos!$F:$F,Proventos!$A:$A,YEAR(AQ$5)&amp;MONTH(AQ$5)&amp;Acompanhamento!$A38),0)</f>
        <v>0</v>
      </c>
      <c r="AR38" s="259">
        <f>IFERROR(VLOOKUP($A38,'Variação'!$1:$1048576,4+3*(COLUMN(AR$5)-2),FALSE)-VLOOKUP($A38,'Variação'!$1:$1048576,2+3*(COLUMN(AR$5)-2),FALSE),0)+IFERROR(SUMIFS(Proventos!$F:$F,Proventos!$A:$A,YEAR(AR$5)&amp;MONTH(AR$5)&amp;Acompanhamento!$A38),0)</f>
        <v>0</v>
      </c>
      <c r="AS38" s="259">
        <f>IFERROR(VLOOKUP($A38,'Variação'!$1:$1048576,4+3*(COLUMN(AS$5)-2),FALSE)-VLOOKUP($A38,'Variação'!$1:$1048576,2+3*(COLUMN(AS$5)-2),FALSE),0)+IFERROR(SUMIFS(Proventos!$F:$F,Proventos!$A:$A,YEAR(AS$5)&amp;MONTH(AS$5)&amp;Acompanhamento!$A38),0)</f>
        <v>0</v>
      </c>
      <c r="AT38" s="259">
        <f>IFERROR(VLOOKUP($A38,'Variação'!$1:$1048576,4+3*(COLUMN(AT$5)-2),FALSE)-VLOOKUP($A38,'Variação'!$1:$1048576,2+3*(COLUMN(AT$5)-2),FALSE),0)+IFERROR(SUMIFS(Proventos!$F:$F,Proventos!$A:$A,YEAR(AT$5)&amp;MONTH(AT$5)&amp;Acompanhamento!$A38),0)</f>
        <v>0</v>
      </c>
      <c r="AU38" s="259">
        <f>IFERROR(VLOOKUP($A38,'Variação'!$1:$1048576,4+3*(COLUMN(AU$5)-2),FALSE)-VLOOKUP($A38,'Variação'!$1:$1048576,2+3*(COLUMN(AU$5)-2),FALSE),0)+IFERROR(SUMIFS(Proventos!$F:$F,Proventos!$A:$A,YEAR(AU$5)&amp;MONTH(AU$5)&amp;Acompanhamento!$A38),0)</f>
        <v>0</v>
      </c>
      <c r="AV38" s="259">
        <f>IFERROR(VLOOKUP($A38,'Variação'!$1:$1048576,4+3*(COLUMN(AV$5)-2),FALSE)-VLOOKUP($A38,'Variação'!$1:$1048576,2+3*(COLUMN(AV$5)-2),FALSE),0)+IFERROR(SUMIFS(Proventos!$F:$F,Proventos!$A:$A,YEAR(AV$5)&amp;MONTH(AV$5)&amp;Acompanhamento!$A38),0)</f>
        <v>0</v>
      </c>
      <c r="AW38" s="259">
        <f>IFERROR(VLOOKUP($A38,'Variação'!$1:$1048576,4+3*(COLUMN(AW$5)-2),FALSE)-VLOOKUP($A38,'Variação'!$1:$1048576,2+3*(COLUMN(AW$5)-2),FALSE),0)+IFERROR(SUMIFS(Proventos!$F:$F,Proventos!$A:$A,YEAR(AW$5)&amp;MONTH(AW$5)&amp;Acompanhamento!$A38),0)</f>
        <v>0</v>
      </c>
      <c r="AX38" s="259">
        <f>IFERROR(VLOOKUP($A38,'Variação'!$1:$1048576,4+3*(COLUMN(AX$5)-2),FALSE)-VLOOKUP($A38,'Variação'!$1:$1048576,2+3*(COLUMN(AX$5)-2),FALSE),0)+IFERROR(SUMIFS(Proventos!$F:$F,Proventos!$A:$A,YEAR(AX$5)&amp;MONTH(AX$5)&amp;Acompanhamento!$A38),0)</f>
        <v>0</v>
      </c>
      <c r="AY38" s="259">
        <f>IFERROR(VLOOKUP($A38,'Variação'!$1:$1048576,4+3*(COLUMN(AY$5)-2),FALSE)-VLOOKUP($A38,'Variação'!$1:$1048576,2+3*(COLUMN(AY$5)-2),FALSE),0)+IFERROR(SUMIFS(Proventos!$F:$F,Proventos!$A:$A,YEAR(AY$5)&amp;MONTH(AY$5)&amp;Acompanhamento!$A38),0)</f>
        <v>0</v>
      </c>
      <c r="AZ38" s="259">
        <f>IFERROR(VLOOKUP($A38,'Variação'!$1:$1048576,4+3*(COLUMN(AZ$5)-2),FALSE)-VLOOKUP($A38,'Variação'!$1:$1048576,2+3*(COLUMN(AZ$5)-2),FALSE),0)+IFERROR(SUMIFS(Proventos!$F:$F,Proventos!$A:$A,YEAR(AZ$5)&amp;MONTH(AZ$5)&amp;Acompanhamento!$A38),0)</f>
        <v>0</v>
      </c>
      <c r="BA38" s="259">
        <f>IFERROR(VLOOKUP($A38,'Variação'!$1:$1048576,4+3*(COLUMN(BA$5)-2),FALSE)-VLOOKUP($A38,'Variação'!$1:$1048576,2+3*(COLUMN(BA$5)-2),FALSE),0)+IFERROR(SUMIFS(Proventos!$F:$F,Proventos!$A:$A,YEAR(BA$5)&amp;MONTH(BA$5)&amp;Acompanhamento!$A38),0)</f>
        <v>0</v>
      </c>
      <c r="BB38" s="259">
        <f>IFERROR(VLOOKUP($A38,'Variação'!$1:$1048576,4+3*(COLUMN(BB$5)-2),FALSE)-VLOOKUP($A38,'Variação'!$1:$1048576,2+3*(COLUMN(BB$5)-2),FALSE),0)+IFERROR(SUMIFS(Proventos!$F:$F,Proventos!$A:$A,YEAR(BB$5)&amp;MONTH(BB$5)&amp;Acompanhamento!$A38),0)</f>
        <v>0</v>
      </c>
      <c r="BC38" s="259">
        <f>IFERROR(VLOOKUP($A38,'Variação'!$1:$1048576,4+3*(COLUMN(BC$5)-2),FALSE)-VLOOKUP($A38,'Variação'!$1:$1048576,2+3*(COLUMN(BC$5)-2),FALSE),0)+IFERROR(SUMIFS(Proventos!$F:$F,Proventos!$A:$A,YEAR(BC$5)&amp;MONTH(BC$5)&amp;Acompanhamento!$A38),0)</f>
        <v>0</v>
      </c>
      <c r="BD38" s="259">
        <f>IFERROR(VLOOKUP($A38,'Variação'!$1:$1048576,4+3*(COLUMN(BD$5)-2),FALSE)-VLOOKUP($A38,'Variação'!$1:$1048576,2+3*(COLUMN(BD$5)-2),FALSE),0)+IFERROR(SUMIFS(Proventos!$F:$F,Proventos!$A:$A,YEAR(BD$5)&amp;MONTH(BD$5)&amp;Acompanhamento!$A38),0)</f>
        <v>0</v>
      </c>
      <c r="BE38" s="259">
        <f>IFERROR(VLOOKUP($A38,'Variação'!$1:$1048576,4+3*(COLUMN(BE$5)-2),FALSE)-VLOOKUP($A38,'Variação'!$1:$1048576,2+3*(COLUMN(BE$5)-2),FALSE),0)+IFERROR(SUMIFS(Proventos!$F:$F,Proventos!$A:$A,YEAR(BE$5)&amp;MONTH(BE$5)&amp;Acompanhamento!$A38),0)</f>
        <v>0</v>
      </c>
      <c r="BF38" s="259">
        <f>IFERROR(VLOOKUP($A38,'Variação'!$1:$1048576,4+3*(COLUMN(BF$5)-2),FALSE)-VLOOKUP($A38,'Variação'!$1:$1048576,2+3*(COLUMN(BF$5)-2),FALSE),0)+IFERROR(SUMIFS(Proventos!$F:$F,Proventos!$A:$A,YEAR(BF$5)&amp;MONTH(BF$5)&amp;Acompanhamento!$A38),0)</f>
        <v>0</v>
      </c>
      <c r="BG38" s="259">
        <f>IFERROR(VLOOKUP($A38,'Variação'!$1:$1048576,4+3*(COLUMN(BG$5)-2),FALSE)-VLOOKUP($A38,'Variação'!$1:$1048576,2+3*(COLUMN(BG$5)-2),FALSE),0)+IFERROR(SUMIFS(Proventos!$F:$F,Proventos!$A:$A,YEAR(BG$5)&amp;MONTH(BG$5)&amp;Acompanhamento!$A38),0)</f>
        <v>0</v>
      </c>
      <c r="BH38" s="259">
        <f>IFERROR(VLOOKUP($A38,'Variação'!$1:$1048576,4+3*(COLUMN(BH$5)-2),FALSE)-VLOOKUP($A38,'Variação'!$1:$1048576,2+3*(COLUMN(BH$5)-2),FALSE),0)+IFERROR(SUMIFS(Proventos!$F:$F,Proventos!$A:$A,YEAR(BH$5)&amp;MONTH(BH$5)&amp;Acompanhamento!$A38),0)</f>
        <v>0</v>
      </c>
      <c r="BI38" s="259">
        <f>IFERROR(VLOOKUP($A38,'Variação'!$1:$1048576,4+3*(COLUMN(BI$5)-2),FALSE)-VLOOKUP($A38,'Variação'!$1:$1048576,2+3*(COLUMN(BI$5)-2),FALSE),0)+IFERROR(SUMIFS(Proventos!$F:$F,Proventos!$A:$A,YEAR(BI$5)&amp;MONTH(BI$5)&amp;Acompanhamento!$A38),0)</f>
        <v>0</v>
      </c>
    </row>
    <row r="39" ht="14.25" customHeight="1" outlineLevel="2">
      <c r="A39" s="263"/>
      <c r="B39" s="259">
        <f>IFERROR(VLOOKUP($A39,'Variação'!$1:$1048576,4+3*(COLUMN(B$5)-2),FALSE)-VLOOKUP($A39,'Variação'!$1:$1048576,2+3*(COLUMN(B$5)-2),FALSE),0)+IFERROR(SUMIFS(Proventos!$F:$F,Proventos!$A:$A,YEAR(B$5)&amp;MONTH(B$5)&amp;Acompanhamento!$A39),0)</f>
        <v>0</v>
      </c>
      <c r="C39" s="259">
        <f>IFERROR(VLOOKUP($A39,'Variação'!$1:$1048576,4+3*(COLUMN(C$5)-2),FALSE)-VLOOKUP($A39,'Variação'!$1:$1048576,2+3*(COLUMN(C$5)-2),FALSE),0)+IFERROR(SUMIFS(Proventos!$F:$F,Proventos!$A:$A,YEAR(C$5)&amp;MONTH(C$5)&amp;Acompanhamento!$A39),0)</f>
        <v>0</v>
      </c>
      <c r="D39" s="259">
        <f>IFERROR(VLOOKUP($A39,'Variação'!$1:$1048576,4+3*(COLUMN(D$5)-2),FALSE)-VLOOKUP($A39,'Variação'!$1:$1048576,2+3*(COLUMN(D$5)-2),FALSE),0)+IFERROR(SUMIFS(Proventos!$F:$F,Proventos!$A:$A,YEAR(D$5)&amp;MONTH(D$5)&amp;Acompanhamento!$A39),0)</f>
        <v>0</v>
      </c>
      <c r="E39" s="259">
        <f>IFERROR(VLOOKUP($A39,'Variação'!$1:$1048576,4+3*(COLUMN(E$5)-2),FALSE)-VLOOKUP($A39,'Variação'!$1:$1048576,2+3*(COLUMN(E$5)-2),FALSE),0)+IFERROR(SUMIFS(Proventos!$F:$F,Proventos!$A:$A,YEAR(E$5)&amp;MONTH(E$5)&amp;Acompanhamento!$A39),0)</f>
        <v>0</v>
      </c>
      <c r="F39" s="259">
        <f>IFERROR(VLOOKUP($A39,'Variação'!$1:$1048576,4+3*(COLUMN(F$5)-2),FALSE)-VLOOKUP($A39,'Variação'!$1:$1048576,2+3*(COLUMN(F$5)-2),FALSE),0)+IFERROR(SUMIFS(Proventos!$F:$F,Proventos!$A:$A,YEAR(F$5)&amp;MONTH(F$5)&amp;Acompanhamento!$A39),0)</f>
        <v>0</v>
      </c>
      <c r="G39" s="259">
        <f>IFERROR(VLOOKUP($A39,'Variação'!$1:$1048576,4+3*(COLUMN(G$5)-2),FALSE)-VLOOKUP($A39,'Variação'!$1:$1048576,2+3*(COLUMN(G$5)-2),FALSE),0)+IFERROR(SUMIFS(Proventos!$F:$F,Proventos!$A:$A,YEAR(G$5)&amp;MONTH(G$5)&amp;Acompanhamento!$A39),0)</f>
        <v>0</v>
      </c>
      <c r="H39" s="259">
        <f>IFERROR(VLOOKUP($A39,'Variação'!$1:$1048576,4+3*(COLUMN(H$5)-2),FALSE)-VLOOKUP($A39,'Variação'!$1:$1048576,2+3*(COLUMN(H$5)-2),FALSE),0)+IFERROR(SUMIFS(Proventos!$F:$F,Proventos!$A:$A,YEAR(H$5)&amp;MONTH(H$5)&amp;Acompanhamento!$A39),0)</f>
        <v>0</v>
      </c>
      <c r="I39" s="259">
        <f>IFERROR(VLOOKUP($A39,'Variação'!$1:$1048576,4+3*(COLUMN(I$5)-2),FALSE)-VLOOKUP($A39,'Variação'!$1:$1048576,2+3*(COLUMN(I$5)-2),FALSE),0)+IFERROR(SUMIFS(Proventos!$F:$F,Proventos!$A:$A,YEAR(I$5)&amp;MONTH(I$5)&amp;Acompanhamento!$A39),0)</f>
        <v>0</v>
      </c>
      <c r="J39" s="259">
        <f>IFERROR(VLOOKUP($A39,'Variação'!$1:$1048576,4+3*(COLUMN(J$5)-2),FALSE)-VLOOKUP($A39,'Variação'!$1:$1048576,2+3*(COLUMN(J$5)-2),FALSE),0)+IFERROR(SUMIFS(Proventos!$F:$F,Proventos!$A:$A,YEAR(J$5)&amp;MONTH(J$5)&amp;Acompanhamento!$A39),0)</f>
        <v>0</v>
      </c>
      <c r="K39" s="259">
        <f>IFERROR(VLOOKUP($A39,'Variação'!$1:$1048576,4+3*(COLUMN(K$5)-2),FALSE)-VLOOKUP($A39,'Variação'!$1:$1048576,2+3*(COLUMN(K$5)-2),FALSE),0)+IFERROR(SUMIFS(Proventos!$F:$F,Proventos!$A:$A,YEAR(K$5)&amp;MONTH(K$5)&amp;Acompanhamento!$A39),0)</f>
        <v>0</v>
      </c>
      <c r="L39" s="259">
        <f>IFERROR(VLOOKUP($A39,'Variação'!$1:$1048576,4+3*(COLUMN(L$5)-2),FALSE)-VLOOKUP($A39,'Variação'!$1:$1048576,2+3*(COLUMN(L$5)-2),FALSE),0)+IFERROR(SUMIFS(Proventos!$F:$F,Proventos!$A:$A,YEAR(L$5)&amp;MONTH(L$5)&amp;Acompanhamento!$A39),0)</f>
        <v>0</v>
      </c>
      <c r="M39" s="259">
        <f>IFERROR(VLOOKUP($A39,'Variação'!$1:$1048576,4+3*(COLUMN(M$5)-2),FALSE)-VLOOKUP($A39,'Variação'!$1:$1048576,2+3*(COLUMN(M$5)-2),FALSE),0)+IFERROR(SUMIFS(Proventos!$F:$F,Proventos!$A:$A,YEAR(M$5)&amp;MONTH(M$5)&amp;Acompanhamento!$A39),0)</f>
        <v>0</v>
      </c>
      <c r="N39" s="259">
        <f>IFERROR(VLOOKUP($A39,'Variação'!$1:$1048576,4+3*(COLUMN(N$5)-2),FALSE)-VLOOKUP($A39,'Variação'!$1:$1048576,2+3*(COLUMN(N$5)-2),FALSE),0)+IFERROR(SUMIFS(Proventos!$F:$F,Proventos!$A:$A,YEAR(N$5)&amp;MONTH(N$5)&amp;Acompanhamento!$A39),0)</f>
        <v>0</v>
      </c>
      <c r="O39" s="259">
        <f>IFERROR(VLOOKUP($A39,'Variação'!$1:$1048576,4+3*(COLUMN(O$5)-2),FALSE)-VLOOKUP($A39,'Variação'!$1:$1048576,2+3*(COLUMN(O$5)-2),FALSE),0)+IFERROR(SUMIFS(Proventos!$F:$F,Proventos!$A:$A,YEAR(O$5)&amp;MONTH(O$5)&amp;Acompanhamento!$A39),0)</f>
        <v>0</v>
      </c>
      <c r="P39" s="259">
        <f>IFERROR(VLOOKUP($A39,'Variação'!$1:$1048576,4+3*(COLUMN(P$5)-2),FALSE)-VLOOKUP($A39,'Variação'!$1:$1048576,2+3*(COLUMN(P$5)-2),FALSE),0)+IFERROR(SUMIFS(Proventos!$F:$F,Proventos!$A:$A,YEAR(P$5)&amp;MONTH(P$5)&amp;Acompanhamento!$A39),0)</f>
        <v>0</v>
      </c>
      <c r="Q39" s="259">
        <f>IFERROR(VLOOKUP($A39,'Variação'!$1:$1048576,4+3*(COLUMN(Q$5)-2),FALSE)-VLOOKUP($A39,'Variação'!$1:$1048576,2+3*(COLUMN(Q$5)-2),FALSE),0)+IFERROR(SUMIFS(Proventos!$F:$F,Proventos!$A:$A,YEAR(Q$5)&amp;MONTH(Q$5)&amp;Acompanhamento!$A39),0)</f>
        <v>0</v>
      </c>
      <c r="R39" s="259">
        <f>IFERROR(VLOOKUP($A39,'Variação'!$1:$1048576,4+3*(COLUMN(R$5)-2),FALSE)-VLOOKUP($A39,'Variação'!$1:$1048576,2+3*(COLUMN(R$5)-2),FALSE),0)+IFERROR(SUMIFS(Proventos!$F:$F,Proventos!$A:$A,YEAR(R$5)&amp;MONTH(R$5)&amp;Acompanhamento!$A39),0)</f>
        <v>0</v>
      </c>
      <c r="S39" s="259">
        <f>IFERROR(VLOOKUP($A39,'Variação'!$1:$1048576,4+3*(COLUMN(S$5)-2),FALSE)-VLOOKUP($A39,'Variação'!$1:$1048576,2+3*(COLUMN(S$5)-2),FALSE),0)+IFERROR(SUMIFS(Proventos!$F:$F,Proventos!$A:$A,YEAR(S$5)&amp;MONTH(S$5)&amp;Acompanhamento!$A39),0)</f>
        <v>0</v>
      </c>
      <c r="T39" s="259">
        <f>IFERROR(VLOOKUP($A39,'Variação'!$1:$1048576,4+3*(COLUMN(T$5)-2),FALSE)-VLOOKUP($A39,'Variação'!$1:$1048576,2+3*(COLUMN(T$5)-2),FALSE),0)+IFERROR(SUMIFS(Proventos!$F:$F,Proventos!$A:$A,YEAR(T$5)&amp;MONTH(T$5)&amp;Acompanhamento!$A39),0)</f>
        <v>0</v>
      </c>
      <c r="U39" s="259">
        <f>IFERROR(VLOOKUP($A39,'Variação'!$1:$1048576,4+3*(COLUMN(U$5)-2),FALSE)-VLOOKUP($A39,'Variação'!$1:$1048576,2+3*(COLUMN(U$5)-2),FALSE),0)+IFERROR(SUMIFS(Proventos!$F:$F,Proventos!$A:$A,YEAR(U$5)&amp;MONTH(U$5)&amp;Acompanhamento!$A39),0)</f>
        <v>0</v>
      </c>
      <c r="V39" s="259">
        <f>IFERROR(VLOOKUP($A39,'Variação'!$1:$1048576,4+3*(COLUMN(V$5)-2),FALSE)-VLOOKUP($A39,'Variação'!$1:$1048576,2+3*(COLUMN(V$5)-2),FALSE),0)+IFERROR(SUMIFS(Proventos!$F:$F,Proventos!$A:$A,YEAR(V$5)&amp;MONTH(V$5)&amp;Acompanhamento!$A39),0)</f>
        <v>0</v>
      </c>
      <c r="W39" s="259">
        <f>IFERROR(VLOOKUP($A39,'Variação'!$1:$1048576,4+3*(COLUMN(W$5)-2),FALSE)-VLOOKUP($A39,'Variação'!$1:$1048576,2+3*(COLUMN(W$5)-2),FALSE),0)+IFERROR(SUMIFS(Proventos!$F:$F,Proventos!$A:$A,YEAR(W$5)&amp;MONTH(W$5)&amp;Acompanhamento!$A39),0)</f>
        <v>0</v>
      </c>
      <c r="X39" s="259">
        <f>IFERROR(VLOOKUP($A39,'Variação'!$1:$1048576,4+3*(COLUMN(X$5)-2),FALSE)-VLOOKUP($A39,'Variação'!$1:$1048576,2+3*(COLUMN(X$5)-2),FALSE),0)+IFERROR(SUMIFS(Proventos!$F:$F,Proventos!$A:$A,YEAR(X$5)&amp;MONTH(X$5)&amp;Acompanhamento!$A39),0)</f>
        <v>0</v>
      </c>
      <c r="Y39" s="259">
        <f>IFERROR(VLOOKUP($A39,'Variação'!$1:$1048576,4+3*(COLUMN(Y$5)-2),FALSE)-VLOOKUP($A39,'Variação'!$1:$1048576,2+3*(COLUMN(Y$5)-2),FALSE),0)+IFERROR(SUMIFS(Proventos!$F:$F,Proventos!$A:$A,YEAR(Y$5)&amp;MONTH(Y$5)&amp;Acompanhamento!$A39),0)</f>
        <v>0</v>
      </c>
      <c r="Z39" s="259">
        <f>IFERROR(VLOOKUP($A39,'Variação'!$1:$1048576,4+3*(COLUMN(Z$5)-2),FALSE)-VLOOKUP($A39,'Variação'!$1:$1048576,2+3*(COLUMN(Z$5)-2),FALSE),0)+IFERROR(SUMIFS(Proventos!$F:$F,Proventos!$A:$A,YEAR(Z$5)&amp;MONTH(Z$5)&amp;Acompanhamento!$A39),0)</f>
        <v>0</v>
      </c>
      <c r="AA39" s="259">
        <f>IFERROR(VLOOKUP($A39,'Variação'!$1:$1048576,4+3*(COLUMN(AA$5)-2),FALSE)-VLOOKUP($A39,'Variação'!$1:$1048576,2+3*(COLUMN(AA$5)-2),FALSE),0)+IFERROR(SUMIFS(Proventos!$F:$F,Proventos!$A:$A,YEAR(AA$5)&amp;MONTH(AA$5)&amp;Acompanhamento!$A39),0)</f>
        <v>0</v>
      </c>
      <c r="AB39" s="259">
        <f>IFERROR(VLOOKUP($A39,'Variação'!$1:$1048576,4+3*(COLUMN(AB$5)-2),FALSE)-VLOOKUP($A39,'Variação'!$1:$1048576,2+3*(COLUMN(AB$5)-2),FALSE),0)+IFERROR(SUMIFS(Proventos!$F:$F,Proventos!$A:$A,YEAR(AB$5)&amp;MONTH(AB$5)&amp;Acompanhamento!$A39),0)</f>
        <v>0</v>
      </c>
      <c r="AC39" s="259">
        <f>IFERROR(VLOOKUP($A39,'Variação'!$1:$1048576,4+3*(COLUMN(AC$5)-2),FALSE)-VLOOKUP($A39,'Variação'!$1:$1048576,2+3*(COLUMN(AC$5)-2),FALSE),0)+IFERROR(SUMIFS(Proventos!$F:$F,Proventos!$A:$A,YEAR(AC$5)&amp;MONTH(AC$5)&amp;Acompanhamento!$A39),0)</f>
        <v>0</v>
      </c>
      <c r="AD39" s="259">
        <f>IFERROR(VLOOKUP($A39,'Variação'!$1:$1048576,4+3*(COLUMN(AD$5)-2),FALSE)-VLOOKUP($A39,'Variação'!$1:$1048576,2+3*(COLUMN(AD$5)-2),FALSE),0)+IFERROR(SUMIFS(Proventos!$F:$F,Proventos!$A:$A,YEAR(AD$5)&amp;MONTH(AD$5)&amp;Acompanhamento!$A39),0)</f>
        <v>0</v>
      </c>
      <c r="AE39" s="259">
        <f>IFERROR(VLOOKUP($A39,'Variação'!$1:$1048576,4+3*(COLUMN(AE$5)-2),FALSE)-VLOOKUP($A39,'Variação'!$1:$1048576,2+3*(COLUMN(AE$5)-2),FALSE),0)+IFERROR(SUMIFS(Proventos!$F:$F,Proventos!$A:$A,YEAR(AE$5)&amp;MONTH(AE$5)&amp;Acompanhamento!$A39),0)</f>
        <v>0</v>
      </c>
      <c r="AF39" s="259">
        <f>IFERROR(VLOOKUP($A39,'Variação'!$1:$1048576,4+3*(COLUMN(AF$5)-2),FALSE)-VLOOKUP($A39,'Variação'!$1:$1048576,2+3*(COLUMN(AF$5)-2),FALSE),0)+IFERROR(SUMIFS(Proventos!$F:$F,Proventos!$A:$A,YEAR(AF$5)&amp;MONTH(AF$5)&amp;Acompanhamento!$A39),0)</f>
        <v>0</v>
      </c>
      <c r="AG39" s="259">
        <f>IFERROR(VLOOKUP($A39,'Variação'!$1:$1048576,4+3*(COLUMN(AG$5)-2),FALSE)-VLOOKUP($A39,'Variação'!$1:$1048576,2+3*(COLUMN(AG$5)-2),FALSE),0)+IFERROR(SUMIFS(Proventos!$F:$F,Proventos!$A:$A,YEAR(AG$5)&amp;MONTH(AG$5)&amp;Acompanhamento!$A39),0)</f>
        <v>0</v>
      </c>
      <c r="AH39" s="259">
        <f>IFERROR(VLOOKUP($A39,'Variação'!$1:$1048576,4+3*(COLUMN(AH$5)-2),FALSE)-VLOOKUP($A39,'Variação'!$1:$1048576,2+3*(COLUMN(AH$5)-2),FALSE),0)+IFERROR(SUMIFS(Proventos!$F:$F,Proventos!$A:$A,YEAR(AH$5)&amp;MONTH(AH$5)&amp;Acompanhamento!$A39),0)</f>
        <v>0</v>
      </c>
      <c r="AI39" s="259">
        <f>IFERROR(VLOOKUP($A39,'Variação'!$1:$1048576,4+3*(COLUMN(AI$5)-2),FALSE)-VLOOKUP($A39,'Variação'!$1:$1048576,2+3*(COLUMN(AI$5)-2),FALSE),0)+IFERROR(SUMIFS(Proventos!$F:$F,Proventos!$A:$A,YEAR(AI$5)&amp;MONTH(AI$5)&amp;Acompanhamento!$A39),0)</f>
        <v>0</v>
      </c>
      <c r="AJ39" s="259">
        <f>IFERROR(VLOOKUP($A39,'Variação'!$1:$1048576,4+3*(COLUMN(AJ$5)-2),FALSE)-VLOOKUP($A39,'Variação'!$1:$1048576,2+3*(COLUMN(AJ$5)-2),FALSE),0)+IFERROR(SUMIFS(Proventos!$F:$F,Proventos!$A:$A,YEAR(AJ$5)&amp;MONTH(AJ$5)&amp;Acompanhamento!$A39),0)</f>
        <v>0</v>
      </c>
      <c r="AK39" s="259">
        <f>IFERROR(VLOOKUP($A39,'Variação'!$1:$1048576,4+3*(COLUMN(AK$5)-2),FALSE)-VLOOKUP($A39,'Variação'!$1:$1048576,2+3*(COLUMN(AK$5)-2),FALSE),0)+IFERROR(SUMIFS(Proventos!$F:$F,Proventos!$A:$A,YEAR(AK$5)&amp;MONTH(AK$5)&amp;Acompanhamento!$A39),0)</f>
        <v>0</v>
      </c>
      <c r="AL39" s="259">
        <f>IFERROR(VLOOKUP($A39,'Variação'!$1:$1048576,4+3*(COLUMN(AL$5)-2),FALSE)-VLOOKUP($A39,'Variação'!$1:$1048576,2+3*(COLUMN(AL$5)-2),FALSE),0)+IFERROR(SUMIFS(Proventos!$F:$F,Proventos!$A:$A,YEAR(AL$5)&amp;MONTH(AL$5)&amp;Acompanhamento!$A39),0)</f>
        <v>0</v>
      </c>
      <c r="AM39" s="259">
        <f>IFERROR(VLOOKUP($A39,'Variação'!$1:$1048576,4+3*(COLUMN(AM$5)-2),FALSE)-VLOOKUP($A39,'Variação'!$1:$1048576,2+3*(COLUMN(AM$5)-2),FALSE),0)+IFERROR(SUMIFS(Proventos!$F:$F,Proventos!$A:$A,YEAR(AM$5)&amp;MONTH(AM$5)&amp;Acompanhamento!$A39),0)</f>
        <v>0</v>
      </c>
      <c r="AN39" s="259">
        <f>IFERROR(VLOOKUP($A39,'Variação'!$1:$1048576,4+3*(COLUMN(AN$5)-2),FALSE)-VLOOKUP($A39,'Variação'!$1:$1048576,2+3*(COLUMN(AN$5)-2),FALSE),0)+IFERROR(SUMIFS(Proventos!$F:$F,Proventos!$A:$A,YEAR(AN$5)&amp;MONTH(AN$5)&amp;Acompanhamento!$A39),0)</f>
        <v>0</v>
      </c>
      <c r="AO39" s="259">
        <f>IFERROR(VLOOKUP($A39,'Variação'!$1:$1048576,4+3*(COLUMN(AO$5)-2),FALSE)-VLOOKUP($A39,'Variação'!$1:$1048576,2+3*(COLUMN(AO$5)-2),FALSE),0)+IFERROR(SUMIFS(Proventos!$F:$F,Proventos!$A:$A,YEAR(AO$5)&amp;MONTH(AO$5)&amp;Acompanhamento!$A39),0)</f>
        <v>0</v>
      </c>
      <c r="AP39" s="259">
        <f>IFERROR(VLOOKUP($A39,'Variação'!$1:$1048576,4+3*(COLUMN(AP$5)-2),FALSE)-VLOOKUP($A39,'Variação'!$1:$1048576,2+3*(COLUMN(AP$5)-2),FALSE),0)+IFERROR(SUMIFS(Proventos!$F:$F,Proventos!$A:$A,YEAR(AP$5)&amp;MONTH(AP$5)&amp;Acompanhamento!$A39),0)</f>
        <v>0</v>
      </c>
      <c r="AQ39" s="259">
        <f>IFERROR(VLOOKUP($A39,'Variação'!$1:$1048576,4+3*(COLUMN(AQ$5)-2),FALSE)-VLOOKUP($A39,'Variação'!$1:$1048576,2+3*(COLUMN(AQ$5)-2),FALSE),0)+IFERROR(SUMIFS(Proventos!$F:$F,Proventos!$A:$A,YEAR(AQ$5)&amp;MONTH(AQ$5)&amp;Acompanhamento!$A39),0)</f>
        <v>0</v>
      </c>
      <c r="AR39" s="259">
        <f>IFERROR(VLOOKUP($A39,'Variação'!$1:$1048576,4+3*(COLUMN(AR$5)-2),FALSE)-VLOOKUP($A39,'Variação'!$1:$1048576,2+3*(COLUMN(AR$5)-2),FALSE),0)+IFERROR(SUMIFS(Proventos!$F:$F,Proventos!$A:$A,YEAR(AR$5)&amp;MONTH(AR$5)&amp;Acompanhamento!$A39),0)</f>
        <v>0</v>
      </c>
      <c r="AS39" s="259">
        <f>IFERROR(VLOOKUP($A39,'Variação'!$1:$1048576,4+3*(COLUMN(AS$5)-2),FALSE)-VLOOKUP($A39,'Variação'!$1:$1048576,2+3*(COLUMN(AS$5)-2),FALSE),0)+IFERROR(SUMIFS(Proventos!$F:$F,Proventos!$A:$A,YEAR(AS$5)&amp;MONTH(AS$5)&amp;Acompanhamento!$A39),0)</f>
        <v>0</v>
      </c>
      <c r="AT39" s="259">
        <f>IFERROR(VLOOKUP($A39,'Variação'!$1:$1048576,4+3*(COLUMN(AT$5)-2),FALSE)-VLOOKUP($A39,'Variação'!$1:$1048576,2+3*(COLUMN(AT$5)-2),FALSE),0)+IFERROR(SUMIFS(Proventos!$F:$F,Proventos!$A:$A,YEAR(AT$5)&amp;MONTH(AT$5)&amp;Acompanhamento!$A39),0)</f>
        <v>0</v>
      </c>
      <c r="AU39" s="259">
        <f>IFERROR(VLOOKUP($A39,'Variação'!$1:$1048576,4+3*(COLUMN(AU$5)-2),FALSE)-VLOOKUP($A39,'Variação'!$1:$1048576,2+3*(COLUMN(AU$5)-2),FALSE),0)+IFERROR(SUMIFS(Proventos!$F:$F,Proventos!$A:$A,YEAR(AU$5)&amp;MONTH(AU$5)&amp;Acompanhamento!$A39),0)</f>
        <v>0</v>
      </c>
      <c r="AV39" s="259">
        <f>IFERROR(VLOOKUP($A39,'Variação'!$1:$1048576,4+3*(COLUMN(AV$5)-2),FALSE)-VLOOKUP($A39,'Variação'!$1:$1048576,2+3*(COLUMN(AV$5)-2),FALSE),0)+IFERROR(SUMIFS(Proventos!$F:$F,Proventos!$A:$A,YEAR(AV$5)&amp;MONTH(AV$5)&amp;Acompanhamento!$A39),0)</f>
        <v>0</v>
      </c>
      <c r="AW39" s="259">
        <f>IFERROR(VLOOKUP($A39,'Variação'!$1:$1048576,4+3*(COLUMN(AW$5)-2),FALSE)-VLOOKUP($A39,'Variação'!$1:$1048576,2+3*(COLUMN(AW$5)-2),FALSE),0)+IFERROR(SUMIFS(Proventos!$F:$F,Proventos!$A:$A,YEAR(AW$5)&amp;MONTH(AW$5)&amp;Acompanhamento!$A39),0)</f>
        <v>0</v>
      </c>
      <c r="AX39" s="259">
        <f>IFERROR(VLOOKUP($A39,'Variação'!$1:$1048576,4+3*(COLUMN(AX$5)-2),FALSE)-VLOOKUP($A39,'Variação'!$1:$1048576,2+3*(COLUMN(AX$5)-2),FALSE),0)+IFERROR(SUMIFS(Proventos!$F:$F,Proventos!$A:$A,YEAR(AX$5)&amp;MONTH(AX$5)&amp;Acompanhamento!$A39),0)</f>
        <v>0</v>
      </c>
      <c r="AY39" s="259">
        <f>IFERROR(VLOOKUP($A39,'Variação'!$1:$1048576,4+3*(COLUMN(AY$5)-2),FALSE)-VLOOKUP($A39,'Variação'!$1:$1048576,2+3*(COLUMN(AY$5)-2),FALSE),0)+IFERROR(SUMIFS(Proventos!$F:$F,Proventos!$A:$A,YEAR(AY$5)&amp;MONTH(AY$5)&amp;Acompanhamento!$A39),0)</f>
        <v>0</v>
      </c>
      <c r="AZ39" s="259">
        <f>IFERROR(VLOOKUP($A39,'Variação'!$1:$1048576,4+3*(COLUMN(AZ$5)-2),FALSE)-VLOOKUP($A39,'Variação'!$1:$1048576,2+3*(COLUMN(AZ$5)-2),FALSE),0)+IFERROR(SUMIFS(Proventos!$F:$F,Proventos!$A:$A,YEAR(AZ$5)&amp;MONTH(AZ$5)&amp;Acompanhamento!$A39),0)</f>
        <v>0</v>
      </c>
      <c r="BA39" s="259">
        <f>IFERROR(VLOOKUP($A39,'Variação'!$1:$1048576,4+3*(COLUMN(BA$5)-2),FALSE)-VLOOKUP($A39,'Variação'!$1:$1048576,2+3*(COLUMN(BA$5)-2),FALSE),0)+IFERROR(SUMIFS(Proventos!$F:$F,Proventos!$A:$A,YEAR(BA$5)&amp;MONTH(BA$5)&amp;Acompanhamento!$A39),0)</f>
        <v>0</v>
      </c>
      <c r="BB39" s="259">
        <f>IFERROR(VLOOKUP($A39,'Variação'!$1:$1048576,4+3*(COLUMN(BB$5)-2),FALSE)-VLOOKUP($A39,'Variação'!$1:$1048576,2+3*(COLUMN(BB$5)-2),FALSE),0)+IFERROR(SUMIFS(Proventos!$F:$F,Proventos!$A:$A,YEAR(BB$5)&amp;MONTH(BB$5)&amp;Acompanhamento!$A39),0)</f>
        <v>0</v>
      </c>
      <c r="BC39" s="259">
        <f>IFERROR(VLOOKUP($A39,'Variação'!$1:$1048576,4+3*(COLUMN(BC$5)-2),FALSE)-VLOOKUP($A39,'Variação'!$1:$1048576,2+3*(COLUMN(BC$5)-2),FALSE),0)+IFERROR(SUMIFS(Proventos!$F:$F,Proventos!$A:$A,YEAR(BC$5)&amp;MONTH(BC$5)&amp;Acompanhamento!$A39),0)</f>
        <v>0</v>
      </c>
      <c r="BD39" s="259">
        <f>IFERROR(VLOOKUP($A39,'Variação'!$1:$1048576,4+3*(COLUMN(BD$5)-2),FALSE)-VLOOKUP($A39,'Variação'!$1:$1048576,2+3*(COLUMN(BD$5)-2),FALSE),0)+IFERROR(SUMIFS(Proventos!$F:$F,Proventos!$A:$A,YEAR(BD$5)&amp;MONTH(BD$5)&amp;Acompanhamento!$A39),0)</f>
        <v>0</v>
      </c>
      <c r="BE39" s="259">
        <f>IFERROR(VLOOKUP($A39,'Variação'!$1:$1048576,4+3*(COLUMN(BE$5)-2),FALSE)-VLOOKUP($A39,'Variação'!$1:$1048576,2+3*(COLUMN(BE$5)-2),FALSE),0)+IFERROR(SUMIFS(Proventos!$F:$F,Proventos!$A:$A,YEAR(BE$5)&amp;MONTH(BE$5)&amp;Acompanhamento!$A39),0)</f>
        <v>0</v>
      </c>
      <c r="BF39" s="259">
        <f>IFERROR(VLOOKUP($A39,'Variação'!$1:$1048576,4+3*(COLUMN(BF$5)-2),FALSE)-VLOOKUP($A39,'Variação'!$1:$1048576,2+3*(COLUMN(BF$5)-2),FALSE),0)+IFERROR(SUMIFS(Proventos!$F:$F,Proventos!$A:$A,YEAR(BF$5)&amp;MONTH(BF$5)&amp;Acompanhamento!$A39),0)</f>
        <v>0</v>
      </c>
      <c r="BG39" s="259">
        <f>IFERROR(VLOOKUP($A39,'Variação'!$1:$1048576,4+3*(COLUMN(BG$5)-2),FALSE)-VLOOKUP($A39,'Variação'!$1:$1048576,2+3*(COLUMN(BG$5)-2),FALSE),0)+IFERROR(SUMIFS(Proventos!$F:$F,Proventos!$A:$A,YEAR(BG$5)&amp;MONTH(BG$5)&amp;Acompanhamento!$A39),0)</f>
        <v>0</v>
      </c>
      <c r="BH39" s="259">
        <f>IFERROR(VLOOKUP($A39,'Variação'!$1:$1048576,4+3*(COLUMN(BH$5)-2),FALSE)-VLOOKUP($A39,'Variação'!$1:$1048576,2+3*(COLUMN(BH$5)-2),FALSE),0)+IFERROR(SUMIFS(Proventos!$F:$F,Proventos!$A:$A,YEAR(BH$5)&amp;MONTH(BH$5)&amp;Acompanhamento!$A39),0)</f>
        <v>0</v>
      </c>
      <c r="BI39" s="259">
        <f>IFERROR(VLOOKUP($A39,'Variação'!$1:$1048576,4+3*(COLUMN(BI$5)-2),FALSE)-VLOOKUP($A39,'Variação'!$1:$1048576,2+3*(COLUMN(BI$5)-2),FALSE),0)+IFERROR(SUMIFS(Proventos!$F:$F,Proventos!$A:$A,YEAR(BI$5)&amp;MONTH(BI$5)&amp;Acompanhamento!$A39),0)</f>
        <v>0</v>
      </c>
    </row>
    <row r="40" ht="14.25" customHeight="1" outlineLevel="2">
      <c r="A40" s="263"/>
      <c r="B40" s="259">
        <f>IFERROR(VLOOKUP($A40,'Variação'!$1:$1048576,4+3*(COLUMN(B$5)-2),FALSE)-VLOOKUP($A40,'Variação'!$1:$1048576,2+3*(COLUMN(B$5)-2),FALSE),0)+IFERROR(SUMIFS(Proventos!$F:$F,Proventos!$A:$A,YEAR(B$5)&amp;MONTH(B$5)&amp;Acompanhamento!$A40),0)</f>
        <v>0</v>
      </c>
      <c r="C40" s="259">
        <f>IFERROR(VLOOKUP($A40,'Variação'!$1:$1048576,4+3*(COLUMN(C$5)-2),FALSE)-VLOOKUP($A40,'Variação'!$1:$1048576,2+3*(COLUMN(C$5)-2),FALSE),0)+IFERROR(SUMIFS(Proventos!$F:$F,Proventos!$A:$A,YEAR(C$5)&amp;MONTH(C$5)&amp;Acompanhamento!$A40),0)</f>
        <v>0</v>
      </c>
      <c r="D40" s="259">
        <f>IFERROR(VLOOKUP($A40,'Variação'!$1:$1048576,4+3*(COLUMN(D$5)-2),FALSE)-VLOOKUP($A40,'Variação'!$1:$1048576,2+3*(COLUMN(D$5)-2),FALSE),0)+IFERROR(SUMIFS(Proventos!$F:$F,Proventos!$A:$A,YEAR(D$5)&amp;MONTH(D$5)&amp;Acompanhamento!$A40),0)</f>
        <v>0</v>
      </c>
      <c r="E40" s="259">
        <f>IFERROR(VLOOKUP($A40,'Variação'!$1:$1048576,4+3*(COLUMN(E$5)-2),FALSE)-VLOOKUP($A40,'Variação'!$1:$1048576,2+3*(COLUMN(E$5)-2),FALSE),0)+IFERROR(SUMIFS(Proventos!$F:$F,Proventos!$A:$A,YEAR(E$5)&amp;MONTH(E$5)&amp;Acompanhamento!$A40),0)</f>
        <v>0</v>
      </c>
      <c r="F40" s="259">
        <f>IFERROR(VLOOKUP($A40,'Variação'!$1:$1048576,4+3*(COLUMN(F$5)-2),FALSE)-VLOOKUP($A40,'Variação'!$1:$1048576,2+3*(COLUMN(F$5)-2),FALSE),0)+IFERROR(SUMIFS(Proventos!$F:$F,Proventos!$A:$A,YEAR(F$5)&amp;MONTH(F$5)&amp;Acompanhamento!$A40),0)</f>
        <v>0</v>
      </c>
      <c r="G40" s="259">
        <f>IFERROR(VLOOKUP($A40,'Variação'!$1:$1048576,4+3*(COLUMN(G$5)-2),FALSE)-VLOOKUP($A40,'Variação'!$1:$1048576,2+3*(COLUMN(G$5)-2),FALSE),0)+IFERROR(SUMIFS(Proventos!$F:$F,Proventos!$A:$A,YEAR(G$5)&amp;MONTH(G$5)&amp;Acompanhamento!$A40),0)</f>
        <v>0</v>
      </c>
      <c r="H40" s="259">
        <f>IFERROR(VLOOKUP($A40,'Variação'!$1:$1048576,4+3*(COLUMN(H$5)-2),FALSE)-VLOOKUP($A40,'Variação'!$1:$1048576,2+3*(COLUMN(H$5)-2),FALSE),0)+IFERROR(SUMIFS(Proventos!$F:$F,Proventos!$A:$A,YEAR(H$5)&amp;MONTH(H$5)&amp;Acompanhamento!$A40),0)</f>
        <v>0</v>
      </c>
      <c r="I40" s="259">
        <f>IFERROR(VLOOKUP($A40,'Variação'!$1:$1048576,4+3*(COLUMN(I$5)-2),FALSE)-VLOOKUP($A40,'Variação'!$1:$1048576,2+3*(COLUMN(I$5)-2),FALSE),0)+IFERROR(SUMIFS(Proventos!$F:$F,Proventos!$A:$A,YEAR(I$5)&amp;MONTH(I$5)&amp;Acompanhamento!$A40),0)</f>
        <v>0</v>
      </c>
      <c r="J40" s="259">
        <f>IFERROR(VLOOKUP($A40,'Variação'!$1:$1048576,4+3*(COLUMN(J$5)-2),FALSE)-VLOOKUP($A40,'Variação'!$1:$1048576,2+3*(COLUMN(J$5)-2),FALSE),0)+IFERROR(SUMIFS(Proventos!$F:$F,Proventos!$A:$A,YEAR(J$5)&amp;MONTH(J$5)&amp;Acompanhamento!$A40),0)</f>
        <v>0</v>
      </c>
      <c r="K40" s="259">
        <f>IFERROR(VLOOKUP($A40,'Variação'!$1:$1048576,4+3*(COLUMN(K$5)-2),FALSE)-VLOOKUP($A40,'Variação'!$1:$1048576,2+3*(COLUMN(K$5)-2),FALSE),0)+IFERROR(SUMIFS(Proventos!$F:$F,Proventos!$A:$A,YEAR(K$5)&amp;MONTH(K$5)&amp;Acompanhamento!$A40),0)</f>
        <v>0</v>
      </c>
      <c r="L40" s="259">
        <f>IFERROR(VLOOKUP($A40,'Variação'!$1:$1048576,4+3*(COLUMN(L$5)-2),FALSE)-VLOOKUP($A40,'Variação'!$1:$1048576,2+3*(COLUMN(L$5)-2),FALSE),0)+IFERROR(SUMIFS(Proventos!$F:$F,Proventos!$A:$A,YEAR(L$5)&amp;MONTH(L$5)&amp;Acompanhamento!$A40),0)</f>
        <v>0</v>
      </c>
      <c r="M40" s="259">
        <f>IFERROR(VLOOKUP($A40,'Variação'!$1:$1048576,4+3*(COLUMN(M$5)-2),FALSE)-VLOOKUP($A40,'Variação'!$1:$1048576,2+3*(COLUMN(M$5)-2),FALSE),0)+IFERROR(SUMIFS(Proventos!$F:$F,Proventos!$A:$A,YEAR(M$5)&amp;MONTH(M$5)&amp;Acompanhamento!$A40),0)</f>
        <v>0</v>
      </c>
      <c r="N40" s="259">
        <f>IFERROR(VLOOKUP($A40,'Variação'!$1:$1048576,4+3*(COLUMN(N$5)-2),FALSE)-VLOOKUP($A40,'Variação'!$1:$1048576,2+3*(COLUMN(N$5)-2),FALSE),0)+IFERROR(SUMIFS(Proventos!$F:$F,Proventos!$A:$A,YEAR(N$5)&amp;MONTH(N$5)&amp;Acompanhamento!$A40),0)</f>
        <v>0</v>
      </c>
      <c r="O40" s="259">
        <f>IFERROR(VLOOKUP($A40,'Variação'!$1:$1048576,4+3*(COLUMN(O$5)-2),FALSE)-VLOOKUP($A40,'Variação'!$1:$1048576,2+3*(COLUMN(O$5)-2),FALSE),0)+IFERROR(SUMIFS(Proventos!$F:$F,Proventos!$A:$A,YEAR(O$5)&amp;MONTH(O$5)&amp;Acompanhamento!$A40),0)</f>
        <v>0</v>
      </c>
      <c r="P40" s="259">
        <f>IFERROR(VLOOKUP($A40,'Variação'!$1:$1048576,4+3*(COLUMN(P$5)-2),FALSE)-VLOOKUP($A40,'Variação'!$1:$1048576,2+3*(COLUMN(P$5)-2),FALSE),0)+IFERROR(SUMIFS(Proventos!$F:$F,Proventos!$A:$A,YEAR(P$5)&amp;MONTH(P$5)&amp;Acompanhamento!$A40),0)</f>
        <v>0</v>
      </c>
      <c r="Q40" s="259">
        <f>IFERROR(VLOOKUP($A40,'Variação'!$1:$1048576,4+3*(COLUMN(Q$5)-2),FALSE)-VLOOKUP($A40,'Variação'!$1:$1048576,2+3*(COLUMN(Q$5)-2),FALSE),0)+IFERROR(SUMIFS(Proventos!$F:$F,Proventos!$A:$A,YEAR(Q$5)&amp;MONTH(Q$5)&amp;Acompanhamento!$A40),0)</f>
        <v>0</v>
      </c>
      <c r="R40" s="259">
        <f>IFERROR(VLOOKUP($A40,'Variação'!$1:$1048576,4+3*(COLUMN(R$5)-2),FALSE)-VLOOKUP($A40,'Variação'!$1:$1048576,2+3*(COLUMN(R$5)-2),FALSE),0)+IFERROR(SUMIFS(Proventos!$F:$F,Proventos!$A:$A,YEAR(R$5)&amp;MONTH(R$5)&amp;Acompanhamento!$A40),0)</f>
        <v>0</v>
      </c>
      <c r="S40" s="259">
        <f>IFERROR(VLOOKUP($A40,'Variação'!$1:$1048576,4+3*(COLUMN(S$5)-2),FALSE)-VLOOKUP($A40,'Variação'!$1:$1048576,2+3*(COLUMN(S$5)-2),FALSE),0)+IFERROR(SUMIFS(Proventos!$F:$F,Proventos!$A:$A,YEAR(S$5)&amp;MONTH(S$5)&amp;Acompanhamento!$A40),0)</f>
        <v>0</v>
      </c>
      <c r="T40" s="259">
        <f>IFERROR(VLOOKUP($A40,'Variação'!$1:$1048576,4+3*(COLUMN(T$5)-2),FALSE)-VLOOKUP($A40,'Variação'!$1:$1048576,2+3*(COLUMN(T$5)-2),FALSE),0)+IFERROR(SUMIFS(Proventos!$F:$F,Proventos!$A:$A,YEAR(T$5)&amp;MONTH(T$5)&amp;Acompanhamento!$A40),0)</f>
        <v>0</v>
      </c>
      <c r="U40" s="259">
        <f>IFERROR(VLOOKUP($A40,'Variação'!$1:$1048576,4+3*(COLUMN(U$5)-2),FALSE)-VLOOKUP($A40,'Variação'!$1:$1048576,2+3*(COLUMN(U$5)-2),FALSE),0)+IFERROR(SUMIFS(Proventos!$F:$F,Proventos!$A:$A,YEAR(U$5)&amp;MONTH(U$5)&amp;Acompanhamento!$A40),0)</f>
        <v>0</v>
      </c>
      <c r="V40" s="259">
        <f>IFERROR(VLOOKUP($A40,'Variação'!$1:$1048576,4+3*(COLUMN(V$5)-2),FALSE)-VLOOKUP($A40,'Variação'!$1:$1048576,2+3*(COLUMN(V$5)-2),FALSE),0)+IFERROR(SUMIFS(Proventos!$F:$F,Proventos!$A:$A,YEAR(V$5)&amp;MONTH(V$5)&amp;Acompanhamento!$A40),0)</f>
        <v>0</v>
      </c>
      <c r="W40" s="259">
        <f>IFERROR(VLOOKUP($A40,'Variação'!$1:$1048576,4+3*(COLUMN(W$5)-2),FALSE)-VLOOKUP($A40,'Variação'!$1:$1048576,2+3*(COLUMN(W$5)-2),FALSE),0)+IFERROR(SUMIFS(Proventos!$F:$F,Proventos!$A:$A,YEAR(W$5)&amp;MONTH(W$5)&amp;Acompanhamento!$A40),0)</f>
        <v>0</v>
      </c>
      <c r="X40" s="259">
        <f>IFERROR(VLOOKUP($A40,'Variação'!$1:$1048576,4+3*(COLUMN(X$5)-2),FALSE)-VLOOKUP($A40,'Variação'!$1:$1048576,2+3*(COLUMN(X$5)-2),FALSE),0)+IFERROR(SUMIFS(Proventos!$F:$F,Proventos!$A:$A,YEAR(X$5)&amp;MONTH(X$5)&amp;Acompanhamento!$A40),0)</f>
        <v>0</v>
      </c>
      <c r="Y40" s="259">
        <f>IFERROR(VLOOKUP($A40,'Variação'!$1:$1048576,4+3*(COLUMN(Y$5)-2),FALSE)-VLOOKUP($A40,'Variação'!$1:$1048576,2+3*(COLUMN(Y$5)-2),FALSE),0)+IFERROR(SUMIFS(Proventos!$F:$F,Proventos!$A:$A,YEAR(Y$5)&amp;MONTH(Y$5)&amp;Acompanhamento!$A40),0)</f>
        <v>0</v>
      </c>
      <c r="Z40" s="259">
        <f>IFERROR(VLOOKUP($A40,'Variação'!$1:$1048576,4+3*(COLUMN(Z$5)-2),FALSE)-VLOOKUP($A40,'Variação'!$1:$1048576,2+3*(COLUMN(Z$5)-2),FALSE),0)+IFERROR(SUMIFS(Proventos!$F:$F,Proventos!$A:$A,YEAR(Z$5)&amp;MONTH(Z$5)&amp;Acompanhamento!$A40),0)</f>
        <v>0</v>
      </c>
      <c r="AA40" s="259">
        <f>IFERROR(VLOOKUP($A40,'Variação'!$1:$1048576,4+3*(COLUMN(AA$5)-2),FALSE)-VLOOKUP($A40,'Variação'!$1:$1048576,2+3*(COLUMN(AA$5)-2),FALSE),0)+IFERROR(SUMIFS(Proventos!$F:$F,Proventos!$A:$A,YEAR(AA$5)&amp;MONTH(AA$5)&amp;Acompanhamento!$A40),0)</f>
        <v>0</v>
      </c>
      <c r="AB40" s="259">
        <f>IFERROR(VLOOKUP($A40,'Variação'!$1:$1048576,4+3*(COLUMN(AB$5)-2),FALSE)-VLOOKUP($A40,'Variação'!$1:$1048576,2+3*(COLUMN(AB$5)-2),FALSE),0)+IFERROR(SUMIFS(Proventos!$F:$F,Proventos!$A:$A,YEAR(AB$5)&amp;MONTH(AB$5)&amp;Acompanhamento!$A40),0)</f>
        <v>0</v>
      </c>
      <c r="AC40" s="259">
        <f>IFERROR(VLOOKUP($A40,'Variação'!$1:$1048576,4+3*(COLUMN(AC$5)-2),FALSE)-VLOOKUP($A40,'Variação'!$1:$1048576,2+3*(COLUMN(AC$5)-2),FALSE),0)+IFERROR(SUMIFS(Proventos!$F:$F,Proventos!$A:$A,YEAR(AC$5)&amp;MONTH(AC$5)&amp;Acompanhamento!$A40),0)</f>
        <v>0</v>
      </c>
      <c r="AD40" s="259">
        <f>IFERROR(VLOOKUP($A40,'Variação'!$1:$1048576,4+3*(COLUMN(AD$5)-2),FALSE)-VLOOKUP($A40,'Variação'!$1:$1048576,2+3*(COLUMN(AD$5)-2),FALSE),0)+IFERROR(SUMIFS(Proventos!$F:$F,Proventos!$A:$A,YEAR(AD$5)&amp;MONTH(AD$5)&amp;Acompanhamento!$A40),0)</f>
        <v>0</v>
      </c>
      <c r="AE40" s="259">
        <f>IFERROR(VLOOKUP($A40,'Variação'!$1:$1048576,4+3*(COLUMN(AE$5)-2),FALSE)-VLOOKUP($A40,'Variação'!$1:$1048576,2+3*(COLUMN(AE$5)-2),FALSE),0)+IFERROR(SUMIFS(Proventos!$F:$F,Proventos!$A:$A,YEAR(AE$5)&amp;MONTH(AE$5)&amp;Acompanhamento!$A40),0)</f>
        <v>0</v>
      </c>
      <c r="AF40" s="259">
        <f>IFERROR(VLOOKUP($A40,'Variação'!$1:$1048576,4+3*(COLUMN(AF$5)-2),FALSE)-VLOOKUP($A40,'Variação'!$1:$1048576,2+3*(COLUMN(AF$5)-2),FALSE),0)+IFERROR(SUMIFS(Proventos!$F:$F,Proventos!$A:$A,YEAR(AF$5)&amp;MONTH(AF$5)&amp;Acompanhamento!$A40),0)</f>
        <v>0</v>
      </c>
      <c r="AG40" s="259">
        <f>IFERROR(VLOOKUP($A40,'Variação'!$1:$1048576,4+3*(COLUMN(AG$5)-2),FALSE)-VLOOKUP($A40,'Variação'!$1:$1048576,2+3*(COLUMN(AG$5)-2),FALSE),0)+IFERROR(SUMIFS(Proventos!$F:$F,Proventos!$A:$A,YEAR(AG$5)&amp;MONTH(AG$5)&amp;Acompanhamento!$A40),0)</f>
        <v>0</v>
      </c>
      <c r="AH40" s="259">
        <f>IFERROR(VLOOKUP($A40,'Variação'!$1:$1048576,4+3*(COLUMN(AH$5)-2),FALSE)-VLOOKUP($A40,'Variação'!$1:$1048576,2+3*(COLUMN(AH$5)-2),FALSE),0)+IFERROR(SUMIFS(Proventos!$F:$F,Proventos!$A:$A,YEAR(AH$5)&amp;MONTH(AH$5)&amp;Acompanhamento!$A40),0)</f>
        <v>0</v>
      </c>
      <c r="AI40" s="259">
        <f>IFERROR(VLOOKUP($A40,'Variação'!$1:$1048576,4+3*(COLUMN(AI$5)-2),FALSE)-VLOOKUP($A40,'Variação'!$1:$1048576,2+3*(COLUMN(AI$5)-2),FALSE),0)+IFERROR(SUMIFS(Proventos!$F:$F,Proventos!$A:$A,YEAR(AI$5)&amp;MONTH(AI$5)&amp;Acompanhamento!$A40),0)</f>
        <v>0</v>
      </c>
      <c r="AJ40" s="259">
        <f>IFERROR(VLOOKUP($A40,'Variação'!$1:$1048576,4+3*(COLUMN(AJ$5)-2),FALSE)-VLOOKUP($A40,'Variação'!$1:$1048576,2+3*(COLUMN(AJ$5)-2),FALSE),0)+IFERROR(SUMIFS(Proventos!$F:$F,Proventos!$A:$A,YEAR(AJ$5)&amp;MONTH(AJ$5)&amp;Acompanhamento!$A40),0)</f>
        <v>0</v>
      </c>
      <c r="AK40" s="259">
        <f>IFERROR(VLOOKUP($A40,'Variação'!$1:$1048576,4+3*(COLUMN(AK$5)-2),FALSE)-VLOOKUP($A40,'Variação'!$1:$1048576,2+3*(COLUMN(AK$5)-2),FALSE),0)+IFERROR(SUMIFS(Proventos!$F:$F,Proventos!$A:$A,YEAR(AK$5)&amp;MONTH(AK$5)&amp;Acompanhamento!$A40),0)</f>
        <v>0</v>
      </c>
      <c r="AL40" s="259">
        <f>IFERROR(VLOOKUP($A40,'Variação'!$1:$1048576,4+3*(COLUMN(AL$5)-2),FALSE)-VLOOKUP($A40,'Variação'!$1:$1048576,2+3*(COLUMN(AL$5)-2),FALSE),0)+IFERROR(SUMIFS(Proventos!$F:$F,Proventos!$A:$A,YEAR(AL$5)&amp;MONTH(AL$5)&amp;Acompanhamento!$A40),0)</f>
        <v>0</v>
      </c>
      <c r="AM40" s="259">
        <f>IFERROR(VLOOKUP($A40,'Variação'!$1:$1048576,4+3*(COLUMN(AM$5)-2),FALSE)-VLOOKUP($A40,'Variação'!$1:$1048576,2+3*(COLUMN(AM$5)-2),FALSE),0)+IFERROR(SUMIFS(Proventos!$F:$F,Proventos!$A:$A,YEAR(AM$5)&amp;MONTH(AM$5)&amp;Acompanhamento!$A40),0)</f>
        <v>0</v>
      </c>
      <c r="AN40" s="259">
        <f>IFERROR(VLOOKUP($A40,'Variação'!$1:$1048576,4+3*(COLUMN(AN$5)-2),FALSE)-VLOOKUP($A40,'Variação'!$1:$1048576,2+3*(COLUMN(AN$5)-2),FALSE),0)+IFERROR(SUMIFS(Proventos!$F:$F,Proventos!$A:$A,YEAR(AN$5)&amp;MONTH(AN$5)&amp;Acompanhamento!$A40),0)</f>
        <v>0</v>
      </c>
      <c r="AO40" s="259">
        <f>IFERROR(VLOOKUP($A40,'Variação'!$1:$1048576,4+3*(COLUMN(AO$5)-2),FALSE)-VLOOKUP($A40,'Variação'!$1:$1048576,2+3*(COLUMN(AO$5)-2),FALSE),0)+IFERROR(SUMIFS(Proventos!$F:$F,Proventos!$A:$A,YEAR(AO$5)&amp;MONTH(AO$5)&amp;Acompanhamento!$A40),0)</f>
        <v>0</v>
      </c>
      <c r="AP40" s="259">
        <f>IFERROR(VLOOKUP($A40,'Variação'!$1:$1048576,4+3*(COLUMN(AP$5)-2),FALSE)-VLOOKUP($A40,'Variação'!$1:$1048576,2+3*(COLUMN(AP$5)-2),FALSE),0)+IFERROR(SUMIFS(Proventos!$F:$F,Proventos!$A:$A,YEAR(AP$5)&amp;MONTH(AP$5)&amp;Acompanhamento!$A40),0)</f>
        <v>0</v>
      </c>
      <c r="AQ40" s="259">
        <f>IFERROR(VLOOKUP($A40,'Variação'!$1:$1048576,4+3*(COLUMN(AQ$5)-2),FALSE)-VLOOKUP($A40,'Variação'!$1:$1048576,2+3*(COLUMN(AQ$5)-2),FALSE),0)+IFERROR(SUMIFS(Proventos!$F:$F,Proventos!$A:$A,YEAR(AQ$5)&amp;MONTH(AQ$5)&amp;Acompanhamento!$A40),0)</f>
        <v>0</v>
      </c>
      <c r="AR40" s="259">
        <f>IFERROR(VLOOKUP($A40,'Variação'!$1:$1048576,4+3*(COLUMN(AR$5)-2),FALSE)-VLOOKUP($A40,'Variação'!$1:$1048576,2+3*(COLUMN(AR$5)-2),FALSE),0)+IFERROR(SUMIFS(Proventos!$F:$F,Proventos!$A:$A,YEAR(AR$5)&amp;MONTH(AR$5)&amp;Acompanhamento!$A40),0)</f>
        <v>0</v>
      </c>
      <c r="AS40" s="259">
        <f>IFERROR(VLOOKUP($A40,'Variação'!$1:$1048576,4+3*(COLUMN(AS$5)-2),FALSE)-VLOOKUP($A40,'Variação'!$1:$1048576,2+3*(COLUMN(AS$5)-2),FALSE),0)+IFERROR(SUMIFS(Proventos!$F:$F,Proventos!$A:$A,YEAR(AS$5)&amp;MONTH(AS$5)&amp;Acompanhamento!$A40),0)</f>
        <v>0</v>
      </c>
      <c r="AT40" s="259">
        <f>IFERROR(VLOOKUP($A40,'Variação'!$1:$1048576,4+3*(COLUMN(AT$5)-2),FALSE)-VLOOKUP($A40,'Variação'!$1:$1048576,2+3*(COLUMN(AT$5)-2),FALSE),0)+IFERROR(SUMIFS(Proventos!$F:$F,Proventos!$A:$A,YEAR(AT$5)&amp;MONTH(AT$5)&amp;Acompanhamento!$A40),0)</f>
        <v>0</v>
      </c>
      <c r="AU40" s="259">
        <f>IFERROR(VLOOKUP($A40,'Variação'!$1:$1048576,4+3*(COLUMN(AU$5)-2),FALSE)-VLOOKUP($A40,'Variação'!$1:$1048576,2+3*(COLUMN(AU$5)-2),FALSE),0)+IFERROR(SUMIFS(Proventos!$F:$F,Proventos!$A:$A,YEAR(AU$5)&amp;MONTH(AU$5)&amp;Acompanhamento!$A40),0)</f>
        <v>0</v>
      </c>
      <c r="AV40" s="259">
        <f>IFERROR(VLOOKUP($A40,'Variação'!$1:$1048576,4+3*(COLUMN(AV$5)-2),FALSE)-VLOOKUP($A40,'Variação'!$1:$1048576,2+3*(COLUMN(AV$5)-2),FALSE),0)+IFERROR(SUMIFS(Proventos!$F:$F,Proventos!$A:$A,YEAR(AV$5)&amp;MONTH(AV$5)&amp;Acompanhamento!$A40),0)</f>
        <v>0</v>
      </c>
      <c r="AW40" s="259">
        <f>IFERROR(VLOOKUP($A40,'Variação'!$1:$1048576,4+3*(COLUMN(AW$5)-2),FALSE)-VLOOKUP($A40,'Variação'!$1:$1048576,2+3*(COLUMN(AW$5)-2),FALSE),0)+IFERROR(SUMIFS(Proventos!$F:$F,Proventos!$A:$A,YEAR(AW$5)&amp;MONTH(AW$5)&amp;Acompanhamento!$A40),0)</f>
        <v>0</v>
      </c>
      <c r="AX40" s="259">
        <f>IFERROR(VLOOKUP($A40,'Variação'!$1:$1048576,4+3*(COLUMN(AX$5)-2),FALSE)-VLOOKUP($A40,'Variação'!$1:$1048576,2+3*(COLUMN(AX$5)-2),FALSE),0)+IFERROR(SUMIFS(Proventos!$F:$F,Proventos!$A:$A,YEAR(AX$5)&amp;MONTH(AX$5)&amp;Acompanhamento!$A40),0)</f>
        <v>0</v>
      </c>
      <c r="AY40" s="259">
        <f>IFERROR(VLOOKUP($A40,'Variação'!$1:$1048576,4+3*(COLUMN(AY$5)-2),FALSE)-VLOOKUP($A40,'Variação'!$1:$1048576,2+3*(COLUMN(AY$5)-2),FALSE),0)+IFERROR(SUMIFS(Proventos!$F:$F,Proventos!$A:$A,YEAR(AY$5)&amp;MONTH(AY$5)&amp;Acompanhamento!$A40),0)</f>
        <v>0</v>
      </c>
      <c r="AZ40" s="259">
        <f>IFERROR(VLOOKUP($A40,'Variação'!$1:$1048576,4+3*(COLUMN(AZ$5)-2),FALSE)-VLOOKUP($A40,'Variação'!$1:$1048576,2+3*(COLUMN(AZ$5)-2),FALSE),0)+IFERROR(SUMIFS(Proventos!$F:$F,Proventos!$A:$A,YEAR(AZ$5)&amp;MONTH(AZ$5)&amp;Acompanhamento!$A40),0)</f>
        <v>0</v>
      </c>
      <c r="BA40" s="259">
        <f>IFERROR(VLOOKUP($A40,'Variação'!$1:$1048576,4+3*(COLUMN(BA$5)-2),FALSE)-VLOOKUP($A40,'Variação'!$1:$1048576,2+3*(COLUMN(BA$5)-2),FALSE),0)+IFERROR(SUMIFS(Proventos!$F:$F,Proventos!$A:$A,YEAR(BA$5)&amp;MONTH(BA$5)&amp;Acompanhamento!$A40),0)</f>
        <v>0</v>
      </c>
      <c r="BB40" s="259">
        <f>IFERROR(VLOOKUP($A40,'Variação'!$1:$1048576,4+3*(COLUMN(BB$5)-2),FALSE)-VLOOKUP($A40,'Variação'!$1:$1048576,2+3*(COLUMN(BB$5)-2),FALSE),0)+IFERROR(SUMIFS(Proventos!$F:$F,Proventos!$A:$A,YEAR(BB$5)&amp;MONTH(BB$5)&amp;Acompanhamento!$A40),0)</f>
        <v>0</v>
      </c>
      <c r="BC40" s="259">
        <f>IFERROR(VLOOKUP($A40,'Variação'!$1:$1048576,4+3*(COLUMN(BC$5)-2),FALSE)-VLOOKUP($A40,'Variação'!$1:$1048576,2+3*(COLUMN(BC$5)-2),FALSE),0)+IFERROR(SUMIFS(Proventos!$F:$F,Proventos!$A:$A,YEAR(BC$5)&amp;MONTH(BC$5)&amp;Acompanhamento!$A40),0)</f>
        <v>0</v>
      </c>
      <c r="BD40" s="259">
        <f>IFERROR(VLOOKUP($A40,'Variação'!$1:$1048576,4+3*(COLUMN(BD$5)-2),FALSE)-VLOOKUP($A40,'Variação'!$1:$1048576,2+3*(COLUMN(BD$5)-2),FALSE),0)+IFERROR(SUMIFS(Proventos!$F:$F,Proventos!$A:$A,YEAR(BD$5)&amp;MONTH(BD$5)&amp;Acompanhamento!$A40),0)</f>
        <v>0</v>
      </c>
      <c r="BE40" s="259">
        <f>IFERROR(VLOOKUP($A40,'Variação'!$1:$1048576,4+3*(COLUMN(BE$5)-2),FALSE)-VLOOKUP($A40,'Variação'!$1:$1048576,2+3*(COLUMN(BE$5)-2),FALSE),0)+IFERROR(SUMIFS(Proventos!$F:$F,Proventos!$A:$A,YEAR(BE$5)&amp;MONTH(BE$5)&amp;Acompanhamento!$A40),0)</f>
        <v>0</v>
      </c>
      <c r="BF40" s="259">
        <f>IFERROR(VLOOKUP($A40,'Variação'!$1:$1048576,4+3*(COLUMN(BF$5)-2),FALSE)-VLOOKUP($A40,'Variação'!$1:$1048576,2+3*(COLUMN(BF$5)-2),FALSE),0)+IFERROR(SUMIFS(Proventos!$F:$F,Proventos!$A:$A,YEAR(BF$5)&amp;MONTH(BF$5)&amp;Acompanhamento!$A40),0)</f>
        <v>0</v>
      </c>
      <c r="BG40" s="259">
        <f>IFERROR(VLOOKUP($A40,'Variação'!$1:$1048576,4+3*(COLUMN(BG$5)-2),FALSE)-VLOOKUP($A40,'Variação'!$1:$1048576,2+3*(COLUMN(BG$5)-2),FALSE),0)+IFERROR(SUMIFS(Proventos!$F:$F,Proventos!$A:$A,YEAR(BG$5)&amp;MONTH(BG$5)&amp;Acompanhamento!$A40),0)</f>
        <v>0</v>
      </c>
      <c r="BH40" s="259">
        <f>IFERROR(VLOOKUP($A40,'Variação'!$1:$1048576,4+3*(COLUMN(BH$5)-2),FALSE)-VLOOKUP($A40,'Variação'!$1:$1048576,2+3*(COLUMN(BH$5)-2),FALSE),0)+IFERROR(SUMIFS(Proventos!$F:$F,Proventos!$A:$A,YEAR(BH$5)&amp;MONTH(BH$5)&amp;Acompanhamento!$A40),0)</f>
        <v>0</v>
      </c>
      <c r="BI40" s="259">
        <f>IFERROR(VLOOKUP($A40,'Variação'!$1:$1048576,4+3*(COLUMN(BI$5)-2),FALSE)-VLOOKUP($A40,'Variação'!$1:$1048576,2+3*(COLUMN(BI$5)-2),FALSE),0)+IFERROR(SUMIFS(Proventos!$F:$F,Proventos!$A:$A,YEAR(BI$5)&amp;MONTH(BI$5)&amp;Acompanhamento!$A40),0)</f>
        <v>0</v>
      </c>
    </row>
    <row r="41" ht="14.25" customHeight="1" outlineLevel="2">
      <c r="A41" s="263"/>
      <c r="B41" s="259">
        <f>IFERROR(VLOOKUP($A41,'Variação'!$1:$1048576,4+3*(COLUMN(B$5)-2),FALSE)-VLOOKUP($A41,'Variação'!$1:$1048576,2+3*(COLUMN(B$5)-2),FALSE),0)+IFERROR(SUMIFS(Proventos!$F:$F,Proventos!$A:$A,YEAR(B$5)&amp;MONTH(B$5)&amp;Acompanhamento!$A41),0)</f>
        <v>0</v>
      </c>
      <c r="C41" s="259">
        <f>IFERROR(VLOOKUP($A41,'Variação'!$1:$1048576,4+3*(COLUMN(C$5)-2),FALSE)-VLOOKUP($A41,'Variação'!$1:$1048576,2+3*(COLUMN(C$5)-2),FALSE),0)+IFERROR(SUMIFS(Proventos!$F:$F,Proventos!$A:$A,YEAR(C$5)&amp;MONTH(C$5)&amp;Acompanhamento!$A41),0)</f>
        <v>0</v>
      </c>
      <c r="D41" s="259">
        <f>IFERROR(VLOOKUP($A41,'Variação'!$1:$1048576,4+3*(COLUMN(D$5)-2),FALSE)-VLOOKUP($A41,'Variação'!$1:$1048576,2+3*(COLUMN(D$5)-2),FALSE),0)+IFERROR(SUMIFS(Proventos!$F:$F,Proventos!$A:$A,YEAR(D$5)&amp;MONTH(D$5)&amp;Acompanhamento!$A41),0)</f>
        <v>0</v>
      </c>
      <c r="E41" s="259">
        <f>IFERROR(VLOOKUP($A41,'Variação'!$1:$1048576,4+3*(COLUMN(E$5)-2),FALSE)-VLOOKUP($A41,'Variação'!$1:$1048576,2+3*(COLUMN(E$5)-2),FALSE),0)+IFERROR(SUMIFS(Proventos!$F:$F,Proventos!$A:$A,YEAR(E$5)&amp;MONTH(E$5)&amp;Acompanhamento!$A41),0)</f>
        <v>0</v>
      </c>
      <c r="F41" s="259">
        <f>IFERROR(VLOOKUP($A41,'Variação'!$1:$1048576,4+3*(COLUMN(F$5)-2),FALSE)-VLOOKUP($A41,'Variação'!$1:$1048576,2+3*(COLUMN(F$5)-2),FALSE),0)+IFERROR(SUMIFS(Proventos!$F:$F,Proventos!$A:$A,YEAR(F$5)&amp;MONTH(F$5)&amp;Acompanhamento!$A41),0)</f>
        <v>0</v>
      </c>
      <c r="G41" s="259">
        <f>IFERROR(VLOOKUP($A41,'Variação'!$1:$1048576,4+3*(COLUMN(G$5)-2),FALSE)-VLOOKUP($A41,'Variação'!$1:$1048576,2+3*(COLUMN(G$5)-2),FALSE),0)+IFERROR(SUMIFS(Proventos!$F:$F,Proventos!$A:$A,YEAR(G$5)&amp;MONTH(G$5)&amp;Acompanhamento!$A41),0)</f>
        <v>0</v>
      </c>
      <c r="H41" s="259">
        <f>IFERROR(VLOOKUP($A41,'Variação'!$1:$1048576,4+3*(COLUMN(H$5)-2),FALSE)-VLOOKUP($A41,'Variação'!$1:$1048576,2+3*(COLUMN(H$5)-2),FALSE),0)+IFERROR(SUMIFS(Proventos!$F:$F,Proventos!$A:$A,YEAR(H$5)&amp;MONTH(H$5)&amp;Acompanhamento!$A41),0)</f>
        <v>0</v>
      </c>
      <c r="I41" s="259">
        <f>IFERROR(VLOOKUP($A41,'Variação'!$1:$1048576,4+3*(COLUMN(I$5)-2),FALSE)-VLOOKUP($A41,'Variação'!$1:$1048576,2+3*(COLUMN(I$5)-2),FALSE),0)+IFERROR(SUMIFS(Proventos!$F:$F,Proventos!$A:$A,YEAR(I$5)&amp;MONTH(I$5)&amp;Acompanhamento!$A41),0)</f>
        <v>0</v>
      </c>
      <c r="J41" s="259">
        <f>IFERROR(VLOOKUP($A41,'Variação'!$1:$1048576,4+3*(COLUMN(J$5)-2),FALSE)-VLOOKUP($A41,'Variação'!$1:$1048576,2+3*(COLUMN(J$5)-2),FALSE),0)+IFERROR(SUMIFS(Proventos!$F:$F,Proventos!$A:$A,YEAR(J$5)&amp;MONTH(J$5)&amp;Acompanhamento!$A41),0)</f>
        <v>0</v>
      </c>
      <c r="K41" s="259">
        <f>IFERROR(VLOOKUP($A41,'Variação'!$1:$1048576,4+3*(COLUMN(K$5)-2),FALSE)-VLOOKUP($A41,'Variação'!$1:$1048576,2+3*(COLUMN(K$5)-2),FALSE),0)+IFERROR(SUMIFS(Proventos!$F:$F,Proventos!$A:$A,YEAR(K$5)&amp;MONTH(K$5)&amp;Acompanhamento!$A41),0)</f>
        <v>0</v>
      </c>
      <c r="L41" s="259">
        <f>IFERROR(VLOOKUP($A41,'Variação'!$1:$1048576,4+3*(COLUMN(L$5)-2),FALSE)-VLOOKUP($A41,'Variação'!$1:$1048576,2+3*(COLUMN(L$5)-2),FALSE),0)+IFERROR(SUMIFS(Proventos!$F:$F,Proventos!$A:$A,YEAR(L$5)&amp;MONTH(L$5)&amp;Acompanhamento!$A41),0)</f>
        <v>0</v>
      </c>
      <c r="M41" s="259">
        <f>IFERROR(VLOOKUP($A41,'Variação'!$1:$1048576,4+3*(COLUMN(M$5)-2),FALSE)-VLOOKUP($A41,'Variação'!$1:$1048576,2+3*(COLUMN(M$5)-2),FALSE),0)+IFERROR(SUMIFS(Proventos!$F:$F,Proventos!$A:$A,YEAR(M$5)&amp;MONTH(M$5)&amp;Acompanhamento!$A41),0)</f>
        <v>0</v>
      </c>
      <c r="N41" s="259">
        <f>IFERROR(VLOOKUP($A41,'Variação'!$1:$1048576,4+3*(COLUMN(N$5)-2),FALSE)-VLOOKUP($A41,'Variação'!$1:$1048576,2+3*(COLUMN(N$5)-2),FALSE),0)+IFERROR(SUMIFS(Proventos!$F:$F,Proventos!$A:$A,YEAR(N$5)&amp;MONTH(N$5)&amp;Acompanhamento!$A41),0)</f>
        <v>0</v>
      </c>
      <c r="O41" s="259">
        <f>IFERROR(VLOOKUP($A41,'Variação'!$1:$1048576,4+3*(COLUMN(O$5)-2),FALSE)-VLOOKUP($A41,'Variação'!$1:$1048576,2+3*(COLUMN(O$5)-2),FALSE),0)+IFERROR(SUMIFS(Proventos!$F:$F,Proventos!$A:$A,YEAR(O$5)&amp;MONTH(O$5)&amp;Acompanhamento!$A41),0)</f>
        <v>0</v>
      </c>
      <c r="P41" s="259">
        <f>IFERROR(VLOOKUP($A41,'Variação'!$1:$1048576,4+3*(COLUMN(P$5)-2),FALSE)-VLOOKUP($A41,'Variação'!$1:$1048576,2+3*(COLUMN(P$5)-2),FALSE),0)+IFERROR(SUMIFS(Proventos!$F:$F,Proventos!$A:$A,YEAR(P$5)&amp;MONTH(P$5)&amp;Acompanhamento!$A41),0)</f>
        <v>0</v>
      </c>
      <c r="Q41" s="259">
        <f>IFERROR(VLOOKUP($A41,'Variação'!$1:$1048576,4+3*(COLUMN(Q$5)-2),FALSE)-VLOOKUP($A41,'Variação'!$1:$1048576,2+3*(COLUMN(Q$5)-2),FALSE),0)+IFERROR(SUMIFS(Proventos!$F:$F,Proventos!$A:$A,YEAR(Q$5)&amp;MONTH(Q$5)&amp;Acompanhamento!$A41),0)</f>
        <v>0</v>
      </c>
      <c r="R41" s="259">
        <f>IFERROR(VLOOKUP($A41,'Variação'!$1:$1048576,4+3*(COLUMN(R$5)-2),FALSE)-VLOOKUP($A41,'Variação'!$1:$1048576,2+3*(COLUMN(R$5)-2),FALSE),0)+IFERROR(SUMIFS(Proventos!$F:$F,Proventos!$A:$A,YEAR(R$5)&amp;MONTH(R$5)&amp;Acompanhamento!$A41),0)</f>
        <v>0</v>
      </c>
      <c r="S41" s="259">
        <f>IFERROR(VLOOKUP($A41,'Variação'!$1:$1048576,4+3*(COLUMN(S$5)-2),FALSE)-VLOOKUP($A41,'Variação'!$1:$1048576,2+3*(COLUMN(S$5)-2),FALSE),0)+IFERROR(SUMIFS(Proventos!$F:$F,Proventos!$A:$A,YEAR(S$5)&amp;MONTH(S$5)&amp;Acompanhamento!$A41),0)</f>
        <v>0</v>
      </c>
      <c r="T41" s="259">
        <f>IFERROR(VLOOKUP($A41,'Variação'!$1:$1048576,4+3*(COLUMN(T$5)-2),FALSE)-VLOOKUP($A41,'Variação'!$1:$1048576,2+3*(COLUMN(T$5)-2),FALSE),0)+IFERROR(SUMIFS(Proventos!$F:$F,Proventos!$A:$A,YEAR(T$5)&amp;MONTH(T$5)&amp;Acompanhamento!$A41),0)</f>
        <v>0</v>
      </c>
      <c r="U41" s="259">
        <f>IFERROR(VLOOKUP($A41,'Variação'!$1:$1048576,4+3*(COLUMN(U$5)-2),FALSE)-VLOOKUP($A41,'Variação'!$1:$1048576,2+3*(COLUMN(U$5)-2),FALSE),0)+IFERROR(SUMIFS(Proventos!$F:$F,Proventos!$A:$A,YEAR(U$5)&amp;MONTH(U$5)&amp;Acompanhamento!$A41),0)</f>
        <v>0</v>
      </c>
      <c r="V41" s="259">
        <f>IFERROR(VLOOKUP($A41,'Variação'!$1:$1048576,4+3*(COLUMN(V$5)-2),FALSE)-VLOOKUP($A41,'Variação'!$1:$1048576,2+3*(COLUMN(V$5)-2),FALSE),0)+IFERROR(SUMIFS(Proventos!$F:$F,Proventos!$A:$A,YEAR(V$5)&amp;MONTH(V$5)&amp;Acompanhamento!$A41),0)</f>
        <v>0</v>
      </c>
      <c r="W41" s="259">
        <f>IFERROR(VLOOKUP($A41,'Variação'!$1:$1048576,4+3*(COLUMN(W$5)-2),FALSE)-VLOOKUP($A41,'Variação'!$1:$1048576,2+3*(COLUMN(W$5)-2),FALSE),0)+IFERROR(SUMIFS(Proventos!$F:$F,Proventos!$A:$A,YEAR(W$5)&amp;MONTH(W$5)&amp;Acompanhamento!$A41),0)</f>
        <v>0</v>
      </c>
      <c r="X41" s="259">
        <f>IFERROR(VLOOKUP($A41,'Variação'!$1:$1048576,4+3*(COLUMN(X$5)-2),FALSE)-VLOOKUP($A41,'Variação'!$1:$1048576,2+3*(COLUMN(X$5)-2),FALSE),0)+IFERROR(SUMIFS(Proventos!$F:$F,Proventos!$A:$A,YEAR(X$5)&amp;MONTH(X$5)&amp;Acompanhamento!$A41),0)</f>
        <v>0</v>
      </c>
      <c r="Y41" s="259">
        <f>IFERROR(VLOOKUP($A41,'Variação'!$1:$1048576,4+3*(COLUMN(Y$5)-2),FALSE)-VLOOKUP($A41,'Variação'!$1:$1048576,2+3*(COLUMN(Y$5)-2),FALSE),0)+IFERROR(SUMIFS(Proventos!$F:$F,Proventos!$A:$A,YEAR(Y$5)&amp;MONTH(Y$5)&amp;Acompanhamento!$A41),0)</f>
        <v>0</v>
      </c>
      <c r="Z41" s="259">
        <f>IFERROR(VLOOKUP($A41,'Variação'!$1:$1048576,4+3*(COLUMN(Z$5)-2),FALSE)-VLOOKUP($A41,'Variação'!$1:$1048576,2+3*(COLUMN(Z$5)-2),FALSE),0)+IFERROR(SUMIFS(Proventos!$F:$F,Proventos!$A:$A,YEAR(Z$5)&amp;MONTH(Z$5)&amp;Acompanhamento!$A41),0)</f>
        <v>0</v>
      </c>
      <c r="AA41" s="259">
        <f>IFERROR(VLOOKUP($A41,'Variação'!$1:$1048576,4+3*(COLUMN(AA$5)-2),FALSE)-VLOOKUP($A41,'Variação'!$1:$1048576,2+3*(COLUMN(AA$5)-2),FALSE),0)+IFERROR(SUMIFS(Proventos!$F:$F,Proventos!$A:$A,YEAR(AA$5)&amp;MONTH(AA$5)&amp;Acompanhamento!$A41),0)</f>
        <v>0</v>
      </c>
      <c r="AB41" s="259">
        <f>IFERROR(VLOOKUP($A41,'Variação'!$1:$1048576,4+3*(COLUMN(AB$5)-2),FALSE)-VLOOKUP($A41,'Variação'!$1:$1048576,2+3*(COLUMN(AB$5)-2),FALSE),0)+IFERROR(SUMIFS(Proventos!$F:$F,Proventos!$A:$A,YEAR(AB$5)&amp;MONTH(AB$5)&amp;Acompanhamento!$A41),0)</f>
        <v>0</v>
      </c>
      <c r="AC41" s="259">
        <f>IFERROR(VLOOKUP($A41,'Variação'!$1:$1048576,4+3*(COLUMN(AC$5)-2),FALSE)-VLOOKUP($A41,'Variação'!$1:$1048576,2+3*(COLUMN(AC$5)-2),FALSE),0)+IFERROR(SUMIFS(Proventos!$F:$F,Proventos!$A:$A,YEAR(AC$5)&amp;MONTH(AC$5)&amp;Acompanhamento!$A41),0)</f>
        <v>0</v>
      </c>
      <c r="AD41" s="259">
        <f>IFERROR(VLOOKUP($A41,'Variação'!$1:$1048576,4+3*(COLUMN(AD$5)-2),FALSE)-VLOOKUP($A41,'Variação'!$1:$1048576,2+3*(COLUMN(AD$5)-2),FALSE),0)+IFERROR(SUMIFS(Proventos!$F:$F,Proventos!$A:$A,YEAR(AD$5)&amp;MONTH(AD$5)&amp;Acompanhamento!$A41),0)</f>
        <v>0</v>
      </c>
      <c r="AE41" s="259">
        <f>IFERROR(VLOOKUP($A41,'Variação'!$1:$1048576,4+3*(COLUMN(AE$5)-2),FALSE)-VLOOKUP($A41,'Variação'!$1:$1048576,2+3*(COLUMN(AE$5)-2),FALSE),0)+IFERROR(SUMIFS(Proventos!$F:$F,Proventos!$A:$A,YEAR(AE$5)&amp;MONTH(AE$5)&amp;Acompanhamento!$A41),0)</f>
        <v>0</v>
      </c>
      <c r="AF41" s="259">
        <f>IFERROR(VLOOKUP($A41,'Variação'!$1:$1048576,4+3*(COLUMN(AF$5)-2),FALSE)-VLOOKUP($A41,'Variação'!$1:$1048576,2+3*(COLUMN(AF$5)-2),FALSE),0)+IFERROR(SUMIFS(Proventos!$F:$F,Proventos!$A:$A,YEAR(AF$5)&amp;MONTH(AF$5)&amp;Acompanhamento!$A41),0)</f>
        <v>0</v>
      </c>
      <c r="AG41" s="259">
        <f>IFERROR(VLOOKUP($A41,'Variação'!$1:$1048576,4+3*(COLUMN(AG$5)-2),FALSE)-VLOOKUP($A41,'Variação'!$1:$1048576,2+3*(COLUMN(AG$5)-2),FALSE),0)+IFERROR(SUMIFS(Proventos!$F:$F,Proventos!$A:$A,YEAR(AG$5)&amp;MONTH(AG$5)&amp;Acompanhamento!$A41),0)</f>
        <v>0</v>
      </c>
      <c r="AH41" s="259">
        <f>IFERROR(VLOOKUP($A41,'Variação'!$1:$1048576,4+3*(COLUMN(AH$5)-2),FALSE)-VLOOKUP($A41,'Variação'!$1:$1048576,2+3*(COLUMN(AH$5)-2),FALSE),0)+IFERROR(SUMIFS(Proventos!$F:$F,Proventos!$A:$A,YEAR(AH$5)&amp;MONTH(AH$5)&amp;Acompanhamento!$A41),0)</f>
        <v>0</v>
      </c>
      <c r="AI41" s="259">
        <f>IFERROR(VLOOKUP($A41,'Variação'!$1:$1048576,4+3*(COLUMN(AI$5)-2),FALSE)-VLOOKUP($A41,'Variação'!$1:$1048576,2+3*(COLUMN(AI$5)-2),FALSE),0)+IFERROR(SUMIFS(Proventos!$F:$F,Proventos!$A:$A,YEAR(AI$5)&amp;MONTH(AI$5)&amp;Acompanhamento!$A41),0)</f>
        <v>0</v>
      </c>
      <c r="AJ41" s="259">
        <f>IFERROR(VLOOKUP($A41,'Variação'!$1:$1048576,4+3*(COLUMN(AJ$5)-2),FALSE)-VLOOKUP($A41,'Variação'!$1:$1048576,2+3*(COLUMN(AJ$5)-2),FALSE),0)+IFERROR(SUMIFS(Proventos!$F:$F,Proventos!$A:$A,YEAR(AJ$5)&amp;MONTH(AJ$5)&amp;Acompanhamento!$A41),0)</f>
        <v>0</v>
      </c>
      <c r="AK41" s="259">
        <f>IFERROR(VLOOKUP($A41,'Variação'!$1:$1048576,4+3*(COLUMN(AK$5)-2),FALSE)-VLOOKUP($A41,'Variação'!$1:$1048576,2+3*(COLUMN(AK$5)-2),FALSE),0)+IFERROR(SUMIFS(Proventos!$F:$F,Proventos!$A:$A,YEAR(AK$5)&amp;MONTH(AK$5)&amp;Acompanhamento!$A41),0)</f>
        <v>0</v>
      </c>
      <c r="AL41" s="259">
        <f>IFERROR(VLOOKUP($A41,'Variação'!$1:$1048576,4+3*(COLUMN(AL$5)-2),FALSE)-VLOOKUP($A41,'Variação'!$1:$1048576,2+3*(COLUMN(AL$5)-2),FALSE),0)+IFERROR(SUMIFS(Proventos!$F:$F,Proventos!$A:$A,YEAR(AL$5)&amp;MONTH(AL$5)&amp;Acompanhamento!$A41),0)</f>
        <v>0</v>
      </c>
      <c r="AM41" s="259">
        <f>IFERROR(VLOOKUP($A41,'Variação'!$1:$1048576,4+3*(COLUMN(AM$5)-2),FALSE)-VLOOKUP($A41,'Variação'!$1:$1048576,2+3*(COLUMN(AM$5)-2),FALSE),0)+IFERROR(SUMIFS(Proventos!$F:$F,Proventos!$A:$A,YEAR(AM$5)&amp;MONTH(AM$5)&amp;Acompanhamento!$A41),0)</f>
        <v>0</v>
      </c>
      <c r="AN41" s="259">
        <f>IFERROR(VLOOKUP($A41,'Variação'!$1:$1048576,4+3*(COLUMN(AN$5)-2),FALSE)-VLOOKUP($A41,'Variação'!$1:$1048576,2+3*(COLUMN(AN$5)-2),FALSE),0)+IFERROR(SUMIFS(Proventos!$F:$F,Proventos!$A:$A,YEAR(AN$5)&amp;MONTH(AN$5)&amp;Acompanhamento!$A41),0)</f>
        <v>0</v>
      </c>
      <c r="AO41" s="259">
        <f>IFERROR(VLOOKUP($A41,'Variação'!$1:$1048576,4+3*(COLUMN(AO$5)-2),FALSE)-VLOOKUP($A41,'Variação'!$1:$1048576,2+3*(COLUMN(AO$5)-2),FALSE),0)+IFERROR(SUMIFS(Proventos!$F:$F,Proventos!$A:$A,YEAR(AO$5)&amp;MONTH(AO$5)&amp;Acompanhamento!$A41),0)</f>
        <v>0</v>
      </c>
      <c r="AP41" s="259">
        <f>IFERROR(VLOOKUP($A41,'Variação'!$1:$1048576,4+3*(COLUMN(AP$5)-2),FALSE)-VLOOKUP($A41,'Variação'!$1:$1048576,2+3*(COLUMN(AP$5)-2),FALSE),0)+IFERROR(SUMIFS(Proventos!$F:$F,Proventos!$A:$A,YEAR(AP$5)&amp;MONTH(AP$5)&amp;Acompanhamento!$A41),0)</f>
        <v>0</v>
      </c>
      <c r="AQ41" s="259">
        <f>IFERROR(VLOOKUP($A41,'Variação'!$1:$1048576,4+3*(COLUMN(AQ$5)-2),FALSE)-VLOOKUP($A41,'Variação'!$1:$1048576,2+3*(COLUMN(AQ$5)-2),FALSE),0)+IFERROR(SUMIFS(Proventos!$F:$F,Proventos!$A:$A,YEAR(AQ$5)&amp;MONTH(AQ$5)&amp;Acompanhamento!$A41),0)</f>
        <v>0</v>
      </c>
      <c r="AR41" s="259">
        <f>IFERROR(VLOOKUP($A41,'Variação'!$1:$1048576,4+3*(COLUMN(AR$5)-2),FALSE)-VLOOKUP($A41,'Variação'!$1:$1048576,2+3*(COLUMN(AR$5)-2),FALSE),0)+IFERROR(SUMIFS(Proventos!$F:$F,Proventos!$A:$A,YEAR(AR$5)&amp;MONTH(AR$5)&amp;Acompanhamento!$A41),0)</f>
        <v>0</v>
      </c>
      <c r="AS41" s="259">
        <f>IFERROR(VLOOKUP($A41,'Variação'!$1:$1048576,4+3*(COLUMN(AS$5)-2),FALSE)-VLOOKUP($A41,'Variação'!$1:$1048576,2+3*(COLUMN(AS$5)-2),FALSE),0)+IFERROR(SUMIFS(Proventos!$F:$F,Proventos!$A:$A,YEAR(AS$5)&amp;MONTH(AS$5)&amp;Acompanhamento!$A41),0)</f>
        <v>0</v>
      </c>
      <c r="AT41" s="259">
        <f>IFERROR(VLOOKUP($A41,'Variação'!$1:$1048576,4+3*(COLUMN(AT$5)-2),FALSE)-VLOOKUP($A41,'Variação'!$1:$1048576,2+3*(COLUMN(AT$5)-2),FALSE),0)+IFERROR(SUMIFS(Proventos!$F:$F,Proventos!$A:$A,YEAR(AT$5)&amp;MONTH(AT$5)&amp;Acompanhamento!$A41),0)</f>
        <v>0</v>
      </c>
      <c r="AU41" s="259">
        <f>IFERROR(VLOOKUP($A41,'Variação'!$1:$1048576,4+3*(COLUMN(AU$5)-2),FALSE)-VLOOKUP($A41,'Variação'!$1:$1048576,2+3*(COLUMN(AU$5)-2),FALSE),0)+IFERROR(SUMIFS(Proventos!$F:$F,Proventos!$A:$A,YEAR(AU$5)&amp;MONTH(AU$5)&amp;Acompanhamento!$A41),0)</f>
        <v>0</v>
      </c>
      <c r="AV41" s="259">
        <f>IFERROR(VLOOKUP($A41,'Variação'!$1:$1048576,4+3*(COLUMN(AV$5)-2),FALSE)-VLOOKUP($A41,'Variação'!$1:$1048576,2+3*(COLUMN(AV$5)-2),FALSE),0)+IFERROR(SUMIFS(Proventos!$F:$F,Proventos!$A:$A,YEAR(AV$5)&amp;MONTH(AV$5)&amp;Acompanhamento!$A41),0)</f>
        <v>0</v>
      </c>
      <c r="AW41" s="259">
        <f>IFERROR(VLOOKUP($A41,'Variação'!$1:$1048576,4+3*(COLUMN(AW$5)-2),FALSE)-VLOOKUP($A41,'Variação'!$1:$1048576,2+3*(COLUMN(AW$5)-2),FALSE),0)+IFERROR(SUMIFS(Proventos!$F:$F,Proventos!$A:$A,YEAR(AW$5)&amp;MONTH(AW$5)&amp;Acompanhamento!$A41),0)</f>
        <v>0</v>
      </c>
      <c r="AX41" s="259">
        <f>IFERROR(VLOOKUP($A41,'Variação'!$1:$1048576,4+3*(COLUMN(AX$5)-2),FALSE)-VLOOKUP($A41,'Variação'!$1:$1048576,2+3*(COLUMN(AX$5)-2),FALSE),0)+IFERROR(SUMIFS(Proventos!$F:$F,Proventos!$A:$A,YEAR(AX$5)&amp;MONTH(AX$5)&amp;Acompanhamento!$A41),0)</f>
        <v>0</v>
      </c>
      <c r="AY41" s="259">
        <f>IFERROR(VLOOKUP($A41,'Variação'!$1:$1048576,4+3*(COLUMN(AY$5)-2),FALSE)-VLOOKUP($A41,'Variação'!$1:$1048576,2+3*(COLUMN(AY$5)-2),FALSE),0)+IFERROR(SUMIFS(Proventos!$F:$F,Proventos!$A:$A,YEAR(AY$5)&amp;MONTH(AY$5)&amp;Acompanhamento!$A41),0)</f>
        <v>0</v>
      </c>
      <c r="AZ41" s="259">
        <f>IFERROR(VLOOKUP($A41,'Variação'!$1:$1048576,4+3*(COLUMN(AZ$5)-2),FALSE)-VLOOKUP($A41,'Variação'!$1:$1048576,2+3*(COLUMN(AZ$5)-2),FALSE),0)+IFERROR(SUMIFS(Proventos!$F:$F,Proventos!$A:$A,YEAR(AZ$5)&amp;MONTH(AZ$5)&amp;Acompanhamento!$A41),0)</f>
        <v>0</v>
      </c>
      <c r="BA41" s="259">
        <f>IFERROR(VLOOKUP($A41,'Variação'!$1:$1048576,4+3*(COLUMN(BA$5)-2),FALSE)-VLOOKUP($A41,'Variação'!$1:$1048576,2+3*(COLUMN(BA$5)-2),FALSE),0)+IFERROR(SUMIFS(Proventos!$F:$F,Proventos!$A:$A,YEAR(BA$5)&amp;MONTH(BA$5)&amp;Acompanhamento!$A41),0)</f>
        <v>0</v>
      </c>
      <c r="BB41" s="259">
        <f>IFERROR(VLOOKUP($A41,'Variação'!$1:$1048576,4+3*(COLUMN(BB$5)-2),FALSE)-VLOOKUP($A41,'Variação'!$1:$1048576,2+3*(COLUMN(BB$5)-2),FALSE),0)+IFERROR(SUMIFS(Proventos!$F:$F,Proventos!$A:$A,YEAR(BB$5)&amp;MONTH(BB$5)&amp;Acompanhamento!$A41),0)</f>
        <v>0</v>
      </c>
      <c r="BC41" s="259">
        <f>IFERROR(VLOOKUP($A41,'Variação'!$1:$1048576,4+3*(COLUMN(BC$5)-2),FALSE)-VLOOKUP($A41,'Variação'!$1:$1048576,2+3*(COLUMN(BC$5)-2),FALSE),0)+IFERROR(SUMIFS(Proventos!$F:$F,Proventos!$A:$A,YEAR(BC$5)&amp;MONTH(BC$5)&amp;Acompanhamento!$A41),0)</f>
        <v>0</v>
      </c>
      <c r="BD41" s="259">
        <f>IFERROR(VLOOKUP($A41,'Variação'!$1:$1048576,4+3*(COLUMN(BD$5)-2),FALSE)-VLOOKUP($A41,'Variação'!$1:$1048576,2+3*(COLUMN(BD$5)-2),FALSE),0)+IFERROR(SUMIFS(Proventos!$F:$F,Proventos!$A:$A,YEAR(BD$5)&amp;MONTH(BD$5)&amp;Acompanhamento!$A41),0)</f>
        <v>0</v>
      </c>
      <c r="BE41" s="259">
        <f>IFERROR(VLOOKUP($A41,'Variação'!$1:$1048576,4+3*(COLUMN(BE$5)-2),FALSE)-VLOOKUP($A41,'Variação'!$1:$1048576,2+3*(COLUMN(BE$5)-2),FALSE),0)+IFERROR(SUMIFS(Proventos!$F:$F,Proventos!$A:$A,YEAR(BE$5)&amp;MONTH(BE$5)&amp;Acompanhamento!$A41),0)</f>
        <v>0</v>
      </c>
      <c r="BF41" s="259">
        <f>IFERROR(VLOOKUP($A41,'Variação'!$1:$1048576,4+3*(COLUMN(BF$5)-2),FALSE)-VLOOKUP($A41,'Variação'!$1:$1048576,2+3*(COLUMN(BF$5)-2),FALSE),0)+IFERROR(SUMIFS(Proventos!$F:$F,Proventos!$A:$A,YEAR(BF$5)&amp;MONTH(BF$5)&amp;Acompanhamento!$A41),0)</f>
        <v>0</v>
      </c>
      <c r="BG41" s="259">
        <f>IFERROR(VLOOKUP($A41,'Variação'!$1:$1048576,4+3*(COLUMN(BG$5)-2),FALSE)-VLOOKUP($A41,'Variação'!$1:$1048576,2+3*(COLUMN(BG$5)-2),FALSE),0)+IFERROR(SUMIFS(Proventos!$F:$F,Proventos!$A:$A,YEAR(BG$5)&amp;MONTH(BG$5)&amp;Acompanhamento!$A41),0)</f>
        <v>0</v>
      </c>
      <c r="BH41" s="259">
        <f>IFERROR(VLOOKUP($A41,'Variação'!$1:$1048576,4+3*(COLUMN(BH$5)-2),FALSE)-VLOOKUP($A41,'Variação'!$1:$1048576,2+3*(COLUMN(BH$5)-2),FALSE),0)+IFERROR(SUMIFS(Proventos!$F:$F,Proventos!$A:$A,YEAR(BH$5)&amp;MONTH(BH$5)&amp;Acompanhamento!$A41),0)</f>
        <v>0</v>
      </c>
      <c r="BI41" s="259">
        <f>IFERROR(VLOOKUP($A41,'Variação'!$1:$1048576,4+3*(COLUMN(BI$5)-2),FALSE)-VLOOKUP($A41,'Variação'!$1:$1048576,2+3*(COLUMN(BI$5)-2),FALSE),0)+IFERROR(SUMIFS(Proventos!$F:$F,Proventos!$A:$A,YEAR(BI$5)&amp;MONTH(BI$5)&amp;Acompanhamento!$A41),0)</f>
        <v>0</v>
      </c>
    </row>
    <row r="42" ht="14.25" customHeight="1" outlineLevel="2">
      <c r="A42" s="263"/>
      <c r="B42" s="259">
        <f>IFERROR(VLOOKUP($A42,'Variação'!$1:$1048576,4+3*(COLUMN(B$5)-2),FALSE)-VLOOKUP($A42,'Variação'!$1:$1048576,2+3*(COLUMN(B$5)-2),FALSE),0)+IFERROR(SUMIFS(Proventos!$F:$F,Proventos!$A:$A,YEAR(B$5)&amp;MONTH(B$5)&amp;Acompanhamento!$A42),0)</f>
        <v>0</v>
      </c>
      <c r="C42" s="259">
        <f>IFERROR(VLOOKUP($A42,'Variação'!$1:$1048576,4+3*(COLUMN(C$5)-2),FALSE)-VLOOKUP($A42,'Variação'!$1:$1048576,2+3*(COLUMN(C$5)-2),FALSE),0)+IFERROR(SUMIFS(Proventos!$F:$F,Proventos!$A:$A,YEAR(C$5)&amp;MONTH(C$5)&amp;Acompanhamento!$A42),0)</f>
        <v>0</v>
      </c>
      <c r="D42" s="259">
        <f>IFERROR(VLOOKUP($A42,'Variação'!$1:$1048576,4+3*(COLUMN(D$5)-2),FALSE)-VLOOKUP($A42,'Variação'!$1:$1048576,2+3*(COLUMN(D$5)-2),FALSE),0)+IFERROR(SUMIFS(Proventos!$F:$F,Proventos!$A:$A,YEAR(D$5)&amp;MONTH(D$5)&amp;Acompanhamento!$A42),0)</f>
        <v>0</v>
      </c>
      <c r="E42" s="259">
        <f>IFERROR(VLOOKUP($A42,'Variação'!$1:$1048576,4+3*(COLUMN(E$5)-2),FALSE)-VLOOKUP($A42,'Variação'!$1:$1048576,2+3*(COLUMN(E$5)-2),FALSE),0)+IFERROR(SUMIFS(Proventos!$F:$F,Proventos!$A:$A,YEAR(E$5)&amp;MONTH(E$5)&amp;Acompanhamento!$A42),0)</f>
        <v>0</v>
      </c>
      <c r="F42" s="259">
        <f>IFERROR(VLOOKUP($A42,'Variação'!$1:$1048576,4+3*(COLUMN(F$5)-2),FALSE)-VLOOKUP($A42,'Variação'!$1:$1048576,2+3*(COLUMN(F$5)-2),FALSE),0)+IFERROR(SUMIFS(Proventos!$F:$F,Proventos!$A:$A,YEAR(F$5)&amp;MONTH(F$5)&amp;Acompanhamento!$A42),0)</f>
        <v>0</v>
      </c>
      <c r="G42" s="259">
        <f>IFERROR(VLOOKUP($A42,'Variação'!$1:$1048576,4+3*(COLUMN(G$5)-2),FALSE)-VLOOKUP($A42,'Variação'!$1:$1048576,2+3*(COLUMN(G$5)-2),FALSE),0)+IFERROR(SUMIFS(Proventos!$F:$F,Proventos!$A:$A,YEAR(G$5)&amp;MONTH(G$5)&amp;Acompanhamento!$A42),0)</f>
        <v>0</v>
      </c>
      <c r="H42" s="259">
        <f>IFERROR(VLOOKUP($A42,'Variação'!$1:$1048576,4+3*(COLUMN(H$5)-2),FALSE)-VLOOKUP($A42,'Variação'!$1:$1048576,2+3*(COLUMN(H$5)-2),FALSE),0)+IFERROR(SUMIFS(Proventos!$F:$F,Proventos!$A:$A,YEAR(H$5)&amp;MONTH(H$5)&amp;Acompanhamento!$A42),0)</f>
        <v>0</v>
      </c>
      <c r="I42" s="259">
        <f>IFERROR(VLOOKUP($A42,'Variação'!$1:$1048576,4+3*(COLUMN(I$5)-2),FALSE)-VLOOKUP($A42,'Variação'!$1:$1048576,2+3*(COLUMN(I$5)-2),FALSE),0)+IFERROR(SUMIFS(Proventos!$F:$F,Proventos!$A:$A,YEAR(I$5)&amp;MONTH(I$5)&amp;Acompanhamento!$A42),0)</f>
        <v>0</v>
      </c>
      <c r="J42" s="259">
        <f>IFERROR(VLOOKUP($A42,'Variação'!$1:$1048576,4+3*(COLUMN(J$5)-2),FALSE)-VLOOKUP($A42,'Variação'!$1:$1048576,2+3*(COLUMN(J$5)-2),FALSE),0)+IFERROR(SUMIFS(Proventos!$F:$F,Proventos!$A:$A,YEAR(J$5)&amp;MONTH(J$5)&amp;Acompanhamento!$A42),0)</f>
        <v>0</v>
      </c>
      <c r="K42" s="259">
        <f>IFERROR(VLOOKUP($A42,'Variação'!$1:$1048576,4+3*(COLUMN(K$5)-2),FALSE)-VLOOKUP($A42,'Variação'!$1:$1048576,2+3*(COLUMN(K$5)-2),FALSE),0)+IFERROR(SUMIFS(Proventos!$F:$F,Proventos!$A:$A,YEAR(K$5)&amp;MONTH(K$5)&amp;Acompanhamento!$A42),0)</f>
        <v>0</v>
      </c>
      <c r="L42" s="259">
        <f>IFERROR(VLOOKUP($A42,'Variação'!$1:$1048576,4+3*(COLUMN(L$5)-2),FALSE)-VLOOKUP($A42,'Variação'!$1:$1048576,2+3*(COLUMN(L$5)-2),FALSE),0)+IFERROR(SUMIFS(Proventos!$F:$F,Proventos!$A:$A,YEAR(L$5)&amp;MONTH(L$5)&amp;Acompanhamento!$A42),0)</f>
        <v>0</v>
      </c>
      <c r="M42" s="259">
        <f>IFERROR(VLOOKUP($A42,'Variação'!$1:$1048576,4+3*(COLUMN(M$5)-2),FALSE)-VLOOKUP($A42,'Variação'!$1:$1048576,2+3*(COLUMN(M$5)-2),FALSE),0)+IFERROR(SUMIFS(Proventos!$F:$F,Proventos!$A:$A,YEAR(M$5)&amp;MONTH(M$5)&amp;Acompanhamento!$A42),0)</f>
        <v>0</v>
      </c>
      <c r="N42" s="259">
        <f>IFERROR(VLOOKUP($A42,'Variação'!$1:$1048576,4+3*(COLUMN(N$5)-2),FALSE)-VLOOKUP($A42,'Variação'!$1:$1048576,2+3*(COLUMN(N$5)-2),FALSE),0)+IFERROR(SUMIFS(Proventos!$F:$F,Proventos!$A:$A,YEAR(N$5)&amp;MONTH(N$5)&amp;Acompanhamento!$A42),0)</f>
        <v>0</v>
      </c>
      <c r="O42" s="259">
        <f>IFERROR(VLOOKUP($A42,'Variação'!$1:$1048576,4+3*(COLUMN(O$5)-2),FALSE)-VLOOKUP($A42,'Variação'!$1:$1048576,2+3*(COLUMN(O$5)-2),FALSE),0)+IFERROR(SUMIFS(Proventos!$F:$F,Proventos!$A:$A,YEAR(O$5)&amp;MONTH(O$5)&amp;Acompanhamento!$A42),0)</f>
        <v>0</v>
      </c>
      <c r="P42" s="259">
        <f>IFERROR(VLOOKUP($A42,'Variação'!$1:$1048576,4+3*(COLUMN(P$5)-2),FALSE)-VLOOKUP($A42,'Variação'!$1:$1048576,2+3*(COLUMN(P$5)-2),FALSE),0)+IFERROR(SUMIFS(Proventos!$F:$F,Proventos!$A:$A,YEAR(P$5)&amp;MONTH(P$5)&amp;Acompanhamento!$A42),0)</f>
        <v>0</v>
      </c>
      <c r="Q42" s="259">
        <f>IFERROR(VLOOKUP($A42,'Variação'!$1:$1048576,4+3*(COLUMN(Q$5)-2),FALSE)-VLOOKUP($A42,'Variação'!$1:$1048576,2+3*(COLUMN(Q$5)-2),FALSE),0)+IFERROR(SUMIFS(Proventos!$F:$F,Proventos!$A:$A,YEAR(Q$5)&amp;MONTH(Q$5)&amp;Acompanhamento!$A42),0)</f>
        <v>0</v>
      </c>
      <c r="R42" s="259">
        <f>IFERROR(VLOOKUP($A42,'Variação'!$1:$1048576,4+3*(COLUMN(R$5)-2),FALSE)-VLOOKUP($A42,'Variação'!$1:$1048576,2+3*(COLUMN(R$5)-2),FALSE),0)+IFERROR(SUMIFS(Proventos!$F:$F,Proventos!$A:$A,YEAR(R$5)&amp;MONTH(R$5)&amp;Acompanhamento!$A42),0)</f>
        <v>0</v>
      </c>
      <c r="S42" s="259">
        <f>IFERROR(VLOOKUP($A42,'Variação'!$1:$1048576,4+3*(COLUMN(S$5)-2),FALSE)-VLOOKUP($A42,'Variação'!$1:$1048576,2+3*(COLUMN(S$5)-2),FALSE),0)+IFERROR(SUMIFS(Proventos!$F:$F,Proventos!$A:$A,YEAR(S$5)&amp;MONTH(S$5)&amp;Acompanhamento!$A42),0)</f>
        <v>0</v>
      </c>
      <c r="T42" s="259">
        <f>IFERROR(VLOOKUP($A42,'Variação'!$1:$1048576,4+3*(COLUMN(T$5)-2),FALSE)-VLOOKUP($A42,'Variação'!$1:$1048576,2+3*(COLUMN(T$5)-2),FALSE),0)+IFERROR(SUMIFS(Proventos!$F:$F,Proventos!$A:$A,YEAR(T$5)&amp;MONTH(T$5)&amp;Acompanhamento!$A42),0)</f>
        <v>0</v>
      </c>
      <c r="U42" s="259">
        <f>IFERROR(VLOOKUP($A42,'Variação'!$1:$1048576,4+3*(COLUMN(U$5)-2),FALSE)-VLOOKUP($A42,'Variação'!$1:$1048576,2+3*(COLUMN(U$5)-2),FALSE),0)+IFERROR(SUMIFS(Proventos!$F:$F,Proventos!$A:$A,YEAR(U$5)&amp;MONTH(U$5)&amp;Acompanhamento!$A42),0)</f>
        <v>0</v>
      </c>
      <c r="V42" s="259">
        <f>IFERROR(VLOOKUP($A42,'Variação'!$1:$1048576,4+3*(COLUMN(V$5)-2),FALSE)-VLOOKUP($A42,'Variação'!$1:$1048576,2+3*(COLUMN(V$5)-2),FALSE),0)+IFERROR(SUMIFS(Proventos!$F:$F,Proventos!$A:$A,YEAR(V$5)&amp;MONTH(V$5)&amp;Acompanhamento!$A42),0)</f>
        <v>0</v>
      </c>
      <c r="W42" s="259">
        <f>IFERROR(VLOOKUP($A42,'Variação'!$1:$1048576,4+3*(COLUMN(W$5)-2),FALSE)-VLOOKUP($A42,'Variação'!$1:$1048576,2+3*(COLUMN(W$5)-2),FALSE),0)+IFERROR(SUMIFS(Proventos!$F:$F,Proventos!$A:$A,YEAR(W$5)&amp;MONTH(W$5)&amp;Acompanhamento!$A42),0)</f>
        <v>0</v>
      </c>
      <c r="X42" s="259">
        <f>IFERROR(VLOOKUP($A42,'Variação'!$1:$1048576,4+3*(COLUMN(X$5)-2),FALSE)-VLOOKUP($A42,'Variação'!$1:$1048576,2+3*(COLUMN(X$5)-2),FALSE),0)+IFERROR(SUMIFS(Proventos!$F:$F,Proventos!$A:$A,YEAR(X$5)&amp;MONTH(X$5)&amp;Acompanhamento!$A42),0)</f>
        <v>0</v>
      </c>
      <c r="Y42" s="259">
        <f>IFERROR(VLOOKUP($A42,'Variação'!$1:$1048576,4+3*(COLUMN(Y$5)-2),FALSE)-VLOOKUP($A42,'Variação'!$1:$1048576,2+3*(COLUMN(Y$5)-2),FALSE),0)+IFERROR(SUMIFS(Proventos!$F:$F,Proventos!$A:$A,YEAR(Y$5)&amp;MONTH(Y$5)&amp;Acompanhamento!$A42),0)</f>
        <v>0</v>
      </c>
      <c r="Z42" s="259">
        <f>IFERROR(VLOOKUP($A42,'Variação'!$1:$1048576,4+3*(COLUMN(Z$5)-2),FALSE)-VLOOKUP($A42,'Variação'!$1:$1048576,2+3*(COLUMN(Z$5)-2),FALSE),0)+IFERROR(SUMIFS(Proventos!$F:$F,Proventos!$A:$A,YEAR(Z$5)&amp;MONTH(Z$5)&amp;Acompanhamento!$A42),0)</f>
        <v>0</v>
      </c>
      <c r="AA42" s="259">
        <f>IFERROR(VLOOKUP($A42,'Variação'!$1:$1048576,4+3*(COLUMN(AA$5)-2),FALSE)-VLOOKUP($A42,'Variação'!$1:$1048576,2+3*(COLUMN(AA$5)-2),FALSE),0)+IFERROR(SUMIFS(Proventos!$F:$F,Proventos!$A:$A,YEAR(AA$5)&amp;MONTH(AA$5)&amp;Acompanhamento!$A42),0)</f>
        <v>0</v>
      </c>
      <c r="AB42" s="259">
        <f>IFERROR(VLOOKUP($A42,'Variação'!$1:$1048576,4+3*(COLUMN(AB$5)-2),FALSE)-VLOOKUP($A42,'Variação'!$1:$1048576,2+3*(COLUMN(AB$5)-2),FALSE),0)+IFERROR(SUMIFS(Proventos!$F:$F,Proventos!$A:$A,YEAR(AB$5)&amp;MONTH(AB$5)&amp;Acompanhamento!$A42),0)</f>
        <v>0</v>
      </c>
      <c r="AC42" s="259">
        <f>IFERROR(VLOOKUP($A42,'Variação'!$1:$1048576,4+3*(COLUMN(AC$5)-2),FALSE)-VLOOKUP($A42,'Variação'!$1:$1048576,2+3*(COLUMN(AC$5)-2),FALSE),0)+IFERROR(SUMIFS(Proventos!$F:$F,Proventos!$A:$A,YEAR(AC$5)&amp;MONTH(AC$5)&amp;Acompanhamento!$A42),0)</f>
        <v>0</v>
      </c>
      <c r="AD42" s="259">
        <f>IFERROR(VLOOKUP($A42,'Variação'!$1:$1048576,4+3*(COLUMN(AD$5)-2),FALSE)-VLOOKUP($A42,'Variação'!$1:$1048576,2+3*(COLUMN(AD$5)-2),FALSE),0)+IFERROR(SUMIFS(Proventos!$F:$F,Proventos!$A:$A,YEAR(AD$5)&amp;MONTH(AD$5)&amp;Acompanhamento!$A42),0)</f>
        <v>0</v>
      </c>
      <c r="AE42" s="259">
        <f>IFERROR(VLOOKUP($A42,'Variação'!$1:$1048576,4+3*(COLUMN(AE$5)-2),FALSE)-VLOOKUP($A42,'Variação'!$1:$1048576,2+3*(COLUMN(AE$5)-2),FALSE),0)+IFERROR(SUMIFS(Proventos!$F:$F,Proventos!$A:$A,YEAR(AE$5)&amp;MONTH(AE$5)&amp;Acompanhamento!$A42),0)</f>
        <v>0</v>
      </c>
      <c r="AF42" s="259">
        <f>IFERROR(VLOOKUP($A42,'Variação'!$1:$1048576,4+3*(COLUMN(AF$5)-2),FALSE)-VLOOKUP($A42,'Variação'!$1:$1048576,2+3*(COLUMN(AF$5)-2),FALSE),0)+IFERROR(SUMIFS(Proventos!$F:$F,Proventos!$A:$A,YEAR(AF$5)&amp;MONTH(AF$5)&amp;Acompanhamento!$A42),0)</f>
        <v>0</v>
      </c>
      <c r="AG42" s="259">
        <f>IFERROR(VLOOKUP($A42,'Variação'!$1:$1048576,4+3*(COLUMN(AG$5)-2),FALSE)-VLOOKUP($A42,'Variação'!$1:$1048576,2+3*(COLUMN(AG$5)-2),FALSE),0)+IFERROR(SUMIFS(Proventos!$F:$F,Proventos!$A:$A,YEAR(AG$5)&amp;MONTH(AG$5)&amp;Acompanhamento!$A42),0)</f>
        <v>0</v>
      </c>
      <c r="AH42" s="259">
        <f>IFERROR(VLOOKUP($A42,'Variação'!$1:$1048576,4+3*(COLUMN(AH$5)-2),FALSE)-VLOOKUP($A42,'Variação'!$1:$1048576,2+3*(COLUMN(AH$5)-2),FALSE),0)+IFERROR(SUMIFS(Proventos!$F:$F,Proventos!$A:$A,YEAR(AH$5)&amp;MONTH(AH$5)&amp;Acompanhamento!$A42),0)</f>
        <v>0</v>
      </c>
      <c r="AI42" s="259">
        <f>IFERROR(VLOOKUP($A42,'Variação'!$1:$1048576,4+3*(COLUMN(AI$5)-2),FALSE)-VLOOKUP($A42,'Variação'!$1:$1048576,2+3*(COLUMN(AI$5)-2),FALSE),0)+IFERROR(SUMIFS(Proventos!$F:$F,Proventos!$A:$A,YEAR(AI$5)&amp;MONTH(AI$5)&amp;Acompanhamento!$A42),0)</f>
        <v>0</v>
      </c>
      <c r="AJ42" s="259">
        <f>IFERROR(VLOOKUP($A42,'Variação'!$1:$1048576,4+3*(COLUMN(AJ$5)-2),FALSE)-VLOOKUP($A42,'Variação'!$1:$1048576,2+3*(COLUMN(AJ$5)-2),FALSE),0)+IFERROR(SUMIFS(Proventos!$F:$F,Proventos!$A:$A,YEAR(AJ$5)&amp;MONTH(AJ$5)&amp;Acompanhamento!$A42),0)</f>
        <v>0</v>
      </c>
      <c r="AK42" s="259">
        <f>IFERROR(VLOOKUP($A42,'Variação'!$1:$1048576,4+3*(COLUMN(AK$5)-2),FALSE)-VLOOKUP($A42,'Variação'!$1:$1048576,2+3*(COLUMN(AK$5)-2),FALSE),0)+IFERROR(SUMIFS(Proventos!$F:$F,Proventos!$A:$A,YEAR(AK$5)&amp;MONTH(AK$5)&amp;Acompanhamento!$A42),0)</f>
        <v>0</v>
      </c>
      <c r="AL42" s="259">
        <f>IFERROR(VLOOKUP($A42,'Variação'!$1:$1048576,4+3*(COLUMN(AL$5)-2),FALSE)-VLOOKUP($A42,'Variação'!$1:$1048576,2+3*(COLUMN(AL$5)-2),FALSE),0)+IFERROR(SUMIFS(Proventos!$F:$F,Proventos!$A:$A,YEAR(AL$5)&amp;MONTH(AL$5)&amp;Acompanhamento!$A42),0)</f>
        <v>0</v>
      </c>
      <c r="AM42" s="259">
        <f>IFERROR(VLOOKUP($A42,'Variação'!$1:$1048576,4+3*(COLUMN(AM$5)-2),FALSE)-VLOOKUP($A42,'Variação'!$1:$1048576,2+3*(COLUMN(AM$5)-2),FALSE),0)+IFERROR(SUMIFS(Proventos!$F:$F,Proventos!$A:$A,YEAR(AM$5)&amp;MONTH(AM$5)&amp;Acompanhamento!$A42),0)</f>
        <v>0</v>
      </c>
      <c r="AN42" s="259">
        <f>IFERROR(VLOOKUP($A42,'Variação'!$1:$1048576,4+3*(COLUMN(AN$5)-2),FALSE)-VLOOKUP($A42,'Variação'!$1:$1048576,2+3*(COLUMN(AN$5)-2),FALSE),0)+IFERROR(SUMIFS(Proventos!$F:$F,Proventos!$A:$A,YEAR(AN$5)&amp;MONTH(AN$5)&amp;Acompanhamento!$A42),0)</f>
        <v>0</v>
      </c>
      <c r="AO42" s="259">
        <f>IFERROR(VLOOKUP($A42,'Variação'!$1:$1048576,4+3*(COLUMN(AO$5)-2),FALSE)-VLOOKUP($A42,'Variação'!$1:$1048576,2+3*(COLUMN(AO$5)-2),FALSE),0)+IFERROR(SUMIFS(Proventos!$F:$F,Proventos!$A:$A,YEAR(AO$5)&amp;MONTH(AO$5)&amp;Acompanhamento!$A42),0)</f>
        <v>0</v>
      </c>
      <c r="AP42" s="259">
        <f>IFERROR(VLOOKUP($A42,'Variação'!$1:$1048576,4+3*(COLUMN(AP$5)-2),FALSE)-VLOOKUP($A42,'Variação'!$1:$1048576,2+3*(COLUMN(AP$5)-2),FALSE),0)+IFERROR(SUMIFS(Proventos!$F:$F,Proventos!$A:$A,YEAR(AP$5)&amp;MONTH(AP$5)&amp;Acompanhamento!$A42),0)</f>
        <v>0</v>
      </c>
      <c r="AQ42" s="259">
        <f>IFERROR(VLOOKUP($A42,'Variação'!$1:$1048576,4+3*(COLUMN(AQ$5)-2),FALSE)-VLOOKUP($A42,'Variação'!$1:$1048576,2+3*(COLUMN(AQ$5)-2),FALSE),0)+IFERROR(SUMIFS(Proventos!$F:$F,Proventos!$A:$A,YEAR(AQ$5)&amp;MONTH(AQ$5)&amp;Acompanhamento!$A42),0)</f>
        <v>0</v>
      </c>
      <c r="AR42" s="259">
        <f>IFERROR(VLOOKUP($A42,'Variação'!$1:$1048576,4+3*(COLUMN(AR$5)-2),FALSE)-VLOOKUP($A42,'Variação'!$1:$1048576,2+3*(COLUMN(AR$5)-2),FALSE),0)+IFERROR(SUMIFS(Proventos!$F:$F,Proventos!$A:$A,YEAR(AR$5)&amp;MONTH(AR$5)&amp;Acompanhamento!$A42),0)</f>
        <v>0</v>
      </c>
      <c r="AS42" s="259">
        <f>IFERROR(VLOOKUP($A42,'Variação'!$1:$1048576,4+3*(COLUMN(AS$5)-2),FALSE)-VLOOKUP($A42,'Variação'!$1:$1048576,2+3*(COLUMN(AS$5)-2),FALSE),0)+IFERROR(SUMIFS(Proventos!$F:$F,Proventos!$A:$A,YEAR(AS$5)&amp;MONTH(AS$5)&amp;Acompanhamento!$A42),0)</f>
        <v>0</v>
      </c>
      <c r="AT42" s="259">
        <f>IFERROR(VLOOKUP($A42,'Variação'!$1:$1048576,4+3*(COLUMN(AT$5)-2),FALSE)-VLOOKUP($A42,'Variação'!$1:$1048576,2+3*(COLUMN(AT$5)-2),FALSE),0)+IFERROR(SUMIFS(Proventos!$F:$F,Proventos!$A:$A,YEAR(AT$5)&amp;MONTH(AT$5)&amp;Acompanhamento!$A42),0)</f>
        <v>0</v>
      </c>
      <c r="AU42" s="259">
        <f>IFERROR(VLOOKUP($A42,'Variação'!$1:$1048576,4+3*(COLUMN(AU$5)-2),FALSE)-VLOOKUP($A42,'Variação'!$1:$1048576,2+3*(COLUMN(AU$5)-2),FALSE),0)+IFERROR(SUMIFS(Proventos!$F:$F,Proventos!$A:$A,YEAR(AU$5)&amp;MONTH(AU$5)&amp;Acompanhamento!$A42),0)</f>
        <v>0</v>
      </c>
      <c r="AV42" s="259">
        <f>IFERROR(VLOOKUP($A42,'Variação'!$1:$1048576,4+3*(COLUMN(AV$5)-2),FALSE)-VLOOKUP($A42,'Variação'!$1:$1048576,2+3*(COLUMN(AV$5)-2),FALSE),0)+IFERROR(SUMIFS(Proventos!$F:$F,Proventos!$A:$A,YEAR(AV$5)&amp;MONTH(AV$5)&amp;Acompanhamento!$A42),0)</f>
        <v>0</v>
      </c>
      <c r="AW42" s="259">
        <f>IFERROR(VLOOKUP($A42,'Variação'!$1:$1048576,4+3*(COLUMN(AW$5)-2),FALSE)-VLOOKUP($A42,'Variação'!$1:$1048576,2+3*(COLUMN(AW$5)-2),FALSE),0)+IFERROR(SUMIFS(Proventos!$F:$F,Proventos!$A:$A,YEAR(AW$5)&amp;MONTH(AW$5)&amp;Acompanhamento!$A42),0)</f>
        <v>0</v>
      </c>
      <c r="AX42" s="259">
        <f>IFERROR(VLOOKUP($A42,'Variação'!$1:$1048576,4+3*(COLUMN(AX$5)-2),FALSE)-VLOOKUP($A42,'Variação'!$1:$1048576,2+3*(COLUMN(AX$5)-2),FALSE),0)+IFERROR(SUMIFS(Proventos!$F:$F,Proventos!$A:$A,YEAR(AX$5)&amp;MONTH(AX$5)&amp;Acompanhamento!$A42),0)</f>
        <v>0</v>
      </c>
      <c r="AY42" s="259">
        <f>IFERROR(VLOOKUP($A42,'Variação'!$1:$1048576,4+3*(COLUMN(AY$5)-2),FALSE)-VLOOKUP($A42,'Variação'!$1:$1048576,2+3*(COLUMN(AY$5)-2),FALSE),0)+IFERROR(SUMIFS(Proventos!$F:$F,Proventos!$A:$A,YEAR(AY$5)&amp;MONTH(AY$5)&amp;Acompanhamento!$A42),0)</f>
        <v>0</v>
      </c>
      <c r="AZ42" s="259">
        <f>IFERROR(VLOOKUP($A42,'Variação'!$1:$1048576,4+3*(COLUMN(AZ$5)-2),FALSE)-VLOOKUP($A42,'Variação'!$1:$1048576,2+3*(COLUMN(AZ$5)-2),FALSE),0)+IFERROR(SUMIFS(Proventos!$F:$F,Proventos!$A:$A,YEAR(AZ$5)&amp;MONTH(AZ$5)&amp;Acompanhamento!$A42),0)</f>
        <v>0</v>
      </c>
      <c r="BA42" s="259">
        <f>IFERROR(VLOOKUP($A42,'Variação'!$1:$1048576,4+3*(COLUMN(BA$5)-2),FALSE)-VLOOKUP($A42,'Variação'!$1:$1048576,2+3*(COLUMN(BA$5)-2),FALSE),0)+IFERROR(SUMIFS(Proventos!$F:$F,Proventos!$A:$A,YEAR(BA$5)&amp;MONTH(BA$5)&amp;Acompanhamento!$A42),0)</f>
        <v>0</v>
      </c>
      <c r="BB42" s="259">
        <f>IFERROR(VLOOKUP($A42,'Variação'!$1:$1048576,4+3*(COLUMN(BB$5)-2),FALSE)-VLOOKUP($A42,'Variação'!$1:$1048576,2+3*(COLUMN(BB$5)-2),FALSE),0)+IFERROR(SUMIFS(Proventos!$F:$F,Proventos!$A:$A,YEAR(BB$5)&amp;MONTH(BB$5)&amp;Acompanhamento!$A42),0)</f>
        <v>0</v>
      </c>
      <c r="BC42" s="259">
        <f>IFERROR(VLOOKUP($A42,'Variação'!$1:$1048576,4+3*(COLUMN(BC$5)-2),FALSE)-VLOOKUP($A42,'Variação'!$1:$1048576,2+3*(COLUMN(BC$5)-2),FALSE),0)+IFERROR(SUMIFS(Proventos!$F:$F,Proventos!$A:$A,YEAR(BC$5)&amp;MONTH(BC$5)&amp;Acompanhamento!$A42),0)</f>
        <v>0</v>
      </c>
      <c r="BD42" s="259">
        <f>IFERROR(VLOOKUP($A42,'Variação'!$1:$1048576,4+3*(COLUMN(BD$5)-2),FALSE)-VLOOKUP($A42,'Variação'!$1:$1048576,2+3*(COLUMN(BD$5)-2),FALSE),0)+IFERROR(SUMIFS(Proventos!$F:$F,Proventos!$A:$A,YEAR(BD$5)&amp;MONTH(BD$5)&amp;Acompanhamento!$A42),0)</f>
        <v>0</v>
      </c>
      <c r="BE42" s="259">
        <f>IFERROR(VLOOKUP($A42,'Variação'!$1:$1048576,4+3*(COLUMN(BE$5)-2),FALSE)-VLOOKUP($A42,'Variação'!$1:$1048576,2+3*(COLUMN(BE$5)-2),FALSE),0)+IFERROR(SUMIFS(Proventos!$F:$F,Proventos!$A:$A,YEAR(BE$5)&amp;MONTH(BE$5)&amp;Acompanhamento!$A42),0)</f>
        <v>0</v>
      </c>
      <c r="BF42" s="259">
        <f>IFERROR(VLOOKUP($A42,'Variação'!$1:$1048576,4+3*(COLUMN(BF$5)-2),FALSE)-VLOOKUP($A42,'Variação'!$1:$1048576,2+3*(COLUMN(BF$5)-2),FALSE),0)+IFERROR(SUMIFS(Proventos!$F:$F,Proventos!$A:$A,YEAR(BF$5)&amp;MONTH(BF$5)&amp;Acompanhamento!$A42),0)</f>
        <v>0</v>
      </c>
      <c r="BG42" s="259">
        <f>IFERROR(VLOOKUP($A42,'Variação'!$1:$1048576,4+3*(COLUMN(BG$5)-2),FALSE)-VLOOKUP($A42,'Variação'!$1:$1048576,2+3*(COLUMN(BG$5)-2),FALSE),0)+IFERROR(SUMIFS(Proventos!$F:$F,Proventos!$A:$A,YEAR(BG$5)&amp;MONTH(BG$5)&amp;Acompanhamento!$A42),0)</f>
        <v>0</v>
      </c>
      <c r="BH42" s="259">
        <f>IFERROR(VLOOKUP($A42,'Variação'!$1:$1048576,4+3*(COLUMN(BH$5)-2),FALSE)-VLOOKUP($A42,'Variação'!$1:$1048576,2+3*(COLUMN(BH$5)-2),FALSE),0)+IFERROR(SUMIFS(Proventos!$F:$F,Proventos!$A:$A,YEAR(BH$5)&amp;MONTH(BH$5)&amp;Acompanhamento!$A42),0)</f>
        <v>0</v>
      </c>
      <c r="BI42" s="259">
        <f>IFERROR(VLOOKUP($A42,'Variação'!$1:$1048576,4+3*(COLUMN(BI$5)-2),FALSE)-VLOOKUP($A42,'Variação'!$1:$1048576,2+3*(COLUMN(BI$5)-2),FALSE),0)+IFERROR(SUMIFS(Proventos!$F:$F,Proventos!$A:$A,YEAR(BI$5)&amp;MONTH(BI$5)&amp;Acompanhamento!$A42),0)</f>
        <v>0</v>
      </c>
    </row>
    <row r="43" ht="14.25" customHeight="1" outlineLevel="2">
      <c r="A43" s="263"/>
      <c r="B43" s="259">
        <f>IFERROR(VLOOKUP($A43,'Variação'!$1:$1048576,4+3*(COLUMN(B$5)-2),FALSE)-VLOOKUP($A43,'Variação'!$1:$1048576,2+3*(COLUMN(B$5)-2),FALSE),0)+IFERROR(SUMIFS(Proventos!$F:$F,Proventos!$A:$A,YEAR(B$5)&amp;MONTH(B$5)&amp;Acompanhamento!$A43),0)</f>
        <v>0</v>
      </c>
      <c r="C43" s="259">
        <f>IFERROR(VLOOKUP($A43,'Variação'!$1:$1048576,4+3*(COLUMN(C$5)-2),FALSE)-VLOOKUP($A43,'Variação'!$1:$1048576,2+3*(COLUMN(C$5)-2),FALSE),0)+IFERROR(SUMIFS(Proventos!$F:$F,Proventos!$A:$A,YEAR(C$5)&amp;MONTH(C$5)&amp;Acompanhamento!$A43),0)</f>
        <v>0</v>
      </c>
      <c r="D43" s="259">
        <f>IFERROR(VLOOKUP($A43,'Variação'!$1:$1048576,4+3*(COLUMN(D$5)-2),FALSE)-VLOOKUP($A43,'Variação'!$1:$1048576,2+3*(COLUMN(D$5)-2),FALSE),0)+IFERROR(SUMIFS(Proventos!$F:$F,Proventos!$A:$A,YEAR(D$5)&amp;MONTH(D$5)&amp;Acompanhamento!$A43),0)</f>
        <v>0</v>
      </c>
      <c r="E43" s="259">
        <f>IFERROR(VLOOKUP($A43,'Variação'!$1:$1048576,4+3*(COLUMN(E$5)-2),FALSE)-VLOOKUP($A43,'Variação'!$1:$1048576,2+3*(COLUMN(E$5)-2),FALSE),0)+IFERROR(SUMIFS(Proventos!$F:$F,Proventos!$A:$A,YEAR(E$5)&amp;MONTH(E$5)&amp;Acompanhamento!$A43),0)</f>
        <v>0</v>
      </c>
      <c r="F43" s="259">
        <f>IFERROR(VLOOKUP($A43,'Variação'!$1:$1048576,4+3*(COLUMN(F$5)-2),FALSE)-VLOOKUP($A43,'Variação'!$1:$1048576,2+3*(COLUMN(F$5)-2),FALSE),0)+IFERROR(SUMIFS(Proventos!$F:$F,Proventos!$A:$A,YEAR(F$5)&amp;MONTH(F$5)&amp;Acompanhamento!$A43),0)</f>
        <v>0</v>
      </c>
      <c r="G43" s="259">
        <f>IFERROR(VLOOKUP($A43,'Variação'!$1:$1048576,4+3*(COLUMN(G$5)-2),FALSE)-VLOOKUP($A43,'Variação'!$1:$1048576,2+3*(COLUMN(G$5)-2),FALSE),0)+IFERROR(SUMIFS(Proventos!$F:$F,Proventos!$A:$A,YEAR(G$5)&amp;MONTH(G$5)&amp;Acompanhamento!$A43),0)</f>
        <v>0</v>
      </c>
      <c r="H43" s="259">
        <f>IFERROR(VLOOKUP($A43,'Variação'!$1:$1048576,4+3*(COLUMN(H$5)-2),FALSE)-VLOOKUP($A43,'Variação'!$1:$1048576,2+3*(COLUMN(H$5)-2),FALSE),0)+IFERROR(SUMIFS(Proventos!$F:$F,Proventos!$A:$A,YEAR(H$5)&amp;MONTH(H$5)&amp;Acompanhamento!$A43),0)</f>
        <v>0</v>
      </c>
      <c r="I43" s="259">
        <f>IFERROR(VLOOKUP($A43,'Variação'!$1:$1048576,4+3*(COLUMN(I$5)-2),FALSE)-VLOOKUP($A43,'Variação'!$1:$1048576,2+3*(COLUMN(I$5)-2),FALSE),0)+IFERROR(SUMIFS(Proventos!$F:$F,Proventos!$A:$A,YEAR(I$5)&amp;MONTH(I$5)&amp;Acompanhamento!$A43),0)</f>
        <v>0</v>
      </c>
      <c r="J43" s="259">
        <f>IFERROR(VLOOKUP($A43,'Variação'!$1:$1048576,4+3*(COLUMN(J$5)-2),FALSE)-VLOOKUP($A43,'Variação'!$1:$1048576,2+3*(COLUMN(J$5)-2),FALSE),0)+IFERROR(SUMIFS(Proventos!$F:$F,Proventos!$A:$A,YEAR(J$5)&amp;MONTH(J$5)&amp;Acompanhamento!$A43),0)</f>
        <v>0</v>
      </c>
      <c r="K43" s="259">
        <f>IFERROR(VLOOKUP($A43,'Variação'!$1:$1048576,4+3*(COLUMN(K$5)-2),FALSE)-VLOOKUP($A43,'Variação'!$1:$1048576,2+3*(COLUMN(K$5)-2),FALSE),0)+IFERROR(SUMIFS(Proventos!$F:$F,Proventos!$A:$A,YEAR(K$5)&amp;MONTH(K$5)&amp;Acompanhamento!$A43),0)</f>
        <v>0</v>
      </c>
      <c r="L43" s="259">
        <f>IFERROR(VLOOKUP($A43,'Variação'!$1:$1048576,4+3*(COLUMN(L$5)-2),FALSE)-VLOOKUP($A43,'Variação'!$1:$1048576,2+3*(COLUMN(L$5)-2),FALSE),0)+IFERROR(SUMIFS(Proventos!$F:$F,Proventos!$A:$A,YEAR(L$5)&amp;MONTH(L$5)&amp;Acompanhamento!$A43),0)</f>
        <v>0</v>
      </c>
      <c r="M43" s="259">
        <f>IFERROR(VLOOKUP($A43,'Variação'!$1:$1048576,4+3*(COLUMN(M$5)-2),FALSE)-VLOOKUP($A43,'Variação'!$1:$1048576,2+3*(COLUMN(M$5)-2),FALSE),0)+IFERROR(SUMIFS(Proventos!$F:$F,Proventos!$A:$A,YEAR(M$5)&amp;MONTH(M$5)&amp;Acompanhamento!$A43),0)</f>
        <v>0</v>
      </c>
      <c r="N43" s="259">
        <f>IFERROR(VLOOKUP($A43,'Variação'!$1:$1048576,4+3*(COLUMN(N$5)-2),FALSE)-VLOOKUP($A43,'Variação'!$1:$1048576,2+3*(COLUMN(N$5)-2),FALSE),0)+IFERROR(SUMIFS(Proventos!$F:$F,Proventos!$A:$A,YEAR(N$5)&amp;MONTH(N$5)&amp;Acompanhamento!$A43),0)</f>
        <v>0</v>
      </c>
      <c r="O43" s="259">
        <f>IFERROR(VLOOKUP($A43,'Variação'!$1:$1048576,4+3*(COLUMN(O$5)-2),FALSE)-VLOOKUP($A43,'Variação'!$1:$1048576,2+3*(COLUMN(O$5)-2),FALSE),0)+IFERROR(SUMIFS(Proventos!$F:$F,Proventos!$A:$A,YEAR(O$5)&amp;MONTH(O$5)&amp;Acompanhamento!$A43),0)</f>
        <v>0</v>
      </c>
      <c r="P43" s="259">
        <f>IFERROR(VLOOKUP($A43,'Variação'!$1:$1048576,4+3*(COLUMN(P$5)-2),FALSE)-VLOOKUP($A43,'Variação'!$1:$1048576,2+3*(COLUMN(P$5)-2),FALSE),0)+IFERROR(SUMIFS(Proventos!$F:$F,Proventos!$A:$A,YEAR(P$5)&amp;MONTH(P$5)&amp;Acompanhamento!$A43),0)</f>
        <v>0</v>
      </c>
      <c r="Q43" s="259">
        <f>IFERROR(VLOOKUP($A43,'Variação'!$1:$1048576,4+3*(COLUMN(Q$5)-2),FALSE)-VLOOKUP($A43,'Variação'!$1:$1048576,2+3*(COLUMN(Q$5)-2),FALSE),0)+IFERROR(SUMIFS(Proventos!$F:$F,Proventos!$A:$A,YEAR(Q$5)&amp;MONTH(Q$5)&amp;Acompanhamento!$A43),0)</f>
        <v>0</v>
      </c>
      <c r="R43" s="259">
        <f>IFERROR(VLOOKUP($A43,'Variação'!$1:$1048576,4+3*(COLUMN(R$5)-2),FALSE)-VLOOKUP($A43,'Variação'!$1:$1048576,2+3*(COLUMN(R$5)-2),FALSE),0)+IFERROR(SUMIFS(Proventos!$F:$F,Proventos!$A:$A,YEAR(R$5)&amp;MONTH(R$5)&amp;Acompanhamento!$A43),0)</f>
        <v>0</v>
      </c>
      <c r="S43" s="259">
        <f>IFERROR(VLOOKUP($A43,'Variação'!$1:$1048576,4+3*(COLUMN(S$5)-2),FALSE)-VLOOKUP($A43,'Variação'!$1:$1048576,2+3*(COLUMN(S$5)-2),FALSE),0)+IFERROR(SUMIFS(Proventos!$F:$F,Proventos!$A:$A,YEAR(S$5)&amp;MONTH(S$5)&amp;Acompanhamento!$A43),0)</f>
        <v>0</v>
      </c>
      <c r="T43" s="259">
        <f>IFERROR(VLOOKUP($A43,'Variação'!$1:$1048576,4+3*(COLUMN(T$5)-2),FALSE)-VLOOKUP($A43,'Variação'!$1:$1048576,2+3*(COLUMN(T$5)-2),FALSE),0)+IFERROR(SUMIFS(Proventos!$F:$F,Proventos!$A:$A,YEAR(T$5)&amp;MONTH(T$5)&amp;Acompanhamento!$A43),0)</f>
        <v>0</v>
      </c>
      <c r="U43" s="259">
        <f>IFERROR(VLOOKUP($A43,'Variação'!$1:$1048576,4+3*(COLUMN(U$5)-2),FALSE)-VLOOKUP($A43,'Variação'!$1:$1048576,2+3*(COLUMN(U$5)-2),FALSE),0)+IFERROR(SUMIFS(Proventos!$F:$F,Proventos!$A:$A,YEAR(U$5)&amp;MONTH(U$5)&amp;Acompanhamento!$A43),0)</f>
        <v>0</v>
      </c>
      <c r="V43" s="259">
        <f>IFERROR(VLOOKUP($A43,'Variação'!$1:$1048576,4+3*(COLUMN(V$5)-2),FALSE)-VLOOKUP($A43,'Variação'!$1:$1048576,2+3*(COLUMN(V$5)-2),FALSE),0)+IFERROR(SUMIFS(Proventos!$F:$F,Proventos!$A:$A,YEAR(V$5)&amp;MONTH(V$5)&amp;Acompanhamento!$A43),0)</f>
        <v>0</v>
      </c>
      <c r="W43" s="259">
        <f>IFERROR(VLOOKUP($A43,'Variação'!$1:$1048576,4+3*(COLUMN(W$5)-2),FALSE)-VLOOKUP($A43,'Variação'!$1:$1048576,2+3*(COLUMN(W$5)-2),FALSE),0)+IFERROR(SUMIFS(Proventos!$F:$F,Proventos!$A:$A,YEAR(W$5)&amp;MONTH(W$5)&amp;Acompanhamento!$A43),0)</f>
        <v>0</v>
      </c>
      <c r="X43" s="259">
        <f>IFERROR(VLOOKUP($A43,'Variação'!$1:$1048576,4+3*(COLUMN(X$5)-2),FALSE)-VLOOKUP($A43,'Variação'!$1:$1048576,2+3*(COLUMN(X$5)-2),FALSE),0)+IFERROR(SUMIFS(Proventos!$F:$F,Proventos!$A:$A,YEAR(X$5)&amp;MONTH(X$5)&amp;Acompanhamento!$A43),0)</f>
        <v>0</v>
      </c>
      <c r="Y43" s="259">
        <f>IFERROR(VLOOKUP($A43,'Variação'!$1:$1048576,4+3*(COLUMN(Y$5)-2),FALSE)-VLOOKUP($A43,'Variação'!$1:$1048576,2+3*(COLUMN(Y$5)-2),FALSE),0)+IFERROR(SUMIFS(Proventos!$F:$F,Proventos!$A:$A,YEAR(Y$5)&amp;MONTH(Y$5)&amp;Acompanhamento!$A43),0)</f>
        <v>0</v>
      </c>
      <c r="Z43" s="259">
        <f>IFERROR(VLOOKUP($A43,'Variação'!$1:$1048576,4+3*(COLUMN(Z$5)-2),FALSE)-VLOOKUP($A43,'Variação'!$1:$1048576,2+3*(COLUMN(Z$5)-2),FALSE),0)+IFERROR(SUMIFS(Proventos!$F:$F,Proventos!$A:$A,YEAR(Z$5)&amp;MONTH(Z$5)&amp;Acompanhamento!$A43),0)</f>
        <v>0</v>
      </c>
      <c r="AA43" s="259">
        <f>IFERROR(VLOOKUP($A43,'Variação'!$1:$1048576,4+3*(COLUMN(AA$5)-2),FALSE)-VLOOKUP($A43,'Variação'!$1:$1048576,2+3*(COLUMN(AA$5)-2),FALSE),0)+IFERROR(SUMIFS(Proventos!$F:$F,Proventos!$A:$A,YEAR(AA$5)&amp;MONTH(AA$5)&amp;Acompanhamento!$A43),0)</f>
        <v>0</v>
      </c>
      <c r="AB43" s="259">
        <f>IFERROR(VLOOKUP($A43,'Variação'!$1:$1048576,4+3*(COLUMN(AB$5)-2),FALSE)-VLOOKUP($A43,'Variação'!$1:$1048576,2+3*(COLUMN(AB$5)-2),FALSE),0)+IFERROR(SUMIFS(Proventos!$F:$F,Proventos!$A:$A,YEAR(AB$5)&amp;MONTH(AB$5)&amp;Acompanhamento!$A43),0)</f>
        <v>0</v>
      </c>
      <c r="AC43" s="259">
        <f>IFERROR(VLOOKUP($A43,'Variação'!$1:$1048576,4+3*(COLUMN(AC$5)-2),FALSE)-VLOOKUP($A43,'Variação'!$1:$1048576,2+3*(COLUMN(AC$5)-2),FALSE),0)+IFERROR(SUMIFS(Proventos!$F:$F,Proventos!$A:$A,YEAR(AC$5)&amp;MONTH(AC$5)&amp;Acompanhamento!$A43),0)</f>
        <v>0</v>
      </c>
      <c r="AD43" s="259">
        <f>IFERROR(VLOOKUP($A43,'Variação'!$1:$1048576,4+3*(COLUMN(AD$5)-2),FALSE)-VLOOKUP($A43,'Variação'!$1:$1048576,2+3*(COLUMN(AD$5)-2),FALSE),0)+IFERROR(SUMIFS(Proventos!$F:$F,Proventos!$A:$A,YEAR(AD$5)&amp;MONTH(AD$5)&amp;Acompanhamento!$A43),0)</f>
        <v>0</v>
      </c>
      <c r="AE43" s="259">
        <f>IFERROR(VLOOKUP($A43,'Variação'!$1:$1048576,4+3*(COLUMN(AE$5)-2),FALSE)-VLOOKUP($A43,'Variação'!$1:$1048576,2+3*(COLUMN(AE$5)-2),FALSE),0)+IFERROR(SUMIFS(Proventos!$F:$F,Proventos!$A:$A,YEAR(AE$5)&amp;MONTH(AE$5)&amp;Acompanhamento!$A43),0)</f>
        <v>0</v>
      </c>
      <c r="AF43" s="259">
        <f>IFERROR(VLOOKUP($A43,'Variação'!$1:$1048576,4+3*(COLUMN(AF$5)-2),FALSE)-VLOOKUP($A43,'Variação'!$1:$1048576,2+3*(COLUMN(AF$5)-2),FALSE),0)+IFERROR(SUMIFS(Proventos!$F:$F,Proventos!$A:$A,YEAR(AF$5)&amp;MONTH(AF$5)&amp;Acompanhamento!$A43),0)</f>
        <v>0</v>
      </c>
      <c r="AG43" s="259">
        <f>IFERROR(VLOOKUP($A43,'Variação'!$1:$1048576,4+3*(COLUMN(AG$5)-2),FALSE)-VLOOKUP($A43,'Variação'!$1:$1048576,2+3*(COLUMN(AG$5)-2),FALSE),0)+IFERROR(SUMIFS(Proventos!$F:$F,Proventos!$A:$A,YEAR(AG$5)&amp;MONTH(AG$5)&amp;Acompanhamento!$A43),0)</f>
        <v>0</v>
      </c>
      <c r="AH43" s="259">
        <f>IFERROR(VLOOKUP($A43,'Variação'!$1:$1048576,4+3*(COLUMN(AH$5)-2),FALSE)-VLOOKUP($A43,'Variação'!$1:$1048576,2+3*(COLUMN(AH$5)-2),FALSE),0)+IFERROR(SUMIFS(Proventos!$F:$F,Proventos!$A:$A,YEAR(AH$5)&amp;MONTH(AH$5)&amp;Acompanhamento!$A43),0)</f>
        <v>0</v>
      </c>
      <c r="AI43" s="259">
        <f>IFERROR(VLOOKUP($A43,'Variação'!$1:$1048576,4+3*(COLUMN(AI$5)-2),FALSE)-VLOOKUP($A43,'Variação'!$1:$1048576,2+3*(COLUMN(AI$5)-2),FALSE),0)+IFERROR(SUMIFS(Proventos!$F:$F,Proventos!$A:$A,YEAR(AI$5)&amp;MONTH(AI$5)&amp;Acompanhamento!$A43),0)</f>
        <v>0</v>
      </c>
      <c r="AJ43" s="259">
        <f>IFERROR(VLOOKUP($A43,'Variação'!$1:$1048576,4+3*(COLUMN(AJ$5)-2),FALSE)-VLOOKUP($A43,'Variação'!$1:$1048576,2+3*(COLUMN(AJ$5)-2),FALSE),0)+IFERROR(SUMIFS(Proventos!$F:$F,Proventos!$A:$A,YEAR(AJ$5)&amp;MONTH(AJ$5)&amp;Acompanhamento!$A43),0)</f>
        <v>0</v>
      </c>
      <c r="AK43" s="259">
        <f>IFERROR(VLOOKUP($A43,'Variação'!$1:$1048576,4+3*(COLUMN(AK$5)-2),FALSE)-VLOOKUP($A43,'Variação'!$1:$1048576,2+3*(COLUMN(AK$5)-2),FALSE),0)+IFERROR(SUMIFS(Proventos!$F:$F,Proventos!$A:$A,YEAR(AK$5)&amp;MONTH(AK$5)&amp;Acompanhamento!$A43),0)</f>
        <v>0</v>
      </c>
      <c r="AL43" s="259">
        <f>IFERROR(VLOOKUP($A43,'Variação'!$1:$1048576,4+3*(COLUMN(AL$5)-2),FALSE)-VLOOKUP($A43,'Variação'!$1:$1048576,2+3*(COLUMN(AL$5)-2),FALSE),0)+IFERROR(SUMIFS(Proventos!$F:$F,Proventos!$A:$A,YEAR(AL$5)&amp;MONTH(AL$5)&amp;Acompanhamento!$A43),0)</f>
        <v>0</v>
      </c>
      <c r="AM43" s="259">
        <f>IFERROR(VLOOKUP($A43,'Variação'!$1:$1048576,4+3*(COLUMN(AM$5)-2),FALSE)-VLOOKUP($A43,'Variação'!$1:$1048576,2+3*(COLUMN(AM$5)-2),FALSE),0)+IFERROR(SUMIFS(Proventos!$F:$F,Proventos!$A:$A,YEAR(AM$5)&amp;MONTH(AM$5)&amp;Acompanhamento!$A43),0)</f>
        <v>0</v>
      </c>
      <c r="AN43" s="259">
        <f>IFERROR(VLOOKUP($A43,'Variação'!$1:$1048576,4+3*(COLUMN(AN$5)-2),FALSE)-VLOOKUP($A43,'Variação'!$1:$1048576,2+3*(COLUMN(AN$5)-2),FALSE),0)+IFERROR(SUMIFS(Proventos!$F:$F,Proventos!$A:$A,YEAR(AN$5)&amp;MONTH(AN$5)&amp;Acompanhamento!$A43),0)</f>
        <v>0</v>
      </c>
      <c r="AO43" s="259">
        <f>IFERROR(VLOOKUP($A43,'Variação'!$1:$1048576,4+3*(COLUMN(AO$5)-2),FALSE)-VLOOKUP($A43,'Variação'!$1:$1048576,2+3*(COLUMN(AO$5)-2),FALSE),0)+IFERROR(SUMIFS(Proventos!$F:$F,Proventos!$A:$A,YEAR(AO$5)&amp;MONTH(AO$5)&amp;Acompanhamento!$A43),0)</f>
        <v>0</v>
      </c>
      <c r="AP43" s="259">
        <f>IFERROR(VLOOKUP($A43,'Variação'!$1:$1048576,4+3*(COLUMN(AP$5)-2),FALSE)-VLOOKUP($A43,'Variação'!$1:$1048576,2+3*(COLUMN(AP$5)-2),FALSE),0)+IFERROR(SUMIFS(Proventos!$F:$F,Proventos!$A:$A,YEAR(AP$5)&amp;MONTH(AP$5)&amp;Acompanhamento!$A43),0)</f>
        <v>0</v>
      </c>
      <c r="AQ43" s="259">
        <f>IFERROR(VLOOKUP($A43,'Variação'!$1:$1048576,4+3*(COLUMN(AQ$5)-2),FALSE)-VLOOKUP($A43,'Variação'!$1:$1048576,2+3*(COLUMN(AQ$5)-2),FALSE),0)+IFERROR(SUMIFS(Proventos!$F:$F,Proventos!$A:$A,YEAR(AQ$5)&amp;MONTH(AQ$5)&amp;Acompanhamento!$A43),0)</f>
        <v>0</v>
      </c>
      <c r="AR43" s="259">
        <f>IFERROR(VLOOKUP($A43,'Variação'!$1:$1048576,4+3*(COLUMN(AR$5)-2),FALSE)-VLOOKUP($A43,'Variação'!$1:$1048576,2+3*(COLUMN(AR$5)-2),FALSE),0)+IFERROR(SUMIFS(Proventos!$F:$F,Proventos!$A:$A,YEAR(AR$5)&amp;MONTH(AR$5)&amp;Acompanhamento!$A43),0)</f>
        <v>0</v>
      </c>
      <c r="AS43" s="259">
        <f>IFERROR(VLOOKUP($A43,'Variação'!$1:$1048576,4+3*(COLUMN(AS$5)-2),FALSE)-VLOOKUP($A43,'Variação'!$1:$1048576,2+3*(COLUMN(AS$5)-2),FALSE),0)+IFERROR(SUMIFS(Proventos!$F:$F,Proventos!$A:$A,YEAR(AS$5)&amp;MONTH(AS$5)&amp;Acompanhamento!$A43),0)</f>
        <v>0</v>
      </c>
      <c r="AT43" s="259">
        <f>IFERROR(VLOOKUP($A43,'Variação'!$1:$1048576,4+3*(COLUMN(AT$5)-2),FALSE)-VLOOKUP($A43,'Variação'!$1:$1048576,2+3*(COLUMN(AT$5)-2),FALSE),0)+IFERROR(SUMIFS(Proventos!$F:$F,Proventos!$A:$A,YEAR(AT$5)&amp;MONTH(AT$5)&amp;Acompanhamento!$A43),0)</f>
        <v>0</v>
      </c>
      <c r="AU43" s="259">
        <f>IFERROR(VLOOKUP($A43,'Variação'!$1:$1048576,4+3*(COLUMN(AU$5)-2),FALSE)-VLOOKUP($A43,'Variação'!$1:$1048576,2+3*(COLUMN(AU$5)-2),FALSE),0)+IFERROR(SUMIFS(Proventos!$F:$F,Proventos!$A:$A,YEAR(AU$5)&amp;MONTH(AU$5)&amp;Acompanhamento!$A43),0)</f>
        <v>0</v>
      </c>
      <c r="AV43" s="259">
        <f>IFERROR(VLOOKUP($A43,'Variação'!$1:$1048576,4+3*(COLUMN(AV$5)-2),FALSE)-VLOOKUP($A43,'Variação'!$1:$1048576,2+3*(COLUMN(AV$5)-2),FALSE),0)+IFERROR(SUMIFS(Proventos!$F:$F,Proventos!$A:$A,YEAR(AV$5)&amp;MONTH(AV$5)&amp;Acompanhamento!$A43),0)</f>
        <v>0</v>
      </c>
      <c r="AW43" s="259">
        <f>IFERROR(VLOOKUP($A43,'Variação'!$1:$1048576,4+3*(COLUMN(AW$5)-2),FALSE)-VLOOKUP($A43,'Variação'!$1:$1048576,2+3*(COLUMN(AW$5)-2),FALSE),0)+IFERROR(SUMIFS(Proventos!$F:$F,Proventos!$A:$A,YEAR(AW$5)&amp;MONTH(AW$5)&amp;Acompanhamento!$A43),0)</f>
        <v>0</v>
      </c>
      <c r="AX43" s="259">
        <f>IFERROR(VLOOKUP($A43,'Variação'!$1:$1048576,4+3*(COLUMN(AX$5)-2),FALSE)-VLOOKUP($A43,'Variação'!$1:$1048576,2+3*(COLUMN(AX$5)-2),FALSE),0)+IFERROR(SUMIFS(Proventos!$F:$F,Proventos!$A:$A,YEAR(AX$5)&amp;MONTH(AX$5)&amp;Acompanhamento!$A43),0)</f>
        <v>0</v>
      </c>
      <c r="AY43" s="259">
        <f>IFERROR(VLOOKUP($A43,'Variação'!$1:$1048576,4+3*(COLUMN(AY$5)-2),FALSE)-VLOOKUP($A43,'Variação'!$1:$1048576,2+3*(COLUMN(AY$5)-2),FALSE),0)+IFERROR(SUMIFS(Proventos!$F:$F,Proventos!$A:$A,YEAR(AY$5)&amp;MONTH(AY$5)&amp;Acompanhamento!$A43),0)</f>
        <v>0</v>
      </c>
      <c r="AZ43" s="259">
        <f>IFERROR(VLOOKUP($A43,'Variação'!$1:$1048576,4+3*(COLUMN(AZ$5)-2),FALSE)-VLOOKUP($A43,'Variação'!$1:$1048576,2+3*(COLUMN(AZ$5)-2),FALSE),0)+IFERROR(SUMIFS(Proventos!$F:$F,Proventos!$A:$A,YEAR(AZ$5)&amp;MONTH(AZ$5)&amp;Acompanhamento!$A43),0)</f>
        <v>0</v>
      </c>
      <c r="BA43" s="259">
        <f>IFERROR(VLOOKUP($A43,'Variação'!$1:$1048576,4+3*(COLUMN(BA$5)-2),FALSE)-VLOOKUP($A43,'Variação'!$1:$1048576,2+3*(COLUMN(BA$5)-2),FALSE),0)+IFERROR(SUMIFS(Proventos!$F:$F,Proventos!$A:$A,YEAR(BA$5)&amp;MONTH(BA$5)&amp;Acompanhamento!$A43),0)</f>
        <v>0</v>
      </c>
      <c r="BB43" s="259">
        <f>IFERROR(VLOOKUP($A43,'Variação'!$1:$1048576,4+3*(COLUMN(BB$5)-2),FALSE)-VLOOKUP($A43,'Variação'!$1:$1048576,2+3*(COLUMN(BB$5)-2),FALSE),0)+IFERROR(SUMIFS(Proventos!$F:$F,Proventos!$A:$A,YEAR(BB$5)&amp;MONTH(BB$5)&amp;Acompanhamento!$A43),0)</f>
        <v>0</v>
      </c>
      <c r="BC43" s="259">
        <f>IFERROR(VLOOKUP($A43,'Variação'!$1:$1048576,4+3*(COLUMN(BC$5)-2),FALSE)-VLOOKUP($A43,'Variação'!$1:$1048576,2+3*(COLUMN(BC$5)-2),FALSE),0)+IFERROR(SUMIFS(Proventos!$F:$F,Proventos!$A:$A,YEAR(BC$5)&amp;MONTH(BC$5)&amp;Acompanhamento!$A43),0)</f>
        <v>0</v>
      </c>
      <c r="BD43" s="259">
        <f>IFERROR(VLOOKUP($A43,'Variação'!$1:$1048576,4+3*(COLUMN(BD$5)-2),FALSE)-VLOOKUP($A43,'Variação'!$1:$1048576,2+3*(COLUMN(BD$5)-2),FALSE),0)+IFERROR(SUMIFS(Proventos!$F:$F,Proventos!$A:$A,YEAR(BD$5)&amp;MONTH(BD$5)&amp;Acompanhamento!$A43),0)</f>
        <v>0</v>
      </c>
      <c r="BE43" s="259">
        <f>IFERROR(VLOOKUP($A43,'Variação'!$1:$1048576,4+3*(COLUMN(BE$5)-2),FALSE)-VLOOKUP($A43,'Variação'!$1:$1048576,2+3*(COLUMN(BE$5)-2),FALSE),0)+IFERROR(SUMIFS(Proventos!$F:$F,Proventos!$A:$A,YEAR(BE$5)&amp;MONTH(BE$5)&amp;Acompanhamento!$A43),0)</f>
        <v>0</v>
      </c>
      <c r="BF43" s="259">
        <f>IFERROR(VLOOKUP($A43,'Variação'!$1:$1048576,4+3*(COLUMN(BF$5)-2),FALSE)-VLOOKUP($A43,'Variação'!$1:$1048576,2+3*(COLUMN(BF$5)-2),FALSE),0)+IFERROR(SUMIFS(Proventos!$F:$F,Proventos!$A:$A,YEAR(BF$5)&amp;MONTH(BF$5)&amp;Acompanhamento!$A43),0)</f>
        <v>0</v>
      </c>
      <c r="BG43" s="259">
        <f>IFERROR(VLOOKUP($A43,'Variação'!$1:$1048576,4+3*(COLUMN(BG$5)-2),FALSE)-VLOOKUP($A43,'Variação'!$1:$1048576,2+3*(COLUMN(BG$5)-2),FALSE),0)+IFERROR(SUMIFS(Proventos!$F:$F,Proventos!$A:$A,YEAR(BG$5)&amp;MONTH(BG$5)&amp;Acompanhamento!$A43),0)</f>
        <v>0</v>
      </c>
      <c r="BH43" s="259">
        <f>IFERROR(VLOOKUP($A43,'Variação'!$1:$1048576,4+3*(COLUMN(BH$5)-2),FALSE)-VLOOKUP($A43,'Variação'!$1:$1048576,2+3*(COLUMN(BH$5)-2),FALSE),0)+IFERROR(SUMIFS(Proventos!$F:$F,Proventos!$A:$A,YEAR(BH$5)&amp;MONTH(BH$5)&amp;Acompanhamento!$A43),0)</f>
        <v>0</v>
      </c>
      <c r="BI43" s="259">
        <f>IFERROR(VLOOKUP($A43,'Variação'!$1:$1048576,4+3*(COLUMN(BI$5)-2),FALSE)-VLOOKUP($A43,'Variação'!$1:$1048576,2+3*(COLUMN(BI$5)-2),FALSE),0)+IFERROR(SUMIFS(Proventos!$F:$F,Proventos!$A:$A,YEAR(BI$5)&amp;MONTH(BI$5)&amp;Acompanhamento!$A43),0)</f>
        <v>0</v>
      </c>
    </row>
    <row r="44" ht="14.25" customHeight="1" outlineLevel="2">
      <c r="A44" s="263"/>
      <c r="B44" s="259">
        <f>IFERROR(VLOOKUP($A44,'Variação'!$1:$1048576,4+3*(COLUMN(B$5)-2),FALSE)-VLOOKUP($A44,'Variação'!$1:$1048576,2+3*(COLUMN(B$5)-2),FALSE),0)+IFERROR(SUMIFS(Proventos!$F:$F,Proventos!$A:$A,YEAR(B$5)&amp;MONTH(B$5)&amp;Acompanhamento!$A44),0)</f>
        <v>0</v>
      </c>
      <c r="C44" s="259">
        <f>IFERROR(VLOOKUP($A44,'Variação'!$1:$1048576,4+3*(COLUMN(C$5)-2),FALSE)-VLOOKUP($A44,'Variação'!$1:$1048576,2+3*(COLUMN(C$5)-2),FALSE),0)+IFERROR(SUMIFS(Proventos!$F:$F,Proventos!$A:$A,YEAR(C$5)&amp;MONTH(C$5)&amp;Acompanhamento!$A44),0)</f>
        <v>0</v>
      </c>
      <c r="D44" s="259">
        <f>IFERROR(VLOOKUP($A44,'Variação'!$1:$1048576,4+3*(COLUMN(D$5)-2),FALSE)-VLOOKUP($A44,'Variação'!$1:$1048576,2+3*(COLUMN(D$5)-2),FALSE),0)+IFERROR(SUMIFS(Proventos!$F:$F,Proventos!$A:$A,YEAR(D$5)&amp;MONTH(D$5)&amp;Acompanhamento!$A44),0)</f>
        <v>0</v>
      </c>
      <c r="E44" s="259">
        <f>IFERROR(VLOOKUP($A44,'Variação'!$1:$1048576,4+3*(COLUMN(E$5)-2),FALSE)-VLOOKUP($A44,'Variação'!$1:$1048576,2+3*(COLUMN(E$5)-2),FALSE),0)+IFERROR(SUMIFS(Proventos!$F:$F,Proventos!$A:$A,YEAR(E$5)&amp;MONTH(E$5)&amp;Acompanhamento!$A44),0)</f>
        <v>0</v>
      </c>
      <c r="F44" s="259">
        <f>IFERROR(VLOOKUP($A44,'Variação'!$1:$1048576,4+3*(COLUMN(F$5)-2),FALSE)-VLOOKUP($A44,'Variação'!$1:$1048576,2+3*(COLUMN(F$5)-2),FALSE),0)+IFERROR(SUMIFS(Proventos!$F:$F,Proventos!$A:$A,YEAR(F$5)&amp;MONTH(F$5)&amp;Acompanhamento!$A44),0)</f>
        <v>0</v>
      </c>
      <c r="G44" s="259">
        <f>IFERROR(VLOOKUP($A44,'Variação'!$1:$1048576,4+3*(COLUMN(G$5)-2),FALSE)-VLOOKUP($A44,'Variação'!$1:$1048576,2+3*(COLUMN(G$5)-2),FALSE),0)+IFERROR(SUMIFS(Proventos!$F:$F,Proventos!$A:$A,YEAR(G$5)&amp;MONTH(G$5)&amp;Acompanhamento!$A44),0)</f>
        <v>0</v>
      </c>
      <c r="H44" s="259">
        <f>IFERROR(VLOOKUP($A44,'Variação'!$1:$1048576,4+3*(COLUMN(H$5)-2),FALSE)-VLOOKUP($A44,'Variação'!$1:$1048576,2+3*(COLUMN(H$5)-2),FALSE),0)+IFERROR(SUMIFS(Proventos!$F:$F,Proventos!$A:$A,YEAR(H$5)&amp;MONTH(H$5)&amp;Acompanhamento!$A44),0)</f>
        <v>0</v>
      </c>
      <c r="I44" s="259">
        <f>IFERROR(VLOOKUP($A44,'Variação'!$1:$1048576,4+3*(COLUMN(I$5)-2),FALSE)-VLOOKUP($A44,'Variação'!$1:$1048576,2+3*(COLUMN(I$5)-2),FALSE),0)+IFERROR(SUMIFS(Proventos!$F:$F,Proventos!$A:$A,YEAR(I$5)&amp;MONTH(I$5)&amp;Acompanhamento!$A44),0)</f>
        <v>0</v>
      </c>
      <c r="J44" s="259">
        <f>IFERROR(VLOOKUP($A44,'Variação'!$1:$1048576,4+3*(COLUMN(J$5)-2),FALSE)-VLOOKUP($A44,'Variação'!$1:$1048576,2+3*(COLUMN(J$5)-2),FALSE),0)+IFERROR(SUMIFS(Proventos!$F:$F,Proventos!$A:$A,YEAR(J$5)&amp;MONTH(J$5)&amp;Acompanhamento!$A44),0)</f>
        <v>0</v>
      </c>
      <c r="K44" s="259">
        <f>IFERROR(VLOOKUP($A44,'Variação'!$1:$1048576,4+3*(COLUMN(K$5)-2),FALSE)-VLOOKUP($A44,'Variação'!$1:$1048576,2+3*(COLUMN(K$5)-2),FALSE),0)+IFERROR(SUMIFS(Proventos!$F:$F,Proventos!$A:$A,YEAR(K$5)&amp;MONTH(K$5)&amp;Acompanhamento!$A44),0)</f>
        <v>0</v>
      </c>
      <c r="L44" s="259">
        <f>IFERROR(VLOOKUP($A44,'Variação'!$1:$1048576,4+3*(COLUMN(L$5)-2),FALSE)-VLOOKUP($A44,'Variação'!$1:$1048576,2+3*(COLUMN(L$5)-2),FALSE),0)+IFERROR(SUMIFS(Proventos!$F:$F,Proventos!$A:$A,YEAR(L$5)&amp;MONTH(L$5)&amp;Acompanhamento!$A44),0)</f>
        <v>0</v>
      </c>
      <c r="M44" s="259">
        <f>IFERROR(VLOOKUP($A44,'Variação'!$1:$1048576,4+3*(COLUMN(M$5)-2),FALSE)-VLOOKUP($A44,'Variação'!$1:$1048576,2+3*(COLUMN(M$5)-2),FALSE),0)+IFERROR(SUMIFS(Proventos!$F:$F,Proventos!$A:$A,YEAR(M$5)&amp;MONTH(M$5)&amp;Acompanhamento!$A44),0)</f>
        <v>0</v>
      </c>
      <c r="N44" s="259">
        <f>IFERROR(VLOOKUP($A44,'Variação'!$1:$1048576,4+3*(COLUMN(N$5)-2),FALSE)-VLOOKUP($A44,'Variação'!$1:$1048576,2+3*(COLUMN(N$5)-2),FALSE),0)+IFERROR(SUMIFS(Proventos!$F:$F,Proventos!$A:$A,YEAR(N$5)&amp;MONTH(N$5)&amp;Acompanhamento!$A44),0)</f>
        <v>0</v>
      </c>
      <c r="O44" s="259">
        <f>IFERROR(VLOOKUP($A44,'Variação'!$1:$1048576,4+3*(COLUMN(O$5)-2),FALSE)-VLOOKUP($A44,'Variação'!$1:$1048576,2+3*(COLUMN(O$5)-2),FALSE),0)+IFERROR(SUMIFS(Proventos!$F:$F,Proventos!$A:$A,YEAR(O$5)&amp;MONTH(O$5)&amp;Acompanhamento!$A44),0)</f>
        <v>0</v>
      </c>
      <c r="P44" s="259">
        <f>IFERROR(VLOOKUP($A44,'Variação'!$1:$1048576,4+3*(COLUMN(P$5)-2),FALSE)-VLOOKUP($A44,'Variação'!$1:$1048576,2+3*(COLUMN(P$5)-2),FALSE),0)+IFERROR(SUMIFS(Proventos!$F:$F,Proventos!$A:$A,YEAR(P$5)&amp;MONTH(P$5)&amp;Acompanhamento!$A44),0)</f>
        <v>0</v>
      </c>
      <c r="Q44" s="259">
        <f>IFERROR(VLOOKUP($A44,'Variação'!$1:$1048576,4+3*(COLUMN(Q$5)-2),FALSE)-VLOOKUP($A44,'Variação'!$1:$1048576,2+3*(COLUMN(Q$5)-2),FALSE),0)+IFERROR(SUMIFS(Proventos!$F:$F,Proventos!$A:$A,YEAR(Q$5)&amp;MONTH(Q$5)&amp;Acompanhamento!$A44),0)</f>
        <v>0</v>
      </c>
      <c r="R44" s="259">
        <f>IFERROR(VLOOKUP($A44,'Variação'!$1:$1048576,4+3*(COLUMN(R$5)-2),FALSE)-VLOOKUP($A44,'Variação'!$1:$1048576,2+3*(COLUMN(R$5)-2),FALSE),0)+IFERROR(SUMIFS(Proventos!$F:$F,Proventos!$A:$A,YEAR(R$5)&amp;MONTH(R$5)&amp;Acompanhamento!$A44),0)</f>
        <v>0</v>
      </c>
      <c r="S44" s="259">
        <f>IFERROR(VLOOKUP($A44,'Variação'!$1:$1048576,4+3*(COLUMN(S$5)-2),FALSE)-VLOOKUP($A44,'Variação'!$1:$1048576,2+3*(COLUMN(S$5)-2),FALSE),0)+IFERROR(SUMIFS(Proventos!$F:$F,Proventos!$A:$A,YEAR(S$5)&amp;MONTH(S$5)&amp;Acompanhamento!$A44),0)</f>
        <v>0</v>
      </c>
      <c r="T44" s="259">
        <f>IFERROR(VLOOKUP($A44,'Variação'!$1:$1048576,4+3*(COLUMN(T$5)-2),FALSE)-VLOOKUP($A44,'Variação'!$1:$1048576,2+3*(COLUMN(T$5)-2),FALSE),0)+IFERROR(SUMIFS(Proventos!$F:$F,Proventos!$A:$A,YEAR(T$5)&amp;MONTH(T$5)&amp;Acompanhamento!$A44),0)</f>
        <v>0</v>
      </c>
      <c r="U44" s="259">
        <f>IFERROR(VLOOKUP($A44,'Variação'!$1:$1048576,4+3*(COLUMN(U$5)-2),FALSE)-VLOOKUP($A44,'Variação'!$1:$1048576,2+3*(COLUMN(U$5)-2),FALSE),0)+IFERROR(SUMIFS(Proventos!$F:$F,Proventos!$A:$A,YEAR(U$5)&amp;MONTH(U$5)&amp;Acompanhamento!$A44),0)</f>
        <v>0</v>
      </c>
      <c r="V44" s="259">
        <f>IFERROR(VLOOKUP($A44,'Variação'!$1:$1048576,4+3*(COLUMN(V$5)-2),FALSE)-VLOOKUP($A44,'Variação'!$1:$1048576,2+3*(COLUMN(V$5)-2),FALSE),0)+IFERROR(SUMIFS(Proventos!$F:$F,Proventos!$A:$A,YEAR(V$5)&amp;MONTH(V$5)&amp;Acompanhamento!$A44),0)</f>
        <v>0</v>
      </c>
      <c r="W44" s="259">
        <f>IFERROR(VLOOKUP($A44,'Variação'!$1:$1048576,4+3*(COLUMN(W$5)-2),FALSE)-VLOOKUP($A44,'Variação'!$1:$1048576,2+3*(COLUMN(W$5)-2),FALSE),0)+IFERROR(SUMIFS(Proventos!$F:$F,Proventos!$A:$A,YEAR(W$5)&amp;MONTH(W$5)&amp;Acompanhamento!$A44),0)</f>
        <v>0</v>
      </c>
      <c r="X44" s="259">
        <f>IFERROR(VLOOKUP($A44,'Variação'!$1:$1048576,4+3*(COLUMN(X$5)-2),FALSE)-VLOOKUP($A44,'Variação'!$1:$1048576,2+3*(COLUMN(X$5)-2),FALSE),0)+IFERROR(SUMIFS(Proventos!$F:$F,Proventos!$A:$A,YEAR(X$5)&amp;MONTH(X$5)&amp;Acompanhamento!$A44),0)</f>
        <v>0</v>
      </c>
      <c r="Y44" s="259">
        <f>IFERROR(VLOOKUP($A44,'Variação'!$1:$1048576,4+3*(COLUMN(Y$5)-2),FALSE)-VLOOKUP($A44,'Variação'!$1:$1048576,2+3*(COLUMN(Y$5)-2),FALSE),0)+IFERROR(SUMIFS(Proventos!$F:$F,Proventos!$A:$A,YEAR(Y$5)&amp;MONTH(Y$5)&amp;Acompanhamento!$A44),0)</f>
        <v>0</v>
      </c>
      <c r="Z44" s="259">
        <f>IFERROR(VLOOKUP($A44,'Variação'!$1:$1048576,4+3*(COLUMN(Z$5)-2),FALSE)-VLOOKUP($A44,'Variação'!$1:$1048576,2+3*(COLUMN(Z$5)-2),FALSE),0)+IFERROR(SUMIFS(Proventos!$F:$F,Proventos!$A:$A,YEAR(Z$5)&amp;MONTH(Z$5)&amp;Acompanhamento!$A44),0)</f>
        <v>0</v>
      </c>
      <c r="AA44" s="259">
        <f>IFERROR(VLOOKUP($A44,'Variação'!$1:$1048576,4+3*(COLUMN(AA$5)-2),FALSE)-VLOOKUP($A44,'Variação'!$1:$1048576,2+3*(COLUMN(AA$5)-2),FALSE),0)+IFERROR(SUMIFS(Proventos!$F:$F,Proventos!$A:$A,YEAR(AA$5)&amp;MONTH(AA$5)&amp;Acompanhamento!$A44),0)</f>
        <v>0</v>
      </c>
      <c r="AB44" s="259">
        <f>IFERROR(VLOOKUP($A44,'Variação'!$1:$1048576,4+3*(COLUMN(AB$5)-2),FALSE)-VLOOKUP($A44,'Variação'!$1:$1048576,2+3*(COLUMN(AB$5)-2),FALSE),0)+IFERROR(SUMIFS(Proventos!$F:$F,Proventos!$A:$A,YEAR(AB$5)&amp;MONTH(AB$5)&amp;Acompanhamento!$A44),0)</f>
        <v>0</v>
      </c>
      <c r="AC44" s="259">
        <f>IFERROR(VLOOKUP($A44,'Variação'!$1:$1048576,4+3*(COLUMN(AC$5)-2),FALSE)-VLOOKUP($A44,'Variação'!$1:$1048576,2+3*(COLUMN(AC$5)-2),FALSE),0)+IFERROR(SUMIFS(Proventos!$F:$F,Proventos!$A:$A,YEAR(AC$5)&amp;MONTH(AC$5)&amp;Acompanhamento!$A44),0)</f>
        <v>0</v>
      </c>
      <c r="AD44" s="259">
        <f>IFERROR(VLOOKUP($A44,'Variação'!$1:$1048576,4+3*(COLUMN(AD$5)-2),FALSE)-VLOOKUP($A44,'Variação'!$1:$1048576,2+3*(COLUMN(AD$5)-2),FALSE),0)+IFERROR(SUMIFS(Proventos!$F:$F,Proventos!$A:$A,YEAR(AD$5)&amp;MONTH(AD$5)&amp;Acompanhamento!$A44),0)</f>
        <v>0</v>
      </c>
      <c r="AE44" s="259">
        <f>IFERROR(VLOOKUP($A44,'Variação'!$1:$1048576,4+3*(COLUMN(AE$5)-2),FALSE)-VLOOKUP($A44,'Variação'!$1:$1048576,2+3*(COLUMN(AE$5)-2),FALSE),0)+IFERROR(SUMIFS(Proventos!$F:$F,Proventos!$A:$A,YEAR(AE$5)&amp;MONTH(AE$5)&amp;Acompanhamento!$A44),0)</f>
        <v>0</v>
      </c>
      <c r="AF44" s="259">
        <f>IFERROR(VLOOKUP($A44,'Variação'!$1:$1048576,4+3*(COLUMN(AF$5)-2),FALSE)-VLOOKUP($A44,'Variação'!$1:$1048576,2+3*(COLUMN(AF$5)-2),FALSE),0)+IFERROR(SUMIFS(Proventos!$F:$F,Proventos!$A:$A,YEAR(AF$5)&amp;MONTH(AF$5)&amp;Acompanhamento!$A44),0)</f>
        <v>0</v>
      </c>
      <c r="AG44" s="259">
        <f>IFERROR(VLOOKUP($A44,'Variação'!$1:$1048576,4+3*(COLUMN(AG$5)-2),FALSE)-VLOOKUP($A44,'Variação'!$1:$1048576,2+3*(COLUMN(AG$5)-2),FALSE),0)+IFERROR(SUMIFS(Proventos!$F:$F,Proventos!$A:$A,YEAR(AG$5)&amp;MONTH(AG$5)&amp;Acompanhamento!$A44),0)</f>
        <v>0</v>
      </c>
      <c r="AH44" s="259">
        <f>IFERROR(VLOOKUP($A44,'Variação'!$1:$1048576,4+3*(COLUMN(AH$5)-2),FALSE)-VLOOKUP($A44,'Variação'!$1:$1048576,2+3*(COLUMN(AH$5)-2),FALSE),0)+IFERROR(SUMIFS(Proventos!$F:$F,Proventos!$A:$A,YEAR(AH$5)&amp;MONTH(AH$5)&amp;Acompanhamento!$A44),0)</f>
        <v>0</v>
      </c>
      <c r="AI44" s="259">
        <f>IFERROR(VLOOKUP($A44,'Variação'!$1:$1048576,4+3*(COLUMN(AI$5)-2),FALSE)-VLOOKUP($A44,'Variação'!$1:$1048576,2+3*(COLUMN(AI$5)-2),FALSE),0)+IFERROR(SUMIFS(Proventos!$F:$F,Proventos!$A:$A,YEAR(AI$5)&amp;MONTH(AI$5)&amp;Acompanhamento!$A44),0)</f>
        <v>0</v>
      </c>
      <c r="AJ44" s="259">
        <f>IFERROR(VLOOKUP($A44,'Variação'!$1:$1048576,4+3*(COLUMN(AJ$5)-2),FALSE)-VLOOKUP($A44,'Variação'!$1:$1048576,2+3*(COLUMN(AJ$5)-2),FALSE),0)+IFERROR(SUMIFS(Proventos!$F:$F,Proventos!$A:$A,YEAR(AJ$5)&amp;MONTH(AJ$5)&amp;Acompanhamento!$A44),0)</f>
        <v>0</v>
      </c>
      <c r="AK44" s="259">
        <f>IFERROR(VLOOKUP($A44,'Variação'!$1:$1048576,4+3*(COLUMN(AK$5)-2),FALSE)-VLOOKUP($A44,'Variação'!$1:$1048576,2+3*(COLUMN(AK$5)-2),FALSE),0)+IFERROR(SUMIFS(Proventos!$F:$F,Proventos!$A:$A,YEAR(AK$5)&amp;MONTH(AK$5)&amp;Acompanhamento!$A44),0)</f>
        <v>0</v>
      </c>
      <c r="AL44" s="259">
        <f>IFERROR(VLOOKUP($A44,'Variação'!$1:$1048576,4+3*(COLUMN(AL$5)-2),FALSE)-VLOOKUP($A44,'Variação'!$1:$1048576,2+3*(COLUMN(AL$5)-2),FALSE),0)+IFERROR(SUMIFS(Proventos!$F:$F,Proventos!$A:$A,YEAR(AL$5)&amp;MONTH(AL$5)&amp;Acompanhamento!$A44),0)</f>
        <v>0</v>
      </c>
      <c r="AM44" s="259">
        <f>IFERROR(VLOOKUP($A44,'Variação'!$1:$1048576,4+3*(COLUMN(AM$5)-2),FALSE)-VLOOKUP($A44,'Variação'!$1:$1048576,2+3*(COLUMN(AM$5)-2),FALSE),0)+IFERROR(SUMIFS(Proventos!$F:$F,Proventos!$A:$A,YEAR(AM$5)&amp;MONTH(AM$5)&amp;Acompanhamento!$A44),0)</f>
        <v>0</v>
      </c>
      <c r="AN44" s="259">
        <f>IFERROR(VLOOKUP($A44,'Variação'!$1:$1048576,4+3*(COLUMN(AN$5)-2),FALSE)-VLOOKUP($A44,'Variação'!$1:$1048576,2+3*(COLUMN(AN$5)-2),FALSE),0)+IFERROR(SUMIFS(Proventos!$F:$F,Proventos!$A:$A,YEAR(AN$5)&amp;MONTH(AN$5)&amp;Acompanhamento!$A44),0)</f>
        <v>0</v>
      </c>
      <c r="AO44" s="259">
        <f>IFERROR(VLOOKUP($A44,'Variação'!$1:$1048576,4+3*(COLUMN(AO$5)-2),FALSE)-VLOOKUP($A44,'Variação'!$1:$1048576,2+3*(COLUMN(AO$5)-2),FALSE),0)+IFERROR(SUMIFS(Proventos!$F:$F,Proventos!$A:$A,YEAR(AO$5)&amp;MONTH(AO$5)&amp;Acompanhamento!$A44),0)</f>
        <v>0</v>
      </c>
      <c r="AP44" s="259">
        <f>IFERROR(VLOOKUP($A44,'Variação'!$1:$1048576,4+3*(COLUMN(AP$5)-2),FALSE)-VLOOKUP($A44,'Variação'!$1:$1048576,2+3*(COLUMN(AP$5)-2),FALSE),0)+IFERROR(SUMIFS(Proventos!$F:$F,Proventos!$A:$A,YEAR(AP$5)&amp;MONTH(AP$5)&amp;Acompanhamento!$A44),0)</f>
        <v>0</v>
      </c>
      <c r="AQ44" s="259">
        <f>IFERROR(VLOOKUP($A44,'Variação'!$1:$1048576,4+3*(COLUMN(AQ$5)-2),FALSE)-VLOOKUP($A44,'Variação'!$1:$1048576,2+3*(COLUMN(AQ$5)-2),FALSE),0)+IFERROR(SUMIFS(Proventos!$F:$F,Proventos!$A:$A,YEAR(AQ$5)&amp;MONTH(AQ$5)&amp;Acompanhamento!$A44),0)</f>
        <v>0</v>
      </c>
      <c r="AR44" s="259">
        <f>IFERROR(VLOOKUP($A44,'Variação'!$1:$1048576,4+3*(COLUMN(AR$5)-2),FALSE)-VLOOKUP($A44,'Variação'!$1:$1048576,2+3*(COLUMN(AR$5)-2),FALSE),0)+IFERROR(SUMIFS(Proventos!$F:$F,Proventos!$A:$A,YEAR(AR$5)&amp;MONTH(AR$5)&amp;Acompanhamento!$A44),0)</f>
        <v>0</v>
      </c>
      <c r="AS44" s="259">
        <f>IFERROR(VLOOKUP($A44,'Variação'!$1:$1048576,4+3*(COLUMN(AS$5)-2),FALSE)-VLOOKUP($A44,'Variação'!$1:$1048576,2+3*(COLUMN(AS$5)-2),FALSE),0)+IFERROR(SUMIFS(Proventos!$F:$F,Proventos!$A:$A,YEAR(AS$5)&amp;MONTH(AS$5)&amp;Acompanhamento!$A44),0)</f>
        <v>0</v>
      </c>
      <c r="AT44" s="259">
        <f>IFERROR(VLOOKUP($A44,'Variação'!$1:$1048576,4+3*(COLUMN(AT$5)-2),FALSE)-VLOOKUP($A44,'Variação'!$1:$1048576,2+3*(COLUMN(AT$5)-2),FALSE),0)+IFERROR(SUMIFS(Proventos!$F:$F,Proventos!$A:$A,YEAR(AT$5)&amp;MONTH(AT$5)&amp;Acompanhamento!$A44),0)</f>
        <v>0</v>
      </c>
      <c r="AU44" s="259">
        <f>IFERROR(VLOOKUP($A44,'Variação'!$1:$1048576,4+3*(COLUMN(AU$5)-2),FALSE)-VLOOKUP($A44,'Variação'!$1:$1048576,2+3*(COLUMN(AU$5)-2),FALSE),0)+IFERROR(SUMIFS(Proventos!$F:$F,Proventos!$A:$A,YEAR(AU$5)&amp;MONTH(AU$5)&amp;Acompanhamento!$A44),0)</f>
        <v>0</v>
      </c>
      <c r="AV44" s="259">
        <f>IFERROR(VLOOKUP($A44,'Variação'!$1:$1048576,4+3*(COLUMN(AV$5)-2),FALSE)-VLOOKUP($A44,'Variação'!$1:$1048576,2+3*(COLUMN(AV$5)-2),FALSE),0)+IFERROR(SUMIFS(Proventos!$F:$F,Proventos!$A:$A,YEAR(AV$5)&amp;MONTH(AV$5)&amp;Acompanhamento!$A44),0)</f>
        <v>0</v>
      </c>
      <c r="AW44" s="259">
        <f>IFERROR(VLOOKUP($A44,'Variação'!$1:$1048576,4+3*(COLUMN(AW$5)-2),FALSE)-VLOOKUP($A44,'Variação'!$1:$1048576,2+3*(COLUMN(AW$5)-2),FALSE),0)+IFERROR(SUMIFS(Proventos!$F:$F,Proventos!$A:$A,YEAR(AW$5)&amp;MONTH(AW$5)&amp;Acompanhamento!$A44),0)</f>
        <v>0</v>
      </c>
      <c r="AX44" s="259">
        <f>IFERROR(VLOOKUP($A44,'Variação'!$1:$1048576,4+3*(COLUMN(AX$5)-2),FALSE)-VLOOKUP($A44,'Variação'!$1:$1048576,2+3*(COLUMN(AX$5)-2),FALSE),0)+IFERROR(SUMIFS(Proventos!$F:$F,Proventos!$A:$A,YEAR(AX$5)&amp;MONTH(AX$5)&amp;Acompanhamento!$A44),0)</f>
        <v>0</v>
      </c>
      <c r="AY44" s="259">
        <f>IFERROR(VLOOKUP($A44,'Variação'!$1:$1048576,4+3*(COLUMN(AY$5)-2),FALSE)-VLOOKUP($A44,'Variação'!$1:$1048576,2+3*(COLUMN(AY$5)-2),FALSE),0)+IFERROR(SUMIFS(Proventos!$F:$F,Proventos!$A:$A,YEAR(AY$5)&amp;MONTH(AY$5)&amp;Acompanhamento!$A44),0)</f>
        <v>0</v>
      </c>
      <c r="AZ44" s="259">
        <f>IFERROR(VLOOKUP($A44,'Variação'!$1:$1048576,4+3*(COLUMN(AZ$5)-2),FALSE)-VLOOKUP($A44,'Variação'!$1:$1048576,2+3*(COLUMN(AZ$5)-2),FALSE),0)+IFERROR(SUMIFS(Proventos!$F:$F,Proventos!$A:$A,YEAR(AZ$5)&amp;MONTH(AZ$5)&amp;Acompanhamento!$A44),0)</f>
        <v>0</v>
      </c>
      <c r="BA44" s="259">
        <f>IFERROR(VLOOKUP($A44,'Variação'!$1:$1048576,4+3*(COLUMN(BA$5)-2),FALSE)-VLOOKUP($A44,'Variação'!$1:$1048576,2+3*(COLUMN(BA$5)-2),FALSE),0)+IFERROR(SUMIFS(Proventos!$F:$F,Proventos!$A:$A,YEAR(BA$5)&amp;MONTH(BA$5)&amp;Acompanhamento!$A44),0)</f>
        <v>0</v>
      </c>
      <c r="BB44" s="259">
        <f>IFERROR(VLOOKUP($A44,'Variação'!$1:$1048576,4+3*(COLUMN(BB$5)-2),FALSE)-VLOOKUP($A44,'Variação'!$1:$1048576,2+3*(COLUMN(BB$5)-2),FALSE),0)+IFERROR(SUMIFS(Proventos!$F:$F,Proventos!$A:$A,YEAR(BB$5)&amp;MONTH(BB$5)&amp;Acompanhamento!$A44),0)</f>
        <v>0</v>
      </c>
      <c r="BC44" s="259">
        <f>IFERROR(VLOOKUP($A44,'Variação'!$1:$1048576,4+3*(COLUMN(BC$5)-2),FALSE)-VLOOKUP($A44,'Variação'!$1:$1048576,2+3*(COLUMN(BC$5)-2),FALSE),0)+IFERROR(SUMIFS(Proventos!$F:$F,Proventos!$A:$A,YEAR(BC$5)&amp;MONTH(BC$5)&amp;Acompanhamento!$A44),0)</f>
        <v>0</v>
      </c>
      <c r="BD44" s="259">
        <f>IFERROR(VLOOKUP($A44,'Variação'!$1:$1048576,4+3*(COLUMN(BD$5)-2),FALSE)-VLOOKUP($A44,'Variação'!$1:$1048576,2+3*(COLUMN(BD$5)-2),FALSE),0)+IFERROR(SUMIFS(Proventos!$F:$F,Proventos!$A:$A,YEAR(BD$5)&amp;MONTH(BD$5)&amp;Acompanhamento!$A44),0)</f>
        <v>0</v>
      </c>
      <c r="BE44" s="259">
        <f>IFERROR(VLOOKUP($A44,'Variação'!$1:$1048576,4+3*(COLUMN(BE$5)-2),FALSE)-VLOOKUP($A44,'Variação'!$1:$1048576,2+3*(COLUMN(BE$5)-2),FALSE),0)+IFERROR(SUMIFS(Proventos!$F:$F,Proventos!$A:$A,YEAR(BE$5)&amp;MONTH(BE$5)&amp;Acompanhamento!$A44),0)</f>
        <v>0</v>
      </c>
      <c r="BF44" s="259">
        <f>IFERROR(VLOOKUP($A44,'Variação'!$1:$1048576,4+3*(COLUMN(BF$5)-2),FALSE)-VLOOKUP($A44,'Variação'!$1:$1048576,2+3*(COLUMN(BF$5)-2),FALSE),0)+IFERROR(SUMIFS(Proventos!$F:$F,Proventos!$A:$A,YEAR(BF$5)&amp;MONTH(BF$5)&amp;Acompanhamento!$A44),0)</f>
        <v>0</v>
      </c>
      <c r="BG44" s="259">
        <f>IFERROR(VLOOKUP($A44,'Variação'!$1:$1048576,4+3*(COLUMN(BG$5)-2),FALSE)-VLOOKUP($A44,'Variação'!$1:$1048576,2+3*(COLUMN(BG$5)-2),FALSE),0)+IFERROR(SUMIFS(Proventos!$F:$F,Proventos!$A:$A,YEAR(BG$5)&amp;MONTH(BG$5)&amp;Acompanhamento!$A44),0)</f>
        <v>0</v>
      </c>
      <c r="BH44" s="259">
        <f>IFERROR(VLOOKUP($A44,'Variação'!$1:$1048576,4+3*(COLUMN(BH$5)-2),FALSE)-VLOOKUP($A44,'Variação'!$1:$1048576,2+3*(COLUMN(BH$5)-2),FALSE),0)+IFERROR(SUMIFS(Proventos!$F:$F,Proventos!$A:$A,YEAR(BH$5)&amp;MONTH(BH$5)&amp;Acompanhamento!$A44),0)</f>
        <v>0</v>
      </c>
      <c r="BI44" s="259">
        <f>IFERROR(VLOOKUP($A44,'Variação'!$1:$1048576,4+3*(COLUMN(BI$5)-2),FALSE)-VLOOKUP($A44,'Variação'!$1:$1048576,2+3*(COLUMN(BI$5)-2),FALSE),0)+IFERROR(SUMIFS(Proventos!$F:$F,Proventos!$A:$A,YEAR(BI$5)&amp;MONTH(BI$5)&amp;Acompanhamento!$A44),0)</f>
        <v>0</v>
      </c>
    </row>
    <row r="45" ht="14.25" customHeight="1" outlineLevel="2">
      <c r="A45" s="263"/>
      <c r="B45" s="259">
        <f>IFERROR(VLOOKUP($A45,'Variação'!$1:$1048576,4+3*(COLUMN(B$5)-2),FALSE)-VLOOKUP($A45,'Variação'!$1:$1048576,2+3*(COLUMN(B$5)-2),FALSE),0)+IFERROR(SUMIFS(Proventos!$F:$F,Proventos!$A:$A,YEAR(B$5)&amp;MONTH(B$5)&amp;Acompanhamento!$A45),0)</f>
        <v>0</v>
      </c>
      <c r="C45" s="259">
        <f>IFERROR(VLOOKUP($A45,'Variação'!$1:$1048576,4+3*(COLUMN(C$5)-2),FALSE)-VLOOKUP($A45,'Variação'!$1:$1048576,2+3*(COLUMN(C$5)-2),FALSE),0)+IFERROR(SUMIFS(Proventos!$F:$F,Proventos!$A:$A,YEAR(C$5)&amp;MONTH(C$5)&amp;Acompanhamento!$A45),0)</f>
        <v>0</v>
      </c>
      <c r="D45" s="259">
        <f>IFERROR(VLOOKUP($A45,'Variação'!$1:$1048576,4+3*(COLUMN(D$5)-2),FALSE)-VLOOKUP($A45,'Variação'!$1:$1048576,2+3*(COLUMN(D$5)-2),FALSE),0)+IFERROR(SUMIFS(Proventos!$F:$F,Proventos!$A:$A,YEAR(D$5)&amp;MONTH(D$5)&amp;Acompanhamento!$A45),0)</f>
        <v>0</v>
      </c>
      <c r="E45" s="259">
        <f>IFERROR(VLOOKUP($A45,'Variação'!$1:$1048576,4+3*(COLUMN(E$5)-2),FALSE)-VLOOKUP($A45,'Variação'!$1:$1048576,2+3*(COLUMN(E$5)-2),FALSE),0)+IFERROR(SUMIFS(Proventos!$F:$F,Proventos!$A:$A,YEAR(E$5)&amp;MONTH(E$5)&amp;Acompanhamento!$A45),0)</f>
        <v>0</v>
      </c>
      <c r="F45" s="259">
        <f>IFERROR(VLOOKUP($A45,'Variação'!$1:$1048576,4+3*(COLUMN(F$5)-2),FALSE)-VLOOKUP($A45,'Variação'!$1:$1048576,2+3*(COLUMN(F$5)-2),FALSE),0)+IFERROR(SUMIFS(Proventos!$F:$F,Proventos!$A:$A,YEAR(F$5)&amp;MONTH(F$5)&amp;Acompanhamento!$A45),0)</f>
        <v>0</v>
      </c>
      <c r="G45" s="259">
        <f>IFERROR(VLOOKUP($A45,'Variação'!$1:$1048576,4+3*(COLUMN(G$5)-2),FALSE)-VLOOKUP($A45,'Variação'!$1:$1048576,2+3*(COLUMN(G$5)-2),FALSE),0)+IFERROR(SUMIFS(Proventos!$F:$F,Proventos!$A:$A,YEAR(G$5)&amp;MONTH(G$5)&amp;Acompanhamento!$A45),0)</f>
        <v>0</v>
      </c>
      <c r="H45" s="259">
        <f>IFERROR(VLOOKUP($A45,'Variação'!$1:$1048576,4+3*(COLUMN(H$5)-2),FALSE)-VLOOKUP($A45,'Variação'!$1:$1048576,2+3*(COLUMN(H$5)-2),FALSE),0)+IFERROR(SUMIFS(Proventos!$F:$F,Proventos!$A:$A,YEAR(H$5)&amp;MONTH(H$5)&amp;Acompanhamento!$A45),0)</f>
        <v>0</v>
      </c>
      <c r="I45" s="259">
        <f>IFERROR(VLOOKUP($A45,'Variação'!$1:$1048576,4+3*(COLUMN(I$5)-2),FALSE)-VLOOKUP($A45,'Variação'!$1:$1048576,2+3*(COLUMN(I$5)-2),FALSE),0)+IFERROR(SUMIFS(Proventos!$F:$F,Proventos!$A:$A,YEAR(I$5)&amp;MONTH(I$5)&amp;Acompanhamento!$A45),0)</f>
        <v>0</v>
      </c>
      <c r="J45" s="259">
        <f>IFERROR(VLOOKUP($A45,'Variação'!$1:$1048576,4+3*(COLUMN(J$5)-2),FALSE)-VLOOKUP($A45,'Variação'!$1:$1048576,2+3*(COLUMN(J$5)-2),FALSE),0)+IFERROR(SUMIFS(Proventos!$F:$F,Proventos!$A:$A,YEAR(J$5)&amp;MONTH(J$5)&amp;Acompanhamento!$A45),0)</f>
        <v>0</v>
      </c>
      <c r="K45" s="259">
        <f>IFERROR(VLOOKUP($A45,'Variação'!$1:$1048576,4+3*(COLUMN(K$5)-2),FALSE)-VLOOKUP($A45,'Variação'!$1:$1048576,2+3*(COLUMN(K$5)-2),FALSE),0)+IFERROR(SUMIFS(Proventos!$F:$F,Proventos!$A:$A,YEAR(K$5)&amp;MONTH(K$5)&amp;Acompanhamento!$A45),0)</f>
        <v>0</v>
      </c>
      <c r="L45" s="259">
        <f>IFERROR(VLOOKUP($A45,'Variação'!$1:$1048576,4+3*(COLUMN(L$5)-2),FALSE)-VLOOKUP($A45,'Variação'!$1:$1048576,2+3*(COLUMN(L$5)-2),FALSE),0)+IFERROR(SUMIFS(Proventos!$F:$F,Proventos!$A:$A,YEAR(L$5)&amp;MONTH(L$5)&amp;Acompanhamento!$A45),0)</f>
        <v>0</v>
      </c>
      <c r="M45" s="259">
        <f>IFERROR(VLOOKUP($A45,'Variação'!$1:$1048576,4+3*(COLUMN(M$5)-2),FALSE)-VLOOKUP($A45,'Variação'!$1:$1048576,2+3*(COLUMN(M$5)-2),FALSE),0)+IFERROR(SUMIFS(Proventos!$F:$F,Proventos!$A:$A,YEAR(M$5)&amp;MONTH(M$5)&amp;Acompanhamento!$A45),0)</f>
        <v>0</v>
      </c>
      <c r="N45" s="259">
        <f>IFERROR(VLOOKUP($A45,'Variação'!$1:$1048576,4+3*(COLUMN(N$5)-2),FALSE)-VLOOKUP($A45,'Variação'!$1:$1048576,2+3*(COLUMN(N$5)-2),FALSE),0)+IFERROR(SUMIFS(Proventos!$F:$F,Proventos!$A:$A,YEAR(N$5)&amp;MONTH(N$5)&amp;Acompanhamento!$A45),0)</f>
        <v>0</v>
      </c>
      <c r="O45" s="259">
        <f>IFERROR(VLOOKUP($A45,'Variação'!$1:$1048576,4+3*(COLUMN(O$5)-2),FALSE)-VLOOKUP($A45,'Variação'!$1:$1048576,2+3*(COLUMN(O$5)-2),FALSE),0)+IFERROR(SUMIFS(Proventos!$F:$F,Proventos!$A:$A,YEAR(O$5)&amp;MONTH(O$5)&amp;Acompanhamento!$A45),0)</f>
        <v>0</v>
      </c>
      <c r="P45" s="259">
        <f>IFERROR(VLOOKUP($A45,'Variação'!$1:$1048576,4+3*(COLUMN(P$5)-2),FALSE)-VLOOKUP($A45,'Variação'!$1:$1048576,2+3*(COLUMN(P$5)-2),FALSE),0)+IFERROR(SUMIFS(Proventos!$F:$F,Proventos!$A:$A,YEAR(P$5)&amp;MONTH(P$5)&amp;Acompanhamento!$A45),0)</f>
        <v>0</v>
      </c>
      <c r="Q45" s="259">
        <f>IFERROR(VLOOKUP($A45,'Variação'!$1:$1048576,4+3*(COLUMN(Q$5)-2),FALSE)-VLOOKUP($A45,'Variação'!$1:$1048576,2+3*(COLUMN(Q$5)-2),FALSE),0)+IFERROR(SUMIFS(Proventos!$F:$F,Proventos!$A:$A,YEAR(Q$5)&amp;MONTH(Q$5)&amp;Acompanhamento!$A45),0)</f>
        <v>0</v>
      </c>
      <c r="R45" s="259">
        <f>IFERROR(VLOOKUP($A45,'Variação'!$1:$1048576,4+3*(COLUMN(R$5)-2),FALSE)-VLOOKUP($A45,'Variação'!$1:$1048576,2+3*(COLUMN(R$5)-2),FALSE),0)+IFERROR(SUMIFS(Proventos!$F:$F,Proventos!$A:$A,YEAR(R$5)&amp;MONTH(R$5)&amp;Acompanhamento!$A45),0)</f>
        <v>0</v>
      </c>
      <c r="S45" s="259">
        <f>IFERROR(VLOOKUP($A45,'Variação'!$1:$1048576,4+3*(COLUMN(S$5)-2),FALSE)-VLOOKUP($A45,'Variação'!$1:$1048576,2+3*(COLUMN(S$5)-2),FALSE),0)+IFERROR(SUMIFS(Proventos!$F:$F,Proventos!$A:$A,YEAR(S$5)&amp;MONTH(S$5)&amp;Acompanhamento!$A45),0)</f>
        <v>0</v>
      </c>
      <c r="T45" s="259">
        <f>IFERROR(VLOOKUP($A45,'Variação'!$1:$1048576,4+3*(COLUMN(T$5)-2),FALSE)-VLOOKUP($A45,'Variação'!$1:$1048576,2+3*(COLUMN(T$5)-2),FALSE),0)+IFERROR(SUMIFS(Proventos!$F:$F,Proventos!$A:$A,YEAR(T$5)&amp;MONTH(T$5)&amp;Acompanhamento!$A45),0)</f>
        <v>0</v>
      </c>
      <c r="U45" s="259">
        <f>IFERROR(VLOOKUP($A45,'Variação'!$1:$1048576,4+3*(COLUMN(U$5)-2),FALSE)-VLOOKUP($A45,'Variação'!$1:$1048576,2+3*(COLUMN(U$5)-2),FALSE),0)+IFERROR(SUMIFS(Proventos!$F:$F,Proventos!$A:$A,YEAR(U$5)&amp;MONTH(U$5)&amp;Acompanhamento!$A45),0)</f>
        <v>0</v>
      </c>
      <c r="V45" s="259">
        <f>IFERROR(VLOOKUP($A45,'Variação'!$1:$1048576,4+3*(COLUMN(V$5)-2),FALSE)-VLOOKUP($A45,'Variação'!$1:$1048576,2+3*(COLUMN(V$5)-2),FALSE),0)+IFERROR(SUMIFS(Proventos!$F:$F,Proventos!$A:$A,YEAR(V$5)&amp;MONTH(V$5)&amp;Acompanhamento!$A45),0)</f>
        <v>0</v>
      </c>
      <c r="W45" s="259">
        <f>IFERROR(VLOOKUP($A45,'Variação'!$1:$1048576,4+3*(COLUMN(W$5)-2),FALSE)-VLOOKUP($A45,'Variação'!$1:$1048576,2+3*(COLUMN(W$5)-2),FALSE),0)+IFERROR(SUMIFS(Proventos!$F:$F,Proventos!$A:$A,YEAR(W$5)&amp;MONTH(W$5)&amp;Acompanhamento!$A45),0)</f>
        <v>0</v>
      </c>
      <c r="X45" s="259">
        <f>IFERROR(VLOOKUP($A45,'Variação'!$1:$1048576,4+3*(COLUMN(X$5)-2),FALSE)-VLOOKUP($A45,'Variação'!$1:$1048576,2+3*(COLUMN(X$5)-2),FALSE),0)+IFERROR(SUMIFS(Proventos!$F:$F,Proventos!$A:$A,YEAR(X$5)&amp;MONTH(X$5)&amp;Acompanhamento!$A45),0)</f>
        <v>0</v>
      </c>
      <c r="Y45" s="259">
        <f>IFERROR(VLOOKUP($A45,'Variação'!$1:$1048576,4+3*(COLUMN(Y$5)-2),FALSE)-VLOOKUP($A45,'Variação'!$1:$1048576,2+3*(COLUMN(Y$5)-2),FALSE),0)+IFERROR(SUMIFS(Proventos!$F:$F,Proventos!$A:$A,YEAR(Y$5)&amp;MONTH(Y$5)&amp;Acompanhamento!$A45),0)</f>
        <v>0</v>
      </c>
      <c r="Z45" s="259">
        <f>IFERROR(VLOOKUP($A45,'Variação'!$1:$1048576,4+3*(COLUMN(Z$5)-2),FALSE)-VLOOKUP($A45,'Variação'!$1:$1048576,2+3*(COLUMN(Z$5)-2),FALSE),0)+IFERROR(SUMIFS(Proventos!$F:$F,Proventos!$A:$A,YEAR(Z$5)&amp;MONTH(Z$5)&amp;Acompanhamento!$A45),0)</f>
        <v>0</v>
      </c>
      <c r="AA45" s="259">
        <f>IFERROR(VLOOKUP($A45,'Variação'!$1:$1048576,4+3*(COLUMN(AA$5)-2),FALSE)-VLOOKUP($A45,'Variação'!$1:$1048576,2+3*(COLUMN(AA$5)-2),FALSE),0)+IFERROR(SUMIFS(Proventos!$F:$F,Proventos!$A:$A,YEAR(AA$5)&amp;MONTH(AA$5)&amp;Acompanhamento!$A45),0)</f>
        <v>0</v>
      </c>
      <c r="AB45" s="259">
        <f>IFERROR(VLOOKUP($A45,'Variação'!$1:$1048576,4+3*(COLUMN(AB$5)-2),FALSE)-VLOOKUP($A45,'Variação'!$1:$1048576,2+3*(COLUMN(AB$5)-2),FALSE),0)+IFERROR(SUMIFS(Proventos!$F:$F,Proventos!$A:$A,YEAR(AB$5)&amp;MONTH(AB$5)&amp;Acompanhamento!$A45),0)</f>
        <v>0</v>
      </c>
      <c r="AC45" s="259">
        <f>IFERROR(VLOOKUP($A45,'Variação'!$1:$1048576,4+3*(COLUMN(AC$5)-2),FALSE)-VLOOKUP($A45,'Variação'!$1:$1048576,2+3*(COLUMN(AC$5)-2),FALSE),0)+IFERROR(SUMIFS(Proventos!$F:$F,Proventos!$A:$A,YEAR(AC$5)&amp;MONTH(AC$5)&amp;Acompanhamento!$A45),0)</f>
        <v>0</v>
      </c>
      <c r="AD45" s="259">
        <f>IFERROR(VLOOKUP($A45,'Variação'!$1:$1048576,4+3*(COLUMN(AD$5)-2),FALSE)-VLOOKUP($A45,'Variação'!$1:$1048576,2+3*(COLUMN(AD$5)-2),FALSE),0)+IFERROR(SUMIFS(Proventos!$F:$F,Proventos!$A:$A,YEAR(AD$5)&amp;MONTH(AD$5)&amp;Acompanhamento!$A45),0)</f>
        <v>0</v>
      </c>
      <c r="AE45" s="259">
        <f>IFERROR(VLOOKUP($A45,'Variação'!$1:$1048576,4+3*(COLUMN(AE$5)-2),FALSE)-VLOOKUP($A45,'Variação'!$1:$1048576,2+3*(COLUMN(AE$5)-2),FALSE),0)+IFERROR(SUMIFS(Proventos!$F:$F,Proventos!$A:$A,YEAR(AE$5)&amp;MONTH(AE$5)&amp;Acompanhamento!$A45),0)</f>
        <v>0</v>
      </c>
      <c r="AF45" s="259">
        <f>IFERROR(VLOOKUP($A45,'Variação'!$1:$1048576,4+3*(COLUMN(AF$5)-2),FALSE)-VLOOKUP($A45,'Variação'!$1:$1048576,2+3*(COLUMN(AF$5)-2),FALSE),0)+IFERROR(SUMIFS(Proventos!$F:$F,Proventos!$A:$A,YEAR(AF$5)&amp;MONTH(AF$5)&amp;Acompanhamento!$A45),0)</f>
        <v>0</v>
      </c>
      <c r="AG45" s="259">
        <f>IFERROR(VLOOKUP($A45,'Variação'!$1:$1048576,4+3*(COLUMN(AG$5)-2),FALSE)-VLOOKUP($A45,'Variação'!$1:$1048576,2+3*(COLUMN(AG$5)-2),FALSE),0)+IFERROR(SUMIFS(Proventos!$F:$F,Proventos!$A:$A,YEAR(AG$5)&amp;MONTH(AG$5)&amp;Acompanhamento!$A45),0)</f>
        <v>0</v>
      </c>
      <c r="AH45" s="259">
        <f>IFERROR(VLOOKUP($A45,'Variação'!$1:$1048576,4+3*(COLUMN(AH$5)-2),FALSE)-VLOOKUP($A45,'Variação'!$1:$1048576,2+3*(COLUMN(AH$5)-2),FALSE),0)+IFERROR(SUMIFS(Proventos!$F:$F,Proventos!$A:$A,YEAR(AH$5)&amp;MONTH(AH$5)&amp;Acompanhamento!$A45),0)</f>
        <v>0</v>
      </c>
      <c r="AI45" s="259">
        <f>IFERROR(VLOOKUP($A45,'Variação'!$1:$1048576,4+3*(COLUMN(AI$5)-2),FALSE)-VLOOKUP($A45,'Variação'!$1:$1048576,2+3*(COLUMN(AI$5)-2),FALSE),0)+IFERROR(SUMIFS(Proventos!$F:$F,Proventos!$A:$A,YEAR(AI$5)&amp;MONTH(AI$5)&amp;Acompanhamento!$A45),0)</f>
        <v>0</v>
      </c>
      <c r="AJ45" s="259">
        <f>IFERROR(VLOOKUP($A45,'Variação'!$1:$1048576,4+3*(COLUMN(AJ$5)-2),FALSE)-VLOOKUP($A45,'Variação'!$1:$1048576,2+3*(COLUMN(AJ$5)-2),FALSE),0)+IFERROR(SUMIFS(Proventos!$F:$F,Proventos!$A:$A,YEAR(AJ$5)&amp;MONTH(AJ$5)&amp;Acompanhamento!$A45),0)</f>
        <v>0</v>
      </c>
      <c r="AK45" s="259">
        <f>IFERROR(VLOOKUP($A45,'Variação'!$1:$1048576,4+3*(COLUMN(AK$5)-2),FALSE)-VLOOKUP($A45,'Variação'!$1:$1048576,2+3*(COLUMN(AK$5)-2),FALSE),0)+IFERROR(SUMIFS(Proventos!$F:$F,Proventos!$A:$A,YEAR(AK$5)&amp;MONTH(AK$5)&amp;Acompanhamento!$A45),0)</f>
        <v>0</v>
      </c>
      <c r="AL45" s="259">
        <f>IFERROR(VLOOKUP($A45,'Variação'!$1:$1048576,4+3*(COLUMN(AL$5)-2),FALSE)-VLOOKUP($A45,'Variação'!$1:$1048576,2+3*(COLUMN(AL$5)-2),FALSE),0)+IFERROR(SUMIFS(Proventos!$F:$F,Proventos!$A:$A,YEAR(AL$5)&amp;MONTH(AL$5)&amp;Acompanhamento!$A45),0)</f>
        <v>0</v>
      </c>
      <c r="AM45" s="259">
        <f>IFERROR(VLOOKUP($A45,'Variação'!$1:$1048576,4+3*(COLUMN(AM$5)-2),FALSE)-VLOOKUP($A45,'Variação'!$1:$1048576,2+3*(COLUMN(AM$5)-2),FALSE),0)+IFERROR(SUMIFS(Proventos!$F:$F,Proventos!$A:$A,YEAR(AM$5)&amp;MONTH(AM$5)&amp;Acompanhamento!$A45),0)</f>
        <v>0</v>
      </c>
      <c r="AN45" s="259">
        <f>IFERROR(VLOOKUP($A45,'Variação'!$1:$1048576,4+3*(COLUMN(AN$5)-2),FALSE)-VLOOKUP($A45,'Variação'!$1:$1048576,2+3*(COLUMN(AN$5)-2),FALSE),0)+IFERROR(SUMIFS(Proventos!$F:$F,Proventos!$A:$A,YEAR(AN$5)&amp;MONTH(AN$5)&amp;Acompanhamento!$A45),0)</f>
        <v>0</v>
      </c>
      <c r="AO45" s="259">
        <f>IFERROR(VLOOKUP($A45,'Variação'!$1:$1048576,4+3*(COLUMN(AO$5)-2),FALSE)-VLOOKUP($A45,'Variação'!$1:$1048576,2+3*(COLUMN(AO$5)-2),FALSE),0)+IFERROR(SUMIFS(Proventos!$F:$F,Proventos!$A:$A,YEAR(AO$5)&amp;MONTH(AO$5)&amp;Acompanhamento!$A45),0)</f>
        <v>0</v>
      </c>
      <c r="AP45" s="259">
        <f>IFERROR(VLOOKUP($A45,'Variação'!$1:$1048576,4+3*(COLUMN(AP$5)-2),FALSE)-VLOOKUP($A45,'Variação'!$1:$1048576,2+3*(COLUMN(AP$5)-2),FALSE),0)+IFERROR(SUMIFS(Proventos!$F:$F,Proventos!$A:$A,YEAR(AP$5)&amp;MONTH(AP$5)&amp;Acompanhamento!$A45),0)</f>
        <v>0</v>
      </c>
      <c r="AQ45" s="259">
        <f>IFERROR(VLOOKUP($A45,'Variação'!$1:$1048576,4+3*(COLUMN(AQ$5)-2),FALSE)-VLOOKUP($A45,'Variação'!$1:$1048576,2+3*(COLUMN(AQ$5)-2),FALSE),0)+IFERROR(SUMIFS(Proventos!$F:$F,Proventos!$A:$A,YEAR(AQ$5)&amp;MONTH(AQ$5)&amp;Acompanhamento!$A45),0)</f>
        <v>0</v>
      </c>
      <c r="AR45" s="259">
        <f>IFERROR(VLOOKUP($A45,'Variação'!$1:$1048576,4+3*(COLUMN(AR$5)-2),FALSE)-VLOOKUP($A45,'Variação'!$1:$1048576,2+3*(COLUMN(AR$5)-2),FALSE),0)+IFERROR(SUMIFS(Proventos!$F:$F,Proventos!$A:$A,YEAR(AR$5)&amp;MONTH(AR$5)&amp;Acompanhamento!$A45),0)</f>
        <v>0</v>
      </c>
      <c r="AS45" s="259">
        <f>IFERROR(VLOOKUP($A45,'Variação'!$1:$1048576,4+3*(COLUMN(AS$5)-2),FALSE)-VLOOKUP($A45,'Variação'!$1:$1048576,2+3*(COLUMN(AS$5)-2),FALSE),0)+IFERROR(SUMIFS(Proventos!$F:$F,Proventos!$A:$A,YEAR(AS$5)&amp;MONTH(AS$5)&amp;Acompanhamento!$A45),0)</f>
        <v>0</v>
      </c>
      <c r="AT45" s="259">
        <f>IFERROR(VLOOKUP($A45,'Variação'!$1:$1048576,4+3*(COLUMN(AT$5)-2),FALSE)-VLOOKUP($A45,'Variação'!$1:$1048576,2+3*(COLUMN(AT$5)-2),FALSE),0)+IFERROR(SUMIFS(Proventos!$F:$F,Proventos!$A:$A,YEAR(AT$5)&amp;MONTH(AT$5)&amp;Acompanhamento!$A45),0)</f>
        <v>0</v>
      </c>
      <c r="AU45" s="259">
        <f>IFERROR(VLOOKUP($A45,'Variação'!$1:$1048576,4+3*(COLUMN(AU$5)-2),FALSE)-VLOOKUP($A45,'Variação'!$1:$1048576,2+3*(COLUMN(AU$5)-2),FALSE),0)+IFERROR(SUMIFS(Proventos!$F:$F,Proventos!$A:$A,YEAR(AU$5)&amp;MONTH(AU$5)&amp;Acompanhamento!$A45),0)</f>
        <v>0</v>
      </c>
      <c r="AV45" s="259">
        <f>IFERROR(VLOOKUP($A45,'Variação'!$1:$1048576,4+3*(COLUMN(AV$5)-2),FALSE)-VLOOKUP($A45,'Variação'!$1:$1048576,2+3*(COLUMN(AV$5)-2),FALSE),0)+IFERROR(SUMIFS(Proventos!$F:$F,Proventos!$A:$A,YEAR(AV$5)&amp;MONTH(AV$5)&amp;Acompanhamento!$A45),0)</f>
        <v>0</v>
      </c>
      <c r="AW45" s="259">
        <f>IFERROR(VLOOKUP($A45,'Variação'!$1:$1048576,4+3*(COLUMN(AW$5)-2),FALSE)-VLOOKUP($A45,'Variação'!$1:$1048576,2+3*(COLUMN(AW$5)-2),FALSE),0)+IFERROR(SUMIFS(Proventos!$F:$F,Proventos!$A:$A,YEAR(AW$5)&amp;MONTH(AW$5)&amp;Acompanhamento!$A45),0)</f>
        <v>0</v>
      </c>
      <c r="AX45" s="259">
        <f>IFERROR(VLOOKUP($A45,'Variação'!$1:$1048576,4+3*(COLUMN(AX$5)-2),FALSE)-VLOOKUP($A45,'Variação'!$1:$1048576,2+3*(COLUMN(AX$5)-2),FALSE),0)+IFERROR(SUMIFS(Proventos!$F:$F,Proventos!$A:$A,YEAR(AX$5)&amp;MONTH(AX$5)&amp;Acompanhamento!$A45),0)</f>
        <v>0</v>
      </c>
      <c r="AY45" s="259">
        <f>IFERROR(VLOOKUP($A45,'Variação'!$1:$1048576,4+3*(COLUMN(AY$5)-2),FALSE)-VLOOKUP($A45,'Variação'!$1:$1048576,2+3*(COLUMN(AY$5)-2),FALSE),0)+IFERROR(SUMIFS(Proventos!$F:$F,Proventos!$A:$A,YEAR(AY$5)&amp;MONTH(AY$5)&amp;Acompanhamento!$A45),0)</f>
        <v>0</v>
      </c>
      <c r="AZ45" s="259">
        <f>IFERROR(VLOOKUP($A45,'Variação'!$1:$1048576,4+3*(COLUMN(AZ$5)-2),FALSE)-VLOOKUP($A45,'Variação'!$1:$1048576,2+3*(COLUMN(AZ$5)-2),FALSE),0)+IFERROR(SUMIFS(Proventos!$F:$F,Proventos!$A:$A,YEAR(AZ$5)&amp;MONTH(AZ$5)&amp;Acompanhamento!$A45),0)</f>
        <v>0</v>
      </c>
      <c r="BA45" s="259">
        <f>IFERROR(VLOOKUP($A45,'Variação'!$1:$1048576,4+3*(COLUMN(BA$5)-2),FALSE)-VLOOKUP($A45,'Variação'!$1:$1048576,2+3*(COLUMN(BA$5)-2),FALSE),0)+IFERROR(SUMIFS(Proventos!$F:$F,Proventos!$A:$A,YEAR(BA$5)&amp;MONTH(BA$5)&amp;Acompanhamento!$A45),0)</f>
        <v>0</v>
      </c>
      <c r="BB45" s="259">
        <f>IFERROR(VLOOKUP($A45,'Variação'!$1:$1048576,4+3*(COLUMN(BB$5)-2),FALSE)-VLOOKUP($A45,'Variação'!$1:$1048576,2+3*(COLUMN(BB$5)-2),FALSE),0)+IFERROR(SUMIFS(Proventos!$F:$F,Proventos!$A:$A,YEAR(BB$5)&amp;MONTH(BB$5)&amp;Acompanhamento!$A45),0)</f>
        <v>0</v>
      </c>
      <c r="BC45" s="259">
        <f>IFERROR(VLOOKUP($A45,'Variação'!$1:$1048576,4+3*(COLUMN(BC$5)-2),FALSE)-VLOOKUP($A45,'Variação'!$1:$1048576,2+3*(COLUMN(BC$5)-2),FALSE),0)+IFERROR(SUMIFS(Proventos!$F:$F,Proventos!$A:$A,YEAR(BC$5)&amp;MONTH(BC$5)&amp;Acompanhamento!$A45),0)</f>
        <v>0</v>
      </c>
      <c r="BD45" s="259">
        <f>IFERROR(VLOOKUP($A45,'Variação'!$1:$1048576,4+3*(COLUMN(BD$5)-2),FALSE)-VLOOKUP($A45,'Variação'!$1:$1048576,2+3*(COLUMN(BD$5)-2),FALSE),0)+IFERROR(SUMIFS(Proventos!$F:$F,Proventos!$A:$A,YEAR(BD$5)&amp;MONTH(BD$5)&amp;Acompanhamento!$A45),0)</f>
        <v>0</v>
      </c>
      <c r="BE45" s="259">
        <f>IFERROR(VLOOKUP($A45,'Variação'!$1:$1048576,4+3*(COLUMN(BE$5)-2),FALSE)-VLOOKUP($A45,'Variação'!$1:$1048576,2+3*(COLUMN(BE$5)-2),FALSE),0)+IFERROR(SUMIFS(Proventos!$F:$F,Proventos!$A:$A,YEAR(BE$5)&amp;MONTH(BE$5)&amp;Acompanhamento!$A45),0)</f>
        <v>0</v>
      </c>
      <c r="BF45" s="259">
        <f>IFERROR(VLOOKUP($A45,'Variação'!$1:$1048576,4+3*(COLUMN(BF$5)-2),FALSE)-VLOOKUP($A45,'Variação'!$1:$1048576,2+3*(COLUMN(BF$5)-2),FALSE),0)+IFERROR(SUMIFS(Proventos!$F:$F,Proventos!$A:$A,YEAR(BF$5)&amp;MONTH(BF$5)&amp;Acompanhamento!$A45),0)</f>
        <v>0</v>
      </c>
      <c r="BG45" s="259">
        <f>IFERROR(VLOOKUP($A45,'Variação'!$1:$1048576,4+3*(COLUMN(BG$5)-2),FALSE)-VLOOKUP($A45,'Variação'!$1:$1048576,2+3*(COLUMN(BG$5)-2),FALSE),0)+IFERROR(SUMIFS(Proventos!$F:$F,Proventos!$A:$A,YEAR(BG$5)&amp;MONTH(BG$5)&amp;Acompanhamento!$A45),0)</f>
        <v>0</v>
      </c>
      <c r="BH45" s="259">
        <f>IFERROR(VLOOKUP($A45,'Variação'!$1:$1048576,4+3*(COLUMN(BH$5)-2),FALSE)-VLOOKUP($A45,'Variação'!$1:$1048576,2+3*(COLUMN(BH$5)-2),FALSE),0)+IFERROR(SUMIFS(Proventos!$F:$F,Proventos!$A:$A,YEAR(BH$5)&amp;MONTH(BH$5)&amp;Acompanhamento!$A45),0)</f>
        <v>0</v>
      </c>
      <c r="BI45" s="259">
        <f>IFERROR(VLOOKUP($A45,'Variação'!$1:$1048576,4+3*(COLUMN(BI$5)-2),FALSE)-VLOOKUP($A45,'Variação'!$1:$1048576,2+3*(COLUMN(BI$5)-2),FALSE),0)+IFERROR(SUMIFS(Proventos!$F:$F,Proventos!$A:$A,YEAR(BI$5)&amp;MONTH(BI$5)&amp;Acompanhamento!$A45),0)</f>
        <v>0</v>
      </c>
    </row>
    <row r="46" ht="14.25" customHeight="1" outlineLevel="2">
      <c r="A46" s="263"/>
      <c r="B46" s="259">
        <f>IFERROR(VLOOKUP($A46,'Variação'!$1:$1048576,4+3*(COLUMN(B$5)-2),FALSE)-VLOOKUP($A46,'Variação'!$1:$1048576,2+3*(COLUMN(B$5)-2),FALSE),0)+IFERROR(SUMIFS(Proventos!$F:$F,Proventos!$A:$A,YEAR(B$5)&amp;MONTH(B$5)&amp;Acompanhamento!$A46),0)</f>
        <v>0</v>
      </c>
      <c r="C46" s="259">
        <f>IFERROR(VLOOKUP($A46,'Variação'!$1:$1048576,4+3*(COLUMN(C$5)-2),FALSE)-VLOOKUP($A46,'Variação'!$1:$1048576,2+3*(COLUMN(C$5)-2),FALSE),0)+IFERROR(SUMIFS(Proventos!$F:$F,Proventos!$A:$A,YEAR(C$5)&amp;MONTH(C$5)&amp;Acompanhamento!$A46),0)</f>
        <v>0</v>
      </c>
      <c r="D46" s="259">
        <f>IFERROR(VLOOKUP($A46,'Variação'!$1:$1048576,4+3*(COLUMN(D$5)-2),FALSE)-VLOOKUP($A46,'Variação'!$1:$1048576,2+3*(COLUMN(D$5)-2),FALSE),0)+IFERROR(SUMIFS(Proventos!$F:$F,Proventos!$A:$A,YEAR(D$5)&amp;MONTH(D$5)&amp;Acompanhamento!$A46),0)</f>
        <v>0</v>
      </c>
      <c r="E46" s="259">
        <f>IFERROR(VLOOKUP($A46,'Variação'!$1:$1048576,4+3*(COLUMN(E$5)-2),FALSE)-VLOOKUP($A46,'Variação'!$1:$1048576,2+3*(COLUMN(E$5)-2),FALSE),0)+IFERROR(SUMIFS(Proventos!$F:$F,Proventos!$A:$A,YEAR(E$5)&amp;MONTH(E$5)&amp;Acompanhamento!$A46),0)</f>
        <v>0</v>
      </c>
      <c r="F46" s="259">
        <f>IFERROR(VLOOKUP($A46,'Variação'!$1:$1048576,4+3*(COLUMN(F$5)-2),FALSE)-VLOOKUP($A46,'Variação'!$1:$1048576,2+3*(COLUMN(F$5)-2),FALSE),0)+IFERROR(SUMIFS(Proventos!$F:$F,Proventos!$A:$A,YEAR(F$5)&amp;MONTH(F$5)&amp;Acompanhamento!$A46),0)</f>
        <v>0</v>
      </c>
      <c r="G46" s="259">
        <f>IFERROR(VLOOKUP($A46,'Variação'!$1:$1048576,4+3*(COLUMN(G$5)-2),FALSE)-VLOOKUP($A46,'Variação'!$1:$1048576,2+3*(COLUMN(G$5)-2),FALSE),0)+IFERROR(SUMIFS(Proventos!$F:$F,Proventos!$A:$A,YEAR(G$5)&amp;MONTH(G$5)&amp;Acompanhamento!$A46),0)</f>
        <v>0</v>
      </c>
      <c r="H46" s="259">
        <f>IFERROR(VLOOKUP($A46,'Variação'!$1:$1048576,4+3*(COLUMN(H$5)-2),FALSE)-VLOOKUP($A46,'Variação'!$1:$1048576,2+3*(COLUMN(H$5)-2),FALSE),0)+IFERROR(SUMIFS(Proventos!$F:$F,Proventos!$A:$A,YEAR(H$5)&amp;MONTH(H$5)&amp;Acompanhamento!$A46),0)</f>
        <v>0</v>
      </c>
      <c r="I46" s="259">
        <f>IFERROR(VLOOKUP($A46,'Variação'!$1:$1048576,4+3*(COLUMN(I$5)-2),FALSE)-VLOOKUP($A46,'Variação'!$1:$1048576,2+3*(COLUMN(I$5)-2),FALSE),0)+IFERROR(SUMIFS(Proventos!$F:$F,Proventos!$A:$A,YEAR(I$5)&amp;MONTH(I$5)&amp;Acompanhamento!$A46),0)</f>
        <v>0</v>
      </c>
      <c r="J46" s="259">
        <f>IFERROR(VLOOKUP($A46,'Variação'!$1:$1048576,4+3*(COLUMN(J$5)-2),FALSE)-VLOOKUP($A46,'Variação'!$1:$1048576,2+3*(COLUMN(J$5)-2),FALSE),0)+IFERROR(SUMIFS(Proventos!$F:$F,Proventos!$A:$A,YEAR(J$5)&amp;MONTH(J$5)&amp;Acompanhamento!$A46),0)</f>
        <v>0</v>
      </c>
      <c r="K46" s="259">
        <f>IFERROR(VLOOKUP($A46,'Variação'!$1:$1048576,4+3*(COLUMN(K$5)-2),FALSE)-VLOOKUP($A46,'Variação'!$1:$1048576,2+3*(COLUMN(K$5)-2),FALSE),0)+IFERROR(SUMIFS(Proventos!$F:$F,Proventos!$A:$A,YEAR(K$5)&amp;MONTH(K$5)&amp;Acompanhamento!$A46),0)</f>
        <v>0</v>
      </c>
      <c r="L46" s="259">
        <f>IFERROR(VLOOKUP($A46,'Variação'!$1:$1048576,4+3*(COLUMN(L$5)-2),FALSE)-VLOOKUP($A46,'Variação'!$1:$1048576,2+3*(COLUMN(L$5)-2),FALSE),0)+IFERROR(SUMIFS(Proventos!$F:$F,Proventos!$A:$A,YEAR(L$5)&amp;MONTH(L$5)&amp;Acompanhamento!$A46),0)</f>
        <v>0</v>
      </c>
      <c r="M46" s="259">
        <f>IFERROR(VLOOKUP($A46,'Variação'!$1:$1048576,4+3*(COLUMN(M$5)-2),FALSE)-VLOOKUP($A46,'Variação'!$1:$1048576,2+3*(COLUMN(M$5)-2),FALSE),0)+IFERROR(SUMIFS(Proventos!$F:$F,Proventos!$A:$A,YEAR(M$5)&amp;MONTH(M$5)&amp;Acompanhamento!$A46),0)</f>
        <v>0</v>
      </c>
      <c r="N46" s="259">
        <f>IFERROR(VLOOKUP($A46,'Variação'!$1:$1048576,4+3*(COLUMN(N$5)-2),FALSE)-VLOOKUP($A46,'Variação'!$1:$1048576,2+3*(COLUMN(N$5)-2),FALSE),0)+IFERROR(SUMIFS(Proventos!$F:$F,Proventos!$A:$A,YEAR(N$5)&amp;MONTH(N$5)&amp;Acompanhamento!$A46),0)</f>
        <v>0</v>
      </c>
      <c r="O46" s="259">
        <f>IFERROR(VLOOKUP($A46,'Variação'!$1:$1048576,4+3*(COLUMN(O$5)-2),FALSE)-VLOOKUP($A46,'Variação'!$1:$1048576,2+3*(COLUMN(O$5)-2),FALSE),0)+IFERROR(SUMIFS(Proventos!$F:$F,Proventos!$A:$A,YEAR(O$5)&amp;MONTH(O$5)&amp;Acompanhamento!$A46),0)</f>
        <v>0</v>
      </c>
      <c r="P46" s="259">
        <f>IFERROR(VLOOKUP($A46,'Variação'!$1:$1048576,4+3*(COLUMN(P$5)-2),FALSE)-VLOOKUP($A46,'Variação'!$1:$1048576,2+3*(COLUMN(P$5)-2),FALSE),0)+IFERROR(SUMIFS(Proventos!$F:$F,Proventos!$A:$A,YEAR(P$5)&amp;MONTH(P$5)&amp;Acompanhamento!$A46),0)</f>
        <v>0</v>
      </c>
      <c r="Q46" s="259">
        <f>IFERROR(VLOOKUP($A46,'Variação'!$1:$1048576,4+3*(COLUMN(Q$5)-2),FALSE)-VLOOKUP($A46,'Variação'!$1:$1048576,2+3*(COLUMN(Q$5)-2),FALSE),0)+IFERROR(SUMIFS(Proventos!$F:$F,Proventos!$A:$A,YEAR(Q$5)&amp;MONTH(Q$5)&amp;Acompanhamento!$A46),0)</f>
        <v>0</v>
      </c>
      <c r="R46" s="259">
        <f>IFERROR(VLOOKUP($A46,'Variação'!$1:$1048576,4+3*(COLUMN(R$5)-2),FALSE)-VLOOKUP($A46,'Variação'!$1:$1048576,2+3*(COLUMN(R$5)-2),FALSE),0)+IFERROR(SUMIFS(Proventos!$F:$F,Proventos!$A:$A,YEAR(R$5)&amp;MONTH(R$5)&amp;Acompanhamento!$A46),0)</f>
        <v>0</v>
      </c>
      <c r="S46" s="259">
        <f>IFERROR(VLOOKUP($A46,'Variação'!$1:$1048576,4+3*(COLUMN(S$5)-2),FALSE)-VLOOKUP($A46,'Variação'!$1:$1048576,2+3*(COLUMN(S$5)-2),FALSE),0)+IFERROR(SUMIFS(Proventos!$F:$F,Proventos!$A:$A,YEAR(S$5)&amp;MONTH(S$5)&amp;Acompanhamento!$A46),0)</f>
        <v>0</v>
      </c>
      <c r="T46" s="259">
        <f>IFERROR(VLOOKUP($A46,'Variação'!$1:$1048576,4+3*(COLUMN(T$5)-2),FALSE)-VLOOKUP($A46,'Variação'!$1:$1048576,2+3*(COLUMN(T$5)-2),FALSE),0)+IFERROR(SUMIFS(Proventos!$F:$F,Proventos!$A:$A,YEAR(T$5)&amp;MONTH(T$5)&amp;Acompanhamento!$A46),0)</f>
        <v>0</v>
      </c>
      <c r="U46" s="259">
        <f>IFERROR(VLOOKUP($A46,'Variação'!$1:$1048576,4+3*(COLUMN(U$5)-2),FALSE)-VLOOKUP($A46,'Variação'!$1:$1048576,2+3*(COLUMN(U$5)-2),FALSE),0)+IFERROR(SUMIFS(Proventos!$F:$F,Proventos!$A:$A,YEAR(U$5)&amp;MONTH(U$5)&amp;Acompanhamento!$A46),0)</f>
        <v>0</v>
      </c>
      <c r="V46" s="259">
        <f>IFERROR(VLOOKUP($A46,'Variação'!$1:$1048576,4+3*(COLUMN(V$5)-2),FALSE)-VLOOKUP($A46,'Variação'!$1:$1048576,2+3*(COLUMN(V$5)-2),FALSE),0)+IFERROR(SUMIFS(Proventos!$F:$F,Proventos!$A:$A,YEAR(V$5)&amp;MONTH(V$5)&amp;Acompanhamento!$A46),0)</f>
        <v>0</v>
      </c>
      <c r="W46" s="259">
        <f>IFERROR(VLOOKUP($A46,'Variação'!$1:$1048576,4+3*(COLUMN(W$5)-2),FALSE)-VLOOKUP($A46,'Variação'!$1:$1048576,2+3*(COLUMN(W$5)-2),FALSE),0)+IFERROR(SUMIFS(Proventos!$F:$F,Proventos!$A:$A,YEAR(W$5)&amp;MONTH(W$5)&amp;Acompanhamento!$A46),0)</f>
        <v>0</v>
      </c>
      <c r="X46" s="259">
        <f>IFERROR(VLOOKUP($A46,'Variação'!$1:$1048576,4+3*(COLUMN(X$5)-2),FALSE)-VLOOKUP($A46,'Variação'!$1:$1048576,2+3*(COLUMN(X$5)-2),FALSE),0)+IFERROR(SUMIFS(Proventos!$F:$F,Proventos!$A:$A,YEAR(X$5)&amp;MONTH(X$5)&amp;Acompanhamento!$A46),0)</f>
        <v>0</v>
      </c>
      <c r="Y46" s="259">
        <f>IFERROR(VLOOKUP($A46,'Variação'!$1:$1048576,4+3*(COLUMN(Y$5)-2),FALSE)-VLOOKUP($A46,'Variação'!$1:$1048576,2+3*(COLUMN(Y$5)-2),FALSE),0)+IFERROR(SUMIFS(Proventos!$F:$F,Proventos!$A:$A,YEAR(Y$5)&amp;MONTH(Y$5)&amp;Acompanhamento!$A46),0)</f>
        <v>0</v>
      </c>
      <c r="Z46" s="259">
        <f>IFERROR(VLOOKUP($A46,'Variação'!$1:$1048576,4+3*(COLUMN(Z$5)-2),FALSE)-VLOOKUP($A46,'Variação'!$1:$1048576,2+3*(COLUMN(Z$5)-2),FALSE),0)+IFERROR(SUMIFS(Proventos!$F:$F,Proventos!$A:$A,YEAR(Z$5)&amp;MONTH(Z$5)&amp;Acompanhamento!$A46),0)</f>
        <v>0</v>
      </c>
      <c r="AA46" s="259">
        <f>IFERROR(VLOOKUP($A46,'Variação'!$1:$1048576,4+3*(COLUMN(AA$5)-2),FALSE)-VLOOKUP($A46,'Variação'!$1:$1048576,2+3*(COLUMN(AA$5)-2),FALSE),0)+IFERROR(SUMIFS(Proventos!$F:$F,Proventos!$A:$A,YEAR(AA$5)&amp;MONTH(AA$5)&amp;Acompanhamento!$A46),0)</f>
        <v>0</v>
      </c>
      <c r="AB46" s="259">
        <f>IFERROR(VLOOKUP($A46,'Variação'!$1:$1048576,4+3*(COLUMN(AB$5)-2),FALSE)-VLOOKUP($A46,'Variação'!$1:$1048576,2+3*(COLUMN(AB$5)-2),FALSE),0)+IFERROR(SUMIFS(Proventos!$F:$F,Proventos!$A:$A,YEAR(AB$5)&amp;MONTH(AB$5)&amp;Acompanhamento!$A46),0)</f>
        <v>0</v>
      </c>
      <c r="AC46" s="259">
        <f>IFERROR(VLOOKUP($A46,'Variação'!$1:$1048576,4+3*(COLUMN(AC$5)-2),FALSE)-VLOOKUP($A46,'Variação'!$1:$1048576,2+3*(COLUMN(AC$5)-2),FALSE),0)+IFERROR(SUMIFS(Proventos!$F:$F,Proventos!$A:$A,YEAR(AC$5)&amp;MONTH(AC$5)&amp;Acompanhamento!$A46),0)</f>
        <v>0</v>
      </c>
      <c r="AD46" s="259">
        <f>IFERROR(VLOOKUP($A46,'Variação'!$1:$1048576,4+3*(COLUMN(AD$5)-2),FALSE)-VLOOKUP($A46,'Variação'!$1:$1048576,2+3*(COLUMN(AD$5)-2),FALSE),0)+IFERROR(SUMIFS(Proventos!$F:$F,Proventos!$A:$A,YEAR(AD$5)&amp;MONTH(AD$5)&amp;Acompanhamento!$A46),0)</f>
        <v>0</v>
      </c>
      <c r="AE46" s="259">
        <f>IFERROR(VLOOKUP($A46,'Variação'!$1:$1048576,4+3*(COLUMN(AE$5)-2),FALSE)-VLOOKUP($A46,'Variação'!$1:$1048576,2+3*(COLUMN(AE$5)-2),FALSE),0)+IFERROR(SUMIFS(Proventos!$F:$F,Proventos!$A:$A,YEAR(AE$5)&amp;MONTH(AE$5)&amp;Acompanhamento!$A46),0)</f>
        <v>0</v>
      </c>
      <c r="AF46" s="259">
        <f>IFERROR(VLOOKUP($A46,'Variação'!$1:$1048576,4+3*(COLUMN(AF$5)-2),FALSE)-VLOOKUP($A46,'Variação'!$1:$1048576,2+3*(COLUMN(AF$5)-2),FALSE),0)+IFERROR(SUMIFS(Proventos!$F:$F,Proventos!$A:$A,YEAR(AF$5)&amp;MONTH(AF$5)&amp;Acompanhamento!$A46),0)</f>
        <v>0</v>
      </c>
      <c r="AG46" s="259">
        <f>IFERROR(VLOOKUP($A46,'Variação'!$1:$1048576,4+3*(COLUMN(AG$5)-2),FALSE)-VLOOKUP($A46,'Variação'!$1:$1048576,2+3*(COLUMN(AG$5)-2),FALSE),0)+IFERROR(SUMIFS(Proventos!$F:$F,Proventos!$A:$A,YEAR(AG$5)&amp;MONTH(AG$5)&amp;Acompanhamento!$A46),0)</f>
        <v>0</v>
      </c>
      <c r="AH46" s="259">
        <f>IFERROR(VLOOKUP($A46,'Variação'!$1:$1048576,4+3*(COLUMN(AH$5)-2),FALSE)-VLOOKUP($A46,'Variação'!$1:$1048576,2+3*(COLUMN(AH$5)-2),FALSE),0)+IFERROR(SUMIFS(Proventos!$F:$F,Proventos!$A:$A,YEAR(AH$5)&amp;MONTH(AH$5)&amp;Acompanhamento!$A46),0)</f>
        <v>0</v>
      </c>
      <c r="AI46" s="259">
        <f>IFERROR(VLOOKUP($A46,'Variação'!$1:$1048576,4+3*(COLUMN(AI$5)-2),FALSE)-VLOOKUP($A46,'Variação'!$1:$1048576,2+3*(COLUMN(AI$5)-2),FALSE),0)+IFERROR(SUMIFS(Proventos!$F:$F,Proventos!$A:$A,YEAR(AI$5)&amp;MONTH(AI$5)&amp;Acompanhamento!$A46),0)</f>
        <v>0</v>
      </c>
      <c r="AJ46" s="259">
        <f>IFERROR(VLOOKUP($A46,'Variação'!$1:$1048576,4+3*(COLUMN(AJ$5)-2),FALSE)-VLOOKUP($A46,'Variação'!$1:$1048576,2+3*(COLUMN(AJ$5)-2),FALSE),0)+IFERROR(SUMIFS(Proventos!$F:$F,Proventos!$A:$A,YEAR(AJ$5)&amp;MONTH(AJ$5)&amp;Acompanhamento!$A46),0)</f>
        <v>0</v>
      </c>
      <c r="AK46" s="259">
        <f>IFERROR(VLOOKUP($A46,'Variação'!$1:$1048576,4+3*(COLUMN(AK$5)-2),FALSE)-VLOOKUP($A46,'Variação'!$1:$1048576,2+3*(COLUMN(AK$5)-2),FALSE),0)+IFERROR(SUMIFS(Proventos!$F:$F,Proventos!$A:$A,YEAR(AK$5)&amp;MONTH(AK$5)&amp;Acompanhamento!$A46),0)</f>
        <v>0</v>
      </c>
      <c r="AL46" s="259">
        <f>IFERROR(VLOOKUP($A46,'Variação'!$1:$1048576,4+3*(COLUMN(AL$5)-2),FALSE)-VLOOKUP($A46,'Variação'!$1:$1048576,2+3*(COLUMN(AL$5)-2),FALSE),0)+IFERROR(SUMIFS(Proventos!$F:$F,Proventos!$A:$A,YEAR(AL$5)&amp;MONTH(AL$5)&amp;Acompanhamento!$A46),0)</f>
        <v>0</v>
      </c>
      <c r="AM46" s="259">
        <f>IFERROR(VLOOKUP($A46,'Variação'!$1:$1048576,4+3*(COLUMN(AM$5)-2),FALSE)-VLOOKUP($A46,'Variação'!$1:$1048576,2+3*(COLUMN(AM$5)-2),FALSE),0)+IFERROR(SUMIFS(Proventos!$F:$F,Proventos!$A:$A,YEAR(AM$5)&amp;MONTH(AM$5)&amp;Acompanhamento!$A46),0)</f>
        <v>0</v>
      </c>
      <c r="AN46" s="259">
        <f>IFERROR(VLOOKUP($A46,'Variação'!$1:$1048576,4+3*(COLUMN(AN$5)-2),FALSE)-VLOOKUP($A46,'Variação'!$1:$1048576,2+3*(COLUMN(AN$5)-2),FALSE),0)+IFERROR(SUMIFS(Proventos!$F:$F,Proventos!$A:$A,YEAR(AN$5)&amp;MONTH(AN$5)&amp;Acompanhamento!$A46),0)</f>
        <v>0</v>
      </c>
      <c r="AO46" s="259">
        <f>IFERROR(VLOOKUP($A46,'Variação'!$1:$1048576,4+3*(COLUMN(AO$5)-2),FALSE)-VLOOKUP($A46,'Variação'!$1:$1048576,2+3*(COLUMN(AO$5)-2),FALSE),0)+IFERROR(SUMIFS(Proventos!$F:$F,Proventos!$A:$A,YEAR(AO$5)&amp;MONTH(AO$5)&amp;Acompanhamento!$A46),0)</f>
        <v>0</v>
      </c>
      <c r="AP46" s="259">
        <f>IFERROR(VLOOKUP($A46,'Variação'!$1:$1048576,4+3*(COLUMN(AP$5)-2),FALSE)-VLOOKUP($A46,'Variação'!$1:$1048576,2+3*(COLUMN(AP$5)-2),FALSE),0)+IFERROR(SUMIFS(Proventos!$F:$F,Proventos!$A:$A,YEAR(AP$5)&amp;MONTH(AP$5)&amp;Acompanhamento!$A46),0)</f>
        <v>0</v>
      </c>
      <c r="AQ46" s="259">
        <f>IFERROR(VLOOKUP($A46,'Variação'!$1:$1048576,4+3*(COLUMN(AQ$5)-2),FALSE)-VLOOKUP($A46,'Variação'!$1:$1048576,2+3*(COLUMN(AQ$5)-2),FALSE),0)+IFERROR(SUMIFS(Proventos!$F:$F,Proventos!$A:$A,YEAR(AQ$5)&amp;MONTH(AQ$5)&amp;Acompanhamento!$A46),0)</f>
        <v>0</v>
      </c>
      <c r="AR46" s="259">
        <f>IFERROR(VLOOKUP($A46,'Variação'!$1:$1048576,4+3*(COLUMN(AR$5)-2),FALSE)-VLOOKUP($A46,'Variação'!$1:$1048576,2+3*(COLUMN(AR$5)-2),FALSE),0)+IFERROR(SUMIFS(Proventos!$F:$F,Proventos!$A:$A,YEAR(AR$5)&amp;MONTH(AR$5)&amp;Acompanhamento!$A46),0)</f>
        <v>0</v>
      </c>
      <c r="AS46" s="259">
        <f>IFERROR(VLOOKUP($A46,'Variação'!$1:$1048576,4+3*(COLUMN(AS$5)-2),FALSE)-VLOOKUP($A46,'Variação'!$1:$1048576,2+3*(COLUMN(AS$5)-2),FALSE),0)+IFERROR(SUMIFS(Proventos!$F:$F,Proventos!$A:$A,YEAR(AS$5)&amp;MONTH(AS$5)&amp;Acompanhamento!$A46),0)</f>
        <v>0</v>
      </c>
      <c r="AT46" s="259">
        <f>IFERROR(VLOOKUP($A46,'Variação'!$1:$1048576,4+3*(COLUMN(AT$5)-2),FALSE)-VLOOKUP($A46,'Variação'!$1:$1048576,2+3*(COLUMN(AT$5)-2),FALSE),0)+IFERROR(SUMIFS(Proventos!$F:$F,Proventos!$A:$A,YEAR(AT$5)&amp;MONTH(AT$5)&amp;Acompanhamento!$A46),0)</f>
        <v>0</v>
      </c>
      <c r="AU46" s="259">
        <f>IFERROR(VLOOKUP($A46,'Variação'!$1:$1048576,4+3*(COLUMN(AU$5)-2),FALSE)-VLOOKUP($A46,'Variação'!$1:$1048576,2+3*(COLUMN(AU$5)-2),FALSE),0)+IFERROR(SUMIFS(Proventos!$F:$F,Proventos!$A:$A,YEAR(AU$5)&amp;MONTH(AU$5)&amp;Acompanhamento!$A46),0)</f>
        <v>0</v>
      </c>
      <c r="AV46" s="259">
        <f>IFERROR(VLOOKUP($A46,'Variação'!$1:$1048576,4+3*(COLUMN(AV$5)-2),FALSE)-VLOOKUP($A46,'Variação'!$1:$1048576,2+3*(COLUMN(AV$5)-2),FALSE),0)+IFERROR(SUMIFS(Proventos!$F:$F,Proventos!$A:$A,YEAR(AV$5)&amp;MONTH(AV$5)&amp;Acompanhamento!$A46),0)</f>
        <v>0</v>
      </c>
      <c r="AW46" s="259">
        <f>IFERROR(VLOOKUP($A46,'Variação'!$1:$1048576,4+3*(COLUMN(AW$5)-2),FALSE)-VLOOKUP($A46,'Variação'!$1:$1048576,2+3*(COLUMN(AW$5)-2),FALSE),0)+IFERROR(SUMIFS(Proventos!$F:$F,Proventos!$A:$A,YEAR(AW$5)&amp;MONTH(AW$5)&amp;Acompanhamento!$A46),0)</f>
        <v>0</v>
      </c>
      <c r="AX46" s="259">
        <f>IFERROR(VLOOKUP($A46,'Variação'!$1:$1048576,4+3*(COLUMN(AX$5)-2),FALSE)-VLOOKUP($A46,'Variação'!$1:$1048576,2+3*(COLUMN(AX$5)-2),FALSE),0)+IFERROR(SUMIFS(Proventos!$F:$F,Proventos!$A:$A,YEAR(AX$5)&amp;MONTH(AX$5)&amp;Acompanhamento!$A46),0)</f>
        <v>0</v>
      </c>
      <c r="AY46" s="259">
        <f>IFERROR(VLOOKUP($A46,'Variação'!$1:$1048576,4+3*(COLUMN(AY$5)-2),FALSE)-VLOOKUP($A46,'Variação'!$1:$1048576,2+3*(COLUMN(AY$5)-2),FALSE),0)+IFERROR(SUMIFS(Proventos!$F:$F,Proventos!$A:$A,YEAR(AY$5)&amp;MONTH(AY$5)&amp;Acompanhamento!$A46),0)</f>
        <v>0</v>
      </c>
      <c r="AZ46" s="259">
        <f>IFERROR(VLOOKUP($A46,'Variação'!$1:$1048576,4+3*(COLUMN(AZ$5)-2),FALSE)-VLOOKUP($A46,'Variação'!$1:$1048576,2+3*(COLUMN(AZ$5)-2),FALSE),0)+IFERROR(SUMIFS(Proventos!$F:$F,Proventos!$A:$A,YEAR(AZ$5)&amp;MONTH(AZ$5)&amp;Acompanhamento!$A46),0)</f>
        <v>0</v>
      </c>
      <c r="BA46" s="259">
        <f>IFERROR(VLOOKUP($A46,'Variação'!$1:$1048576,4+3*(COLUMN(BA$5)-2),FALSE)-VLOOKUP($A46,'Variação'!$1:$1048576,2+3*(COLUMN(BA$5)-2),FALSE),0)+IFERROR(SUMIFS(Proventos!$F:$F,Proventos!$A:$A,YEAR(BA$5)&amp;MONTH(BA$5)&amp;Acompanhamento!$A46),0)</f>
        <v>0</v>
      </c>
      <c r="BB46" s="259">
        <f>IFERROR(VLOOKUP($A46,'Variação'!$1:$1048576,4+3*(COLUMN(BB$5)-2),FALSE)-VLOOKUP($A46,'Variação'!$1:$1048576,2+3*(COLUMN(BB$5)-2),FALSE),0)+IFERROR(SUMIFS(Proventos!$F:$F,Proventos!$A:$A,YEAR(BB$5)&amp;MONTH(BB$5)&amp;Acompanhamento!$A46),0)</f>
        <v>0</v>
      </c>
      <c r="BC46" s="259">
        <f>IFERROR(VLOOKUP($A46,'Variação'!$1:$1048576,4+3*(COLUMN(BC$5)-2),FALSE)-VLOOKUP($A46,'Variação'!$1:$1048576,2+3*(COLUMN(BC$5)-2),FALSE),0)+IFERROR(SUMIFS(Proventos!$F:$F,Proventos!$A:$A,YEAR(BC$5)&amp;MONTH(BC$5)&amp;Acompanhamento!$A46),0)</f>
        <v>0</v>
      </c>
      <c r="BD46" s="259">
        <f>IFERROR(VLOOKUP($A46,'Variação'!$1:$1048576,4+3*(COLUMN(BD$5)-2),FALSE)-VLOOKUP($A46,'Variação'!$1:$1048576,2+3*(COLUMN(BD$5)-2),FALSE),0)+IFERROR(SUMIFS(Proventos!$F:$F,Proventos!$A:$A,YEAR(BD$5)&amp;MONTH(BD$5)&amp;Acompanhamento!$A46),0)</f>
        <v>0</v>
      </c>
      <c r="BE46" s="259">
        <f>IFERROR(VLOOKUP($A46,'Variação'!$1:$1048576,4+3*(COLUMN(BE$5)-2),FALSE)-VLOOKUP($A46,'Variação'!$1:$1048576,2+3*(COLUMN(BE$5)-2),FALSE),0)+IFERROR(SUMIFS(Proventos!$F:$F,Proventos!$A:$A,YEAR(BE$5)&amp;MONTH(BE$5)&amp;Acompanhamento!$A46),0)</f>
        <v>0</v>
      </c>
      <c r="BF46" s="259">
        <f>IFERROR(VLOOKUP($A46,'Variação'!$1:$1048576,4+3*(COLUMN(BF$5)-2),FALSE)-VLOOKUP($A46,'Variação'!$1:$1048576,2+3*(COLUMN(BF$5)-2),FALSE),0)+IFERROR(SUMIFS(Proventos!$F:$F,Proventos!$A:$A,YEAR(BF$5)&amp;MONTH(BF$5)&amp;Acompanhamento!$A46),0)</f>
        <v>0</v>
      </c>
      <c r="BG46" s="259">
        <f>IFERROR(VLOOKUP($A46,'Variação'!$1:$1048576,4+3*(COLUMN(BG$5)-2),FALSE)-VLOOKUP($A46,'Variação'!$1:$1048576,2+3*(COLUMN(BG$5)-2),FALSE),0)+IFERROR(SUMIFS(Proventos!$F:$F,Proventos!$A:$A,YEAR(BG$5)&amp;MONTH(BG$5)&amp;Acompanhamento!$A46),0)</f>
        <v>0</v>
      </c>
      <c r="BH46" s="259">
        <f>IFERROR(VLOOKUP($A46,'Variação'!$1:$1048576,4+3*(COLUMN(BH$5)-2),FALSE)-VLOOKUP($A46,'Variação'!$1:$1048576,2+3*(COLUMN(BH$5)-2),FALSE),0)+IFERROR(SUMIFS(Proventos!$F:$F,Proventos!$A:$A,YEAR(BH$5)&amp;MONTH(BH$5)&amp;Acompanhamento!$A46),0)</f>
        <v>0</v>
      </c>
      <c r="BI46" s="259">
        <f>IFERROR(VLOOKUP($A46,'Variação'!$1:$1048576,4+3*(COLUMN(BI$5)-2),FALSE)-VLOOKUP($A46,'Variação'!$1:$1048576,2+3*(COLUMN(BI$5)-2),FALSE),0)+IFERROR(SUMIFS(Proventos!$F:$F,Proventos!$A:$A,YEAR(BI$5)&amp;MONTH(BI$5)&amp;Acompanhamento!$A46),0)</f>
        <v>0</v>
      </c>
    </row>
    <row r="47" ht="14.25" customHeight="1" outlineLevel="1">
      <c r="A47" s="261" t="s">
        <v>44</v>
      </c>
      <c r="B47" s="262">
        <f t="shared" ref="B47:BI47" si="7">SUM(B48:B62)</f>
        <v>0</v>
      </c>
      <c r="C47" s="262">
        <f t="shared" si="7"/>
        <v>0</v>
      </c>
      <c r="D47" s="262">
        <f t="shared" si="7"/>
        <v>0</v>
      </c>
      <c r="E47" s="262">
        <f t="shared" si="7"/>
        <v>0</v>
      </c>
      <c r="F47" s="262">
        <f t="shared" si="7"/>
        <v>0</v>
      </c>
      <c r="G47" s="262">
        <f t="shared" si="7"/>
        <v>0</v>
      </c>
      <c r="H47" s="262">
        <f t="shared" si="7"/>
        <v>0</v>
      </c>
      <c r="I47" s="262">
        <f t="shared" si="7"/>
        <v>0</v>
      </c>
      <c r="J47" s="262">
        <f t="shared" si="7"/>
        <v>0</v>
      </c>
      <c r="K47" s="262">
        <f t="shared" si="7"/>
        <v>0</v>
      </c>
      <c r="L47" s="262">
        <f t="shared" si="7"/>
        <v>0</v>
      </c>
      <c r="M47" s="262">
        <f t="shared" si="7"/>
        <v>0</v>
      </c>
      <c r="N47" s="262">
        <f t="shared" si="7"/>
        <v>0</v>
      </c>
      <c r="O47" s="262">
        <f t="shared" si="7"/>
        <v>0</v>
      </c>
      <c r="P47" s="262">
        <f t="shared" si="7"/>
        <v>0</v>
      </c>
      <c r="Q47" s="262">
        <f t="shared" si="7"/>
        <v>0</v>
      </c>
      <c r="R47" s="262">
        <f t="shared" si="7"/>
        <v>0</v>
      </c>
      <c r="S47" s="262">
        <f t="shared" si="7"/>
        <v>0</v>
      </c>
      <c r="T47" s="262">
        <f t="shared" si="7"/>
        <v>0</v>
      </c>
      <c r="U47" s="262">
        <f t="shared" si="7"/>
        <v>0</v>
      </c>
      <c r="V47" s="262">
        <f t="shared" si="7"/>
        <v>0</v>
      </c>
      <c r="W47" s="262">
        <f t="shared" si="7"/>
        <v>0</v>
      </c>
      <c r="X47" s="262">
        <f t="shared" si="7"/>
        <v>0</v>
      </c>
      <c r="Y47" s="262">
        <f t="shared" si="7"/>
        <v>0</v>
      </c>
      <c r="Z47" s="262">
        <f t="shared" si="7"/>
        <v>0</v>
      </c>
      <c r="AA47" s="262">
        <f t="shared" si="7"/>
        <v>0</v>
      </c>
      <c r="AB47" s="262">
        <f t="shared" si="7"/>
        <v>0</v>
      </c>
      <c r="AC47" s="262">
        <f t="shared" si="7"/>
        <v>0</v>
      </c>
      <c r="AD47" s="262">
        <f t="shared" si="7"/>
        <v>0</v>
      </c>
      <c r="AE47" s="262">
        <f t="shared" si="7"/>
        <v>0</v>
      </c>
      <c r="AF47" s="262">
        <f t="shared" si="7"/>
        <v>0</v>
      </c>
      <c r="AG47" s="262">
        <f t="shared" si="7"/>
        <v>0</v>
      </c>
      <c r="AH47" s="262">
        <f t="shared" si="7"/>
        <v>0</v>
      </c>
      <c r="AI47" s="262">
        <f t="shared" si="7"/>
        <v>0</v>
      </c>
      <c r="AJ47" s="262">
        <f t="shared" si="7"/>
        <v>0</v>
      </c>
      <c r="AK47" s="262">
        <f t="shared" si="7"/>
        <v>0</v>
      </c>
      <c r="AL47" s="262">
        <f t="shared" si="7"/>
        <v>0</v>
      </c>
      <c r="AM47" s="262">
        <f t="shared" si="7"/>
        <v>0</v>
      </c>
      <c r="AN47" s="262">
        <f t="shared" si="7"/>
        <v>0</v>
      </c>
      <c r="AO47" s="262">
        <f t="shared" si="7"/>
        <v>0</v>
      </c>
      <c r="AP47" s="262">
        <f t="shared" si="7"/>
        <v>0</v>
      </c>
      <c r="AQ47" s="262">
        <f t="shared" si="7"/>
        <v>0</v>
      </c>
      <c r="AR47" s="262">
        <f t="shared" si="7"/>
        <v>0</v>
      </c>
      <c r="AS47" s="262">
        <f t="shared" si="7"/>
        <v>0</v>
      </c>
      <c r="AT47" s="262">
        <f t="shared" si="7"/>
        <v>0</v>
      </c>
      <c r="AU47" s="262">
        <f t="shared" si="7"/>
        <v>0</v>
      </c>
      <c r="AV47" s="262">
        <f t="shared" si="7"/>
        <v>0</v>
      </c>
      <c r="AW47" s="262">
        <f t="shared" si="7"/>
        <v>0</v>
      </c>
      <c r="AX47" s="262">
        <f t="shared" si="7"/>
        <v>0</v>
      </c>
      <c r="AY47" s="262">
        <f t="shared" si="7"/>
        <v>0</v>
      </c>
      <c r="AZ47" s="262">
        <f t="shared" si="7"/>
        <v>0</v>
      </c>
      <c r="BA47" s="262">
        <f t="shared" si="7"/>
        <v>0</v>
      </c>
      <c r="BB47" s="262">
        <f t="shared" si="7"/>
        <v>0</v>
      </c>
      <c r="BC47" s="262">
        <f t="shared" si="7"/>
        <v>0</v>
      </c>
      <c r="BD47" s="262">
        <f t="shared" si="7"/>
        <v>0</v>
      </c>
      <c r="BE47" s="262">
        <f t="shared" si="7"/>
        <v>0</v>
      </c>
      <c r="BF47" s="262">
        <f t="shared" si="7"/>
        <v>0</v>
      </c>
      <c r="BG47" s="262">
        <f t="shared" si="7"/>
        <v>0</v>
      </c>
      <c r="BH47" s="262">
        <f t="shared" si="7"/>
        <v>0</v>
      </c>
      <c r="BI47" s="262">
        <f t="shared" si="7"/>
        <v>0</v>
      </c>
    </row>
    <row r="48" ht="14.25" customHeight="1" outlineLevel="2">
      <c r="A48" s="258" t="str">
        <f>IFERROR(__xludf.DUMMYFUNCTION("ARRAYFORMULA(IFERROR(FILTER('Cadastro e Histórico'!$A$26:$A$40,('Cadastro e Histórico'!$B$26:$B$40=A47)),""""))")," ")</f>
        <v/>
      </c>
      <c r="B48" s="259">
        <f>IFERROR(VLOOKUP($A48,'Variação'!$1:$1048576,4+3*(COLUMN(B$5)-2),FALSE)-VLOOKUP($A48,'Variação'!$1:$1048576,2+3*(COLUMN(B$5)-2),FALSE),0)+IFERROR(SUMIFS(Proventos!$F:$F,Proventos!$A:$A,YEAR(B$5)&amp;MONTH(B$5)&amp;Acompanhamento!$A48),0)</f>
        <v>0</v>
      </c>
      <c r="C48" s="259">
        <f>IFERROR(VLOOKUP($A48,'Variação'!$1:$1048576,4+3*(COLUMN(C$5)-2),FALSE)-VLOOKUP($A48,'Variação'!$1:$1048576,2+3*(COLUMN(C$5)-2),FALSE),0)+IFERROR(SUMIFS(Proventos!$F:$F,Proventos!$A:$A,YEAR(C$5)&amp;MONTH(C$5)&amp;Acompanhamento!$A48),0)</f>
        <v>0</v>
      </c>
      <c r="D48" s="259">
        <f>IFERROR(VLOOKUP($A48,'Variação'!$1:$1048576,4+3*(COLUMN(D$5)-2),FALSE)-VLOOKUP($A48,'Variação'!$1:$1048576,2+3*(COLUMN(D$5)-2),FALSE),0)+IFERROR(SUMIFS(Proventos!$F:$F,Proventos!$A:$A,YEAR(D$5)&amp;MONTH(D$5)&amp;Acompanhamento!$A48),0)</f>
        <v>0</v>
      </c>
      <c r="E48" s="259">
        <f>IFERROR(VLOOKUP($A48,'Variação'!$1:$1048576,4+3*(COLUMN(E$5)-2),FALSE)-VLOOKUP($A48,'Variação'!$1:$1048576,2+3*(COLUMN(E$5)-2),FALSE),0)+IFERROR(SUMIFS(Proventos!$F:$F,Proventos!$A:$A,YEAR(E$5)&amp;MONTH(E$5)&amp;Acompanhamento!$A48),0)</f>
        <v>0</v>
      </c>
      <c r="F48" s="259">
        <f>IFERROR(VLOOKUP($A48,'Variação'!$1:$1048576,4+3*(COLUMN(F$5)-2),FALSE)-VLOOKUP($A48,'Variação'!$1:$1048576,2+3*(COLUMN(F$5)-2),FALSE),0)+IFERROR(SUMIFS(Proventos!$F:$F,Proventos!$A:$A,YEAR(F$5)&amp;MONTH(F$5)&amp;Acompanhamento!$A48),0)</f>
        <v>0</v>
      </c>
      <c r="G48" s="259">
        <f>IFERROR(VLOOKUP($A48,'Variação'!$1:$1048576,4+3*(COLUMN(G$5)-2),FALSE)-VLOOKUP($A48,'Variação'!$1:$1048576,2+3*(COLUMN(G$5)-2),FALSE),0)+IFERROR(SUMIFS(Proventos!$F:$F,Proventos!$A:$A,YEAR(G$5)&amp;MONTH(G$5)&amp;Acompanhamento!$A48),0)</f>
        <v>0</v>
      </c>
      <c r="H48" s="259">
        <f>IFERROR(VLOOKUP($A48,'Variação'!$1:$1048576,4+3*(COLUMN(H$5)-2),FALSE)-VLOOKUP($A48,'Variação'!$1:$1048576,2+3*(COLUMN(H$5)-2),FALSE),0)+IFERROR(SUMIFS(Proventos!$F:$F,Proventos!$A:$A,YEAR(H$5)&amp;MONTH(H$5)&amp;Acompanhamento!$A48),0)</f>
        <v>0</v>
      </c>
      <c r="I48" s="259">
        <f>IFERROR(VLOOKUP($A48,'Variação'!$1:$1048576,4+3*(COLUMN(I$5)-2),FALSE)-VLOOKUP($A48,'Variação'!$1:$1048576,2+3*(COLUMN(I$5)-2),FALSE),0)+IFERROR(SUMIFS(Proventos!$F:$F,Proventos!$A:$A,YEAR(I$5)&amp;MONTH(I$5)&amp;Acompanhamento!$A48),0)</f>
        <v>0</v>
      </c>
      <c r="J48" s="259">
        <f>IFERROR(VLOOKUP($A48,'Variação'!$1:$1048576,4+3*(COLUMN(J$5)-2),FALSE)-VLOOKUP($A48,'Variação'!$1:$1048576,2+3*(COLUMN(J$5)-2),FALSE),0)+IFERROR(SUMIFS(Proventos!$F:$F,Proventos!$A:$A,YEAR(J$5)&amp;MONTH(J$5)&amp;Acompanhamento!$A48),0)</f>
        <v>0</v>
      </c>
      <c r="K48" s="259">
        <f>IFERROR(VLOOKUP($A48,'Variação'!$1:$1048576,4+3*(COLUMN(K$5)-2),FALSE)-VLOOKUP($A48,'Variação'!$1:$1048576,2+3*(COLUMN(K$5)-2),FALSE),0)+IFERROR(SUMIFS(Proventos!$F:$F,Proventos!$A:$A,YEAR(K$5)&amp;MONTH(K$5)&amp;Acompanhamento!$A48),0)</f>
        <v>0</v>
      </c>
      <c r="L48" s="259">
        <f>IFERROR(VLOOKUP($A48,'Variação'!$1:$1048576,4+3*(COLUMN(L$5)-2),FALSE)-VLOOKUP($A48,'Variação'!$1:$1048576,2+3*(COLUMN(L$5)-2),FALSE),0)+IFERROR(SUMIFS(Proventos!$F:$F,Proventos!$A:$A,YEAR(L$5)&amp;MONTH(L$5)&amp;Acompanhamento!$A48),0)</f>
        <v>0</v>
      </c>
      <c r="M48" s="259">
        <f>IFERROR(VLOOKUP($A48,'Variação'!$1:$1048576,4+3*(COLUMN(M$5)-2),FALSE)-VLOOKUP($A48,'Variação'!$1:$1048576,2+3*(COLUMN(M$5)-2),FALSE),0)+IFERROR(SUMIFS(Proventos!$F:$F,Proventos!$A:$A,YEAR(M$5)&amp;MONTH(M$5)&amp;Acompanhamento!$A48),0)</f>
        <v>0</v>
      </c>
      <c r="N48" s="259">
        <f>IFERROR(VLOOKUP($A48,'Variação'!$1:$1048576,4+3*(COLUMN(N$5)-2),FALSE)-VLOOKUP($A48,'Variação'!$1:$1048576,2+3*(COLUMN(N$5)-2),FALSE),0)+IFERROR(SUMIFS(Proventos!$F:$F,Proventos!$A:$A,YEAR(N$5)&amp;MONTH(N$5)&amp;Acompanhamento!$A48),0)</f>
        <v>0</v>
      </c>
      <c r="O48" s="259">
        <f>IFERROR(VLOOKUP($A48,'Variação'!$1:$1048576,4+3*(COLUMN(O$5)-2),FALSE)-VLOOKUP($A48,'Variação'!$1:$1048576,2+3*(COLUMN(O$5)-2),FALSE),0)+IFERROR(SUMIFS(Proventos!$F:$F,Proventos!$A:$A,YEAR(O$5)&amp;MONTH(O$5)&amp;Acompanhamento!$A48),0)</f>
        <v>0</v>
      </c>
      <c r="P48" s="259">
        <f>IFERROR(VLOOKUP($A48,'Variação'!$1:$1048576,4+3*(COLUMN(P$5)-2),FALSE)-VLOOKUP($A48,'Variação'!$1:$1048576,2+3*(COLUMN(P$5)-2),FALSE),0)+IFERROR(SUMIFS(Proventos!$F:$F,Proventos!$A:$A,YEAR(P$5)&amp;MONTH(P$5)&amp;Acompanhamento!$A48),0)</f>
        <v>0</v>
      </c>
      <c r="Q48" s="259">
        <f>IFERROR(VLOOKUP($A48,'Variação'!$1:$1048576,4+3*(COLUMN(Q$5)-2),FALSE)-VLOOKUP($A48,'Variação'!$1:$1048576,2+3*(COLUMN(Q$5)-2),FALSE),0)+IFERROR(SUMIFS(Proventos!$F:$F,Proventos!$A:$A,YEAR(Q$5)&amp;MONTH(Q$5)&amp;Acompanhamento!$A48),0)</f>
        <v>0</v>
      </c>
      <c r="R48" s="259">
        <f>IFERROR(VLOOKUP($A48,'Variação'!$1:$1048576,4+3*(COLUMN(R$5)-2),FALSE)-VLOOKUP($A48,'Variação'!$1:$1048576,2+3*(COLUMN(R$5)-2),FALSE),0)+IFERROR(SUMIFS(Proventos!$F:$F,Proventos!$A:$A,YEAR(R$5)&amp;MONTH(R$5)&amp;Acompanhamento!$A48),0)</f>
        <v>0</v>
      </c>
      <c r="S48" s="259">
        <f>IFERROR(VLOOKUP($A48,'Variação'!$1:$1048576,4+3*(COLUMN(S$5)-2),FALSE)-VLOOKUP($A48,'Variação'!$1:$1048576,2+3*(COLUMN(S$5)-2),FALSE),0)+IFERROR(SUMIFS(Proventos!$F:$F,Proventos!$A:$A,YEAR(S$5)&amp;MONTH(S$5)&amp;Acompanhamento!$A48),0)</f>
        <v>0</v>
      </c>
      <c r="T48" s="259">
        <f>IFERROR(VLOOKUP($A48,'Variação'!$1:$1048576,4+3*(COLUMN(T$5)-2),FALSE)-VLOOKUP($A48,'Variação'!$1:$1048576,2+3*(COLUMN(T$5)-2),FALSE),0)+IFERROR(SUMIFS(Proventos!$F:$F,Proventos!$A:$A,YEAR(T$5)&amp;MONTH(T$5)&amp;Acompanhamento!$A48),0)</f>
        <v>0</v>
      </c>
      <c r="U48" s="259">
        <f>IFERROR(VLOOKUP($A48,'Variação'!$1:$1048576,4+3*(COLUMN(U$5)-2),FALSE)-VLOOKUP($A48,'Variação'!$1:$1048576,2+3*(COLUMN(U$5)-2),FALSE),0)+IFERROR(SUMIFS(Proventos!$F:$F,Proventos!$A:$A,YEAR(U$5)&amp;MONTH(U$5)&amp;Acompanhamento!$A48),0)</f>
        <v>0</v>
      </c>
      <c r="V48" s="259">
        <f>IFERROR(VLOOKUP($A48,'Variação'!$1:$1048576,4+3*(COLUMN(V$5)-2),FALSE)-VLOOKUP($A48,'Variação'!$1:$1048576,2+3*(COLUMN(V$5)-2),FALSE),0)+IFERROR(SUMIFS(Proventos!$F:$F,Proventos!$A:$A,YEAR(V$5)&amp;MONTH(V$5)&amp;Acompanhamento!$A48),0)</f>
        <v>0</v>
      </c>
      <c r="W48" s="259">
        <f>IFERROR(VLOOKUP($A48,'Variação'!$1:$1048576,4+3*(COLUMN(W$5)-2),FALSE)-VLOOKUP($A48,'Variação'!$1:$1048576,2+3*(COLUMN(W$5)-2),FALSE),0)+IFERROR(SUMIFS(Proventos!$F:$F,Proventos!$A:$A,YEAR(W$5)&amp;MONTH(W$5)&amp;Acompanhamento!$A48),0)</f>
        <v>0</v>
      </c>
      <c r="X48" s="259">
        <f>IFERROR(VLOOKUP($A48,'Variação'!$1:$1048576,4+3*(COLUMN(X$5)-2),FALSE)-VLOOKUP($A48,'Variação'!$1:$1048576,2+3*(COLUMN(X$5)-2),FALSE),0)+IFERROR(SUMIFS(Proventos!$F:$F,Proventos!$A:$A,YEAR(X$5)&amp;MONTH(X$5)&amp;Acompanhamento!$A48),0)</f>
        <v>0</v>
      </c>
      <c r="Y48" s="259">
        <f>IFERROR(VLOOKUP($A48,'Variação'!$1:$1048576,4+3*(COLUMN(Y$5)-2),FALSE)-VLOOKUP($A48,'Variação'!$1:$1048576,2+3*(COLUMN(Y$5)-2),FALSE),0)+IFERROR(SUMIFS(Proventos!$F:$F,Proventos!$A:$A,YEAR(Y$5)&amp;MONTH(Y$5)&amp;Acompanhamento!$A48),0)</f>
        <v>0</v>
      </c>
      <c r="Z48" s="259">
        <f>IFERROR(VLOOKUP($A48,'Variação'!$1:$1048576,4+3*(COLUMN(Z$5)-2),FALSE)-VLOOKUP($A48,'Variação'!$1:$1048576,2+3*(COLUMN(Z$5)-2),FALSE),0)+IFERROR(SUMIFS(Proventos!$F:$F,Proventos!$A:$A,YEAR(Z$5)&amp;MONTH(Z$5)&amp;Acompanhamento!$A48),0)</f>
        <v>0</v>
      </c>
      <c r="AA48" s="259">
        <f>IFERROR(VLOOKUP($A48,'Variação'!$1:$1048576,4+3*(COLUMN(AA$5)-2),FALSE)-VLOOKUP($A48,'Variação'!$1:$1048576,2+3*(COLUMN(AA$5)-2),FALSE),0)+IFERROR(SUMIFS(Proventos!$F:$F,Proventos!$A:$A,YEAR(AA$5)&amp;MONTH(AA$5)&amp;Acompanhamento!$A48),0)</f>
        <v>0</v>
      </c>
      <c r="AB48" s="259">
        <f>IFERROR(VLOOKUP($A48,'Variação'!$1:$1048576,4+3*(COLUMN(AB$5)-2),FALSE)-VLOOKUP($A48,'Variação'!$1:$1048576,2+3*(COLUMN(AB$5)-2),FALSE),0)+IFERROR(SUMIFS(Proventos!$F:$F,Proventos!$A:$A,YEAR(AB$5)&amp;MONTH(AB$5)&amp;Acompanhamento!$A48),0)</f>
        <v>0</v>
      </c>
      <c r="AC48" s="259">
        <f>IFERROR(VLOOKUP($A48,'Variação'!$1:$1048576,4+3*(COLUMN(AC$5)-2),FALSE)-VLOOKUP($A48,'Variação'!$1:$1048576,2+3*(COLUMN(AC$5)-2),FALSE),0)+IFERROR(SUMIFS(Proventos!$F:$F,Proventos!$A:$A,YEAR(AC$5)&amp;MONTH(AC$5)&amp;Acompanhamento!$A48),0)</f>
        <v>0</v>
      </c>
      <c r="AD48" s="259">
        <f>IFERROR(VLOOKUP($A48,'Variação'!$1:$1048576,4+3*(COLUMN(AD$5)-2),FALSE)-VLOOKUP($A48,'Variação'!$1:$1048576,2+3*(COLUMN(AD$5)-2),FALSE),0)+IFERROR(SUMIFS(Proventos!$F:$F,Proventos!$A:$A,YEAR(AD$5)&amp;MONTH(AD$5)&amp;Acompanhamento!$A48),0)</f>
        <v>0</v>
      </c>
      <c r="AE48" s="259">
        <f>IFERROR(VLOOKUP($A48,'Variação'!$1:$1048576,4+3*(COLUMN(AE$5)-2),FALSE)-VLOOKUP($A48,'Variação'!$1:$1048576,2+3*(COLUMN(AE$5)-2),FALSE),0)+IFERROR(SUMIFS(Proventos!$F:$F,Proventos!$A:$A,YEAR(AE$5)&amp;MONTH(AE$5)&amp;Acompanhamento!$A48),0)</f>
        <v>0</v>
      </c>
      <c r="AF48" s="259">
        <f>IFERROR(VLOOKUP($A48,'Variação'!$1:$1048576,4+3*(COLUMN(AF$5)-2),FALSE)-VLOOKUP($A48,'Variação'!$1:$1048576,2+3*(COLUMN(AF$5)-2),FALSE),0)+IFERROR(SUMIFS(Proventos!$F:$F,Proventos!$A:$A,YEAR(AF$5)&amp;MONTH(AF$5)&amp;Acompanhamento!$A48),0)</f>
        <v>0</v>
      </c>
      <c r="AG48" s="259">
        <f>IFERROR(VLOOKUP($A48,'Variação'!$1:$1048576,4+3*(COLUMN(AG$5)-2),FALSE)-VLOOKUP($A48,'Variação'!$1:$1048576,2+3*(COLUMN(AG$5)-2),FALSE),0)+IFERROR(SUMIFS(Proventos!$F:$F,Proventos!$A:$A,YEAR(AG$5)&amp;MONTH(AG$5)&amp;Acompanhamento!$A48),0)</f>
        <v>0</v>
      </c>
      <c r="AH48" s="259">
        <f>IFERROR(VLOOKUP($A48,'Variação'!$1:$1048576,4+3*(COLUMN(AH$5)-2),FALSE)-VLOOKUP($A48,'Variação'!$1:$1048576,2+3*(COLUMN(AH$5)-2),FALSE),0)+IFERROR(SUMIFS(Proventos!$F:$F,Proventos!$A:$A,YEAR(AH$5)&amp;MONTH(AH$5)&amp;Acompanhamento!$A48),0)</f>
        <v>0</v>
      </c>
      <c r="AI48" s="259">
        <f>IFERROR(VLOOKUP($A48,'Variação'!$1:$1048576,4+3*(COLUMN(AI$5)-2),FALSE)-VLOOKUP($A48,'Variação'!$1:$1048576,2+3*(COLUMN(AI$5)-2),FALSE),0)+IFERROR(SUMIFS(Proventos!$F:$F,Proventos!$A:$A,YEAR(AI$5)&amp;MONTH(AI$5)&amp;Acompanhamento!$A48),0)</f>
        <v>0</v>
      </c>
      <c r="AJ48" s="259">
        <f>IFERROR(VLOOKUP($A48,'Variação'!$1:$1048576,4+3*(COLUMN(AJ$5)-2),FALSE)-VLOOKUP($A48,'Variação'!$1:$1048576,2+3*(COLUMN(AJ$5)-2),FALSE),0)+IFERROR(SUMIFS(Proventos!$F:$F,Proventos!$A:$A,YEAR(AJ$5)&amp;MONTH(AJ$5)&amp;Acompanhamento!$A48),0)</f>
        <v>0</v>
      </c>
      <c r="AK48" s="259">
        <f>IFERROR(VLOOKUP($A48,'Variação'!$1:$1048576,4+3*(COLUMN(AK$5)-2),FALSE)-VLOOKUP($A48,'Variação'!$1:$1048576,2+3*(COLUMN(AK$5)-2),FALSE),0)+IFERROR(SUMIFS(Proventos!$F:$F,Proventos!$A:$A,YEAR(AK$5)&amp;MONTH(AK$5)&amp;Acompanhamento!$A48),0)</f>
        <v>0</v>
      </c>
      <c r="AL48" s="259">
        <f>IFERROR(VLOOKUP($A48,'Variação'!$1:$1048576,4+3*(COLUMN(AL$5)-2),FALSE)-VLOOKUP($A48,'Variação'!$1:$1048576,2+3*(COLUMN(AL$5)-2),FALSE),0)+IFERROR(SUMIFS(Proventos!$F:$F,Proventos!$A:$A,YEAR(AL$5)&amp;MONTH(AL$5)&amp;Acompanhamento!$A48),0)</f>
        <v>0</v>
      </c>
      <c r="AM48" s="259">
        <f>IFERROR(VLOOKUP($A48,'Variação'!$1:$1048576,4+3*(COLUMN(AM$5)-2),FALSE)-VLOOKUP($A48,'Variação'!$1:$1048576,2+3*(COLUMN(AM$5)-2),FALSE),0)+IFERROR(SUMIFS(Proventos!$F:$F,Proventos!$A:$A,YEAR(AM$5)&amp;MONTH(AM$5)&amp;Acompanhamento!$A48),0)</f>
        <v>0</v>
      </c>
      <c r="AN48" s="259">
        <f>IFERROR(VLOOKUP($A48,'Variação'!$1:$1048576,4+3*(COLUMN(AN$5)-2),FALSE)-VLOOKUP($A48,'Variação'!$1:$1048576,2+3*(COLUMN(AN$5)-2),FALSE),0)+IFERROR(SUMIFS(Proventos!$F:$F,Proventos!$A:$A,YEAR(AN$5)&amp;MONTH(AN$5)&amp;Acompanhamento!$A48),0)</f>
        <v>0</v>
      </c>
      <c r="AO48" s="259">
        <f>IFERROR(VLOOKUP($A48,'Variação'!$1:$1048576,4+3*(COLUMN(AO$5)-2),FALSE)-VLOOKUP($A48,'Variação'!$1:$1048576,2+3*(COLUMN(AO$5)-2),FALSE),0)+IFERROR(SUMIFS(Proventos!$F:$F,Proventos!$A:$A,YEAR(AO$5)&amp;MONTH(AO$5)&amp;Acompanhamento!$A48),0)</f>
        <v>0</v>
      </c>
      <c r="AP48" s="259">
        <f>IFERROR(VLOOKUP($A48,'Variação'!$1:$1048576,4+3*(COLUMN(AP$5)-2),FALSE)-VLOOKUP($A48,'Variação'!$1:$1048576,2+3*(COLUMN(AP$5)-2),FALSE),0)+IFERROR(SUMIFS(Proventos!$F:$F,Proventos!$A:$A,YEAR(AP$5)&amp;MONTH(AP$5)&amp;Acompanhamento!$A48),0)</f>
        <v>0</v>
      </c>
      <c r="AQ48" s="259">
        <f>IFERROR(VLOOKUP($A48,'Variação'!$1:$1048576,4+3*(COLUMN(AQ$5)-2),FALSE)-VLOOKUP($A48,'Variação'!$1:$1048576,2+3*(COLUMN(AQ$5)-2),FALSE),0)+IFERROR(SUMIFS(Proventos!$F:$F,Proventos!$A:$A,YEAR(AQ$5)&amp;MONTH(AQ$5)&amp;Acompanhamento!$A48),0)</f>
        <v>0</v>
      </c>
      <c r="AR48" s="259">
        <f>IFERROR(VLOOKUP($A48,'Variação'!$1:$1048576,4+3*(COLUMN(AR$5)-2),FALSE)-VLOOKUP($A48,'Variação'!$1:$1048576,2+3*(COLUMN(AR$5)-2),FALSE),0)+IFERROR(SUMIFS(Proventos!$F:$F,Proventos!$A:$A,YEAR(AR$5)&amp;MONTH(AR$5)&amp;Acompanhamento!$A48),0)</f>
        <v>0</v>
      </c>
      <c r="AS48" s="259">
        <f>IFERROR(VLOOKUP($A48,'Variação'!$1:$1048576,4+3*(COLUMN(AS$5)-2),FALSE)-VLOOKUP($A48,'Variação'!$1:$1048576,2+3*(COLUMN(AS$5)-2),FALSE),0)+IFERROR(SUMIFS(Proventos!$F:$F,Proventos!$A:$A,YEAR(AS$5)&amp;MONTH(AS$5)&amp;Acompanhamento!$A48),0)</f>
        <v>0</v>
      </c>
      <c r="AT48" s="259">
        <f>IFERROR(VLOOKUP($A48,'Variação'!$1:$1048576,4+3*(COLUMN(AT$5)-2),FALSE)-VLOOKUP($A48,'Variação'!$1:$1048576,2+3*(COLUMN(AT$5)-2),FALSE),0)+IFERROR(SUMIFS(Proventos!$F:$F,Proventos!$A:$A,YEAR(AT$5)&amp;MONTH(AT$5)&amp;Acompanhamento!$A48),0)</f>
        <v>0</v>
      </c>
      <c r="AU48" s="259">
        <f>IFERROR(VLOOKUP($A48,'Variação'!$1:$1048576,4+3*(COLUMN(AU$5)-2),FALSE)-VLOOKUP($A48,'Variação'!$1:$1048576,2+3*(COLUMN(AU$5)-2),FALSE),0)+IFERROR(SUMIFS(Proventos!$F:$F,Proventos!$A:$A,YEAR(AU$5)&amp;MONTH(AU$5)&amp;Acompanhamento!$A48),0)</f>
        <v>0</v>
      </c>
      <c r="AV48" s="259">
        <f>IFERROR(VLOOKUP($A48,'Variação'!$1:$1048576,4+3*(COLUMN(AV$5)-2),FALSE)-VLOOKUP($A48,'Variação'!$1:$1048576,2+3*(COLUMN(AV$5)-2),FALSE),0)+IFERROR(SUMIFS(Proventos!$F:$F,Proventos!$A:$A,YEAR(AV$5)&amp;MONTH(AV$5)&amp;Acompanhamento!$A48),0)</f>
        <v>0</v>
      </c>
      <c r="AW48" s="259">
        <f>IFERROR(VLOOKUP($A48,'Variação'!$1:$1048576,4+3*(COLUMN(AW$5)-2),FALSE)-VLOOKUP($A48,'Variação'!$1:$1048576,2+3*(COLUMN(AW$5)-2),FALSE),0)+IFERROR(SUMIFS(Proventos!$F:$F,Proventos!$A:$A,YEAR(AW$5)&amp;MONTH(AW$5)&amp;Acompanhamento!$A48),0)</f>
        <v>0</v>
      </c>
      <c r="AX48" s="259">
        <f>IFERROR(VLOOKUP($A48,'Variação'!$1:$1048576,4+3*(COLUMN(AX$5)-2),FALSE)-VLOOKUP($A48,'Variação'!$1:$1048576,2+3*(COLUMN(AX$5)-2),FALSE),0)+IFERROR(SUMIFS(Proventos!$F:$F,Proventos!$A:$A,YEAR(AX$5)&amp;MONTH(AX$5)&amp;Acompanhamento!$A48),0)</f>
        <v>0</v>
      </c>
      <c r="AY48" s="259">
        <f>IFERROR(VLOOKUP($A48,'Variação'!$1:$1048576,4+3*(COLUMN(AY$5)-2),FALSE)-VLOOKUP($A48,'Variação'!$1:$1048576,2+3*(COLUMN(AY$5)-2),FALSE),0)+IFERROR(SUMIFS(Proventos!$F:$F,Proventos!$A:$A,YEAR(AY$5)&amp;MONTH(AY$5)&amp;Acompanhamento!$A48),0)</f>
        <v>0</v>
      </c>
      <c r="AZ48" s="259">
        <f>IFERROR(VLOOKUP($A48,'Variação'!$1:$1048576,4+3*(COLUMN(AZ$5)-2),FALSE)-VLOOKUP($A48,'Variação'!$1:$1048576,2+3*(COLUMN(AZ$5)-2),FALSE),0)+IFERROR(SUMIFS(Proventos!$F:$F,Proventos!$A:$A,YEAR(AZ$5)&amp;MONTH(AZ$5)&amp;Acompanhamento!$A48),0)</f>
        <v>0</v>
      </c>
      <c r="BA48" s="259">
        <f>IFERROR(VLOOKUP($A48,'Variação'!$1:$1048576,4+3*(COLUMN(BA$5)-2),FALSE)-VLOOKUP($A48,'Variação'!$1:$1048576,2+3*(COLUMN(BA$5)-2),FALSE),0)+IFERROR(SUMIFS(Proventos!$F:$F,Proventos!$A:$A,YEAR(BA$5)&amp;MONTH(BA$5)&amp;Acompanhamento!$A48),0)</f>
        <v>0</v>
      </c>
      <c r="BB48" s="259">
        <f>IFERROR(VLOOKUP($A48,'Variação'!$1:$1048576,4+3*(COLUMN(BB$5)-2),FALSE)-VLOOKUP($A48,'Variação'!$1:$1048576,2+3*(COLUMN(BB$5)-2),FALSE),0)+IFERROR(SUMIFS(Proventos!$F:$F,Proventos!$A:$A,YEAR(BB$5)&amp;MONTH(BB$5)&amp;Acompanhamento!$A48),0)</f>
        <v>0</v>
      </c>
      <c r="BC48" s="259">
        <f>IFERROR(VLOOKUP($A48,'Variação'!$1:$1048576,4+3*(COLUMN(BC$5)-2),FALSE)-VLOOKUP($A48,'Variação'!$1:$1048576,2+3*(COLUMN(BC$5)-2),FALSE),0)+IFERROR(SUMIFS(Proventos!$F:$F,Proventos!$A:$A,YEAR(BC$5)&amp;MONTH(BC$5)&amp;Acompanhamento!$A48),0)</f>
        <v>0</v>
      </c>
      <c r="BD48" s="259">
        <f>IFERROR(VLOOKUP($A48,'Variação'!$1:$1048576,4+3*(COLUMN(BD$5)-2),FALSE)-VLOOKUP($A48,'Variação'!$1:$1048576,2+3*(COLUMN(BD$5)-2),FALSE),0)+IFERROR(SUMIFS(Proventos!$F:$F,Proventos!$A:$A,YEAR(BD$5)&amp;MONTH(BD$5)&amp;Acompanhamento!$A48),0)</f>
        <v>0</v>
      </c>
      <c r="BE48" s="259">
        <f>IFERROR(VLOOKUP($A48,'Variação'!$1:$1048576,4+3*(COLUMN(BE$5)-2),FALSE)-VLOOKUP($A48,'Variação'!$1:$1048576,2+3*(COLUMN(BE$5)-2),FALSE),0)+IFERROR(SUMIFS(Proventos!$F:$F,Proventos!$A:$A,YEAR(BE$5)&amp;MONTH(BE$5)&amp;Acompanhamento!$A48),0)</f>
        <v>0</v>
      </c>
      <c r="BF48" s="259">
        <f>IFERROR(VLOOKUP($A48,'Variação'!$1:$1048576,4+3*(COLUMN(BF$5)-2),FALSE)-VLOOKUP($A48,'Variação'!$1:$1048576,2+3*(COLUMN(BF$5)-2),FALSE),0)+IFERROR(SUMIFS(Proventos!$F:$F,Proventos!$A:$A,YEAR(BF$5)&amp;MONTH(BF$5)&amp;Acompanhamento!$A48),0)</f>
        <v>0</v>
      </c>
      <c r="BG48" s="259">
        <f>IFERROR(VLOOKUP($A48,'Variação'!$1:$1048576,4+3*(COLUMN(BG$5)-2),FALSE)-VLOOKUP($A48,'Variação'!$1:$1048576,2+3*(COLUMN(BG$5)-2),FALSE),0)+IFERROR(SUMIFS(Proventos!$F:$F,Proventos!$A:$A,YEAR(BG$5)&amp;MONTH(BG$5)&amp;Acompanhamento!$A48),0)</f>
        <v>0</v>
      </c>
      <c r="BH48" s="259">
        <f>IFERROR(VLOOKUP($A48,'Variação'!$1:$1048576,4+3*(COLUMN(BH$5)-2),FALSE)-VLOOKUP($A48,'Variação'!$1:$1048576,2+3*(COLUMN(BH$5)-2),FALSE),0)+IFERROR(SUMIFS(Proventos!$F:$F,Proventos!$A:$A,YEAR(BH$5)&amp;MONTH(BH$5)&amp;Acompanhamento!$A48),0)</f>
        <v>0</v>
      </c>
      <c r="BI48" s="259">
        <f>IFERROR(VLOOKUP($A48,'Variação'!$1:$1048576,4+3*(COLUMN(BI$5)-2),FALSE)-VLOOKUP($A48,'Variação'!$1:$1048576,2+3*(COLUMN(BI$5)-2),FALSE),0)+IFERROR(SUMIFS(Proventos!$F:$F,Proventos!$A:$A,YEAR(BI$5)&amp;MONTH(BI$5)&amp;Acompanhamento!$A48),0)</f>
        <v>0</v>
      </c>
    </row>
    <row r="49" ht="14.25" customHeight="1" outlineLevel="2">
      <c r="A49" s="263"/>
      <c r="B49" s="259">
        <f>IFERROR(VLOOKUP($A49,'Variação'!$1:$1048576,4+3*(COLUMN(B$5)-2),FALSE)-VLOOKUP($A49,'Variação'!$1:$1048576,2+3*(COLUMN(B$5)-2),FALSE),0)+IFERROR(SUMIFS(Proventos!$F:$F,Proventos!$A:$A,YEAR(B$5)&amp;MONTH(B$5)&amp;Acompanhamento!$A49),0)</f>
        <v>0</v>
      </c>
      <c r="C49" s="259">
        <f>IFERROR(VLOOKUP($A49,'Variação'!$1:$1048576,4+3*(COLUMN(C$5)-2),FALSE)-VLOOKUP($A49,'Variação'!$1:$1048576,2+3*(COLUMN(C$5)-2),FALSE),0)+IFERROR(SUMIFS(Proventos!$F:$F,Proventos!$A:$A,YEAR(C$5)&amp;MONTH(C$5)&amp;Acompanhamento!$A49),0)</f>
        <v>0</v>
      </c>
      <c r="D49" s="259">
        <f>IFERROR(VLOOKUP($A49,'Variação'!$1:$1048576,4+3*(COLUMN(D$5)-2),FALSE)-VLOOKUP($A49,'Variação'!$1:$1048576,2+3*(COLUMN(D$5)-2),FALSE),0)+IFERROR(SUMIFS(Proventos!$F:$F,Proventos!$A:$A,YEAR(D$5)&amp;MONTH(D$5)&amp;Acompanhamento!$A49),0)</f>
        <v>0</v>
      </c>
      <c r="E49" s="259">
        <f>IFERROR(VLOOKUP($A49,'Variação'!$1:$1048576,4+3*(COLUMN(E$5)-2),FALSE)-VLOOKUP($A49,'Variação'!$1:$1048576,2+3*(COLUMN(E$5)-2),FALSE),0)+IFERROR(SUMIFS(Proventos!$F:$F,Proventos!$A:$A,YEAR(E$5)&amp;MONTH(E$5)&amp;Acompanhamento!$A49),0)</f>
        <v>0</v>
      </c>
      <c r="F49" s="259">
        <f>IFERROR(VLOOKUP($A49,'Variação'!$1:$1048576,4+3*(COLUMN(F$5)-2),FALSE)-VLOOKUP($A49,'Variação'!$1:$1048576,2+3*(COLUMN(F$5)-2),FALSE),0)+IFERROR(SUMIFS(Proventos!$F:$F,Proventos!$A:$A,YEAR(F$5)&amp;MONTH(F$5)&amp;Acompanhamento!$A49),0)</f>
        <v>0</v>
      </c>
      <c r="G49" s="259">
        <f>IFERROR(VLOOKUP($A49,'Variação'!$1:$1048576,4+3*(COLUMN(G$5)-2),FALSE)-VLOOKUP($A49,'Variação'!$1:$1048576,2+3*(COLUMN(G$5)-2),FALSE),0)+IFERROR(SUMIFS(Proventos!$F:$F,Proventos!$A:$A,YEAR(G$5)&amp;MONTH(G$5)&amp;Acompanhamento!$A49),0)</f>
        <v>0</v>
      </c>
      <c r="H49" s="259">
        <f>IFERROR(VLOOKUP($A49,'Variação'!$1:$1048576,4+3*(COLUMN(H$5)-2),FALSE)-VLOOKUP($A49,'Variação'!$1:$1048576,2+3*(COLUMN(H$5)-2),FALSE),0)+IFERROR(SUMIFS(Proventos!$F:$F,Proventos!$A:$A,YEAR(H$5)&amp;MONTH(H$5)&amp;Acompanhamento!$A49),0)</f>
        <v>0</v>
      </c>
      <c r="I49" s="259">
        <f>IFERROR(VLOOKUP($A49,'Variação'!$1:$1048576,4+3*(COLUMN(I$5)-2),FALSE)-VLOOKUP($A49,'Variação'!$1:$1048576,2+3*(COLUMN(I$5)-2),FALSE),0)+IFERROR(SUMIFS(Proventos!$F:$F,Proventos!$A:$A,YEAR(I$5)&amp;MONTH(I$5)&amp;Acompanhamento!$A49),0)</f>
        <v>0</v>
      </c>
      <c r="J49" s="259">
        <f>IFERROR(VLOOKUP($A49,'Variação'!$1:$1048576,4+3*(COLUMN(J$5)-2),FALSE)-VLOOKUP($A49,'Variação'!$1:$1048576,2+3*(COLUMN(J$5)-2),FALSE),0)+IFERROR(SUMIFS(Proventos!$F:$F,Proventos!$A:$A,YEAR(J$5)&amp;MONTH(J$5)&amp;Acompanhamento!$A49),0)</f>
        <v>0</v>
      </c>
      <c r="K49" s="259">
        <f>IFERROR(VLOOKUP($A49,'Variação'!$1:$1048576,4+3*(COLUMN(K$5)-2),FALSE)-VLOOKUP($A49,'Variação'!$1:$1048576,2+3*(COLUMN(K$5)-2),FALSE),0)+IFERROR(SUMIFS(Proventos!$F:$F,Proventos!$A:$A,YEAR(K$5)&amp;MONTH(K$5)&amp;Acompanhamento!$A49),0)</f>
        <v>0</v>
      </c>
      <c r="L49" s="259">
        <f>IFERROR(VLOOKUP($A49,'Variação'!$1:$1048576,4+3*(COLUMN(L$5)-2),FALSE)-VLOOKUP($A49,'Variação'!$1:$1048576,2+3*(COLUMN(L$5)-2),FALSE),0)+IFERROR(SUMIFS(Proventos!$F:$F,Proventos!$A:$A,YEAR(L$5)&amp;MONTH(L$5)&amp;Acompanhamento!$A49),0)</f>
        <v>0</v>
      </c>
      <c r="M49" s="259">
        <f>IFERROR(VLOOKUP($A49,'Variação'!$1:$1048576,4+3*(COLUMN(M$5)-2),FALSE)-VLOOKUP($A49,'Variação'!$1:$1048576,2+3*(COLUMN(M$5)-2),FALSE),0)+IFERROR(SUMIFS(Proventos!$F:$F,Proventos!$A:$A,YEAR(M$5)&amp;MONTH(M$5)&amp;Acompanhamento!$A49),0)</f>
        <v>0</v>
      </c>
      <c r="N49" s="259">
        <f>IFERROR(VLOOKUP($A49,'Variação'!$1:$1048576,4+3*(COLUMN(N$5)-2),FALSE)-VLOOKUP($A49,'Variação'!$1:$1048576,2+3*(COLUMN(N$5)-2),FALSE),0)+IFERROR(SUMIFS(Proventos!$F:$F,Proventos!$A:$A,YEAR(N$5)&amp;MONTH(N$5)&amp;Acompanhamento!$A49),0)</f>
        <v>0</v>
      </c>
      <c r="O49" s="259">
        <f>IFERROR(VLOOKUP($A49,'Variação'!$1:$1048576,4+3*(COLUMN(O$5)-2),FALSE)-VLOOKUP($A49,'Variação'!$1:$1048576,2+3*(COLUMN(O$5)-2),FALSE),0)+IFERROR(SUMIFS(Proventos!$F:$F,Proventos!$A:$A,YEAR(O$5)&amp;MONTH(O$5)&amp;Acompanhamento!$A49),0)</f>
        <v>0</v>
      </c>
      <c r="P49" s="259">
        <f>IFERROR(VLOOKUP($A49,'Variação'!$1:$1048576,4+3*(COLUMN(P$5)-2),FALSE)-VLOOKUP($A49,'Variação'!$1:$1048576,2+3*(COLUMN(P$5)-2),FALSE),0)+IFERROR(SUMIFS(Proventos!$F:$F,Proventos!$A:$A,YEAR(P$5)&amp;MONTH(P$5)&amp;Acompanhamento!$A49),0)</f>
        <v>0</v>
      </c>
      <c r="Q49" s="259">
        <f>IFERROR(VLOOKUP($A49,'Variação'!$1:$1048576,4+3*(COLUMN(Q$5)-2),FALSE)-VLOOKUP($A49,'Variação'!$1:$1048576,2+3*(COLUMN(Q$5)-2),FALSE),0)+IFERROR(SUMIFS(Proventos!$F:$F,Proventos!$A:$A,YEAR(Q$5)&amp;MONTH(Q$5)&amp;Acompanhamento!$A49),0)</f>
        <v>0</v>
      </c>
      <c r="R49" s="259">
        <f>IFERROR(VLOOKUP($A49,'Variação'!$1:$1048576,4+3*(COLUMN(R$5)-2),FALSE)-VLOOKUP($A49,'Variação'!$1:$1048576,2+3*(COLUMN(R$5)-2),FALSE),0)+IFERROR(SUMIFS(Proventos!$F:$F,Proventos!$A:$A,YEAR(R$5)&amp;MONTH(R$5)&amp;Acompanhamento!$A49),0)</f>
        <v>0</v>
      </c>
      <c r="S49" s="259">
        <f>IFERROR(VLOOKUP($A49,'Variação'!$1:$1048576,4+3*(COLUMN(S$5)-2),FALSE)-VLOOKUP($A49,'Variação'!$1:$1048576,2+3*(COLUMN(S$5)-2),FALSE),0)+IFERROR(SUMIFS(Proventos!$F:$F,Proventos!$A:$A,YEAR(S$5)&amp;MONTH(S$5)&amp;Acompanhamento!$A49),0)</f>
        <v>0</v>
      </c>
      <c r="T49" s="259">
        <f>IFERROR(VLOOKUP($A49,'Variação'!$1:$1048576,4+3*(COLUMN(T$5)-2),FALSE)-VLOOKUP($A49,'Variação'!$1:$1048576,2+3*(COLUMN(T$5)-2),FALSE),0)+IFERROR(SUMIFS(Proventos!$F:$F,Proventos!$A:$A,YEAR(T$5)&amp;MONTH(T$5)&amp;Acompanhamento!$A49),0)</f>
        <v>0</v>
      </c>
      <c r="U49" s="259">
        <f>IFERROR(VLOOKUP($A49,'Variação'!$1:$1048576,4+3*(COLUMN(U$5)-2),FALSE)-VLOOKUP($A49,'Variação'!$1:$1048576,2+3*(COLUMN(U$5)-2),FALSE),0)+IFERROR(SUMIFS(Proventos!$F:$F,Proventos!$A:$A,YEAR(U$5)&amp;MONTH(U$5)&amp;Acompanhamento!$A49),0)</f>
        <v>0</v>
      </c>
      <c r="V49" s="259">
        <f>IFERROR(VLOOKUP($A49,'Variação'!$1:$1048576,4+3*(COLUMN(V$5)-2),FALSE)-VLOOKUP($A49,'Variação'!$1:$1048576,2+3*(COLUMN(V$5)-2),FALSE),0)+IFERROR(SUMIFS(Proventos!$F:$F,Proventos!$A:$A,YEAR(V$5)&amp;MONTH(V$5)&amp;Acompanhamento!$A49),0)</f>
        <v>0</v>
      </c>
      <c r="W49" s="259">
        <f>IFERROR(VLOOKUP($A49,'Variação'!$1:$1048576,4+3*(COLUMN(W$5)-2),FALSE)-VLOOKUP($A49,'Variação'!$1:$1048576,2+3*(COLUMN(W$5)-2),FALSE),0)+IFERROR(SUMIFS(Proventos!$F:$F,Proventos!$A:$A,YEAR(W$5)&amp;MONTH(W$5)&amp;Acompanhamento!$A49),0)</f>
        <v>0</v>
      </c>
      <c r="X49" s="259">
        <f>IFERROR(VLOOKUP($A49,'Variação'!$1:$1048576,4+3*(COLUMN(X$5)-2),FALSE)-VLOOKUP($A49,'Variação'!$1:$1048576,2+3*(COLUMN(X$5)-2),FALSE),0)+IFERROR(SUMIFS(Proventos!$F:$F,Proventos!$A:$A,YEAR(X$5)&amp;MONTH(X$5)&amp;Acompanhamento!$A49),0)</f>
        <v>0</v>
      </c>
      <c r="Y49" s="259">
        <f>IFERROR(VLOOKUP($A49,'Variação'!$1:$1048576,4+3*(COLUMN(Y$5)-2),FALSE)-VLOOKUP($A49,'Variação'!$1:$1048576,2+3*(COLUMN(Y$5)-2),FALSE),0)+IFERROR(SUMIFS(Proventos!$F:$F,Proventos!$A:$A,YEAR(Y$5)&amp;MONTH(Y$5)&amp;Acompanhamento!$A49),0)</f>
        <v>0</v>
      </c>
      <c r="Z49" s="259">
        <f>IFERROR(VLOOKUP($A49,'Variação'!$1:$1048576,4+3*(COLUMN(Z$5)-2),FALSE)-VLOOKUP($A49,'Variação'!$1:$1048576,2+3*(COLUMN(Z$5)-2),FALSE),0)+IFERROR(SUMIFS(Proventos!$F:$F,Proventos!$A:$A,YEAR(Z$5)&amp;MONTH(Z$5)&amp;Acompanhamento!$A49),0)</f>
        <v>0</v>
      </c>
      <c r="AA49" s="259">
        <f>IFERROR(VLOOKUP($A49,'Variação'!$1:$1048576,4+3*(COLUMN(AA$5)-2),FALSE)-VLOOKUP($A49,'Variação'!$1:$1048576,2+3*(COLUMN(AA$5)-2),FALSE),0)+IFERROR(SUMIFS(Proventos!$F:$F,Proventos!$A:$A,YEAR(AA$5)&amp;MONTH(AA$5)&amp;Acompanhamento!$A49),0)</f>
        <v>0</v>
      </c>
      <c r="AB49" s="259">
        <f>IFERROR(VLOOKUP($A49,'Variação'!$1:$1048576,4+3*(COLUMN(AB$5)-2),FALSE)-VLOOKUP($A49,'Variação'!$1:$1048576,2+3*(COLUMN(AB$5)-2),FALSE),0)+IFERROR(SUMIFS(Proventos!$F:$F,Proventos!$A:$A,YEAR(AB$5)&amp;MONTH(AB$5)&amp;Acompanhamento!$A49),0)</f>
        <v>0</v>
      </c>
      <c r="AC49" s="259">
        <f>IFERROR(VLOOKUP($A49,'Variação'!$1:$1048576,4+3*(COLUMN(AC$5)-2),FALSE)-VLOOKUP($A49,'Variação'!$1:$1048576,2+3*(COLUMN(AC$5)-2),FALSE),0)+IFERROR(SUMIFS(Proventos!$F:$F,Proventos!$A:$A,YEAR(AC$5)&amp;MONTH(AC$5)&amp;Acompanhamento!$A49),0)</f>
        <v>0</v>
      </c>
      <c r="AD49" s="259">
        <f>IFERROR(VLOOKUP($A49,'Variação'!$1:$1048576,4+3*(COLUMN(AD$5)-2),FALSE)-VLOOKUP($A49,'Variação'!$1:$1048576,2+3*(COLUMN(AD$5)-2),FALSE),0)+IFERROR(SUMIFS(Proventos!$F:$F,Proventos!$A:$A,YEAR(AD$5)&amp;MONTH(AD$5)&amp;Acompanhamento!$A49),0)</f>
        <v>0</v>
      </c>
      <c r="AE49" s="259">
        <f>IFERROR(VLOOKUP($A49,'Variação'!$1:$1048576,4+3*(COLUMN(AE$5)-2),FALSE)-VLOOKUP($A49,'Variação'!$1:$1048576,2+3*(COLUMN(AE$5)-2),FALSE),0)+IFERROR(SUMIFS(Proventos!$F:$F,Proventos!$A:$A,YEAR(AE$5)&amp;MONTH(AE$5)&amp;Acompanhamento!$A49),0)</f>
        <v>0</v>
      </c>
      <c r="AF49" s="259">
        <f>IFERROR(VLOOKUP($A49,'Variação'!$1:$1048576,4+3*(COLUMN(AF$5)-2),FALSE)-VLOOKUP($A49,'Variação'!$1:$1048576,2+3*(COLUMN(AF$5)-2),FALSE),0)+IFERROR(SUMIFS(Proventos!$F:$F,Proventos!$A:$A,YEAR(AF$5)&amp;MONTH(AF$5)&amp;Acompanhamento!$A49),0)</f>
        <v>0</v>
      </c>
      <c r="AG49" s="259">
        <f>IFERROR(VLOOKUP($A49,'Variação'!$1:$1048576,4+3*(COLUMN(AG$5)-2),FALSE)-VLOOKUP($A49,'Variação'!$1:$1048576,2+3*(COLUMN(AG$5)-2),FALSE),0)+IFERROR(SUMIFS(Proventos!$F:$F,Proventos!$A:$A,YEAR(AG$5)&amp;MONTH(AG$5)&amp;Acompanhamento!$A49),0)</f>
        <v>0</v>
      </c>
      <c r="AH49" s="259">
        <f>IFERROR(VLOOKUP($A49,'Variação'!$1:$1048576,4+3*(COLUMN(AH$5)-2),FALSE)-VLOOKUP($A49,'Variação'!$1:$1048576,2+3*(COLUMN(AH$5)-2),FALSE),0)+IFERROR(SUMIFS(Proventos!$F:$F,Proventos!$A:$A,YEAR(AH$5)&amp;MONTH(AH$5)&amp;Acompanhamento!$A49),0)</f>
        <v>0</v>
      </c>
      <c r="AI49" s="259">
        <f>IFERROR(VLOOKUP($A49,'Variação'!$1:$1048576,4+3*(COLUMN(AI$5)-2),FALSE)-VLOOKUP($A49,'Variação'!$1:$1048576,2+3*(COLUMN(AI$5)-2),FALSE),0)+IFERROR(SUMIFS(Proventos!$F:$F,Proventos!$A:$A,YEAR(AI$5)&amp;MONTH(AI$5)&amp;Acompanhamento!$A49),0)</f>
        <v>0</v>
      </c>
      <c r="AJ49" s="259">
        <f>IFERROR(VLOOKUP($A49,'Variação'!$1:$1048576,4+3*(COLUMN(AJ$5)-2),FALSE)-VLOOKUP($A49,'Variação'!$1:$1048576,2+3*(COLUMN(AJ$5)-2),FALSE),0)+IFERROR(SUMIFS(Proventos!$F:$F,Proventos!$A:$A,YEAR(AJ$5)&amp;MONTH(AJ$5)&amp;Acompanhamento!$A49),0)</f>
        <v>0</v>
      </c>
      <c r="AK49" s="259">
        <f>IFERROR(VLOOKUP($A49,'Variação'!$1:$1048576,4+3*(COLUMN(AK$5)-2),FALSE)-VLOOKUP($A49,'Variação'!$1:$1048576,2+3*(COLUMN(AK$5)-2),FALSE),0)+IFERROR(SUMIFS(Proventos!$F:$F,Proventos!$A:$A,YEAR(AK$5)&amp;MONTH(AK$5)&amp;Acompanhamento!$A49),0)</f>
        <v>0</v>
      </c>
      <c r="AL49" s="259">
        <f>IFERROR(VLOOKUP($A49,'Variação'!$1:$1048576,4+3*(COLUMN(AL$5)-2),FALSE)-VLOOKUP($A49,'Variação'!$1:$1048576,2+3*(COLUMN(AL$5)-2),FALSE),0)+IFERROR(SUMIFS(Proventos!$F:$F,Proventos!$A:$A,YEAR(AL$5)&amp;MONTH(AL$5)&amp;Acompanhamento!$A49),0)</f>
        <v>0</v>
      </c>
      <c r="AM49" s="259">
        <f>IFERROR(VLOOKUP($A49,'Variação'!$1:$1048576,4+3*(COLUMN(AM$5)-2),FALSE)-VLOOKUP($A49,'Variação'!$1:$1048576,2+3*(COLUMN(AM$5)-2),FALSE),0)+IFERROR(SUMIFS(Proventos!$F:$F,Proventos!$A:$A,YEAR(AM$5)&amp;MONTH(AM$5)&amp;Acompanhamento!$A49),0)</f>
        <v>0</v>
      </c>
      <c r="AN49" s="259">
        <f>IFERROR(VLOOKUP($A49,'Variação'!$1:$1048576,4+3*(COLUMN(AN$5)-2),FALSE)-VLOOKUP($A49,'Variação'!$1:$1048576,2+3*(COLUMN(AN$5)-2),FALSE),0)+IFERROR(SUMIFS(Proventos!$F:$F,Proventos!$A:$A,YEAR(AN$5)&amp;MONTH(AN$5)&amp;Acompanhamento!$A49),0)</f>
        <v>0</v>
      </c>
      <c r="AO49" s="259">
        <f>IFERROR(VLOOKUP($A49,'Variação'!$1:$1048576,4+3*(COLUMN(AO$5)-2),FALSE)-VLOOKUP($A49,'Variação'!$1:$1048576,2+3*(COLUMN(AO$5)-2),FALSE),0)+IFERROR(SUMIFS(Proventos!$F:$F,Proventos!$A:$A,YEAR(AO$5)&amp;MONTH(AO$5)&amp;Acompanhamento!$A49),0)</f>
        <v>0</v>
      </c>
      <c r="AP49" s="259">
        <f>IFERROR(VLOOKUP($A49,'Variação'!$1:$1048576,4+3*(COLUMN(AP$5)-2),FALSE)-VLOOKUP($A49,'Variação'!$1:$1048576,2+3*(COLUMN(AP$5)-2),FALSE),0)+IFERROR(SUMIFS(Proventos!$F:$F,Proventos!$A:$A,YEAR(AP$5)&amp;MONTH(AP$5)&amp;Acompanhamento!$A49),0)</f>
        <v>0</v>
      </c>
      <c r="AQ49" s="259">
        <f>IFERROR(VLOOKUP($A49,'Variação'!$1:$1048576,4+3*(COLUMN(AQ$5)-2),FALSE)-VLOOKUP($A49,'Variação'!$1:$1048576,2+3*(COLUMN(AQ$5)-2),FALSE),0)+IFERROR(SUMIFS(Proventos!$F:$F,Proventos!$A:$A,YEAR(AQ$5)&amp;MONTH(AQ$5)&amp;Acompanhamento!$A49),0)</f>
        <v>0</v>
      </c>
      <c r="AR49" s="259">
        <f>IFERROR(VLOOKUP($A49,'Variação'!$1:$1048576,4+3*(COLUMN(AR$5)-2),FALSE)-VLOOKUP($A49,'Variação'!$1:$1048576,2+3*(COLUMN(AR$5)-2),FALSE),0)+IFERROR(SUMIFS(Proventos!$F:$F,Proventos!$A:$A,YEAR(AR$5)&amp;MONTH(AR$5)&amp;Acompanhamento!$A49),0)</f>
        <v>0</v>
      </c>
      <c r="AS49" s="259">
        <f>IFERROR(VLOOKUP($A49,'Variação'!$1:$1048576,4+3*(COLUMN(AS$5)-2),FALSE)-VLOOKUP($A49,'Variação'!$1:$1048576,2+3*(COLUMN(AS$5)-2),FALSE),0)+IFERROR(SUMIFS(Proventos!$F:$F,Proventos!$A:$A,YEAR(AS$5)&amp;MONTH(AS$5)&amp;Acompanhamento!$A49),0)</f>
        <v>0</v>
      </c>
      <c r="AT49" s="259">
        <f>IFERROR(VLOOKUP($A49,'Variação'!$1:$1048576,4+3*(COLUMN(AT$5)-2),FALSE)-VLOOKUP($A49,'Variação'!$1:$1048576,2+3*(COLUMN(AT$5)-2),FALSE),0)+IFERROR(SUMIFS(Proventos!$F:$F,Proventos!$A:$A,YEAR(AT$5)&amp;MONTH(AT$5)&amp;Acompanhamento!$A49),0)</f>
        <v>0</v>
      </c>
      <c r="AU49" s="259">
        <f>IFERROR(VLOOKUP($A49,'Variação'!$1:$1048576,4+3*(COLUMN(AU$5)-2),FALSE)-VLOOKUP($A49,'Variação'!$1:$1048576,2+3*(COLUMN(AU$5)-2),FALSE),0)+IFERROR(SUMIFS(Proventos!$F:$F,Proventos!$A:$A,YEAR(AU$5)&amp;MONTH(AU$5)&amp;Acompanhamento!$A49),0)</f>
        <v>0</v>
      </c>
      <c r="AV49" s="259">
        <f>IFERROR(VLOOKUP($A49,'Variação'!$1:$1048576,4+3*(COLUMN(AV$5)-2),FALSE)-VLOOKUP($A49,'Variação'!$1:$1048576,2+3*(COLUMN(AV$5)-2),FALSE),0)+IFERROR(SUMIFS(Proventos!$F:$F,Proventos!$A:$A,YEAR(AV$5)&amp;MONTH(AV$5)&amp;Acompanhamento!$A49),0)</f>
        <v>0</v>
      </c>
      <c r="AW49" s="259">
        <f>IFERROR(VLOOKUP($A49,'Variação'!$1:$1048576,4+3*(COLUMN(AW$5)-2),FALSE)-VLOOKUP($A49,'Variação'!$1:$1048576,2+3*(COLUMN(AW$5)-2),FALSE),0)+IFERROR(SUMIFS(Proventos!$F:$F,Proventos!$A:$A,YEAR(AW$5)&amp;MONTH(AW$5)&amp;Acompanhamento!$A49),0)</f>
        <v>0</v>
      </c>
      <c r="AX49" s="259">
        <f>IFERROR(VLOOKUP($A49,'Variação'!$1:$1048576,4+3*(COLUMN(AX$5)-2),FALSE)-VLOOKUP($A49,'Variação'!$1:$1048576,2+3*(COLUMN(AX$5)-2),FALSE),0)+IFERROR(SUMIFS(Proventos!$F:$F,Proventos!$A:$A,YEAR(AX$5)&amp;MONTH(AX$5)&amp;Acompanhamento!$A49),0)</f>
        <v>0</v>
      </c>
      <c r="AY49" s="259">
        <f>IFERROR(VLOOKUP($A49,'Variação'!$1:$1048576,4+3*(COLUMN(AY$5)-2),FALSE)-VLOOKUP($A49,'Variação'!$1:$1048576,2+3*(COLUMN(AY$5)-2),FALSE),0)+IFERROR(SUMIFS(Proventos!$F:$F,Proventos!$A:$A,YEAR(AY$5)&amp;MONTH(AY$5)&amp;Acompanhamento!$A49),0)</f>
        <v>0</v>
      </c>
      <c r="AZ49" s="259">
        <f>IFERROR(VLOOKUP($A49,'Variação'!$1:$1048576,4+3*(COLUMN(AZ$5)-2),FALSE)-VLOOKUP($A49,'Variação'!$1:$1048576,2+3*(COLUMN(AZ$5)-2),FALSE),0)+IFERROR(SUMIFS(Proventos!$F:$F,Proventos!$A:$A,YEAR(AZ$5)&amp;MONTH(AZ$5)&amp;Acompanhamento!$A49),0)</f>
        <v>0</v>
      </c>
      <c r="BA49" s="259">
        <f>IFERROR(VLOOKUP($A49,'Variação'!$1:$1048576,4+3*(COLUMN(BA$5)-2),FALSE)-VLOOKUP($A49,'Variação'!$1:$1048576,2+3*(COLUMN(BA$5)-2),FALSE),0)+IFERROR(SUMIFS(Proventos!$F:$F,Proventos!$A:$A,YEAR(BA$5)&amp;MONTH(BA$5)&amp;Acompanhamento!$A49),0)</f>
        <v>0</v>
      </c>
      <c r="BB49" s="259">
        <f>IFERROR(VLOOKUP($A49,'Variação'!$1:$1048576,4+3*(COLUMN(BB$5)-2),FALSE)-VLOOKUP($A49,'Variação'!$1:$1048576,2+3*(COLUMN(BB$5)-2),FALSE),0)+IFERROR(SUMIFS(Proventos!$F:$F,Proventos!$A:$A,YEAR(BB$5)&amp;MONTH(BB$5)&amp;Acompanhamento!$A49),0)</f>
        <v>0</v>
      </c>
      <c r="BC49" s="259">
        <f>IFERROR(VLOOKUP($A49,'Variação'!$1:$1048576,4+3*(COLUMN(BC$5)-2),FALSE)-VLOOKUP($A49,'Variação'!$1:$1048576,2+3*(COLUMN(BC$5)-2),FALSE),0)+IFERROR(SUMIFS(Proventos!$F:$F,Proventos!$A:$A,YEAR(BC$5)&amp;MONTH(BC$5)&amp;Acompanhamento!$A49),0)</f>
        <v>0</v>
      </c>
      <c r="BD49" s="259">
        <f>IFERROR(VLOOKUP($A49,'Variação'!$1:$1048576,4+3*(COLUMN(BD$5)-2),FALSE)-VLOOKUP($A49,'Variação'!$1:$1048576,2+3*(COLUMN(BD$5)-2),FALSE),0)+IFERROR(SUMIFS(Proventos!$F:$F,Proventos!$A:$A,YEAR(BD$5)&amp;MONTH(BD$5)&amp;Acompanhamento!$A49),0)</f>
        <v>0</v>
      </c>
      <c r="BE49" s="259">
        <f>IFERROR(VLOOKUP($A49,'Variação'!$1:$1048576,4+3*(COLUMN(BE$5)-2),FALSE)-VLOOKUP($A49,'Variação'!$1:$1048576,2+3*(COLUMN(BE$5)-2),FALSE),0)+IFERROR(SUMIFS(Proventos!$F:$F,Proventos!$A:$A,YEAR(BE$5)&amp;MONTH(BE$5)&amp;Acompanhamento!$A49),0)</f>
        <v>0</v>
      </c>
      <c r="BF49" s="259">
        <f>IFERROR(VLOOKUP($A49,'Variação'!$1:$1048576,4+3*(COLUMN(BF$5)-2),FALSE)-VLOOKUP($A49,'Variação'!$1:$1048576,2+3*(COLUMN(BF$5)-2),FALSE),0)+IFERROR(SUMIFS(Proventos!$F:$F,Proventos!$A:$A,YEAR(BF$5)&amp;MONTH(BF$5)&amp;Acompanhamento!$A49),0)</f>
        <v>0</v>
      </c>
      <c r="BG49" s="259">
        <f>IFERROR(VLOOKUP($A49,'Variação'!$1:$1048576,4+3*(COLUMN(BG$5)-2),FALSE)-VLOOKUP($A49,'Variação'!$1:$1048576,2+3*(COLUMN(BG$5)-2),FALSE),0)+IFERROR(SUMIFS(Proventos!$F:$F,Proventos!$A:$A,YEAR(BG$5)&amp;MONTH(BG$5)&amp;Acompanhamento!$A49),0)</f>
        <v>0</v>
      </c>
      <c r="BH49" s="259">
        <f>IFERROR(VLOOKUP($A49,'Variação'!$1:$1048576,4+3*(COLUMN(BH$5)-2),FALSE)-VLOOKUP($A49,'Variação'!$1:$1048576,2+3*(COLUMN(BH$5)-2),FALSE),0)+IFERROR(SUMIFS(Proventos!$F:$F,Proventos!$A:$A,YEAR(BH$5)&amp;MONTH(BH$5)&amp;Acompanhamento!$A49),0)</f>
        <v>0</v>
      </c>
      <c r="BI49" s="259">
        <f>IFERROR(VLOOKUP($A49,'Variação'!$1:$1048576,4+3*(COLUMN(BI$5)-2),FALSE)-VLOOKUP($A49,'Variação'!$1:$1048576,2+3*(COLUMN(BI$5)-2),FALSE),0)+IFERROR(SUMIFS(Proventos!$F:$F,Proventos!$A:$A,YEAR(BI$5)&amp;MONTH(BI$5)&amp;Acompanhamento!$A49),0)</f>
        <v>0</v>
      </c>
    </row>
    <row r="50" ht="14.25" customHeight="1" outlineLevel="2">
      <c r="A50" s="263"/>
      <c r="B50" s="259">
        <f>IFERROR(VLOOKUP($A50,'Variação'!$1:$1048576,4+3*(COLUMN(B$5)-2),FALSE)-VLOOKUP($A50,'Variação'!$1:$1048576,2+3*(COLUMN(B$5)-2),FALSE),0)+IFERROR(SUMIFS(Proventos!$F:$F,Proventos!$A:$A,YEAR(B$5)&amp;MONTH(B$5)&amp;Acompanhamento!$A50),0)</f>
        <v>0</v>
      </c>
      <c r="C50" s="259">
        <f>IFERROR(VLOOKUP($A50,'Variação'!$1:$1048576,4+3*(COLUMN(C$5)-2),FALSE)-VLOOKUP($A50,'Variação'!$1:$1048576,2+3*(COLUMN(C$5)-2),FALSE),0)+IFERROR(SUMIFS(Proventos!$F:$F,Proventos!$A:$A,YEAR(C$5)&amp;MONTH(C$5)&amp;Acompanhamento!$A50),0)</f>
        <v>0</v>
      </c>
      <c r="D50" s="259">
        <f>IFERROR(VLOOKUP($A50,'Variação'!$1:$1048576,4+3*(COLUMN(D$5)-2),FALSE)-VLOOKUP($A50,'Variação'!$1:$1048576,2+3*(COLUMN(D$5)-2),FALSE),0)+IFERROR(SUMIFS(Proventos!$F:$F,Proventos!$A:$A,YEAR(D$5)&amp;MONTH(D$5)&amp;Acompanhamento!$A50),0)</f>
        <v>0</v>
      </c>
      <c r="E50" s="259">
        <f>IFERROR(VLOOKUP($A50,'Variação'!$1:$1048576,4+3*(COLUMN(E$5)-2),FALSE)-VLOOKUP($A50,'Variação'!$1:$1048576,2+3*(COLUMN(E$5)-2),FALSE),0)+IFERROR(SUMIFS(Proventos!$F:$F,Proventos!$A:$A,YEAR(E$5)&amp;MONTH(E$5)&amp;Acompanhamento!$A50),0)</f>
        <v>0</v>
      </c>
      <c r="F50" s="259">
        <f>IFERROR(VLOOKUP($A50,'Variação'!$1:$1048576,4+3*(COLUMN(F$5)-2),FALSE)-VLOOKUP($A50,'Variação'!$1:$1048576,2+3*(COLUMN(F$5)-2),FALSE),0)+IFERROR(SUMIFS(Proventos!$F:$F,Proventos!$A:$A,YEAR(F$5)&amp;MONTH(F$5)&amp;Acompanhamento!$A50),0)</f>
        <v>0</v>
      </c>
      <c r="G50" s="259">
        <f>IFERROR(VLOOKUP($A50,'Variação'!$1:$1048576,4+3*(COLUMN(G$5)-2),FALSE)-VLOOKUP($A50,'Variação'!$1:$1048576,2+3*(COLUMN(G$5)-2),FALSE),0)+IFERROR(SUMIFS(Proventos!$F:$F,Proventos!$A:$A,YEAR(G$5)&amp;MONTH(G$5)&amp;Acompanhamento!$A50),0)</f>
        <v>0</v>
      </c>
      <c r="H50" s="259">
        <f>IFERROR(VLOOKUP($A50,'Variação'!$1:$1048576,4+3*(COLUMN(H$5)-2),FALSE)-VLOOKUP($A50,'Variação'!$1:$1048576,2+3*(COLUMN(H$5)-2),FALSE),0)+IFERROR(SUMIFS(Proventos!$F:$F,Proventos!$A:$A,YEAR(H$5)&amp;MONTH(H$5)&amp;Acompanhamento!$A50),0)</f>
        <v>0</v>
      </c>
      <c r="I50" s="259">
        <f>IFERROR(VLOOKUP($A50,'Variação'!$1:$1048576,4+3*(COLUMN(I$5)-2),FALSE)-VLOOKUP($A50,'Variação'!$1:$1048576,2+3*(COLUMN(I$5)-2),FALSE),0)+IFERROR(SUMIFS(Proventos!$F:$F,Proventos!$A:$A,YEAR(I$5)&amp;MONTH(I$5)&amp;Acompanhamento!$A50),0)</f>
        <v>0</v>
      </c>
      <c r="J50" s="259">
        <f>IFERROR(VLOOKUP($A50,'Variação'!$1:$1048576,4+3*(COLUMN(J$5)-2),FALSE)-VLOOKUP($A50,'Variação'!$1:$1048576,2+3*(COLUMN(J$5)-2),FALSE),0)+IFERROR(SUMIFS(Proventos!$F:$F,Proventos!$A:$A,YEAR(J$5)&amp;MONTH(J$5)&amp;Acompanhamento!$A50),0)</f>
        <v>0</v>
      </c>
      <c r="K50" s="259">
        <f>IFERROR(VLOOKUP($A50,'Variação'!$1:$1048576,4+3*(COLUMN(K$5)-2),FALSE)-VLOOKUP($A50,'Variação'!$1:$1048576,2+3*(COLUMN(K$5)-2),FALSE),0)+IFERROR(SUMIFS(Proventos!$F:$F,Proventos!$A:$A,YEAR(K$5)&amp;MONTH(K$5)&amp;Acompanhamento!$A50),0)</f>
        <v>0</v>
      </c>
      <c r="L50" s="259">
        <f>IFERROR(VLOOKUP($A50,'Variação'!$1:$1048576,4+3*(COLUMN(L$5)-2),FALSE)-VLOOKUP($A50,'Variação'!$1:$1048576,2+3*(COLUMN(L$5)-2),FALSE),0)+IFERROR(SUMIFS(Proventos!$F:$F,Proventos!$A:$A,YEAR(L$5)&amp;MONTH(L$5)&amp;Acompanhamento!$A50),0)</f>
        <v>0</v>
      </c>
      <c r="M50" s="259">
        <f>IFERROR(VLOOKUP($A50,'Variação'!$1:$1048576,4+3*(COLUMN(M$5)-2),FALSE)-VLOOKUP($A50,'Variação'!$1:$1048576,2+3*(COLUMN(M$5)-2),FALSE),0)+IFERROR(SUMIFS(Proventos!$F:$F,Proventos!$A:$A,YEAR(M$5)&amp;MONTH(M$5)&amp;Acompanhamento!$A50),0)</f>
        <v>0</v>
      </c>
      <c r="N50" s="259">
        <f>IFERROR(VLOOKUP($A50,'Variação'!$1:$1048576,4+3*(COLUMN(N$5)-2),FALSE)-VLOOKUP($A50,'Variação'!$1:$1048576,2+3*(COLUMN(N$5)-2),FALSE),0)+IFERROR(SUMIFS(Proventos!$F:$F,Proventos!$A:$A,YEAR(N$5)&amp;MONTH(N$5)&amp;Acompanhamento!$A50),0)</f>
        <v>0</v>
      </c>
      <c r="O50" s="259">
        <f>IFERROR(VLOOKUP($A50,'Variação'!$1:$1048576,4+3*(COLUMN(O$5)-2),FALSE)-VLOOKUP($A50,'Variação'!$1:$1048576,2+3*(COLUMN(O$5)-2),FALSE),0)+IFERROR(SUMIFS(Proventos!$F:$F,Proventos!$A:$A,YEAR(O$5)&amp;MONTH(O$5)&amp;Acompanhamento!$A50),0)</f>
        <v>0</v>
      </c>
      <c r="P50" s="259">
        <f>IFERROR(VLOOKUP($A50,'Variação'!$1:$1048576,4+3*(COLUMN(P$5)-2),FALSE)-VLOOKUP($A50,'Variação'!$1:$1048576,2+3*(COLUMN(P$5)-2),FALSE),0)+IFERROR(SUMIFS(Proventos!$F:$F,Proventos!$A:$A,YEAR(P$5)&amp;MONTH(P$5)&amp;Acompanhamento!$A50),0)</f>
        <v>0</v>
      </c>
      <c r="Q50" s="259">
        <f>IFERROR(VLOOKUP($A50,'Variação'!$1:$1048576,4+3*(COLUMN(Q$5)-2),FALSE)-VLOOKUP($A50,'Variação'!$1:$1048576,2+3*(COLUMN(Q$5)-2),FALSE),0)+IFERROR(SUMIFS(Proventos!$F:$F,Proventos!$A:$A,YEAR(Q$5)&amp;MONTH(Q$5)&amp;Acompanhamento!$A50),0)</f>
        <v>0</v>
      </c>
      <c r="R50" s="259">
        <f>IFERROR(VLOOKUP($A50,'Variação'!$1:$1048576,4+3*(COLUMN(R$5)-2),FALSE)-VLOOKUP($A50,'Variação'!$1:$1048576,2+3*(COLUMN(R$5)-2),FALSE),0)+IFERROR(SUMIFS(Proventos!$F:$F,Proventos!$A:$A,YEAR(R$5)&amp;MONTH(R$5)&amp;Acompanhamento!$A50),0)</f>
        <v>0</v>
      </c>
      <c r="S50" s="259">
        <f>IFERROR(VLOOKUP($A50,'Variação'!$1:$1048576,4+3*(COLUMN(S$5)-2),FALSE)-VLOOKUP($A50,'Variação'!$1:$1048576,2+3*(COLUMN(S$5)-2),FALSE),0)+IFERROR(SUMIFS(Proventos!$F:$F,Proventos!$A:$A,YEAR(S$5)&amp;MONTH(S$5)&amp;Acompanhamento!$A50),0)</f>
        <v>0</v>
      </c>
      <c r="T50" s="259">
        <f>IFERROR(VLOOKUP($A50,'Variação'!$1:$1048576,4+3*(COLUMN(T$5)-2),FALSE)-VLOOKUP($A50,'Variação'!$1:$1048576,2+3*(COLUMN(T$5)-2),FALSE),0)+IFERROR(SUMIFS(Proventos!$F:$F,Proventos!$A:$A,YEAR(T$5)&amp;MONTH(T$5)&amp;Acompanhamento!$A50),0)</f>
        <v>0</v>
      </c>
      <c r="U50" s="259">
        <f>IFERROR(VLOOKUP($A50,'Variação'!$1:$1048576,4+3*(COLUMN(U$5)-2),FALSE)-VLOOKUP($A50,'Variação'!$1:$1048576,2+3*(COLUMN(U$5)-2),FALSE),0)+IFERROR(SUMIFS(Proventos!$F:$F,Proventos!$A:$A,YEAR(U$5)&amp;MONTH(U$5)&amp;Acompanhamento!$A50),0)</f>
        <v>0</v>
      </c>
      <c r="V50" s="259">
        <f>IFERROR(VLOOKUP($A50,'Variação'!$1:$1048576,4+3*(COLUMN(V$5)-2),FALSE)-VLOOKUP($A50,'Variação'!$1:$1048576,2+3*(COLUMN(V$5)-2),FALSE),0)+IFERROR(SUMIFS(Proventos!$F:$F,Proventos!$A:$A,YEAR(V$5)&amp;MONTH(V$5)&amp;Acompanhamento!$A50),0)</f>
        <v>0</v>
      </c>
      <c r="W50" s="259">
        <f>IFERROR(VLOOKUP($A50,'Variação'!$1:$1048576,4+3*(COLUMN(W$5)-2),FALSE)-VLOOKUP($A50,'Variação'!$1:$1048576,2+3*(COLUMN(W$5)-2),FALSE),0)+IFERROR(SUMIFS(Proventos!$F:$F,Proventos!$A:$A,YEAR(W$5)&amp;MONTH(W$5)&amp;Acompanhamento!$A50),0)</f>
        <v>0</v>
      </c>
      <c r="X50" s="259">
        <f>IFERROR(VLOOKUP($A50,'Variação'!$1:$1048576,4+3*(COLUMN(X$5)-2),FALSE)-VLOOKUP($A50,'Variação'!$1:$1048576,2+3*(COLUMN(X$5)-2),FALSE),0)+IFERROR(SUMIFS(Proventos!$F:$F,Proventos!$A:$A,YEAR(X$5)&amp;MONTH(X$5)&amp;Acompanhamento!$A50),0)</f>
        <v>0</v>
      </c>
      <c r="Y50" s="259">
        <f>IFERROR(VLOOKUP($A50,'Variação'!$1:$1048576,4+3*(COLUMN(Y$5)-2),FALSE)-VLOOKUP($A50,'Variação'!$1:$1048576,2+3*(COLUMN(Y$5)-2),FALSE),0)+IFERROR(SUMIFS(Proventos!$F:$F,Proventos!$A:$A,YEAR(Y$5)&amp;MONTH(Y$5)&amp;Acompanhamento!$A50),0)</f>
        <v>0</v>
      </c>
      <c r="Z50" s="259">
        <f>IFERROR(VLOOKUP($A50,'Variação'!$1:$1048576,4+3*(COLUMN(Z$5)-2),FALSE)-VLOOKUP($A50,'Variação'!$1:$1048576,2+3*(COLUMN(Z$5)-2),FALSE),0)+IFERROR(SUMIFS(Proventos!$F:$F,Proventos!$A:$A,YEAR(Z$5)&amp;MONTH(Z$5)&amp;Acompanhamento!$A50),0)</f>
        <v>0</v>
      </c>
      <c r="AA50" s="259">
        <f>IFERROR(VLOOKUP($A50,'Variação'!$1:$1048576,4+3*(COLUMN(AA$5)-2),FALSE)-VLOOKUP($A50,'Variação'!$1:$1048576,2+3*(COLUMN(AA$5)-2),FALSE),0)+IFERROR(SUMIFS(Proventos!$F:$F,Proventos!$A:$A,YEAR(AA$5)&amp;MONTH(AA$5)&amp;Acompanhamento!$A50),0)</f>
        <v>0</v>
      </c>
      <c r="AB50" s="259">
        <f>IFERROR(VLOOKUP($A50,'Variação'!$1:$1048576,4+3*(COLUMN(AB$5)-2),FALSE)-VLOOKUP($A50,'Variação'!$1:$1048576,2+3*(COLUMN(AB$5)-2),FALSE),0)+IFERROR(SUMIFS(Proventos!$F:$F,Proventos!$A:$A,YEAR(AB$5)&amp;MONTH(AB$5)&amp;Acompanhamento!$A50),0)</f>
        <v>0</v>
      </c>
      <c r="AC50" s="259">
        <f>IFERROR(VLOOKUP($A50,'Variação'!$1:$1048576,4+3*(COLUMN(AC$5)-2),FALSE)-VLOOKUP($A50,'Variação'!$1:$1048576,2+3*(COLUMN(AC$5)-2),FALSE),0)+IFERROR(SUMIFS(Proventos!$F:$F,Proventos!$A:$A,YEAR(AC$5)&amp;MONTH(AC$5)&amp;Acompanhamento!$A50),0)</f>
        <v>0</v>
      </c>
      <c r="AD50" s="259">
        <f>IFERROR(VLOOKUP($A50,'Variação'!$1:$1048576,4+3*(COLUMN(AD$5)-2),FALSE)-VLOOKUP($A50,'Variação'!$1:$1048576,2+3*(COLUMN(AD$5)-2),FALSE),0)+IFERROR(SUMIFS(Proventos!$F:$F,Proventos!$A:$A,YEAR(AD$5)&amp;MONTH(AD$5)&amp;Acompanhamento!$A50),0)</f>
        <v>0</v>
      </c>
      <c r="AE50" s="259">
        <f>IFERROR(VLOOKUP($A50,'Variação'!$1:$1048576,4+3*(COLUMN(AE$5)-2),FALSE)-VLOOKUP($A50,'Variação'!$1:$1048576,2+3*(COLUMN(AE$5)-2),FALSE),0)+IFERROR(SUMIFS(Proventos!$F:$F,Proventos!$A:$A,YEAR(AE$5)&amp;MONTH(AE$5)&amp;Acompanhamento!$A50),0)</f>
        <v>0</v>
      </c>
      <c r="AF50" s="259">
        <f>IFERROR(VLOOKUP($A50,'Variação'!$1:$1048576,4+3*(COLUMN(AF$5)-2),FALSE)-VLOOKUP($A50,'Variação'!$1:$1048576,2+3*(COLUMN(AF$5)-2),FALSE),0)+IFERROR(SUMIFS(Proventos!$F:$F,Proventos!$A:$A,YEAR(AF$5)&amp;MONTH(AF$5)&amp;Acompanhamento!$A50),0)</f>
        <v>0</v>
      </c>
      <c r="AG50" s="259">
        <f>IFERROR(VLOOKUP($A50,'Variação'!$1:$1048576,4+3*(COLUMN(AG$5)-2),FALSE)-VLOOKUP($A50,'Variação'!$1:$1048576,2+3*(COLUMN(AG$5)-2),FALSE),0)+IFERROR(SUMIFS(Proventos!$F:$F,Proventos!$A:$A,YEAR(AG$5)&amp;MONTH(AG$5)&amp;Acompanhamento!$A50),0)</f>
        <v>0</v>
      </c>
      <c r="AH50" s="259">
        <f>IFERROR(VLOOKUP($A50,'Variação'!$1:$1048576,4+3*(COLUMN(AH$5)-2),FALSE)-VLOOKUP($A50,'Variação'!$1:$1048576,2+3*(COLUMN(AH$5)-2),FALSE),0)+IFERROR(SUMIFS(Proventos!$F:$F,Proventos!$A:$A,YEAR(AH$5)&amp;MONTH(AH$5)&amp;Acompanhamento!$A50),0)</f>
        <v>0</v>
      </c>
      <c r="AI50" s="259">
        <f>IFERROR(VLOOKUP($A50,'Variação'!$1:$1048576,4+3*(COLUMN(AI$5)-2),FALSE)-VLOOKUP($A50,'Variação'!$1:$1048576,2+3*(COLUMN(AI$5)-2),FALSE),0)+IFERROR(SUMIFS(Proventos!$F:$F,Proventos!$A:$A,YEAR(AI$5)&amp;MONTH(AI$5)&amp;Acompanhamento!$A50),0)</f>
        <v>0</v>
      </c>
      <c r="AJ50" s="259">
        <f>IFERROR(VLOOKUP($A50,'Variação'!$1:$1048576,4+3*(COLUMN(AJ$5)-2),FALSE)-VLOOKUP($A50,'Variação'!$1:$1048576,2+3*(COLUMN(AJ$5)-2),FALSE),0)+IFERROR(SUMIFS(Proventos!$F:$F,Proventos!$A:$A,YEAR(AJ$5)&amp;MONTH(AJ$5)&amp;Acompanhamento!$A50),0)</f>
        <v>0</v>
      </c>
      <c r="AK50" s="259">
        <f>IFERROR(VLOOKUP($A50,'Variação'!$1:$1048576,4+3*(COLUMN(AK$5)-2),FALSE)-VLOOKUP($A50,'Variação'!$1:$1048576,2+3*(COLUMN(AK$5)-2),FALSE),0)+IFERROR(SUMIFS(Proventos!$F:$F,Proventos!$A:$A,YEAR(AK$5)&amp;MONTH(AK$5)&amp;Acompanhamento!$A50),0)</f>
        <v>0</v>
      </c>
      <c r="AL50" s="259">
        <f>IFERROR(VLOOKUP($A50,'Variação'!$1:$1048576,4+3*(COLUMN(AL$5)-2),FALSE)-VLOOKUP($A50,'Variação'!$1:$1048576,2+3*(COLUMN(AL$5)-2),FALSE),0)+IFERROR(SUMIFS(Proventos!$F:$F,Proventos!$A:$A,YEAR(AL$5)&amp;MONTH(AL$5)&amp;Acompanhamento!$A50),0)</f>
        <v>0</v>
      </c>
      <c r="AM50" s="259">
        <f>IFERROR(VLOOKUP($A50,'Variação'!$1:$1048576,4+3*(COLUMN(AM$5)-2),FALSE)-VLOOKUP($A50,'Variação'!$1:$1048576,2+3*(COLUMN(AM$5)-2),FALSE),0)+IFERROR(SUMIFS(Proventos!$F:$F,Proventos!$A:$A,YEAR(AM$5)&amp;MONTH(AM$5)&amp;Acompanhamento!$A50),0)</f>
        <v>0</v>
      </c>
      <c r="AN50" s="259">
        <f>IFERROR(VLOOKUP($A50,'Variação'!$1:$1048576,4+3*(COLUMN(AN$5)-2),FALSE)-VLOOKUP($A50,'Variação'!$1:$1048576,2+3*(COLUMN(AN$5)-2),FALSE),0)+IFERROR(SUMIFS(Proventos!$F:$F,Proventos!$A:$A,YEAR(AN$5)&amp;MONTH(AN$5)&amp;Acompanhamento!$A50),0)</f>
        <v>0</v>
      </c>
      <c r="AO50" s="259">
        <f>IFERROR(VLOOKUP($A50,'Variação'!$1:$1048576,4+3*(COLUMN(AO$5)-2),FALSE)-VLOOKUP($A50,'Variação'!$1:$1048576,2+3*(COLUMN(AO$5)-2),FALSE),0)+IFERROR(SUMIFS(Proventos!$F:$F,Proventos!$A:$A,YEAR(AO$5)&amp;MONTH(AO$5)&amp;Acompanhamento!$A50),0)</f>
        <v>0</v>
      </c>
      <c r="AP50" s="259">
        <f>IFERROR(VLOOKUP($A50,'Variação'!$1:$1048576,4+3*(COLUMN(AP$5)-2),FALSE)-VLOOKUP($A50,'Variação'!$1:$1048576,2+3*(COLUMN(AP$5)-2),FALSE),0)+IFERROR(SUMIFS(Proventos!$F:$F,Proventos!$A:$A,YEAR(AP$5)&amp;MONTH(AP$5)&amp;Acompanhamento!$A50),0)</f>
        <v>0</v>
      </c>
      <c r="AQ50" s="259">
        <f>IFERROR(VLOOKUP($A50,'Variação'!$1:$1048576,4+3*(COLUMN(AQ$5)-2),FALSE)-VLOOKUP($A50,'Variação'!$1:$1048576,2+3*(COLUMN(AQ$5)-2),FALSE),0)+IFERROR(SUMIFS(Proventos!$F:$F,Proventos!$A:$A,YEAR(AQ$5)&amp;MONTH(AQ$5)&amp;Acompanhamento!$A50),0)</f>
        <v>0</v>
      </c>
      <c r="AR50" s="259">
        <f>IFERROR(VLOOKUP($A50,'Variação'!$1:$1048576,4+3*(COLUMN(AR$5)-2),FALSE)-VLOOKUP($A50,'Variação'!$1:$1048576,2+3*(COLUMN(AR$5)-2),FALSE),0)+IFERROR(SUMIFS(Proventos!$F:$F,Proventos!$A:$A,YEAR(AR$5)&amp;MONTH(AR$5)&amp;Acompanhamento!$A50),0)</f>
        <v>0</v>
      </c>
      <c r="AS50" s="259">
        <f>IFERROR(VLOOKUP($A50,'Variação'!$1:$1048576,4+3*(COLUMN(AS$5)-2),FALSE)-VLOOKUP($A50,'Variação'!$1:$1048576,2+3*(COLUMN(AS$5)-2),FALSE),0)+IFERROR(SUMIFS(Proventos!$F:$F,Proventos!$A:$A,YEAR(AS$5)&amp;MONTH(AS$5)&amp;Acompanhamento!$A50),0)</f>
        <v>0</v>
      </c>
      <c r="AT50" s="259">
        <f>IFERROR(VLOOKUP($A50,'Variação'!$1:$1048576,4+3*(COLUMN(AT$5)-2),FALSE)-VLOOKUP($A50,'Variação'!$1:$1048576,2+3*(COLUMN(AT$5)-2),FALSE),0)+IFERROR(SUMIFS(Proventos!$F:$F,Proventos!$A:$A,YEAR(AT$5)&amp;MONTH(AT$5)&amp;Acompanhamento!$A50),0)</f>
        <v>0</v>
      </c>
      <c r="AU50" s="259">
        <f>IFERROR(VLOOKUP($A50,'Variação'!$1:$1048576,4+3*(COLUMN(AU$5)-2),FALSE)-VLOOKUP($A50,'Variação'!$1:$1048576,2+3*(COLUMN(AU$5)-2),FALSE),0)+IFERROR(SUMIFS(Proventos!$F:$F,Proventos!$A:$A,YEAR(AU$5)&amp;MONTH(AU$5)&amp;Acompanhamento!$A50),0)</f>
        <v>0</v>
      </c>
      <c r="AV50" s="259">
        <f>IFERROR(VLOOKUP($A50,'Variação'!$1:$1048576,4+3*(COLUMN(AV$5)-2),FALSE)-VLOOKUP($A50,'Variação'!$1:$1048576,2+3*(COLUMN(AV$5)-2),FALSE),0)+IFERROR(SUMIFS(Proventos!$F:$F,Proventos!$A:$A,YEAR(AV$5)&amp;MONTH(AV$5)&amp;Acompanhamento!$A50),0)</f>
        <v>0</v>
      </c>
      <c r="AW50" s="259">
        <f>IFERROR(VLOOKUP($A50,'Variação'!$1:$1048576,4+3*(COLUMN(AW$5)-2),FALSE)-VLOOKUP($A50,'Variação'!$1:$1048576,2+3*(COLUMN(AW$5)-2),FALSE),0)+IFERROR(SUMIFS(Proventos!$F:$F,Proventos!$A:$A,YEAR(AW$5)&amp;MONTH(AW$5)&amp;Acompanhamento!$A50),0)</f>
        <v>0</v>
      </c>
      <c r="AX50" s="259">
        <f>IFERROR(VLOOKUP($A50,'Variação'!$1:$1048576,4+3*(COLUMN(AX$5)-2),FALSE)-VLOOKUP($A50,'Variação'!$1:$1048576,2+3*(COLUMN(AX$5)-2),FALSE),0)+IFERROR(SUMIFS(Proventos!$F:$F,Proventos!$A:$A,YEAR(AX$5)&amp;MONTH(AX$5)&amp;Acompanhamento!$A50),0)</f>
        <v>0</v>
      </c>
      <c r="AY50" s="259">
        <f>IFERROR(VLOOKUP($A50,'Variação'!$1:$1048576,4+3*(COLUMN(AY$5)-2),FALSE)-VLOOKUP($A50,'Variação'!$1:$1048576,2+3*(COLUMN(AY$5)-2),FALSE),0)+IFERROR(SUMIFS(Proventos!$F:$F,Proventos!$A:$A,YEAR(AY$5)&amp;MONTH(AY$5)&amp;Acompanhamento!$A50),0)</f>
        <v>0</v>
      </c>
      <c r="AZ50" s="259">
        <f>IFERROR(VLOOKUP($A50,'Variação'!$1:$1048576,4+3*(COLUMN(AZ$5)-2),FALSE)-VLOOKUP($A50,'Variação'!$1:$1048576,2+3*(COLUMN(AZ$5)-2),FALSE),0)+IFERROR(SUMIFS(Proventos!$F:$F,Proventos!$A:$A,YEAR(AZ$5)&amp;MONTH(AZ$5)&amp;Acompanhamento!$A50),0)</f>
        <v>0</v>
      </c>
      <c r="BA50" s="259">
        <f>IFERROR(VLOOKUP($A50,'Variação'!$1:$1048576,4+3*(COLUMN(BA$5)-2),FALSE)-VLOOKUP($A50,'Variação'!$1:$1048576,2+3*(COLUMN(BA$5)-2),FALSE),0)+IFERROR(SUMIFS(Proventos!$F:$F,Proventos!$A:$A,YEAR(BA$5)&amp;MONTH(BA$5)&amp;Acompanhamento!$A50),0)</f>
        <v>0</v>
      </c>
      <c r="BB50" s="259">
        <f>IFERROR(VLOOKUP($A50,'Variação'!$1:$1048576,4+3*(COLUMN(BB$5)-2),FALSE)-VLOOKUP($A50,'Variação'!$1:$1048576,2+3*(COLUMN(BB$5)-2),FALSE),0)+IFERROR(SUMIFS(Proventos!$F:$F,Proventos!$A:$A,YEAR(BB$5)&amp;MONTH(BB$5)&amp;Acompanhamento!$A50),0)</f>
        <v>0</v>
      </c>
      <c r="BC50" s="259">
        <f>IFERROR(VLOOKUP($A50,'Variação'!$1:$1048576,4+3*(COLUMN(BC$5)-2),FALSE)-VLOOKUP($A50,'Variação'!$1:$1048576,2+3*(COLUMN(BC$5)-2),FALSE),0)+IFERROR(SUMIFS(Proventos!$F:$F,Proventos!$A:$A,YEAR(BC$5)&amp;MONTH(BC$5)&amp;Acompanhamento!$A50),0)</f>
        <v>0</v>
      </c>
      <c r="BD50" s="259">
        <f>IFERROR(VLOOKUP($A50,'Variação'!$1:$1048576,4+3*(COLUMN(BD$5)-2),FALSE)-VLOOKUP($A50,'Variação'!$1:$1048576,2+3*(COLUMN(BD$5)-2),FALSE),0)+IFERROR(SUMIFS(Proventos!$F:$F,Proventos!$A:$A,YEAR(BD$5)&amp;MONTH(BD$5)&amp;Acompanhamento!$A50),0)</f>
        <v>0</v>
      </c>
      <c r="BE50" s="259">
        <f>IFERROR(VLOOKUP($A50,'Variação'!$1:$1048576,4+3*(COLUMN(BE$5)-2),FALSE)-VLOOKUP($A50,'Variação'!$1:$1048576,2+3*(COLUMN(BE$5)-2),FALSE),0)+IFERROR(SUMIFS(Proventos!$F:$F,Proventos!$A:$A,YEAR(BE$5)&amp;MONTH(BE$5)&amp;Acompanhamento!$A50),0)</f>
        <v>0</v>
      </c>
      <c r="BF50" s="259">
        <f>IFERROR(VLOOKUP($A50,'Variação'!$1:$1048576,4+3*(COLUMN(BF$5)-2),FALSE)-VLOOKUP($A50,'Variação'!$1:$1048576,2+3*(COLUMN(BF$5)-2),FALSE),0)+IFERROR(SUMIFS(Proventos!$F:$F,Proventos!$A:$A,YEAR(BF$5)&amp;MONTH(BF$5)&amp;Acompanhamento!$A50),0)</f>
        <v>0</v>
      </c>
      <c r="BG50" s="259">
        <f>IFERROR(VLOOKUP($A50,'Variação'!$1:$1048576,4+3*(COLUMN(BG$5)-2),FALSE)-VLOOKUP($A50,'Variação'!$1:$1048576,2+3*(COLUMN(BG$5)-2),FALSE),0)+IFERROR(SUMIFS(Proventos!$F:$F,Proventos!$A:$A,YEAR(BG$5)&amp;MONTH(BG$5)&amp;Acompanhamento!$A50),0)</f>
        <v>0</v>
      </c>
      <c r="BH50" s="259">
        <f>IFERROR(VLOOKUP($A50,'Variação'!$1:$1048576,4+3*(COLUMN(BH$5)-2),FALSE)-VLOOKUP($A50,'Variação'!$1:$1048576,2+3*(COLUMN(BH$5)-2),FALSE),0)+IFERROR(SUMIFS(Proventos!$F:$F,Proventos!$A:$A,YEAR(BH$5)&amp;MONTH(BH$5)&amp;Acompanhamento!$A50),0)</f>
        <v>0</v>
      </c>
      <c r="BI50" s="259">
        <f>IFERROR(VLOOKUP($A50,'Variação'!$1:$1048576,4+3*(COLUMN(BI$5)-2),FALSE)-VLOOKUP($A50,'Variação'!$1:$1048576,2+3*(COLUMN(BI$5)-2),FALSE),0)+IFERROR(SUMIFS(Proventos!$F:$F,Proventos!$A:$A,YEAR(BI$5)&amp;MONTH(BI$5)&amp;Acompanhamento!$A50),0)</f>
        <v>0</v>
      </c>
    </row>
    <row r="51" ht="14.25" customHeight="1" outlineLevel="2">
      <c r="A51" s="263"/>
      <c r="B51" s="259">
        <f>IFERROR(VLOOKUP($A51,'Variação'!$1:$1048576,4+3*(COLUMN(B$5)-2),FALSE)-VLOOKUP($A51,'Variação'!$1:$1048576,2+3*(COLUMN(B$5)-2),FALSE),0)+IFERROR(SUMIFS(Proventos!$F:$F,Proventos!$A:$A,YEAR(B$5)&amp;MONTH(B$5)&amp;Acompanhamento!$A51),0)</f>
        <v>0</v>
      </c>
      <c r="C51" s="259">
        <f>IFERROR(VLOOKUP($A51,'Variação'!$1:$1048576,4+3*(COLUMN(C$5)-2),FALSE)-VLOOKUP($A51,'Variação'!$1:$1048576,2+3*(COLUMN(C$5)-2),FALSE),0)+IFERROR(SUMIFS(Proventos!$F:$F,Proventos!$A:$A,YEAR(C$5)&amp;MONTH(C$5)&amp;Acompanhamento!$A51),0)</f>
        <v>0</v>
      </c>
      <c r="D51" s="259">
        <f>IFERROR(VLOOKUP($A51,'Variação'!$1:$1048576,4+3*(COLUMN(D$5)-2),FALSE)-VLOOKUP($A51,'Variação'!$1:$1048576,2+3*(COLUMN(D$5)-2),FALSE),0)+IFERROR(SUMIFS(Proventos!$F:$F,Proventos!$A:$A,YEAR(D$5)&amp;MONTH(D$5)&amp;Acompanhamento!$A51),0)</f>
        <v>0</v>
      </c>
      <c r="E51" s="259">
        <f>IFERROR(VLOOKUP($A51,'Variação'!$1:$1048576,4+3*(COLUMN(E$5)-2),FALSE)-VLOOKUP($A51,'Variação'!$1:$1048576,2+3*(COLUMN(E$5)-2),FALSE),0)+IFERROR(SUMIFS(Proventos!$F:$F,Proventos!$A:$A,YEAR(E$5)&amp;MONTH(E$5)&amp;Acompanhamento!$A51),0)</f>
        <v>0</v>
      </c>
      <c r="F51" s="259">
        <f>IFERROR(VLOOKUP($A51,'Variação'!$1:$1048576,4+3*(COLUMN(F$5)-2),FALSE)-VLOOKUP($A51,'Variação'!$1:$1048576,2+3*(COLUMN(F$5)-2),FALSE),0)+IFERROR(SUMIFS(Proventos!$F:$F,Proventos!$A:$A,YEAR(F$5)&amp;MONTH(F$5)&amp;Acompanhamento!$A51),0)</f>
        <v>0</v>
      </c>
      <c r="G51" s="259">
        <f>IFERROR(VLOOKUP($A51,'Variação'!$1:$1048576,4+3*(COLUMN(G$5)-2),FALSE)-VLOOKUP($A51,'Variação'!$1:$1048576,2+3*(COLUMN(G$5)-2),FALSE),0)+IFERROR(SUMIFS(Proventos!$F:$F,Proventos!$A:$A,YEAR(G$5)&amp;MONTH(G$5)&amp;Acompanhamento!$A51),0)</f>
        <v>0</v>
      </c>
      <c r="H51" s="259">
        <f>IFERROR(VLOOKUP($A51,'Variação'!$1:$1048576,4+3*(COLUMN(H$5)-2),FALSE)-VLOOKUP($A51,'Variação'!$1:$1048576,2+3*(COLUMN(H$5)-2),FALSE),0)+IFERROR(SUMIFS(Proventos!$F:$F,Proventos!$A:$A,YEAR(H$5)&amp;MONTH(H$5)&amp;Acompanhamento!$A51),0)</f>
        <v>0</v>
      </c>
      <c r="I51" s="259">
        <f>IFERROR(VLOOKUP($A51,'Variação'!$1:$1048576,4+3*(COLUMN(I$5)-2),FALSE)-VLOOKUP($A51,'Variação'!$1:$1048576,2+3*(COLUMN(I$5)-2),FALSE),0)+IFERROR(SUMIFS(Proventos!$F:$F,Proventos!$A:$A,YEAR(I$5)&amp;MONTH(I$5)&amp;Acompanhamento!$A51),0)</f>
        <v>0</v>
      </c>
      <c r="J51" s="259">
        <f>IFERROR(VLOOKUP($A51,'Variação'!$1:$1048576,4+3*(COLUMN(J$5)-2),FALSE)-VLOOKUP($A51,'Variação'!$1:$1048576,2+3*(COLUMN(J$5)-2),FALSE),0)+IFERROR(SUMIFS(Proventos!$F:$F,Proventos!$A:$A,YEAR(J$5)&amp;MONTH(J$5)&amp;Acompanhamento!$A51),0)</f>
        <v>0</v>
      </c>
      <c r="K51" s="259">
        <f>IFERROR(VLOOKUP($A51,'Variação'!$1:$1048576,4+3*(COLUMN(K$5)-2),FALSE)-VLOOKUP($A51,'Variação'!$1:$1048576,2+3*(COLUMN(K$5)-2),FALSE),0)+IFERROR(SUMIFS(Proventos!$F:$F,Proventos!$A:$A,YEAR(K$5)&amp;MONTH(K$5)&amp;Acompanhamento!$A51),0)</f>
        <v>0</v>
      </c>
      <c r="L51" s="259">
        <f>IFERROR(VLOOKUP($A51,'Variação'!$1:$1048576,4+3*(COLUMN(L$5)-2),FALSE)-VLOOKUP($A51,'Variação'!$1:$1048576,2+3*(COLUMN(L$5)-2),FALSE),0)+IFERROR(SUMIFS(Proventos!$F:$F,Proventos!$A:$A,YEAR(L$5)&amp;MONTH(L$5)&amp;Acompanhamento!$A51),0)</f>
        <v>0</v>
      </c>
      <c r="M51" s="259">
        <f>IFERROR(VLOOKUP($A51,'Variação'!$1:$1048576,4+3*(COLUMN(M$5)-2),FALSE)-VLOOKUP($A51,'Variação'!$1:$1048576,2+3*(COLUMN(M$5)-2),FALSE),0)+IFERROR(SUMIFS(Proventos!$F:$F,Proventos!$A:$A,YEAR(M$5)&amp;MONTH(M$5)&amp;Acompanhamento!$A51),0)</f>
        <v>0</v>
      </c>
      <c r="N51" s="259">
        <f>IFERROR(VLOOKUP($A51,'Variação'!$1:$1048576,4+3*(COLUMN(N$5)-2),FALSE)-VLOOKUP($A51,'Variação'!$1:$1048576,2+3*(COLUMN(N$5)-2),FALSE),0)+IFERROR(SUMIFS(Proventos!$F:$F,Proventos!$A:$A,YEAR(N$5)&amp;MONTH(N$5)&amp;Acompanhamento!$A51),0)</f>
        <v>0</v>
      </c>
      <c r="O51" s="259">
        <f>IFERROR(VLOOKUP($A51,'Variação'!$1:$1048576,4+3*(COLUMN(O$5)-2),FALSE)-VLOOKUP($A51,'Variação'!$1:$1048576,2+3*(COLUMN(O$5)-2),FALSE),0)+IFERROR(SUMIFS(Proventos!$F:$F,Proventos!$A:$A,YEAR(O$5)&amp;MONTH(O$5)&amp;Acompanhamento!$A51),0)</f>
        <v>0</v>
      </c>
      <c r="P51" s="259">
        <f>IFERROR(VLOOKUP($A51,'Variação'!$1:$1048576,4+3*(COLUMN(P$5)-2),FALSE)-VLOOKUP($A51,'Variação'!$1:$1048576,2+3*(COLUMN(P$5)-2),FALSE),0)+IFERROR(SUMIFS(Proventos!$F:$F,Proventos!$A:$A,YEAR(P$5)&amp;MONTH(P$5)&amp;Acompanhamento!$A51),0)</f>
        <v>0</v>
      </c>
      <c r="Q51" s="259">
        <f>IFERROR(VLOOKUP($A51,'Variação'!$1:$1048576,4+3*(COLUMN(Q$5)-2),FALSE)-VLOOKUP($A51,'Variação'!$1:$1048576,2+3*(COLUMN(Q$5)-2),FALSE),0)+IFERROR(SUMIFS(Proventos!$F:$F,Proventos!$A:$A,YEAR(Q$5)&amp;MONTH(Q$5)&amp;Acompanhamento!$A51),0)</f>
        <v>0</v>
      </c>
      <c r="R51" s="259">
        <f>IFERROR(VLOOKUP($A51,'Variação'!$1:$1048576,4+3*(COLUMN(R$5)-2),FALSE)-VLOOKUP($A51,'Variação'!$1:$1048576,2+3*(COLUMN(R$5)-2),FALSE),0)+IFERROR(SUMIFS(Proventos!$F:$F,Proventos!$A:$A,YEAR(R$5)&amp;MONTH(R$5)&amp;Acompanhamento!$A51),0)</f>
        <v>0</v>
      </c>
      <c r="S51" s="259">
        <f>IFERROR(VLOOKUP($A51,'Variação'!$1:$1048576,4+3*(COLUMN(S$5)-2),FALSE)-VLOOKUP($A51,'Variação'!$1:$1048576,2+3*(COLUMN(S$5)-2),FALSE),0)+IFERROR(SUMIFS(Proventos!$F:$F,Proventos!$A:$A,YEAR(S$5)&amp;MONTH(S$5)&amp;Acompanhamento!$A51),0)</f>
        <v>0</v>
      </c>
      <c r="T51" s="259">
        <f>IFERROR(VLOOKUP($A51,'Variação'!$1:$1048576,4+3*(COLUMN(T$5)-2),FALSE)-VLOOKUP($A51,'Variação'!$1:$1048576,2+3*(COLUMN(T$5)-2),FALSE),0)+IFERROR(SUMIFS(Proventos!$F:$F,Proventos!$A:$A,YEAR(T$5)&amp;MONTH(T$5)&amp;Acompanhamento!$A51),0)</f>
        <v>0</v>
      </c>
      <c r="U51" s="259">
        <f>IFERROR(VLOOKUP($A51,'Variação'!$1:$1048576,4+3*(COLUMN(U$5)-2),FALSE)-VLOOKUP($A51,'Variação'!$1:$1048576,2+3*(COLUMN(U$5)-2),FALSE),0)+IFERROR(SUMIFS(Proventos!$F:$F,Proventos!$A:$A,YEAR(U$5)&amp;MONTH(U$5)&amp;Acompanhamento!$A51),0)</f>
        <v>0</v>
      </c>
      <c r="V51" s="259">
        <f>IFERROR(VLOOKUP($A51,'Variação'!$1:$1048576,4+3*(COLUMN(V$5)-2),FALSE)-VLOOKUP($A51,'Variação'!$1:$1048576,2+3*(COLUMN(V$5)-2),FALSE),0)+IFERROR(SUMIFS(Proventos!$F:$F,Proventos!$A:$A,YEAR(V$5)&amp;MONTH(V$5)&amp;Acompanhamento!$A51),0)</f>
        <v>0</v>
      </c>
      <c r="W51" s="259">
        <f>IFERROR(VLOOKUP($A51,'Variação'!$1:$1048576,4+3*(COLUMN(W$5)-2),FALSE)-VLOOKUP($A51,'Variação'!$1:$1048576,2+3*(COLUMN(W$5)-2),FALSE),0)+IFERROR(SUMIFS(Proventos!$F:$F,Proventos!$A:$A,YEAR(W$5)&amp;MONTH(W$5)&amp;Acompanhamento!$A51),0)</f>
        <v>0</v>
      </c>
      <c r="X51" s="259">
        <f>IFERROR(VLOOKUP($A51,'Variação'!$1:$1048576,4+3*(COLUMN(X$5)-2),FALSE)-VLOOKUP($A51,'Variação'!$1:$1048576,2+3*(COLUMN(X$5)-2),FALSE),0)+IFERROR(SUMIFS(Proventos!$F:$F,Proventos!$A:$A,YEAR(X$5)&amp;MONTH(X$5)&amp;Acompanhamento!$A51),0)</f>
        <v>0</v>
      </c>
      <c r="Y51" s="259">
        <f>IFERROR(VLOOKUP($A51,'Variação'!$1:$1048576,4+3*(COLUMN(Y$5)-2),FALSE)-VLOOKUP($A51,'Variação'!$1:$1048576,2+3*(COLUMN(Y$5)-2),FALSE),0)+IFERROR(SUMIFS(Proventos!$F:$F,Proventos!$A:$A,YEAR(Y$5)&amp;MONTH(Y$5)&amp;Acompanhamento!$A51),0)</f>
        <v>0</v>
      </c>
      <c r="Z51" s="259">
        <f>IFERROR(VLOOKUP($A51,'Variação'!$1:$1048576,4+3*(COLUMN(Z$5)-2),FALSE)-VLOOKUP($A51,'Variação'!$1:$1048576,2+3*(COLUMN(Z$5)-2),FALSE),0)+IFERROR(SUMIFS(Proventos!$F:$F,Proventos!$A:$A,YEAR(Z$5)&amp;MONTH(Z$5)&amp;Acompanhamento!$A51),0)</f>
        <v>0</v>
      </c>
      <c r="AA51" s="259">
        <f>IFERROR(VLOOKUP($A51,'Variação'!$1:$1048576,4+3*(COLUMN(AA$5)-2),FALSE)-VLOOKUP($A51,'Variação'!$1:$1048576,2+3*(COLUMN(AA$5)-2),FALSE),0)+IFERROR(SUMIFS(Proventos!$F:$F,Proventos!$A:$A,YEAR(AA$5)&amp;MONTH(AA$5)&amp;Acompanhamento!$A51),0)</f>
        <v>0</v>
      </c>
      <c r="AB51" s="259">
        <f>IFERROR(VLOOKUP($A51,'Variação'!$1:$1048576,4+3*(COLUMN(AB$5)-2),FALSE)-VLOOKUP($A51,'Variação'!$1:$1048576,2+3*(COLUMN(AB$5)-2),FALSE),0)+IFERROR(SUMIFS(Proventos!$F:$F,Proventos!$A:$A,YEAR(AB$5)&amp;MONTH(AB$5)&amp;Acompanhamento!$A51),0)</f>
        <v>0</v>
      </c>
      <c r="AC51" s="259">
        <f>IFERROR(VLOOKUP($A51,'Variação'!$1:$1048576,4+3*(COLUMN(AC$5)-2),FALSE)-VLOOKUP($A51,'Variação'!$1:$1048576,2+3*(COLUMN(AC$5)-2),FALSE),0)+IFERROR(SUMIFS(Proventos!$F:$F,Proventos!$A:$A,YEAR(AC$5)&amp;MONTH(AC$5)&amp;Acompanhamento!$A51),0)</f>
        <v>0</v>
      </c>
      <c r="AD51" s="259">
        <f>IFERROR(VLOOKUP($A51,'Variação'!$1:$1048576,4+3*(COLUMN(AD$5)-2),FALSE)-VLOOKUP($A51,'Variação'!$1:$1048576,2+3*(COLUMN(AD$5)-2),FALSE),0)+IFERROR(SUMIFS(Proventos!$F:$F,Proventos!$A:$A,YEAR(AD$5)&amp;MONTH(AD$5)&amp;Acompanhamento!$A51),0)</f>
        <v>0</v>
      </c>
      <c r="AE51" s="259">
        <f>IFERROR(VLOOKUP($A51,'Variação'!$1:$1048576,4+3*(COLUMN(AE$5)-2),FALSE)-VLOOKUP($A51,'Variação'!$1:$1048576,2+3*(COLUMN(AE$5)-2),FALSE),0)+IFERROR(SUMIFS(Proventos!$F:$F,Proventos!$A:$A,YEAR(AE$5)&amp;MONTH(AE$5)&amp;Acompanhamento!$A51),0)</f>
        <v>0</v>
      </c>
      <c r="AF51" s="259">
        <f>IFERROR(VLOOKUP($A51,'Variação'!$1:$1048576,4+3*(COLUMN(AF$5)-2),FALSE)-VLOOKUP($A51,'Variação'!$1:$1048576,2+3*(COLUMN(AF$5)-2),FALSE),0)+IFERROR(SUMIFS(Proventos!$F:$F,Proventos!$A:$A,YEAR(AF$5)&amp;MONTH(AF$5)&amp;Acompanhamento!$A51),0)</f>
        <v>0</v>
      </c>
      <c r="AG51" s="259">
        <f>IFERROR(VLOOKUP($A51,'Variação'!$1:$1048576,4+3*(COLUMN(AG$5)-2),FALSE)-VLOOKUP($A51,'Variação'!$1:$1048576,2+3*(COLUMN(AG$5)-2),FALSE),0)+IFERROR(SUMIFS(Proventos!$F:$F,Proventos!$A:$A,YEAR(AG$5)&amp;MONTH(AG$5)&amp;Acompanhamento!$A51),0)</f>
        <v>0</v>
      </c>
      <c r="AH51" s="259">
        <f>IFERROR(VLOOKUP($A51,'Variação'!$1:$1048576,4+3*(COLUMN(AH$5)-2),FALSE)-VLOOKUP($A51,'Variação'!$1:$1048576,2+3*(COLUMN(AH$5)-2),FALSE),0)+IFERROR(SUMIFS(Proventos!$F:$F,Proventos!$A:$A,YEAR(AH$5)&amp;MONTH(AH$5)&amp;Acompanhamento!$A51),0)</f>
        <v>0</v>
      </c>
      <c r="AI51" s="259">
        <f>IFERROR(VLOOKUP($A51,'Variação'!$1:$1048576,4+3*(COLUMN(AI$5)-2),FALSE)-VLOOKUP($A51,'Variação'!$1:$1048576,2+3*(COLUMN(AI$5)-2),FALSE),0)+IFERROR(SUMIFS(Proventos!$F:$F,Proventos!$A:$A,YEAR(AI$5)&amp;MONTH(AI$5)&amp;Acompanhamento!$A51),0)</f>
        <v>0</v>
      </c>
      <c r="AJ51" s="259">
        <f>IFERROR(VLOOKUP($A51,'Variação'!$1:$1048576,4+3*(COLUMN(AJ$5)-2),FALSE)-VLOOKUP($A51,'Variação'!$1:$1048576,2+3*(COLUMN(AJ$5)-2),FALSE),0)+IFERROR(SUMIFS(Proventos!$F:$F,Proventos!$A:$A,YEAR(AJ$5)&amp;MONTH(AJ$5)&amp;Acompanhamento!$A51),0)</f>
        <v>0</v>
      </c>
      <c r="AK51" s="259">
        <f>IFERROR(VLOOKUP($A51,'Variação'!$1:$1048576,4+3*(COLUMN(AK$5)-2),FALSE)-VLOOKUP($A51,'Variação'!$1:$1048576,2+3*(COLUMN(AK$5)-2),FALSE),0)+IFERROR(SUMIFS(Proventos!$F:$F,Proventos!$A:$A,YEAR(AK$5)&amp;MONTH(AK$5)&amp;Acompanhamento!$A51),0)</f>
        <v>0</v>
      </c>
      <c r="AL51" s="259">
        <f>IFERROR(VLOOKUP($A51,'Variação'!$1:$1048576,4+3*(COLUMN(AL$5)-2),FALSE)-VLOOKUP($A51,'Variação'!$1:$1048576,2+3*(COLUMN(AL$5)-2),FALSE),0)+IFERROR(SUMIFS(Proventos!$F:$F,Proventos!$A:$A,YEAR(AL$5)&amp;MONTH(AL$5)&amp;Acompanhamento!$A51),0)</f>
        <v>0</v>
      </c>
      <c r="AM51" s="259">
        <f>IFERROR(VLOOKUP($A51,'Variação'!$1:$1048576,4+3*(COLUMN(AM$5)-2),FALSE)-VLOOKUP($A51,'Variação'!$1:$1048576,2+3*(COLUMN(AM$5)-2),FALSE),0)+IFERROR(SUMIFS(Proventos!$F:$F,Proventos!$A:$A,YEAR(AM$5)&amp;MONTH(AM$5)&amp;Acompanhamento!$A51),0)</f>
        <v>0</v>
      </c>
      <c r="AN51" s="259">
        <f>IFERROR(VLOOKUP($A51,'Variação'!$1:$1048576,4+3*(COLUMN(AN$5)-2),FALSE)-VLOOKUP($A51,'Variação'!$1:$1048576,2+3*(COLUMN(AN$5)-2),FALSE),0)+IFERROR(SUMIFS(Proventos!$F:$F,Proventos!$A:$A,YEAR(AN$5)&amp;MONTH(AN$5)&amp;Acompanhamento!$A51),0)</f>
        <v>0</v>
      </c>
      <c r="AO51" s="259">
        <f>IFERROR(VLOOKUP($A51,'Variação'!$1:$1048576,4+3*(COLUMN(AO$5)-2),FALSE)-VLOOKUP($A51,'Variação'!$1:$1048576,2+3*(COLUMN(AO$5)-2),FALSE),0)+IFERROR(SUMIFS(Proventos!$F:$F,Proventos!$A:$A,YEAR(AO$5)&amp;MONTH(AO$5)&amp;Acompanhamento!$A51),0)</f>
        <v>0</v>
      </c>
      <c r="AP51" s="259">
        <f>IFERROR(VLOOKUP($A51,'Variação'!$1:$1048576,4+3*(COLUMN(AP$5)-2),FALSE)-VLOOKUP($A51,'Variação'!$1:$1048576,2+3*(COLUMN(AP$5)-2),FALSE),0)+IFERROR(SUMIFS(Proventos!$F:$F,Proventos!$A:$A,YEAR(AP$5)&amp;MONTH(AP$5)&amp;Acompanhamento!$A51),0)</f>
        <v>0</v>
      </c>
      <c r="AQ51" s="259">
        <f>IFERROR(VLOOKUP($A51,'Variação'!$1:$1048576,4+3*(COLUMN(AQ$5)-2),FALSE)-VLOOKUP($A51,'Variação'!$1:$1048576,2+3*(COLUMN(AQ$5)-2),FALSE),0)+IFERROR(SUMIFS(Proventos!$F:$F,Proventos!$A:$A,YEAR(AQ$5)&amp;MONTH(AQ$5)&amp;Acompanhamento!$A51),0)</f>
        <v>0</v>
      </c>
      <c r="AR51" s="259">
        <f>IFERROR(VLOOKUP($A51,'Variação'!$1:$1048576,4+3*(COLUMN(AR$5)-2),FALSE)-VLOOKUP($A51,'Variação'!$1:$1048576,2+3*(COLUMN(AR$5)-2),FALSE),0)+IFERROR(SUMIFS(Proventos!$F:$F,Proventos!$A:$A,YEAR(AR$5)&amp;MONTH(AR$5)&amp;Acompanhamento!$A51),0)</f>
        <v>0</v>
      </c>
      <c r="AS51" s="259">
        <f>IFERROR(VLOOKUP($A51,'Variação'!$1:$1048576,4+3*(COLUMN(AS$5)-2),FALSE)-VLOOKUP($A51,'Variação'!$1:$1048576,2+3*(COLUMN(AS$5)-2),FALSE),0)+IFERROR(SUMIFS(Proventos!$F:$F,Proventos!$A:$A,YEAR(AS$5)&amp;MONTH(AS$5)&amp;Acompanhamento!$A51),0)</f>
        <v>0</v>
      </c>
      <c r="AT51" s="259">
        <f>IFERROR(VLOOKUP($A51,'Variação'!$1:$1048576,4+3*(COLUMN(AT$5)-2),FALSE)-VLOOKUP($A51,'Variação'!$1:$1048576,2+3*(COLUMN(AT$5)-2),FALSE),0)+IFERROR(SUMIFS(Proventos!$F:$F,Proventos!$A:$A,YEAR(AT$5)&amp;MONTH(AT$5)&amp;Acompanhamento!$A51),0)</f>
        <v>0</v>
      </c>
      <c r="AU51" s="259">
        <f>IFERROR(VLOOKUP($A51,'Variação'!$1:$1048576,4+3*(COLUMN(AU$5)-2),FALSE)-VLOOKUP($A51,'Variação'!$1:$1048576,2+3*(COLUMN(AU$5)-2),FALSE),0)+IFERROR(SUMIFS(Proventos!$F:$F,Proventos!$A:$A,YEAR(AU$5)&amp;MONTH(AU$5)&amp;Acompanhamento!$A51),0)</f>
        <v>0</v>
      </c>
      <c r="AV51" s="259">
        <f>IFERROR(VLOOKUP($A51,'Variação'!$1:$1048576,4+3*(COLUMN(AV$5)-2),FALSE)-VLOOKUP($A51,'Variação'!$1:$1048576,2+3*(COLUMN(AV$5)-2),FALSE),0)+IFERROR(SUMIFS(Proventos!$F:$F,Proventos!$A:$A,YEAR(AV$5)&amp;MONTH(AV$5)&amp;Acompanhamento!$A51),0)</f>
        <v>0</v>
      </c>
      <c r="AW51" s="259">
        <f>IFERROR(VLOOKUP($A51,'Variação'!$1:$1048576,4+3*(COLUMN(AW$5)-2),FALSE)-VLOOKUP($A51,'Variação'!$1:$1048576,2+3*(COLUMN(AW$5)-2),FALSE),0)+IFERROR(SUMIFS(Proventos!$F:$F,Proventos!$A:$A,YEAR(AW$5)&amp;MONTH(AW$5)&amp;Acompanhamento!$A51),0)</f>
        <v>0</v>
      </c>
      <c r="AX51" s="259">
        <f>IFERROR(VLOOKUP($A51,'Variação'!$1:$1048576,4+3*(COLUMN(AX$5)-2),FALSE)-VLOOKUP($A51,'Variação'!$1:$1048576,2+3*(COLUMN(AX$5)-2),FALSE),0)+IFERROR(SUMIFS(Proventos!$F:$F,Proventos!$A:$A,YEAR(AX$5)&amp;MONTH(AX$5)&amp;Acompanhamento!$A51),0)</f>
        <v>0</v>
      </c>
      <c r="AY51" s="259">
        <f>IFERROR(VLOOKUP($A51,'Variação'!$1:$1048576,4+3*(COLUMN(AY$5)-2),FALSE)-VLOOKUP($A51,'Variação'!$1:$1048576,2+3*(COLUMN(AY$5)-2),FALSE),0)+IFERROR(SUMIFS(Proventos!$F:$F,Proventos!$A:$A,YEAR(AY$5)&amp;MONTH(AY$5)&amp;Acompanhamento!$A51),0)</f>
        <v>0</v>
      </c>
      <c r="AZ51" s="259">
        <f>IFERROR(VLOOKUP($A51,'Variação'!$1:$1048576,4+3*(COLUMN(AZ$5)-2),FALSE)-VLOOKUP($A51,'Variação'!$1:$1048576,2+3*(COLUMN(AZ$5)-2),FALSE),0)+IFERROR(SUMIFS(Proventos!$F:$F,Proventos!$A:$A,YEAR(AZ$5)&amp;MONTH(AZ$5)&amp;Acompanhamento!$A51),0)</f>
        <v>0</v>
      </c>
      <c r="BA51" s="259">
        <f>IFERROR(VLOOKUP($A51,'Variação'!$1:$1048576,4+3*(COLUMN(BA$5)-2),FALSE)-VLOOKUP($A51,'Variação'!$1:$1048576,2+3*(COLUMN(BA$5)-2),FALSE),0)+IFERROR(SUMIFS(Proventos!$F:$F,Proventos!$A:$A,YEAR(BA$5)&amp;MONTH(BA$5)&amp;Acompanhamento!$A51),0)</f>
        <v>0</v>
      </c>
      <c r="BB51" s="259">
        <f>IFERROR(VLOOKUP($A51,'Variação'!$1:$1048576,4+3*(COLUMN(BB$5)-2),FALSE)-VLOOKUP($A51,'Variação'!$1:$1048576,2+3*(COLUMN(BB$5)-2),FALSE),0)+IFERROR(SUMIFS(Proventos!$F:$F,Proventos!$A:$A,YEAR(BB$5)&amp;MONTH(BB$5)&amp;Acompanhamento!$A51),0)</f>
        <v>0</v>
      </c>
      <c r="BC51" s="259">
        <f>IFERROR(VLOOKUP($A51,'Variação'!$1:$1048576,4+3*(COLUMN(BC$5)-2),FALSE)-VLOOKUP($A51,'Variação'!$1:$1048576,2+3*(COLUMN(BC$5)-2),FALSE),0)+IFERROR(SUMIFS(Proventos!$F:$F,Proventos!$A:$A,YEAR(BC$5)&amp;MONTH(BC$5)&amp;Acompanhamento!$A51),0)</f>
        <v>0</v>
      </c>
      <c r="BD51" s="259">
        <f>IFERROR(VLOOKUP($A51,'Variação'!$1:$1048576,4+3*(COLUMN(BD$5)-2),FALSE)-VLOOKUP($A51,'Variação'!$1:$1048576,2+3*(COLUMN(BD$5)-2),FALSE),0)+IFERROR(SUMIFS(Proventos!$F:$F,Proventos!$A:$A,YEAR(BD$5)&amp;MONTH(BD$5)&amp;Acompanhamento!$A51),0)</f>
        <v>0</v>
      </c>
      <c r="BE51" s="259">
        <f>IFERROR(VLOOKUP($A51,'Variação'!$1:$1048576,4+3*(COLUMN(BE$5)-2),FALSE)-VLOOKUP($A51,'Variação'!$1:$1048576,2+3*(COLUMN(BE$5)-2),FALSE),0)+IFERROR(SUMIFS(Proventos!$F:$F,Proventos!$A:$A,YEAR(BE$5)&amp;MONTH(BE$5)&amp;Acompanhamento!$A51),0)</f>
        <v>0</v>
      </c>
      <c r="BF51" s="259">
        <f>IFERROR(VLOOKUP($A51,'Variação'!$1:$1048576,4+3*(COLUMN(BF$5)-2),FALSE)-VLOOKUP($A51,'Variação'!$1:$1048576,2+3*(COLUMN(BF$5)-2),FALSE),0)+IFERROR(SUMIFS(Proventos!$F:$F,Proventos!$A:$A,YEAR(BF$5)&amp;MONTH(BF$5)&amp;Acompanhamento!$A51),0)</f>
        <v>0</v>
      </c>
      <c r="BG51" s="259">
        <f>IFERROR(VLOOKUP($A51,'Variação'!$1:$1048576,4+3*(COLUMN(BG$5)-2),FALSE)-VLOOKUP($A51,'Variação'!$1:$1048576,2+3*(COLUMN(BG$5)-2),FALSE),0)+IFERROR(SUMIFS(Proventos!$F:$F,Proventos!$A:$A,YEAR(BG$5)&amp;MONTH(BG$5)&amp;Acompanhamento!$A51),0)</f>
        <v>0</v>
      </c>
      <c r="BH51" s="259">
        <f>IFERROR(VLOOKUP($A51,'Variação'!$1:$1048576,4+3*(COLUMN(BH$5)-2),FALSE)-VLOOKUP($A51,'Variação'!$1:$1048576,2+3*(COLUMN(BH$5)-2),FALSE),0)+IFERROR(SUMIFS(Proventos!$F:$F,Proventos!$A:$A,YEAR(BH$5)&amp;MONTH(BH$5)&amp;Acompanhamento!$A51),0)</f>
        <v>0</v>
      </c>
      <c r="BI51" s="259">
        <f>IFERROR(VLOOKUP($A51,'Variação'!$1:$1048576,4+3*(COLUMN(BI$5)-2),FALSE)-VLOOKUP($A51,'Variação'!$1:$1048576,2+3*(COLUMN(BI$5)-2),FALSE),0)+IFERROR(SUMIFS(Proventos!$F:$F,Proventos!$A:$A,YEAR(BI$5)&amp;MONTH(BI$5)&amp;Acompanhamento!$A51),0)</f>
        <v>0</v>
      </c>
    </row>
    <row r="52" ht="14.25" customHeight="1" outlineLevel="2">
      <c r="A52" s="263"/>
      <c r="B52" s="259">
        <f>IFERROR(VLOOKUP($A52,'Variação'!$1:$1048576,4+3*(COLUMN(B$5)-2),FALSE)-VLOOKUP($A52,'Variação'!$1:$1048576,2+3*(COLUMN(B$5)-2),FALSE),0)+IFERROR(SUMIFS(Proventos!$F:$F,Proventos!$A:$A,YEAR(B$5)&amp;MONTH(B$5)&amp;Acompanhamento!$A52),0)</f>
        <v>0</v>
      </c>
      <c r="C52" s="259">
        <f>IFERROR(VLOOKUP($A52,'Variação'!$1:$1048576,4+3*(COLUMN(C$5)-2),FALSE)-VLOOKUP($A52,'Variação'!$1:$1048576,2+3*(COLUMN(C$5)-2),FALSE),0)+IFERROR(SUMIFS(Proventos!$F:$F,Proventos!$A:$A,YEAR(C$5)&amp;MONTH(C$5)&amp;Acompanhamento!$A52),0)</f>
        <v>0</v>
      </c>
      <c r="D52" s="259">
        <f>IFERROR(VLOOKUP($A52,'Variação'!$1:$1048576,4+3*(COLUMN(D$5)-2),FALSE)-VLOOKUP($A52,'Variação'!$1:$1048576,2+3*(COLUMN(D$5)-2),FALSE),0)+IFERROR(SUMIFS(Proventos!$F:$F,Proventos!$A:$A,YEAR(D$5)&amp;MONTH(D$5)&amp;Acompanhamento!$A52),0)</f>
        <v>0</v>
      </c>
      <c r="E52" s="259">
        <f>IFERROR(VLOOKUP($A52,'Variação'!$1:$1048576,4+3*(COLUMN(E$5)-2),FALSE)-VLOOKUP($A52,'Variação'!$1:$1048576,2+3*(COLUMN(E$5)-2),FALSE),0)+IFERROR(SUMIFS(Proventos!$F:$F,Proventos!$A:$A,YEAR(E$5)&amp;MONTH(E$5)&amp;Acompanhamento!$A52),0)</f>
        <v>0</v>
      </c>
      <c r="F52" s="259">
        <f>IFERROR(VLOOKUP($A52,'Variação'!$1:$1048576,4+3*(COLUMN(F$5)-2),FALSE)-VLOOKUP($A52,'Variação'!$1:$1048576,2+3*(COLUMN(F$5)-2),FALSE),0)+IFERROR(SUMIFS(Proventos!$F:$F,Proventos!$A:$A,YEAR(F$5)&amp;MONTH(F$5)&amp;Acompanhamento!$A52),0)</f>
        <v>0</v>
      </c>
      <c r="G52" s="259">
        <f>IFERROR(VLOOKUP($A52,'Variação'!$1:$1048576,4+3*(COLUMN(G$5)-2),FALSE)-VLOOKUP($A52,'Variação'!$1:$1048576,2+3*(COLUMN(G$5)-2),FALSE),0)+IFERROR(SUMIFS(Proventos!$F:$F,Proventos!$A:$A,YEAR(G$5)&amp;MONTH(G$5)&amp;Acompanhamento!$A52),0)</f>
        <v>0</v>
      </c>
      <c r="H52" s="259">
        <f>IFERROR(VLOOKUP($A52,'Variação'!$1:$1048576,4+3*(COLUMN(H$5)-2),FALSE)-VLOOKUP($A52,'Variação'!$1:$1048576,2+3*(COLUMN(H$5)-2),FALSE),0)+IFERROR(SUMIFS(Proventos!$F:$F,Proventos!$A:$A,YEAR(H$5)&amp;MONTH(H$5)&amp;Acompanhamento!$A52),0)</f>
        <v>0</v>
      </c>
      <c r="I52" s="259">
        <f>IFERROR(VLOOKUP($A52,'Variação'!$1:$1048576,4+3*(COLUMN(I$5)-2),FALSE)-VLOOKUP($A52,'Variação'!$1:$1048576,2+3*(COLUMN(I$5)-2),FALSE),0)+IFERROR(SUMIFS(Proventos!$F:$F,Proventos!$A:$A,YEAR(I$5)&amp;MONTH(I$5)&amp;Acompanhamento!$A52),0)</f>
        <v>0</v>
      </c>
      <c r="J52" s="259">
        <f>IFERROR(VLOOKUP($A52,'Variação'!$1:$1048576,4+3*(COLUMN(J$5)-2),FALSE)-VLOOKUP($A52,'Variação'!$1:$1048576,2+3*(COLUMN(J$5)-2),FALSE),0)+IFERROR(SUMIFS(Proventos!$F:$F,Proventos!$A:$A,YEAR(J$5)&amp;MONTH(J$5)&amp;Acompanhamento!$A52),0)</f>
        <v>0</v>
      </c>
      <c r="K52" s="259">
        <f>IFERROR(VLOOKUP($A52,'Variação'!$1:$1048576,4+3*(COLUMN(K$5)-2),FALSE)-VLOOKUP($A52,'Variação'!$1:$1048576,2+3*(COLUMN(K$5)-2),FALSE),0)+IFERROR(SUMIFS(Proventos!$F:$F,Proventos!$A:$A,YEAR(K$5)&amp;MONTH(K$5)&amp;Acompanhamento!$A52),0)</f>
        <v>0</v>
      </c>
      <c r="L52" s="259">
        <f>IFERROR(VLOOKUP($A52,'Variação'!$1:$1048576,4+3*(COLUMN(L$5)-2),FALSE)-VLOOKUP($A52,'Variação'!$1:$1048576,2+3*(COLUMN(L$5)-2),FALSE),0)+IFERROR(SUMIFS(Proventos!$F:$F,Proventos!$A:$A,YEAR(L$5)&amp;MONTH(L$5)&amp;Acompanhamento!$A52),0)</f>
        <v>0</v>
      </c>
      <c r="M52" s="259">
        <f>IFERROR(VLOOKUP($A52,'Variação'!$1:$1048576,4+3*(COLUMN(M$5)-2),FALSE)-VLOOKUP($A52,'Variação'!$1:$1048576,2+3*(COLUMN(M$5)-2),FALSE),0)+IFERROR(SUMIFS(Proventos!$F:$F,Proventos!$A:$A,YEAR(M$5)&amp;MONTH(M$5)&amp;Acompanhamento!$A52),0)</f>
        <v>0</v>
      </c>
      <c r="N52" s="259">
        <f>IFERROR(VLOOKUP($A52,'Variação'!$1:$1048576,4+3*(COLUMN(N$5)-2),FALSE)-VLOOKUP($A52,'Variação'!$1:$1048576,2+3*(COLUMN(N$5)-2),FALSE),0)+IFERROR(SUMIFS(Proventos!$F:$F,Proventos!$A:$A,YEAR(N$5)&amp;MONTH(N$5)&amp;Acompanhamento!$A52),0)</f>
        <v>0</v>
      </c>
      <c r="O52" s="259">
        <f>IFERROR(VLOOKUP($A52,'Variação'!$1:$1048576,4+3*(COLUMN(O$5)-2),FALSE)-VLOOKUP($A52,'Variação'!$1:$1048576,2+3*(COLUMN(O$5)-2),FALSE),0)+IFERROR(SUMIFS(Proventos!$F:$F,Proventos!$A:$A,YEAR(O$5)&amp;MONTH(O$5)&amp;Acompanhamento!$A52),0)</f>
        <v>0</v>
      </c>
      <c r="P52" s="259">
        <f>IFERROR(VLOOKUP($A52,'Variação'!$1:$1048576,4+3*(COLUMN(P$5)-2),FALSE)-VLOOKUP($A52,'Variação'!$1:$1048576,2+3*(COLUMN(P$5)-2),FALSE),0)+IFERROR(SUMIFS(Proventos!$F:$F,Proventos!$A:$A,YEAR(P$5)&amp;MONTH(P$5)&amp;Acompanhamento!$A52),0)</f>
        <v>0</v>
      </c>
      <c r="Q52" s="259">
        <f>IFERROR(VLOOKUP($A52,'Variação'!$1:$1048576,4+3*(COLUMN(Q$5)-2),FALSE)-VLOOKUP($A52,'Variação'!$1:$1048576,2+3*(COLUMN(Q$5)-2),FALSE),0)+IFERROR(SUMIFS(Proventos!$F:$F,Proventos!$A:$A,YEAR(Q$5)&amp;MONTH(Q$5)&amp;Acompanhamento!$A52),0)</f>
        <v>0</v>
      </c>
      <c r="R52" s="259">
        <f>IFERROR(VLOOKUP($A52,'Variação'!$1:$1048576,4+3*(COLUMN(R$5)-2),FALSE)-VLOOKUP($A52,'Variação'!$1:$1048576,2+3*(COLUMN(R$5)-2),FALSE),0)+IFERROR(SUMIFS(Proventos!$F:$F,Proventos!$A:$A,YEAR(R$5)&amp;MONTH(R$5)&amp;Acompanhamento!$A52),0)</f>
        <v>0</v>
      </c>
      <c r="S52" s="259">
        <f>IFERROR(VLOOKUP($A52,'Variação'!$1:$1048576,4+3*(COLUMN(S$5)-2),FALSE)-VLOOKUP($A52,'Variação'!$1:$1048576,2+3*(COLUMN(S$5)-2),FALSE),0)+IFERROR(SUMIFS(Proventos!$F:$F,Proventos!$A:$A,YEAR(S$5)&amp;MONTH(S$5)&amp;Acompanhamento!$A52),0)</f>
        <v>0</v>
      </c>
      <c r="T52" s="259">
        <f>IFERROR(VLOOKUP($A52,'Variação'!$1:$1048576,4+3*(COLUMN(T$5)-2),FALSE)-VLOOKUP($A52,'Variação'!$1:$1048576,2+3*(COLUMN(T$5)-2),FALSE),0)+IFERROR(SUMIFS(Proventos!$F:$F,Proventos!$A:$A,YEAR(T$5)&amp;MONTH(T$5)&amp;Acompanhamento!$A52),0)</f>
        <v>0</v>
      </c>
      <c r="U52" s="259">
        <f>IFERROR(VLOOKUP($A52,'Variação'!$1:$1048576,4+3*(COLUMN(U$5)-2),FALSE)-VLOOKUP($A52,'Variação'!$1:$1048576,2+3*(COLUMN(U$5)-2),FALSE),0)+IFERROR(SUMIFS(Proventos!$F:$F,Proventos!$A:$A,YEAR(U$5)&amp;MONTH(U$5)&amp;Acompanhamento!$A52),0)</f>
        <v>0</v>
      </c>
      <c r="V52" s="259">
        <f>IFERROR(VLOOKUP($A52,'Variação'!$1:$1048576,4+3*(COLUMN(V$5)-2),FALSE)-VLOOKUP($A52,'Variação'!$1:$1048576,2+3*(COLUMN(V$5)-2),FALSE),0)+IFERROR(SUMIFS(Proventos!$F:$F,Proventos!$A:$A,YEAR(V$5)&amp;MONTH(V$5)&amp;Acompanhamento!$A52),0)</f>
        <v>0</v>
      </c>
      <c r="W52" s="259">
        <f>IFERROR(VLOOKUP($A52,'Variação'!$1:$1048576,4+3*(COLUMN(W$5)-2),FALSE)-VLOOKUP($A52,'Variação'!$1:$1048576,2+3*(COLUMN(W$5)-2),FALSE),0)+IFERROR(SUMIFS(Proventos!$F:$F,Proventos!$A:$A,YEAR(W$5)&amp;MONTH(W$5)&amp;Acompanhamento!$A52),0)</f>
        <v>0</v>
      </c>
      <c r="X52" s="259">
        <f>IFERROR(VLOOKUP($A52,'Variação'!$1:$1048576,4+3*(COLUMN(X$5)-2),FALSE)-VLOOKUP($A52,'Variação'!$1:$1048576,2+3*(COLUMN(X$5)-2),FALSE),0)+IFERROR(SUMIFS(Proventos!$F:$F,Proventos!$A:$A,YEAR(X$5)&amp;MONTH(X$5)&amp;Acompanhamento!$A52),0)</f>
        <v>0</v>
      </c>
      <c r="Y52" s="259">
        <f>IFERROR(VLOOKUP($A52,'Variação'!$1:$1048576,4+3*(COLUMN(Y$5)-2),FALSE)-VLOOKUP($A52,'Variação'!$1:$1048576,2+3*(COLUMN(Y$5)-2),FALSE),0)+IFERROR(SUMIFS(Proventos!$F:$F,Proventos!$A:$A,YEAR(Y$5)&amp;MONTH(Y$5)&amp;Acompanhamento!$A52),0)</f>
        <v>0</v>
      </c>
      <c r="Z52" s="259">
        <f>IFERROR(VLOOKUP($A52,'Variação'!$1:$1048576,4+3*(COLUMN(Z$5)-2),FALSE)-VLOOKUP($A52,'Variação'!$1:$1048576,2+3*(COLUMN(Z$5)-2),FALSE),0)+IFERROR(SUMIFS(Proventos!$F:$F,Proventos!$A:$A,YEAR(Z$5)&amp;MONTH(Z$5)&amp;Acompanhamento!$A52),0)</f>
        <v>0</v>
      </c>
      <c r="AA52" s="259">
        <f>IFERROR(VLOOKUP($A52,'Variação'!$1:$1048576,4+3*(COLUMN(AA$5)-2),FALSE)-VLOOKUP($A52,'Variação'!$1:$1048576,2+3*(COLUMN(AA$5)-2),FALSE),0)+IFERROR(SUMIFS(Proventos!$F:$F,Proventos!$A:$A,YEAR(AA$5)&amp;MONTH(AA$5)&amp;Acompanhamento!$A52),0)</f>
        <v>0</v>
      </c>
      <c r="AB52" s="259">
        <f>IFERROR(VLOOKUP($A52,'Variação'!$1:$1048576,4+3*(COLUMN(AB$5)-2),FALSE)-VLOOKUP($A52,'Variação'!$1:$1048576,2+3*(COLUMN(AB$5)-2),FALSE),0)+IFERROR(SUMIFS(Proventos!$F:$F,Proventos!$A:$A,YEAR(AB$5)&amp;MONTH(AB$5)&amp;Acompanhamento!$A52),0)</f>
        <v>0</v>
      </c>
      <c r="AC52" s="259">
        <f>IFERROR(VLOOKUP($A52,'Variação'!$1:$1048576,4+3*(COLUMN(AC$5)-2),FALSE)-VLOOKUP($A52,'Variação'!$1:$1048576,2+3*(COLUMN(AC$5)-2),FALSE),0)+IFERROR(SUMIFS(Proventos!$F:$F,Proventos!$A:$A,YEAR(AC$5)&amp;MONTH(AC$5)&amp;Acompanhamento!$A52),0)</f>
        <v>0</v>
      </c>
      <c r="AD52" s="259">
        <f>IFERROR(VLOOKUP($A52,'Variação'!$1:$1048576,4+3*(COLUMN(AD$5)-2),FALSE)-VLOOKUP($A52,'Variação'!$1:$1048576,2+3*(COLUMN(AD$5)-2),FALSE),0)+IFERROR(SUMIFS(Proventos!$F:$F,Proventos!$A:$A,YEAR(AD$5)&amp;MONTH(AD$5)&amp;Acompanhamento!$A52),0)</f>
        <v>0</v>
      </c>
      <c r="AE52" s="259">
        <f>IFERROR(VLOOKUP($A52,'Variação'!$1:$1048576,4+3*(COLUMN(AE$5)-2),FALSE)-VLOOKUP($A52,'Variação'!$1:$1048576,2+3*(COLUMN(AE$5)-2),FALSE),0)+IFERROR(SUMIFS(Proventos!$F:$F,Proventos!$A:$A,YEAR(AE$5)&amp;MONTH(AE$5)&amp;Acompanhamento!$A52),0)</f>
        <v>0</v>
      </c>
      <c r="AF52" s="259">
        <f>IFERROR(VLOOKUP($A52,'Variação'!$1:$1048576,4+3*(COLUMN(AF$5)-2),FALSE)-VLOOKUP($A52,'Variação'!$1:$1048576,2+3*(COLUMN(AF$5)-2),FALSE),0)+IFERROR(SUMIFS(Proventos!$F:$F,Proventos!$A:$A,YEAR(AF$5)&amp;MONTH(AF$5)&amp;Acompanhamento!$A52),0)</f>
        <v>0</v>
      </c>
      <c r="AG52" s="259">
        <f>IFERROR(VLOOKUP($A52,'Variação'!$1:$1048576,4+3*(COLUMN(AG$5)-2),FALSE)-VLOOKUP($A52,'Variação'!$1:$1048576,2+3*(COLUMN(AG$5)-2),FALSE),0)+IFERROR(SUMIFS(Proventos!$F:$F,Proventos!$A:$A,YEAR(AG$5)&amp;MONTH(AG$5)&amp;Acompanhamento!$A52),0)</f>
        <v>0</v>
      </c>
      <c r="AH52" s="259">
        <f>IFERROR(VLOOKUP($A52,'Variação'!$1:$1048576,4+3*(COLUMN(AH$5)-2),FALSE)-VLOOKUP($A52,'Variação'!$1:$1048576,2+3*(COLUMN(AH$5)-2),FALSE),0)+IFERROR(SUMIFS(Proventos!$F:$F,Proventos!$A:$A,YEAR(AH$5)&amp;MONTH(AH$5)&amp;Acompanhamento!$A52),0)</f>
        <v>0</v>
      </c>
      <c r="AI52" s="259">
        <f>IFERROR(VLOOKUP($A52,'Variação'!$1:$1048576,4+3*(COLUMN(AI$5)-2),FALSE)-VLOOKUP($A52,'Variação'!$1:$1048576,2+3*(COLUMN(AI$5)-2),FALSE),0)+IFERROR(SUMIFS(Proventos!$F:$F,Proventos!$A:$A,YEAR(AI$5)&amp;MONTH(AI$5)&amp;Acompanhamento!$A52),0)</f>
        <v>0</v>
      </c>
      <c r="AJ52" s="259">
        <f>IFERROR(VLOOKUP($A52,'Variação'!$1:$1048576,4+3*(COLUMN(AJ$5)-2),FALSE)-VLOOKUP($A52,'Variação'!$1:$1048576,2+3*(COLUMN(AJ$5)-2),FALSE),0)+IFERROR(SUMIFS(Proventos!$F:$F,Proventos!$A:$A,YEAR(AJ$5)&amp;MONTH(AJ$5)&amp;Acompanhamento!$A52),0)</f>
        <v>0</v>
      </c>
      <c r="AK52" s="259">
        <f>IFERROR(VLOOKUP($A52,'Variação'!$1:$1048576,4+3*(COLUMN(AK$5)-2),FALSE)-VLOOKUP($A52,'Variação'!$1:$1048576,2+3*(COLUMN(AK$5)-2),FALSE),0)+IFERROR(SUMIFS(Proventos!$F:$F,Proventos!$A:$A,YEAR(AK$5)&amp;MONTH(AK$5)&amp;Acompanhamento!$A52),0)</f>
        <v>0</v>
      </c>
      <c r="AL52" s="259">
        <f>IFERROR(VLOOKUP($A52,'Variação'!$1:$1048576,4+3*(COLUMN(AL$5)-2),FALSE)-VLOOKUP($A52,'Variação'!$1:$1048576,2+3*(COLUMN(AL$5)-2),FALSE),0)+IFERROR(SUMIFS(Proventos!$F:$F,Proventos!$A:$A,YEAR(AL$5)&amp;MONTH(AL$5)&amp;Acompanhamento!$A52),0)</f>
        <v>0</v>
      </c>
      <c r="AM52" s="259">
        <f>IFERROR(VLOOKUP($A52,'Variação'!$1:$1048576,4+3*(COLUMN(AM$5)-2),FALSE)-VLOOKUP($A52,'Variação'!$1:$1048576,2+3*(COLUMN(AM$5)-2),FALSE),0)+IFERROR(SUMIFS(Proventos!$F:$F,Proventos!$A:$A,YEAR(AM$5)&amp;MONTH(AM$5)&amp;Acompanhamento!$A52),0)</f>
        <v>0</v>
      </c>
      <c r="AN52" s="259">
        <f>IFERROR(VLOOKUP($A52,'Variação'!$1:$1048576,4+3*(COLUMN(AN$5)-2),FALSE)-VLOOKUP($A52,'Variação'!$1:$1048576,2+3*(COLUMN(AN$5)-2),FALSE),0)+IFERROR(SUMIFS(Proventos!$F:$F,Proventos!$A:$A,YEAR(AN$5)&amp;MONTH(AN$5)&amp;Acompanhamento!$A52),0)</f>
        <v>0</v>
      </c>
      <c r="AO52" s="259">
        <f>IFERROR(VLOOKUP($A52,'Variação'!$1:$1048576,4+3*(COLUMN(AO$5)-2),FALSE)-VLOOKUP($A52,'Variação'!$1:$1048576,2+3*(COLUMN(AO$5)-2),FALSE),0)+IFERROR(SUMIFS(Proventos!$F:$F,Proventos!$A:$A,YEAR(AO$5)&amp;MONTH(AO$5)&amp;Acompanhamento!$A52),0)</f>
        <v>0</v>
      </c>
      <c r="AP52" s="259">
        <f>IFERROR(VLOOKUP($A52,'Variação'!$1:$1048576,4+3*(COLUMN(AP$5)-2),FALSE)-VLOOKUP($A52,'Variação'!$1:$1048576,2+3*(COLUMN(AP$5)-2),FALSE),0)+IFERROR(SUMIFS(Proventos!$F:$F,Proventos!$A:$A,YEAR(AP$5)&amp;MONTH(AP$5)&amp;Acompanhamento!$A52),0)</f>
        <v>0</v>
      </c>
      <c r="AQ52" s="259">
        <f>IFERROR(VLOOKUP($A52,'Variação'!$1:$1048576,4+3*(COLUMN(AQ$5)-2),FALSE)-VLOOKUP($A52,'Variação'!$1:$1048576,2+3*(COLUMN(AQ$5)-2),FALSE),0)+IFERROR(SUMIFS(Proventos!$F:$F,Proventos!$A:$A,YEAR(AQ$5)&amp;MONTH(AQ$5)&amp;Acompanhamento!$A52),0)</f>
        <v>0</v>
      </c>
      <c r="AR52" s="259">
        <f>IFERROR(VLOOKUP($A52,'Variação'!$1:$1048576,4+3*(COLUMN(AR$5)-2),FALSE)-VLOOKUP($A52,'Variação'!$1:$1048576,2+3*(COLUMN(AR$5)-2),FALSE),0)+IFERROR(SUMIFS(Proventos!$F:$F,Proventos!$A:$A,YEAR(AR$5)&amp;MONTH(AR$5)&amp;Acompanhamento!$A52),0)</f>
        <v>0</v>
      </c>
      <c r="AS52" s="259">
        <f>IFERROR(VLOOKUP($A52,'Variação'!$1:$1048576,4+3*(COLUMN(AS$5)-2),FALSE)-VLOOKUP($A52,'Variação'!$1:$1048576,2+3*(COLUMN(AS$5)-2),FALSE),0)+IFERROR(SUMIFS(Proventos!$F:$F,Proventos!$A:$A,YEAR(AS$5)&amp;MONTH(AS$5)&amp;Acompanhamento!$A52),0)</f>
        <v>0</v>
      </c>
      <c r="AT52" s="259">
        <f>IFERROR(VLOOKUP($A52,'Variação'!$1:$1048576,4+3*(COLUMN(AT$5)-2),FALSE)-VLOOKUP($A52,'Variação'!$1:$1048576,2+3*(COLUMN(AT$5)-2),FALSE),0)+IFERROR(SUMIFS(Proventos!$F:$F,Proventos!$A:$A,YEAR(AT$5)&amp;MONTH(AT$5)&amp;Acompanhamento!$A52),0)</f>
        <v>0</v>
      </c>
      <c r="AU52" s="259">
        <f>IFERROR(VLOOKUP($A52,'Variação'!$1:$1048576,4+3*(COLUMN(AU$5)-2),FALSE)-VLOOKUP($A52,'Variação'!$1:$1048576,2+3*(COLUMN(AU$5)-2),FALSE),0)+IFERROR(SUMIFS(Proventos!$F:$F,Proventos!$A:$A,YEAR(AU$5)&amp;MONTH(AU$5)&amp;Acompanhamento!$A52),0)</f>
        <v>0</v>
      </c>
      <c r="AV52" s="259">
        <f>IFERROR(VLOOKUP($A52,'Variação'!$1:$1048576,4+3*(COLUMN(AV$5)-2),FALSE)-VLOOKUP($A52,'Variação'!$1:$1048576,2+3*(COLUMN(AV$5)-2),FALSE),0)+IFERROR(SUMIFS(Proventos!$F:$F,Proventos!$A:$A,YEAR(AV$5)&amp;MONTH(AV$5)&amp;Acompanhamento!$A52),0)</f>
        <v>0</v>
      </c>
      <c r="AW52" s="259">
        <f>IFERROR(VLOOKUP($A52,'Variação'!$1:$1048576,4+3*(COLUMN(AW$5)-2),FALSE)-VLOOKUP($A52,'Variação'!$1:$1048576,2+3*(COLUMN(AW$5)-2),FALSE),0)+IFERROR(SUMIFS(Proventos!$F:$F,Proventos!$A:$A,YEAR(AW$5)&amp;MONTH(AW$5)&amp;Acompanhamento!$A52),0)</f>
        <v>0</v>
      </c>
      <c r="AX52" s="259">
        <f>IFERROR(VLOOKUP($A52,'Variação'!$1:$1048576,4+3*(COLUMN(AX$5)-2),FALSE)-VLOOKUP($A52,'Variação'!$1:$1048576,2+3*(COLUMN(AX$5)-2),FALSE),0)+IFERROR(SUMIFS(Proventos!$F:$F,Proventos!$A:$A,YEAR(AX$5)&amp;MONTH(AX$5)&amp;Acompanhamento!$A52),0)</f>
        <v>0</v>
      </c>
      <c r="AY52" s="259">
        <f>IFERROR(VLOOKUP($A52,'Variação'!$1:$1048576,4+3*(COLUMN(AY$5)-2),FALSE)-VLOOKUP($A52,'Variação'!$1:$1048576,2+3*(COLUMN(AY$5)-2),FALSE),0)+IFERROR(SUMIFS(Proventos!$F:$F,Proventos!$A:$A,YEAR(AY$5)&amp;MONTH(AY$5)&amp;Acompanhamento!$A52),0)</f>
        <v>0</v>
      </c>
      <c r="AZ52" s="259">
        <f>IFERROR(VLOOKUP($A52,'Variação'!$1:$1048576,4+3*(COLUMN(AZ$5)-2),FALSE)-VLOOKUP($A52,'Variação'!$1:$1048576,2+3*(COLUMN(AZ$5)-2),FALSE),0)+IFERROR(SUMIFS(Proventos!$F:$F,Proventos!$A:$A,YEAR(AZ$5)&amp;MONTH(AZ$5)&amp;Acompanhamento!$A52),0)</f>
        <v>0</v>
      </c>
      <c r="BA52" s="259">
        <f>IFERROR(VLOOKUP($A52,'Variação'!$1:$1048576,4+3*(COLUMN(BA$5)-2),FALSE)-VLOOKUP($A52,'Variação'!$1:$1048576,2+3*(COLUMN(BA$5)-2),FALSE),0)+IFERROR(SUMIFS(Proventos!$F:$F,Proventos!$A:$A,YEAR(BA$5)&amp;MONTH(BA$5)&amp;Acompanhamento!$A52),0)</f>
        <v>0</v>
      </c>
      <c r="BB52" s="259">
        <f>IFERROR(VLOOKUP($A52,'Variação'!$1:$1048576,4+3*(COLUMN(BB$5)-2),FALSE)-VLOOKUP($A52,'Variação'!$1:$1048576,2+3*(COLUMN(BB$5)-2),FALSE),0)+IFERROR(SUMIFS(Proventos!$F:$F,Proventos!$A:$A,YEAR(BB$5)&amp;MONTH(BB$5)&amp;Acompanhamento!$A52),0)</f>
        <v>0</v>
      </c>
      <c r="BC52" s="259">
        <f>IFERROR(VLOOKUP($A52,'Variação'!$1:$1048576,4+3*(COLUMN(BC$5)-2),FALSE)-VLOOKUP($A52,'Variação'!$1:$1048576,2+3*(COLUMN(BC$5)-2),FALSE),0)+IFERROR(SUMIFS(Proventos!$F:$F,Proventos!$A:$A,YEAR(BC$5)&amp;MONTH(BC$5)&amp;Acompanhamento!$A52),0)</f>
        <v>0</v>
      </c>
      <c r="BD52" s="259">
        <f>IFERROR(VLOOKUP($A52,'Variação'!$1:$1048576,4+3*(COLUMN(BD$5)-2),FALSE)-VLOOKUP($A52,'Variação'!$1:$1048576,2+3*(COLUMN(BD$5)-2),FALSE),0)+IFERROR(SUMIFS(Proventos!$F:$F,Proventos!$A:$A,YEAR(BD$5)&amp;MONTH(BD$5)&amp;Acompanhamento!$A52),0)</f>
        <v>0</v>
      </c>
      <c r="BE52" s="259">
        <f>IFERROR(VLOOKUP($A52,'Variação'!$1:$1048576,4+3*(COLUMN(BE$5)-2),FALSE)-VLOOKUP($A52,'Variação'!$1:$1048576,2+3*(COLUMN(BE$5)-2),FALSE),0)+IFERROR(SUMIFS(Proventos!$F:$F,Proventos!$A:$A,YEAR(BE$5)&amp;MONTH(BE$5)&amp;Acompanhamento!$A52),0)</f>
        <v>0</v>
      </c>
      <c r="BF52" s="259">
        <f>IFERROR(VLOOKUP($A52,'Variação'!$1:$1048576,4+3*(COLUMN(BF$5)-2),FALSE)-VLOOKUP($A52,'Variação'!$1:$1048576,2+3*(COLUMN(BF$5)-2),FALSE),0)+IFERROR(SUMIFS(Proventos!$F:$F,Proventos!$A:$A,YEAR(BF$5)&amp;MONTH(BF$5)&amp;Acompanhamento!$A52),0)</f>
        <v>0</v>
      </c>
      <c r="BG52" s="259">
        <f>IFERROR(VLOOKUP($A52,'Variação'!$1:$1048576,4+3*(COLUMN(BG$5)-2),FALSE)-VLOOKUP($A52,'Variação'!$1:$1048576,2+3*(COLUMN(BG$5)-2),FALSE),0)+IFERROR(SUMIFS(Proventos!$F:$F,Proventos!$A:$A,YEAR(BG$5)&amp;MONTH(BG$5)&amp;Acompanhamento!$A52),0)</f>
        <v>0</v>
      </c>
      <c r="BH52" s="259">
        <f>IFERROR(VLOOKUP($A52,'Variação'!$1:$1048576,4+3*(COLUMN(BH$5)-2),FALSE)-VLOOKUP($A52,'Variação'!$1:$1048576,2+3*(COLUMN(BH$5)-2),FALSE),0)+IFERROR(SUMIFS(Proventos!$F:$F,Proventos!$A:$A,YEAR(BH$5)&amp;MONTH(BH$5)&amp;Acompanhamento!$A52),0)</f>
        <v>0</v>
      </c>
      <c r="BI52" s="259">
        <f>IFERROR(VLOOKUP($A52,'Variação'!$1:$1048576,4+3*(COLUMN(BI$5)-2),FALSE)-VLOOKUP($A52,'Variação'!$1:$1048576,2+3*(COLUMN(BI$5)-2),FALSE),0)+IFERROR(SUMIFS(Proventos!$F:$F,Proventos!$A:$A,YEAR(BI$5)&amp;MONTH(BI$5)&amp;Acompanhamento!$A52),0)</f>
        <v>0</v>
      </c>
    </row>
    <row r="53" ht="14.25" customHeight="1" outlineLevel="2">
      <c r="A53" s="263"/>
      <c r="B53" s="259">
        <f>IFERROR(VLOOKUP($A53,'Variação'!$1:$1048576,4+3*(COLUMN(B$5)-2),FALSE)-VLOOKUP($A53,'Variação'!$1:$1048576,2+3*(COLUMN(B$5)-2),FALSE),0)+IFERROR(SUMIFS(Proventos!$F:$F,Proventos!$A:$A,YEAR(B$5)&amp;MONTH(B$5)&amp;Acompanhamento!$A53),0)</f>
        <v>0</v>
      </c>
      <c r="C53" s="259">
        <f>IFERROR(VLOOKUP($A53,'Variação'!$1:$1048576,4+3*(COLUMN(C$5)-2),FALSE)-VLOOKUP($A53,'Variação'!$1:$1048576,2+3*(COLUMN(C$5)-2),FALSE),0)+IFERROR(SUMIFS(Proventos!$F:$F,Proventos!$A:$A,YEAR(C$5)&amp;MONTH(C$5)&amp;Acompanhamento!$A53),0)</f>
        <v>0</v>
      </c>
      <c r="D53" s="259">
        <f>IFERROR(VLOOKUP($A53,'Variação'!$1:$1048576,4+3*(COLUMN(D$5)-2),FALSE)-VLOOKUP($A53,'Variação'!$1:$1048576,2+3*(COLUMN(D$5)-2),FALSE),0)+IFERROR(SUMIFS(Proventos!$F:$F,Proventos!$A:$A,YEAR(D$5)&amp;MONTH(D$5)&amp;Acompanhamento!$A53),0)</f>
        <v>0</v>
      </c>
      <c r="E53" s="259">
        <f>IFERROR(VLOOKUP($A53,'Variação'!$1:$1048576,4+3*(COLUMN(E$5)-2),FALSE)-VLOOKUP($A53,'Variação'!$1:$1048576,2+3*(COLUMN(E$5)-2),FALSE),0)+IFERROR(SUMIFS(Proventos!$F:$F,Proventos!$A:$A,YEAR(E$5)&amp;MONTH(E$5)&amp;Acompanhamento!$A53),0)</f>
        <v>0</v>
      </c>
      <c r="F53" s="259">
        <f>IFERROR(VLOOKUP($A53,'Variação'!$1:$1048576,4+3*(COLUMN(F$5)-2),FALSE)-VLOOKUP($A53,'Variação'!$1:$1048576,2+3*(COLUMN(F$5)-2),FALSE),0)+IFERROR(SUMIFS(Proventos!$F:$F,Proventos!$A:$A,YEAR(F$5)&amp;MONTH(F$5)&amp;Acompanhamento!$A53),0)</f>
        <v>0</v>
      </c>
      <c r="G53" s="259">
        <f>IFERROR(VLOOKUP($A53,'Variação'!$1:$1048576,4+3*(COLUMN(G$5)-2),FALSE)-VLOOKUP($A53,'Variação'!$1:$1048576,2+3*(COLUMN(G$5)-2),FALSE),0)+IFERROR(SUMIFS(Proventos!$F:$F,Proventos!$A:$A,YEAR(G$5)&amp;MONTH(G$5)&amp;Acompanhamento!$A53),0)</f>
        <v>0</v>
      </c>
      <c r="H53" s="259">
        <f>IFERROR(VLOOKUP($A53,'Variação'!$1:$1048576,4+3*(COLUMN(H$5)-2),FALSE)-VLOOKUP($A53,'Variação'!$1:$1048576,2+3*(COLUMN(H$5)-2),FALSE),0)+IFERROR(SUMIFS(Proventos!$F:$F,Proventos!$A:$A,YEAR(H$5)&amp;MONTH(H$5)&amp;Acompanhamento!$A53),0)</f>
        <v>0</v>
      </c>
      <c r="I53" s="259">
        <f>IFERROR(VLOOKUP($A53,'Variação'!$1:$1048576,4+3*(COLUMN(I$5)-2),FALSE)-VLOOKUP($A53,'Variação'!$1:$1048576,2+3*(COLUMN(I$5)-2),FALSE),0)+IFERROR(SUMIFS(Proventos!$F:$F,Proventos!$A:$A,YEAR(I$5)&amp;MONTH(I$5)&amp;Acompanhamento!$A53),0)</f>
        <v>0</v>
      </c>
      <c r="J53" s="259">
        <f>IFERROR(VLOOKUP($A53,'Variação'!$1:$1048576,4+3*(COLUMN(J$5)-2),FALSE)-VLOOKUP($A53,'Variação'!$1:$1048576,2+3*(COLUMN(J$5)-2),FALSE),0)+IFERROR(SUMIFS(Proventos!$F:$F,Proventos!$A:$A,YEAR(J$5)&amp;MONTH(J$5)&amp;Acompanhamento!$A53),0)</f>
        <v>0</v>
      </c>
      <c r="K53" s="259">
        <f>IFERROR(VLOOKUP($A53,'Variação'!$1:$1048576,4+3*(COLUMN(K$5)-2),FALSE)-VLOOKUP($A53,'Variação'!$1:$1048576,2+3*(COLUMN(K$5)-2),FALSE),0)+IFERROR(SUMIFS(Proventos!$F:$F,Proventos!$A:$A,YEAR(K$5)&amp;MONTH(K$5)&amp;Acompanhamento!$A53),0)</f>
        <v>0</v>
      </c>
      <c r="L53" s="259">
        <f>IFERROR(VLOOKUP($A53,'Variação'!$1:$1048576,4+3*(COLUMN(L$5)-2),FALSE)-VLOOKUP($A53,'Variação'!$1:$1048576,2+3*(COLUMN(L$5)-2),FALSE),0)+IFERROR(SUMIFS(Proventos!$F:$F,Proventos!$A:$A,YEAR(L$5)&amp;MONTH(L$5)&amp;Acompanhamento!$A53),0)</f>
        <v>0</v>
      </c>
      <c r="M53" s="259">
        <f>IFERROR(VLOOKUP($A53,'Variação'!$1:$1048576,4+3*(COLUMN(M$5)-2),FALSE)-VLOOKUP($A53,'Variação'!$1:$1048576,2+3*(COLUMN(M$5)-2),FALSE),0)+IFERROR(SUMIFS(Proventos!$F:$F,Proventos!$A:$A,YEAR(M$5)&amp;MONTH(M$5)&amp;Acompanhamento!$A53),0)</f>
        <v>0</v>
      </c>
      <c r="N53" s="259">
        <f>IFERROR(VLOOKUP($A53,'Variação'!$1:$1048576,4+3*(COLUMN(N$5)-2),FALSE)-VLOOKUP($A53,'Variação'!$1:$1048576,2+3*(COLUMN(N$5)-2),FALSE),0)+IFERROR(SUMIFS(Proventos!$F:$F,Proventos!$A:$A,YEAR(N$5)&amp;MONTH(N$5)&amp;Acompanhamento!$A53),0)</f>
        <v>0</v>
      </c>
      <c r="O53" s="259">
        <f>IFERROR(VLOOKUP($A53,'Variação'!$1:$1048576,4+3*(COLUMN(O$5)-2),FALSE)-VLOOKUP($A53,'Variação'!$1:$1048576,2+3*(COLUMN(O$5)-2),FALSE),0)+IFERROR(SUMIFS(Proventos!$F:$F,Proventos!$A:$A,YEAR(O$5)&amp;MONTH(O$5)&amp;Acompanhamento!$A53),0)</f>
        <v>0</v>
      </c>
      <c r="P53" s="259">
        <f>IFERROR(VLOOKUP($A53,'Variação'!$1:$1048576,4+3*(COLUMN(P$5)-2),FALSE)-VLOOKUP($A53,'Variação'!$1:$1048576,2+3*(COLUMN(P$5)-2),FALSE),0)+IFERROR(SUMIFS(Proventos!$F:$F,Proventos!$A:$A,YEAR(P$5)&amp;MONTH(P$5)&amp;Acompanhamento!$A53),0)</f>
        <v>0</v>
      </c>
      <c r="Q53" s="259">
        <f>IFERROR(VLOOKUP($A53,'Variação'!$1:$1048576,4+3*(COLUMN(Q$5)-2),FALSE)-VLOOKUP($A53,'Variação'!$1:$1048576,2+3*(COLUMN(Q$5)-2),FALSE),0)+IFERROR(SUMIFS(Proventos!$F:$F,Proventos!$A:$A,YEAR(Q$5)&amp;MONTH(Q$5)&amp;Acompanhamento!$A53),0)</f>
        <v>0</v>
      </c>
      <c r="R53" s="259">
        <f>IFERROR(VLOOKUP($A53,'Variação'!$1:$1048576,4+3*(COLUMN(R$5)-2),FALSE)-VLOOKUP($A53,'Variação'!$1:$1048576,2+3*(COLUMN(R$5)-2),FALSE),0)+IFERROR(SUMIFS(Proventos!$F:$F,Proventos!$A:$A,YEAR(R$5)&amp;MONTH(R$5)&amp;Acompanhamento!$A53),0)</f>
        <v>0</v>
      </c>
      <c r="S53" s="259">
        <f>IFERROR(VLOOKUP($A53,'Variação'!$1:$1048576,4+3*(COLUMN(S$5)-2),FALSE)-VLOOKUP($A53,'Variação'!$1:$1048576,2+3*(COLUMN(S$5)-2),FALSE),0)+IFERROR(SUMIFS(Proventos!$F:$F,Proventos!$A:$A,YEAR(S$5)&amp;MONTH(S$5)&amp;Acompanhamento!$A53),0)</f>
        <v>0</v>
      </c>
      <c r="T53" s="259">
        <f>IFERROR(VLOOKUP($A53,'Variação'!$1:$1048576,4+3*(COLUMN(T$5)-2),FALSE)-VLOOKUP($A53,'Variação'!$1:$1048576,2+3*(COLUMN(T$5)-2),FALSE),0)+IFERROR(SUMIFS(Proventos!$F:$F,Proventos!$A:$A,YEAR(T$5)&amp;MONTH(T$5)&amp;Acompanhamento!$A53),0)</f>
        <v>0</v>
      </c>
      <c r="U53" s="259">
        <f>IFERROR(VLOOKUP($A53,'Variação'!$1:$1048576,4+3*(COLUMN(U$5)-2),FALSE)-VLOOKUP($A53,'Variação'!$1:$1048576,2+3*(COLUMN(U$5)-2),FALSE),0)+IFERROR(SUMIFS(Proventos!$F:$F,Proventos!$A:$A,YEAR(U$5)&amp;MONTH(U$5)&amp;Acompanhamento!$A53),0)</f>
        <v>0</v>
      </c>
      <c r="V53" s="259">
        <f>IFERROR(VLOOKUP($A53,'Variação'!$1:$1048576,4+3*(COLUMN(V$5)-2),FALSE)-VLOOKUP($A53,'Variação'!$1:$1048576,2+3*(COLUMN(V$5)-2),FALSE),0)+IFERROR(SUMIFS(Proventos!$F:$F,Proventos!$A:$A,YEAR(V$5)&amp;MONTH(V$5)&amp;Acompanhamento!$A53),0)</f>
        <v>0</v>
      </c>
      <c r="W53" s="259">
        <f>IFERROR(VLOOKUP($A53,'Variação'!$1:$1048576,4+3*(COLUMN(W$5)-2),FALSE)-VLOOKUP($A53,'Variação'!$1:$1048576,2+3*(COLUMN(W$5)-2),FALSE),0)+IFERROR(SUMIFS(Proventos!$F:$F,Proventos!$A:$A,YEAR(W$5)&amp;MONTH(W$5)&amp;Acompanhamento!$A53),0)</f>
        <v>0</v>
      </c>
      <c r="X53" s="259">
        <f>IFERROR(VLOOKUP($A53,'Variação'!$1:$1048576,4+3*(COLUMN(X$5)-2),FALSE)-VLOOKUP($A53,'Variação'!$1:$1048576,2+3*(COLUMN(X$5)-2),FALSE),0)+IFERROR(SUMIFS(Proventos!$F:$F,Proventos!$A:$A,YEAR(X$5)&amp;MONTH(X$5)&amp;Acompanhamento!$A53),0)</f>
        <v>0</v>
      </c>
      <c r="Y53" s="259">
        <f>IFERROR(VLOOKUP($A53,'Variação'!$1:$1048576,4+3*(COLUMN(Y$5)-2),FALSE)-VLOOKUP($A53,'Variação'!$1:$1048576,2+3*(COLUMN(Y$5)-2),FALSE),0)+IFERROR(SUMIFS(Proventos!$F:$F,Proventos!$A:$A,YEAR(Y$5)&amp;MONTH(Y$5)&amp;Acompanhamento!$A53),0)</f>
        <v>0</v>
      </c>
      <c r="Z53" s="259">
        <f>IFERROR(VLOOKUP($A53,'Variação'!$1:$1048576,4+3*(COLUMN(Z$5)-2),FALSE)-VLOOKUP($A53,'Variação'!$1:$1048576,2+3*(COLUMN(Z$5)-2),FALSE),0)+IFERROR(SUMIFS(Proventos!$F:$F,Proventos!$A:$A,YEAR(Z$5)&amp;MONTH(Z$5)&amp;Acompanhamento!$A53),0)</f>
        <v>0</v>
      </c>
      <c r="AA53" s="259">
        <f>IFERROR(VLOOKUP($A53,'Variação'!$1:$1048576,4+3*(COLUMN(AA$5)-2),FALSE)-VLOOKUP($A53,'Variação'!$1:$1048576,2+3*(COLUMN(AA$5)-2),FALSE),0)+IFERROR(SUMIFS(Proventos!$F:$F,Proventos!$A:$A,YEAR(AA$5)&amp;MONTH(AA$5)&amp;Acompanhamento!$A53),0)</f>
        <v>0</v>
      </c>
      <c r="AB53" s="259">
        <f>IFERROR(VLOOKUP($A53,'Variação'!$1:$1048576,4+3*(COLUMN(AB$5)-2),FALSE)-VLOOKUP($A53,'Variação'!$1:$1048576,2+3*(COLUMN(AB$5)-2),FALSE),0)+IFERROR(SUMIFS(Proventos!$F:$F,Proventos!$A:$A,YEAR(AB$5)&amp;MONTH(AB$5)&amp;Acompanhamento!$A53),0)</f>
        <v>0</v>
      </c>
      <c r="AC53" s="259">
        <f>IFERROR(VLOOKUP($A53,'Variação'!$1:$1048576,4+3*(COLUMN(AC$5)-2),FALSE)-VLOOKUP($A53,'Variação'!$1:$1048576,2+3*(COLUMN(AC$5)-2),FALSE),0)+IFERROR(SUMIFS(Proventos!$F:$F,Proventos!$A:$A,YEAR(AC$5)&amp;MONTH(AC$5)&amp;Acompanhamento!$A53),0)</f>
        <v>0</v>
      </c>
      <c r="AD53" s="259">
        <f>IFERROR(VLOOKUP($A53,'Variação'!$1:$1048576,4+3*(COLUMN(AD$5)-2),FALSE)-VLOOKUP($A53,'Variação'!$1:$1048576,2+3*(COLUMN(AD$5)-2),FALSE),0)+IFERROR(SUMIFS(Proventos!$F:$F,Proventos!$A:$A,YEAR(AD$5)&amp;MONTH(AD$5)&amp;Acompanhamento!$A53),0)</f>
        <v>0</v>
      </c>
      <c r="AE53" s="259">
        <f>IFERROR(VLOOKUP($A53,'Variação'!$1:$1048576,4+3*(COLUMN(AE$5)-2),FALSE)-VLOOKUP($A53,'Variação'!$1:$1048576,2+3*(COLUMN(AE$5)-2),FALSE),0)+IFERROR(SUMIFS(Proventos!$F:$F,Proventos!$A:$A,YEAR(AE$5)&amp;MONTH(AE$5)&amp;Acompanhamento!$A53),0)</f>
        <v>0</v>
      </c>
      <c r="AF53" s="259">
        <f>IFERROR(VLOOKUP($A53,'Variação'!$1:$1048576,4+3*(COLUMN(AF$5)-2),FALSE)-VLOOKUP($A53,'Variação'!$1:$1048576,2+3*(COLUMN(AF$5)-2),FALSE),0)+IFERROR(SUMIFS(Proventos!$F:$F,Proventos!$A:$A,YEAR(AF$5)&amp;MONTH(AF$5)&amp;Acompanhamento!$A53),0)</f>
        <v>0</v>
      </c>
      <c r="AG53" s="259">
        <f>IFERROR(VLOOKUP($A53,'Variação'!$1:$1048576,4+3*(COLUMN(AG$5)-2),FALSE)-VLOOKUP($A53,'Variação'!$1:$1048576,2+3*(COLUMN(AG$5)-2),FALSE),0)+IFERROR(SUMIFS(Proventos!$F:$F,Proventos!$A:$A,YEAR(AG$5)&amp;MONTH(AG$5)&amp;Acompanhamento!$A53),0)</f>
        <v>0</v>
      </c>
      <c r="AH53" s="259">
        <f>IFERROR(VLOOKUP($A53,'Variação'!$1:$1048576,4+3*(COLUMN(AH$5)-2),FALSE)-VLOOKUP($A53,'Variação'!$1:$1048576,2+3*(COLUMN(AH$5)-2),FALSE),0)+IFERROR(SUMIFS(Proventos!$F:$F,Proventos!$A:$A,YEAR(AH$5)&amp;MONTH(AH$5)&amp;Acompanhamento!$A53),0)</f>
        <v>0</v>
      </c>
      <c r="AI53" s="259">
        <f>IFERROR(VLOOKUP($A53,'Variação'!$1:$1048576,4+3*(COLUMN(AI$5)-2),FALSE)-VLOOKUP($A53,'Variação'!$1:$1048576,2+3*(COLUMN(AI$5)-2),FALSE),0)+IFERROR(SUMIFS(Proventos!$F:$F,Proventos!$A:$A,YEAR(AI$5)&amp;MONTH(AI$5)&amp;Acompanhamento!$A53),0)</f>
        <v>0</v>
      </c>
      <c r="AJ53" s="259">
        <f>IFERROR(VLOOKUP($A53,'Variação'!$1:$1048576,4+3*(COLUMN(AJ$5)-2),FALSE)-VLOOKUP($A53,'Variação'!$1:$1048576,2+3*(COLUMN(AJ$5)-2),FALSE),0)+IFERROR(SUMIFS(Proventos!$F:$F,Proventos!$A:$A,YEAR(AJ$5)&amp;MONTH(AJ$5)&amp;Acompanhamento!$A53),0)</f>
        <v>0</v>
      </c>
      <c r="AK53" s="259">
        <f>IFERROR(VLOOKUP($A53,'Variação'!$1:$1048576,4+3*(COLUMN(AK$5)-2),FALSE)-VLOOKUP($A53,'Variação'!$1:$1048576,2+3*(COLUMN(AK$5)-2),FALSE),0)+IFERROR(SUMIFS(Proventos!$F:$F,Proventos!$A:$A,YEAR(AK$5)&amp;MONTH(AK$5)&amp;Acompanhamento!$A53),0)</f>
        <v>0</v>
      </c>
      <c r="AL53" s="259">
        <f>IFERROR(VLOOKUP($A53,'Variação'!$1:$1048576,4+3*(COLUMN(AL$5)-2),FALSE)-VLOOKUP($A53,'Variação'!$1:$1048576,2+3*(COLUMN(AL$5)-2),FALSE),0)+IFERROR(SUMIFS(Proventos!$F:$F,Proventos!$A:$A,YEAR(AL$5)&amp;MONTH(AL$5)&amp;Acompanhamento!$A53),0)</f>
        <v>0</v>
      </c>
      <c r="AM53" s="259">
        <f>IFERROR(VLOOKUP($A53,'Variação'!$1:$1048576,4+3*(COLUMN(AM$5)-2),FALSE)-VLOOKUP($A53,'Variação'!$1:$1048576,2+3*(COLUMN(AM$5)-2),FALSE),0)+IFERROR(SUMIFS(Proventos!$F:$F,Proventos!$A:$A,YEAR(AM$5)&amp;MONTH(AM$5)&amp;Acompanhamento!$A53),0)</f>
        <v>0</v>
      </c>
      <c r="AN53" s="259">
        <f>IFERROR(VLOOKUP($A53,'Variação'!$1:$1048576,4+3*(COLUMN(AN$5)-2),FALSE)-VLOOKUP($A53,'Variação'!$1:$1048576,2+3*(COLUMN(AN$5)-2),FALSE),0)+IFERROR(SUMIFS(Proventos!$F:$F,Proventos!$A:$A,YEAR(AN$5)&amp;MONTH(AN$5)&amp;Acompanhamento!$A53),0)</f>
        <v>0</v>
      </c>
      <c r="AO53" s="259">
        <f>IFERROR(VLOOKUP($A53,'Variação'!$1:$1048576,4+3*(COLUMN(AO$5)-2),FALSE)-VLOOKUP($A53,'Variação'!$1:$1048576,2+3*(COLUMN(AO$5)-2),FALSE),0)+IFERROR(SUMIFS(Proventos!$F:$F,Proventos!$A:$A,YEAR(AO$5)&amp;MONTH(AO$5)&amp;Acompanhamento!$A53),0)</f>
        <v>0</v>
      </c>
      <c r="AP53" s="259">
        <f>IFERROR(VLOOKUP($A53,'Variação'!$1:$1048576,4+3*(COLUMN(AP$5)-2),FALSE)-VLOOKUP($A53,'Variação'!$1:$1048576,2+3*(COLUMN(AP$5)-2),FALSE),0)+IFERROR(SUMIFS(Proventos!$F:$F,Proventos!$A:$A,YEAR(AP$5)&amp;MONTH(AP$5)&amp;Acompanhamento!$A53),0)</f>
        <v>0</v>
      </c>
      <c r="AQ53" s="259">
        <f>IFERROR(VLOOKUP($A53,'Variação'!$1:$1048576,4+3*(COLUMN(AQ$5)-2),FALSE)-VLOOKUP($A53,'Variação'!$1:$1048576,2+3*(COLUMN(AQ$5)-2),FALSE),0)+IFERROR(SUMIFS(Proventos!$F:$F,Proventos!$A:$A,YEAR(AQ$5)&amp;MONTH(AQ$5)&amp;Acompanhamento!$A53),0)</f>
        <v>0</v>
      </c>
      <c r="AR53" s="259">
        <f>IFERROR(VLOOKUP($A53,'Variação'!$1:$1048576,4+3*(COLUMN(AR$5)-2),FALSE)-VLOOKUP($A53,'Variação'!$1:$1048576,2+3*(COLUMN(AR$5)-2),FALSE),0)+IFERROR(SUMIFS(Proventos!$F:$F,Proventos!$A:$A,YEAR(AR$5)&amp;MONTH(AR$5)&amp;Acompanhamento!$A53),0)</f>
        <v>0</v>
      </c>
      <c r="AS53" s="259">
        <f>IFERROR(VLOOKUP($A53,'Variação'!$1:$1048576,4+3*(COLUMN(AS$5)-2),FALSE)-VLOOKUP($A53,'Variação'!$1:$1048576,2+3*(COLUMN(AS$5)-2),FALSE),0)+IFERROR(SUMIFS(Proventos!$F:$F,Proventos!$A:$A,YEAR(AS$5)&amp;MONTH(AS$5)&amp;Acompanhamento!$A53),0)</f>
        <v>0</v>
      </c>
      <c r="AT53" s="259">
        <f>IFERROR(VLOOKUP($A53,'Variação'!$1:$1048576,4+3*(COLUMN(AT$5)-2),FALSE)-VLOOKUP($A53,'Variação'!$1:$1048576,2+3*(COLUMN(AT$5)-2),FALSE),0)+IFERROR(SUMIFS(Proventos!$F:$F,Proventos!$A:$A,YEAR(AT$5)&amp;MONTH(AT$5)&amp;Acompanhamento!$A53),0)</f>
        <v>0</v>
      </c>
      <c r="AU53" s="259">
        <f>IFERROR(VLOOKUP($A53,'Variação'!$1:$1048576,4+3*(COLUMN(AU$5)-2),FALSE)-VLOOKUP($A53,'Variação'!$1:$1048576,2+3*(COLUMN(AU$5)-2),FALSE),0)+IFERROR(SUMIFS(Proventos!$F:$F,Proventos!$A:$A,YEAR(AU$5)&amp;MONTH(AU$5)&amp;Acompanhamento!$A53),0)</f>
        <v>0</v>
      </c>
      <c r="AV53" s="259">
        <f>IFERROR(VLOOKUP($A53,'Variação'!$1:$1048576,4+3*(COLUMN(AV$5)-2),FALSE)-VLOOKUP($A53,'Variação'!$1:$1048576,2+3*(COLUMN(AV$5)-2),FALSE),0)+IFERROR(SUMIFS(Proventos!$F:$F,Proventos!$A:$A,YEAR(AV$5)&amp;MONTH(AV$5)&amp;Acompanhamento!$A53),0)</f>
        <v>0</v>
      </c>
      <c r="AW53" s="259">
        <f>IFERROR(VLOOKUP($A53,'Variação'!$1:$1048576,4+3*(COLUMN(AW$5)-2),FALSE)-VLOOKUP($A53,'Variação'!$1:$1048576,2+3*(COLUMN(AW$5)-2),FALSE),0)+IFERROR(SUMIFS(Proventos!$F:$F,Proventos!$A:$A,YEAR(AW$5)&amp;MONTH(AW$5)&amp;Acompanhamento!$A53),0)</f>
        <v>0</v>
      </c>
      <c r="AX53" s="259">
        <f>IFERROR(VLOOKUP($A53,'Variação'!$1:$1048576,4+3*(COLUMN(AX$5)-2),FALSE)-VLOOKUP($A53,'Variação'!$1:$1048576,2+3*(COLUMN(AX$5)-2),FALSE),0)+IFERROR(SUMIFS(Proventos!$F:$F,Proventos!$A:$A,YEAR(AX$5)&amp;MONTH(AX$5)&amp;Acompanhamento!$A53),0)</f>
        <v>0</v>
      </c>
      <c r="AY53" s="259">
        <f>IFERROR(VLOOKUP($A53,'Variação'!$1:$1048576,4+3*(COLUMN(AY$5)-2),FALSE)-VLOOKUP($A53,'Variação'!$1:$1048576,2+3*(COLUMN(AY$5)-2),FALSE),0)+IFERROR(SUMIFS(Proventos!$F:$F,Proventos!$A:$A,YEAR(AY$5)&amp;MONTH(AY$5)&amp;Acompanhamento!$A53),0)</f>
        <v>0</v>
      </c>
      <c r="AZ53" s="259">
        <f>IFERROR(VLOOKUP($A53,'Variação'!$1:$1048576,4+3*(COLUMN(AZ$5)-2),FALSE)-VLOOKUP($A53,'Variação'!$1:$1048576,2+3*(COLUMN(AZ$5)-2),FALSE),0)+IFERROR(SUMIFS(Proventos!$F:$F,Proventos!$A:$A,YEAR(AZ$5)&amp;MONTH(AZ$5)&amp;Acompanhamento!$A53),0)</f>
        <v>0</v>
      </c>
      <c r="BA53" s="259">
        <f>IFERROR(VLOOKUP($A53,'Variação'!$1:$1048576,4+3*(COLUMN(BA$5)-2),FALSE)-VLOOKUP($A53,'Variação'!$1:$1048576,2+3*(COLUMN(BA$5)-2),FALSE),0)+IFERROR(SUMIFS(Proventos!$F:$F,Proventos!$A:$A,YEAR(BA$5)&amp;MONTH(BA$5)&amp;Acompanhamento!$A53),0)</f>
        <v>0</v>
      </c>
      <c r="BB53" s="259">
        <f>IFERROR(VLOOKUP($A53,'Variação'!$1:$1048576,4+3*(COLUMN(BB$5)-2),FALSE)-VLOOKUP($A53,'Variação'!$1:$1048576,2+3*(COLUMN(BB$5)-2),FALSE),0)+IFERROR(SUMIFS(Proventos!$F:$F,Proventos!$A:$A,YEAR(BB$5)&amp;MONTH(BB$5)&amp;Acompanhamento!$A53),0)</f>
        <v>0</v>
      </c>
      <c r="BC53" s="259">
        <f>IFERROR(VLOOKUP($A53,'Variação'!$1:$1048576,4+3*(COLUMN(BC$5)-2),FALSE)-VLOOKUP($A53,'Variação'!$1:$1048576,2+3*(COLUMN(BC$5)-2),FALSE),0)+IFERROR(SUMIFS(Proventos!$F:$F,Proventos!$A:$A,YEAR(BC$5)&amp;MONTH(BC$5)&amp;Acompanhamento!$A53),0)</f>
        <v>0</v>
      </c>
      <c r="BD53" s="259">
        <f>IFERROR(VLOOKUP($A53,'Variação'!$1:$1048576,4+3*(COLUMN(BD$5)-2),FALSE)-VLOOKUP($A53,'Variação'!$1:$1048576,2+3*(COLUMN(BD$5)-2),FALSE),0)+IFERROR(SUMIFS(Proventos!$F:$F,Proventos!$A:$A,YEAR(BD$5)&amp;MONTH(BD$5)&amp;Acompanhamento!$A53),0)</f>
        <v>0</v>
      </c>
      <c r="BE53" s="259">
        <f>IFERROR(VLOOKUP($A53,'Variação'!$1:$1048576,4+3*(COLUMN(BE$5)-2),FALSE)-VLOOKUP($A53,'Variação'!$1:$1048576,2+3*(COLUMN(BE$5)-2),FALSE),0)+IFERROR(SUMIFS(Proventos!$F:$F,Proventos!$A:$A,YEAR(BE$5)&amp;MONTH(BE$5)&amp;Acompanhamento!$A53),0)</f>
        <v>0</v>
      </c>
      <c r="BF53" s="259">
        <f>IFERROR(VLOOKUP($A53,'Variação'!$1:$1048576,4+3*(COLUMN(BF$5)-2),FALSE)-VLOOKUP($A53,'Variação'!$1:$1048576,2+3*(COLUMN(BF$5)-2),FALSE),0)+IFERROR(SUMIFS(Proventos!$F:$F,Proventos!$A:$A,YEAR(BF$5)&amp;MONTH(BF$5)&amp;Acompanhamento!$A53),0)</f>
        <v>0</v>
      </c>
      <c r="BG53" s="259">
        <f>IFERROR(VLOOKUP($A53,'Variação'!$1:$1048576,4+3*(COLUMN(BG$5)-2),FALSE)-VLOOKUP($A53,'Variação'!$1:$1048576,2+3*(COLUMN(BG$5)-2),FALSE),0)+IFERROR(SUMIFS(Proventos!$F:$F,Proventos!$A:$A,YEAR(BG$5)&amp;MONTH(BG$5)&amp;Acompanhamento!$A53),0)</f>
        <v>0</v>
      </c>
      <c r="BH53" s="259">
        <f>IFERROR(VLOOKUP($A53,'Variação'!$1:$1048576,4+3*(COLUMN(BH$5)-2),FALSE)-VLOOKUP($A53,'Variação'!$1:$1048576,2+3*(COLUMN(BH$5)-2),FALSE),0)+IFERROR(SUMIFS(Proventos!$F:$F,Proventos!$A:$A,YEAR(BH$5)&amp;MONTH(BH$5)&amp;Acompanhamento!$A53),0)</f>
        <v>0</v>
      </c>
      <c r="BI53" s="259">
        <f>IFERROR(VLOOKUP($A53,'Variação'!$1:$1048576,4+3*(COLUMN(BI$5)-2),FALSE)-VLOOKUP($A53,'Variação'!$1:$1048576,2+3*(COLUMN(BI$5)-2),FALSE),0)+IFERROR(SUMIFS(Proventos!$F:$F,Proventos!$A:$A,YEAR(BI$5)&amp;MONTH(BI$5)&amp;Acompanhamento!$A53),0)</f>
        <v>0</v>
      </c>
    </row>
    <row r="54" ht="14.25" customHeight="1" outlineLevel="2">
      <c r="A54" s="263"/>
      <c r="B54" s="259">
        <f>IFERROR(VLOOKUP($A54,'Variação'!$1:$1048576,4+3*(COLUMN(B$5)-2),FALSE)-VLOOKUP($A54,'Variação'!$1:$1048576,2+3*(COLUMN(B$5)-2),FALSE),0)+IFERROR(SUMIFS(Proventos!$F:$F,Proventos!$A:$A,YEAR(B$5)&amp;MONTH(B$5)&amp;Acompanhamento!$A54),0)</f>
        <v>0</v>
      </c>
      <c r="C54" s="259">
        <f>IFERROR(VLOOKUP($A54,'Variação'!$1:$1048576,4+3*(COLUMN(C$5)-2),FALSE)-VLOOKUP($A54,'Variação'!$1:$1048576,2+3*(COLUMN(C$5)-2),FALSE),0)+IFERROR(SUMIFS(Proventos!$F:$F,Proventos!$A:$A,YEAR(C$5)&amp;MONTH(C$5)&amp;Acompanhamento!$A54),0)</f>
        <v>0</v>
      </c>
      <c r="D54" s="259">
        <f>IFERROR(VLOOKUP($A54,'Variação'!$1:$1048576,4+3*(COLUMN(D$5)-2),FALSE)-VLOOKUP($A54,'Variação'!$1:$1048576,2+3*(COLUMN(D$5)-2),FALSE),0)+IFERROR(SUMIFS(Proventos!$F:$F,Proventos!$A:$A,YEAR(D$5)&amp;MONTH(D$5)&amp;Acompanhamento!$A54),0)</f>
        <v>0</v>
      </c>
      <c r="E54" s="259">
        <f>IFERROR(VLOOKUP($A54,'Variação'!$1:$1048576,4+3*(COLUMN(E$5)-2),FALSE)-VLOOKUP($A54,'Variação'!$1:$1048576,2+3*(COLUMN(E$5)-2),FALSE),0)+IFERROR(SUMIFS(Proventos!$F:$F,Proventos!$A:$A,YEAR(E$5)&amp;MONTH(E$5)&amp;Acompanhamento!$A54),0)</f>
        <v>0</v>
      </c>
      <c r="F54" s="259">
        <f>IFERROR(VLOOKUP($A54,'Variação'!$1:$1048576,4+3*(COLUMN(F$5)-2),FALSE)-VLOOKUP($A54,'Variação'!$1:$1048576,2+3*(COLUMN(F$5)-2),FALSE),0)+IFERROR(SUMIFS(Proventos!$F:$F,Proventos!$A:$A,YEAR(F$5)&amp;MONTH(F$5)&amp;Acompanhamento!$A54),0)</f>
        <v>0</v>
      </c>
      <c r="G54" s="259">
        <f>IFERROR(VLOOKUP($A54,'Variação'!$1:$1048576,4+3*(COLUMN(G$5)-2),FALSE)-VLOOKUP($A54,'Variação'!$1:$1048576,2+3*(COLUMN(G$5)-2),FALSE),0)+IFERROR(SUMIFS(Proventos!$F:$F,Proventos!$A:$A,YEAR(G$5)&amp;MONTH(G$5)&amp;Acompanhamento!$A54),0)</f>
        <v>0</v>
      </c>
      <c r="H54" s="259">
        <f>IFERROR(VLOOKUP($A54,'Variação'!$1:$1048576,4+3*(COLUMN(H$5)-2),FALSE)-VLOOKUP($A54,'Variação'!$1:$1048576,2+3*(COLUMN(H$5)-2),FALSE),0)+IFERROR(SUMIFS(Proventos!$F:$F,Proventos!$A:$A,YEAR(H$5)&amp;MONTH(H$5)&amp;Acompanhamento!$A54),0)</f>
        <v>0</v>
      </c>
      <c r="I54" s="259">
        <f>IFERROR(VLOOKUP($A54,'Variação'!$1:$1048576,4+3*(COLUMN(I$5)-2),FALSE)-VLOOKUP($A54,'Variação'!$1:$1048576,2+3*(COLUMN(I$5)-2),FALSE),0)+IFERROR(SUMIFS(Proventos!$F:$F,Proventos!$A:$A,YEAR(I$5)&amp;MONTH(I$5)&amp;Acompanhamento!$A54),0)</f>
        <v>0</v>
      </c>
      <c r="J54" s="259">
        <f>IFERROR(VLOOKUP($A54,'Variação'!$1:$1048576,4+3*(COLUMN(J$5)-2),FALSE)-VLOOKUP($A54,'Variação'!$1:$1048576,2+3*(COLUMN(J$5)-2),FALSE),0)+IFERROR(SUMIFS(Proventos!$F:$F,Proventos!$A:$A,YEAR(J$5)&amp;MONTH(J$5)&amp;Acompanhamento!$A54),0)</f>
        <v>0</v>
      </c>
      <c r="K54" s="259">
        <f>IFERROR(VLOOKUP($A54,'Variação'!$1:$1048576,4+3*(COLUMN(K$5)-2),FALSE)-VLOOKUP($A54,'Variação'!$1:$1048576,2+3*(COLUMN(K$5)-2),FALSE),0)+IFERROR(SUMIFS(Proventos!$F:$F,Proventos!$A:$A,YEAR(K$5)&amp;MONTH(K$5)&amp;Acompanhamento!$A54),0)</f>
        <v>0</v>
      </c>
      <c r="L54" s="259">
        <f>IFERROR(VLOOKUP($A54,'Variação'!$1:$1048576,4+3*(COLUMN(L$5)-2),FALSE)-VLOOKUP($A54,'Variação'!$1:$1048576,2+3*(COLUMN(L$5)-2),FALSE),0)+IFERROR(SUMIFS(Proventos!$F:$F,Proventos!$A:$A,YEAR(L$5)&amp;MONTH(L$5)&amp;Acompanhamento!$A54),0)</f>
        <v>0</v>
      </c>
      <c r="M54" s="259">
        <f>IFERROR(VLOOKUP($A54,'Variação'!$1:$1048576,4+3*(COLUMN(M$5)-2),FALSE)-VLOOKUP($A54,'Variação'!$1:$1048576,2+3*(COLUMN(M$5)-2),FALSE),0)+IFERROR(SUMIFS(Proventos!$F:$F,Proventos!$A:$A,YEAR(M$5)&amp;MONTH(M$5)&amp;Acompanhamento!$A54),0)</f>
        <v>0</v>
      </c>
      <c r="N54" s="259">
        <f>IFERROR(VLOOKUP($A54,'Variação'!$1:$1048576,4+3*(COLUMN(N$5)-2),FALSE)-VLOOKUP($A54,'Variação'!$1:$1048576,2+3*(COLUMN(N$5)-2),FALSE),0)+IFERROR(SUMIFS(Proventos!$F:$F,Proventos!$A:$A,YEAR(N$5)&amp;MONTH(N$5)&amp;Acompanhamento!$A54),0)</f>
        <v>0</v>
      </c>
      <c r="O54" s="259">
        <f>IFERROR(VLOOKUP($A54,'Variação'!$1:$1048576,4+3*(COLUMN(O$5)-2),FALSE)-VLOOKUP($A54,'Variação'!$1:$1048576,2+3*(COLUMN(O$5)-2),FALSE),0)+IFERROR(SUMIFS(Proventos!$F:$F,Proventos!$A:$A,YEAR(O$5)&amp;MONTH(O$5)&amp;Acompanhamento!$A54),0)</f>
        <v>0</v>
      </c>
      <c r="P54" s="259">
        <f>IFERROR(VLOOKUP($A54,'Variação'!$1:$1048576,4+3*(COLUMN(P$5)-2),FALSE)-VLOOKUP($A54,'Variação'!$1:$1048576,2+3*(COLUMN(P$5)-2),FALSE),0)+IFERROR(SUMIFS(Proventos!$F:$F,Proventos!$A:$A,YEAR(P$5)&amp;MONTH(P$5)&amp;Acompanhamento!$A54),0)</f>
        <v>0</v>
      </c>
      <c r="Q54" s="259">
        <f>IFERROR(VLOOKUP($A54,'Variação'!$1:$1048576,4+3*(COLUMN(Q$5)-2),FALSE)-VLOOKUP($A54,'Variação'!$1:$1048576,2+3*(COLUMN(Q$5)-2),FALSE),0)+IFERROR(SUMIFS(Proventos!$F:$F,Proventos!$A:$A,YEAR(Q$5)&amp;MONTH(Q$5)&amp;Acompanhamento!$A54),0)</f>
        <v>0</v>
      </c>
      <c r="R54" s="259">
        <f>IFERROR(VLOOKUP($A54,'Variação'!$1:$1048576,4+3*(COLUMN(R$5)-2),FALSE)-VLOOKUP($A54,'Variação'!$1:$1048576,2+3*(COLUMN(R$5)-2),FALSE),0)+IFERROR(SUMIFS(Proventos!$F:$F,Proventos!$A:$A,YEAR(R$5)&amp;MONTH(R$5)&amp;Acompanhamento!$A54),0)</f>
        <v>0</v>
      </c>
      <c r="S54" s="259">
        <f>IFERROR(VLOOKUP($A54,'Variação'!$1:$1048576,4+3*(COLUMN(S$5)-2),FALSE)-VLOOKUP($A54,'Variação'!$1:$1048576,2+3*(COLUMN(S$5)-2),FALSE),0)+IFERROR(SUMIFS(Proventos!$F:$F,Proventos!$A:$A,YEAR(S$5)&amp;MONTH(S$5)&amp;Acompanhamento!$A54),0)</f>
        <v>0</v>
      </c>
      <c r="T54" s="259">
        <f>IFERROR(VLOOKUP($A54,'Variação'!$1:$1048576,4+3*(COLUMN(T$5)-2),FALSE)-VLOOKUP($A54,'Variação'!$1:$1048576,2+3*(COLUMN(T$5)-2),FALSE),0)+IFERROR(SUMIFS(Proventos!$F:$F,Proventos!$A:$A,YEAR(T$5)&amp;MONTH(T$5)&amp;Acompanhamento!$A54),0)</f>
        <v>0</v>
      </c>
      <c r="U54" s="259">
        <f>IFERROR(VLOOKUP($A54,'Variação'!$1:$1048576,4+3*(COLUMN(U$5)-2),FALSE)-VLOOKUP($A54,'Variação'!$1:$1048576,2+3*(COLUMN(U$5)-2),FALSE),0)+IFERROR(SUMIFS(Proventos!$F:$F,Proventos!$A:$A,YEAR(U$5)&amp;MONTH(U$5)&amp;Acompanhamento!$A54),0)</f>
        <v>0</v>
      </c>
      <c r="V54" s="259">
        <f>IFERROR(VLOOKUP($A54,'Variação'!$1:$1048576,4+3*(COLUMN(V$5)-2),FALSE)-VLOOKUP($A54,'Variação'!$1:$1048576,2+3*(COLUMN(V$5)-2),FALSE),0)+IFERROR(SUMIFS(Proventos!$F:$F,Proventos!$A:$A,YEAR(V$5)&amp;MONTH(V$5)&amp;Acompanhamento!$A54),0)</f>
        <v>0</v>
      </c>
      <c r="W54" s="259">
        <f>IFERROR(VLOOKUP($A54,'Variação'!$1:$1048576,4+3*(COLUMN(W$5)-2),FALSE)-VLOOKUP($A54,'Variação'!$1:$1048576,2+3*(COLUMN(W$5)-2),FALSE),0)+IFERROR(SUMIFS(Proventos!$F:$F,Proventos!$A:$A,YEAR(W$5)&amp;MONTH(W$5)&amp;Acompanhamento!$A54),0)</f>
        <v>0</v>
      </c>
      <c r="X54" s="259">
        <f>IFERROR(VLOOKUP($A54,'Variação'!$1:$1048576,4+3*(COLUMN(X$5)-2),FALSE)-VLOOKUP($A54,'Variação'!$1:$1048576,2+3*(COLUMN(X$5)-2),FALSE),0)+IFERROR(SUMIFS(Proventos!$F:$F,Proventos!$A:$A,YEAR(X$5)&amp;MONTH(X$5)&amp;Acompanhamento!$A54),0)</f>
        <v>0</v>
      </c>
      <c r="Y54" s="259">
        <f>IFERROR(VLOOKUP($A54,'Variação'!$1:$1048576,4+3*(COLUMN(Y$5)-2),FALSE)-VLOOKUP($A54,'Variação'!$1:$1048576,2+3*(COLUMN(Y$5)-2),FALSE),0)+IFERROR(SUMIFS(Proventos!$F:$F,Proventos!$A:$A,YEAR(Y$5)&amp;MONTH(Y$5)&amp;Acompanhamento!$A54),0)</f>
        <v>0</v>
      </c>
      <c r="Z54" s="259">
        <f>IFERROR(VLOOKUP($A54,'Variação'!$1:$1048576,4+3*(COLUMN(Z$5)-2),FALSE)-VLOOKUP($A54,'Variação'!$1:$1048576,2+3*(COLUMN(Z$5)-2),FALSE),0)+IFERROR(SUMIFS(Proventos!$F:$F,Proventos!$A:$A,YEAR(Z$5)&amp;MONTH(Z$5)&amp;Acompanhamento!$A54),0)</f>
        <v>0</v>
      </c>
      <c r="AA54" s="259">
        <f>IFERROR(VLOOKUP($A54,'Variação'!$1:$1048576,4+3*(COLUMN(AA$5)-2),FALSE)-VLOOKUP($A54,'Variação'!$1:$1048576,2+3*(COLUMN(AA$5)-2),FALSE),0)+IFERROR(SUMIFS(Proventos!$F:$F,Proventos!$A:$A,YEAR(AA$5)&amp;MONTH(AA$5)&amp;Acompanhamento!$A54),0)</f>
        <v>0</v>
      </c>
      <c r="AB54" s="259">
        <f>IFERROR(VLOOKUP($A54,'Variação'!$1:$1048576,4+3*(COLUMN(AB$5)-2),FALSE)-VLOOKUP($A54,'Variação'!$1:$1048576,2+3*(COLUMN(AB$5)-2),FALSE),0)+IFERROR(SUMIFS(Proventos!$F:$F,Proventos!$A:$A,YEAR(AB$5)&amp;MONTH(AB$5)&amp;Acompanhamento!$A54),0)</f>
        <v>0</v>
      </c>
      <c r="AC54" s="259">
        <f>IFERROR(VLOOKUP($A54,'Variação'!$1:$1048576,4+3*(COLUMN(AC$5)-2),FALSE)-VLOOKUP($A54,'Variação'!$1:$1048576,2+3*(COLUMN(AC$5)-2),FALSE),0)+IFERROR(SUMIFS(Proventos!$F:$F,Proventos!$A:$A,YEAR(AC$5)&amp;MONTH(AC$5)&amp;Acompanhamento!$A54),0)</f>
        <v>0</v>
      </c>
      <c r="AD54" s="259">
        <f>IFERROR(VLOOKUP($A54,'Variação'!$1:$1048576,4+3*(COLUMN(AD$5)-2),FALSE)-VLOOKUP($A54,'Variação'!$1:$1048576,2+3*(COLUMN(AD$5)-2),FALSE),0)+IFERROR(SUMIFS(Proventos!$F:$F,Proventos!$A:$A,YEAR(AD$5)&amp;MONTH(AD$5)&amp;Acompanhamento!$A54),0)</f>
        <v>0</v>
      </c>
      <c r="AE54" s="259">
        <f>IFERROR(VLOOKUP($A54,'Variação'!$1:$1048576,4+3*(COLUMN(AE$5)-2),FALSE)-VLOOKUP($A54,'Variação'!$1:$1048576,2+3*(COLUMN(AE$5)-2),FALSE),0)+IFERROR(SUMIFS(Proventos!$F:$F,Proventos!$A:$A,YEAR(AE$5)&amp;MONTH(AE$5)&amp;Acompanhamento!$A54),0)</f>
        <v>0</v>
      </c>
      <c r="AF54" s="259">
        <f>IFERROR(VLOOKUP($A54,'Variação'!$1:$1048576,4+3*(COLUMN(AF$5)-2),FALSE)-VLOOKUP($A54,'Variação'!$1:$1048576,2+3*(COLUMN(AF$5)-2),FALSE),0)+IFERROR(SUMIFS(Proventos!$F:$F,Proventos!$A:$A,YEAR(AF$5)&amp;MONTH(AF$5)&amp;Acompanhamento!$A54),0)</f>
        <v>0</v>
      </c>
      <c r="AG54" s="259">
        <f>IFERROR(VLOOKUP($A54,'Variação'!$1:$1048576,4+3*(COLUMN(AG$5)-2),FALSE)-VLOOKUP($A54,'Variação'!$1:$1048576,2+3*(COLUMN(AG$5)-2),FALSE),0)+IFERROR(SUMIFS(Proventos!$F:$F,Proventos!$A:$A,YEAR(AG$5)&amp;MONTH(AG$5)&amp;Acompanhamento!$A54),0)</f>
        <v>0</v>
      </c>
      <c r="AH54" s="259">
        <f>IFERROR(VLOOKUP($A54,'Variação'!$1:$1048576,4+3*(COLUMN(AH$5)-2),FALSE)-VLOOKUP($A54,'Variação'!$1:$1048576,2+3*(COLUMN(AH$5)-2),FALSE),0)+IFERROR(SUMIFS(Proventos!$F:$F,Proventos!$A:$A,YEAR(AH$5)&amp;MONTH(AH$5)&amp;Acompanhamento!$A54),0)</f>
        <v>0</v>
      </c>
      <c r="AI54" s="259">
        <f>IFERROR(VLOOKUP($A54,'Variação'!$1:$1048576,4+3*(COLUMN(AI$5)-2),FALSE)-VLOOKUP($A54,'Variação'!$1:$1048576,2+3*(COLUMN(AI$5)-2),FALSE),0)+IFERROR(SUMIFS(Proventos!$F:$F,Proventos!$A:$A,YEAR(AI$5)&amp;MONTH(AI$5)&amp;Acompanhamento!$A54),0)</f>
        <v>0</v>
      </c>
      <c r="AJ54" s="259">
        <f>IFERROR(VLOOKUP($A54,'Variação'!$1:$1048576,4+3*(COLUMN(AJ$5)-2),FALSE)-VLOOKUP($A54,'Variação'!$1:$1048576,2+3*(COLUMN(AJ$5)-2),FALSE),0)+IFERROR(SUMIFS(Proventos!$F:$F,Proventos!$A:$A,YEAR(AJ$5)&amp;MONTH(AJ$5)&amp;Acompanhamento!$A54),0)</f>
        <v>0</v>
      </c>
      <c r="AK54" s="259">
        <f>IFERROR(VLOOKUP($A54,'Variação'!$1:$1048576,4+3*(COLUMN(AK$5)-2),FALSE)-VLOOKUP($A54,'Variação'!$1:$1048576,2+3*(COLUMN(AK$5)-2),FALSE),0)+IFERROR(SUMIFS(Proventos!$F:$F,Proventos!$A:$A,YEAR(AK$5)&amp;MONTH(AK$5)&amp;Acompanhamento!$A54),0)</f>
        <v>0</v>
      </c>
      <c r="AL54" s="259">
        <f>IFERROR(VLOOKUP($A54,'Variação'!$1:$1048576,4+3*(COLUMN(AL$5)-2),FALSE)-VLOOKUP($A54,'Variação'!$1:$1048576,2+3*(COLUMN(AL$5)-2),FALSE),0)+IFERROR(SUMIFS(Proventos!$F:$F,Proventos!$A:$A,YEAR(AL$5)&amp;MONTH(AL$5)&amp;Acompanhamento!$A54),0)</f>
        <v>0</v>
      </c>
      <c r="AM54" s="259">
        <f>IFERROR(VLOOKUP($A54,'Variação'!$1:$1048576,4+3*(COLUMN(AM$5)-2),FALSE)-VLOOKUP($A54,'Variação'!$1:$1048576,2+3*(COLUMN(AM$5)-2),FALSE),0)+IFERROR(SUMIFS(Proventos!$F:$F,Proventos!$A:$A,YEAR(AM$5)&amp;MONTH(AM$5)&amp;Acompanhamento!$A54),0)</f>
        <v>0</v>
      </c>
      <c r="AN54" s="259">
        <f>IFERROR(VLOOKUP($A54,'Variação'!$1:$1048576,4+3*(COLUMN(AN$5)-2),FALSE)-VLOOKUP($A54,'Variação'!$1:$1048576,2+3*(COLUMN(AN$5)-2),FALSE),0)+IFERROR(SUMIFS(Proventos!$F:$F,Proventos!$A:$A,YEAR(AN$5)&amp;MONTH(AN$5)&amp;Acompanhamento!$A54),0)</f>
        <v>0</v>
      </c>
      <c r="AO54" s="259">
        <f>IFERROR(VLOOKUP($A54,'Variação'!$1:$1048576,4+3*(COLUMN(AO$5)-2),FALSE)-VLOOKUP($A54,'Variação'!$1:$1048576,2+3*(COLUMN(AO$5)-2),FALSE),0)+IFERROR(SUMIFS(Proventos!$F:$F,Proventos!$A:$A,YEAR(AO$5)&amp;MONTH(AO$5)&amp;Acompanhamento!$A54),0)</f>
        <v>0</v>
      </c>
      <c r="AP54" s="259">
        <f>IFERROR(VLOOKUP($A54,'Variação'!$1:$1048576,4+3*(COLUMN(AP$5)-2),FALSE)-VLOOKUP($A54,'Variação'!$1:$1048576,2+3*(COLUMN(AP$5)-2),FALSE),0)+IFERROR(SUMIFS(Proventos!$F:$F,Proventos!$A:$A,YEAR(AP$5)&amp;MONTH(AP$5)&amp;Acompanhamento!$A54),0)</f>
        <v>0</v>
      </c>
      <c r="AQ54" s="259">
        <f>IFERROR(VLOOKUP($A54,'Variação'!$1:$1048576,4+3*(COLUMN(AQ$5)-2),FALSE)-VLOOKUP($A54,'Variação'!$1:$1048576,2+3*(COLUMN(AQ$5)-2),FALSE),0)+IFERROR(SUMIFS(Proventos!$F:$F,Proventos!$A:$A,YEAR(AQ$5)&amp;MONTH(AQ$5)&amp;Acompanhamento!$A54),0)</f>
        <v>0</v>
      </c>
      <c r="AR54" s="259">
        <f>IFERROR(VLOOKUP($A54,'Variação'!$1:$1048576,4+3*(COLUMN(AR$5)-2),FALSE)-VLOOKUP($A54,'Variação'!$1:$1048576,2+3*(COLUMN(AR$5)-2),FALSE),0)+IFERROR(SUMIFS(Proventos!$F:$F,Proventos!$A:$A,YEAR(AR$5)&amp;MONTH(AR$5)&amp;Acompanhamento!$A54),0)</f>
        <v>0</v>
      </c>
      <c r="AS54" s="259">
        <f>IFERROR(VLOOKUP($A54,'Variação'!$1:$1048576,4+3*(COLUMN(AS$5)-2),FALSE)-VLOOKUP($A54,'Variação'!$1:$1048576,2+3*(COLUMN(AS$5)-2),FALSE),0)+IFERROR(SUMIFS(Proventos!$F:$F,Proventos!$A:$A,YEAR(AS$5)&amp;MONTH(AS$5)&amp;Acompanhamento!$A54),0)</f>
        <v>0</v>
      </c>
      <c r="AT54" s="259">
        <f>IFERROR(VLOOKUP($A54,'Variação'!$1:$1048576,4+3*(COLUMN(AT$5)-2),FALSE)-VLOOKUP($A54,'Variação'!$1:$1048576,2+3*(COLUMN(AT$5)-2),FALSE),0)+IFERROR(SUMIFS(Proventos!$F:$F,Proventos!$A:$A,YEAR(AT$5)&amp;MONTH(AT$5)&amp;Acompanhamento!$A54),0)</f>
        <v>0</v>
      </c>
      <c r="AU54" s="259">
        <f>IFERROR(VLOOKUP($A54,'Variação'!$1:$1048576,4+3*(COLUMN(AU$5)-2),FALSE)-VLOOKUP($A54,'Variação'!$1:$1048576,2+3*(COLUMN(AU$5)-2),FALSE),0)+IFERROR(SUMIFS(Proventos!$F:$F,Proventos!$A:$A,YEAR(AU$5)&amp;MONTH(AU$5)&amp;Acompanhamento!$A54),0)</f>
        <v>0</v>
      </c>
      <c r="AV54" s="259">
        <f>IFERROR(VLOOKUP($A54,'Variação'!$1:$1048576,4+3*(COLUMN(AV$5)-2),FALSE)-VLOOKUP($A54,'Variação'!$1:$1048576,2+3*(COLUMN(AV$5)-2),FALSE),0)+IFERROR(SUMIFS(Proventos!$F:$F,Proventos!$A:$A,YEAR(AV$5)&amp;MONTH(AV$5)&amp;Acompanhamento!$A54),0)</f>
        <v>0</v>
      </c>
      <c r="AW54" s="259">
        <f>IFERROR(VLOOKUP($A54,'Variação'!$1:$1048576,4+3*(COLUMN(AW$5)-2),FALSE)-VLOOKUP($A54,'Variação'!$1:$1048576,2+3*(COLUMN(AW$5)-2),FALSE),0)+IFERROR(SUMIFS(Proventos!$F:$F,Proventos!$A:$A,YEAR(AW$5)&amp;MONTH(AW$5)&amp;Acompanhamento!$A54),0)</f>
        <v>0</v>
      </c>
      <c r="AX54" s="259">
        <f>IFERROR(VLOOKUP($A54,'Variação'!$1:$1048576,4+3*(COLUMN(AX$5)-2),FALSE)-VLOOKUP($A54,'Variação'!$1:$1048576,2+3*(COLUMN(AX$5)-2),FALSE),0)+IFERROR(SUMIFS(Proventos!$F:$F,Proventos!$A:$A,YEAR(AX$5)&amp;MONTH(AX$5)&amp;Acompanhamento!$A54),0)</f>
        <v>0</v>
      </c>
      <c r="AY54" s="259">
        <f>IFERROR(VLOOKUP($A54,'Variação'!$1:$1048576,4+3*(COLUMN(AY$5)-2),FALSE)-VLOOKUP($A54,'Variação'!$1:$1048576,2+3*(COLUMN(AY$5)-2),FALSE),0)+IFERROR(SUMIFS(Proventos!$F:$F,Proventos!$A:$A,YEAR(AY$5)&amp;MONTH(AY$5)&amp;Acompanhamento!$A54),0)</f>
        <v>0</v>
      </c>
      <c r="AZ54" s="259">
        <f>IFERROR(VLOOKUP($A54,'Variação'!$1:$1048576,4+3*(COLUMN(AZ$5)-2),FALSE)-VLOOKUP($A54,'Variação'!$1:$1048576,2+3*(COLUMN(AZ$5)-2),FALSE),0)+IFERROR(SUMIFS(Proventos!$F:$F,Proventos!$A:$A,YEAR(AZ$5)&amp;MONTH(AZ$5)&amp;Acompanhamento!$A54),0)</f>
        <v>0</v>
      </c>
      <c r="BA54" s="259">
        <f>IFERROR(VLOOKUP($A54,'Variação'!$1:$1048576,4+3*(COLUMN(BA$5)-2),FALSE)-VLOOKUP($A54,'Variação'!$1:$1048576,2+3*(COLUMN(BA$5)-2),FALSE),0)+IFERROR(SUMIFS(Proventos!$F:$F,Proventos!$A:$A,YEAR(BA$5)&amp;MONTH(BA$5)&amp;Acompanhamento!$A54),0)</f>
        <v>0</v>
      </c>
      <c r="BB54" s="259">
        <f>IFERROR(VLOOKUP($A54,'Variação'!$1:$1048576,4+3*(COLUMN(BB$5)-2),FALSE)-VLOOKUP($A54,'Variação'!$1:$1048576,2+3*(COLUMN(BB$5)-2),FALSE),0)+IFERROR(SUMIFS(Proventos!$F:$F,Proventos!$A:$A,YEAR(BB$5)&amp;MONTH(BB$5)&amp;Acompanhamento!$A54),0)</f>
        <v>0</v>
      </c>
      <c r="BC54" s="259">
        <f>IFERROR(VLOOKUP($A54,'Variação'!$1:$1048576,4+3*(COLUMN(BC$5)-2),FALSE)-VLOOKUP($A54,'Variação'!$1:$1048576,2+3*(COLUMN(BC$5)-2),FALSE),0)+IFERROR(SUMIFS(Proventos!$F:$F,Proventos!$A:$A,YEAR(BC$5)&amp;MONTH(BC$5)&amp;Acompanhamento!$A54),0)</f>
        <v>0</v>
      </c>
      <c r="BD54" s="259">
        <f>IFERROR(VLOOKUP($A54,'Variação'!$1:$1048576,4+3*(COLUMN(BD$5)-2),FALSE)-VLOOKUP($A54,'Variação'!$1:$1048576,2+3*(COLUMN(BD$5)-2),FALSE),0)+IFERROR(SUMIFS(Proventos!$F:$F,Proventos!$A:$A,YEAR(BD$5)&amp;MONTH(BD$5)&amp;Acompanhamento!$A54),0)</f>
        <v>0</v>
      </c>
      <c r="BE54" s="259">
        <f>IFERROR(VLOOKUP($A54,'Variação'!$1:$1048576,4+3*(COLUMN(BE$5)-2),FALSE)-VLOOKUP($A54,'Variação'!$1:$1048576,2+3*(COLUMN(BE$5)-2),FALSE),0)+IFERROR(SUMIFS(Proventos!$F:$F,Proventos!$A:$A,YEAR(BE$5)&amp;MONTH(BE$5)&amp;Acompanhamento!$A54),0)</f>
        <v>0</v>
      </c>
      <c r="BF54" s="259">
        <f>IFERROR(VLOOKUP($A54,'Variação'!$1:$1048576,4+3*(COLUMN(BF$5)-2),FALSE)-VLOOKUP($A54,'Variação'!$1:$1048576,2+3*(COLUMN(BF$5)-2),FALSE),0)+IFERROR(SUMIFS(Proventos!$F:$F,Proventos!$A:$A,YEAR(BF$5)&amp;MONTH(BF$5)&amp;Acompanhamento!$A54),0)</f>
        <v>0</v>
      </c>
      <c r="BG54" s="259">
        <f>IFERROR(VLOOKUP($A54,'Variação'!$1:$1048576,4+3*(COLUMN(BG$5)-2),FALSE)-VLOOKUP($A54,'Variação'!$1:$1048576,2+3*(COLUMN(BG$5)-2),FALSE),0)+IFERROR(SUMIFS(Proventos!$F:$F,Proventos!$A:$A,YEAR(BG$5)&amp;MONTH(BG$5)&amp;Acompanhamento!$A54),0)</f>
        <v>0</v>
      </c>
      <c r="BH54" s="259">
        <f>IFERROR(VLOOKUP($A54,'Variação'!$1:$1048576,4+3*(COLUMN(BH$5)-2),FALSE)-VLOOKUP($A54,'Variação'!$1:$1048576,2+3*(COLUMN(BH$5)-2),FALSE),0)+IFERROR(SUMIFS(Proventos!$F:$F,Proventos!$A:$A,YEAR(BH$5)&amp;MONTH(BH$5)&amp;Acompanhamento!$A54),0)</f>
        <v>0</v>
      </c>
      <c r="BI54" s="259">
        <f>IFERROR(VLOOKUP($A54,'Variação'!$1:$1048576,4+3*(COLUMN(BI$5)-2),FALSE)-VLOOKUP($A54,'Variação'!$1:$1048576,2+3*(COLUMN(BI$5)-2),FALSE),0)+IFERROR(SUMIFS(Proventos!$F:$F,Proventos!$A:$A,YEAR(BI$5)&amp;MONTH(BI$5)&amp;Acompanhamento!$A54),0)</f>
        <v>0</v>
      </c>
    </row>
    <row r="55" ht="14.25" customHeight="1" outlineLevel="2">
      <c r="A55" s="263"/>
      <c r="B55" s="259">
        <f>IFERROR(VLOOKUP($A55,'Variação'!$1:$1048576,4+3*(COLUMN(B$5)-2),FALSE)-VLOOKUP($A55,'Variação'!$1:$1048576,2+3*(COLUMN(B$5)-2),FALSE),0)+IFERROR(SUMIFS(Proventos!$F:$F,Proventos!$A:$A,YEAR(B$5)&amp;MONTH(B$5)&amp;Acompanhamento!$A55),0)</f>
        <v>0</v>
      </c>
      <c r="C55" s="259">
        <f>IFERROR(VLOOKUP($A55,'Variação'!$1:$1048576,4+3*(COLUMN(C$5)-2),FALSE)-VLOOKUP($A55,'Variação'!$1:$1048576,2+3*(COLUMN(C$5)-2),FALSE),0)+IFERROR(SUMIFS(Proventos!$F:$F,Proventos!$A:$A,YEAR(C$5)&amp;MONTH(C$5)&amp;Acompanhamento!$A55),0)</f>
        <v>0</v>
      </c>
      <c r="D55" s="259">
        <f>IFERROR(VLOOKUP($A55,'Variação'!$1:$1048576,4+3*(COLUMN(D$5)-2),FALSE)-VLOOKUP($A55,'Variação'!$1:$1048576,2+3*(COLUMN(D$5)-2),FALSE),0)+IFERROR(SUMIFS(Proventos!$F:$F,Proventos!$A:$A,YEAR(D$5)&amp;MONTH(D$5)&amp;Acompanhamento!$A55),0)</f>
        <v>0</v>
      </c>
      <c r="E55" s="259">
        <f>IFERROR(VLOOKUP($A55,'Variação'!$1:$1048576,4+3*(COLUMN(E$5)-2),FALSE)-VLOOKUP($A55,'Variação'!$1:$1048576,2+3*(COLUMN(E$5)-2),FALSE),0)+IFERROR(SUMIFS(Proventos!$F:$F,Proventos!$A:$A,YEAR(E$5)&amp;MONTH(E$5)&amp;Acompanhamento!$A55),0)</f>
        <v>0</v>
      </c>
      <c r="F55" s="259">
        <f>IFERROR(VLOOKUP($A55,'Variação'!$1:$1048576,4+3*(COLUMN(F$5)-2),FALSE)-VLOOKUP($A55,'Variação'!$1:$1048576,2+3*(COLUMN(F$5)-2),FALSE),0)+IFERROR(SUMIFS(Proventos!$F:$F,Proventos!$A:$A,YEAR(F$5)&amp;MONTH(F$5)&amp;Acompanhamento!$A55),0)</f>
        <v>0</v>
      </c>
      <c r="G55" s="259">
        <f>IFERROR(VLOOKUP($A55,'Variação'!$1:$1048576,4+3*(COLUMN(G$5)-2),FALSE)-VLOOKUP($A55,'Variação'!$1:$1048576,2+3*(COLUMN(G$5)-2),FALSE),0)+IFERROR(SUMIFS(Proventos!$F:$F,Proventos!$A:$A,YEAR(G$5)&amp;MONTH(G$5)&amp;Acompanhamento!$A55),0)</f>
        <v>0</v>
      </c>
      <c r="H55" s="259">
        <f>IFERROR(VLOOKUP($A55,'Variação'!$1:$1048576,4+3*(COLUMN(H$5)-2),FALSE)-VLOOKUP($A55,'Variação'!$1:$1048576,2+3*(COLUMN(H$5)-2),FALSE),0)+IFERROR(SUMIFS(Proventos!$F:$F,Proventos!$A:$A,YEAR(H$5)&amp;MONTH(H$5)&amp;Acompanhamento!$A55),0)</f>
        <v>0</v>
      </c>
      <c r="I55" s="259">
        <f>IFERROR(VLOOKUP($A55,'Variação'!$1:$1048576,4+3*(COLUMN(I$5)-2),FALSE)-VLOOKUP($A55,'Variação'!$1:$1048576,2+3*(COLUMN(I$5)-2),FALSE),0)+IFERROR(SUMIFS(Proventos!$F:$F,Proventos!$A:$A,YEAR(I$5)&amp;MONTH(I$5)&amp;Acompanhamento!$A55),0)</f>
        <v>0</v>
      </c>
      <c r="J55" s="259">
        <f>IFERROR(VLOOKUP($A55,'Variação'!$1:$1048576,4+3*(COLUMN(J$5)-2),FALSE)-VLOOKUP($A55,'Variação'!$1:$1048576,2+3*(COLUMN(J$5)-2),FALSE),0)+IFERROR(SUMIFS(Proventos!$F:$F,Proventos!$A:$A,YEAR(J$5)&amp;MONTH(J$5)&amp;Acompanhamento!$A55),0)</f>
        <v>0</v>
      </c>
      <c r="K55" s="259">
        <f>IFERROR(VLOOKUP($A55,'Variação'!$1:$1048576,4+3*(COLUMN(K$5)-2),FALSE)-VLOOKUP($A55,'Variação'!$1:$1048576,2+3*(COLUMN(K$5)-2),FALSE),0)+IFERROR(SUMIFS(Proventos!$F:$F,Proventos!$A:$A,YEAR(K$5)&amp;MONTH(K$5)&amp;Acompanhamento!$A55),0)</f>
        <v>0</v>
      </c>
      <c r="L55" s="259">
        <f>IFERROR(VLOOKUP($A55,'Variação'!$1:$1048576,4+3*(COLUMN(L$5)-2),FALSE)-VLOOKUP($A55,'Variação'!$1:$1048576,2+3*(COLUMN(L$5)-2),FALSE),0)+IFERROR(SUMIFS(Proventos!$F:$F,Proventos!$A:$A,YEAR(L$5)&amp;MONTH(L$5)&amp;Acompanhamento!$A55),0)</f>
        <v>0</v>
      </c>
      <c r="M55" s="259">
        <f>IFERROR(VLOOKUP($A55,'Variação'!$1:$1048576,4+3*(COLUMN(M$5)-2),FALSE)-VLOOKUP($A55,'Variação'!$1:$1048576,2+3*(COLUMN(M$5)-2),FALSE),0)+IFERROR(SUMIFS(Proventos!$F:$F,Proventos!$A:$A,YEAR(M$5)&amp;MONTH(M$5)&amp;Acompanhamento!$A55),0)</f>
        <v>0</v>
      </c>
      <c r="N55" s="259">
        <f>IFERROR(VLOOKUP($A55,'Variação'!$1:$1048576,4+3*(COLUMN(N$5)-2),FALSE)-VLOOKUP($A55,'Variação'!$1:$1048576,2+3*(COLUMN(N$5)-2),FALSE),0)+IFERROR(SUMIFS(Proventos!$F:$F,Proventos!$A:$A,YEAR(N$5)&amp;MONTH(N$5)&amp;Acompanhamento!$A55),0)</f>
        <v>0</v>
      </c>
      <c r="O55" s="259">
        <f>IFERROR(VLOOKUP($A55,'Variação'!$1:$1048576,4+3*(COLUMN(O$5)-2),FALSE)-VLOOKUP($A55,'Variação'!$1:$1048576,2+3*(COLUMN(O$5)-2),FALSE),0)+IFERROR(SUMIFS(Proventos!$F:$F,Proventos!$A:$A,YEAR(O$5)&amp;MONTH(O$5)&amp;Acompanhamento!$A55),0)</f>
        <v>0</v>
      </c>
      <c r="P55" s="259">
        <f>IFERROR(VLOOKUP($A55,'Variação'!$1:$1048576,4+3*(COLUMN(P$5)-2),FALSE)-VLOOKUP($A55,'Variação'!$1:$1048576,2+3*(COLUMN(P$5)-2),FALSE),0)+IFERROR(SUMIFS(Proventos!$F:$F,Proventos!$A:$A,YEAR(P$5)&amp;MONTH(P$5)&amp;Acompanhamento!$A55),0)</f>
        <v>0</v>
      </c>
      <c r="Q55" s="259">
        <f>IFERROR(VLOOKUP($A55,'Variação'!$1:$1048576,4+3*(COLUMN(Q$5)-2),FALSE)-VLOOKUP($A55,'Variação'!$1:$1048576,2+3*(COLUMN(Q$5)-2),FALSE),0)+IFERROR(SUMIFS(Proventos!$F:$F,Proventos!$A:$A,YEAR(Q$5)&amp;MONTH(Q$5)&amp;Acompanhamento!$A55),0)</f>
        <v>0</v>
      </c>
      <c r="R55" s="259">
        <f>IFERROR(VLOOKUP($A55,'Variação'!$1:$1048576,4+3*(COLUMN(R$5)-2),FALSE)-VLOOKUP($A55,'Variação'!$1:$1048576,2+3*(COLUMN(R$5)-2),FALSE),0)+IFERROR(SUMIFS(Proventos!$F:$F,Proventos!$A:$A,YEAR(R$5)&amp;MONTH(R$5)&amp;Acompanhamento!$A55),0)</f>
        <v>0</v>
      </c>
      <c r="S55" s="259">
        <f>IFERROR(VLOOKUP($A55,'Variação'!$1:$1048576,4+3*(COLUMN(S$5)-2),FALSE)-VLOOKUP($A55,'Variação'!$1:$1048576,2+3*(COLUMN(S$5)-2),FALSE),0)+IFERROR(SUMIFS(Proventos!$F:$F,Proventos!$A:$A,YEAR(S$5)&amp;MONTH(S$5)&amp;Acompanhamento!$A55),0)</f>
        <v>0</v>
      </c>
      <c r="T55" s="259">
        <f>IFERROR(VLOOKUP($A55,'Variação'!$1:$1048576,4+3*(COLUMN(T$5)-2),FALSE)-VLOOKUP($A55,'Variação'!$1:$1048576,2+3*(COLUMN(T$5)-2),FALSE),0)+IFERROR(SUMIFS(Proventos!$F:$F,Proventos!$A:$A,YEAR(T$5)&amp;MONTH(T$5)&amp;Acompanhamento!$A55),0)</f>
        <v>0</v>
      </c>
      <c r="U55" s="259">
        <f>IFERROR(VLOOKUP($A55,'Variação'!$1:$1048576,4+3*(COLUMN(U$5)-2),FALSE)-VLOOKUP($A55,'Variação'!$1:$1048576,2+3*(COLUMN(U$5)-2),FALSE),0)+IFERROR(SUMIFS(Proventos!$F:$F,Proventos!$A:$A,YEAR(U$5)&amp;MONTH(U$5)&amp;Acompanhamento!$A55),0)</f>
        <v>0</v>
      </c>
      <c r="V55" s="259">
        <f>IFERROR(VLOOKUP($A55,'Variação'!$1:$1048576,4+3*(COLUMN(V$5)-2),FALSE)-VLOOKUP($A55,'Variação'!$1:$1048576,2+3*(COLUMN(V$5)-2),FALSE),0)+IFERROR(SUMIFS(Proventos!$F:$F,Proventos!$A:$A,YEAR(V$5)&amp;MONTH(V$5)&amp;Acompanhamento!$A55),0)</f>
        <v>0</v>
      </c>
      <c r="W55" s="259">
        <f>IFERROR(VLOOKUP($A55,'Variação'!$1:$1048576,4+3*(COLUMN(W$5)-2),FALSE)-VLOOKUP($A55,'Variação'!$1:$1048576,2+3*(COLUMN(W$5)-2),FALSE),0)+IFERROR(SUMIFS(Proventos!$F:$F,Proventos!$A:$A,YEAR(W$5)&amp;MONTH(W$5)&amp;Acompanhamento!$A55),0)</f>
        <v>0</v>
      </c>
      <c r="X55" s="259">
        <f>IFERROR(VLOOKUP($A55,'Variação'!$1:$1048576,4+3*(COLUMN(X$5)-2),FALSE)-VLOOKUP($A55,'Variação'!$1:$1048576,2+3*(COLUMN(X$5)-2),FALSE),0)+IFERROR(SUMIFS(Proventos!$F:$F,Proventos!$A:$A,YEAR(X$5)&amp;MONTH(X$5)&amp;Acompanhamento!$A55),0)</f>
        <v>0</v>
      </c>
      <c r="Y55" s="259">
        <f>IFERROR(VLOOKUP($A55,'Variação'!$1:$1048576,4+3*(COLUMN(Y$5)-2),FALSE)-VLOOKUP($A55,'Variação'!$1:$1048576,2+3*(COLUMN(Y$5)-2),FALSE),0)+IFERROR(SUMIFS(Proventos!$F:$F,Proventos!$A:$A,YEAR(Y$5)&amp;MONTH(Y$5)&amp;Acompanhamento!$A55),0)</f>
        <v>0</v>
      </c>
      <c r="Z55" s="259">
        <f>IFERROR(VLOOKUP($A55,'Variação'!$1:$1048576,4+3*(COLUMN(Z$5)-2),FALSE)-VLOOKUP($A55,'Variação'!$1:$1048576,2+3*(COLUMN(Z$5)-2),FALSE),0)+IFERROR(SUMIFS(Proventos!$F:$F,Proventos!$A:$A,YEAR(Z$5)&amp;MONTH(Z$5)&amp;Acompanhamento!$A55),0)</f>
        <v>0</v>
      </c>
      <c r="AA55" s="259">
        <f>IFERROR(VLOOKUP($A55,'Variação'!$1:$1048576,4+3*(COLUMN(AA$5)-2),FALSE)-VLOOKUP($A55,'Variação'!$1:$1048576,2+3*(COLUMN(AA$5)-2),FALSE),0)+IFERROR(SUMIFS(Proventos!$F:$F,Proventos!$A:$A,YEAR(AA$5)&amp;MONTH(AA$5)&amp;Acompanhamento!$A55),0)</f>
        <v>0</v>
      </c>
      <c r="AB55" s="259">
        <f>IFERROR(VLOOKUP($A55,'Variação'!$1:$1048576,4+3*(COLUMN(AB$5)-2),FALSE)-VLOOKUP($A55,'Variação'!$1:$1048576,2+3*(COLUMN(AB$5)-2),FALSE),0)+IFERROR(SUMIFS(Proventos!$F:$F,Proventos!$A:$A,YEAR(AB$5)&amp;MONTH(AB$5)&amp;Acompanhamento!$A55),0)</f>
        <v>0</v>
      </c>
      <c r="AC55" s="259">
        <f>IFERROR(VLOOKUP($A55,'Variação'!$1:$1048576,4+3*(COLUMN(AC$5)-2),FALSE)-VLOOKUP($A55,'Variação'!$1:$1048576,2+3*(COLUMN(AC$5)-2),FALSE),0)+IFERROR(SUMIFS(Proventos!$F:$F,Proventos!$A:$A,YEAR(AC$5)&amp;MONTH(AC$5)&amp;Acompanhamento!$A55),0)</f>
        <v>0</v>
      </c>
      <c r="AD55" s="259">
        <f>IFERROR(VLOOKUP($A55,'Variação'!$1:$1048576,4+3*(COLUMN(AD$5)-2),FALSE)-VLOOKUP($A55,'Variação'!$1:$1048576,2+3*(COLUMN(AD$5)-2),FALSE),0)+IFERROR(SUMIFS(Proventos!$F:$F,Proventos!$A:$A,YEAR(AD$5)&amp;MONTH(AD$5)&amp;Acompanhamento!$A55),0)</f>
        <v>0</v>
      </c>
      <c r="AE55" s="259">
        <f>IFERROR(VLOOKUP($A55,'Variação'!$1:$1048576,4+3*(COLUMN(AE$5)-2),FALSE)-VLOOKUP($A55,'Variação'!$1:$1048576,2+3*(COLUMN(AE$5)-2),FALSE),0)+IFERROR(SUMIFS(Proventos!$F:$F,Proventos!$A:$A,YEAR(AE$5)&amp;MONTH(AE$5)&amp;Acompanhamento!$A55),0)</f>
        <v>0</v>
      </c>
      <c r="AF55" s="259">
        <f>IFERROR(VLOOKUP($A55,'Variação'!$1:$1048576,4+3*(COLUMN(AF$5)-2),FALSE)-VLOOKUP($A55,'Variação'!$1:$1048576,2+3*(COLUMN(AF$5)-2),FALSE),0)+IFERROR(SUMIFS(Proventos!$F:$F,Proventos!$A:$A,YEAR(AF$5)&amp;MONTH(AF$5)&amp;Acompanhamento!$A55),0)</f>
        <v>0</v>
      </c>
      <c r="AG55" s="259">
        <f>IFERROR(VLOOKUP($A55,'Variação'!$1:$1048576,4+3*(COLUMN(AG$5)-2),FALSE)-VLOOKUP($A55,'Variação'!$1:$1048576,2+3*(COLUMN(AG$5)-2),FALSE),0)+IFERROR(SUMIFS(Proventos!$F:$F,Proventos!$A:$A,YEAR(AG$5)&amp;MONTH(AG$5)&amp;Acompanhamento!$A55),0)</f>
        <v>0</v>
      </c>
      <c r="AH55" s="259">
        <f>IFERROR(VLOOKUP($A55,'Variação'!$1:$1048576,4+3*(COLUMN(AH$5)-2),FALSE)-VLOOKUP($A55,'Variação'!$1:$1048576,2+3*(COLUMN(AH$5)-2),FALSE),0)+IFERROR(SUMIFS(Proventos!$F:$F,Proventos!$A:$A,YEAR(AH$5)&amp;MONTH(AH$5)&amp;Acompanhamento!$A55),0)</f>
        <v>0</v>
      </c>
      <c r="AI55" s="259">
        <f>IFERROR(VLOOKUP($A55,'Variação'!$1:$1048576,4+3*(COLUMN(AI$5)-2),FALSE)-VLOOKUP($A55,'Variação'!$1:$1048576,2+3*(COLUMN(AI$5)-2),FALSE),0)+IFERROR(SUMIFS(Proventos!$F:$F,Proventos!$A:$A,YEAR(AI$5)&amp;MONTH(AI$5)&amp;Acompanhamento!$A55),0)</f>
        <v>0</v>
      </c>
      <c r="AJ55" s="259">
        <f>IFERROR(VLOOKUP($A55,'Variação'!$1:$1048576,4+3*(COLUMN(AJ$5)-2),FALSE)-VLOOKUP($A55,'Variação'!$1:$1048576,2+3*(COLUMN(AJ$5)-2),FALSE),0)+IFERROR(SUMIFS(Proventos!$F:$F,Proventos!$A:$A,YEAR(AJ$5)&amp;MONTH(AJ$5)&amp;Acompanhamento!$A55),0)</f>
        <v>0</v>
      </c>
      <c r="AK55" s="259">
        <f>IFERROR(VLOOKUP($A55,'Variação'!$1:$1048576,4+3*(COLUMN(AK$5)-2),FALSE)-VLOOKUP($A55,'Variação'!$1:$1048576,2+3*(COLUMN(AK$5)-2),FALSE),0)+IFERROR(SUMIFS(Proventos!$F:$F,Proventos!$A:$A,YEAR(AK$5)&amp;MONTH(AK$5)&amp;Acompanhamento!$A55),0)</f>
        <v>0</v>
      </c>
      <c r="AL55" s="259">
        <f>IFERROR(VLOOKUP($A55,'Variação'!$1:$1048576,4+3*(COLUMN(AL$5)-2),FALSE)-VLOOKUP($A55,'Variação'!$1:$1048576,2+3*(COLUMN(AL$5)-2),FALSE),0)+IFERROR(SUMIFS(Proventos!$F:$F,Proventos!$A:$A,YEAR(AL$5)&amp;MONTH(AL$5)&amp;Acompanhamento!$A55),0)</f>
        <v>0</v>
      </c>
      <c r="AM55" s="259">
        <f>IFERROR(VLOOKUP($A55,'Variação'!$1:$1048576,4+3*(COLUMN(AM$5)-2),FALSE)-VLOOKUP($A55,'Variação'!$1:$1048576,2+3*(COLUMN(AM$5)-2),FALSE),0)+IFERROR(SUMIFS(Proventos!$F:$F,Proventos!$A:$A,YEAR(AM$5)&amp;MONTH(AM$5)&amp;Acompanhamento!$A55),0)</f>
        <v>0</v>
      </c>
      <c r="AN55" s="259">
        <f>IFERROR(VLOOKUP($A55,'Variação'!$1:$1048576,4+3*(COLUMN(AN$5)-2),FALSE)-VLOOKUP($A55,'Variação'!$1:$1048576,2+3*(COLUMN(AN$5)-2),FALSE),0)+IFERROR(SUMIFS(Proventos!$F:$F,Proventos!$A:$A,YEAR(AN$5)&amp;MONTH(AN$5)&amp;Acompanhamento!$A55),0)</f>
        <v>0</v>
      </c>
      <c r="AO55" s="259">
        <f>IFERROR(VLOOKUP($A55,'Variação'!$1:$1048576,4+3*(COLUMN(AO$5)-2),FALSE)-VLOOKUP($A55,'Variação'!$1:$1048576,2+3*(COLUMN(AO$5)-2),FALSE),0)+IFERROR(SUMIFS(Proventos!$F:$F,Proventos!$A:$A,YEAR(AO$5)&amp;MONTH(AO$5)&amp;Acompanhamento!$A55),0)</f>
        <v>0</v>
      </c>
      <c r="AP55" s="259">
        <f>IFERROR(VLOOKUP($A55,'Variação'!$1:$1048576,4+3*(COLUMN(AP$5)-2),FALSE)-VLOOKUP($A55,'Variação'!$1:$1048576,2+3*(COLUMN(AP$5)-2),FALSE),0)+IFERROR(SUMIFS(Proventos!$F:$F,Proventos!$A:$A,YEAR(AP$5)&amp;MONTH(AP$5)&amp;Acompanhamento!$A55),0)</f>
        <v>0</v>
      </c>
      <c r="AQ55" s="259">
        <f>IFERROR(VLOOKUP($A55,'Variação'!$1:$1048576,4+3*(COLUMN(AQ$5)-2),FALSE)-VLOOKUP($A55,'Variação'!$1:$1048576,2+3*(COLUMN(AQ$5)-2),FALSE),0)+IFERROR(SUMIFS(Proventos!$F:$F,Proventos!$A:$A,YEAR(AQ$5)&amp;MONTH(AQ$5)&amp;Acompanhamento!$A55),0)</f>
        <v>0</v>
      </c>
      <c r="AR55" s="259">
        <f>IFERROR(VLOOKUP($A55,'Variação'!$1:$1048576,4+3*(COLUMN(AR$5)-2),FALSE)-VLOOKUP($A55,'Variação'!$1:$1048576,2+3*(COLUMN(AR$5)-2),FALSE),0)+IFERROR(SUMIFS(Proventos!$F:$F,Proventos!$A:$A,YEAR(AR$5)&amp;MONTH(AR$5)&amp;Acompanhamento!$A55),0)</f>
        <v>0</v>
      </c>
      <c r="AS55" s="259">
        <f>IFERROR(VLOOKUP($A55,'Variação'!$1:$1048576,4+3*(COLUMN(AS$5)-2),FALSE)-VLOOKUP($A55,'Variação'!$1:$1048576,2+3*(COLUMN(AS$5)-2),FALSE),0)+IFERROR(SUMIFS(Proventos!$F:$F,Proventos!$A:$A,YEAR(AS$5)&amp;MONTH(AS$5)&amp;Acompanhamento!$A55),0)</f>
        <v>0</v>
      </c>
      <c r="AT55" s="259">
        <f>IFERROR(VLOOKUP($A55,'Variação'!$1:$1048576,4+3*(COLUMN(AT$5)-2),FALSE)-VLOOKUP($A55,'Variação'!$1:$1048576,2+3*(COLUMN(AT$5)-2),FALSE),0)+IFERROR(SUMIFS(Proventos!$F:$F,Proventos!$A:$A,YEAR(AT$5)&amp;MONTH(AT$5)&amp;Acompanhamento!$A55),0)</f>
        <v>0</v>
      </c>
      <c r="AU55" s="259">
        <f>IFERROR(VLOOKUP($A55,'Variação'!$1:$1048576,4+3*(COLUMN(AU$5)-2),FALSE)-VLOOKUP($A55,'Variação'!$1:$1048576,2+3*(COLUMN(AU$5)-2),FALSE),0)+IFERROR(SUMIFS(Proventos!$F:$F,Proventos!$A:$A,YEAR(AU$5)&amp;MONTH(AU$5)&amp;Acompanhamento!$A55),0)</f>
        <v>0</v>
      </c>
      <c r="AV55" s="259">
        <f>IFERROR(VLOOKUP($A55,'Variação'!$1:$1048576,4+3*(COLUMN(AV$5)-2),FALSE)-VLOOKUP($A55,'Variação'!$1:$1048576,2+3*(COLUMN(AV$5)-2),FALSE),0)+IFERROR(SUMIFS(Proventos!$F:$F,Proventos!$A:$A,YEAR(AV$5)&amp;MONTH(AV$5)&amp;Acompanhamento!$A55),0)</f>
        <v>0</v>
      </c>
      <c r="AW55" s="259">
        <f>IFERROR(VLOOKUP($A55,'Variação'!$1:$1048576,4+3*(COLUMN(AW$5)-2),FALSE)-VLOOKUP($A55,'Variação'!$1:$1048576,2+3*(COLUMN(AW$5)-2),FALSE),0)+IFERROR(SUMIFS(Proventos!$F:$F,Proventos!$A:$A,YEAR(AW$5)&amp;MONTH(AW$5)&amp;Acompanhamento!$A55),0)</f>
        <v>0</v>
      </c>
      <c r="AX55" s="259">
        <f>IFERROR(VLOOKUP($A55,'Variação'!$1:$1048576,4+3*(COLUMN(AX$5)-2),FALSE)-VLOOKUP($A55,'Variação'!$1:$1048576,2+3*(COLUMN(AX$5)-2),FALSE),0)+IFERROR(SUMIFS(Proventos!$F:$F,Proventos!$A:$A,YEAR(AX$5)&amp;MONTH(AX$5)&amp;Acompanhamento!$A55),0)</f>
        <v>0</v>
      </c>
      <c r="AY55" s="259">
        <f>IFERROR(VLOOKUP($A55,'Variação'!$1:$1048576,4+3*(COLUMN(AY$5)-2),FALSE)-VLOOKUP($A55,'Variação'!$1:$1048576,2+3*(COLUMN(AY$5)-2),FALSE),0)+IFERROR(SUMIFS(Proventos!$F:$F,Proventos!$A:$A,YEAR(AY$5)&amp;MONTH(AY$5)&amp;Acompanhamento!$A55),0)</f>
        <v>0</v>
      </c>
      <c r="AZ55" s="259">
        <f>IFERROR(VLOOKUP($A55,'Variação'!$1:$1048576,4+3*(COLUMN(AZ$5)-2),FALSE)-VLOOKUP($A55,'Variação'!$1:$1048576,2+3*(COLUMN(AZ$5)-2),FALSE),0)+IFERROR(SUMIFS(Proventos!$F:$F,Proventos!$A:$A,YEAR(AZ$5)&amp;MONTH(AZ$5)&amp;Acompanhamento!$A55),0)</f>
        <v>0</v>
      </c>
      <c r="BA55" s="259">
        <f>IFERROR(VLOOKUP($A55,'Variação'!$1:$1048576,4+3*(COLUMN(BA$5)-2),FALSE)-VLOOKUP($A55,'Variação'!$1:$1048576,2+3*(COLUMN(BA$5)-2),FALSE),0)+IFERROR(SUMIFS(Proventos!$F:$F,Proventos!$A:$A,YEAR(BA$5)&amp;MONTH(BA$5)&amp;Acompanhamento!$A55),0)</f>
        <v>0</v>
      </c>
      <c r="BB55" s="259">
        <f>IFERROR(VLOOKUP($A55,'Variação'!$1:$1048576,4+3*(COLUMN(BB$5)-2),FALSE)-VLOOKUP($A55,'Variação'!$1:$1048576,2+3*(COLUMN(BB$5)-2),FALSE),0)+IFERROR(SUMIFS(Proventos!$F:$F,Proventos!$A:$A,YEAR(BB$5)&amp;MONTH(BB$5)&amp;Acompanhamento!$A55),0)</f>
        <v>0</v>
      </c>
      <c r="BC55" s="259">
        <f>IFERROR(VLOOKUP($A55,'Variação'!$1:$1048576,4+3*(COLUMN(BC$5)-2),FALSE)-VLOOKUP($A55,'Variação'!$1:$1048576,2+3*(COLUMN(BC$5)-2),FALSE),0)+IFERROR(SUMIFS(Proventos!$F:$F,Proventos!$A:$A,YEAR(BC$5)&amp;MONTH(BC$5)&amp;Acompanhamento!$A55),0)</f>
        <v>0</v>
      </c>
      <c r="BD55" s="259">
        <f>IFERROR(VLOOKUP($A55,'Variação'!$1:$1048576,4+3*(COLUMN(BD$5)-2),FALSE)-VLOOKUP($A55,'Variação'!$1:$1048576,2+3*(COLUMN(BD$5)-2),FALSE),0)+IFERROR(SUMIFS(Proventos!$F:$F,Proventos!$A:$A,YEAR(BD$5)&amp;MONTH(BD$5)&amp;Acompanhamento!$A55),0)</f>
        <v>0</v>
      </c>
      <c r="BE55" s="259">
        <f>IFERROR(VLOOKUP($A55,'Variação'!$1:$1048576,4+3*(COLUMN(BE$5)-2),FALSE)-VLOOKUP($A55,'Variação'!$1:$1048576,2+3*(COLUMN(BE$5)-2),FALSE),0)+IFERROR(SUMIFS(Proventos!$F:$F,Proventos!$A:$A,YEAR(BE$5)&amp;MONTH(BE$5)&amp;Acompanhamento!$A55),0)</f>
        <v>0</v>
      </c>
      <c r="BF55" s="259">
        <f>IFERROR(VLOOKUP($A55,'Variação'!$1:$1048576,4+3*(COLUMN(BF$5)-2),FALSE)-VLOOKUP($A55,'Variação'!$1:$1048576,2+3*(COLUMN(BF$5)-2),FALSE),0)+IFERROR(SUMIFS(Proventos!$F:$F,Proventos!$A:$A,YEAR(BF$5)&amp;MONTH(BF$5)&amp;Acompanhamento!$A55),0)</f>
        <v>0</v>
      </c>
      <c r="BG55" s="259">
        <f>IFERROR(VLOOKUP($A55,'Variação'!$1:$1048576,4+3*(COLUMN(BG$5)-2),FALSE)-VLOOKUP($A55,'Variação'!$1:$1048576,2+3*(COLUMN(BG$5)-2),FALSE),0)+IFERROR(SUMIFS(Proventos!$F:$F,Proventos!$A:$A,YEAR(BG$5)&amp;MONTH(BG$5)&amp;Acompanhamento!$A55),0)</f>
        <v>0</v>
      </c>
      <c r="BH55" s="259">
        <f>IFERROR(VLOOKUP($A55,'Variação'!$1:$1048576,4+3*(COLUMN(BH$5)-2),FALSE)-VLOOKUP($A55,'Variação'!$1:$1048576,2+3*(COLUMN(BH$5)-2),FALSE),0)+IFERROR(SUMIFS(Proventos!$F:$F,Proventos!$A:$A,YEAR(BH$5)&amp;MONTH(BH$5)&amp;Acompanhamento!$A55),0)</f>
        <v>0</v>
      </c>
      <c r="BI55" s="259">
        <f>IFERROR(VLOOKUP($A55,'Variação'!$1:$1048576,4+3*(COLUMN(BI$5)-2),FALSE)-VLOOKUP($A55,'Variação'!$1:$1048576,2+3*(COLUMN(BI$5)-2),FALSE),0)+IFERROR(SUMIFS(Proventos!$F:$F,Proventos!$A:$A,YEAR(BI$5)&amp;MONTH(BI$5)&amp;Acompanhamento!$A55),0)</f>
        <v>0</v>
      </c>
    </row>
    <row r="56" ht="14.25" customHeight="1" outlineLevel="2">
      <c r="A56" s="263"/>
      <c r="B56" s="259">
        <f>IFERROR(VLOOKUP($A56,'Variação'!$1:$1048576,4+3*(COLUMN(B$5)-2),FALSE)-VLOOKUP($A56,'Variação'!$1:$1048576,2+3*(COLUMN(B$5)-2),FALSE),0)+IFERROR(SUMIFS(Proventos!$F:$F,Proventos!$A:$A,YEAR(B$5)&amp;MONTH(B$5)&amp;Acompanhamento!$A56),0)</f>
        <v>0</v>
      </c>
      <c r="C56" s="259">
        <f>IFERROR(VLOOKUP($A56,'Variação'!$1:$1048576,4+3*(COLUMN(C$5)-2),FALSE)-VLOOKUP($A56,'Variação'!$1:$1048576,2+3*(COLUMN(C$5)-2),FALSE),0)+IFERROR(SUMIFS(Proventos!$F:$F,Proventos!$A:$A,YEAR(C$5)&amp;MONTH(C$5)&amp;Acompanhamento!$A56),0)</f>
        <v>0</v>
      </c>
      <c r="D56" s="259">
        <f>IFERROR(VLOOKUP($A56,'Variação'!$1:$1048576,4+3*(COLUMN(D$5)-2),FALSE)-VLOOKUP($A56,'Variação'!$1:$1048576,2+3*(COLUMN(D$5)-2),FALSE),0)+IFERROR(SUMIFS(Proventos!$F:$F,Proventos!$A:$A,YEAR(D$5)&amp;MONTH(D$5)&amp;Acompanhamento!$A56),0)</f>
        <v>0</v>
      </c>
      <c r="E56" s="259">
        <f>IFERROR(VLOOKUP($A56,'Variação'!$1:$1048576,4+3*(COLUMN(E$5)-2),FALSE)-VLOOKUP($A56,'Variação'!$1:$1048576,2+3*(COLUMN(E$5)-2),FALSE),0)+IFERROR(SUMIFS(Proventos!$F:$F,Proventos!$A:$A,YEAR(E$5)&amp;MONTH(E$5)&amp;Acompanhamento!$A56),0)</f>
        <v>0</v>
      </c>
      <c r="F56" s="259">
        <f>IFERROR(VLOOKUP($A56,'Variação'!$1:$1048576,4+3*(COLUMN(F$5)-2),FALSE)-VLOOKUP($A56,'Variação'!$1:$1048576,2+3*(COLUMN(F$5)-2),FALSE),0)+IFERROR(SUMIFS(Proventos!$F:$F,Proventos!$A:$A,YEAR(F$5)&amp;MONTH(F$5)&amp;Acompanhamento!$A56),0)</f>
        <v>0</v>
      </c>
      <c r="G56" s="259">
        <f>IFERROR(VLOOKUP($A56,'Variação'!$1:$1048576,4+3*(COLUMN(G$5)-2),FALSE)-VLOOKUP($A56,'Variação'!$1:$1048576,2+3*(COLUMN(G$5)-2),FALSE),0)+IFERROR(SUMIFS(Proventos!$F:$F,Proventos!$A:$A,YEAR(G$5)&amp;MONTH(G$5)&amp;Acompanhamento!$A56),0)</f>
        <v>0</v>
      </c>
      <c r="H56" s="259">
        <f>IFERROR(VLOOKUP($A56,'Variação'!$1:$1048576,4+3*(COLUMN(H$5)-2),FALSE)-VLOOKUP($A56,'Variação'!$1:$1048576,2+3*(COLUMN(H$5)-2),FALSE),0)+IFERROR(SUMIFS(Proventos!$F:$F,Proventos!$A:$A,YEAR(H$5)&amp;MONTH(H$5)&amp;Acompanhamento!$A56),0)</f>
        <v>0</v>
      </c>
      <c r="I56" s="259">
        <f>IFERROR(VLOOKUP($A56,'Variação'!$1:$1048576,4+3*(COLUMN(I$5)-2),FALSE)-VLOOKUP($A56,'Variação'!$1:$1048576,2+3*(COLUMN(I$5)-2),FALSE),0)+IFERROR(SUMIFS(Proventos!$F:$F,Proventos!$A:$A,YEAR(I$5)&amp;MONTH(I$5)&amp;Acompanhamento!$A56),0)</f>
        <v>0</v>
      </c>
      <c r="J56" s="259">
        <f>IFERROR(VLOOKUP($A56,'Variação'!$1:$1048576,4+3*(COLUMN(J$5)-2),FALSE)-VLOOKUP($A56,'Variação'!$1:$1048576,2+3*(COLUMN(J$5)-2),FALSE),0)+IFERROR(SUMIFS(Proventos!$F:$F,Proventos!$A:$A,YEAR(J$5)&amp;MONTH(J$5)&amp;Acompanhamento!$A56),0)</f>
        <v>0</v>
      </c>
      <c r="K56" s="259">
        <f>IFERROR(VLOOKUP($A56,'Variação'!$1:$1048576,4+3*(COLUMN(K$5)-2),FALSE)-VLOOKUP($A56,'Variação'!$1:$1048576,2+3*(COLUMN(K$5)-2),FALSE),0)+IFERROR(SUMIFS(Proventos!$F:$F,Proventos!$A:$A,YEAR(K$5)&amp;MONTH(K$5)&amp;Acompanhamento!$A56),0)</f>
        <v>0</v>
      </c>
      <c r="L56" s="259">
        <f>IFERROR(VLOOKUP($A56,'Variação'!$1:$1048576,4+3*(COLUMN(L$5)-2),FALSE)-VLOOKUP($A56,'Variação'!$1:$1048576,2+3*(COLUMN(L$5)-2),FALSE),0)+IFERROR(SUMIFS(Proventos!$F:$F,Proventos!$A:$A,YEAR(L$5)&amp;MONTH(L$5)&amp;Acompanhamento!$A56),0)</f>
        <v>0</v>
      </c>
      <c r="M56" s="259">
        <f>IFERROR(VLOOKUP($A56,'Variação'!$1:$1048576,4+3*(COLUMN(M$5)-2),FALSE)-VLOOKUP($A56,'Variação'!$1:$1048576,2+3*(COLUMN(M$5)-2),FALSE),0)+IFERROR(SUMIFS(Proventos!$F:$F,Proventos!$A:$A,YEAR(M$5)&amp;MONTH(M$5)&amp;Acompanhamento!$A56),0)</f>
        <v>0</v>
      </c>
      <c r="N56" s="259">
        <f>IFERROR(VLOOKUP($A56,'Variação'!$1:$1048576,4+3*(COLUMN(N$5)-2),FALSE)-VLOOKUP($A56,'Variação'!$1:$1048576,2+3*(COLUMN(N$5)-2),FALSE),0)+IFERROR(SUMIFS(Proventos!$F:$F,Proventos!$A:$A,YEAR(N$5)&amp;MONTH(N$5)&amp;Acompanhamento!$A56),0)</f>
        <v>0</v>
      </c>
      <c r="O56" s="259">
        <f>IFERROR(VLOOKUP($A56,'Variação'!$1:$1048576,4+3*(COLUMN(O$5)-2),FALSE)-VLOOKUP($A56,'Variação'!$1:$1048576,2+3*(COLUMN(O$5)-2),FALSE),0)+IFERROR(SUMIFS(Proventos!$F:$F,Proventos!$A:$A,YEAR(O$5)&amp;MONTH(O$5)&amp;Acompanhamento!$A56),0)</f>
        <v>0</v>
      </c>
      <c r="P56" s="259">
        <f>IFERROR(VLOOKUP($A56,'Variação'!$1:$1048576,4+3*(COLUMN(P$5)-2),FALSE)-VLOOKUP($A56,'Variação'!$1:$1048576,2+3*(COLUMN(P$5)-2),FALSE),0)+IFERROR(SUMIFS(Proventos!$F:$F,Proventos!$A:$A,YEAR(P$5)&amp;MONTH(P$5)&amp;Acompanhamento!$A56),0)</f>
        <v>0</v>
      </c>
      <c r="Q56" s="259">
        <f>IFERROR(VLOOKUP($A56,'Variação'!$1:$1048576,4+3*(COLUMN(Q$5)-2),FALSE)-VLOOKUP($A56,'Variação'!$1:$1048576,2+3*(COLUMN(Q$5)-2),FALSE),0)+IFERROR(SUMIFS(Proventos!$F:$F,Proventos!$A:$A,YEAR(Q$5)&amp;MONTH(Q$5)&amp;Acompanhamento!$A56),0)</f>
        <v>0</v>
      </c>
      <c r="R56" s="259">
        <f>IFERROR(VLOOKUP($A56,'Variação'!$1:$1048576,4+3*(COLUMN(R$5)-2),FALSE)-VLOOKUP($A56,'Variação'!$1:$1048576,2+3*(COLUMN(R$5)-2),FALSE),0)+IFERROR(SUMIFS(Proventos!$F:$F,Proventos!$A:$A,YEAR(R$5)&amp;MONTH(R$5)&amp;Acompanhamento!$A56),0)</f>
        <v>0</v>
      </c>
      <c r="S56" s="259">
        <f>IFERROR(VLOOKUP($A56,'Variação'!$1:$1048576,4+3*(COLUMN(S$5)-2),FALSE)-VLOOKUP($A56,'Variação'!$1:$1048576,2+3*(COLUMN(S$5)-2),FALSE),0)+IFERROR(SUMIFS(Proventos!$F:$F,Proventos!$A:$A,YEAR(S$5)&amp;MONTH(S$5)&amp;Acompanhamento!$A56),0)</f>
        <v>0</v>
      </c>
      <c r="T56" s="259">
        <f>IFERROR(VLOOKUP($A56,'Variação'!$1:$1048576,4+3*(COLUMN(T$5)-2),FALSE)-VLOOKUP($A56,'Variação'!$1:$1048576,2+3*(COLUMN(T$5)-2),FALSE),0)+IFERROR(SUMIFS(Proventos!$F:$F,Proventos!$A:$A,YEAR(T$5)&amp;MONTH(T$5)&amp;Acompanhamento!$A56),0)</f>
        <v>0</v>
      </c>
      <c r="U56" s="259">
        <f>IFERROR(VLOOKUP($A56,'Variação'!$1:$1048576,4+3*(COLUMN(U$5)-2),FALSE)-VLOOKUP($A56,'Variação'!$1:$1048576,2+3*(COLUMN(U$5)-2),FALSE),0)+IFERROR(SUMIFS(Proventos!$F:$F,Proventos!$A:$A,YEAR(U$5)&amp;MONTH(U$5)&amp;Acompanhamento!$A56),0)</f>
        <v>0</v>
      </c>
      <c r="V56" s="259">
        <f>IFERROR(VLOOKUP($A56,'Variação'!$1:$1048576,4+3*(COLUMN(V$5)-2),FALSE)-VLOOKUP($A56,'Variação'!$1:$1048576,2+3*(COLUMN(V$5)-2),FALSE),0)+IFERROR(SUMIFS(Proventos!$F:$F,Proventos!$A:$A,YEAR(V$5)&amp;MONTH(V$5)&amp;Acompanhamento!$A56),0)</f>
        <v>0</v>
      </c>
      <c r="W56" s="259">
        <f>IFERROR(VLOOKUP($A56,'Variação'!$1:$1048576,4+3*(COLUMN(W$5)-2),FALSE)-VLOOKUP($A56,'Variação'!$1:$1048576,2+3*(COLUMN(W$5)-2),FALSE),0)+IFERROR(SUMIFS(Proventos!$F:$F,Proventos!$A:$A,YEAR(W$5)&amp;MONTH(W$5)&amp;Acompanhamento!$A56),0)</f>
        <v>0</v>
      </c>
      <c r="X56" s="259">
        <f>IFERROR(VLOOKUP($A56,'Variação'!$1:$1048576,4+3*(COLUMN(X$5)-2),FALSE)-VLOOKUP($A56,'Variação'!$1:$1048576,2+3*(COLUMN(X$5)-2),FALSE),0)+IFERROR(SUMIFS(Proventos!$F:$F,Proventos!$A:$A,YEAR(X$5)&amp;MONTH(X$5)&amp;Acompanhamento!$A56),0)</f>
        <v>0</v>
      </c>
      <c r="Y56" s="259">
        <f>IFERROR(VLOOKUP($A56,'Variação'!$1:$1048576,4+3*(COLUMN(Y$5)-2),FALSE)-VLOOKUP($A56,'Variação'!$1:$1048576,2+3*(COLUMN(Y$5)-2),FALSE),0)+IFERROR(SUMIFS(Proventos!$F:$F,Proventos!$A:$A,YEAR(Y$5)&amp;MONTH(Y$5)&amp;Acompanhamento!$A56),0)</f>
        <v>0</v>
      </c>
      <c r="Z56" s="259">
        <f>IFERROR(VLOOKUP($A56,'Variação'!$1:$1048576,4+3*(COLUMN(Z$5)-2),FALSE)-VLOOKUP($A56,'Variação'!$1:$1048576,2+3*(COLUMN(Z$5)-2),FALSE),0)+IFERROR(SUMIFS(Proventos!$F:$F,Proventos!$A:$A,YEAR(Z$5)&amp;MONTH(Z$5)&amp;Acompanhamento!$A56),0)</f>
        <v>0</v>
      </c>
      <c r="AA56" s="259">
        <f>IFERROR(VLOOKUP($A56,'Variação'!$1:$1048576,4+3*(COLUMN(AA$5)-2),FALSE)-VLOOKUP($A56,'Variação'!$1:$1048576,2+3*(COLUMN(AA$5)-2),FALSE),0)+IFERROR(SUMIFS(Proventos!$F:$F,Proventos!$A:$A,YEAR(AA$5)&amp;MONTH(AA$5)&amp;Acompanhamento!$A56),0)</f>
        <v>0</v>
      </c>
      <c r="AB56" s="259">
        <f>IFERROR(VLOOKUP($A56,'Variação'!$1:$1048576,4+3*(COLUMN(AB$5)-2),FALSE)-VLOOKUP($A56,'Variação'!$1:$1048576,2+3*(COLUMN(AB$5)-2),FALSE),0)+IFERROR(SUMIFS(Proventos!$F:$F,Proventos!$A:$A,YEAR(AB$5)&amp;MONTH(AB$5)&amp;Acompanhamento!$A56),0)</f>
        <v>0</v>
      </c>
      <c r="AC56" s="259">
        <f>IFERROR(VLOOKUP($A56,'Variação'!$1:$1048576,4+3*(COLUMN(AC$5)-2),FALSE)-VLOOKUP($A56,'Variação'!$1:$1048576,2+3*(COLUMN(AC$5)-2),FALSE),0)+IFERROR(SUMIFS(Proventos!$F:$F,Proventos!$A:$A,YEAR(AC$5)&amp;MONTH(AC$5)&amp;Acompanhamento!$A56),0)</f>
        <v>0</v>
      </c>
      <c r="AD56" s="259">
        <f>IFERROR(VLOOKUP($A56,'Variação'!$1:$1048576,4+3*(COLUMN(AD$5)-2),FALSE)-VLOOKUP($A56,'Variação'!$1:$1048576,2+3*(COLUMN(AD$5)-2),FALSE),0)+IFERROR(SUMIFS(Proventos!$F:$F,Proventos!$A:$A,YEAR(AD$5)&amp;MONTH(AD$5)&amp;Acompanhamento!$A56),0)</f>
        <v>0</v>
      </c>
      <c r="AE56" s="259">
        <f>IFERROR(VLOOKUP($A56,'Variação'!$1:$1048576,4+3*(COLUMN(AE$5)-2),FALSE)-VLOOKUP($A56,'Variação'!$1:$1048576,2+3*(COLUMN(AE$5)-2),FALSE),0)+IFERROR(SUMIFS(Proventos!$F:$F,Proventos!$A:$A,YEAR(AE$5)&amp;MONTH(AE$5)&amp;Acompanhamento!$A56),0)</f>
        <v>0</v>
      </c>
      <c r="AF56" s="259">
        <f>IFERROR(VLOOKUP($A56,'Variação'!$1:$1048576,4+3*(COLUMN(AF$5)-2),FALSE)-VLOOKUP($A56,'Variação'!$1:$1048576,2+3*(COLUMN(AF$5)-2),FALSE),0)+IFERROR(SUMIFS(Proventos!$F:$F,Proventos!$A:$A,YEAR(AF$5)&amp;MONTH(AF$5)&amp;Acompanhamento!$A56),0)</f>
        <v>0</v>
      </c>
      <c r="AG56" s="259">
        <f>IFERROR(VLOOKUP($A56,'Variação'!$1:$1048576,4+3*(COLUMN(AG$5)-2),FALSE)-VLOOKUP($A56,'Variação'!$1:$1048576,2+3*(COLUMN(AG$5)-2),FALSE),0)+IFERROR(SUMIFS(Proventos!$F:$F,Proventos!$A:$A,YEAR(AG$5)&amp;MONTH(AG$5)&amp;Acompanhamento!$A56),0)</f>
        <v>0</v>
      </c>
      <c r="AH56" s="259">
        <f>IFERROR(VLOOKUP($A56,'Variação'!$1:$1048576,4+3*(COLUMN(AH$5)-2),FALSE)-VLOOKUP($A56,'Variação'!$1:$1048576,2+3*(COLUMN(AH$5)-2),FALSE),0)+IFERROR(SUMIFS(Proventos!$F:$F,Proventos!$A:$A,YEAR(AH$5)&amp;MONTH(AH$5)&amp;Acompanhamento!$A56),0)</f>
        <v>0</v>
      </c>
      <c r="AI56" s="259">
        <f>IFERROR(VLOOKUP($A56,'Variação'!$1:$1048576,4+3*(COLUMN(AI$5)-2),FALSE)-VLOOKUP($A56,'Variação'!$1:$1048576,2+3*(COLUMN(AI$5)-2),FALSE),0)+IFERROR(SUMIFS(Proventos!$F:$F,Proventos!$A:$A,YEAR(AI$5)&amp;MONTH(AI$5)&amp;Acompanhamento!$A56),0)</f>
        <v>0</v>
      </c>
      <c r="AJ56" s="259">
        <f>IFERROR(VLOOKUP($A56,'Variação'!$1:$1048576,4+3*(COLUMN(AJ$5)-2),FALSE)-VLOOKUP($A56,'Variação'!$1:$1048576,2+3*(COLUMN(AJ$5)-2),FALSE),0)+IFERROR(SUMIFS(Proventos!$F:$F,Proventos!$A:$A,YEAR(AJ$5)&amp;MONTH(AJ$5)&amp;Acompanhamento!$A56),0)</f>
        <v>0</v>
      </c>
      <c r="AK56" s="259">
        <f>IFERROR(VLOOKUP($A56,'Variação'!$1:$1048576,4+3*(COLUMN(AK$5)-2),FALSE)-VLOOKUP($A56,'Variação'!$1:$1048576,2+3*(COLUMN(AK$5)-2),FALSE),0)+IFERROR(SUMIFS(Proventos!$F:$F,Proventos!$A:$A,YEAR(AK$5)&amp;MONTH(AK$5)&amp;Acompanhamento!$A56),0)</f>
        <v>0</v>
      </c>
      <c r="AL56" s="259">
        <f>IFERROR(VLOOKUP($A56,'Variação'!$1:$1048576,4+3*(COLUMN(AL$5)-2),FALSE)-VLOOKUP($A56,'Variação'!$1:$1048576,2+3*(COLUMN(AL$5)-2),FALSE),0)+IFERROR(SUMIFS(Proventos!$F:$F,Proventos!$A:$A,YEAR(AL$5)&amp;MONTH(AL$5)&amp;Acompanhamento!$A56),0)</f>
        <v>0</v>
      </c>
      <c r="AM56" s="259">
        <f>IFERROR(VLOOKUP($A56,'Variação'!$1:$1048576,4+3*(COLUMN(AM$5)-2),FALSE)-VLOOKUP($A56,'Variação'!$1:$1048576,2+3*(COLUMN(AM$5)-2),FALSE),0)+IFERROR(SUMIFS(Proventos!$F:$F,Proventos!$A:$A,YEAR(AM$5)&amp;MONTH(AM$5)&amp;Acompanhamento!$A56),0)</f>
        <v>0</v>
      </c>
      <c r="AN56" s="259">
        <f>IFERROR(VLOOKUP($A56,'Variação'!$1:$1048576,4+3*(COLUMN(AN$5)-2),FALSE)-VLOOKUP($A56,'Variação'!$1:$1048576,2+3*(COLUMN(AN$5)-2),FALSE),0)+IFERROR(SUMIFS(Proventos!$F:$F,Proventos!$A:$A,YEAR(AN$5)&amp;MONTH(AN$5)&amp;Acompanhamento!$A56),0)</f>
        <v>0</v>
      </c>
      <c r="AO56" s="259">
        <f>IFERROR(VLOOKUP($A56,'Variação'!$1:$1048576,4+3*(COLUMN(AO$5)-2),FALSE)-VLOOKUP($A56,'Variação'!$1:$1048576,2+3*(COLUMN(AO$5)-2),FALSE),0)+IFERROR(SUMIFS(Proventos!$F:$F,Proventos!$A:$A,YEAR(AO$5)&amp;MONTH(AO$5)&amp;Acompanhamento!$A56),0)</f>
        <v>0</v>
      </c>
      <c r="AP56" s="259">
        <f>IFERROR(VLOOKUP($A56,'Variação'!$1:$1048576,4+3*(COLUMN(AP$5)-2),FALSE)-VLOOKUP($A56,'Variação'!$1:$1048576,2+3*(COLUMN(AP$5)-2),FALSE),0)+IFERROR(SUMIFS(Proventos!$F:$F,Proventos!$A:$A,YEAR(AP$5)&amp;MONTH(AP$5)&amp;Acompanhamento!$A56),0)</f>
        <v>0</v>
      </c>
      <c r="AQ56" s="259">
        <f>IFERROR(VLOOKUP($A56,'Variação'!$1:$1048576,4+3*(COLUMN(AQ$5)-2),FALSE)-VLOOKUP($A56,'Variação'!$1:$1048576,2+3*(COLUMN(AQ$5)-2),FALSE),0)+IFERROR(SUMIFS(Proventos!$F:$F,Proventos!$A:$A,YEAR(AQ$5)&amp;MONTH(AQ$5)&amp;Acompanhamento!$A56),0)</f>
        <v>0</v>
      </c>
      <c r="AR56" s="259">
        <f>IFERROR(VLOOKUP($A56,'Variação'!$1:$1048576,4+3*(COLUMN(AR$5)-2),FALSE)-VLOOKUP($A56,'Variação'!$1:$1048576,2+3*(COLUMN(AR$5)-2),FALSE),0)+IFERROR(SUMIFS(Proventos!$F:$F,Proventos!$A:$A,YEAR(AR$5)&amp;MONTH(AR$5)&amp;Acompanhamento!$A56),0)</f>
        <v>0</v>
      </c>
      <c r="AS56" s="259">
        <f>IFERROR(VLOOKUP($A56,'Variação'!$1:$1048576,4+3*(COLUMN(AS$5)-2),FALSE)-VLOOKUP($A56,'Variação'!$1:$1048576,2+3*(COLUMN(AS$5)-2),FALSE),0)+IFERROR(SUMIFS(Proventos!$F:$F,Proventos!$A:$A,YEAR(AS$5)&amp;MONTH(AS$5)&amp;Acompanhamento!$A56),0)</f>
        <v>0</v>
      </c>
      <c r="AT56" s="259">
        <f>IFERROR(VLOOKUP($A56,'Variação'!$1:$1048576,4+3*(COLUMN(AT$5)-2),FALSE)-VLOOKUP($A56,'Variação'!$1:$1048576,2+3*(COLUMN(AT$5)-2),FALSE),0)+IFERROR(SUMIFS(Proventos!$F:$F,Proventos!$A:$A,YEAR(AT$5)&amp;MONTH(AT$5)&amp;Acompanhamento!$A56),0)</f>
        <v>0</v>
      </c>
      <c r="AU56" s="259">
        <f>IFERROR(VLOOKUP($A56,'Variação'!$1:$1048576,4+3*(COLUMN(AU$5)-2),FALSE)-VLOOKUP($A56,'Variação'!$1:$1048576,2+3*(COLUMN(AU$5)-2),FALSE),0)+IFERROR(SUMIFS(Proventos!$F:$F,Proventos!$A:$A,YEAR(AU$5)&amp;MONTH(AU$5)&amp;Acompanhamento!$A56),0)</f>
        <v>0</v>
      </c>
      <c r="AV56" s="259">
        <f>IFERROR(VLOOKUP($A56,'Variação'!$1:$1048576,4+3*(COLUMN(AV$5)-2),FALSE)-VLOOKUP($A56,'Variação'!$1:$1048576,2+3*(COLUMN(AV$5)-2),FALSE),0)+IFERROR(SUMIFS(Proventos!$F:$F,Proventos!$A:$A,YEAR(AV$5)&amp;MONTH(AV$5)&amp;Acompanhamento!$A56),0)</f>
        <v>0</v>
      </c>
      <c r="AW56" s="259">
        <f>IFERROR(VLOOKUP($A56,'Variação'!$1:$1048576,4+3*(COLUMN(AW$5)-2),FALSE)-VLOOKUP($A56,'Variação'!$1:$1048576,2+3*(COLUMN(AW$5)-2),FALSE),0)+IFERROR(SUMIFS(Proventos!$F:$F,Proventos!$A:$A,YEAR(AW$5)&amp;MONTH(AW$5)&amp;Acompanhamento!$A56),0)</f>
        <v>0</v>
      </c>
      <c r="AX56" s="259">
        <f>IFERROR(VLOOKUP($A56,'Variação'!$1:$1048576,4+3*(COLUMN(AX$5)-2),FALSE)-VLOOKUP($A56,'Variação'!$1:$1048576,2+3*(COLUMN(AX$5)-2),FALSE),0)+IFERROR(SUMIFS(Proventos!$F:$F,Proventos!$A:$A,YEAR(AX$5)&amp;MONTH(AX$5)&amp;Acompanhamento!$A56),0)</f>
        <v>0</v>
      </c>
      <c r="AY56" s="259">
        <f>IFERROR(VLOOKUP($A56,'Variação'!$1:$1048576,4+3*(COLUMN(AY$5)-2),FALSE)-VLOOKUP($A56,'Variação'!$1:$1048576,2+3*(COLUMN(AY$5)-2),FALSE),0)+IFERROR(SUMIFS(Proventos!$F:$F,Proventos!$A:$A,YEAR(AY$5)&amp;MONTH(AY$5)&amp;Acompanhamento!$A56),0)</f>
        <v>0</v>
      </c>
      <c r="AZ56" s="259">
        <f>IFERROR(VLOOKUP($A56,'Variação'!$1:$1048576,4+3*(COLUMN(AZ$5)-2),FALSE)-VLOOKUP($A56,'Variação'!$1:$1048576,2+3*(COLUMN(AZ$5)-2),FALSE),0)+IFERROR(SUMIFS(Proventos!$F:$F,Proventos!$A:$A,YEAR(AZ$5)&amp;MONTH(AZ$5)&amp;Acompanhamento!$A56),0)</f>
        <v>0</v>
      </c>
      <c r="BA56" s="259">
        <f>IFERROR(VLOOKUP($A56,'Variação'!$1:$1048576,4+3*(COLUMN(BA$5)-2),FALSE)-VLOOKUP($A56,'Variação'!$1:$1048576,2+3*(COLUMN(BA$5)-2),FALSE),0)+IFERROR(SUMIFS(Proventos!$F:$F,Proventos!$A:$A,YEAR(BA$5)&amp;MONTH(BA$5)&amp;Acompanhamento!$A56),0)</f>
        <v>0</v>
      </c>
      <c r="BB56" s="259">
        <f>IFERROR(VLOOKUP($A56,'Variação'!$1:$1048576,4+3*(COLUMN(BB$5)-2),FALSE)-VLOOKUP($A56,'Variação'!$1:$1048576,2+3*(COLUMN(BB$5)-2),FALSE),0)+IFERROR(SUMIFS(Proventos!$F:$F,Proventos!$A:$A,YEAR(BB$5)&amp;MONTH(BB$5)&amp;Acompanhamento!$A56),0)</f>
        <v>0</v>
      </c>
      <c r="BC56" s="259">
        <f>IFERROR(VLOOKUP($A56,'Variação'!$1:$1048576,4+3*(COLUMN(BC$5)-2),FALSE)-VLOOKUP($A56,'Variação'!$1:$1048576,2+3*(COLUMN(BC$5)-2),FALSE),0)+IFERROR(SUMIFS(Proventos!$F:$F,Proventos!$A:$A,YEAR(BC$5)&amp;MONTH(BC$5)&amp;Acompanhamento!$A56),0)</f>
        <v>0</v>
      </c>
      <c r="BD56" s="259">
        <f>IFERROR(VLOOKUP($A56,'Variação'!$1:$1048576,4+3*(COLUMN(BD$5)-2),FALSE)-VLOOKUP($A56,'Variação'!$1:$1048576,2+3*(COLUMN(BD$5)-2),FALSE),0)+IFERROR(SUMIFS(Proventos!$F:$F,Proventos!$A:$A,YEAR(BD$5)&amp;MONTH(BD$5)&amp;Acompanhamento!$A56),0)</f>
        <v>0</v>
      </c>
      <c r="BE56" s="259">
        <f>IFERROR(VLOOKUP($A56,'Variação'!$1:$1048576,4+3*(COLUMN(BE$5)-2),FALSE)-VLOOKUP($A56,'Variação'!$1:$1048576,2+3*(COLUMN(BE$5)-2),FALSE),0)+IFERROR(SUMIFS(Proventos!$F:$F,Proventos!$A:$A,YEAR(BE$5)&amp;MONTH(BE$5)&amp;Acompanhamento!$A56),0)</f>
        <v>0</v>
      </c>
      <c r="BF56" s="259">
        <f>IFERROR(VLOOKUP($A56,'Variação'!$1:$1048576,4+3*(COLUMN(BF$5)-2),FALSE)-VLOOKUP($A56,'Variação'!$1:$1048576,2+3*(COLUMN(BF$5)-2),FALSE),0)+IFERROR(SUMIFS(Proventos!$F:$F,Proventos!$A:$A,YEAR(BF$5)&amp;MONTH(BF$5)&amp;Acompanhamento!$A56),0)</f>
        <v>0</v>
      </c>
      <c r="BG56" s="259">
        <f>IFERROR(VLOOKUP($A56,'Variação'!$1:$1048576,4+3*(COLUMN(BG$5)-2),FALSE)-VLOOKUP($A56,'Variação'!$1:$1048576,2+3*(COLUMN(BG$5)-2),FALSE),0)+IFERROR(SUMIFS(Proventos!$F:$F,Proventos!$A:$A,YEAR(BG$5)&amp;MONTH(BG$5)&amp;Acompanhamento!$A56),0)</f>
        <v>0</v>
      </c>
      <c r="BH56" s="259">
        <f>IFERROR(VLOOKUP($A56,'Variação'!$1:$1048576,4+3*(COLUMN(BH$5)-2),FALSE)-VLOOKUP($A56,'Variação'!$1:$1048576,2+3*(COLUMN(BH$5)-2),FALSE),0)+IFERROR(SUMIFS(Proventos!$F:$F,Proventos!$A:$A,YEAR(BH$5)&amp;MONTH(BH$5)&amp;Acompanhamento!$A56),0)</f>
        <v>0</v>
      </c>
      <c r="BI56" s="259">
        <f>IFERROR(VLOOKUP($A56,'Variação'!$1:$1048576,4+3*(COLUMN(BI$5)-2),FALSE)-VLOOKUP($A56,'Variação'!$1:$1048576,2+3*(COLUMN(BI$5)-2),FALSE),0)+IFERROR(SUMIFS(Proventos!$F:$F,Proventos!$A:$A,YEAR(BI$5)&amp;MONTH(BI$5)&amp;Acompanhamento!$A56),0)</f>
        <v>0</v>
      </c>
    </row>
    <row r="57" ht="14.25" customHeight="1" outlineLevel="2">
      <c r="A57" s="263"/>
      <c r="B57" s="259">
        <f>IFERROR(VLOOKUP($A57,'Variação'!$1:$1048576,4+3*(COLUMN(B$5)-2),FALSE)-VLOOKUP($A57,'Variação'!$1:$1048576,2+3*(COLUMN(B$5)-2),FALSE),0)+IFERROR(SUMIFS(Proventos!$F:$F,Proventos!$A:$A,YEAR(B$5)&amp;MONTH(B$5)&amp;Acompanhamento!$A57),0)</f>
        <v>0</v>
      </c>
      <c r="C57" s="259">
        <f>IFERROR(VLOOKUP($A57,'Variação'!$1:$1048576,4+3*(COLUMN(C$5)-2),FALSE)-VLOOKUP($A57,'Variação'!$1:$1048576,2+3*(COLUMN(C$5)-2),FALSE),0)+IFERROR(SUMIFS(Proventos!$F:$F,Proventos!$A:$A,YEAR(C$5)&amp;MONTH(C$5)&amp;Acompanhamento!$A57),0)</f>
        <v>0</v>
      </c>
      <c r="D57" s="259">
        <f>IFERROR(VLOOKUP($A57,'Variação'!$1:$1048576,4+3*(COLUMN(D$5)-2),FALSE)-VLOOKUP($A57,'Variação'!$1:$1048576,2+3*(COLUMN(D$5)-2),FALSE),0)+IFERROR(SUMIFS(Proventos!$F:$F,Proventos!$A:$A,YEAR(D$5)&amp;MONTH(D$5)&amp;Acompanhamento!$A57),0)</f>
        <v>0</v>
      </c>
      <c r="E57" s="259">
        <f>IFERROR(VLOOKUP($A57,'Variação'!$1:$1048576,4+3*(COLUMN(E$5)-2),FALSE)-VLOOKUP($A57,'Variação'!$1:$1048576,2+3*(COLUMN(E$5)-2),FALSE),0)+IFERROR(SUMIFS(Proventos!$F:$F,Proventos!$A:$A,YEAR(E$5)&amp;MONTH(E$5)&amp;Acompanhamento!$A57),0)</f>
        <v>0</v>
      </c>
      <c r="F57" s="259">
        <f>IFERROR(VLOOKUP($A57,'Variação'!$1:$1048576,4+3*(COLUMN(F$5)-2),FALSE)-VLOOKUP($A57,'Variação'!$1:$1048576,2+3*(COLUMN(F$5)-2),FALSE),0)+IFERROR(SUMIFS(Proventos!$F:$F,Proventos!$A:$A,YEAR(F$5)&amp;MONTH(F$5)&amp;Acompanhamento!$A57),0)</f>
        <v>0</v>
      </c>
      <c r="G57" s="259">
        <f>IFERROR(VLOOKUP($A57,'Variação'!$1:$1048576,4+3*(COLUMN(G$5)-2),FALSE)-VLOOKUP($A57,'Variação'!$1:$1048576,2+3*(COLUMN(G$5)-2),FALSE),0)+IFERROR(SUMIFS(Proventos!$F:$F,Proventos!$A:$A,YEAR(G$5)&amp;MONTH(G$5)&amp;Acompanhamento!$A57),0)</f>
        <v>0</v>
      </c>
      <c r="H57" s="259">
        <f>IFERROR(VLOOKUP($A57,'Variação'!$1:$1048576,4+3*(COLUMN(H$5)-2),FALSE)-VLOOKUP($A57,'Variação'!$1:$1048576,2+3*(COLUMN(H$5)-2),FALSE),0)+IFERROR(SUMIFS(Proventos!$F:$F,Proventos!$A:$A,YEAR(H$5)&amp;MONTH(H$5)&amp;Acompanhamento!$A57),0)</f>
        <v>0</v>
      </c>
      <c r="I57" s="259">
        <f>IFERROR(VLOOKUP($A57,'Variação'!$1:$1048576,4+3*(COLUMN(I$5)-2),FALSE)-VLOOKUP($A57,'Variação'!$1:$1048576,2+3*(COLUMN(I$5)-2),FALSE),0)+IFERROR(SUMIFS(Proventos!$F:$F,Proventos!$A:$A,YEAR(I$5)&amp;MONTH(I$5)&amp;Acompanhamento!$A57),0)</f>
        <v>0</v>
      </c>
      <c r="J57" s="259">
        <f>IFERROR(VLOOKUP($A57,'Variação'!$1:$1048576,4+3*(COLUMN(J$5)-2),FALSE)-VLOOKUP($A57,'Variação'!$1:$1048576,2+3*(COLUMN(J$5)-2),FALSE),0)+IFERROR(SUMIFS(Proventos!$F:$F,Proventos!$A:$A,YEAR(J$5)&amp;MONTH(J$5)&amp;Acompanhamento!$A57),0)</f>
        <v>0</v>
      </c>
      <c r="K57" s="259">
        <f>IFERROR(VLOOKUP($A57,'Variação'!$1:$1048576,4+3*(COLUMN(K$5)-2),FALSE)-VLOOKUP($A57,'Variação'!$1:$1048576,2+3*(COLUMN(K$5)-2),FALSE),0)+IFERROR(SUMIFS(Proventos!$F:$F,Proventos!$A:$A,YEAR(K$5)&amp;MONTH(K$5)&amp;Acompanhamento!$A57),0)</f>
        <v>0</v>
      </c>
      <c r="L57" s="259">
        <f>IFERROR(VLOOKUP($A57,'Variação'!$1:$1048576,4+3*(COLUMN(L$5)-2),FALSE)-VLOOKUP($A57,'Variação'!$1:$1048576,2+3*(COLUMN(L$5)-2),FALSE),0)+IFERROR(SUMIFS(Proventos!$F:$F,Proventos!$A:$A,YEAR(L$5)&amp;MONTH(L$5)&amp;Acompanhamento!$A57),0)</f>
        <v>0</v>
      </c>
      <c r="M57" s="259">
        <f>IFERROR(VLOOKUP($A57,'Variação'!$1:$1048576,4+3*(COLUMN(M$5)-2),FALSE)-VLOOKUP($A57,'Variação'!$1:$1048576,2+3*(COLUMN(M$5)-2),FALSE),0)+IFERROR(SUMIFS(Proventos!$F:$F,Proventos!$A:$A,YEAR(M$5)&amp;MONTH(M$5)&amp;Acompanhamento!$A57),0)</f>
        <v>0</v>
      </c>
      <c r="N57" s="259">
        <f>IFERROR(VLOOKUP($A57,'Variação'!$1:$1048576,4+3*(COLUMN(N$5)-2),FALSE)-VLOOKUP($A57,'Variação'!$1:$1048576,2+3*(COLUMN(N$5)-2),FALSE),0)+IFERROR(SUMIFS(Proventos!$F:$F,Proventos!$A:$A,YEAR(N$5)&amp;MONTH(N$5)&amp;Acompanhamento!$A57),0)</f>
        <v>0</v>
      </c>
      <c r="O57" s="259">
        <f>IFERROR(VLOOKUP($A57,'Variação'!$1:$1048576,4+3*(COLUMN(O$5)-2),FALSE)-VLOOKUP($A57,'Variação'!$1:$1048576,2+3*(COLUMN(O$5)-2),FALSE),0)+IFERROR(SUMIFS(Proventos!$F:$F,Proventos!$A:$A,YEAR(O$5)&amp;MONTH(O$5)&amp;Acompanhamento!$A57),0)</f>
        <v>0</v>
      </c>
      <c r="P57" s="259">
        <f>IFERROR(VLOOKUP($A57,'Variação'!$1:$1048576,4+3*(COLUMN(P$5)-2),FALSE)-VLOOKUP($A57,'Variação'!$1:$1048576,2+3*(COLUMN(P$5)-2),FALSE),0)+IFERROR(SUMIFS(Proventos!$F:$F,Proventos!$A:$A,YEAR(P$5)&amp;MONTH(P$5)&amp;Acompanhamento!$A57),0)</f>
        <v>0</v>
      </c>
      <c r="Q57" s="259">
        <f>IFERROR(VLOOKUP($A57,'Variação'!$1:$1048576,4+3*(COLUMN(Q$5)-2),FALSE)-VLOOKUP($A57,'Variação'!$1:$1048576,2+3*(COLUMN(Q$5)-2),FALSE),0)+IFERROR(SUMIFS(Proventos!$F:$F,Proventos!$A:$A,YEAR(Q$5)&amp;MONTH(Q$5)&amp;Acompanhamento!$A57),0)</f>
        <v>0</v>
      </c>
      <c r="R57" s="259">
        <f>IFERROR(VLOOKUP($A57,'Variação'!$1:$1048576,4+3*(COLUMN(R$5)-2),FALSE)-VLOOKUP($A57,'Variação'!$1:$1048576,2+3*(COLUMN(R$5)-2),FALSE),0)+IFERROR(SUMIFS(Proventos!$F:$F,Proventos!$A:$A,YEAR(R$5)&amp;MONTH(R$5)&amp;Acompanhamento!$A57),0)</f>
        <v>0</v>
      </c>
      <c r="S57" s="259">
        <f>IFERROR(VLOOKUP($A57,'Variação'!$1:$1048576,4+3*(COLUMN(S$5)-2),FALSE)-VLOOKUP($A57,'Variação'!$1:$1048576,2+3*(COLUMN(S$5)-2),FALSE),0)+IFERROR(SUMIFS(Proventos!$F:$F,Proventos!$A:$A,YEAR(S$5)&amp;MONTH(S$5)&amp;Acompanhamento!$A57),0)</f>
        <v>0</v>
      </c>
      <c r="T57" s="259">
        <f>IFERROR(VLOOKUP($A57,'Variação'!$1:$1048576,4+3*(COLUMN(T$5)-2),FALSE)-VLOOKUP($A57,'Variação'!$1:$1048576,2+3*(COLUMN(T$5)-2),FALSE),0)+IFERROR(SUMIFS(Proventos!$F:$F,Proventos!$A:$A,YEAR(T$5)&amp;MONTH(T$5)&amp;Acompanhamento!$A57),0)</f>
        <v>0</v>
      </c>
      <c r="U57" s="259">
        <f>IFERROR(VLOOKUP($A57,'Variação'!$1:$1048576,4+3*(COLUMN(U$5)-2),FALSE)-VLOOKUP($A57,'Variação'!$1:$1048576,2+3*(COLUMN(U$5)-2),FALSE),0)+IFERROR(SUMIFS(Proventos!$F:$F,Proventos!$A:$A,YEAR(U$5)&amp;MONTH(U$5)&amp;Acompanhamento!$A57),0)</f>
        <v>0</v>
      </c>
      <c r="V57" s="259">
        <f>IFERROR(VLOOKUP($A57,'Variação'!$1:$1048576,4+3*(COLUMN(V$5)-2),FALSE)-VLOOKUP($A57,'Variação'!$1:$1048576,2+3*(COLUMN(V$5)-2),FALSE),0)+IFERROR(SUMIFS(Proventos!$F:$F,Proventos!$A:$A,YEAR(V$5)&amp;MONTH(V$5)&amp;Acompanhamento!$A57),0)</f>
        <v>0</v>
      </c>
      <c r="W57" s="259">
        <f>IFERROR(VLOOKUP($A57,'Variação'!$1:$1048576,4+3*(COLUMN(W$5)-2),FALSE)-VLOOKUP($A57,'Variação'!$1:$1048576,2+3*(COLUMN(W$5)-2),FALSE),0)+IFERROR(SUMIFS(Proventos!$F:$F,Proventos!$A:$A,YEAR(W$5)&amp;MONTH(W$5)&amp;Acompanhamento!$A57),0)</f>
        <v>0</v>
      </c>
      <c r="X57" s="259">
        <f>IFERROR(VLOOKUP($A57,'Variação'!$1:$1048576,4+3*(COLUMN(X$5)-2),FALSE)-VLOOKUP($A57,'Variação'!$1:$1048576,2+3*(COLUMN(X$5)-2),FALSE),0)+IFERROR(SUMIFS(Proventos!$F:$F,Proventos!$A:$A,YEAR(X$5)&amp;MONTH(X$5)&amp;Acompanhamento!$A57),0)</f>
        <v>0</v>
      </c>
      <c r="Y57" s="259">
        <f>IFERROR(VLOOKUP($A57,'Variação'!$1:$1048576,4+3*(COLUMN(Y$5)-2),FALSE)-VLOOKUP($A57,'Variação'!$1:$1048576,2+3*(COLUMN(Y$5)-2),FALSE),0)+IFERROR(SUMIFS(Proventos!$F:$F,Proventos!$A:$A,YEAR(Y$5)&amp;MONTH(Y$5)&amp;Acompanhamento!$A57),0)</f>
        <v>0</v>
      </c>
      <c r="Z57" s="259">
        <f>IFERROR(VLOOKUP($A57,'Variação'!$1:$1048576,4+3*(COLUMN(Z$5)-2),FALSE)-VLOOKUP($A57,'Variação'!$1:$1048576,2+3*(COLUMN(Z$5)-2),FALSE),0)+IFERROR(SUMIFS(Proventos!$F:$F,Proventos!$A:$A,YEAR(Z$5)&amp;MONTH(Z$5)&amp;Acompanhamento!$A57),0)</f>
        <v>0</v>
      </c>
      <c r="AA57" s="259">
        <f>IFERROR(VLOOKUP($A57,'Variação'!$1:$1048576,4+3*(COLUMN(AA$5)-2),FALSE)-VLOOKUP($A57,'Variação'!$1:$1048576,2+3*(COLUMN(AA$5)-2),FALSE),0)+IFERROR(SUMIFS(Proventos!$F:$F,Proventos!$A:$A,YEAR(AA$5)&amp;MONTH(AA$5)&amp;Acompanhamento!$A57),0)</f>
        <v>0</v>
      </c>
      <c r="AB57" s="259">
        <f>IFERROR(VLOOKUP($A57,'Variação'!$1:$1048576,4+3*(COLUMN(AB$5)-2),FALSE)-VLOOKUP($A57,'Variação'!$1:$1048576,2+3*(COLUMN(AB$5)-2),FALSE),0)+IFERROR(SUMIFS(Proventos!$F:$F,Proventos!$A:$A,YEAR(AB$5)&amp;MONTH(AB$5)&amp;Acompanhamento!$A57),0)</f>
        <v>0</v>
      </c>
      <c r="AC57" s="259">
        <f>IFERROR(VLOOKUP($A57,'Variação'!$1:$1048576,4+3*(COLUMN(AC$5)-2),FALSE)-VLOOKUP($A57,'Variação'!$1:$1048576,2+3*(COLUMN(AC$5)-2),FALSE),0)+IFERROR(SUMIFS(Proventos!$F:$F,Proventos!$A:$A,YEAR(AC$5)&amp;MONTH(AC$5)&amp;Acompanhamento!$A57),0)</f>
        <v>0</v>
      </c>
      <c r="AD57" s="259">
        <f>IFERROR(VLOOKUP($A57,'Variação'!$1:$1048576,4+3*(COLUMN(AD$5)-2),FALSE)-VLOOKUP($A57,'Variação'!$1:$1048576,2+3*(COLUMN(AD$5)-2),FALSE),0)+IFERROR(SUMIFS(Proventos!$F:$F,Proventos!$A:$A,YEAR(AD$5)&amp;MONTH(AD$5)&amp;Acompanhamento!$A57),0)</f>
        <v>0</v>
      </c>
      <c r="AE57" s="259">
        <f>IFERROR(VLOOKUP($A57,'Variação'!$1:$1048576,4+3*(COLUMN(AE$5)-2),FALSE)-VLOOKUP($A57,'Variação'!$1:$1048576,2+3*(COLUMN(AE$5)-2),FALSE),0)+IFERROR(SUMIFS(Proventos!$F:$F,Proventos!$A:$A,YEAR(AE$5)&amp;MONTH(AE$5)&amp;Acompanhamento!$A57),0)</f>
        <v>0</v>
      </c>
      <c r="AF57" s="259">
        <f>IFERROR(VLOOKUP($A57,'Variação'!$1:$1048576,4+3*(COLUMN(AF$5)-2),FALSE)-VLOOKUP($A57,'Variação'!$1:$1048576,2+3*(COLUMN(AF$5)-2),FALSE),0)+IFERROR(SUMIFS(Proventos!$F:$F,Proventos!$A:$A,YEAR(AF$5)&amp;MONTH(AF$5)&amp;Acompanhamento!$A57),0)</f>
        <v>0</v>
      </c>
      <c r="AG57" s="259">
        <f>IFERROR(VLOOKUP($A57,'Variação'!$1:$1048576,4+3*(COLUMN(AG$5)-2),FALSE)-VLOOKUP($A57,'Variação'!$1:$1048576,2+3*(COLUMN(AG$5)-2),FALSE),0)+IFERROR(SUMIFS(Proventos!$F:$F,Proventos!$A:$A,YEAR(AG$5)&amp;MONTH(AG$5)&amp;Acompanhamento!$A57),0)</f>
        <v>0</v>
      </c>
      <c r="AH57" s="259">
        <f>IFERROR(VLOOKUP($A57,'Variação'!$1:$1048576,4+3*(COLUMN(AH$5)-2),FALSE)-VLOOKUP($A57,'Variação'!$1:$1048576,2+3*(COLUMN(AH$5)-2),FALSE),0)+IFERROR(SUMIFS(Proventos!$F:$F,Proventos!$A:$A,YEAR(AH$5)&amp;MONTH(AH$5)&amp;Acompanhamento!$A57),0)</f>
        <v>0</v>
      </c>
      <c r="AI57" s="259">
        <f>IFERROR(VLOOKUP($A57,'Variação'!$1:$1048576,4+3*(COLUMN(AI$5)-2),FALSE)-VLOOKUP($A57,'Variação'!$1:$1048576,2+3*(COLUMN(AI$5)-2),FALSE),0)+IFERROR(SUMIFS(Proventos!$F:$F,Proventos!$A:$A,YEAR(AI$5)&amp;MONTH(AI$5)&amp;Acompanhamento!$A57),0)</f>
        <v>0</v>
      </c>
      <c r="AJ57" s="259">
        <f>IFERROR(VLOOKUP($A57,'Variação'!$1:$1048576,4+3*(COLUMN(AJ$5)-2),FALSE)-VLOOKUP($A57,'Variação'!$1:$1048576,2+3*(COLUMN(AJ$5)-2),FALSE),0)+IFERROR(SUMIFS(Proventos!$F:$F,Proventos!$A:$A,YEAR(AJ$5)&amp;MONTH(AJ$5)&amp;Acompanhamento!$A57),0)</f>
        <v>0</v>
      </c>
      <c r="AK57" s="259">
        <f>IFERROR(VLOOKUP($A57,'Variação'!$1:$1048576,4+3*(COLUMN(AK$5)-2),FALSE)-VLOOKUP($A57,'Variação'!$1:$1048576,2+3*(COLUMN(AK$5)-2),FALSE),0)+IFERROR(SUMIFS(Proventos!$F:$F,Proventos!$A:$A,YEAR(AK$5)&amp;MONTH(AK$5)&amp;Acompanhamento!$A57),0)</f>
        <v>0</v>
      </c>
      <c r="AL57" s="259">
        <f>IFERROR(VLOOKUP($A57,'Variação'!$1:$1048576,4+3*(COLUMN(AL$5)-2),FALSE)-VLOOKUP($A57,'Variação'!$1:$1048576,2+3*(COLUMN(AL$5)-2),FALSE),0)+IFERROR(SUMIFS(Proventos!$F:$F,Proventos!$A:$A,YEAR(AL$5)&amp;MONTH(AL$5)&amp;Acompanhamento!$A57),0)</f>
        <v>0</v>
      </c>
      <c r="AM57" s="259">
        <f>IFERROR(VLOOKUP($A57,'Variação'!$1:$1048576,4+3*(COLUMN(AM$5)-2),FALSE)-VLOOKUP($A57,'Variação'!$1:$1048576,2+3*(COLUMN(AM$5)-2),FALSE),0)+IFERROR(SUMIFS(Proventos!$F:$F,Proventos!$A:$A,YEAR(AM$5)&amp;MONTH(AM$5)&amp;Acompanhamento!$A57),0)</f>
        <v>0</v>
      </c>
      <c r="AN57" s="259">
        <f>IFERROR(VLOOKUP($A57,'Variação'!$1:$1048576,4+3*(COLUMN(AN$5)-2),FALSE)-VLOOKUP($A57,'Variação'!$1:$1048576,2+3*(COLUMN(AN$5)-2),FALSE),0)+IFERROR(SUMIFS(Proventos!$F:$F,Proventos!$A:$A,YEAR(AN$5)&amp;MONTH(AN$5)&amp;Acompanhamento!$A57),0)</f>
        <v>0</v>
      </c>
      <c r="AO57" s="259">
        <f>IFERROR(VLOOKUP($A57,'Variação'!$1:$1048576,4+3*(COLUMN(AO$5)-2),FALSE)-VLOOKUP($A57,'Variação'!$1:$1048576,2+3*(COLUMN(AO$5)-2),FALSE),0)+IFERROR(SUMIFS(Proventos!$F:$F,Proventos!$A:$A,YEAR(AO$5)&amp;MONTH(AO$5)&amp;Acompanhamento!$A57),0)</f>
        <v>0</v>
      </c>
      <c r="AP57" s="259">
        <f>IFERROR(VLOOKUP($A57,'Variação'!$1:$1048576,4+3*(COLUMN(AP$5)-2),FALSE)-VLOOKUP($A57,'Variação'!$1:$1048576,2+3*(COLUMN(AP$5)-2),FALSE),0)+IFERROR(SUMIFS(Proventos!$F:$F,Proventos!$A:$A,YEAR(AP$5)&amp;MONTH(AP$5)&amp;Acompanhamento!$A57),0)</f>
        <v>0</v>
      </c>
      <c r="AQ57" s="259">
        <f>IFERROR(VLOOKUP($A57,'Variação'!$1:$1048576,4+3*(COLUMN(AQ$5)-2),FALSE)-VLOOKUP($A57,'Variação'!$1:$1048576,2+3*(COLUMN(AQ$5)-2),FALSE),0)+IFERROR(SUMIFS(Proventos!$F:$F,Proventos!$A:$A,YEAR(AQ$5)&amp;MONTH(AQ$5)&amp;Acompanhamento!$A57),0)</f>
        <v>0</v>
      </c>
      <c r="AR57" s="259">
        <f>IFERROR(VLOOKUP($A57,'Variação'!$1:$1048576,4+3*(COLUMN(AR$5)-2),FALSE)-VLOOKUP($A57,'Variação'!$1:$1048576,2+3*(COLUMN(AR$5)-2),FALSE),0)+IFERROR(SUMIFS(Proventos!$F:$F,Proventos!$A:$A,YEAR(AR$5)&amp;MONTH(AR$5)&amp;Acompanhamento!$A57),0)</f>
        <v>0</v>
      </c>
      <c r="AS57" s="259">
        <f>IFERROR(VLOOKUP($A57,'Variação'!$1:$1048576,4+3*(COLUMN(AS$5)-2),FALSE)-VLOOKUP($A57,'Variação'!$1:$1048576,2+3*(COLUMN(AS$5)-2),FALSE),0)+IFERROR(SUMIFS(Proventos!$F:$F,Proventos!$A:$A,YEAR(AS$5)&amp;MONTH(AS$5)&amp;Acompanhamento!$A57),0)</f>
        <v>0</v>
      </c>
      <c r="AT57" s="259">
        <f>IFERROR(VLOOKUP($A57,'Variação'!$1:$1048576,4+3*(COLUMN(AT$5)-2),FALSE)-VLOOKUP($A57,'Variação'!$1:$1048576,2+3*(COLUMN(AT$5)-2),FALSE),0)+IFERROR(SUMIFS(Proventos!$F:$F,Proventos!$A:$A,YEAR(AT$5)&amp;MONTH(AT$5)&amp;Acompanhamento!$A57),0)</f>
        <v>0</v>
      </c>
      <c r="AU57" s="259">
        <f>IFERROR(VLOOKUP($A57,'Variação'!$1:$1048576,4+3*(COLUMN(AU$5)-2),FALSE)-VLOOKUP($A57,'Variação'!$1:$1048576,2+3*(COLUMN(AU$5)-2),FALSE),0)+IFERROR(SUMIFS(Proventos!$F:$F,Proventos!$A:$A,YEAR(AU$5)&amp;MONTH(AU$5)&amp;Acompanhamento!$A57),0)</f>
        <v>0</v>
      </c>
      <c r="AV57" s="259">
        <f>IFERROR(VLOOKUP($A57,'Variação'!$1:$1048576,4+3*(COLUMN(AV$5)-2),FALSE)-VLOOKUP($A57,'Variação'!$1:$1048576,2+3*(COLUMN(AV$5)-2),FALSE),0)+IFERROR(SUMIFS(Proventos!$F:$F,Proventos!$A:$A,YEAR(AV$5)&amp;MONTH(AV$5)&amp;Acompanhamento!$A57),0)</f>
        <v>0</v>
      </c>
      <c r="AW57" s="259">
        <f>IFERROR(VLOOKUP($A57,'Variação'!$1:$1048576,4+3*(COLUMN(AW$5)-2),FALSE)-VLOOKUP($A57,'Variação'!$1:$1048576,2+3*(COLUMN(AW$5)-2),FALSE),0)+IFERROR(SUMIFS(Proventos!$F:$F,Proventos!$A:$A,YEAR(AW$5)&amp;MONTH(AW$5)&amp;Acompanhamento!$A57),0)</f>
        <v>0</v>
      </c>
      <c r="AX57" s="259">
        <f>IFERROR(VLOOKUP($A57,'Variação'!$1:$1048576,4+3*(COLUMN(AX$5)-2),FALSE)-VLOOKUP($A57,'Variação'!$1:$1048576,2+3*(COLUMN(AX$5)-2),FALSE),0)+IFERROR(SUMIFS(Proventos!$F:$F,Proventos!$A:$A,YEAR(AX$5)&amp;MONTH(AX$5)&amp;Acompanhamento!$A57),0)</f>
        <v>0</v>
      </c>
      <c r="AY57" s="259">
        <f>IFERROR(VLOOKUP($A57,'Variação'!$1:$1048576,4+3*(COLUMN(AY$5)-2),FALSE)-VLOOKUP($A57,'Variação'!$1:$1048576,2+3*(COLUMN(AY$5)-2),FALSE),0)+IFERROR(SUMIFS(Proventos!$F:$F,Proventos!$A:$A,YEAR(AY$5)&amp;MONTH(AY$5)&amp;Acompanhamento!$A57),0)</f>
        <v>0</v>
      </c>
      <c r="AZ57" s="259">
        <f>IFERROR(VLOOKUP($A57,'Variação'!$1:$1048576,4+3*(COLUMN(AZ$5)-2),FALSE)-VLOOKUP($A57,'Variação'!$1:$1048576,2+3*(COLUMN(AZ$5)-2),FALSE),0)+IFERROR(SUMIFS(Proventos!$F:$F,Proventos!$A:$A,YEAR(AZ$5)&amp;MONTH(AZ$5)&amp;Acompanhamento!$A57),0)</f>
        <v>0</v>
      </c>
      <c r="BA57" s="259">
        <f>IFERROR(VLOOKUP($A57,'Variação'!$1:$1048576,4+3*(COLUMN(BA$5)-2),FALSE)-VLOOKUP($A57,'Variação'!$1:$1048576,2+3*(COLUMN(BA$5)-2),FALSE),0)+IFERROR(SUMIFS(Proventos!$F:$F,Proventos!$A:$A,YEAR(BA$5)&amp;MONTH(BA$5)&amp;Acompanhamento!$A57),0)</f>
        <v>0</v>
      </c>
      <c r="BB57" s="259">
        <f>IFERROR(VLOOKUP($A57,'Variação'!$1:$1048576,4+3*(COLUMN(BB$5)-2),FALSE)-VLOOKUP($A57,'Variação'!$1:$1048576,2+3*(COLUMN(BB$5)-2),FALSE),0)+IFERROR(SUMIFS(Proventos!$F:$F,Proventos!$A:$A,YEAR(BB$5)&amp;MONTH(BB$5)&amp;Acompanhamento!$A57),0)</f>
        <v>0</v>
      </c>
      <c r="BC57" s="259">
        <f>IFERROR(VLOOKUP($A57,'Variação'!$1:$1048576,4+3*(COLUMN(BC$5)-2),FALSE)-VLOOKUP($A57,'Variação'!$1:$1048576,2+3*(COLUMN(BC$5)-2),FALSE),0)+IFERROR(SUMIFS(Proventos!$F:$F,Proventos!$A:$A,YEAR(BC$5)&amp;MONTH(BC$5)&amp;Acompanhamento!$A57),0)</f>
        <v>0</v>
      </c>
      <c r="BD57" s="259">
        <f>IFERROR(VLOOKUP($A57,'Variação'!$1:$1048576,4+3*(COLUMN(BD$5)-2),FALSE)-VLOOKUP($A57,'Variação'!$1:$1048576,2+3*(COLUMN(BD$5)-2),FALSE),0)+IFERROR(SUMIFS(Proventos!$F:$F,Proventos!$A:$A,YEAR(BD$5)&amp;MONTH(BD$5)&amp;Acompanhamento!$A57),0)</f>
        <v>0</v>
      </c>
      <c r="BE57" s="259">
        <f>IFERROR(VLOOKUP($A57,'Variação'!$1:$1048576,4+3*(COLUMN(BE$5)-2),FALSE)-VLOOKUP($A57,'Variação'!$1:$1048576,2+3*(COLUMN(BE$5)-2),FALSE),0)+IFERROR(SUMIFS(Proventos!$F:$F,Proventos!$A:$A,YEAR(BE$5)&amp;MONTH(BE$5)&amp;Acompanhamento!$A57),0)</f>
        <v>0</v>
      </c>
      <c r="BF57" s="259">
        <f>IFERROR(VLOOKUP($A57,'Variação'!$1:$1048576,4+3*(COLUMN(BF$5)-2),FALSE)-VLOOKUP($A57,'Variação'!$1:$1048576,2+3*(COLUMN(BF$5)-2),FALSE),0)+IFERROR(SUMIFS(Proventos!$F:$F,Proventos!$A:$A,YEAR(BF$5)&amp;MONTH(BF$5)&amp;Acompanhamento!$A57),0)</f>
        <v>0</v>
      </c>
      <c r="BG57" s="259">
        <f>IFERROR(VLOOKUP($A57,'Variação'!$1:$1048576,4+3*(COLUMN(BG$5)-2),FALSE)-VLOOKUP($A57,'Variação'!$1:$1048576,2+3*(COLUMN(BG$5)-2),FALSE),0)+IFERROR(SUMIFS(Proventos!$F:$F,Proventos!$A:$A,YEAR(BG$5)&amp;MONTH(BG$5)&amp;Acompanhamento!$A57),0)</f>
        <v>0</v>
      </c>
      <c r="BH57" s="259">
        <f>IFERROR(VLOOKUP($A57,'Variação'!$1:$1048576,4+3*(COLUMN(BH$5)-2),FALSE)-VLOOKUP($A57,'Variação'!$1:$1048576,2+3*(COLUMN(BH$5)-2),FALSE),0)+IFERROR(SUMIFS(Proventos!$F:$F,Proventos!$A:$A,YEAR(BH$5)&amp;MONTH(BH$5)&amp;Acompanhamento!$A57),0)</f>
        <v>0</v>
      </c>
      <c r="BI57" s="259">
        <f>IFERROR(VLOOKUP($A57,'Variação'!$1:$1048576,4+3*(COLUMN(BI$5)-2),FALSE)-VLOOKUP($A57,'Variação'!$1:$1048576,2+3*(COLUMN(BI$5)-2),FALSE),0)+IFERROR(SUMIFS(Proventos!$F:$F,Proventos!$A:$A,YEAR(BI$5)&amp;MONTH(BI$5)&amp;Acompanhamento!$A57),0)</f>
        <v>0</v>
      </c>
    </row>
    <row r="58" ht="14.25" customHeight="1" outlineLevel="2">
      <c r="A58" s="263"/>
      <c r="B58" s="259">
        <f>IFERROR(VLOOKUP($A58,'Variação'!$1:$1048576,4+3*(COLUMN(B$5)-2),FALSE)-VLOOKUP($A58,'Variação'!$1:$1048576,2+3*(COLUMN(B$5)-2),FALSE),0)+IFERROR(SUMIFS(Proventos!$F:$F,Proventos!$A:$A,YEAR(B$5)&amp;MONTH(B$5)&amp;Acompanhamento!$A58),0)</f>
        <v>0</v>
      </c>
      <c r="C58" s="259">
        <f>IFERROR(VLOOKUP($A58,'Variação'!$1:$1048576,4+3*(COLUMN(C$5)-2),FALSE)-VLOOKUP($A58,'Variação'!$1:$1048576,2+3*(COLUMN(C$5)-2),FALSE),0)+IFERROR(SUMIFS(Proventos!$F:$F,Proventos!$A:$A,YEAR(C$5)&amp;MONTH(C$5)&amp;Acompanhamento!$A58),0)</f>
        <v>0</v>
      </c>
      <c r="D58" s="259">
        <f>IFERROR(VLOOKUP($A58,'Variação'!$1:$1048576,4+3*(COLUMN(D$5)-2),FALSE)-VLOOKUP($A58,'Variação'!$1:$1048576,2+3*(COLUMN(D$5)-2),FALSE),0)+IFERROR(SUMIFS(Proventos!$F:$F,Proventos!$A:$A,YEAR(D$5)&amp;MONTH(D$5)&amp;Acompanhamento!$A58),0)</f>
        <v>0</v>
      </c>
      <c r="E58" s="259">
        <f>IFERROR(VLOOKUP($A58,'Variação'!$1:$1048576,4+3*(COLUMN(E$5)-2),FALSE)-VLOOKUP($A58,'Variação'!$1:$1048576,2+3*(COLUMN(E$5)-2),FALSE),0)+IFERROR(SUMIFS(Proventos!$F:$F,Proventos!$A:$A,YEAR(E$5)&amp;MONTH(E$5)&amp;Acompanhamento!$A58),0)</f>
        <v>0</v>
      </c>
      <c r="F58" s="259">
        <f>IFERROR(VLOOKUP($A58,'Variação'!$1:$1048576,4+3*(COLUMN(F$5)-2),FALSE)-VLOOKUP($A58,'Variação'!$1:$1048576,2+3*(COLUMN(F$5)-2),FALSE),0)+IFERROR(SUMIFS(Proventos!$F:$F,Proventos!$A:$A,YEAR(F$5)&amp;MONTH(F$5)&amp;Acompanhamento!$A58),0)</f>
        <v>0</v>
      </c>
      <c r="G58" s="259">
        <f>IFERROR(VLOOKUP($A58,'Variação'!$1:$1048576,4+3*(COLUMN(G$5)-2),FALSE)-VLOOKUP($A58,'Variação'!$1:$1048576,2+3*(COLUMN(G$5)-2),FALSE),0)+IFERROR(SUMIFS(Proventos!$F:$F,Proventos!$A:$A,YEAR(G$5)&amp;MONTH(G$5)&amp;Acompanhamento!$A58),0)</f>
        <v>0</v>
      </c>
      <c r="H58" s="259">
        <f>IFERROR(VLOOKUP($A58,'Variação'!$1:$1048576,4+3*(COLUMN(H$5)-2),FALSE)-VLOOKUP($A58,'Variação'!$1:$1048576,2+3*(COLUMN(H$5)-2),FALSE),0)+IFERROR(SUMIFS(Proventos!$F:$F,Proventos!$A:$A,YEAR(H$5)&amp;MONTH(H$5)&amp;Acompanhamento!$A58),0)</f>
        <v>0</v>
      </c>
      <c r="I58" s="259">
        <f>IFERROR(VLOOKUP($A58,'Variação'!$1:$1048576,4+3*(COLUMN(I$5)-2),FALSE)-VLOOKUP($A58,'Variação'!$1:$1048576,2+3*(COLUMN(I$5)-2),FALSE),0)+IFERROR(SUMIFS(Proventos!$F:$F,Proventos!$A:$A,YEAR(I$5)&amp;MONTH(I$5)&amp;Acompanhamento!$A58),0)</f>
        <v>0</v>
      </c>
      <c r="J58" s="259">
        <f>IFERROR(VLOOKUP($A58,'Variação'!$1:$1048576,4+3*(COLUMN(J$5)-2),FALSE)-VLOOKUP($A58,'Variação'!$1:$1048576,2+3*(COLUMN(J$5)-2),FALSE),0)+IFERROR(SUMIFS(Proventos!$F:$F,Proventos!$A:$A,YEAR(J$5)&amp;MONTH(J$5)&amp;Acompanhamento!$A58),0)</f>
        <v>0</v>
      </c>
      <c r="K58" s="259">
        <f>IFERROR(VLOOKUP($A58,'Variação'!$1:$1048576,4+3*(COLUMN(K$5)-2),FALSE)-VLOOKUP($A58,'Variação'!$1:$1048576,2+3*(COLUMN(K$5)-2),FALSE),0)+IFERROR(SUMIFS(Proventos!$F:$F,Proventos!$A:$A,YEAR(K$5)&amp;MONTH(K$5)&amp;Acompanhamento!$A58),0)</f>
        <v>0</v>
      </c>
      <c r="L58" s="259">
        <f>IFERROR(VLOOKUP($A58,'Variação'!$1:$1048576,4+3*(COLUMN(L$5)-2),FALSE)-VLOOKUP($A58,'Variação'!$1:$1048576,2+3*(COLUMN(L$5)-2),FALSE),0)+IFERROR(SUMIFS(Proventos!$F:$F,Proventos!$A:$A,YEAR(L$5)&amp;MONTH(L$5)&amp;Acompanhamento!$A58),0)</f>
        <v>0</v>
      </c>
      <c r="M58" s="259">
        <f>IFERROR(VLOOKUP($A58,'Variação'!$1:$1048576,4+3*(COLUMN(M$5)-2),FALSE)-VLOOKUP($A58,'Variação'!$1:$1048576,2+3*(COLUMN(M$5)-2),FALSE),0)+IFERROR(SUMIFS(Proventos!$F:$F,Proventos!$A:$A,YEAR(M$5)&amp;MONTH(M$5)&amp;Acompanhamento!$A58),0)</f>
        <v>0</v>
      </c>
      <c r="N58" s="259">
        <f>IFERROR(VLOOKUP($A58,'Variação'!$1:$1048576,4+3*(COLUMN(N$5)-2),FALSE)-VLOOKUP($A58,'Variação'!$1:$1048576,2+3*(COLUMN(N$5)-2),FALSE),0)+IFERROR(SUMIFS(Proventos!$F:$F,Proventos!$A:$A,YEAR(N$5)&amp;MONTH(N$5)&amp;Acompanhamento!$A58),0)</f>
        <v>0</v>
      </c>
      <c r="O58" s="259">
        <f>IFERROR(VLOOKUP($A58,'Variação'!$1:$1048576,4+3*(COLUMN(O$5)-2),FALSE)-VLOOKUP($A58,'Variação'!$1:$1048576,2+3*(COLUMN(O$5)-2),FALSE),0)+IFERROR(SUMIFS(Proventos!$F:$F,Proventos!$A:$A,YEAR(O$5)&amp;MONTH(O$5)&amp;Acompanhamento!$A58),0)</f>
        <v>0</v>
      </c>
      <c r="P58" s="259">
        <f>IFERROR(VLOOKUP($A58,'Variação'!$1:$1048576,4+3*(COLUMN(P$5)-2),FALSE)-VLOOKUP($A58,'Variação'!$1:$1048576,2+3*(COLUMN(P$5)-2),FALSE),0)+IFERROR(SUMIFS(Proventos!$F:$F,Proventos!$A:$A,YEAR(P$5)&amp;MONTH(P$5)&amp;Acompanhamento!$A58),0)</f>
        <v>0</v>
      </c>
      <c r="Q58" s="259">
        <f>IFERROR(VLOOKUP($A58,'Variação'!$1:$1048576,4+3*(COLUMN(Q$5)-2),FALSE)-VLOOKUP($A58,'Variação'!$1:$1048576,2+3*(COLUMN(Q$5)-2),FALSE),0)+IFERROR(SUMIFS(Proventos!$F:$F,Proventos!$A:$A,YEAR(Q$5)&amp;MONTH(Q$5)&amp;Acompanhamento!$A58),0)</f>
        <v>0</v>
      </c>
      <c r="R58" s="259">
        <f>IFERROR(VLOOKUP($A58,'Variação'!$1:$1048576,4+3*(COLUMN(R$5)-2),FALSE)-VLOOKUP($A58,'Variação'!$1:$1048576,2+3*(COLUMN(R$5)-2),FALSE),0)+IFERROR(SUMIFS(Proventos!$F:$F,Proventos!$A:$A,YEAR(R$5)&amp;MONTH(R$5)&amp;Acompanhamento!$A58),0)</f>
        <v>0</v>
      </c>
      <c r="S58" s="259">
        <f>IFERROR(VLOOKUP($A58,'Variação'!$1:$1048576,4+3*(COLUMN(S$5)-2),FALSE)-VLOOKUP($A58,'Variação'!$1:$1048576,2+3*(COLUMN(S$5)-2),FALSE),0)+IFERROR(SUMIFS(Proventos!$F:$F,Proventos!$A:$A,YEAR(S$5)&amp;MONTH(S$5)&amp;Acompanhamento!$A58),0)</f>
        <v>0</v>
      </c>
      <c r="T58" s="259">
        <f>IFERROR(VLOOKUP($A58,'Variação'!$1:$1048576,4+3*(COLUMN(T$5)-2),FALSE)-VLOOKUP($A58,'Variação'!$1:$1048576,2+3*(COLUMN(T$5)-2),FALSE),0)+IFERROR(SUMIFS(Proventos!$F:$F,Proventos!$A:$A,YEAR(T$5)&amp;MONTH(T$5)&amp;Acompanhamento!$A58),0)</f>
        <v>0</v>
      </c>
      <c r="U58" s="259">
        <f>IFERROR(VLOOKUP($A58,'Variação'!$1:$1048576,4+3*(COLUMN(U$5)-2),FALSE)-VLOOKUP($A58,'Variação'!$1:$1048576,2+3*(COLUMN(U$5)-2),FALSE),0)+IFERROR(SUMIFS(Proventos!$F:$F,Proventos!$A:$A,YEAR(U$5)&amp;MONTH(U$5)&amp;Acompanhamento!$A58),0)</f>
        <v>0</v>
      </c>
      <c r="V58" s="259">
        <f>IFERROR(VLOOKUP($A58,'Variação'!$1:$1048576,4+3*(COLUMN(V$5)-2),FALSE)-VLOOKUP($A58,'Variação'!$1:$1048576,2+3*(COLUMN(V$5)-2),FALSE),0)+IFERROR(SUMIFS(Proventos!$F:$F,Proventos!$A:$A,YEAR(V$5)&amp;MONTH(V$5)&amp;Acompanhamento!$A58),0)</f>
        <v>0</v>
      </c>
      <c r="W58" s="259">
        <f>IFERROR(VLOOKUP($A58,'Variação'!$1:$1048576,4+3*(COLUMN(W$5)-2),FALSE)-VLOOKUP($A58,'Variação'!$1:$1048576,2+3*(COLUMN(W$5)-2),FALSE),0)+IFERROR(SUMIFS(Proventos!$F:$F,Proventos!$A:$A,YEAR(W$5)&amp;MONTH(W$5)&amp;Acompanhamento!$A58),0)</f>
        <v>0</v>
      </c>
      <c r="X58" s="259">
        <f>IFERROR(VLOOKUP($A58,'Variação'!$1:$1048576,4+3*(COLUMN(X$5)-2),FALSE)-VLOOKUP($A58,'Variação'!$1:$1048576,2+3*(COLUMN(X$5)-2),FALSE),0)+IFERROR(SUMIFS(Proventos!$F:$F,Proventos!$A:$A,YEAR(X$5)&amp;MONTH(X$5)&amp;Acompanhamento!$A58),0)</f>
        <v>0</v>
      </c>
      <c r="Y58" s="259">
        <f>IFERROR(VLOOKUP($A58,'Variação'!$1:$1048576,4+3*(COLUMN(Y$5)-2),FALSE)-VLOOKUP($A58,'Variação'!$1:$1048576,2+3*(COLUMN(Y$5)-2),FALSE),0)+IFERROR(SUMIFS(Proventos!$F:$F,Proventos!$A:$A,YEAR(Y$5)&amp;MONTH(Y$5)&amp;Acompanhamento!$A58),0)</f>
        <v>0</v>
      </c>
      <c r="Z58" s="259">
        <f>IFERROR(VLOOKUP($A58,'Variação'!$1:$1048576,4+3*(COLUMN(Z$5)-2),FALSE)-VLOOKUP($A58,'Variação'!$1:$1048576,2+3*(COLUMN(Z$5)-2),FALSE),0)+IFERROR(SUMIFS(Proventos!$F:$F,Proventos!$A:$A,YEAR(Z$5)&amp;MONTH(Z$5)&amp;Acompanhamento!$A58),0)</f>
        <v>0</v>
      </c>
      <c r="AA58" s="259">
        <f>IFERROR(VLOOKUP($A58,'Variação'!$1:$1048576,4+3*(COLUMN(AA$5)-2),FALSE)-VLOOKUP($A58,'Variação'!$1:$1048576,2+3*(COLUMN(AA$5)-2),FALSE),0)+IFERROR(SUMIFS(Proventos!$F:$F,Proventos!$A:$A,YEAR(AA$5)&amp;MONTH(AA$5)&amp;Acompanhamento!$A58),0)</f>
        <v>0</v>
      </c>
      <c r="AB58" s="259">
        <f>IFERROR(VLOOKUP($A58,'Variação'!$1:$1048576,4+3*(COLUMN(AB$5)-2),FALSE)-VLOOKUP($A58,'Variação'!$1:$1048576,2+3*(COLUMN(AB$5)-2),FALSE),0)+IFERROR(SUMIFS(Proventos!$F:$F,Proventos!$A:$A,YEAR(AB$5)&amp;MONTH(AB$5)&amp;Acompanhamento!$A58),0)</f>
        <v>0</v>
      </c>
      <c r="AC58" s="259">
        <f>IFERROR(VLOOKUP($A58,'Variação'!$1:$1048576,4+3*(COLUMN(AC$5)-2),FALSE)-VLOOKUP($A58,'Variação'!$1:$1048576,2+3*(COLUMN(AC$5)-2),FALSE),0)+IFERROR(SUMIFS(Proventos!$F:$F,Proventos!$A:$A,YEAR(AC$5)&amp;MONTH(AC$5)&amp;Acompanhamento!$A58),0)</f>
        <v>0</v>
      </c>
      <c r="AD58" s="259">
        <f>IFERROR(VLOOKUP($A58,'Variação'!$1:$1048576,4+3*(COLUMN(AD$5)-2),FALSE)-VLOOKUP($A58,'Variação'!$1:$1048576,2+3*(COLUMN(AD$5)-2),FALSE),0)+IFERROR(SUMIFS(Proventos!$F:$F,Proventos!$A:$A,YEAR(AD$5)&amp;MONTH(AD$5)&amp;Acompanhamento!$A58),0)</f>
        <v>0</v>
      </c>
      <c r="AE58" s="259">
        <f>IFERROR(VLOOKUP($A58,'Variação'!$1:$1048576,4+3*(COLUMN(AE$5)-2),FALSE)-VLOOKUP($A58,'Variação'!$1:$1048576,2+3*(COLUMN(AE$5)-2),FALSE),0)+IFERROR(SUMIFS(Proventos!$F:$F,Proventos!$A:$A,YEAR(AE$5)&amp;MONTH(AE$5)&amp;Acompanhamento!$A58),0)</f>
        <v>0</v>
      </c>
      <c r="AF58" s="259">
        <f>IFERROR(VLOOKUP($A58,'Variação'!$1:$1048576,4+3*(COLUMN(AF$5)-2),FALSE)-VLOOKUP($A58,'Variação'!$1:$1048576,2+3*(COLUMN(AF$5)-2),FALSE),0)+IFERROR(SUMIFS(Proventos!$F:$F,Proventos!$A:$A,YEAR(AF$5)&amp;MONTH(AF$5)&amp;Acompanhamento!$A58),0)</f>
        <v>0</v>
      </c>
      <c r="AG58" s="259">
        <f>IFERROR(VLOOKUP($A58,'Variação'!$1:$1048576,4+3*(COLUMN(AG$5)-2),FALSE)-VLOOKUP($A58,'Variação'!$1:$1048576,2+3*(COLUMN(AG$5)-2),FALSE),0)+IFERROR(SUMIFS(Proventos!$F:$F,Proventos!$A:$A,YEAR(AG$5)&amp;MONTH(AG$5)&amp;Acompanhamento!$A58),0)</f>
        <v>0</v>
      </c>
      <c r="AH58" s="259">
        <f>IFERROR(VLOOKUP($A58,'Variação'!$1:$1048576,4+3*(COLUMN(AH$5)-2),FALSE)-VLOOKUP($A58,'Variação'!$1:$1048576,2+3*(COLUMN(AH$5)-2),FALSE),0)+IFERROR(SUMIFS(Proventos!$F:$F,Proventos!$A:$A,YEAR(AH$5)&amp;MONTH(AH$5)&amp;Acompanhamento!$A58),0)</f>
        <v>0</v>
      </c>
      <c r="AI58" s="259">
        <f>IFERROR(VLOOKUP($A58,'Variação'!$1:$1048576,4+3*(COLUMN(AI$5)-2),FALSE)-VLOOKUP($A58,'Variação'!$1:$1048576,2+3*(COLUMN(AI$5)-2),FALSE),0)+IFERROR(SUMIFS(Proventos!$F:$F,Proventos!$A:$A,YEAR(AI$5)&amp;MONTH(AI$5)&amp;Acompanhamento!$A58),0)</f>
        <v>0</v>
      </c>
      <c r="AJ58" s="259">
        <f>IFERROR(VLOOKUP($A58,'Variação'!$1:$1048576,4+3*(COLUMN(AJ$5)-2),FALSE)-VLOOKUP($A58,'Variação'!$1:$1048576,2+3*(COLUMN(AJ$5)-2),FALSE),0)+IFERROR(SUMIFS(Proventos!$F:$F,Proventos!$A:$A,YEAR(AJ$5)&amp;MONTH(AJ$5)&amp;Acompanhamento!$A58),0)</f>
        <v>0</v>
      </c>
      <c r="AK58" s="259">
        <f>IFERROR(VLOOKUP($A58,'Variação'!$1:$1048576,4+3*(COLUMN(AK$5)-2),FALSE)-VLOOKUP($A58,'Variação'!$1:$1048576,2+3*(COLUMN(AK$5)-2),FALSE),0)+IFERROR(SUMIFS(Proventos!$F:$F,Proventos!$A:$A,YEAR(AK$5)&amp;MONTH(AK$5)&amp;Acompanhamento!$A58),0)</f>
        <v>0</v>
      </c>
      <c r="AL58" s="259">
        <f>IFERROR(VLOOKUP($A58,'Variação'!$1:$1048576,4+3*(COLUMN(AL$5)-2),FALSE)-VLOOKUP($A58,'Variação'!$1:$1048576,2+3*(COLUMN(AL$5)-2),FALSE),0)+IFERROR(SUMIFS(Proventos!$F:$F,Proventos!$A:$A,YEAR(AL$5)&amp;MONTH(AL$5)&amp;Acompanhamento!$A58),0)</f>
        <v>0</v>
      </c>
      <c r="AM58" s="259">
        <f>IFERROR(VLOOKUP($A58,'Variação'!$1:$1048576,4+3*(COLUMN(AM$5)-2),FALSE)-VLOOKUP($A58,'Variação'!$1:$1048576,2+3*(COLUMN(AM$5)-2),FALSE),0)+IFERROR(SUMIFS(Proventos!$F:$F,Proventos!$A:$A,YEAR(AM$5)&amp;MONTH(AM$5)&amp;Acompanhamento!$A58),0)</f>
        <v>0</v>
      </c>
      <c r="AN58" s="259">
        <f>IFERROR(VLOOKUP($A58,'Variação'!$1:$1048576,4+3*(COLUMN(AN$5)-2),FALSE)-VLOOKUP($A58,'Variação'!$1:$1048576,2+3*(COLUMN(AN$5)-2),FALSE),0)+IFERROR(SUMIFS(Proventos!$F:$F,Proventos!$A:$A,YEAR(AN$5)&amp;MONTH(AN$5)&amp;Acompanhamento!$A58),0)</f>
        <v>0</v>
      </c>
      <c r="AO58" s="259">
        <f>IFERROR(VLOOKUP($A58,'Variação'!$1:$1048576,4+3*(COLUMN(AO$5)-2),FALSE)-VLOOKUP($A58,'Variação'!$1:$1048576,2+3*(COLUMN(AO$5)-2),FALSE),0)+IFERROR(SUMIFS(Proventos!$F:$F,Proventos!$A:$A,YEAR(AO$5)&amp;MONTH(AO$5)&amp;Acompanhamento!$A58),0)</f>
        <v>0</v>
      </c>
      <c r="AP58" s="259">
        <f>IFERROR(VLOOKUP($A58,'Variação'!$1:$1048576,4+3*(COLUMN(AP$5)-2),FALSE)-VLOOKUP($A58,'Variação'!$1:$1048576,2+3*(COLUMN(AP$5)-2),FALSE),0)+IFERROR(SUMIFS(Proventos!$F:$F,Proventos!$A:$A,YEAR(AP$5)&amp;MONTH(AP$5)&amp;Acompanhamento!$A58),0)</f>
        <v>0</v>
      </c>
      <c r="AQ58" s="259">
        <f>IFERROR(VLOOKUP($A58,'Variação'!$1:$1048576,4+3*(COLUMN(AQ$5)-2),FALSE)-VLOOKUP($A58,'Variação'!$1:$1048576,2+3*(COLUMN(AQ$5)-2),FALSE),0)+IFERROR(SUMIFS(Proventos!$F:$F,Proventos!$A:$A,YEAR(AQ$5)&amp;MONTH(AQ$5)&amp;Acompanhamento!$A58),0)</f>
        <v>0</v>
      </c>
      <c r="AR58" s="259">
        <f>IFERROR(VLOOKUP($A58,'Variação'!$1:$1048576,4+3*(COLUMN(AR$5)-2),FALSE)-VLOOKUP($A58,'Variação'!$1:$1048576,2+3*(COLUMN(AR$5)-2),FALSE),0)+IFERROR(SUMIFS(Proventos!$F:$F,Proventos!$A:$A,YEAR(AR$5)&amp;MONTH(AR$5)&amp;Acompanhamento!$A58),0)</f>
        <v>0</v>
      </c>
      <c r="AS58" s="259">
        <f>IFERROR(VLOOKUP($A58,'Variação'!$1:$1048576,4+3*(COLUMN(AS$5)-2),FALSE)-VLOOKUP($A58,'Variação'!$1:$1048576,2+3*(COLUMN(AS$5)-2),FALSE),0)+IFERROR(SUMIFS(Proventos!$F:$F,Proventos!$A:$A,YEAR(AS$5)&amp;MONTH(AS$5)&amp;Acompanhamento!$A58),0)</f>
        <v>0</v>
      </c>
      <c r="AT58" s="259">
        <f>IFERROR(VLOOKUP($A58,'Variação'!$1:$1048576,4+3*(COLUMN(AT$5)-2),FALSE)-VLOOKUP($A58,'Variação'!$1:$1048576,2+3*(COLUMN(AT$5)-2),FALSE),0)+IFERROR(SUMIFS(Proventos!$F:$F,Proventos!$A:$A,YEAR(AT$5)&amp;MONTH(AT$5)&amp;Acompanhamento!$A58),0)</f>
        <v>0</v>
      </c>
      <c r="AU58" s="259">
        <f>IFERROR(VLOOKUP($A58,'Variação'!$1:$1048576,4+3*(COLUMN(AU$5)-2),FALSE)-VLOOKUP($A58,'Variação'!$1:$1048576,2+3*(COLUMN(AU$5)-2),FALSE),0)+IFERROR(SUMIFS(Proventos!$F:$F,Proventos!$A:$A,YEAR(AU$5)&amp;MONTH(AU$5)&amp;Acompanhamento!$A58),0)</f>
        <v>0</v>
      </c>
      <c r="AV58" s="259">
        <f>IFERROR(VLOOKUP($A58,'Variação'!$1:$1048576,4+3*(COLUMN(AV$5)-2),FALSE)-VLOOKUP($A58,'Variação'!$1:$1048576,2+3*(COLUMN(AV$5)-2),FALSE),0)+IFERROR(SUMIFS(Proventos!$F:$F,Proventos!$A:$A,YEAR(AV$5)&amp;MONTH(AV$5)&amp;Acompanhamento!$A58),0)</f>
        <v>0</v>
      </c>
      <c r="AW58" s="259">
        <f>IFERROR(VLOOKUP($A58,'Variação'!$1:$1048576,4+3*(COLUMN(AW$5)-2),FALSE)-VLOOKUP($A58,'Variação'!$1:$1048576,2+3*(COLUMN(AW$5)-2),FALSE),0)+IFERROR(SUMIFS(Proventos!$F:$F,Proventos!$A:$A,YEAR(AW$5)&amp;MONTH(AW$5)&amp;Acompanhamento!$A58),0)</f>
        <v>0</v>
      </c>
      <c r="AX58" s="259">
        <f>IFERROR(VLOOKUP($A58,'Variação'!$1:$1048576,4+3*(COLUMN(AX$5)-2),FALSE)-VLOOKUP($A58,'Variação'!$1:$1048576,2+3*(COLUMN(AX$5)-2),FALSE),0)+IFERROR(SUMIFS(Proventos!$F:$F,Proventos!$A:$A,YEAR(AX$5)&amp;MONTH(AX$5)&amp;Acompanhamento!$A58),0)</f>
        <v>0</v>
      </c>
      <c r="AY58" s="259">
        <f>IFERROR(VLOOKUP($A58,'Variação'!$1:$1048576,4+3*(COLUMN(AY$5)-2),FALSE)-VLOOKUP($A58,'Variação'!$1:$1048576,2+3*(COLUMN(AY$5)-2),FALSE),0)+IFERROR(SUMIFS(Proventos!$F:$F,Proventos!$A:$A,YEAR(AY$5)&amp;MONTH(AY$5)&amp;Acompanhamento!$A58),0)</f>
        <v>0</v>
      </c>
      <c r="AZ58" s="259">
        <f>IFERROR(VLOOKUP($A58,'Variação'!$1:$1048576,4+3*(COLUMN(AZ$5)-2),FALSE)-VLOOKUP($A58,'Variação'!$1:$1048576,2+3*(COLUMN(AZ$5)-2),FALSE),0)+IFERROR(SUMIFS(Proventos!$F:$F,Proventos!$A:$A,YEAR(AZ$5)&amp;MONTH(AZ$5)&amp;Acompanhamento!$A58),0)</f>
        <v>0</v>
      </c>
      <c r="BA58" s="259">
        <f>IFERROR(VLOOKUP($A58,'Variação'!$1:$1048576,4+3*(COLUMN(BA$5)-2),FALSE)-VLOOKUP($A58,'Variação'!$1:$1048576,2+3*(COLUMN(BA$5)-2),FALSE),0)+IFERROR(SUMIFS(Proventos!$F:$F,Proventos!$A:$A,YEAR(BA$5)&amp;MONTH(BA$5)&amp;Acompanhamento!$A58),0)</f>
        <v>0</v>
      </c>
      <c r="BB58" s="259">
        <f>IFERROR(VLOOKUP($A58,'Variação'!$1:$1048576,4+3*(COLUMN(BB$5)-2),FALSE)-VLOOKUP($A58,'Variação'!$1:$1048576,2+3*(COLUMN(BB$5)-2),FALSE),0)+IFERROR(SUMIFS(Proventos!$F:$F,Proventos!$A:$A,YEAR(BB$5)&amp;MONTH(BB$5)&amp;Acompanhamento!$A58),0)</f>
        <v>0</v>
      </c>
      <c r="BC58" s="259">
        <f>IFERROR(VLOOKUP($A58,'Variação'!$1:$1048576,4+3*(COLUMN(BC$5)-2),FALSE)-VLOOKUP($A58,'Variação'!$1:$1048576,2+3*(COLUMN(BC$5)-2),FALSE),0)+IFERROR(SUMIFS(Proventos!$F:$F,Proventos!$A:$A,YEAR(BC$5)&amp;MONTH(BC$5)&amp;Acompanhamento!$A58),0)</f>
        <v>0</v>
      </c>
      <c r="BD58" s="259">
        <f>IFERROR(VLOOKUP($A58,'Variação'!$1:$1048576,4+3*(COLUMN(BD$5)-2),FALSE)-VLOOKUP($A58,'Variação'!$1:$1048576,2+3*(COLUMN(BD$5)-2),FALSE),0)+IFERROR(SUMIFS(Proventos!$F:$F,Proventos!$A:$A,YEAR(BD$5)&amp;MONTH(BD$5)&amp;Acompanhamento!$A58),0)</f>
        <v>0</v>
      </c>
      <c r="BE58" s="259">
        <f>IFERROR(VLOOKUP($A58,'Variação'!$1:$1048576,4+3*(COLUMN(BE$5)-2),FALSE)-VLOOKUP($A58,'Variação'!$1:$1048576,2+3*(COLUMN(BE$5)-2),FALSE),0)+IFERROR(SUMIFS(Proventos!$F:$F,Proventos!$A:$A,YEAR(BE$5)&amp;MONTH(BE$5)&amp;Acompanhamento!$A58),0)</f>
        <v>0</v>
      </c>
      <c r="BF58" s="259">
        <f>IFERROR(VLOOKUP($A58,'Variação'!$1:$1048576,4+3*(COLUMN(BF$5)-2),FALSE)-VLOOKUP($A58,'Variação'!$1:$1048576,2+3*(COLUMN(BF$5)-2),FALSE),0)+IFERROR(SUMIFS(Proventos!$F:$F,Proventos!$A:$A,YEAR(BF$5)&amp;MONTH(BF$5)&amp;Acompanhamento!$A58),0)</f>
        <v>0</v>
      </c>
      <c r="BG58" s="259">
        <f>IFERROR(VLOOKUP($A58,'Variação'!$1:$1048576,4+3*(COLUMN(BG$5)-2),FALSE)-VLOOKUP($A58,'Variação'!$1:$1048576,2+3*(COLUMN(BG$5)-2),FALSE),0)+IFERROR(SUMIFS(Proventos!$F:$F,Proventos!$A:$A,YEAR(BG$5)&amp;MONTH(BG$5)&amp;Acompanhamento!$A58),0)</f>
        <v>0</v>
      </c>
      <c r="BH58" s="259">
        <f>IFERROR(VLOOKUP($A58,'Variação'!$1:$1048576,4+3*(COLUMN(BH$5)-2),FALSE)-VLOOKUP($A58,'Variação'!$1:$1048576,2+3*(COLUMN(BH$5)-2),FALSE),0)+IFERROR(SUMIFS(Proventos!$F:$F,Proventos!$A:$A,YEAR(BH$5)&amp;MONTH(BH$5)&amp;Acompanhamento!$A58),0)</f>
        <v>0</v>
      </c>
      <c r="BI58" s="259">
        <f>IFERROR(VLOOKUP($A58,'Variação'!$1:$1048576,4+3*(COLUMN(BI$5)-2),FALSE)-VLOOKUP($A58,'Variação'!$1:$1048576,2+3*(COLUMN(BI$5)-2),FALSE),0)+IFERROR(SUMIFS(Proventos!$F:$F,Proventos!$A:$A,YEAR(BI$5)&amp;MONTH(BI$5)&amp;Acompanhamento!$A58),0)</f>
        <v>0</v>
      </c>
    </row>
    <row r="59" ht="14.25" customHeight="1" outlineLevel="2">
      <c r="A59" s="263"/>
      <c r="B59" s="259">
        <f>IFERROR(VLOOKUP($A59,'Variação'!$1:$1048576,4+3*(COLUMN(B$5)-2),FALSE)-VLOOKUP($A59,'Variação'!$1:$1048576,2+3*(COLUMN(B$5)-2),FALSE),0)+IFERROR(SUMIFS(Proventos!$F:$F,Proventos!$A:$A,YEAR(B$5)&amp;MONTH(B$5)&amp;Acompanhamento!$A59),0)</f>
        <v>0</v>
      </c>
      <c r="C59" s="259">
        <f>IFERROR(VLOOKUP($A59,'Variação'!$1:$1048576,4+3*(COLUMN(C$5)-2),FALSE)-VLOOKUP($A59,'Variação'!$1:$1048576,2+3*(COLUMN(C$5)-2),FALSE),0)+IFERROR(SUMIFS(Proventos!$F:$F,Proventos!$A:$A,YEAR(C$5)&amp;MONTH(C$5)&amp;Acompanhamento!$A59),0)</f>
        <v>0</v>
      </c>
      <c r="D59" s="259">
        <f>IFERROR(VLOOKUP($A59,'Variação'!$1:$1048576,4+3*(COLUMN(D$5)-2),FALSE)-VLOOKUP($A59,'Variação'!$1:$1048576,2+3*(COLUMN(D$5)-2),FALSE),0)+IFERROR(SUMIFS(Proventos!$F:$F,Proventos!$A:$A,YEAR(D$5)&amp;MONTH(D$5)&amp;Acompanhamento!$A59),0)</f>
        <v>0</v>
      </c>
      <c r="E59" s="259">
        <f>IFERROR(VLOOKUP($A59,'Variação'!$1:$1048576,4+3*(COLUMN(E$5)-2),FALSE)-VLOOKUP($A59,'Variação'!$1:$1048576,2+3*(COLUMN(E$5)-2),FALSE),0)+IFERROR(SUMIFS(Proventos!$F:$F,Proventos!$A:$A,YEAR(E$5)&amp;MONTH(E$5)&amp;Acompanhamento!$A59),0)</f>
        <v>0</v>
      </c>
      <c r="F59" s="259">
        <f>IFERROR(VLOOKUP($A59,'Variação'!$1:$1048576,4+3*(COLUMN(F$5)-2),FALSE)-VLOOKUP($A59,'Variação'!$1:$1048576,2+3*(COLUMN(F$5)-2),FALSE),0)+IFERROR(SUMIFS(Proventos!$F:$F,Proventos!$A:$A,YEAR(F$5)&amp;MONTH(F$5)&amp;Acompanhamento!$A59),0)</f>
        <v>0</v>
      </c>
      <c r="G59" s="259">
        <f>IFERROR(VLOOKUP($A59,'Variação'!$1:$1048576,4+3*(COLUMN(G$5)-2),FALSE)-VLOOKUP($A59,'Variação'!$1:$1048576,2+3*(COLUMN(G$5)-2),FALSE),0)+IFERROR(SUMIFS(Proventos!$F:$F,Proventos!$A:$A,YEAR(G$5)&amp;MONTH(G$5)&amp;Acompanhamento!$A59),0)</f>
        <v>0</v>
      </c>
      <c r="H59" s="259">
        <f>IFERROR(VLOOKUP($A59,'Variação'!$1:$1048576,4+3*(COLUMN(H$5)-2),FALSE)-VLOOKUP($A59,'Variação'!$1:$1048576,2+3*(COLUMN(H$5)-2),FALSE),0)+IFERROR(SUMIFS(Proventos!$F:$F,Proventos!$A:$A,YEAR(H$5)&amp;MONTH(H$5)&amp;Acompanhamento!$A59),0)</f>
        <v>0</v>
      </c>
      <c r="I59" s="259">
        <f>IFERROR(VLOOKUP($A59,'Variação'!$1:$1048576,4+3*(COLUMN(I$5)-2),FALSE)-VLOOKUP($A59,'Variação'!$1:$1048576,2+3*(COLUMN(I$5)-2),FALSE),0)+IFERROR(SUMIFS(Proventos!$F:$F,Proventos!$A:$A,YEAR(I$5)&amp;MONTH(I$5)&amp;Acompanhamento!$A59),0)</f>
        <v>0</v>
      </c>
      <c r="J59" s="259">
        <f>IFERROR(VLOOKUP($A59,'Variação'!$1:$1048576,4+3*(COLUMN(J$5)-2),FALSE)-VLOOKUP($A59,'Variação'!$1:$1048576,2+3*(COLUMN(J$5)-2),FALSE),0)+IFERROR(SUMIFS(Proventos!$F:$F,Proventos!$A:$A,YEAR(J$5)&amp;MONTH(J$5)&amp;Acompanhamento!$A59),0)</f>
        <v>0</v>
      </c>
      <c r="K59" s="259">
        <f>IFERROR(VLOOKUP($A59,'Variação'!$1:$1048576,4+3*(COLUMN(K$5)-2),FALSE)-VLOOKUP($A59,'Variação'!$1:$1048576,2+3*(COLUMN(K$5)-2),FALSE),0)+IFERROR(SUMIFS(Proventos!$F:$F,Proventos!$A:$A,YEAR(K$5)&amp;MONTH(K$5)&amp;Acompanhamento!$A59),0)</f>
        <v>0</v>
      </c>
      <c r="L59" s="259">
        <f>IFERROR(VLOOKUP($A59,'Variação'!$1:$1048576,4+3*(COLUMN(L$5)-2),FALSE)-VLOOKUP($A59,'Variação'!$1:$1048576,2+3*(COLUMN(L$5)-2),FALSE),0)+IFERROR(SUMIFS(Proventos!$F:$F,Proventos!$A:$A,YEAR(L$5)&amp;MONTH(L$5)&amp;Acompanhamento!$A59),0)</f>
        <v>0</v>
      </c>
      <c r="M59" s="259">
        <f>IFERROR(VLOOKUP($A59,'Variação'!$1:$1048576,4+3*(COLUMN(M$5)-2),FALSE)-VLOOKUP($A59,'Variação'!$1:$1048576,2+3*(COLUMN(M$5)-2),FALSE),0)+IFERROR(SUMIFS(Proventos!$F:$F,Proventos!$A:$A,YEAR(M$5)&amp;MONTH(M$5)&amp;Acompanhamento!$A59),0)</f>
        <v>0</v>
      </c>
      <c r="N59" s="259">
        <f>IFERROR(VLOOKUP($A59,'Variação'!$1:$1048576,4+3*(COLUMN(N$5)-2),FALSE)-VLOOKUP($A59,'Variação'!$1:$1048576,2+3*(COLUMN(N$5)-2),FALSE),0)+IFERROR(SUMIFS(Proventos!$F:$F,Proventos!$A:$A,YEAR(N$5)&amp;MONTH(N$5)&amp;Acompanhamento!$A59),0)</f>
        <v>0</v>
      </c>
      <c r="O59" s="259">
        <f>IFERROR(VLOOKUP($A59,'Variação'!$1:$1048576,4+3*(COLUMN(O$5)-2),FALSE)-VLOOKUP($A59,'Variação'!$1:$1048576,2+3*(COLUMN(O$5)-2),FALSE),0)+IFERROR(SUMIFS(Proventos!$F:$F,Proventos!$A:$A,YEAR(O$5)&amp;MONTH(O$5)&amp;Acompanhamento!$A59),0)</f>
        <v>0</v>
      </c>
      <c r="P59" s="259">
        <f>IFERROR(VLOOKUP($A59,'Variação'!$1:$1048576,4+3*(COLUMN(P$5)-2),FALSE)-VLOOKUP($A59,'Variação'!$1:$1048576,2+3*(COLUMN(P$5)-2),FALSE),0)+IFERROR(SUMIFS(Proventos!$F:$F,Proventos!$A:$A,YEAR(P$5)&amp;MONTH(P$5)&amp;Acompanhamento!$A59),0)</f>
        <v>0</v>
      </c>
      <c r="Q59" s="259">
        <f>IFERROR(VLOOKUP($A59,'Variação'!$1:$1048576,4+3*(COLUMN(Q$5)-2),FALSE)-VLOOKUP($A59,'Variação'!$1:$1048576,2+3*(COLUMN(Q$5)-2),FALSE),0)+IFERROR(SUMIFS(Proventos!$F:$F,Proventos!$A:$A,YEAR(Q$5)&amp;MONTH(Q$5)&amp;Acompanhamento!$A59),0)</f>
        <v>0</v>
      </c>
      <c r="R59" s="259">
        <f>IFERROR(VLOOKUP($A59,'Variação'!$1:$1048576,4+3*(COLUMN(R$5)-2),FALSE)-VLOOKUP($A59,'Variação'!$1:$1048576,2+3*(COLUMN(R$5)-2),FALSE),0)+IFERROR(SUMIFS(Proventos!$F:$F,Proventos!$A:$A,YEAR(R$5)&amp;MONTH(R$5)&amp;Acompanhamento!$A59),0)</f>
        <v>0</v>
      </c>
      <c r="S59" s="259">
        <f>IFERROR(VLOOKUP($A59,'Variação'!$1:$1048576,4+3*(COLUMN(S$5)-2),FALSE)-VLOOKUP($A59,'Variação'!$1:$1048576,2+3*(COLUMN(S$5)-2),FALSE),0)+IFERROR(SUMIFS(Proventos!$F:$F,Proventos!$A:$A,YEAR(S$5)&amp;MONTH(S$5)&amp;Acompanhamento!$A59),0)</f>
        <v>0</v>
      </c>
      <c r="T59" s="259">
        <f>IFERROR(VLOOKUP($A59,'Variação'!$1:$1048576,4+3*(COLUMN(T$5)-2),FALSE)-VLOOKUP($A59,'Variação'!$1:$1048576,2+3*(COLUMN(T$5)-2),FALSE),0)+IFERROR(SUMIFS(Proventos!$F:$F,Proventos!$A:$A,YEAR(T$5)&amp;MONTH(T$5)&amp;Acompanhamento!$A59),0)</f>
        <v>0</v>
      </c>
      <c r="U59" s="259">
        <f>IFERROR(VLOOKUP($A59,'Variação'!$1:$1048576,4+3*(COLUMN(U$5)-2),FALSE)-VLOOKUP($A59,'Variação'!$1:$1048576,2+3*(COLUMN(U$5)-2),FALSE),0)+IFERROR(SUMIFS(Proventos!$F:$F,Proventos!$A:$A,YEAR(U$5)&amp;MONTH(U$5)&amp;Acompanhamento!$A59),0)</f>
        <v>0</v>
      </c>
      <c r="V59" s="259">
        <f>IFERROR(VLOOKUP($A59,'Variação'!$1:$1048576,4+3*(COLUMN(V$5)-2),FALSE)-VLOOKUP($A59,'Variação'!$1:$1048576,2+3*(COLUMN(V$5)-2),FALSE),0)+IFERROR(SUMIFS(Proventos!$F:$F,Proventos!$A:$A,YEAR(V$5)&amp;MONTH(V$5)&amp;Acompanhamento!$A59),0)</f>
        <v>0</v>
      </c>
      <c r="W59" s="259">
        <f>IFERROR(VLOOKUP($A59,'Variação'!$1:$1048576,4+3*(COLUMN(W$5)-2),FALSE)-VLOOKUP($A59,'Variação'!$1:$1048576,2+3*(COLUMN(W$5)-2),FALSE),0)+IFERROR(SUMIFS(Proventos!$F:$F,Proventos!$A:$A,YEAR(W$5)&amp;MONTH(W$5)&amp;Acompanhamento!$A59),0)</f>
        <v>0</v>
      </c>
      <c r="X59" s="259">
        <f>IFERROR(VLOOKUP($A59,'Variação'!$1:$1048576,4+3*(COLUMN(X$5)-2),FALSE)-VLOOKUP($A59,'Variação'!$1:$1048576,2+3*(COLUMN(X$5)-2),FALSE),0)+IFERROR(SUMIFS(Proventos!$F:$F,Proventos!$A:$A,YEAR(X$5)&amp;MONTH(X$5)&amp;Acompanhamento!$A59),0)</f>
        <v>0</v>
      </c>
      <c r="Y59" s="259">
        <f>IFERROR(VLOOKUP($A59,'Variação'!$1:$1048576,4+3*(COLUMN(Y$5)-2),FALSE)-VLOOKUP($A59,'Variação'!$1:$1048576,2+3*(COLUMN(Y$5)-2),FALSE),0)+IFERROR(SUMIFS(Proventos!$F:$F,Proventos!$A:$A,YEAR(Y$5)&amp;MONTH(Y$5)&amp;Acompanhamento!$A59),0)</f>
        <v>0</v>
      </c>
      <c r="Z59" s="259">
        <f>IFERROR(VLOOKUP($A59,'Variação'!$1:$1048576,4+3*(COLUMN(Z$5)-2),FALSE)-VLOOKUP($A59,'Variação'!$1:$1048576,2+3*(COLUMN(Z$5)-2),FALSE),0)+IFERROR(SUMIFS(Proventos!$F:$F,Proventos!$A:$A,YEAR(Z$5)&amp;MONTH(Z$5)&amp;Acompanhamento!$A59),0)</f>
        <v>0</v>
      </c>
      <c r="AA59" s="259">
        <f>IFERROR(VLOOKUP($A59,'Variação'!$1:$1048576,4+3*(COLUMN(AA$5)-2),FALSE)-VLOOKUP($A59,'Variação'!$1:$1048576,2+3*(COLUMN(AA$5)-2),FALSE),0)+IFERROR(SUMIFS(Proventos!$F:$F,Proventos!$A:$A,YEAR(AA$5)&amp;MONTH(AA$5)&amp;Acompanhamento!$A59),0)</f>
        <v>0</v>
      </c>
      <c r="AB59" s="259">
        <f>IFERROR(VLOOKUP($A59,'Variação'!$1:$1048576,4+3*(COLUMN(AB$5)-2),FALSE)-VLOOKUP($A59,'Variação'!$1:$1048576,2+3*(COLUMN(AB$5)-2),FALSE),0)+IFERROR(SUMIFS(Proventos!$F:$F,Proventos!$A:$A,YEAR(AB$5)&amp;MONTH(AB$5)&amp;Acompanhamento!$A59),0)</f>
        <v>0</v>
      </c>
      <c r="AC59" s="259">
        <f>IFERROR(VLOOKUP($A59,'Variação'!$1:$1048576,4+3*(COLUMN(AC$5)-2),FALSE)-VLOOKUP($A59,'Variação'!$1:$1048576,2+3*(COLUMN(AC$5)-2),FALSE),0)+IFERROR(SUMIFS(Proventos!$F:$F,Proventos!$A:$A,YEAR(AC$5)&amp;MONTH(AC$5)&amp;Acompanhamento!$A59),0)</f>
        <v>0</v>
      </c>
      <c r="AD59" s="259">
        <f>IFERROR(VLOOKUP($A59,'Variação'!$1:$1048576,4+3*(COLUMN(AD$5)-2),FALSE)-VLOOKUP($A59,'Variação'!$1:$1048576,2+3*(COLUMN(AD$5)-2),FALSE),0)+IFERROR(SUMIFS(Proventos!$F:$F,Proventos!$A:$A,YEAR(AD$5)&amp;MONTH(AD$5)&amp;Acompanhamento!$A59),0)</f>
        <v>0</v>
      </c>
      <c r="AE59" s="259">
        <f>IFERROR(VLOOKUP($A59,'Variação'!$1:$1048576,4+3*(COLUMN(AE$5)-2),FALSE)-VLOOKUP($A59,'Variação'!$1:$1048576,2+3*(COLUMN(AE$5)-2),FALSE),0)+IFERROR(SUMIFS(Proventos!$F:$F,Proventos!$A:$A,YEAR(AE$5)&amp;MONTH(AE$5)&amp;Acompanhamento!$A59),0)</f>
        <v>0</v>
      </c>
      <c r="AF59" s="259">
        <f>IFERROR(VLOOKUP($A59,'Variação'!$1:$1048576,4+3*(COLUMN(AF$5)-2),FALSE)-VLOOKUP($A59,'Variação'!$1:$1048576,2+3*(COLUMN(AF$5)-2),FALSE),0)+IFERROR(SUMIFS(Proventos!$F:$F,Proventos!$A:$A,YEAR(AF$5)&amp;MONTH(AF$5)&amp;Acompanhamento!$A59),0)</f>
        <v>0</v>
      </c>
      <c r="AG59" s="259">
        <f>IFERROR(VLOOKUP($A59,'Variação'!$1:$1048576,4+3*(COLUMN(AG$5)-2),FALSE)-VLOOKUP($A59,'Variação'!$1:$1048576,2+3*(COLUMN(AG$5)-2),FALSE),0)+IFERROR(SUMIFS(Proventos!$F:$F,Proventos!$A:$A,YEAR(AG$5)&amp;MONTH(AG$5)&amp;Acompanhamento!$A59),0)</f>
        <v>0</v>
      </c>
      <c r="AH59" s="259">
        <f>IFERROR(VLOOKUP($A59,'Variação'!$1:$1048576,4+3*(COLUMN(AH$5)-2),FALSE)-VLOOKUP($A59,'Variação'!$1:$1048576,2+3*(COLUMN(AH$5)-2),FALSE),0)+IFERROR(SUMIFS(Proventos!$F:$F,Proventos!$A:$A,YEAR(AH$5)&amp;MONTH(AH$5)&amp;Acompanhamento!$A59),0)</f>
        <v>0</v>
      </c>
      <c r="AI59" s="259">
        <f>IFERROR(VLOOKUP($A59,'Variação'!$1:$1048576,4+3*(COLUMN(AI$5)-2),FALSE)-VLOOKUP($A59,'Variação'!$1:$1048576,2+3*(COLUMN(AI$5)-2),FALSE),0)+IFERROR(SUMIFS(Proventos!$F:$F,Proventos!$A:$A,YEAR(AI$5)&amp;MONTH(AI$5)&amp;Acompanhamento!$A59),0)</f>
        <v>0</v>
      </c>
      <c r="AJ59" s="259">
        <f>IFERROR(VLOOKUP($A59,'Variação'!$1:$1048576,4+3*(COLUMN(AJ$5)-2),FALSE)-VLOOKUP($A59,'Variação'!$1:$1048576,2+3*(COLUMN(AJ$5)-2),FALSE),0)+IFERROR(SUMIFS(Proventos!$F:$F,Proventos!$A:$A,YEAR(AJ$5)&amp;MONTH(AJ$5)&amp;Acompanhamento!$A59),0)</f>
        <v>0</v>
      </c>
      <c r="AK59" s="259">
        <f>IFERROR(VLOOKUP($A59,'Variação'!$1:$1048576,4+3*(COLUMN(AK$5)-2),FALSE)-VLOOKUP($A59,'Variação'!$1:$1048576,2+3*(COLUMN(AK$5)-2),FALSE),0)+IFERROR(SUMIFS(Proventos!$F:$F,Proventos!$A:$A,YEAR(AK$5)&amp;MONTH(AK$5)&amp;Acompanhamento!$A59),0)</f>
        <v>0</v>
      </c>
      <c r="AL59" s="259">
        <f>IFERROR(VLOOKUP($A59,'Variação'!$1:$1048576,4+3*(COLUMN(AL$5)-2),FALSE)-VLOOKUP($A59,'Variação'!$1:$1048576,2+3*(COLUMN(AL$5)-2),FALSE),0)+IFERROR(SUMIFS(Proventos!$F:$F,Proventos!$A:$A,YEAR(AL$5)&amp;MONTH(AL$5)&amp;Acompanhamento!$A59),0)</f>
        <v>0</v>
      </c>
      <c r="AM59" s="259">
        <f>IFERROR(VLOOKUP($A59,'Variação'!$1:$1048576,4+3*(COLUMN(AM$5)-2),FALSE)-VLOOKUP($A59,'Variação'!$1:$1048576,2+3*(COLUMN(AM$5)-2),FALSE),0)+IFERROR(SUMIFS(Proventos!$F:$F,Proventos!$A:$A,YEAR(AM$5)&amp;MONTH(AM$5)&amp;Acompanhamento!$A59),0)</f>
        <v>0</v>
      </c>
      <c r="AN59" s="259">
        <f>IFERROR(VLOOKUP($A59,'Variação'!$1:$1048576,4+3*(COLUMN(AN$5)-2),FALSE)-VLOOKUP($A59,'Variação'!$1:$1048576,2+3*(COLUMN(AN$5)-2),FALSE),0)+IFERROR(SUMIFS(Proventos!$F:$F,Proventos!$A:$A,YEAR(AN$5)&amp;MONTH(AN$5)&amp;Acompanhamento!$A59),0)</f>
        <v>0</v>
      </c>
      <c r="AO59" s="259">
        <f>IFERROR(VLOOKUP($A59,'Variação'!$1:$1048576,4+3*(COLUMN(AO$5)-2),FALSE)-VLOOKUP($A59,'Variação'!$1:$1048576,2+3*(COLUMN(AO$5)-2),FALSE),0)+IFERROR(SUMIFS(Proventos!$F:$F,Proventos!$A:$A,YEAR(AO$5)&amp;MONTH(AO$5)&amp;Acompanhamento!$A59),0)</f>
        <v>0</v>
      </c>
      <c r="AP59" s="259">
        <f>IFERROR(VLOOKUP($A59,'Variação'!$1:$1048576,4+3*(COLUMN(AP$5)-2),FALSE)-VLOOKUP($A59,'Variação'!$1:$1048576,2+3*(COLUMN(AP$5)-2),FALSE),0)+IFERROR(SUMIFS(Proventos!$F:$F,Proventos!$A:$A,YEAR(AP$5)&amp;MONTH(AP$5)&amp;Acompanhamento!$A59),0)</f>
        <v>0</v>
      </c>
      <c r="AQ59" s="259">
        <f>IFERROR(VLOOKUP($A59,'Variação'!$1:$1048576,4+3*(COLUMN(AQ$5)-2),FALSE)-VLOOKUP($A59,'Variação'!$1:$1048576,2+3*(COLUMN(AQ$5)-2),FALSE),0)+IFERROR(SUMIFS(Proventos!$F:$F,Proventos!$A:$A,YEAR(AQ$5)&amp;MONTH(AQ$5)&amp;Acompanhamento!$A59),0)</f>
        <v>0</v>
      </c>
      <c r="AR59" s="259">
        <f>IFERROR(VLOOKUP($A59,'Variação'!$1:$1048576,4+3*(COLUMN(AR$5)-2),FALSE)-VLOOKUP($A59,'Variação'!$1:$1048576,2+3*(COLUMN(AR$5)-2),FALSE),0)+IFERROR(SUMIFS(Proventos!$F:$F,Proventos!$A:$A,YEAR(AR$5)&amp;MONTH(AR$5)&amp;Acompanhamento!$A59),0)</f>
        <v>0</v>
      </c>
      <c r="AS59" s="259">
        <f>IFERROR(VLOOKUP($A59,'Variação'!$1:$1048576,4+3*(COLUMN(AS$5)-2),FALSE)-VLOOKUP($A59,'Variação'!$1:$1048576,2+3*(COLUMN(AS$5)-2),FALSE),0)+IFERROR(SUMIFS(Proventos!$F:$F,Proventos!$A:$A,YEAR(AS$5)&amp;MONTH(AS$5)&amp;Acompanhamento!$A59),0)</f>
        <v>0</v>
      </c>
      <c r="AT59" s="259">
        <f>IFERROR(VLOOKUP($A59,'Variação'!$1:$1048576,4+3*(COLUMN(AT$5)-2),FALSE)-VLOOKUP($A59,'Variação'!$1:$1048576,2+3*(COLUMN(AT$5)-2),FALSE),0)+IFERROR(SUMIFS(Proventos!$F:$F,Proventos!$A:$A,YEAR(AT$5)&amp;MONTH(AT$5)&amp;Acompanhamento!$A59),0)</f>
        <v>0</v>
      </c>
      <c r="AU59" s="259">
        <f>IFERROR(VLOOKUP($A59,'Variação'!$1:$1048576,4+3*(COLUMN(AU$5)-2),FALSE)-VLOOKUP($A59,'Variação'!$1:$1048576,2+3*(COLUMN(AU$5)-2),FALSE),0)+IFERROR(SUMIFS(Proventos!$F:$F,Proventos!$A:$A,YEAR(AU$5)&amp;MONTH(AU$5)&amp;Acompanhamento!$A59),0)</f>
        <v>0</v>
      </c>
      <c r="AV59" s="259">
        <f>IFERROR(VLOOKUP($A59,'Variação'!$1:$1048576,4+3*(COLUMN(AV$5)-2),FALSE)-VLOOKUP($A59,'Variação'!$1:$1048576,2+3*(COLUMN(AV$5)-2),FALSE),0)+IFERROR(SUMIFS(Proventos!$F:$F,Proventos!$A:$A,YEAR(AV$5)&amp;MONTH(AV$5)&amp;Acompanhamento!$A59),0)</f>
        <v>0</v>
      </c>
      <c r="AW59" s="259">
        <f>IFERROR(VLOOKUP($A59,'Variação'!$1:$1048576,4+3*(COLUMN(AW$5)-2),FALSE)-VLOOKUP($A59,'Variação'!$1:$1048576,2+3*(COLUMN(AW$5)-2),FALSE),0)+IFERROR(SUMIFS(Proventos!$F:$F,Proventos!$A:$A,YEAR(AW$5)&amp;MONTH(AW$5)&amp;Acompanhamento!$A59),0)</f>
        <v>0</v>
      </c>
      <c r="AX59" s="259">
        <f>IFERROR(VLOOKUP($A59,'Variação'!$1:$1048576,4+3*(COLUMN(AX$5)-2),FALSE)-VLOOKUP($A59,'Variação'!$1:$1048576,2+3*(COLUMN(AX$5)-2),FALSE),0)+IFERROR(SUMIFS(Proventos!$F:$F,Proventos!$A:$A,YEAR(AX$5)&amp;MONTH(AX$5)&amp;Acompanhamento!$A59),0)</f>
        <v>0</v>
      </c>
      <c r="AY59" s="259">
        <f>IFERROR(VLOOKUP($A59,'Variação'!$1:$1048576,4+3*(COLUMN(AY$5)-2),FALSE)-VLOOKUP($A59,'Variação'!$1:$1048576,2+3*(COLUMN(AY$5)-2),FALSE),0)+IFERROR(SUMIFS(Proventos!$F:$F,Proventos!$A:$A,YEAR(AY$5)&amp;MONTH(AY$5)&amp;Acompanhamento!$A59),0)</f>
        <v>0</v>
      </c>
      <c r="AZ59" s="259">
        <f>IFERROR(VLOOKUP($A59,'Variação'!$1:$1048576,4+3*(COLUMN(AZ$5)-2),FALSE)-VLOOKUP($A59,'Variação'!$1:$1048576,2+3*(COLUMN(AZ$5)-2),FALSE),0)+IFERROR(SUMIFS(Proventos!$F:$F,Proventos!$A:$A,YEAR(AZ$5)&amp;MONTH(AZ$5)&amp;Acompanhamento!$A59),0)</f>
        <v>0</v>
      </c>
      <c r="BA59" s="259">
        <f>IFERROR(VLOOKUP($A59,'Variação'!$1:$1048576,4+3*(COLUMN(BA$5)-2),FALSE)-VLOOKUP($A59,'Variação'!$1:$1048576,2+3*(COLUMN(BA$5)-2),FALSE),0)+IFERROR(SUMIFS(Proventos!$F:$F,Proventos!$A:$A,YEAR(BA$5)&amp;MONTH(BA$5)&amp;Acompanhamento!$A59),0)</f>
        <v>0</v>
      </c>
      <c r="BB59" s="259">
        <f>IFERROR(VLOOKUP($A59,'Variação'!$1:$1048576,4+3*(COLUMN(BB$5)-2),FALSE)-VLOOKUP($A59,'Variação'!$1:$1048576,2+3*(COLUMN(BB$5)-2),FALSE),0)+IFERROR(SUMIFS(Proventos!$F:$F,Proventos!$A:$A,YEAR(BB$5)&amp;MONTH(BB$5)&amp;Acompanhamento!$A59),0)</f>
        <v>0</v>
      </c>
      <c r="BC59" s="259">
        <f>IFERROR(VLOOKUP($A59,'Variação'!$1:$1048576,4+3*(COLUMN(BC$5)-2),FALSE)-VLOOKUP($A59,'Variação'!$1:$1048576,2+3*(COLUMN(BC$5)-2),FALSE),0)+IFERROR(SUMIFS(Proventos!$F:$F,Proventos!$A:$A,YEAR(BC$5)&amp;MONTH(BC$5)&amp;Acompanhamento!$A59),0)</f>
        <v>0</v>
      </c>
      <c r="BD59" s="259">
        <f>IFERROR(VLOOKUP($A59,'Variação'!$1:$1048576,4+3*(COLUMN(BD$5)-2),FALSE)-VLOOKUP($A59,'Variação'!$1:$1048576,2+3*(COLUMN(BD$5)-2),FALSE),0)+IFERROR(SUMIFS(Proventos!$F:$F,Proventos!$A:$A,YEAR(BD$5)&amp;MONTH(BD$5)&amp;Acompanhamento!$A59),0)</f>
        <v>0</v>
      </c>
      <c r="BE59" s="259">
        <f>IFERROR(VLOOKUP($A59,'Variação'!$1:$1048576,4+3*(COLUMN(BE$5)-2),FALSE)-VLOOKUP($A59,'Variação'!$1:$1048576,2+3*(COLUMN(BE$5)-2),FALSE),0)+IFERROR(SUMIFS(Proventos!$F:$F,Proventos!$A:$A,YEAR(BE$5)&amp;MONTH(BE$5)&amp;Acompanhamento!$A59),0)</f>
        <v>0</v>
      </c>
      <c r="BF59" s="259">
        <f>IFERROR(VLOOKUP($A59,'Variação'!$1:$1048576,4+3*(COLUMN(BF$5)-2),FALSE)-VLOOKUP($A59,'Variação'!$1:$1048576,2+3*(COLUMN(BF$5)-2),FALSE),0)+IFERROR(SUMIFS(Proventos!$F:$F,Proventos!$A:$A,YEAR(BF$5)&amp;MONTH(BF$5)&amp;Acompanhamento!$A59),0)</f>
        <v>0</v>
      </c>
      <c r="BG59" s="259">
        <f>IFERROR(VLOOKUP($A59,'Variação'!$1:$1048576,4+3*(COLUMN(BG$5)-2),FALSE)-VLOOKUP($A59,'Variação'!$1:$1048576,2+3*(COLUMN(BG$5)-2),FALSE),0)+IFERROR(SUMIFS(Proventos!$F:$F,Proventos!$A:$A,YEAR(BG$5)&amp;MONTH(BG$5)&amp;Acompanhamento!$A59),0)</f>
        <v>0</v>
      </c>
      <c r="BH59" s="259">
        <f>IFERROR(VLOOKUP($A59,'Variação'!$1:$1048576,4+3*(COLUMN(BH$5)-2),FALSE)-VLOOKUP($A59,'Variação'!$1:$1048576,2+3*(COLUMN(BH$5)-2),FALSE),0)+IFERROR(SUMIFS(Proventos!$F:$F,Proventos!$A:$A,YEAR(BH$5)&amp;MONTH(BH$5)&amp;Acompanhamento!$A59),0)</f>
        <v>0</v>
      </c>
      <c r="BI59" s="259">
        <f>IFERROR(VLOOKUP($A59,'Variação'!$1:$1048576,4+3*(COLUMN(BI$5)-2),FALSE)-VLOOKUP($A59,'Variação'!$1:$1048576,2+3*(COLUMN(BI$5)-2),FALSE),0)+IFERROR(SUMIFS(Proventos!$F:$F,Proventos!$A:$A,YEAR(BI$5)&amp;MONTH(BI$5)&amp;Acompanhamento!$A59),0)</f>
        <v>0</v>
      </c>
    </row>
    <row r="60" ht="14.25" customHeight="1" outlineLevel="2">
      <c r="A60" s="263"/>
      <c r="B60" s="259">
        <f>IFERROR(VLOOKUP($A60,'Variação'!$1:$1048576,4+3*(COLUMN(B$5)-2),FALSE)-VLOOKUP($A60,'Variação'!$1:$1048576,2+3*(COLUMN(B$5)-2),FALSE),0)+IFERROR(SUMIFS(Proventos!$F:$F,Proventos!$A:$A,YEAR(B$5)&amp;MONTH(B$5)&amp;Acompanhamento!$A60),0)</f>
        <v>0</v>
      </c>
      <c r="C60" s="259">
        <f>IFERROR(VLOOKUP($A60,'Variação'!$1:$1048576,4+3*(COLUMN(C$5)-2),FALSE)-VLOOKUP($A60,'Variação'!$1:$1048576,2+3*(COLUMN(C$5)-2),FALSE),0)+IFERROR(SUMIFS(Proventos!$F:$F,Proventos!$A:$A,YEAR(C$5)&amp;MONTH(C$5)&amp;Acompanhamento!$A60),0)</f>
        <v>0</v>
      </c>
      <c r="D60" s="259">
        <f>IFERROR(VLOOKUP($A60,'Variação'!$1:$1048576,4+3*(COLUMN(D$5)-2),FALSE)-VLOOKUP($A60,'Variação'!$1:$1048576,2+3*(COLUMN(D$5)-2),FALSE),0)+IFERROR(SUMIFS(Proventos!$F:$F,Proventos!$A:$A,YEAR(D$5)&amp;MONTH(D$5)&amp;Acompanhamento!$A60),0)</f>
        <v>0</v>
      </c>
      <c r="E60" s="259">
        <f>IFERROR(VLOOKUP($A60,'Variação'!$1:$1048576,4+3*(COLUMN(E$5)-2),FALSE)-VLOOKUP($A60,'Variação'!$1:$1048576,2+3*(COLUMN(E$5)-2),FALSE),0)+IFERROR(SUMIFS(Proventos!$F:$F,Proventos!$A:$A,YEAR(E$5)&amp;MONTH(E$5)&amp;Acompanhamento!$A60),0)</f>
        <v>0</v>
      </c>
      <c r="F60" s="259">
        <f>IFERROR(VLOOKUP($A60,'Variação'!$1:$1048576,4+3*(COLUMN(F$5)-2),FALSE)-VLOOKUP($A60,'Variação'!$1:$1048576,2+3*(COLUMN(F$5)-2),FALSE),0)+IFERROR(SUMIFS(Proventos!$F:$F,Proventos!$A:$A,YEAR(F$5)&amp;MONTH(F$5)&amp;Acompanhamento!$A60),0)</f>
        <v>0</v>
      </c>
      <c r="G60" s="259">
        <f>IFERROR(VLOOKUP($A60,'Variação'!$1:$1048576,4+3*(COLUMN(G$5)-2),FALSE)-VLOOKUP($A60,'Variação'!$1:$1048576,2+3*(COLUMN(G$5)-2),FALSE),0)+IFERROR(SUMIFS(Proventos!$F:$F,Proventos!$A:$A,YEAR(G$5)&amp;MONTH(G$5)&amp;Acompanhamento!$A60),0)</f>
        <v>0</v>
      </c>
      <c r="H60" s="259">
        <f>IFERROR(VLOOKUP($A60,'Variação'!$1:$1048576,4+3*(COLUMN(H$5)-2),FALSE)-VLOOKUP($A60,'Variação'!$1:$1048576,2+3*(COLUMN(H$5)-2),FALSE),0)+IFERROR(SUMIFS(Proventos!$F:$F,Proventos!$A:$A,YEAR(H$5)&amp;MONTH(H$5)&amp;Acompanhamento!$A60),0)</f>
        <v>0</v>
      </c>
      <c r="I60" s="259">
        <f>IFERROR(VLOOKUP($A60,'Variação'!$1:$1048576,4+3*(COLUMN(I$5)-2),FALSE)-VLOOKUP($A60,'Variação'!$1:$1048576,2+3*(COLUMN(I$5)-2),FALSE),0)+IFERROR(SUMIFS(Proventos!$F:$F,Proventos!$A:$A,YEAR(I$5)&amp;MONTH(I$5)&amp;Acompanhamento!$A60),0)</f>
        <v>0</v>
      </c>
      <c r="J60" s="259">
        <f>IFERROR(VLOOKUP($A60,'Variação'!$1:$1048576,4+3*(COLUMN(J$5)-2),FALSE)-VLOOKUP($A60,'Variação'!$1:$1048576,2+3*(COLUMN(J$5)-2),FALSE),0)+IFERROR(SUMIFS(Proventos!$F:$F,Proventos!$A:$A,YEAR(J$5)&amp;MONTH(J$5)&amp;Acompanhamento!$A60),0)</f>
        <v>0</v>
      </c>
      <c r="K60" s="259">
        <f>IFERROR(VLOOKUP($A60,'Variação'!$1:$1048576,4+3*(COLUMN(K$5)-2),FALSE)-VLOOKUP($A60,'Variação'!$1:$1048576,2+3*(COLUMN(K$5)-2),FALSE),0)+IFERROR(SUMIFS(Proventos!$F:$F,Proventos!$A:$A,YEAR(K$5)&amp;MONTH(K$5)&amp;Acompanhamento!$A60),0)</f>
        <v>0</v>
      </c>
      <c r="L60" s="259">
        <f>IFERROR(VLOOKUP($A60,'Variação'!$1:$1048576,4+3*(COLUMN(L$5)-2),FALSE)-VLOOKUP($A60,'Variação'!$1:$1048576,2+3*(COLUMN(L$5)-2),FALSE),0)+IFERROR(SUMIFS(Proventos!$F:$F,Proventos!$A:$A,YEAR(L$5)&amp;MONTH(L$5)&amp;Acompanhamento!$A60),0)</f>
        <v>0</v>
      </c>
      <c r="M60" s="259">
        <f>IFERROR(VLOOKUP($A60,'Variação'!$1:$1048576,4+3*(COLUMN(M$5)-2),FALSE)-VLOOKUP($A60,'Variação'!$1:$1048576,2+3*(COLUMN(M$5)-2),FALSE),0)+IFERROR(SUMIFS(Proventos!$F:$F,Proventos!$A:$A,YEAR(M$5)&amp;MONTH(M$5)&amp;Acompanhamento!$A60),0)</f>
        <v>0</v>
      </c>
      <c r="N60" s="259">
        <f>IFERROR(VLOOKUP($A60,'Variação'!$1:$1048576,4+3*(COLUMN(N$5)-2),FALSE)-VLOOKUP($A60,'Variação'!$1:$1048576,2+3*(COLUMN(N$5)-2),FALSE),0)+IFERROR(SUMIFS(Proventos!$F:$F,Proventos!$A:$A,YEAR(N$5)&amp;MONTH(N$5)&amp;Acompanhamento!$A60),0)</f>
        <v>0</v>
      </c>
      <c r="O60" s="259">
        <f>IFERROR(VLOOKUP($A60,'Variação'!$1:$1048576,4+3*(COLUMN(O$5)-2),FALSE)-VLOOKUP($A60,'Variação'!$1:$1048576,2+3*(COLUMN(O$5)-2),FALSE),0)+IFERROR(SUMIFS(Proventos!$F:$F,Proventos!$A:$A,YEAR(O$5)&amp;MONTH(O$5)&amp;Acompanhamento!$A60),0)</f>
        <v>0</v>
      </c>
      <c r="P60" s="259">
        <f>IFERROR(VLOOKUP($A60,'Variação'!$1:$1048576,4+3*(COLUMN(P$5)-2),FALSE)-VLOOKUP($A60,'Variação'!$1:$1048576,2+3*(COLUMN(P$5)-2),FALSE),0)+IFERROR(SUMIFS(Proventos!$F:$F,Proventos!$A:$A,YEAR(P$5)&amp;MONTH(P$5)&amp;Acompanhamento!$A60),0)</f>
        <v>0</v>
      </c>
      <c r="Q60" s="259">
        <f>IFERROR(VLOOKUP($A60,'Variação'!$1:$1048576,4+3*(COLUMN(Q$5)-2),FALSE)-VLOOKUP($A60,'Variação'!$1:$1048576,2+3*(COLUMN(Q$5)-2),FALSE),0)+IFERROR(SUMIFS(Proventos!$F:$F,Proventos!$A:$A,YEAR(Q$5)&amp;MONTH(Q$5)&amp;Acompanhamento!$A60),0)</f>
        <v>0</v>
      </c>
      <c r="R60" s="259">
        <f>IFERROR(VLOOKUP($A60,'Variação'!$1:$1048576,4+3*(COLUMN(R$5)-2),FALSE)-VLOOKUP($A60,'Variação'!$1:$1048576,2+3*(COLUMN(R$5)-2),FALSE),0)+IFERROR(SUMIFS(Proventos!$F:$F,Proventos!$A:$A,YEAR(R$5)&amp;MONTH(R$5)&amp;Acompanhamento!$A60),0)</f>
        <v>0</v>
      </c>
      <c r="S60" s="259">
        <f>IFERROR(VLOOKUP($A60,'Variação'!$1:$1048576,4+3*(COLUMN(S$5)-2),FALSE)-VLOOKUP($A60,'Variação'!$1:$1048576,2+3*(COLUMN(S$5)-2),FALSE),0)+IFERROR(SUMIFS(Proventos!$F:$F,Proventos!$A:$A,YEAR(S$5)&amp;MONTH(S$5)&amp;Acompanhamento!$A60),0)</f>
        <v>0</v>
      </c>
      <c r="T60" s="259">
        <f>IFERROR(VLOOKUP($A60,'Variação'!$1:$1048576,4+3*(COLUMN(T$5)-2),FALSE)-VLOOKUP($A60,'Variação'!$1:$1048576,2+3*(COLUMN(T$5)-2),FALSE),0)+IFERROR(SUMIFS(Proventos!$F:$F,Proventos!$A:$A,YEAR(T$5)&amp;MONTH(T$5)&amp;Acompanhamento!$A60),0)</f>
        <v>0</v>
      </c>
      <c r="U60" s="259">
        <f>IFERROR(VLOOKUP($A60,'Variação'!$1:$1048576,4+3*(COLUMN(U$5)-2),FALSE)-VLOOKUP($A60,'Variação'!$1:$1048576,2+3*(COLUMN(U$5)-2),FALSE),0)+IFERROR(SUMIFS(Proventos!$F:$F,Proventos!$A:$A,YEAR(U$5)&amp;MONTH(U$5)&amp;Acompanhamento!$A60),0)</f>
        <v>0</v>
      </c>
      <c r="V60" s="259">
        <f>IFERROR(VLOOKUP($A60,'Variação'!$1:$1048576,4+3*(COLUMN(V$5)-2),FALSE)-VLOOKUP($A60,'Variação'!$1:$1048576,2+3*(COLUMN(V$5)-2),FALSE),0)+IFERROR(SUMIFS(Proventos!$F:$F,Proventos!$A:$A,YEAR(V$5)&amp;MONTH(V$5)&amp;Acompanhamento!$A60),0)</f>
        <v>0</v>
      </c>
      <c r="W60" s="259">
        <f>IFERROR(VLOOKUP($A60,'Variação'!$1:$1048576,4+3*(COLUMN(W$5)-2),FALSE)-VLOOKUP($A60,'Variação'!$1:$1048576,2+3*(COLUMN(W$5)-2),FALSE),0)+IFERROR(SUMIFS(Proventos!$F:$F,Proventos!$A:$A,YEAR(W$5)&amp;MONTH(W$5)&amp;Acompanhamento!$A60),0)</f>
        <v>0</v>
      </c>
      <c r="X60" s="259">
        <f>IFERROR(VLOOKUP($A60,'Variação'!$1:$1048576,4+3*(COLUMN(X$5)-2),FALSE)-VLOOKUP($A60,'Variação'!$1:$1048576,2+3*(COLUMN(X$5)-2),FALSE),0)+IFERROR(SUMIFS(Proventos!$F:$F,Proventos!$A:$A,YEAR(X$5)&amp;MONTH(X$5)&amp;Acompanhamento!$A60),0)</f>
        <v>0</v>
      </c>
      <c r="Y60" s="259">
        <f>IFERROR(VLOOKUP($A60,'Variação'!$1:$1048576,4+3*(COLUMN(Y$5)-2),FALSE)-VLOOKUP($A60,'Variação'!$1:$1048576,2+3*(COLUMN(Y$5)-2),FALSE),0)+IFERROR(SUMIFS(Proventos!$F:$F,Proventos!$A:$A,YEAR(Y$5)&amp;MONTH(Y$5)&amp;Acompanhamento!$A60),0)</f>
        <v>0</v>
      </c>
      <c r="Z60" s="259">
        <f>IFERROR(VLOOKUP($A60,'Variação'!$1:$1048576,4+3*(COLUMN(Z$5)-2),FALSE)-VLOOKUP($A60,'Variação'!$1:$1048576,2+3*(COLUMN(Z$5)-2),FALSE),0)+IFERROR(SUMIFS(Proventos!$F:$F,Proventos!$A:$A,YEAR(Z$5)&amp;MONTH(Z$5)&amp;Acompanhamento!$A60),0)</f>
        <v>0</v>
      </c>
      <c r="AA60" s="259">
        <f>IFERROR(VLOOKUP($A60,'Variação'!$1:$1048576,4+3*(COLUMN(AA$5)-2),FALSE)-VLOOKUP($A60,'Variação'!$1:$1048576,2+3*(COLUMN(AA$5)-2),FALSE),0)+IFERROR(SUMIFS(Proventos!$F:$F,Proventos!$A:$A,YEAR(AA$5)&amp;MONTH(AA$5)&amp;Acompanhamento!$A60),0)</f>
        <v>0</v>
      </c>
      <c r="AB60" s="259">
        <f>IFERROR(VLOOKUP($A60,'Variação'!$1:$1048576,4+3*(COLUMN(AB$5)-2),FALSE)-VLOOKUP($A60,'Variação'!$1:$1048576,2+3*(COLUMN(AB$5)-2),FALSE),0)+IFERROR(SUMIFS(Proventos!$F:$F,Proventos!$A:$A,YEAR(AB$5)&amp;MONTH(AB$5)&amp;Acompanhamento!$A60),0)</f>
        <v>0</v>
      </c>
      <c r="AC60" s="259">
        <f>IFERROR(VLOOKUP($A60,'Variação'!$1:$1048576,4+3*(COLUMN(AC$5)-2),FALSE)-VLOOKUP($A60,'Variação'!$1:$1048576,2+3*(COLUMN(AC$5)-2),FALSE),0)+IFERROR(SUMIFS(Proventos!$F:$F,Proventos!$A:$A,YEAR(AC$5)&amp;MONTH(AC$5)&amp;Acompanhamento!$A60),0)</f>
        <v>0</v>
      </c>
      <c r="AD60" s="259">
        <f>IFERROR(VLOOKUP($A60,'Variação'!$1:$1048576,4+3*(COLUMN(AD$5)-2),FALSE)-VLOOKUP($A60,'Variação'!$1:$1048576,2+3*(COLUMN(AD$5)-2),FALSE),0)+IFERROR(SUMIFS(Proventos!$F:$F,Proventos!$A:$A,YEAR(AD$5)&amp;MONTH(AD$5)&amp;Acompanhamento!$A60),0)</f>
        <v>0</v>
      </c>
      <c r="AE60" s="259">
        <f>IFERROR(VLOOKUP($A60,'Variação'!$1:$1048576,4+3*(COLUMN(AE$5)-2),FALSE)-VLOOKUP($A60,'Variação'!$1:$1048576,2+3*(COLUMN(AE$5)-2),FALSE),0)+IFERROR(SUMIFS(Proventos!$F:$F,Proventos!$A:$A,YEAR(AE$5)&amp;MONTH(AE$5)&amp;Acompanhamento!$A60),0)</f>
        <v>0</v>
      </c>
      <c r="AF60" s="259">
        <f>IFERROR(VLOOKUP($A60,'Variação'!$1:$1048576,4+3*(COLUMN(AF$5)-2),FALSE)-VLOOKUP($A60,'Variação'!$1:$1048576,2+3*(COLUMN(AF$5)-2),FALSE),0)+IFERROR(SUMIFS(Proventos!$F:$F,Proventos!$A:$A,YEAR(AF$5)&amp;MONTH(AF$5)&amp;Acompanhamento!$A60),0)</f>
        <v>0</v>
      </c>
      <c r="AG60" s="259">
        <f>IFERROR(VLOOKUP($A60,'Variação'!$1:$1048576,4+3*(COLUMN(AG$5)-2),FALSE)-VLOOKUP($A60,'Variação'!$1:$1048576,2+3*(COLUMN(AG$5)-2),FALSE),0)+IFERROR(SUMIFS(Proventos!$F:$F,Proventos!$A:$A,YEAR(AG$5)&amp;MONTH(AG$5)&amp;Acompanhamento!$A60),0)</f>
        <v>0</v>
      </c>
      <c r="AH60" s="259">
        <f>IFERROR(VLOOKUP($A60,'Variação'!$1:$1048576,4+3*(COLUMN(AH$5)-2),FALSE)-VLOOKUP($A60,'Variação'!$1:$1048576,2+3*(COLUMN(AH$5)-2),FALSE),0)+IFERROR(SUMIFS(Proventos!$F:$F,Proventos!$A:$A,YEAR(AH$5)&amp;MONTH(AH$5)&amp;Acompanhamento!$A60),0)</f>
        <v>0</v>
      </c>
      <c r="AI60" s="259">
        <f>IFERROR(VLOOKUP($A60,'Variação'!$1:$1048576,4+3*(COLUMN(AI$5)-2),FALSE)-VLOOKUP($A60,'Variação'!$1:$1048576,2+3*(COLUMN(AI$5)-2),FALSE),0)+IFERROR(SUMIFS(Proventos!$F:$F,Proventos!$A:$A,YEAR(AI$5)&amp;MONTH(AI$5)&amp;Acompanhamento!$A60),0)</f>
        <v>0</v>
      </c>
      <c r="AJ60" s="259">
        <f>IFERROR(VLOOKUP($A60,'Variação'!$1:$1048576,4+3*(COLUMN(AJ$5)-2),FALSE)-VLOOKUP($A60,'Variação'!$1:$1048576,2+3*(COLUMN(AJ$5)-2),FALSE),0)+IFERROR(SUMIFS(Proventos!$F:$F,Proventos!$A:$A,YEAR(AJ$5)&amp;MONTH(AJ$5)&amp;Acompanhamento!$A60),0)</f>
        <v>0</v>
      </c>
      <c r="AK60" s="259">
        <f>IFERROR(VLOOKUP($A60,'Variação'!$1:$1048576,4+3*(COLUMN(AK$5)-2),FALSE)-VLOOKUP($A60,'Variação'!$1:$1048576,2+3*(COLUMN(AK$5)-2),FALSE),0)+IFERROR(SUMIFS(Proventos!$F:$F,Proventos!$A:$A,YEAR(AK$5)&amp;MONTH(AK$5)&amp;Acompanhamento!$A60),0)</f>
        <v>0</v>
      </c>
      <c r="AL60" s="259">
        <f>IFERROR(VLOOKUP($A60,'Variação'!$1:$1048576,4+3*(COLUMN(AL$5)-2),FALSE)-VLOOKUP($A60,'Variação'!$1:$1048576,2+3*(COLUMN(AL$5)-2),FALSE),0)+IFERROR(SUMIFS(Proventos!$F:$F,Proventos!$A:$A,YEAR(AL$5)&amp;MONTH(AL$5)&amp;Acompanhamento!$A60),0)</f>
        <v>0</v>
      </c>
      <c r="AM60" s="259">
        <f>IFERROR(VLOOKUP($A60,'Variação'!$1:$1048576,4+3*(COLUMN(AM$5)-2),FALSE)-VLOOKUP($A60,'Variação'!$1:$1048576,2+3*(COLUMN(AM$5)-2),FALSE),0)+IFERROR(SUMIFS(Proventos!$F:$F,Proventos!$A:$A,YEAR(AM$5)&amp;MONTH(AM$5)&amp;Acompanhamento!$A60),0)</f>
        <v>0</v>
      </c>
      <c r="AN60" s="259">
        <f>IFERROR(VLOOKUP($A60,'Variação'!$1:$1048576,4+3*(COLUMN(AN$5)-2),FALSE)-VLOOKUP($A60,'Variação'!$1:$1048576,2+3*(COLUMN(AN$5)-2),FALSE),0)+IFERROR(SUMIFS(Proventos!$F:$F,Proventos!$A:$A,YEAR(AN$5)&amp;MONTH(AN$5)&amp;Acompanhamento!$A60),0)</f>
        <v>0</v>
      </c>
      <c r="AO60" s="259">
        <f>IFERROR(VLOOKUP($A60,'Variação'!$1:$1048576,4+3*(COLUMN(AO$5)-2),FALSE)-VLOOKUP($A60,'Variação'!$1:$1048576,2+3*(COLUMN(AO$5)-2),FALSE),0)+IFERROR(SUMIFS(Proventos!$F:$F,Proventos!$A:$A,YEAR(AO$5)&amp;MONTH(AO$5)&amp;Acompanhamento!$A60),0)</f>
        <v>0</v>
      </c>
      <c r="AP60" s="259">
        <f>IFERROR(VLOOKUP($A60,'Variação'!$1:$1048576,4+3*(COLUMN(AP$5)-2),FALSE)-VLOOKUP($A60,'Variação'!$1:$1048576,2+3*(COLUMN(AP$5)-2),FALSE),0)+IFERROR(SUMIFS(Proventos!$F:$F,Proventos!$A:$A,YEAR(AP$5)&amp;MONTH(AP$5)&amp;Acompanhamento!$A60),0)</f>
        <v>0</v>
      </c>
      <c r="AQ60" s="259">
        <f>IFERROR(VLOOKUP($A60,'Variação'!$1:$1048576,4+3*(COLUMN(AQ$5)-2),FALSE)-VLOOKUP($A60,'Variação'!$1:$1048576,2+3*(COLUMN(AQ$5)-2),FALSE),0)+IFERROR(SUMIFS(Proventos!$F:$F,Proventos!$A:$A,YEAR(AQ$5)&amp;MONTH(AQ$5)&amp;Acompanhamento!$A60),0)</f>
        <v>0</v>
      </c>
      <c r="AR60" s="259">
        <f>IFERROR(VLOOKUP($A60,'Variação'!$1:$1048576,4+3*(COLUMN(AR$5)-2),FALSE)-VLOOKUP($A60,'Variação'!$1:$1048576,2+3*(COLUMN(AR$5)-2),FALSE),0)+IFERROR(SUMIFS(Proventos!$F:$F,Proventos!$A:$A,YEAR(AR$5)&amp;MONTH(AR$5)&amp;Acompanhamento!$A60),0)</f>
        <v>0</v>
      </c>
      <c r="AS60" s="259">
        <f>IFERROR(VLOOKUP($A60,'Variação'!$1:$1048576,4+3*(COLUMN(AS$5)-2),FALSE)-VLOOKUP($A60,'Variação'!$1:$1048576,2+3*(COLUMN(AS$5)-2),FALSE),0)+IFERROR(SUMIFS(Proventos!$F:$F,Proventos!$A:$A,YEAR(AS$5)&amp;MONTH(AS$5)&amp;Acompanhamento!$A60),0)</f>
        <v>0</v>
      </c>
      <c r="AT60" s="259">
        <f>IFERROR(VLOOKUP($A60,'Variação'!$1:$1048576,4+3*(COLUMN(AT$5)-2),FALSE)-VLOOKUP($A60,'Variação'!$1:$1048576,2+3*(COLUMN(AT$5)-2),FALSE),0)+IFERROR(SUMIFS(Proventos!$F:$F,Proventos!$A:$A,YEAR(AT$5)&amp;MONTH(AT$5)&amp;Acompanhamento!$A60),0)</f>
        <v>0</v>
      </c>
      <c r="AU60" s="259">
        <f>IFERROR(VLOOKUP($A60,'Variação'!$1:$1048576,4+3*(COLUMN(AU$5)-2),FALSE)-VLOOKUP($A60,'Variação'!$1:$1048576,2+3*(COLUMN(AU$5)-2),FALSE),0)+IFERROR(SUMIFS(Proventos!$F:$F,Proventos!$A:$A,YEAR(AU$5)&amp;MONTH(AU$5)&amp;Acompanhamento!$A60),0)</f>
        <v>0</v>
      </c>
      <c r="AV60" s="259">
        <f>IFERROR(VLOOKUP($A60,'Variação'!$1:$1048576,4+3*(COLUMN(AV$5)-2),FALSE)-VLOOKUP($A60,'Variação'!$1:$1048576,2+3*(COLUMN(AV$5)-2),FALSE),0)+IFERROR(SUMIFS(Proventos!$F:$F,Proventos!$A:$A,YEAR(AV$5)&amp;MONTH(AV$5)&amp;Acompanhamento!$A60),0)</f>
        <v>0</v>
      </c>
      <c r="AW60" s="259">
        <f>IFERROR(VLOOKUP($A60,'Variação'!$1:$1048576,4+3*(COLUMN(AW$5)-2),FALSE)-VLOOKUP($A60,'Variação'!$1:$1048576,2+3*(COLUMN(AW$5)-2),FALSE),0)+IFERROR(SUMIFS(Proventos!$F:$F,Proventos!$A:$A,YEAR(AW$5)&amp;MONTH(AW$5)&amp;Acompanhamento!$A60),0)</f>
        <v>0</v>
      </c>
      <c r="AX60" s="259">
        <f>IFERROR(VLOOKUP($A60,'Variação'!$1:$1048576,4+3*(COLUMN(AX$5)-2),FALSE)-VLOOKUP($A60,'Variação'!$1:$1048576,2+3*(COLUMN(AX$5)-2),FALSE),0)+IFERROR(SUMIFS(Proventos!$F:$F,Proventos!$A:$A,YEAR(AX$5)&amp;MONTH(AX$5)&amp;Acompanhamento!$A60),0)</f>
        <v>0</v>
      </c>
      <c r="AY60" s="259">
        <f>IFERROR(VLOOKUP($A60,'Variação'!$1:$1048576,4+3*(COLUMN(AY$5)-2),FALSE)-VLOOKUP($A60,'Variação'!$1:$1048576,2+3*(COLUMN(AY$5)-2),FALSE),0)+IFERROR(SUMIFS(Proventos!$F:$F,Proventos!$A:$A,YEAR(AY$5)&amp;MONTH(AY$5)&amp;Acompanhamento!$A60),0)</f>
        <v>0</v>
      </c>
      <c r="AZ60" s="259">
        <f>IFERROR(VLOOKUP($A60,'Variação'!$1:$1048576,4+3*(COLUMN(AZ$5)-2),FALSE)-VLOOKUP($A60,'Variação'!$1:$1048576,2+3*(COLUMN(AZ$5)-2),FALSE),0)+IFERROR(SUMIFS(Proventos!$F:$F,Proventos!$A:$A,YEAR(AZ$5)&amp;MONTH(AZ$5)&amp;Acompanhamento!$A60),0)</f>
        <v>0</v>
      </c>
      <c r="BA60" s="259">
        <f>IFERROR(VLOOKUP($A60,'Variação'!$1:$1048576,4+3*(COLUMN(BA$5)-2),FALSE)-VLOOKUP($A60,'Variação'!$1:$1048576,2+3*(COLUMN(BA$5)-2),FALSE),0)+IFERROR(SUMIFS(Proventos!$F:$F,Proventos!$A:$A,YEAR(BA$5)&amp;MONTH(BA$5)&amp;Acompanhamento!$A60),0)</f>
        <v>0</v>
      </c>
      <c r="BB60" s="259">
        <f>IFERROR(VLOOKUP($A60,'Variação'!$1:$1048576,4+3*(COLUMN(BB$5)-2),FALSE)-VLOOKUP($A60,'Variação'!$1:$1048576,2+3*(COLUMN(BB$5)-2),FALSE),0)+IFERROR(SUMIFS(Proventos!$F:$F,Proventos!$A:$A,YEAR(BB$5)&amp;MONTH(BB$5)&amp;Acompanhamento!$A60),0)</f>
        <v>0</v>
      </c>
      <c r="BC60" s="259">
        <f>IFERROR(VLOOKUP($A60,'Variação'!$1:$1048576,4+3*(COLUMN(BC$5)-2),FALSE)-VLOOKUP($A60,'Variação'!$1:$1048576,2+3*(COLUMN(BC$5)-2),FALSE),0)+IFERROR(SUMIFS(Proventos!$F:$F,Proventos!$A:$A,YEAR(BC$5)&amp;MONTH(BC$5)&amp;Acompanhamento!$A60),0)</f>
        <v>0</v>
      </c>
      <c r="BD60" s="259">
        <f>IFERROR(VLOOKUP($A60,'Variação'!$1:$1048576,4+3*(COLUMN(BD$5)-2),FALSE)-VLOOKUP($A60,'Variação'!$1:$1048576,2+3*(COLUMN(BD$5)-2),FALSE),0)+IFERROR(SUMIFS(Proventos!$F:$F,Proventos!$A:$A,YEAR(BD$5)&amp;MONTH(BD$5)&amp;Acompanhamento!$A60),0)</f>
        <v>0</v>
      </c>
      <c r="BE60" s="259">
        <f>IFERROR(VLOOKUP($A60,'Variação'!$1:$1048576,4+3*(COLUMN(BE$5)-2),FALSE)-VLOOKUP($A60,'Variação'!$1:$1048576,2+3*(COLUMN(BE$5)-2),FALSE),0)+IFERROR(SUMIFS(Proventos!$F:$F,Proventos!$A:$A,YEAR(BE$5)&amp;MONTH(BE$5)&amp;Acompanhamento!$A60),0)</f>
        <v>0</v>
      </c>
      <c r="BF60" s="259">
        <f>IFERROR(VLOOKUP($A60,'Variação'!$1:$1048576,4+3*(COLUMN(BF$5)-2),FALSE)-VLOOKUP($A60,'Variação'!$1:$1048576,2+3*(COLUMN(BF$5)-2),FALSE),0)+IFERROR(SUMIFS(Proventos!$F:$F,Proventos!$A:$A,YEAR(BF$5)&amp;MONTH(BF$5)&amp;Acompanhamento!$A60),0)</f>
        <v>0</v>
      </c>
      <c r="BG60" s="259">
        <f>IFERROR(VLOOKUP($A60,'Variação'!$1:$1048576,4+3*(COLUMN(BG$5)-2),FALSE)-VLOOKUP($A60,'Variação'!$1:$1048576,2+3*(COLUMN(BG$5)-2),FALSE),0)+IFERROR(SUMIFS(Proventos!$F:$F,Proventos!$A:$A,YEAR(BG$5)&amp;MONTH(BG$5)&amp;Acompanhamento!$A60),0)</f>
        <v>0</v>
      </c>
      <c r="BH60" s="259">
        <f>IFERROR(VLOOKUP($A60,'Variação'!$1:$1048576,4+3*(COLUMN(BH$5)-2),FALSE)-VLOOKUP($A60,'Variação'!$1:$1048576,2+3*(COLUMN(BH$5)-2),FALSE),0)+IFERROR(SUMIFS(Proventos!$F:$F,Proventos!$A:$A,YEAR(BH$5)&amp;MONTH(BH$5)&amp;Acompanhamento!$A60),0)</f>
        <v>0</v>
      </c>
      <c r="BI60" s="259">
        <f>IFERROR(VLOOKUP($A60,'Variação'!$1:$1048576,4+3*(COLUMN(BI$5)-2),FALSE)-VLOOKUP($A60,'Variação'!$1:$1048576,2+3*(COLUMN(BI$5)-2),FALSE),0)+IFERROR(SUMIFS(Proventos!$F:$F,Proventos!$A:$A,YEAR(BI$5)&amp;MONTH(BI$5)&amp;Acompanhamento!$A60),0)</f>
        <v>0</v>
      </c>
    </row>
    <row r="61" ht="14.25" customHeight="1" outlineLevel="2">
      <c r="A61" s="263"/>
      <c r="B61" s="259">
        <f>IFERROR(VLOOKUP($A61,'Variação'!$1:$1048576,4+3*(COLUMN(B$5)-2),FALSE)-VLOOKUP($A61,'Variação'!$1:$1048576,2+3*(COLUMN(B$5)-2),FALSE),0)+IFERROR(SUMIFS(Proventos!$F:$F,Proventos!$A:$A,YEAR(B$5)&amp;MONTH(B$5)&amp;Acompanhamento!$A61),0)</f>
        <v>0</v>
      </c>
      <c r="C61" s="259">
        <f>IFERROR(VLOOKUP($A61,'Variação'!$1:$1048576,4+3*(COLUMN(C$5)-2),FALSE)-VLOOKUP($A61,'Variação'!$1:$1048576,2+3*(COLUMN(C$5)-2),FALSE),0)+IFERROR(SUMIFS(Proventos!$F:$F,Proventos!$A:$A,YEAR(C$5)&amp;MONTH(C$5)&amp;Acompanhamento!$A61),0)</f>
        <v>0</v>
      </c>
      <c r="D61" s="259">
        <f>IFERROR(VLOOKUP($A61,'Variação'!$1:$1048576,4+3*(COLUMN(D$5)-2),FALSE)-VLOOKUP($A61,'Variação'!$1:$1048576,2+3*(COLUMN(D$5)-2),FALSE),0)+IFERROR(SUMIFS(Proventos!$F:$F,Proventos!$A:$A,YEAR(D$5)&amp;MONTH(D$5)&amp;Acompanhamento!$A61),0)</f>
        <v>0</v>
      </c>
      <c r="E61" s="259">
        <f>IFERROR(VLOOKUP($A61,'Variação'!$1:$1048576,4+3*(COLUMN(E$5)-2),FALSE)-VLOOKUP($A61,'Variação'!$1:$1048576,2+3*(COLUMN(E$5)-2),FALSE),0)+IFERROR(SUMIFS(Proventos!$F:$F,Proventos!$A:$A,YEAR(E$5)&amp;MONTH(E$5)&amp;Acompanhamento!$A61),0)</f>
        <v>0</v>
      </c>
      <c r="F61" s="259">
        <f>IFERROR(VLOOKUP($A61,'Variação'!$1:$1048576,4+3*(COLUMN(F$5)-2),FALSE)-VLOOKUP($A61,'Variação'!$1:$1048576,2+3*(COLUMN(F$5)-2),FALSE),0)+IFERROR(SUMIFS(Proventos!$F:$F,Proventos!$A:$A,YEAR(F$5)&amp;MONTH(F$5)&amp;Acompanhamento!$A61),0)</f>
        <v>0</v>
      </c>
      <c r="G61" s="259">
        <f>IFERROR(VLOOKUP($A61,'Variação'!$1:$1048576,4+3*(COLUMN(G$5)-2),FALSE)-VLOOKUP($A61,'Variação'!$1:$1048576,2+3*(COLUMN(G$5)-2),FALSE),0)+IFERROR(SUMIFS(Proventos!$F:$F,Proventos!$A:$A,YEAR(G$5)&amp;MONTH(G$5)&amp;Acompanhamento!$A61),0)</f>
        <v>0</v>
      </c>
      <c r="H61" s="259">
        <f>IFERROR(VLOOKUP($A61,'Variação'!$1:$1048576,4+3*(COLUMN(H$5)-2),FALSE)-VLOOKUP($A61,'Variação'!$1:$1048576,2+3*(COLUMN(H$5)-2),FALSE),0)+IFERROR(SUMIFS(Proventos!$F:$F,Proventos!$A:$A,YEAR(H$5)&amp;MONTH(H$5)&amp;Acompanhamento!$A61),0)</f>
        <v>0</v>
      </c>
      <c r="I61" s="259">
        <f>IFERROR(VLOOKUP($A61,'Variação'!$1:$1048576,4+3*(COLUMN(I$5)-2),FALSE)-VLOOKUP($A61,'Variação'!$1:$1048576,2+3*(COLUMN(I$5)-2),FALSE),0)+IFERROR(SUMIFS(Proventos!$F:$F,Proventos!$A:$A,YEAR(I$5)&amp;MONTH(I$5)&amp;Acompanhamento!$A61),0)</f>
        <v>0</v>
      </c>
      <c r="J61" s="259">
        <f>IFERROR(VLOOKUP($A61,'Variação'!$1:$1048576,4+3*(COLUMN(J$5)-2),FALSE)-VLOOKUP($A61,'Variação'!$1:$1048576,2+3*(COLUMN(J$5)-2),FALSE),0)+IFERROR(SUMIFS(Proventos!$F:$F,Proventos!$A:$A,YEAR(J$5)&amp;MONTH(J$5)&amp;Acompanhamento!$A61),0)</f>
        <v>0</v>
      </c>
      <c r="K61" s="259">
        <f>IFERROR(VLOOKUP($A61,'Variação'!$1:$1048576,4+3*(COLUMN(K$5)-2),FALSE)-VLOOKUP($A61,'Variação'!$1:$1048576,2+3*(COLUMN(K$5)-2),FALSE),0)+IFERROR(SUMIFS(Proventos!$F:$F,Proventos!$A:$A,YEAR(K$5)&amp;MONTH(K$5)&amp;Acompanhamento!$A61),0)</f>
        <v>0</v>
      </c>
      <c r="L61" s="259">
        <f>IFERROR(VLOOKUP($A61,'Variação'!$1:$1048576,4+3*(COLUMN(L$5)-2),FALSE)-VLOOKUP($A61,'Variação'!$1:$1048576,2+3*(COLUMN(L$5)-2),FALSE),0)+IFERROR(SUMIFS(Proventos!$F:$F,Proventos!$A:$A,YEAR(L$5)&amp;MONTH(L$5)&amp;Acompanhamento!$A61),0)</f>
        <v>0</v>
      </c>
      <c r="M61" s="259">
        <f>IFERROR(VLOOKUP($A61,'Variação'!$1:$1048576,4+3*(COLUMN(M$5)-2),FALSE)-VLOOKUP($A61,'Variação'!$1:$1048576,2+3*(COLUMN(M$5)-2),FALSE),0)+IFERROR(SUMIFS(Proventos!$F:$F,Proventos!$A:$A,YEAR(M$5)&amp;MONTH(M$5)&amp;Acompanhamento!$A61),0)</f>
        <v>0</v>
      </c>
      <c r="N61" s="259">
        <f>IFERROR(VLOOKUP($A61,'Variação'!$1:$1048576,4+3*(COLUMN(N$5)-2),FALSE)-VLOOKUP($A61,'Variação'!$1:$1048576,2+3*(COLUMN(N$5)-2),FALSE),0)+IFERROR(SUMIFS(Proventos!$F:$F,Proventos!$A:$A,YEAR(N$5)&amp;MONTH(N$5)&amp;Acompanhamento!$A61),0)</f>
        <v>0</v>
      </c>
      <c r="O61" s="259">
        <f>IFERROR(VLOOKUP($A61,'Variação'!$1:$1048576,4+3*(COLUMN(O$5)-2),FALSE)-VLOOKUP($A61,'Variação'!$1:$1048576,2+3*(COLUMN(O$5)-2),FALSE),0)+IFERROR(SUMIFS(Proventos!$F:$F,Proventos!$A:$A,YEAR(O$5)&amp;MONTH(O$5)&amp;Acompanhamento!$A61),0)</f>
        <v>0</v>
      </c>
      <c r="P61" s="259">
        <f>IFERROR(VLOOKUP($A61,'Variação'!$1:$1048576,4+3*(COLUMN(P$5)-2),FALSE)-VLOOKUP($A61,'Variação'!$1:$1048576,2+3*(COLUMN(P$5)-2),FALSE),0)+IFERROR(SUMIFS(Proventos!$F:$F,Proventos!$A:$A,YEAR(P$5)&amp;MONTH(P$5)&amp;Acompanhamento!$A61),0)</f>
        <v>0</v>
      </c>
      <c r="Q61" s="259">
        <f>IFERROR(VLOOKUP($A61,'Variação'!$1:$1048576,4+3*(COLUMN(Q$5)-2),FALSE)-VLOOKUP($A61,'Variação'!$1:$1048576,2+3*(COLUMN(Q$5)-2),FALSE),0)+IFERROR(SUMIFS(Proventos!$F:$F,Proventos!$A:$A,YEAR(Q$5)&amp;MONTH(Q$5)&amp;Acompanhamento!$A61),0)</f>
        <v>0</v>
      </c>
      <c r="R61" s="259">
        <f>IFERROR(VLOOKUP($A61,'Variação'!$1:$1048576,4+3*(COLUMN(R$5)-2),FALSE)-VLOOKUP($A61,'Variação'!$1:$1048576,2+3*(COLUMN(R$5)-2),FALSE),0)+IFERROR(SUMIFS(Proventos!$F:$F,Proventos!$A:$A,YEAR(R$5)&amp;MONTH(R$5)&amp;Acompanhamento!$A61),0)</f>
        <v>0</v>
      </c>
      <c r="S61" s="259">
        <f>IFERROR(VLOOKUP($A61,'Variação'!$1:$1048576,4+3*(COLUMN(S$5)-2),FALSE)-VLOOKUP($A61,'Variação'!$1:$1048576,2+3*(COLUMN(S$5)-2),FALSE),0)+IFERROR(SUMIFS(Proventos!$F:$F,Proventos!$A:$A,YEAR(S$5)&amp;MONTH(S$5)&amp;Acompanhamento!$A61),0)</f>
        <v>0</v>
      </c>
      <c r="T61" s="259">
        <f>IFERROR(VLOOKUP($A61,'Variação'!$1:$1048576,4+3*(COLUMN(T$5)-2),FALSE)-VLOOKUP($A61,'Variação'!$1:$1048576,2+3*(COLUMN(T$5)-2),FALSE),0)+IFERROR(SUMIFS(Proventos!$F:$F,Proventos!$A:$A,YEAR(T$5)&amp;MONTH(T$5)&amp;Acompanhamento!$A61),0)</f>
        <v>0</v>
      </c>
      <c r="U61" s="259">
        <f>IFERROR(VLOOKUP($A61,'Variação'!$1:$1048576,4+3*(COLUMN(U$5)-2),FALSE)-VLOOKUP($A61,'Variação'!$1:$1048576,2+3*(COLUMN(U$5)-2),FALSE),0)+IFERROR(SUMIFS(Proventos!$F:$F,Proventos!$A:$A,YEAR(U$5)&amp;MONTH(U$5)&amp;Acompanhamento!$A61),0)</f>
        <v>0</v>
      </c>
      <c r="V61" s="259">
        <f>IFERROR(VLOOKUP($A61,'Variação'!$1:$1048576,4+3*(COLUMN(V$5)-2),FALSE)-VLOOKUP($A61,'Variação'!$1:$1048576,2+3*(COLUMN(V$5)-2),FALSE),0)+IFERROR(SUMIFS(Proventos!$F:$F,Proventos!$A:$A,YEAR(V$5)&amp;MONTH(V$5)&amp;Acompanhamento!$A61),0)</f>
        <v>0</v>
      </c>
      <c r="W61" s="259">
        <f>IFERROR(VLOOKUP($A61,'Variação'!$1:$1048576,4+3*(COLUMN(W$5)-2),FALSE)-VLOOKUP($A61,'Variação'!$1:$1048576,2+3*(COLUMN(W$5)-2),FALSE),0)+IFERROR(SUMIFS(Proventos!$F:$F,Proventos!$A:$A,YEAR(W$5)&amp;MONTH(W$5)&amp;Acompanhamento!$A61),0)</f>
        <v>0</v>
      </c>
      <c r="X61" s="259">
        <f>IFERROR(VLOOKUP($A61,'Variação'!$1:$1048576,4+3*(COLUMN(X$5)-2),FALSE)-VLOOKUP($A61,'Variação'!$1:$1048576,2+3*(COLUMN(X$5)-2),FALSE),0)+IFERROR(SUMIFS(Proventos!$F:$F,Proventos!$A:$A,YEAR(X$5)&amp;MONTH(X$5)&amp;Acompanhamento!$A61),0)</f>
        <v>0</v>
      </c>
      <c r="Y61" s="259">
        <f>IFERROR(VLOOKUP($A61,'Variação'!$1:$1048576,4+3*(COLUMN(Y$5)-2),FALSE)-VLOOKUP($A61,'Variação'!$1:$1048576,2+3*(COLUMN(Y$5)-2),FALSE),0)+IFERROR(SUMIFS(Proventos!$F:$F,Proventos!$A:$A,YEAR(Y$5)&amp;MONTH(Y$5)&amp;Acompanhamento!$A61),0)</f>
        <v>0</v>
      </c>
      <c r="Z61" s="259">
        <f>IFERROR(VLOOKUP($A61,'Variação'!$1:$1048576,4+3*(COLUMN(Z$5)-2),FALSE)-VLOOKUP($A61,'Variação'!$1:$1048576,2+3*(COLUMN(Z$5)-2),FALSE),0)+IFERROR(SUMIFS(Proventos!$F:$F,Proventos!$A:$A,YEAR(Z$5)&amp;MONTH(Z$5)&amp;Acompanhamento!$A61),0)</f>
        <v>0</v>
      </c>
      <c r="AA61" s="259">
        <f>IFERROR(VLOOKUP($A61,'Variação'!$1:$1048576,4+3*(COLUMN(AA$5)-2),FALSE)-VLOOKUP($A61,'Variação'!$1:$1048576,2+3*(COLUMN(AA$5)-2),FALSE),0)+IFERROR(SUMIFS(Proventos!$F:$F,Proventos!$A:$A,YEAR(AA$5)&amp;MONTH(AA$5)&amp;Acompanhamento!$A61),0)</f>
        <v>0</v>
      </c>
      <c r="AB61" s="259">
        <f>IFERROR(VLOOKUP($A61,'Variação'!$1:$1048576,4+3*(COLUMN(AB$5)-2),FALSE)-VLOOKUP($A61,'Variação'!$1:$1048576,2+3*(COLUMN(AB$5)-2),FALSE),0)+IFERROR(SUMIFS(Proventos!$F:$F,Proventos!$A:$A,YEAR(AB$5)&amp;MONTH(AB$5)&amp;Acompanhamento!$A61),0)</f>
        <v>0</v>
      </c>
      <c r="AC61" s="259">
        <f>IFERROR(VLOOKUP($A61,'Variação'!$1:$1048576,4+3*(COLUMN(AC$5)-2),FALSE)-VLOOKUP($A61,'Variação'!$1:$1048576,2+3*(COLUMN(AC$5)-2),FALSE),0)+IFERROR(SUMIFS(Proventos!$F:$F,Proventos!$A:$A,YEAR(AC$5)&amp;MONTH(AC$5)&amp;Acompanhamento!$A61),0)</f>
        <v>0</v>
      </c>
      <c r="AD61" s="259">
        <f>IFERROR(VLOOKUP($A61,'Variação'!$1:$1048576,4+3*(COLUMN(AD$5)-2),FALSE)-VLOOKUP($A61,'Variação'!$1:$1048576,2+3*(COLUMN(AD$5)-2),FALSE),0)+IFERROR(SUMIFS(Proventos!$F:$F,Proventos!$A:$A,YEAR(AD$5)&amp;MONTH(AD$5)&amp;Acompanhamento!$A61),0)</f>
        <v>0</v>
      </c>
      <c r="AE61" s="259">
        <f>IFERROR(VLOOKUP($A61,'Variação'!$1:$1048576,4+3*(COLUMN(AE$5)-2),FALSE)-VLOOKUP($A61,'Variação'!$1:$1048576,2+3*(COLUMN(AE$5)-2),FALSE),0)+IFERROR(SUMIFS(Proventos!$F:$F,Proventos!$A:$A,YEAR(AE$5)&amp;MONTH(AE$5)&amp;Acompanhamento!$A61),0)</f>
        <v>0</v>
      </c>
      <c r="AF61" s="259">
        <f>IFERROR(VLOOKUP($A61,'Variação'!$1:$1048576,4+3*(COLUMN(AF$5)-2),FALSE)-VLOOKUP($A61,'Variação'!$1:$1048576,2+3*(COLUMN(AF$5)-2),FALSE),0)+IFERROR(SUMIFS(Proventos!$F:$F,Proventos!$A:$A,YEAR(AF$5)&amp;MONTH(AF$5)&amp;Acompanhamento!$A61),0)</f>
        <v>0</v>
      </c>
      <c r="AG61" s="259">
        <f>IFERROR(VLOOKUP($A61,'Variação'!$1:$1048576,4+3*(COLUMN(AG$5)-2),FALSE)-VLOOKUP($A61,'Variação'!$1:$1048576,2+3*(COLUMN(AG$5)-2),FALSE),0)+IFERROR(SUMIFS(Proventos!$F:$F,Proventos!$A:$A,YEAR(AG$5)&amp;MONTH(AG$5)&amp;Acompanhamento!$A61),0)</f>
        <v>0</v>
      </c>
      <c r="AH61" s="259">
        <f>IFERROR(VLOOKUP($A61,'Variação'!$1:$1048576,4+3*(COLUMN(AH$5)-2),FALSE)-VLOOKUP($A61,'Variação'!$1:$1048576,2+3*(COLUMN(AH$5)-2),FALSE),0)+IFERROR(SUMIFS(Proventos!$F:$F,Proventos!$A:$A,YEAR(AH$5)&amp;MONTH(AH$5)&amp;Acompanhamento!$A61),0)</f>
        <v>0</v>
      </c>
      <c r="AI61" s="259">
        <f>IFERROR(VLOOKUP($A61,'Variação'!$1:$1048576,4+3*(COLUMN(AI$5)-2),FALSE)-VLOOKUP($A61,'Variação'!$1:$1048576,2+3*(COLUMN(AI$5)-2),FALSE),0)+IFERROR(SUMIFS(Proventos!$F:$F,Proventos!$A:$A,YEAR(AI$5)&amp;MONTH(AI$5)&amp;Acompanhamento!$A61),0)</f>
        <v>0</v>
      </c>
      <c r="AJ61" s="259">
        <f>IFERROR(VLOOKUP($A61,'Variação'!$1:$1048576,4+3*(COLUMN(AJ$5)-2),FALSE)-VLOOKUP($A61,'Variação'!$1:$1048576,2+3*(COLUMN(AJ$5)-2),FALSE),0)+IFERROR(SUMIFS(Proventos!$F:$F,Proventos!$A:$A,YEAR(AJ$5)&amp;MONTH(AJ$5)&amp;Acompanhamento!$A61),0)</f>
        <v>0</v>
      </c>
      <c r="AK61" s="259">
        <f>IFERROR(VLOOKUP($A61,'Variação'!$1:$1048576,4+3*(COLUMN(AK$5)-2),FALSE)-VLOOKUP($A61,'Variação'!$1:$1048576,2+3*(COLUMN(AK$5)-2),FALSE),0)+IFERROR(SUMIFS(Proventos!$F:$F,Proventos!$A:$A,YEAR(AK$5)&amp;MONTH(AK$5)&amp;Acompanhamento!$A61),0)</f>
        <v>0</v>
      </c>
      <c r="AL61" s="259">
        <f>IFERROR(VLOOKUP($A61,'Variação'!$1:$1048576,4+3*(COLUMN(AL$5)-2),FALSE)-VLOOKUP($A61,'Variação'!$1:$1048576,2+3*(COLUMN(AL$5)-2),FALSE),0)+IFERROR(SUMIFS(Proventos!$F:$F,Proventos!$A:$A,YEAR(AL$5)&amp;MONTH(AL$5)&amp;Acompanhamento!$A61),0)</f>
        <v>0</v>
      </c>
      <c r="AM61" s="259">
        <f>IFERROR(VLOOKUP($A61,'Variação'!$1:$1048576,4+3*(COLUMN(AM$5)-2),FALSE)-VLOOKUP($A61,'Variação'!$1:$1048576,2+3*(COLUMN(AM$5)-2),FALSE),0)+IFERROR(SUMIFS(Proventos!$F:$F,Proventos!$A:$A,YEAR(AM$5)&amp;MONTH(AM$5)&amp;Acompanhamento!$A61),0)</f>
        <v>0</v>
      </c>
      <c r="AN61" s="259">
        <f>IFERROR(VLOOKUP($A61,'Variação'!$1:$1048576,4+3*(COLUMN(AN$5)-2),FALSE)-VLOOKUP($A61,'Variação'!$1:$1048576,2+3*(COLUMN(AN$5)-2),FALSE),0)+IFERROR(SUMIFS(Proventos!$F:$F,Proventos!$A:$A,YEAR(AN$5)&amp;MONTH(AN$5)&amp;Acompanhamento!$A61),0)</f>
        <v>0</v>
      </c>
      <c r="AO61" s="259">
        <f>IFERROR(VLOOKUP($A61,'Variação'!$1:$1048576,4+3*(COLUMN(AO$5)-2),FALSE)-VLOOKUP($A61,'Variação'!$1:$1048576,2+3*(COLUMN(AO$5)-2),FALSE),0)+IFERROR(SUMIFS(Proventos!$F:$F,Proventos!$A:$A,YEAR(AO$5)&amp;MONTH(AO$5)&amp;Acompanhamento!$A61),0)</f>
        <v>0</v>
      </c>
      <c r="AP61" s="259">
        <f>IFERROR(VLOOKUP($A61,'Variação'!$1:$1048576,4+3*(COLUMN(AP$5)-2),FALSE)-VLOOKUP($A61,'Variação'!$1:$1048576,2+3*(COLUMN(AP$5)-2),FALSE),0)+IFERROR(SUMIFS(Proventos!$F:$F,Proventos!$A:$A,YEAR(AP$5)&amp;MONTH(AP$5)&amp;Acompanhamento!$A61),0)</f>
        <v>0</v>
      </c>
      <c r="AQ61" s="259">
        <f>IFERROR(VLOOKUP($A61,'Variação'!$1:$1048576,4+3*(COLUMN(AQ$5)-2),FALSE)-VLOOKUP($A61,'Variação'!$1:$1048576,2+3*(COLUMN(AQ$5)-2),FALSE),0)+IFERROR(SUMIFS(Proventos!$F:$F,Proventos!$A:$A,YEAR(AQ$5)&amp;MONTH(AQ$5)&amp;Acompanhamento!$A61),0)</f>
        <v>0</v>
      </c>
      <c r="AR61" s="259">
        <f>IFERROR(VLOOKUP($A61,'Variação'!$1:$1048576,4+3*(COLUMN(AR$5)-2),FALSE)-VLOOKUP($A61,'Variação'!$1:$1048576,2+3*(COLUMN(AR$5)-2),FALSE),0)+IFERROR(SUMIFS(Proventos!$F:$F,Proventos!$A:$A,YEAR(AR$5)&amp;MONTH(AR$5)&amp;Acompanhamento!$A61),0)</f>
        <v>0</v>
      </c>
      <c r="AS61" s="259">
        <f>IFERROR(VLOOKUP($A61,'Variação'!$1:$1048576,4+3*(COLUMN(AS$5)-2),FALSE)-VLOOKUP($A61,'Variação'!$1:$1048576,2+3*(COLUMN(AS$5)-2),FALSE),0)+IFERROR(SUMIFS(Proventos!$F:$F,Proventos!$A:$A,YEAR(AS$5)&amp;MONTH(AS$5)&amp;Acompanhamento!$A61),0)</f>
        <v>0</v>
      </c>
      <c r="AT61" s="259">
        <f>IFERROR(VLOOKUP($A61,'Variação'!$1:$1048576,4+3*(COLUMN(AT$5)-2),FALSE)-VLOOKUP($A61,'Variação'!$1:$1048576,2+3*(COLUMN(AT$5)-2),FALSE),0)+IFERROR(SUMIFS(Proventos!$F:$F,Proventos!$A:$A,YEAR(AT$5)&amp;MONTH(AT$5)&amp;Acompanhamento!$A61),0)</f>
        <v>0</v>
      </c>
      <c r="AU61" s="259">
        <f>IFERROR(VLOOKUP($A61,'Variação'!$1:$1048576,4+3*(COLUMN(AU$5)-2),FALSE)-VLOOKUP($A61,'Variação'!$1:$1048576,2+3*(COLUMN(AU$5)-2),FALSE),0)+IFERROR(SUMIFS(Proventos!$F:$F,Proventos!$A:$A,YEAR(AU$5)&amp;MONTH(AU$5)&amp;Acompanhamento!$A61),0)</f>
        <v>0</v>
      </c>
      <c r="AV61" s="259">
        <f>IFERROR(VLOOKUP($A61,'Variação'!$1:$1048576,4+3*(COLUMN(AV$5)-2),FALSE)-VLOOKUP($A61,'Variação'!$1:$1048576,2+3*(COLUMN(AV$5)-2),FALSE),0)+IFERROR(SUMIFS(Proventos!$F:$F,Proventos!$A:$A,YEAR(AV$5)&amp;MONTH(AV$5)&amp;Acompanhamento!$A61),0)</f>
        <v>0</v>
      </c>
      <c r="AW61" s="259">
        <f>IFERROR(VLOOKUP($A61,'Variação'!$1:$1048576,4+3*(COLUMN(AW$5)-2),FALSE)-VLOOKUP($A61,'Variação'!$1:$1048576,2+3*(COLUMN(AW$5)-2),FALSE),0)+IFERROR(SUMIFS(Proventos!$F:$F,Proventos!$A:$A,YEAR(AW$5)&amp;MONTH(AW$5)&amp;Acompanhamento!$A61),0)</f>
        <v>0</v>
      </c>
      <c r="AX61" s="259">
        <f>IFERROR(VLOOKUP($A61,'Variação'!$1:$1048576,4+3*(COLUMN(AX$5)-2),FALSE)-VLOOKUP($A61,'Variação'!$1:$1048576,2+3*(COLUMN(AX$5)-2),FALSE),0)+IFERROR(SUMIFS(Proventos!$F:$F,Proventos!$A:$A,YEAR(AX$5)&amp;MONTH(AX$5)&amp;Acompanhamento!$A61),0)</f>
        <v>0</v>
      </c>
      <c r="AY61" s="259">
        <f>IFERROR(VLOOKUP($A61,'Variação'!$1:$1048576,4+3*(COLUMN(AY$5)-2),FALSE)-VLOOKUP($A61,'Variação'!$1:$1048576,2+3*(COLUMN(AY$5)-2),FALSE),0)+IFERROR(SUMIFS(Proventos!$F:$F,Proventos!$A:$A,YEAR(AY$5)&amp;MONTH(AY$5)&amp;Acompanhamento!$A61),0)</f>
        <v>0</v>
      </c>
      <c r="AZ61" s="259">
        <f>IFERROR(VLOOKUP($A61,'Variação'!$1:$1048576,4+3*(COLUMN(AZ$5)-2),FALSE)-VLOOKUP($A61,'Variação'!$1:$1048576,2+3*(COLUMN(AZ$5)-2),FALSE),0)+IFERROR(SUMIFS(Proventos!$F:$F,Proventos!$A:$A,YEAR(AZ$5)&amp;MONTH(AZ$5)&amp;Acompanhamento!$A61),0)</f>
        <v>0</v>
      </c>
      <c r="BA61" s="259">
        <f>IFERROR(VLOOKUP($A61,'Variação'!$1:$1048576,4+3*(COLUMN(BA$5)-2),FALSE)-VLOOKUP($A61,'Variação'!$1:$1048576,2+3*(COLUMN(BA$5)-2),FALSE),0)+IFERROR(SUMIFS(Proventos!$F:$F,Proventos!$A:$A,YEAR(BA$5)&amp;MONTH(BA$5)&amp;Acompanhamento!$A61),0)</f>
        <v>0</v>
      </c>
      <c r="BB61" s="259">
        <f>IFERROR(VLOOKUP($A61,'Variação'!$1:$1048576,4+3*(COLUMN(BB$5)-2),FALSE)-VLOOKUP($A61,'Variação'!$1:$1048576,2+3*(COLUMN(BB$5)-2),FALSE),0)+IFERROR(SUMIFS(Proventos!$F:$F,Proventos!$A:$A,YEAR(BB$5)&amp;MONTH(BB$5)&amp;Acompanhamento!$A61),0)</f>
        <v>0</v>
      </c>
      <c r="BC61" s="259">
        <f>IFERROR(VLOOKUP($A61,'Variação'!$1:$1048576,4+3*(COLUMN(BC$5)-2),FALSE)-VLOOKUP($A61,'Variação'!$1:$1048576,2+3*(COLUMN(BC$5)-2),FALSE),0)+IFERROR(SUMIFS(Proventos!$F:$F,Proventos!$A:$A,YEAR(BC$5)&amp;MONTH(BC$5)&amp;Acompanhamento!$A61),0)</f>
        <v>0</v>
      </c>
      <c r="BD61" s="259">
        <f>IFERROR(VLOOKUP($A61,'Variação'!$1:$1048576,4+3*(COLUMN(BD$5)-2),FALSE)-VLOOKUP($A61,'Variação'!$1:$1048576,2+3*(COLUMN(BD$5)-2),FALSE),0)+IFERROR(SUMIFS(Proventos!$F:$F,Proventos!$A:$A,YEAR(BD$5)&amp;MONTH(BD$5)&amp;Acompanhamento!$A61),0)</f>
        <v>0</v>
      </c>
      <c r="BE61" s="259">
        <f>IFERROR(VLOOKUP($A61,'Variação'!$1:$1048576,4+3*(COLUMN(BE$5)-2),FALSE)-VLOOKUP($A61,'Variação'!$1:$1048576,2+3*(COLUMN(BE$5)-2),FALSE),0)+IFERROR(SUMIFS(Proventos!$F:$F,Proventos!$A:$A,YEAR(BE$5)&amp;MONTH(BE$5)&amp;Acompanhamento!$A61),0)</f>
        <v>0</v>
      </c>
      <c r="BF61" s="259">
        <f>IFERROR(VLOOKUP($A61,'Variação'!$1:$1048576,4+3*(COLUMN(BF$5)-2),FALSE)-VLOOKUP($A61,'Variação'!$1:$1048576,2+3*(COLUMN(BF$5)-2),FALSE),0)+IFERROR(SUMIFS(Proventos!$F:$F,Proventos!$A:$A,YEAR(BF$5)&amp;MONTH(BF$5)&amp;Acompanhamento!$A61),0)</f>
        <v>0</v>
      </c>
      <c r="BG61" s="259">
        <f>IFERROR(VLOOKUP($A61,'Variação'!$1:$1048576,4+3*(COLUMN(BG$5)-2),FALSE)-VLOOKUP($A61,'Variação'!$1:$1048576,2+3*(COLUMN(BG$5)-2),FALSE),0)+IFERROR(SUMIFS(Proventos!$F:$F,Proventos!$A:$A,YEAR(BG$5)&amp;MONTH(BG$5)&amp;Acompanhamento!$A61),0)</f>
        <v>0</v>
      </c>
      <c r="BH61" s="259">
        <f>IFERROR(VLOOKUP($A61,'Variação'!$1:$1048576,4+3*(COLUMN(BH$5)-2),FALSE)-VLOOKUP($A61,'Variação'!$1:$1048576,2+3*(COLUMN(BH$5)-2),FALSE),0)+IFERROR(SUMIFS(Proventos!$F:$F,Proventos!$A:$A,YEAR(BH$5)&amp;MONTH(BH$5)&amp;Acompanhamento!$A61),0)</f>
        <v>0</v>
      </c>
      <c r="BI61" s="259">
        <f>IFERROR(VLOOKUP($A61,'Variação'!$1:$1048576,4+3*(COLUMN(BI$5)-2),FALSE)-VLOOKUP($A61,'Variação'!$1:$1048576,2+3*(COLUMN(BI$5)-2),FALSE),0)+IFERROR(SUMIFS(Proventos!$F:$F,Proventos!$A:$A,YEAR(BI$5)&amp;MONTH(BI$5)&amp;Acompanhamento!$A61),0)</f>
        <v>0</v>
      </c>
    </row>
    <row r="62" ht="14.25" customHeight="1" outlineLevel="2">
      <c r="A62" s="263"/>
      <c r="B62" s="259">
        <f>IFERROR(VLOOKUP($A62,'Variação'!$1:$1048576,4+3*(COLUMN(B$5)-2),FALSE)-VLOOKUP($A62,'Variação'!$1:$1048576,2+3*(COLUMN(B$5)-2),FALSE),0)+IFERROR(SUMIFS(Proventos!$F:$F,Proventos!$A:$A,YEAR(B$5)&amp;MONTH(B$5)&amp;Acompanhamento!$A62),0)</f>
        <v>0</v>
      </c>
      <c r="C62" s="259">
        <f>IFERROR(VLOOKUP($A62,'Variação'!$1:$1048576,4+3*(COLUMN(C$5)-2),FALSE)-VLOOKUP($A62,'Variação'!$1:$1048576,2+3*(COLUMN(C$5)-2),FALSE),0)+IFERROR(SUMIFS(Proventos!$F:$F,Proventos!$A:$A,YEAR(C$5)&amp;MONTH(C$5)&amp;Acompanhamento!$A62),0)</f>
        <v>0</v>
      </c>
      <c r="D62" s="259">
        <f>IFERROR(VLOOKUP($A62,'Variação'!$1:$1048576,4+3*(COLUMN(D$5)-2),FALSE)-VLOOKUP($A62,'Variação'!$1:$1048576,2+3*(COLUMN(D$5)-2),FALSE),0)+IFERROR(SUMIFS(Proventos!$F:$F,Proventos!$A:$A,YEAR(D$5)&amp;MONTH(D$5)&amp;Acompanhamento!$A62),0)</f>
        <v>0</v>
      </c>
      <c r="E62" s="259">
        <f>IFERROR(VLOOKUP($A62,'Variação'!$1:$1048576,4+3*(COLUMN(E$5)-2),FALSE)-VLOOKUP($A62,'Variação'!$1:$1048576,2+3*(COLUMN(E$5)-2),FALSE),0)+IFERROR(SUMIFS(Proventos!$F:$F,Proventos!$A:$A,YEAR(E$5)&amp;MONTH(E$5)&amp;Acompanhamento!$A62),0)</f>
        <v>0</v>
      </c>
      <c r="F62" s="259">
        <f>IFERROR(VLOOKUP($A62,'Variação'!$1:$1048576,4+3*(COLUMN(F$5)-2),FALSE)-VLOOKUP($A62,'Variação'!$1:$1048576,2+3*(COLUMN(F$5)-2),FALSE),0)+IFERROR(SUMIFS(Proventos!$F:$F,Proventos!$A:$A,YEAR(F$5)&amp;MONTH(F$5)&amp;Acompanhamento!$A62),0)</f>
        <v>0</v>
      </c>
      <c r="G62" s="259">
        <f>IFERROR(VLOOKUP($A62,'Variação'!$1:$1048576,4+3*(COLUMN(G$5)-2),FALSE)-VLOOKUP($A62,'Variação'!$1:$1048576,2+3*(COLUMN(G$5)-2),FALSE),0)+IFERROR(SUMIFS(Proventos!$F:$F,Proventos!$A:$A,YEAR(G$5)&amp;MONTH(G$5)&amp;Acompanhamento!$A62),0)</f>
        <v>0</v>
      </c>
      <c r="H62" s="259">
        <f>IFERROR(VLOOKUP($A62,'Variação'!$1:$1048576,4+3*(COLUMN(H$5)-2),FALSE)-VLOOKUP($A62,'Variação'!$1:$1048576,2+3*(COLUMN(H$5)-2),FALSE),0)+IFERROR(SUMIFS(Proventos!$F:$F,Proventos!$A:$A,YEAR(H$5)&amp;MONTH(H$5)&amp;Acompanhamento!$A62),0)</f>
        <v>0</v>
      </c>
      <c r="I62" s="259">
        <f>IFERROR(VLOOKUP($A62,'Variação'!$1:$1048576,4+3*(COLUMN(I$5)-2),FALSE)-VLOOKUP($A62,'Variação'!$1:$1048576,2+3*(COLUMN(I$5)-2),FALSE),0)+IFERROR(SUMIFS(Proventos!$F:$F,Proventos!$A:$A,YEAR(I$5)&amp;MONTH(I$5)&amp;Acompanhamento!$A62),0)</f>
        <v>0</v>
      </c>
      <c r="J62" s="259">
        <f>IFERROR(VLOOKUP($A62,'Variação'!$1:$1048576,4+3*(COLUMN(J$5)-2),FALSE)-VLOOKUP($A62,'Variação'!$1:$1048576,2+3*(COLUMN(J$5)-2),FALSE),0)+IFERROR(SUMIFS(Proventos!$F:$F,Proventos!$A:$A,YEAR(J$5)&amp;MONTH(J$5)&amp;Acompanhamento!$A62),0)</f>
        <v>0</v>
      </c>
      <c r="K62" s="259">
        <f>IFERROR(VLOOKUP($A62,'Variação'!$1:$1048576,4+3*(COLUMN(K$5)-2),FALSE)-VLOOKUP($A62,'Variação'!$1:$1048576,2+3*(COLUMN(K$5)-2),FALSE),0)+IFERROR(SUMIFS(Proventos!$F:$F,Proventos!$A:$A,YEAR(K$5)&amp;MONTH(K$5)&amp;Acompanhamento!$A62),0)</f>
        <v>0</v>
      </c>
      <c r="L62" s="259">
        <f>IFERROR(VLOOKUP($A62,'Variação'!$1:$1048576,4+3*(COLUMN(L$5)-2),FALSE)-VLOOKUP($A62,'Variação'!$1:$1048576,2+3*(COLUMN(L$5)-2),FALSE),0)+IFERROR(SUMIFS(Proventos!$F:$F,Proventos!$A:$A,YEAR(L$5)&amp;MONTH(L$5)&amp;Acompanhamento!$A62),0)</f>
        <v>0</v>
      </c>
      <c r="M62" s="259">
        <f>IFERROR(VLOOKUP($A62,'Variação'!$1:$1048576,4+3*(COLUMN(M$5)-2),FALSE)-VLOOKUP($A62,'Variação'!$1:$1048576,2+3*(COLUMN(M$5)-2),FALSE),0)+IFERROR(SUMIFS(Proventos!$F:$F,Proventos!$A:$A,YEAR(M$5)&amp;MONTH(M$5)&amp;Acompanhamento!$A62),0)</f>
        <v>0</v>
      </c>
      <c r="N62" s="259">
        <f>IFERROR(VLOOKUP($A62,'Variação'!$1:$1048576,4+3*(COLUMN(N$5)-2),FALSE)-VLOOKUP($A62,'Variação'!$1:$1048576,2+3*(COLUMN(N$5)-2),FALSE),0)+IFERROR(SUMIFS(Proventos!$F:$F,Proventos!$A:$A,YEAR(N$5)&amp;MONTH(N$5)&amp;Acompanhamento!$A62),0)</f>
        <v>0</v>
      </c>
      <c r="O62" s="259">
        <f>IFERROR(VLOOKUP($A62,'Variação'!$1:$1048576,4+3*(COLUMN(O$5)-2),FALSE)-VLOOKUP($A62,'Variação'!$1:$1048576,2+3*(COLUMN(O$5)-2),FALSE),0)+IFERROR(SUMIFS(Proventos!$F:$F,Proventos!$A:$A,YEAR(O$5)&amp;MONTH(O$5)&amp;Acompanhamento!$A62),0)</f>
        <v>0</v>
      </c>
      <c r="P62" s="259">
        <f>IFERROR(VLOOKUP($A62,'Variação'!$1:$1048576,4+3*(COLUMN(P$5)-2),FALSE)-VLOOKUP($A62,'Variação'!$1:$1048576,2+3*(COLUMN(P$5)-2),FALSE),0)+IFERROR(SUMIFS(Proventos!$F:$F,Proventos!$A:$A,YEAR(P$5)&amp;MONTH(P$5)&amp;Acompanhamento!$A62),0)</f>
        <v>0</v>
      </c>
      <c r="Q62" s="259">
        <f>IFERROR(VLOOKUP($A62,'Variação'!$1:$1048576,4+3*(COLUMN(Q$5)-2),FALSE)-VLOOKUP($A62,'Variação'!$1:$1048576,2+3*(COLUMN(Q$5)-2),FALSE),0)+IFERROR(SUMIFS(Proventos!$F:$F,Proventos!$A:$A,YEAR(Q$5)&amp;MONTH(Q$5)&amp;Acompanhamento!$A62),0)</f>
        <v>0</v>
      </c>
      <c r="R62" s="259">
        <f>IFERROR(VLOOKUP($A62,'Variação'!$1:$1048576,4+3*(COLUMN(R$5)-2),FALSE)-VLOOKUP($A62,'Variação'!$1:$1048576,2+3*(COLUMN(R$5)-2),FALSE),0)+IFERROR(SUMIFS(Proventos!$F:$F,Proventos!$A:$A,YEAR(R$5)&amp;MONTH(R$5)&amp;Acompanhamento!$A62),0)</f>
        <v>0</v>
      </c>
      <c r="S62" s="259">
        <f>IFERROR(VLOOKUP($A62,'Variação'!$1:$1048576,4+3*(COLUMN(S$5)-2),FALSE)-VLOOKUP($A62,'Variação'!$1:$1048576,2+3*(COLUMN(S$5)-2),FALSE),0)+IFERROR(SUMIFS(Proventos!$F:$F,Proventos!$A:$A,YEAR(S$5)&amp;MONTH(S$5)&amp;Acompanhamento!$A62),0)</f>
        <v>0</v>
      </c>
      <c r="T62" s="259">
        <f>IFERROR(VLOOKUP($A62,'Variação'!$1:$1048576,4+3*(COLUMN(T$5)-2),FALSE)-VLOOKUP($A62,'Variação'!$1:$1048576,2+3*(COLUMN(T$5)-2),FALSE),0)+IFERROR(SUMIFS(Proventos!$F:$F,Proventos!$A:$A,YEAR(T$5)&amp;MONTH(T$5)&amp;Acompanhamento!$A62),0)</f>
        <v>0</v>
      </c>
      <c r="U62" s="259">
        <f>IFERROR(VLOOKUP($A62,'Variação'!$1:$1048576,4+3*(COLUMN(U$5)-2),FALSE)-VLOOKUP($A62,'Variação'!$1:$1048576,2+3*(COLUMN(U$5)-2),FALSE),0)+IFERROR(SUMIFS(Proventos!$F:$F,Proventos!$A:$A,YEAR(U$5)&amp;MONTH(U$5)&amp;Acompanhamento!$A62),0)</f>
        <v>0</v>
      </c>
      <c r="V62" s="259">
        <f>IFERROR(VLOOKUP($A62,'Variação'!$1:$1048576,4+3*(COLUMN(V$5)-2),FALSE)-VLOOKUP($A62,'Variação'!$1:$1048576,2+3*(COLUMN(V$5)-2),FALSE),0)+IFERROR(SUMIFS(Proventos!$F:$F,Proventos!$A:$A,YEAR(V$5)&amp;MONTH(V$5)&amp;Acompanhamento!$A62),0)</f>
        <v>0</v>
      </c>
      <c r="W62" s="259">
        <f>IFERROR(VLOOKUP($A62,'Variação'!$1:$1048576,4+3*(COLUMN(W$5)-2),FALSE)-VLOOKUP($A62,'Variação'!$1:$1048576,2+3*(COLUMN(W$5)-2),FALSE),0)+IFERROR(SUMIFS(Proventos!$F:$F,Proventos!$A:$A,YEAR(W$5)&amp;MONTH(W$5)&amp;Acompanhamento!$A62),0)</f>
        <v>0</v>
      </c>
      <c r="X62" s="259">
        <f>IFERROR(VLOOKUP($A62,'Variação'!$1:$1048576,4+3*(COLUMN(X$5)-2),FALSE)-VLOOKUP($A62,'Variação'!$1:$1048576,2+3*(COLUMN(X$5)-2),FALSE),0)+IFERROR(SUMIFS(Proventos!$F:$F,Proventos!$A:$A,YEAR(X$5)&amp;MONTH(X$5)&amp;Acompanhamento!$A62),0)</f>
        <v>0</v>
      </c>
      <c r="Y62" s="259">
        <f>IFERROR(VLOOKUP($A62,'Variação'!$1:$1048576,4+3*(COLUMN(Y$5)-2),FALSE)-VLOOKUP($A62,'Variação'!$1:$1048576,2+3*(COLUMN(Y$5)-2),FALSE),0)+IFERROR(SUMIFS(Proventos!$F:$F,Proventos!$A:$A,YEAR(Y$5)&amp;MONTH(Y$5)&amp;Acompanhamento!$A62),0)</f>
        <v>0</v>
      </c>
      <c r="Z62" s="259">
        <f>IFERROR(VLOOKUP($A62,'Variação'!$1:$1048576,4+3*(COLUMN(Z$5)-2),FALSE)-VLOOKUP($A62,'Variação'!$1:$1048576,2+3*(COLUMN(Z$5)-2),FALSE),0)+IFERROR(SUMIFS(Proventos!$F:$F,Proventos!$A:$A,YEAR(Z$5)&amp;MONTH(Z$5)&amp;Acompanhamento!$A62),0)</f>
        <v>0</v>
      </c>
      <c r="AA62" s="259">
        <f>IFERROR(VLOOKUP($A62,'Variação'!$1:$1048576,4+3*(COLUMN(AA$5)-2),FALSE)-VLOOKUP($A62,'Variação'!$1:$1048576,2+3*(COLUMN(AA$5)-2),FALSE),0)+IFERROR(SUMIFS(Proventos!$F:$F,Proventos!$A:$A,YEAR(AA$5)&amp;MONTH(AA$5)&amp;Acompanhamento!$A62),0)</f>
        <v>0</v>
      </c>
      <c r="AB62" s="259">
        <f>IFERROR(VLOOKUP($A62,'Variação'!$1:$1048576,4+3*(COLUMN(AB$5)-2),FALSE)-VLOOKUP($A62,'Variação'!$1:$1048576,2+3*(COLUMN(AB$5)-2),FALSE),0)+IFERROR(SUMIFS(Proventos!$F:$F,Proventos!$A:$A,YEAR(AB$5)&amp;MONTH(AB$5)&amp;Acompanhamento!$A62),0)</f>
        <v>0</v>
      </c>
      <c r="AC62" s="259">
        <f>IFERROR(VLOOKUP($A62,'Variação'!$1:$1048576,4+3*(COLUMN(AC$5)-2),FALSE)-VLOOKUP($A62,'Variação'!$1:$1048576,2+3*(COLUMN(AC$5)-2),FALSE),0)+IFERROR(SUMIFS(Proventos!$F:$F,Proventos!$A:$A,YEAR(AC$5)&amp;MONTH(AC$5)&amp;Acompanhamento!$A62),0)</f>
        <v>0</v>
      </c>
      <c r="AD62" s="259">
        <f>IFERROR(VLOOKUP($A62,'Variação'!$1:$1048576,4+3*(COLUMN(AD$5)-2),FALSE)-VLOOKUP($A62,'Variação'!$1:$1048576,2+3*(COLUMN(AD$5)-2),FALSE),0)+IFERROR(SUMIFS(Proventos!$F:$F,Proventos!$A:$A,YEAR(AD$5)&amp;MONTH(AD$5)&amp;Acompanhamento!$A62),0)</f>
        <v>0</v>
      </c>
      <c r="AE62" s="259">
        <f>IFERROR(VLOOKUP($A62,'Variação'!$1:$1048576,4+3*(COLUMN(AE$5)-2),FALSE)-VLOOKUP($A62,'Variação'!$1:$1048576,2+3*(COLUMN(AE$5)-2),FALSE),0)+IFERROR(SUMIFS(Proventos!$F:$F,Proventos!$A:$A,YEAR(AE$5)&amp;MONTH(AE$5)&amp;Acompanhamento!$A62),0)</f>
        <v>0</v>
      </c>
      <c r="AF62" s="259">
        <f>IFERROR(VLOOKUP($A62,'Variação'!$1:$1048576,4+3*(COLUMN(AF$5)-2),FALSE)-VLOOKUP($A62,'Variação'!$1:$1048576,2+3*(COLUMN(AF$5)-2),FALSE),0)+IFERROR(SUMIFS(Proventos!$F:$F,Proventos!$A:$A,YEAR(AF$5)&amp;MONTH(AF$5)&amp;Acompanhamento!$A62),0)</f>
        <v>0</v>
      </c>
      <c r="AG62" s="259">
        <f>IFERROR(VLOOKUP($A62,'Variação'!$1:$1048576,4+3*(COLUMN(AG$5)-2),FALSE)-VLOOKUP($A62,'Variação'!$1:$1048576,2+3*(COLUMN(AG$5)-2),FALSE),0)+IFERROR(SUMIFS(Proventos!$F:$F,Proventos!$A:$A,YEAR(AG$5)&amp;MONTH(AG$5)&amp;Acompanhamento!$A62),0)</f>
        <v>0</v>
      </c>
      <c r="AH62" s="259">
        <f>IFERROR(VLOOKUP($A62,'Variação'!$1:$1048576,4+3*(COLUMN(AH$5)-2),FALSE)-VLOOKUP($A62,'Variação'!$1:$1048576,2+3*(COLUMN(AH$5)-2),FALSE),0)+IFERROR(SUMIFS(Proventos!$F:$F,Proventos!$A:$A,YEAR(AH$5)&amp;MONTH(AH$5)&amp;Acompanhamento!$A62),0)</f>
        <v>0</v>
      </c>
      <c r="AI62" s="259">
        <f>IFERROR(VLOOKUP($A62,'Variação'!$1:$1048576,4+3*(COLUMN(AI$5)-2),FALSE)-VLOOKUP($A62,'Variação'!$1:$1048576,2+3*(COLUMN(AI$5)-2),FALSE),0)+IFERROR(SUMIFS(Proventos!$F:$F,Proventos!$A:$A,YEAR(AI$5)&amp;MONTH(AI$5)&amp;Acompanhamento!$A62),0)</f>
        <v>0</v>
      </c>
      <c r="AJ62" s="259">
        <f>IFERROR(VLOOKUP($A62,'Variação'!$1:$1048576,4+3*(COLUMN(AJ$5)-2),FALSE)-VLOOKUP($A62,'Variação'!$1:$1048576,2+3*(COLUMN(AJ$5)-2),FALSE),0)+IFERROR(SUMIFS(Proventos!$F:$F,Proventos!$A:$A,YEAR(AJ$5)&amp;MONTH(AJ$5)&amp;Acompanhamento!$A62),0)</f>
        <v>0</v>
      </c>
      <c r="AK62" s="259">
        <f>IFERROR(VLOOKUP($A62,'Variação'!$1:$1048576,4+3*(COLUMN(AK$5)-2),FALSE)-VLOOKUP($A62,'Variação'!$1:$1048576,2+3*(COLUMN(AK$5)-2),FALSE),0)+IFERROR(SUMIFS(Proventos!$F:$F,Proventos!$A:$A,YEAR(AK$5)&amp;MONTH(AK$5)&amp;Acompanhamento!$A62),0)</f>
        <v>0</v>
      </c>
      <c r="AL62" s="259">
        <f>IFERROR(VLOOKUP($A62,'Variação'!$1:$1048576,4+3*(COLUMN(AL$5)-2),FALSE)-VLOOKUP($A62,'Variação'!$1:$1048576,2+3*(COLUMN(AL$5)-2),FALSE),0)+IFERROR(SUMIFS(Proventos!$F:$F,Proventos!$A:$A,YEAR(AL$5)&amp;MONTH(AL$5)&amp;Acompanhamento!$A62),0)</f>
        <v>0</v>
      </c>
      <c r="AM62" s="259">
        <f>IFERROR(VLOOKUP($A62,'Variação'!$1:$1048576,4+3*(COLUMN(AM$5)-2),FALSE)-VLOOKUP($A62,'Variação'!$1:$1048576,2+3*(COLUMN(AM$5)-2),FALSE),0)+IFERROR(SUMIFS(Proventos!$F:$F,Proventos!$A:$A,YEAR(AM$5)&amp;MONTH(AM$5)&amp;Acompanhamento!$A62),0)</f>
        <v>0</v>
      </c>
      <c r="AN62" s="259">
        <f>IFERROR(VLOOKUP($A62,'Variação'!$1:$1048576,4+3*(COLUMN(AN$5)-2),FALSE)-VLOOKUP($A62,'Variação'!$1:$1048576,2+3*(COLUMN(AN$5)-2),FALSE),0)+IFERROR(SUMIFS(Proventos!$F:$F,Proventos!$A:$A,YEAR(AN$5)&amp;MONTH(AN$5)&amp;Acompanhamento!$A62),0)</f>
        <v>0</v>
      </c>
      <c r="AO62" s="259">
        <f>IFERROR(VLOOKUP($A62,'Variação'!$1:$1048576,4+3*(COLUMN(AO$5)-2),FALSE)-VLOOKUP($A62,'Variação'!$1:$1048576,2+3*(COLUMN(AO$5)-2),FALSE),0)+IFERROR(SUMIFS(Proventos!$F:$F,Proventos!$A:$A,YEAR(AO$5)&amp;MONTH(AO$5)&amp;Acompanhamento!$A62),0)</f>
        <v>0</v>
      </c>
      <c r="AP62" s="259">
        <f>IFERROR(VLOOKUP($A62,'Variação'!$1:$1048576,4+3*(COLUMN(AP$5)-2),FALSE)-VLOOKUP($A62,'Variação'!$1:$1048576,2+3*(COLUMN(AP$5)-2),FALSE),0)+IFERROR(SUMIFS(Proventos!$F:$F,Proventos!$A:$A,YEAR(AP$5)&amp;MONTH(AP$5)&amp;Acompanhamento!$A62),0)</f>
        <v>0</v>
      </c>
      <c r="AQ62" s="259">
        <f>IFERROR(VLOOKUP($A62,'Variação'!$1:$1048576,4+3*(COLUMN(AQ$5)-2),FALSE)-VLOOKUP($A62,'Variação'!$1:$1048576,2+3*(COLUMN(AQ$5)-2),FALSE),0)+IFERROR(SUMIFS(Proventos!$F:$F,Proventos!$A:$A,YEAR(AQ$5)&amp;MONTH(AQ$5)&amp;Acompanhamento!$A62),0)</f>
        <v>0</v>
      </c>
      <c r="AR62" s="259">
        <f>IFERROR(VLOOKUP($A62,'Variação'!$1:$1048576,4+3*(COLUMN(AR$5)-2),FALSE)-VLOOKUP($A62,'Variação'!$1:$1048576,2+3*(COLUMN(AR$5)-2),FALSE),0)+IFERROR(SUMIFS(Proventos!$F:$F,Proventos!$A:$A,YEAR(AR$5)&amp;MONTH(AR$5)&amp;Acompanhamento!$A62),0)</f>
        <v>0</v>
      </c>
      <c r="AS62" s="259">
        <f>IFERROR(VLOOKUP($A62,'Variação'!$1:$1048576,4+3*(COLUMN(AS$5)-2),FALSE)-VLOOKUP($A62,'Variação'!$1:$1048576,2+3*(COLUMN(AS$5)-2),FALSE),0)+IFERROR(SUMIFS(Proventos!$F:$F,Proventos!$A:$A,YEAR(AS$5)&amp;MONTH(AS$5)&amp;Acompanhamento!$A62),0)</f>
        <v>0</v>
      </c>
      <c r="AT62" s="259">
        <f>IFERROR(VLOOKUP($A62,'Variação'!$1:$1048576,4+3*(COLUMN(AT$5)-2),FALSE)-VLOOKUP($A62,'Variação'!$1:$1048576,2+3*(COLUMN(AT$5)-2),FALSE),0)+IFERROR(SUMIFS(Proventos!$F:$F,Proventos!$A:$A,YEAR(AT$5)&amp;MONTH(AT$5)&amp;Acompanhamento!$A62),0)</f>
        <v>0</v>
      </c>
      <c r="AU62" s="259">
        <f>IFERROR(VLOOKUP($A62,'Variação'!$1:$1048576,4+3*(COLUMN(AU$5)-2),FALSE)-VLOOKUP($A62,'Variação'!$1:$1048576,2+3*(COLUMN(AU$5)-2),FALSE),0)+IFERROR(SUMIFS(Proventos!$F:$F,Proventos!$A:$A,YEAR(AU$5)&amp;MONTH(AU$5)&amp;Acompanhamento!$A62),0)</f>
        <v>0</v>
      </c>
      <c r="AV62" s="259">
        <f>IFERROR(VLOOKUP($A62,'Variação'!$1:$1048576,4+3*(COLUMN(AV$5)-2),FALSE)-VLOOKUP($A62,'Variação'!$1:$1048576,2+3*(COLUMN(AV$5)-2),FALSE),0)+IFERROR(SUMIFS(Proventos!$F:$F,Proventos!$A:$A,YEAR(AV$5)&amp;MONTH(AV$5)&amp;Acompanhamento!$A62),0)</f>
        <v>0</v>
      </c>
      <c r="AW62" s="259">
        <f>IFERROR(VLOOKUP($A62,'Variação'!$1:$1048576,4+3*(COLUMN(AW$5)-2),FALSE)-VLOOKUP($A62,'Variação'!$1:$1048576,2+3*(COLUMN(AW$5)-2),FALSE),0)+IFERROR(SUMIFS(Proventos!$F:$F,Proventos!$A:$A,YEAR(AW$5)&amp;MONTH(AW$5)&amp;Acompanhamento!$A62),0)</f>
        <v>0</v>
      </c>
      <c r="AX62" s="259">
        <f>IFERROR(VLOOKUP($A62,'Variação'!$1:$1048576,4+3*(COLUMN(AX$5)-2),FALSE)-VLOOKUP($A62,'Variação'!$1:$1048576,2+3*(COLUMN(AX$5)-2),FALSE),0)+IFERROR(SUMIFS(Proventos!$F:$F,Proventos!$A:$A,YEAR(AX$5)&amp;MONTH(AX$5)&amp;Acompanhamento!$A62),0)</f>
        <v>0</v>
      </c>
      <c r="AY62" s="259">
        <f>IFERROR(VLOOKUP($A62,'Variação'!$1:$1048576,4+3*(COLUMN(AY$5)-2),FALSE)-VLOOKUP($A62,'Variação'!$1:$1048576,2+3*(COLUMN(AY$5)-2),FALSE),0)+IFERROR(SUMIFS(Proventos!$F:$F,Proventos!$A:$A,YEAR(AY$5)&amp;MONTH(AY$5)&amp;Acompanhamento!$A62),0)</f>
        <v>0</v>
      </c>
      <c r="AZ62" s="259">
        <f>IFERROR(VLOOKUP($A62,'Variação'!$1:$1048576,4+3*(COLUMN(AZ$5)-2),FALSE)-VLOOKUP($A62,'Variação'!$1:$1048576,2+3*(COLUMN(AZ$5)-2),FALSE),0)+IFERROR(SUMIFS(Proventos!$F:$F,Proventos!$A:$A,YEAR(AZ$5)&amp;MONTH(AZ$5)&amp;Acompanhamento!$A62),0)</f>
        <v>0</v>
      </c>
      <c r="BA62" s="259">
        <f>IFERROR(VLOOKUP($A62,'Variação'!$1:$1048576,4+3*(COLUMN(BA$5)-2),FALSE)-VLOOKUP($A62,'Variação'!$1:$1048576,2+3*(COLUMN(BA$5)-2),FALSE),0)+IFERROR(SUMIFS(Proventos!$F:$F,Proventos!$A:$A,YEAR(BA$5)&amp;MONTH(BA$5)&amp;Acompanhamento!$A62),0)</f>
        <v>0</v>
      </c>
      <c r="BB62" s="259">
        <f>IFERROR(VLOOKUP($A62,'Variação'!$1:$1048576,4+3*(COLUMN(BB$5)-2),FALSE)-VLOOKUP($A62,'Variação'!$1:$1048576,2+3*(COLUMN(BB$5)-2),FALSE),0)+IFERROR(SUMIFS(Proventos!$F:$F,Proventos!$A:$A,YEAR(BB$5)&amp;MONTH(BB$5)&amp;Acompanhamento!$A62),0)</f>
        <v>0</v>
      </c>
      <c r="BC62" s="259">
        <f>IFERROR(VLOOKUP($A62,'Variação'!$1:$1048576,4+3*(COLUMN(BC$5)-2),FALSE)-VLOOKUP($A62,'Variação'!$1:$1048576,2+3*(COLUMN(BC$5)-2),FALSE),0)+IFERROR(SUMIFS(Proventos!$F:$F,Proventos!$A:$A,YEAR(BC$5)&amp;MONTH(BC$5)&amp;Acompanhamento!$A62),0)</f>
        <v>0</v>
      </c>
      <c r="BD62" s="259">
        <f>IFERROR(VLOOKUP($A62,'Variação'!$1:$1048576,4+3*(COLUMN(BD$5)-2),FALSE)-VLOOKUP($A62,'Variação'!$1:$1048576,2+3*(COLUMN(BD$5)-2),FALSE),0)+IFERROR(SUMIFS(Proventos!$F:$F,Proventos!$A:$A,YEAR(BD$5)&amp;MONTH(BD$5)&amp;Acompanhamento!$A62),0)</f>
        <v>0</v>
      </c>
      <c r="BE62" s="259">
        <f>IFERROR(VLOOKUP($A62,'Variação'!$1:$1048576,4+3*(COLUMN(BE$5)-2),FALSE)-VLOOKUP($A62,'Variação'!$1:$1048576,2+3*(COLUMN(BE$5)-2),FALSE),0)+IFERROR(SUMIFS(Proventos!$F:$F,Proventos!$A:$A,YEAR(BE$5)&amp;MONTH(BE$5)&amp;Acompanhamento!$A62),0)</f>
        <v>0</v>
      </c>
      <c r="BF62" s="259">
        <f>IFERROR(VLOOKUP($A62,'Variação'!$1:$1048576,4+3*(COLUMN(BF$5)-2),FALSE)-VLOOKUP($A62,'Variação'!$1:$1048576,2+3*(COLUMN(BF$5)-2),FALSE),0)+IFERROR(SUMIFS(Proventos!$F:$F,Proventos!$A:$A,YEAR(BF$5)&amp;MONTH(BF$5)&amp;Acompanhamento!$A62),0)</f>
        <v>0</v>
      </c>
      <c r="BG62" s="259">
        <f>IFERROR(VLOOKUP($A62,'Variação'!$1:$1048576,4+3*(COLUMN(BG$5)-2),FALSE)-VLOOKUP($A62,'Variação'!$1:$1048576,2+3*(COLUMN(BG$5)-2),FALSE),0)+IFERROR(SUMIFS(Proventos!$F:$F,Proventos!$A:$A,YEAR(BG$5)&amp;MONTH(BG$5)&amp;Acompanhamento!$A62),0)</f>
        <v>0</v>
      </c>
      <c r="BH62" s="259">
        <f>IFERROR(VLOOKUP($A62,'Variação'!$1:$1048576,4+3*(COLUMN(BH$5)-2),FALSE)-VLOOKUP($A62,'Variação'!$1:$1048576,2+3*(COLUMN(BH$5)-2),FALSE),0)+IFERROR(SUMIFS(Proventos!$F:$F,Proventos!$A:$A,YEAR(BH$5)&amp;MONTH(BH$5)&amp;Acompanhamento!$A62),0)</f>
        <v>0</v>
      </c>
      <c r="BI62" s="259">
        <f>IFERROR(VLOOKUP($A62,'Variação'!$1:$1048576,4+3*(COLUMN(BI$5)-2),FALSE)-VLOOKUP($A62,'Variação'!$1:$1048576,2+3*(COLUMN(BI$5)-2),FALSE),0)+IFERROR(SUMIFS(Proventos!$F:$F,Proventos!$A:$A,YEAR(BI$5)&amp;MONTH(BI$5)&amp;Acompanhamento!$A62),0)</f>
        <v>0</v>
      </c>
    </row>
    <row r="63" ht="14.25" customHeight="1" outlineLevel="1">
      <c r="A63" s="261" t="s">
        <v>45</v>
      </c>
      <c r="B63" s="262">
        <f t="shared" ref="B63:BI63" si="8">SUM(B64:B73)</f>
        <v>0</v>
      </c>
      <c r="C63" s="262">
        <f t="shared" si="8"/>
        <v>0</v>
      </c>
      <c r="D63" s="262">
        <f t="shared" si="8"/>
        <v>0</v>
      </c>
      <c r="E63" s="262">
        <f t="shared" si="8"/>
        <v>0</v>
      </c>
      <c r="F63" s="262">
        <f t="shared" si="8"/>
        <v>0</v>
      </c>
      <c r="G63" s="262">
        <f t="shared" si="8"/>
        <v>0</v>
      </c>
      <c r="H63" s="262">
        <f t="shared" si="8"/>
        <v>0</v>
      </c>
      <c r="I63" s="262">
        <f t="shared" si="8"/>
        <v>0</v>
      </c>
      <c r="J63" s="262">
        <f t="shared" si="8"/>
        <v>0</v>
      </c>
      <c r="K63" s="262">
        <f t="shared" si="8"/>
        <v>0</v>
      </c>
      <c r="L63" s="262">
        <f t="shared" si="8"/>
        <v>0</v>
      </c>
      <c r="M63" s="262">
        <f t="shared" si="8"/>
        <v>0</v>
      </c>
      <c r="N63" s="262">
        <f t="shared" si="8"/>
        <v>0</v>
      </c>
      <c r="O63" s="262">
        <f t="shared" si="8"/>
        <v>0</v>
      </c>
      <c r="P63" s="262">
        <f t="shared" si="8"/>
        <v>0</v>
      </c>
      <c r="Q63" s="262">
        <f t="shared" si="8"/>
        <v>0</v>
      </c>
      <c r="R63" s="262">
        <f t="shared" si="8"/>
        <v>0</v>
      </c>
      <c r="S63" s="262">
        <f t="shared" si="8"/>
        <v>0</v>
      </c>
      <c r="T63" s="262">
        <f t="shared" si="8"/>
        <v>0</v>
      </c>
      <c r="U63" s="262">
        <f t="shared" si="8"/>
        <v>0</v>
      </c>
      <c r="V63" s="262">
        <f t="shared" si="8"/>
        <v>0</v>
      </c>
      <c r="W63" s="262">
        <f t="shared" si="8"/>
        <v>0</v>
      </c>
      <c r="X63" s="262">
        <f t="shared" si="8"/>
        <v>0</v>
      </c>
      <c r="Y63" s="262">
        <f t="shared" si="8"/>
        <v>0</v>
      </c>
      <c r="Z63" s="262">
        <f t="shared" si="8"/>
        <v>0</v>
      </c>
      <c r="AA63" s="262">
        <f t="shared" si="8"/>
        <v>0</v>
      </c>
      <c r="AB63" s="262">
        <f t="shared" si="8"/>
        <v>0</v>
      </c>
      <c r="AC63" s="262">
        <f t="shared" si="8"/>
        <v>0</v>
      </c>
      <c r="AD63" s="262">
        <f t="shared" si="8"/>
        <v>0</v>
      </c>
      <c r="AE63" s="262">
        <f t="shared" si="8"/>
        <v>0</v>
      </c>
      <c r="AF63" s="262">
        <f t="shared" si="8"/>
        <v>0</v>
      </c>
      <c r="AG63" s="262">
        <f t="shared" si="8"/>
        <v>0</v>
      </c>
      <c r="AH63" s="262">
        <f t="shared" si="8"/>
        <v>0</v>
      </c>
      <c r="AI63" s="262">
        <f t="shared" si="8"/>
        <v>0</v>
      </c>
      <c r="AJ63" s="262">
        <f t="shared" si="8"/>
        <v>0</v>
      </c>
      <c r="AK63" s="262">
        <f t="shared" si="8"/>
        <v>0</v>
      </c>
      <c r="AL63" s="262">
        <f t="shared" si="8"/>
        <v>0</v>
      </c>
      <c r="AM63" s="262">
        <f t="shared" si="8"/>
        <v>0</v>
      </c>
      <c r="AN63" s="262">
        <f t="shared" si="8"/>
        <v>0</v>
      </c>
      <c r="AO63" s="262">
        <f t="shared" si="8"/>
        <v>0</v>
      </c>
      <c r="AP63" s="262">
        <f t="shared" si="8"/>
        <v>0</v>
      </c>
      <c r="AQ63" s="262">
        <f t="shared" si="8"/>
        <v>0</v>
      </c>
      <c r="AR63" s="262">
        <f t="shared" si="8"/>
        <v>0</v>
      </c>
      <c r="AS63" s="262">
        <f t="shared" si="8"/>
        <v>0</v>
      </c>
      <c r="AT63" s="262">
        <f t="shared" si="8"/>
        <v>0</v>
      </c>
      <c r="AU63" s="262">
        <f t="shared" si="8"/>
        <v>0</v>
      </c>
      <c r="AV63" s="262">
        <f t="shared" si="8"/>
        <v>0</v>
      </c>
      <c r="AW63" s="262">
        <f t="shared" si="8"/>
        <v>0</v>
      </c>
      <c r="AX63" s="262">
        <f t="shared" si="8"/>
        <v>0</v>
      </c>
      <c r="AY63" s="262">
        <f t="shared" si="8"/>
        <v>0</v>
      </c>
      <c r="AZ63" s="262">
        <f t="shared" si="8"/>
        <v>0</v>
      </c>
      <c r="BA63" s="262">
        <f t="shared" si="8"/>
        <v>0</v>
      </c>
      <c r="BB63" s="262">
        <f t="shared" si="8"/>
        <v>0</v>
      </c>
      <c r="BC63" s="262">
        <f t="shared" si="8"/>
        <v>0</v>
      </c>
      <c r="BD63" s="262">
        <f t="shared" si="8"/>
        <v>0</v>
      </c>
      <c r="BE63" s="262">
        <f t="shared" si="8"/>
        <v>0</v>
      </c>
      <c r="BF63" s="262">
        <f t="shared" si="8"/>
        <v>0</v>
      </c>
      <c r="BG63" s="262">
        <f t="shared" si="8"/>
        <v>0</v>
      </c>
      <c r="BH63" s="262">
        <f t="shared" si="8"/>
        <v>0</v>
      </c>
      <c r="BI63" s="262">
        <f t="shared" si="8"/>
        <v>0</v>
      </c>
    </row>
    <row r="64" ht="14.25" customHeight="1" outlineLevel="2">
      <c r="A64" s="258" t="str">
        <f>IFERROR(__xludf.DUMMYFUNCTION("ARRAYFORMULA(IFERROR(FILTER('Cadastro e Histórico'!$A$26:$A$40,('Cadastro e Histórico'!$B$26:$B$40=A63)),""""))")," ")</f>
        <v/>
      </c>
      <c r="B64" s="259">
        <f>IFERROR(VLOOKUP($A64,'Variação'!$1:$1048576,4+3*(COLUMN(B$5)-2),FALSE)-VLOOKUP($A64,'Variação'!$1:$1048576,2+3*(COLUMN(B$5)-2),FALSE),0)+IFERROR(SUMIFS(Proventos!$F:$F,Proventos!$A:$A,YEAR(B$5)&amp;MONTH(B$5)&amp;Acompanhamento!$A64),0)</f>
        <v>0</v>
      </c>
      <c r="C64" s="259">
        <f>IFERROR(VLOOKUP($A64,'Variação'!$1:$1048576,4+3*(COLUMN(C$5)-2),FALSE)-VLOOKUP($A64,'Variação'!$1:$1048576,2+3*(COLUMN(C$5)-2),FALSE),0)+IFERROR(SUMIFS(Proventos!$F:$F,Proventos!$A:$A,YEAR(C$5)&amp;MONTH(C$5)&amp;Acompanhamento!$A64),0)</f>
        <v>0</v>
      </c>
      <c r="D64" s="259">
        <f>IFERROR(VLOOKUP($A64,'Variação'!$1:$1048576,4+3*(COLUMN(D$5)-2),FALSE)-VLOOKUP($A64,'Variação'!$1:$1048576,2+3*(COLUMN(D$5)-2),FALSE),0)+IFERROR(SUMIFS(Proventos!$F:$F,Proventos!$A:$A,YEAR(D$5)&amp;MONTH(D$5)&amp;Acompanhamento!$A64),0)</f>
        <v>0</v>
      </c>
      <c r="E64" s="259">
        <f>IFERROR(VLOOKUP($A64,'Variação'!$1:$1048576,4+3*(COLUMN(E$5)-2),FALSE)-VLOOKUP($A64,'Variação'!$1:$1048576,2+3*(COLUMN(E$5)-2),FALSE),0)+IFERROR(SUMIFS(Proventos!$F:$F,Proventos!$A:$A,YEAR(E$5)&amp;MONTH(E$5)&amp;Acompanhamento!$A64),0)</f>
        <v>0</v>
      </c>
      <c r="F64" s="259">
        <f>IFERROR(VLOOKUP($A64,'Variação'!$1:$1048576,4+3*(COLUMN(F$5)-2),FALSE)-VLOOKUP($A64,'Variação'!$1:$1048576,2+3*(COLUMN(F$5)-2),FALSE),0)+IFERROR(SUMIFS(Proventos!$F:$F,Proventos!$A:$A,YEAR(F$5)&amp;MONTH(F$5)&amp;Acompanhamento!$A64),0)</f>
        <v>0</v>
      </c>
      <c r="G64" s="259">
        <f>IFERROR(VLOOKUP($A64,'Variação'!$1:$1048576,4+3*(COLUMN(G$5)-2),FALSE)-VLOOKUP($A64,'Variação'!$1:$1048576,2+3*(COLUMN(G$5)-2),FALSE),0)+IFERROR(SUMIFS(Proventos!$F:$F,Proventos!$A:$A,YEAR(G$5)&amp;MONTH(G$5)&amp;Acompanhamento!$A64),0)</f>
        <v>0</v>
      </c>
      <c r="H64" s="259">
        <f>IFERROR(VLOOKUP($A64,'Variação'!$1:$1048576,4+3*(COLUMN(H$5)-2),FALSE)-VLOOKUP($A64,'Variação'!$1:$1048576,2+3*(COLUMN(H$5)-2),FALSE),0)+IFERROR(SUMIFS(Proventos!$F:$F,Proventos!$A:$A,YEAR(H$5)&amp;MONTH(H$5)&amp;Acompanhamento!$A64),0)</f>
        <v>0</v>
      </c>
      <c r="I64" s="259">
        <f>IFERROR(VLOOKUP($A64,'Variação'!$1:$1048576,4+3*(COLUMN(I$5)-2),FALSE)-VLOOKUP($A64,'Variação'!$1:$1048576,2+3*(COLUMN(I$5)-2),FALSE),0)+IFERROR(SUMIFS(Proventos!$F:$F,Proventos!$A:$A,YEAR(I$5)&amp;MONTH(I$5)&amp;Acompanhamento!$A64),0)</f>
        <v>0</v>
      </c>
      <c r="J64" s="259">
        <f>IFERROR(VLOOKUP($A64,'Variação'!$1:$1048576,4+3*(COLUMN(J$5)-2),FALSE)-VLOOKUP($A64,'Variação'!$1:$1048576,2+3*(COLUMN(J$5)-2),FALSE),0)+IFERROR(SUMIFS(Proventos!$F:$F,Proventos!$A:$A,YEAR(J$5)&amp;MONTH(J$5)&amp;Acompanhamento!$A64),0)</f>
        <v>0</v>
      </c>
      <c r="K64" s="259">
        <f>IFERROR(VLOOKUP($A64,'Variação'!$1:$1048576,4+3*(COLUMN(K$5)-2),FALSE)-VLOOKUP($A64,'Variação'!$1:$1048576,2+3*(COLUMN(K$5)-2),FALSE),0)+IFERROR(SUMIFS(Proventos!$F:$F,Proventos!$A:$A,YEAR(K$5)&amp;MONTH(K$5)&amp;Acompanhamento!$A64),0)</f>
        <v>0</v>
      </c>
      <c r="L64" s="259">
        <f>IFERROR(VLOOKUP($A64,'Variação'!$1:$1048576,4+3*(COLUMN(L$5)-2),FALSE)-VLOOKUP($A64,'Variação'!$1:$1048576,2+3*(COLUMN(L$5)-2),FALSE),0)+IFERROR(SUMIFS(Proventos!$F:$F,Proventos!$A:$A,YEAR(L$5)&amp;MONTH(L$5)&amp;Acompanhamento!$A64),0)</f>
        <v>0</v>
      </c>
      <c r="M64" s="259">
        <f>IFERROR(VLOOKUP($A64,'Variação'!$1:$1048576,4+3*(COLUMN(M$5)-2),FALSE)-VLOOKUP($A64,'Variação'!$1:$1048576,2+3*(COLUMN(M$5)-2),FALSE),0)+IFERROR(SUMIFS(Proventos!$F:$F,Proventos!$A:$A,YEAR(M$5)&amp;MONTH(M$5)&amp;Acompanhamento!$A64),0)</f>
        <v>0</v>
      </c>
      <c r="N64" s="259">
        <f>IFERROR(VLOOKUP($A64,'Variação'!$1:$1048576,4+3*(COLUMN(N$5)-2),FALSE)-VLOOKUP($A64,'Variação'!$1:$1048576,2+3*(COLUMN(N$5)-2),FALSE),0)+IFERROR(SUMIFS(Proventos!$F:$F,Proventos!$A:$A,YEAR(N$5)&amp;MONTH(N$5)&amp;Acompanhamento!$A64),0)</f>
        <v>0</v>
      </c>
      <c r="O64" s="259">
        <f>IFERROR(VLOOKUP($A64,'Variação'!$1:$1048576,4+3*(COLUMN(O$5)-2),FALSE)-VLOOKUP($A64,'Variação'!$1:$1048576,2+3*(COLUMN(O$5)-2),FALSE),0)+IFERROR(SUMIFS(Proventos!$F:$F,Proventos!$A:$A,YEAR(O$5)&amp;MONTH(O$5)&amp;Acompanhamento!$A64),0)</f>
        <v>0</v>
      </c>
      <c r="P64" s="259">
        <f>IFERROR(VLOOKUP($A64,'Variação'!$1:$1048576,4+3*(COLUMN(P$5)-2),FALSE)-VLOOKUP($A64,'Variação'!$1:$1048576,2+3*(COLUMN(P$5)-2),FALSE),0)+IFERROR(SUMIFS(Proventos!$F:$F,Proventos!$A:$A,YEAR(P$5)&amp;MONTH(P$5)&amp;Acompanhamento!$A64),0)</f>
        <v>0</v>
      </c>
      <c r="Q64" s="259">
        <f>IFERROR(VLOOKUP($A64,'Variação'!$1:$1048576,4+3*(COLUMN(Q$5)-2),FALSE)-VLOOKUP($A64,'Variação'!$1:$1048576,2+3*(COLUMN(Q$5)-2),FALSE),0)+IFERROR(SUMIFS(Proventos!$F:$F,Proventos!$A:$A,YEAR(Q$5)&amp;MONTH(Q$5)&amp;Acompanhamento!$A64),0)</f>
        <v>0</v>
      </c>
      <c r="R64" s="259">
        <f>IFERROR(VLOOKUP($A64,'Variação'!$1:$1048576,4+3*(COLUMN(R$5)-2),FALSE)-VLOOKUP($A64,'Variação'!$1:$1048576,2+3*(COLUMN(R$5)-2),FALSE),0)+IFERROR(SUMIFS(Proventos!$F:$F,Proventos!$A:$A,YEAR(R$5)&amp;MONTH(R$5)&amp;Acompanhamento!$A64),0)</f>
        <v>0</v>
      </c>
      <c r="S64" s="259">
        <f>IFERROR(VLOOKUP($A64,'Variação'!$1:$1048576,4+3*(COLUMN(S$5)-2),FALSE)-VLOOKUP($A64,'Variação'!$1:$1048576,2+3*(COLUMN(S$5)-2),FALSE),0)+IFERROR(SUMIFS(Proventos!$F:$F,Proventos!$A:$A,YEAR(S$5)&amp;MONTH(S$5)&amp;Acompanhamento!$A64),0)</f>
        <v>0</v>
      </c>
      <c r="T64" s="259">
        <f>IFERROR(VLOOKUP($A64,'Variação'!$1:$1048576,4+3*(COLUMN(T$5)-2),FALSE)-VLOOKUP($A64,'Variação'!$1:$1048576,2+3*(COLUMN(T$5)-2),FALSE),0)+IFERROR(SUMIFS(Proventos!$F:$F,Proventos!$A:$A,YEAR(T$5)&amp;MONTH(T$5)&amp;Acompanhamento!$A64),0)</f>
        <v>0</v>
      </c>
      <c r="U64" s="259">
        <f>IFERROR(VLOOKUP($A64,'Variação'!$1:$1048576,4+3*(COLUMN(U$5)-2),FALSE)-VLOOKUP($A64,'Variação'!$1:$1048576,2+3*(COLUMN(U$5)-2),FALSE),0)+IFERROR(SUMIFS(Proventos!$F:$F,Proventos!$A:$A,YEAR(U$5)&amp;MONTH(U$5)&amp;Acompanhamento!$A64),0)</f>
        <v>0</v>
      </c>
      <c r="V64" s="259">
        <f>IFERROR(VLOOKUP($A64,'Variação'!$1:$1048576,4+3*(COLUMN(V$5)-2),FALSE)-VLOOKUP($A64,'Variação'!$1:$1048576,2+3*(COLUMN(V$5)-2),FALSE),0)+IFERROR(SUMIFS(Proventos!$F:$F,Proventos!$A:$A,YEAR(V$5)&amp;MONTH(V$5)&amp;Acompanhamento!$A64),0)</f>
        <v>0</v>
      </c>
      <c r="W64" s="259">
        <f>IFERROR(VLOOKUP($A64,'Variação'!$1:$1048576,4+3*(COLUMN(W$5)-2),FALSE)-VLOOKUP($A64,'Variação'!$1:$1048576,2+3*(COLUMN(W$5)-2),FALSE),0)+IFERROR(SUMIFS(Proventos!$F:$F,Proventos!$A:$A,YEAR(W$5)&amp;MONTH(W$5)&amp;Acompanhamento!$A64),0)</f>
        <v>0</v>
      </c>
      <c r="X64" s="259">
        <f>IFERROR(VLOOKUP($A64,'Variação'!$1:$1048576,4+3*(COLUMN(X$5)-2),FALSE)-VLOOKUP($A64,'Variação'!$1:$1048576,2+3*(COLUMN(X$5)-2),FALSE),0)+IFERROR(SUMIFS(Proventos!$F:$F,Proventos!$A:$A,YEAR(X$5)&amp;MONTH(X$5)&amp;Acompanhamento!$A64),0)</f>
        <v>0</v>
      </c>
      <c r="Y64" s="259">
        <f>IFERROR(VLOOKUP($A64,'Variação'!$1:$1048576,4+3*(COLUMN(Y$5)-2),FALSE)-VLOOKUP($A64,'Variação'!$1:$1048576,2+3*(COLUMN(Y$5)-2),FALSE),0)+IFERROR(SUMIFS(Proventos!$F:$F,Proventos!$A:$A,YEAR(Y$5)&amp;MONTH(Y$5)&amp;Acompanhamento!$A64),0)</f>
        <v>0</v>
      </c>
      <c r="Z64" s="259">
        <f>IFERROR(VLOOKUP($A64,'Variação'!$1:$1048576,4+3*(COLUMN(Z$5)-2),FALSE)-VLOOKUP($A64,'Variação'!$1:$1048576,2+3*(COLUMN(Z$5)-2),FALSE),0)+IFERROR(SUMIFS(Proventos!$F:$F,Proventos!$A:$A,YEAR(Z$5)&amp;MONTH(Z$5)&amp;Acompanhamento!$A64),0)</f>
        <v>0</v>
      </c>
      <c r="AA64" s="259">
        <f>IFERROR(VLOOKUP($A64,'Variação'!$1:$1048576,4+3*(COLUMN(AA$5)-2),FALSE)-VLOOKUP($A64,'Variação'!$1:$1048576,2+3*(COLUMN(AA$5)-2),FALSE),0)+IFERROR(SUMIFS(Proventos!$F:$F,Proventos!$A:$A,YEAR(AA$5)&amp;MONTH(AA$5)&amp;Acompanhamento!$A64),0)</f>
        <v>0</v>
      </c>
      <c r="AB64" s="259">
        <f>IFERROR(VLOOKUP($A64,'Variação'!$1:$1048576,4+3*(COLUMN(AB$5)-2),FALSE)-VLOOKUP($A64,'Variação'!$1:$1048576,2+3*(COLUMN(AB$5)-2),FALSE),0)+IFERROR(SUMIFS(Proventos!$F:$F,Proventos!$A:$A,YEAR(AB$5)&amp;MONTH(AB$5)&amp;Acompanhamento!$A64),0)</f>
        <v>0</v>
      </c>
      <c r="AC64" s="259">
        <f>IFERROR(VLOOKUP($A64,'Variação'!$1:$1048576,4+3*(COLUMN(AC$5)-2),FALSE)-VLOOKUP($A64,'Variação'!$1:$1048576,2+3*(COLUMN(AC$5)-2),FALSE),0)+IFERROR(SUMIFS(Proventos!$F:$F,Proventos!$A:$A,YEAR(AC$5)&amp;MONTH(AC$5)&amp;Acompanhamento!$A64),0)</f>
        <v>0</v>
      </c>
      <c r="AD64" s="259">
        <f>IFERROR(VLOOKUP($A64,'Variação'!$1:$1048576,4+3*(COLUMN(AD$5)-2),FALSE)-VLOOKUP($A64,'Variação'!$1:$1048576,2+3*(COLUMN(AD$5)-2),FALSE),0)+IFERROR(SUMIFS(Proventos!$F:$F,Proventos!$A:$A,YEAR(AD$5)&amp;MONTH(AD$5)&amp;Acompanhamento!$A64),0)</f>
        <v>0</v>
      </c>
      <c r="AE64" s="259">
        <f>IFERROR(VLOOKUP($A64,'Variação'!$1:$1048576,4+3*(COLUMN(AE$5)-2),FALSE)-VLOOKUP($A64,'Variação'!$1:$1048576,2+3*(COLUMN(AE$5)-2),FALSE),0)+IFERROR(SUMIFS(Proventos!$F:$F,Proventos!$A:$A,YEAR(AE$5)&amp;MONTH(AE$5)&amp;Acompanhamento!$A64),0)</f>
        <v>0</v>
      </c>
      <c r="AF64" s="259">
        <f>IFERROR(VLOOKUP($A64,'Variação'!$1:$1048576,4+3*(COLUMN(AF$5)-2),FALSE)-VLOOKUP($A64,'Variação'!$1:$1048576,2+3*(COLUMN(AF$5)-2),FALSE),0)+IFERROR(SUMIFS(Proventos!$F:$F,Proventos!$A:$A,YEAR(AF$5)&amp;MONTH(AF$5)&amp;Acompanhamento!$A64),0)</f>
        <v>0</v>
      </c>
      <c r="AG64" s="259">
        <f>IFERROR(VLOOKUP($A64,'Variação'!$1:$1048576,4+3*(COLUMN(AG$5)-2),FALSE)-VLOOKUP($A64,'Variação'!$1:$1048576,2+3*(COLUMN(AG$5)-2),FALSE),0)+IFERROR(SUMIFS(Proventos!$F:$F,Proventos!$A:$A,YEAR(AG$5)&amp;MONTH(AG$5)&amp;Acompanhamento!$A64),0)</f>
        <v>0</v>
      </c>
      <c r="AH64" s="259">
        <f>IFERROR(VLOOKUP($A64,'Variação'!$1:$1048576,4+3*(COLUMN(AH$5)-2),FALSE)-VLOOKUP($A64,'Variação'!$1:$1048576,2+3*(COLUMN(AH$5)-2),FALSE),0)+IFERROR(SUMIFS(Proventos!$F:$F,Proventos!$A:$A,YEAR(AH$5)&amp;MONTH(AH$5)&amp;Acompanhamento!$A64),0)</f>
        <v>0</v>
      </c>
      <c r="AI64" s="259">
        <f>IFERROR(VLOOKUP($A64,'Variação'!$1:$1048576,4+3*(COLUMN(AI$5)-2),FALSE)-VLOOKUP($A64,'Variação'!$1:$1048576,2+3*(COLUMN(AI$5)-2),FALSE),0)+IFERROR(SUMIFS(Proventos!$F:$F,Proventos!$A:$A,YEAR(AI$5)&amp;MONTH(AI$5)&amp;Acompanhamento!$A64),0)</f>
        <v>0</v>
      </c>
      <c r="AJ64" s="259">
        <f>IFERROR(VLOOKUP($A64,'Variação'!$1:$1048576,4+3*(COLUMN(AJ$5)-2),FALSE)-VLOOKUP($A64,'Variação'!$1:$1048576,2+3*(COLUMN(AJ$5)-2),FALSE),0)+IFERROR(SUMIFS(Proventos!$F:$F,Proventos!$A:$A,YEAR(AJ$5)&amp;MONTH(AJ$5)&amp;Acompanhamento!$A64),0)</f>
        <v>0</v>
      </c>
      <c r="AK64" s="259">
        <f>IFERROR(VLOOKUP($A64,'Variação'!$1:$1048576,4+3*(COLUMN(AK$5)-2),FALSE)-VLOOKUP($A64,'Variação'!$1:$1048576,2+3*(COLUMN(AK$5)-2),FALSE),0)+IFERROR(SUMIFS(Proventos!$F:$F,Proventos!$A:$A,YEAR(AK$5)&amp;MONTH(AK$5)&amp;Acompanhamento!$A64),0)</f>
        <v>0</v>
      </c>
      <c r="AL64" s="259">
        <f>IFERROR(VLOOKUP($A64,'Variação'!$1:$1048576,4+3*(COLUMN(AL$5)-2),FALSE)-VLOOKUP($A64,'Variação'!$1:$1048576,2+3*(COLUMN(AL$5)-2),FALSE),0)+IFERROR(SUMIFS(Proventos!$F:$F,Proventos!$A:$A,YEAR(AL$5)&amp;MONTH(AL$5)&amp;Acompanhamento!$A64),0)</f>
        <v>0</v>
      </c>
      <c r="AM64" s="259">
        <f>IFERROR(VLOOKUP($A64,'Variação'!$1:$1048576,4+3*(COLUMN(AM$5)-2),FALSE)-VLOOKUP($A64,'Variação'!$1:$1048576,2+3*(COLUMN(AM$5)-2),FALSE),0)+IFERROR(SUMIFS(Proventos!$F:$F,Proventos!$A:$A,YEAR(AM$5)&amp;MONTH(AM$5)&amp;Acompanhamento!$A64),0)</f>
        <v>0</v>
      </c>
      <c r="AN64" s="259">
        <f>IFERROR(VLOOKUP($A64,'Variação'!$1:$1048576,4+3*(COLUMN(AN$5)-2),FALSE)-VLOOKUP($A64,'Variação'!$1:$1048576,2+3*(COLUMN(AN$5)-2),FALSE),0)+IFERROR(SUMIFS(Proventos!$F:$F,Proventos!$A:$A,YEAR(AN$5)&amp;MONTH(AN$5)&amp;Acompanhamento!$A64),0)</f>
        <v>0</v>
      </c>
      <c r="AO64" s="259">
        <f>IFERROR(VLOOKUP($A64,'Variação'!$1:$1048576,4+3*(COLUMN(AO$5)-2),FALSE)-VLOOKUP($A64,'Variação'!$1:$1048576,2+3*(COLUMN(AO$5)-2),FALSE),0)+IFERROR(SUMIFS(Proventos!$F:$F,Proventos!$A:$A,YEAR(AO$5)&amp;MONTH(AO$5)&amp;Acompanhamento!$A64),0)</f>
        <v>0</v>
      </c>
      <c r="AP64" s="259">
        <f>IFERROR(VLOOKUP($A64,'Variação'!$1:$1048576,4+3*(COLUMN(AP$5)-2),FALSE)-VLOOKUP($A64,'Variação'!$1:$1048576,2+3*(COLUMN(AP$5)-2),FALSE),0)+IFERROR(SUMIFS(Proventos!$F:$F,Proventos!$A:$A,YEAR(AP$5)&amp;MONTH(AP$5)&amp;Acompanhamento!$A64),0)</f>
        <v>0</v>
      </c>
      <c r="AQ64" s="259">
        <f>IFERROR(VLOOKUP($A64,'Variação'!$1:$1048576,4+3*(COLUMN(AQ$5)-2),FALSE)-VLOOKUP($A64,'Variação'!$1:$1048576,2+3*(COLUMN(AQ$5)-2),FALSE),0)+IFERROR(SUMIFS(Proventos!$F:$F,Proventos!$A:$A,YEAR(AQ$5)&amp;MONTH(AQ$5)&amp;Acompanhamento!$A64),0)</f>
        <v>0</v>
      </c>
      <c r="AR64" s="259">
        <f>IFERROR(VLOOKUP($A64,'Variação'!$1:$1048576,4+3*(COLUMN(AR$5)-2),FALSE)-VLOOKUP($A64,'Variação'!$1:$1048576,2+3*(COLUMN(AR$5)-2),FALSE),0)+IFERROR(SUMIFS(Proventos!$F:$F,Proventos!$A:$A,YEAR(AR$5)&amp;MONTH(AR$5)&amp;Acompanhamento!$A64),0)</f>
        <v>0</v>
      </c>
      <c r="AS64" s="259">
        <f>IFERROR(VLOOKUP($A64,'Variação'!$1:$1048576,4+3*(COLUMN(AS$5)-2),FALSE)-VLOOKUP($A64,'Variação'!$1:$1048576,2+3*(COLUMN(AS$5)-2),FALSE),0)+IFERROR(SUMIFS(Proventos!$F:$F,Proventos!$A:$A,YEAR(AS$5)&amp;MONTH(AS$5)&amp;Acompanhamento!$A64),0)</f>
        <v>0</v>
      </c>
      <c r="AT64" s="259">
        <f>IFERROR(VLOOKUP($A64,'Variação'!$1:$1048576,4+3*(COLUMN(AT$5)-2),FALSE)-VLOOKUP($A64,'Variação'!$1:$1048576,2+3*(COLUMN(AT$5)-2),FALSE),0)+IFERROR(SUMIFS(Proventos!$F:$F,Proventos!$A:$A,YEAR(AT$5)&amp;MONTH(AT$5)&amp;Acompanhamento!$A64),0)</f>
        <v>0</v>
      </c>
      <c r="AU64" s="259">
        <f>IFERROR(VLOOKUP($A64,'Variação'!$1:$1048576,4+3*(COLUMN(AU$5)-2),FALSE)-VLOOKUP($A64,'Variação'!$1:$1048576,2+3*(COLUMN(AU$5)-2),FALSE),0)+IFERROR(SUMIFS(Proventos!$F:$F,Proventos!$A:$A,YEAR(AU$5)&amp;MONTH(AU$5)&amp;Acompanhamento!$A64),0)</f>
        <v>0</v>
      </c>
      <c r="AV64" s="259">
        <f>IFERROR(VLOOKUP($A64,'Variação'!$1:$1048576,4+3*(COLUMN(AV$5)-2),FALSE)-VLOOKUP($A64,'Variação'!$1:$1048576,2+3*(COLUMN(AV$5)-2),FALSE),0)+IFERROR(SUMIFS(Proventos!$F:$F,Proventos!$A:$A,YEAR(AV$5)&amp;MONTH(AV$5)&amp;Acompanhamento!$A64),0)</f>
        <v>0</v>
      </c>
      <c r="AW64" s="259">
        <f>IFERROR(VLOOKUP($A64,'Variação'!$1:$1048576,4+3*(COLUMN(AW$5)-2),FALSE)-VLOOKUP($A64,'Variação'!$1:$1048576,2+3*(COLUMN(AW$5)-2),FALSE),0)+IFERROR(SUMIFS(Proventos!$F:$F,Proventos!$A:$A,YEAR(AW$5)&amp;MONTH(AW$5)&amp;Acompanhamento!$A64),0)</f>
        <v>0</v>
      </c>
      <c r="AX64" s="259">
        <f>IFERROR(VLOOKUP($A64,'Variação'!$1:$1048576,4+3*(COLUMN(AX$5)-2),FALSE)-VLOOKUP($A64,'Variação'!$1:$1048576,2+3*(COLUMN(AX$5)-2),FALSE),0)+IFERROR(SUMIFS(Proventos!$F:$F,Proventos!$A:$A,YEAR(AX$5)&amp;MONTH(AX$5)&amp;Acompanhamento!$A64),0)</f>
        <v>0</v>
      </c>
      <c r="AY64" s="259">
        <f>IFERROR(VLOOKUP($A64,'Variação'!$1:$1048576,4+3*(COLUMN(AY$5)-2),FALSE)-VLOOKUP($A64,'Variação'!$1:$1048576,2+3*(COLUMN(AY$5)-2),FALSE),0)+IFERROR(SUMIFS(Proventos!$F:$F,Proventos!$A:$A,YEAR(AY$5)&amp;MONTH(AY$5)&amp;Acompanhamento!$A64),0)</f>
        <v>0</v>
      </c>
      <c r="AZ64" s="259">
        <f>IFERROR(VLOOKUP($A64,'Variação'!$1:$1048576,4+3*(COLUMN(AZ$5)-2),FALSE)-VLOOKUP($A64,'Variação'!$1:$1048576,2+3*(COLUMN(AZ$5)-2),FALSE),0)+IFERROR(SUMIFS(Proventos!$F:$F,Proventos!$A:$A,YEAR(AZ$5)&amp;MONTH(AZ$5)&amp;Acompanhamento!$A64),0)</f>
        <v>0</v>
      </c>
      <c r="BA64" s="259">
        <f>IFERROR(VLOOKUP($A64,'Variação'!$1:$1048576,4+3*(COLUMN(BA$5)-2),FALSE)-VLOOKUP($A64,'Variação'!$1:$1048576,2+3*(COLUMN(BA$5)-2),FALSE),0)+IFERROR(SUMIFS(Proventos!$F:$F,Proventos!$A:$A,YEAR(BA$5)&amp;MONTH(BA$5)&amp;Acompanhamento!$A64),0)</f>
        <v>0</v>
      </c>
      <c r="BB64" s="259">
        <f>IFERROR(VLOOKUP($A64,'Variação'!$1:$1048576,4+3*(COLUMN(BB$5)-2),FALSE)-VLOOKUP($A64,'Variação'!$1:$1048576,2+3*(COLUMN(BB$5)-2),FALSE),0)+IFERROR(SUMIFS(Proventos!$F:$F,Proventos!$A:$A,YEAR(BB$5)&amp;MONTH(BB$5)&amp;Acompanhamento!$A64),0)</f>
        <v>0</v>
      </c>
      <c r="BC64" s="259">
        <f>IFERROR(VLOOKUP($A64,'Variação'!$1:$1048576,4+3*(COLUMN(BC$5)-2),FALSE)-VLOOKUP($A64,'Variação'!$1:$1048576,2+3*(COLUMN(BC$5)-2),FALSE),0)+IFERROR(SUMIFS(Proventos!$F:$F,Proventos!$A:$A,YEAR(BC$5)&amp;MONTH(BC$5)&amp;Acompanhamento!$A64),0)</f>
        <v>0</v>
      </c>
      <c r="BD64" s="259">
        <f>IFERROR(VLOOKUP($A64,'Variação'!$1:$1048576,4+3*(COLUMN(BD$5)-2),FALSE)-VLOOKUP($A64,'Variação'!$1:$1048576,2+3*(COLUMN(BD$5)-2),FALSE),0)+IFERROR(SUMIFS(Proventos!$F:$F,Proventos!$A:$A,YEAR(BD$5)&amp;MONTH(BD$5)&amp;Acompanhamento!$A64),0)</f>
        <v>0</v>
      </c>
      <c r="BE64" s="259">
        <f>IFERROR(VLOOKUP($A64,'Variação'!$1:$1048576,4+3*(COLUMN(BE$5)-2),FALSE)-VLOOKUP($A64,'Variação'!$1:$1048576,2+3*(COLUMN(BE$5)-2),FALSE),0)+IFERROR(SUMIFS(Proventos!$F:$F,Proventos!$A:$A,YEAR(BE$5)&amp;MONTH(BE$5)&amp;Acompanhamento!$A64),0)</f>
        <v>0</v>
      </c>
      <c r="BF64" s="259">
        <f>IFERROR(VLOOKUP($A64,'Variação'!$1:$1048576,4+3*(COLUMN(BF$5)-2),FALSE)-VLOOKUP($A64,'Variação'!$1:$1048576,2+3*(COLUMN(BF$5)-2),FALSE),0)+IFERROR(SUMIFS(Proventos!$F:$F,Proventos!$A:$A,YEAR(BF$5)&amp;MONTH(BF$5)&amp;Acompanhamento!$A64),0)</f>
        <v>0</v>
      </c>
      <c r="BG64" s="259">
        <f>IFERROR(VLOOKUP($A64,'Variação'!$1:$1048576,4+3*(COLUMN(BG$5)-2),FALSE)-VLOOKUP($A64,'Variação'!$1:$1048576,2+3*(COLUMN(BG$5)-2),FALSE),0)+IFERROR(SUMIFS(Proventos!$F:$F,Proventos!$A:$A,YEAR(BG$5)&amp;MONTH(BG$5)&amp;Acompanhamento!$A64),0)</f>
        <v>0</v>
      </c>
      <c r="BH64" s="259">
        <f>IFERROR(VLOOKUP($A64,'Variação'!$1:$1048576,4+3*(COLUMN(BH$5)-2),FALSE)-VLOOKUP($A64,'Variação'!$1:$1048576,2+3*(COLUMN(BH$5)-2),FALSE),0)+IFERROR(SUMIFS(Proventos!$F:$F,Proventos!$A:$A,YEAR(BH$5)&amp;MONTH(BH$5)&amp;Acompanhamento!$A64),0)</f>
        <v>0</v>
      </c>
      <c r="BI64" s="259">
        <f>IFERROR(VLOOKUP($A64,'Variação'!$1:$1048576,4+3*(COLUMN(BI$5)-2),FALSE)-VLOOKUP($A64,'Variação'!$1:$1048576,2+3*(COLUMN(BI$5)-2),FALSE),0)+IFERROR(SUMIFS(Proventos!$F:$F,Proventos!$A:$A,YEAR(BI$5)&amp;MONTH(BI$5)&amp;Acompanhamento!$A64),0)</f>
        <v>0</v>
      </c>
    </row>
    <row r="65" ht="14.25" customHeight="1" outlineLevel="2">
      <c r="A65" s="263"/>
      <c r="B65" s="259">
        <f>IFERROR(VLOOKUP($A65,'Variação'!$1:$1048576,4+3*(COLUMN(B$5)-2),FALSE)-VLOOKUP($A65,'Variação'!$1:$1048576,2+3*(COLUMN(B$5)-2),FALSE),0)+IFERROR(SUMIFS(Proventos!$F:$F,Proventos!$A:$A,YEAR(B$5)&amp;MONTH(B$5)&amp;Acompanhamento!$A65),0)</f>
        <v>0</v>
      </c>
      <c r="C65" s="259">
        <f>IFERROR(VLOOKUP($A65,'Variação'!$1:$1048576,4+3*(COLUMN(C$5)-2),FALSE)-VLOOKUP($A65,'Variação'!$1:$1048576,2+3*(COLUMN(C$5)-2),FALSE),0)+IFERROR(SUMIFS(Proventos!$F:$F,Proventos!$A:$A,YEAR(C$5)&amp;MONTH(C$5)&amp;Acompanhamento!$A65),0)</f>
        <v>0</v>
      </c>
      <c r="D65" s="259">
        <f>IFERROR(VLOOKUP($A65,'Variação'!$1:$1048576,4+3*(COLUMN(D$5)-2),FALSE)-VLOOKUP($A65,'Variação'!$1:$1048576,2+3*(COLUMN(D$5)-2),FALSE),0)+IFERROR(SUMIFS(Proventos!$F:$F,Proventos!$A:$A,YEAR(D$5)&amp;MONTH(D$5)&amp;Acompanhamento!$A65),0)</f>
        <v>0</v>
      </c>
      <c r="E65" s="259">
        <f>IFERROR(VLOOKUP($A65,'Variação'!$1:$1048576,4+3*(COLUMN(E$5)-2),FALSE)-VLOOKUP($A65,'Variação'!$1:$1048576,2+3*(COLUMN(E$5)-2),FALSE),0)+IFERROR(SUMIFS(Proventos!$F:$F,Proventos!$A:$A,YEAR(E$5)&amp;MONTH(E$5)&amp;Acompanhamento!$A65),0)</f>
        <v>0</v>
      </c>
      <c r="F65" s="259">
        <f>IFERROR(VLOOKUP($A65,'Variação'!$1:$1048576,4+3*(COLUMN(F$5)-2),FALSE)-VLOOKUP($A65,'Variação'!$1:$1048576,2+3*(COLUMN(F$5)-2),FALSE),0)+IFERROR(SUMIFS(Proventos!$F:$F,Proventos!$A:$A,YEAR(F$5)&amp;MONTH(F$5)&amp;Acompanhamento!$A65),0)</f>
        <v>0</v>
      </c>
      <c r="G65" s="259">
        <f>IFERROR(VLOOKUP($A65,'Variação'!$1:$1048576,4+3*(COLUMN(G$5)-2),FALSE)-VLOOKUP($A65,'Variação'!$1:$1048576,2+3*(COLUMN(G$5)-2),FALSE),0)+IFERROR(SUMIFS(Proventos!$F:$F,Proventos!$A:$A,YEAR(G$5)&amp;MONTH(G$5)&amp;Acompanhamento!$A65),0)</f>
        <v>0</v>
      </c>
      <c r="H65" s="259">
        <f>IFERROR(VLOOKUP($A65,'Variação'!$1:$1048576,4+3*(COLUMN(H$5)-2),FALSE)-VLOOKUP($A65,'Variação'!$1:$1048576,2+3*(COLUMN(H$5)-2),FALSE),0)+IFERROR(SUMIFS(Proventos!$F:$F,Proventos!$A:$A,YEAR(H$5)&amp;MONTH(H$5)&amp;Acompanhamento!$A65),0)</f>
        <v>0</v>
      </c>
      <c r="I65" s="259">
        <f>IFERROR(VLOOKUP($A65,'Variação'!$1:$1048576,4+3*(COLUMN(I$5)-2),FALSE)-VLOOKUP($A65,'Variação'!$1:$1048576,2+3*(COLUMN(I$5)-2),FALSE),0)+IFERROR(SUMIFS(Proventos!$F:$F,Proventos!$A:$A,YEAR(I$5)&amp;MONTH(I$5)&amp;Acompanhamento!$A65),0)</f>
        <v>0</v>
      </c>
      <c r="J65" s="259">
        <f>IFERROR(VLOOKUP($A65,'Variação'!$1:$1048576,4+3*(COLUMN(J$5)-2),FALSE)-VLOOKUP($A65,'Variação'!$1:$1048576,2+3*(COLUMN(J$5)-2),FALSE),0)+IFERROR(SUMIFS(Proventos!$F:$F,Proventos!$A:$A,YEAR(J$5)&amp;MONTH(J$5)&amp;Acompanhamento!$A65),0)</f>
        <v>0</v>
      </c>
      <c r="K65" s="259">
        <f>IFERROR(VLOOKUP($A65,'Variação'!$1:$1048576,4+3*(COLUMN(K$5)-2),FALSE)-VLOOKUP($A65,'Variação'!$1:$1048576,2+3*(COLUMN(K$5)-2),FALSE),0)+IFERROR(SUMIFS(Proventos!$F:$F,Proventos!$A:$A,YEAR(K$5)&amp;MONTH(K$5)&amp;Acompanhamento!$A65),0)</f>
        <v>0</v>
      </c>
      <c r="L65" s="259">
        <f>IFERROR(VLOOKUP($A65,'Variação'!$1:$1048576,4+3*(COLUMN(L$5)-2),FALSE)-VLOOKUP($A65,'Variação'!$1:$1048576,2+3*(COLUMN(L$5)-2),FALSE),0)+IFERROR(SUMIFS(Proventos!$F:$F,Proventos!$A:$A,YEAR(L$5)&amp;MONTH(L$5)&amp;Acompanhamento!$A65),0)</f>
        <v>0</v>
      </c>
      <c r="M65" s="259">
        <f>IFERROR(VLOOKUP($A65,'Variação'!$1:$1048576,4+3*(COLUMN(M$5)-2),FALSE)-VLOOKUP($A65,'Variação'!$1:$1048576,2+3*(COLUMN(M$5)-2),FALSE),0)+IFERROR(SUMIFS(Proventos!$F:$F,Proventos!$A:$A,YEAR(M$5)&amp;MONTH(M$5)&amp;Acompanhamento!$A65),0)</f>
        <v>0</v>
      </c>
      <c r="N65" s="259">
        <f>IFERROR(VLOOKUP($A65,'Variação'!$1:$1048576,4+3*(COLUMN(N$5)-2),FALSE)-VLOOKUP($A65,'Variação'!$1:$1048576,2+3*(COLUMN(N$5)-2),FALSE),0)+IFERROR(SUMIFS(Proventos!$F:$F,Proventos!$A:$A,YEAR(N$5)&amp;MONTH(N$5)&amp;Acompanhamento!$A65),0)</f>
        <v>0</v>
      </c>
      <c r="O65" s="259">
        <f>IFERROR(VLOOKUP($A65,'Variação'!$1:$1048576,4+3*(COLUMN(O$5)-2),FALSE)-VLOOKUP($A65,'Variação'!$1:$1048576,2+3*(COLUMN(O$5)-2),FALSE),0)+IFERROR(SUMIFS(Proventos!$F:$F,Proventos!$A:$A,YEAR(O$5)&amp;MONTH(O$5)&amp;Acompanhamento!$A65),0)</f>
        <v>0</v>
      </c>
      <c r="P65" s="259">
        <f>IFERROR(VLOOKUP($A65,'Variação'!$1:$1048576,4+3*(COLUMN(P$5)-2),FALSE)-VLOOKUP($A65,'Variação'!$1:$1048576,2+3*(COLUMN(P$5)-2),FALSE),0)+IFERROR(SUMIFS(Proventos!$F:$F,Proventos!$A:$A,YEAR(P$5)&amp;MONTH(P$5)&amp;Acompanhamento!$A65),0)</f>
        <v>0</v>
      </c>
      <c r="Q65" s="259">
        <f>IFERROR(VLOOKUP($A65,'Variação'!$1:$1048576,4+3*(COLUMN(Q$5)-2),FALSE)-VLOOKUP($A65,'Variação'!$1:$1048576,2+3*(COLUMN(Q$5)-2),FALSE),0)+IFERROR(SUMIFS(Proventos!$F:$F,Proventos!$A:$A,YEAR(Q$5)&amp;MONTH(Q$5)&amp;Acompanhamento!$A65),0)</f>
        <v>0</v>
      </c>
      <c r="R65" s="259">
        <f>IFERROR(VLOOKUP($A65,'Variação'!$1:$1048576,4+3*(COLUMN(R$5)-2),FALSE)-VLOOKUP($A65,'Variação'!$1:$1048576,2+3*(COLUMN(R$5)-2),FALSE),0)+IFERROR(SUMIFS(Proventos!$F:$F,Proventos!$A:$A,YEAR(R$5)&amp;MONTH(R$5)&amp;Acompanhamento!$A65),0)</f>
        <v>0</v>
      </c>
      <c r="S65" s="259">
        <f>IFERROR(VLOOKUP($A65,'Variação'!$1:$1048576,4+3*(COLUMN(S$5)-2),FALSE)-VLOOKUP($A65,'Variação'!$1:$1048576,2+3*(COLUMN(S$5)-2),FALSE),0)+IFERROR(SUMIFS(Proventos!$F:$F,Proventos!$A:$A,YEAR(S$5)&amp;MONTH(S$5)&amp;Acompanhamento!$A65),0)</f>
        <v>0</v>
      </c>
      <c r="T65" s="259">
        <f>IFERROR(VLOOKUP($A65,'Variação'!$1:$1048576,4+3*(COLUMN(T$5)-2),FALSE)-VLOOKUP($A65,'Variação'!$1:$1048576,2+3*(COLUMN(T$5)-2),FALSE),0)+IFERROR(SUMIFS(Proventos!$F:$F,Proventos!$A:$A,YEAR(T$5)&amp;MONTH(T$5)&amp;Acompanhamento!$A65),0)</f>
        <v>0</v>
      </c>
      <c r="U65" s="259">
        <f>IFERROR(VLOOKUP($A65,'Variação'!$1:$1048576,4+3*(COLUMN(U$5)-2),FALSE)-VLOOKUP($A65,'Variação'!$1:$1048576,2+3*(COLUMN(U$5)-2),FALSE),0)+IFERROR(SUMIFS(Proventos!$F:$F,Proventos!$A:$A,YEAR(U$5)&amp;MONTH(U$5)&amp;Acompanhamento!$A65),0)</f>
        <v>0</v>
      </c>
      <c r="V65" s="259">
        <f>IFERROR(VLOOKUP($A65,'Variação'!$1:$1048576,4+3*(COLUMN(V$5)-2),FALSE)-VLOOKUP($A65,'Variação'!$1:$1048576,2+3*(COLUMN(V$5)-2),FALSE),0)+IFERROR(SUMIFS(Proventos!$F:$F,Proventos!$A:$A,YEAR(V$5)&amp;MONTH(V$5)&amp;Acompanhamento!$A65),0)</f>
        <v>0</v>
      </c>
      <c r="W65" s="259">
        <f>IFERROR(VLOOKUP($A65,'Variação'!$1:$1048576,4+3*(COLUMN(W$5)-2),FALSE)-VLOOKUP($A65,'Variação'!$1:$1048576,2+3*(COLUMN(W$5)-2),FALSE),0)+IFERROR(SUMIFS(Proventos!$F:$F,Proventos!$A:$A,YEAR(W$5)&amp;MONTH(W$5)&amp;Acompanhamento!$A65),0)</f>
        <v>0</v>
      </c>
      <c r="X65" s="259">
        <f>IFERROR(VLOOKUP($A65,'Variação'!$1:$1048576,4+3*(COLUMN(X$5)-2),FALSE)-VLOOKUP($A65,'Variação'!$1:$1048576,2+3*(COLUMN(X$5)-2),FALSE),0)+IFERROR(SUMIFS(Proventos!$F:$F,Proventos!$A:$A,YEAR(X$5)&amp;MONTH(X$5)&amp;Acompanhamento!$A65),0)</f>
        <v>0</v>
      </c>
      <c r="Y65" s="259">
        <f>IFERROR(VLOOKUP($A65,'Variação'!$1:$1048576,4+3*(COLUMN(Y$5)-2),FALSE)-VLOOKUP($A65,'Variação'!$1:$1048576,2+3*(COLUMN(Y$5)-2),FALSE),0)+IFERROR(SUMIFS(Proventos!$F:$F,Proventos!$A:$A,YEAR(Y$5)&amp;MONTH(Y$5)&amp;Acompanhamento!$A65),0)</f>
        <v>0</v>
      </c>
      <c r="Z65" s="259">
        <f>IFERROR(VLOOKUP($A65,'Variação'!$1:$1048576,4+3*(COLUMN(Z$5)-2),FALSE)-VLOOKUP($A65,'Variação'!$1:$1048576,2+3*(COLUMN(Z$5)-2),FALSE),0)+IFERROR(SUMIFS(Proventos!$F:$F,Proventos!$A:$A,YEAR(Z$5)&amp;MONTH(Z$5)&amp;Acompanhamento!$A65),0)</f>
        <v>0</v>
      </c>
      <c r="AA65" s="259">
        <f>IFERROR(VLOOKUP($A65,'Variação'!$1:$1048576,4+3*(COLUMN(AA$5)-2),FALSE)-VLOOKUP($A65,'Variação'!$1:$1048576,2+3*(COLUMN(AA$5)-2),FALSE),0)+IFERROR(SUMIFS(Proventos!$F:$F,Proventos!$A:$A,YEAR(AA$5)&amp;MONTH(AA$5)&amp;Acompanhamento!$A65),0)</f>
        <v>0</v>
      </c>
      <c r="AB65" s="259">
        <f>IFERROR(VLOOKUP($A65,'Variação'!$1:$1048576,4+3*(COLUMN(AB$5)-2),FALSE)-VLOOKUP($A65,'Variação'!$1:$1048576,2+3*(COLUMN(AB$5)-2),FALSE),0)+IFERROR(SUMIFS(Proventos!$F:$F,Proventos!$A:$A,YEAR(AB$5)&amp;MONTH(AB$5)&amp;Acompanhamento!$A65),0)</f>
        <v>0</v>
      </c>
      <c r="AC65" s="259">
        <f>IFERROR(VLOOKUP($A65,'Variação'!$1:$1048576,4+3*(COLUMN(AC$5)-2),FALSE)-VLOOKUP($A65,'Variação'!$1:$1048576,2+3*(COLUMN(AC$5)-2),FALSE),0)+IFERROR(SUMIFS(Proventos!$F:$F,Proventos!$A:$A,YEAR(AC$5)&amp;MONTH(AC$5)&amp;Acompanhamento!$A65),0)</f>
        <v>0</v>
      </c>
      <c r="AD65" s="259">
        <f>IFERROR(VLOOKUP($A65,'Variação'!$1:$1048576,4+3*(COLUMN(AD$5)-2),FALSE)-VLOOKUP($A65,'Variação'!$1:$1048576,2+3*(COLUMN(AD$5)-2),FALSE),0)+IFERROR(SUMIFS(Proventos!$F:$F,Proventos!$A:$A,YEAR(AD$5)&amp;MONTH(AD$5)&amp;Acompanhamento!$A65),0)</f>
        <v>0</v>
      </c>
      <c r="AE65" s="259">
        <f>IFERROR(VLOOKUP($A65,'Variação'!$1:$1048576,4+3*(COLUMN(AE$5)-2),FALSE)-VLOOKUP($A65,'Variação'!$1:$1048576,2+3*(COLUMN(AE$5)-2),FALSE),0)+IFERROR(SUMIFS(Proventos!$F:$F,Proventos!$A:$A,YEAR(AE$5)&amp;MONTH(AE$5)&amp;Acompanhamento!$A65),0)</f>
        <v>0</v>
      </c>
      <c r="AF65" s="259">
        <f>IFERROR(VLOOKUP($A65,'Variação'!$1:$1048576,4+3*(COLUMN(AF$5)-2),FALSE)-VLOOKUP($A65,'Variação'!$1:$1048576,2+3*(COLUMN(AF$5)-2),FALSE),0)+IFERROR(SUMIFS(Proventos!$F:$F,Proventos!$A:$A,YEAR(AF$5)&amp;MONTH(AF$5)&amp;Acompanhamento!$A65),0)</f>
        <v>0</v>
      </c>
      <c r="AG65" s="259">
        <f>IFERROR(VLOOKUP($A65,'Variação'!$1:$1048576,4+3*(COLUMN(AG$5)-2),FALSE)-VLOOKUP($A65,'Variação'!$1:$1048576,2+3*(COLUMN(AG$5)-2),FALSE),0)+IFERROR(SUMIFS(Proventos!$F:$F,Proventos!$A:$A,YEAR(AG$5)&amp;MONTH(AG$5)&amp;Acompanhamento!$A65),0)</f>
        <v>0</v>
      </c>
      <c r="AH65" s="259">
        <f>IFERROR(VLOOKUP($A65,'Variação'!$1:$1048576,4+3*(COLUMN(AH$5)-2),FALSE)-VLOOKUP($A65,'Variação'!$1:$1048576,2+3*(COLUMN(AH$5)-2),FALSE),0)+IFERROR(SUMIFS(Proventos!$F:$F,Proventos!$A:$A,YEAR(AH$5)&amp;MONTH(AH$5)&amp;Acompanhamento!$A65),0)</f>
        <v>0</v>
      </c>
      <c r="AI65" s="259">
        <f>IFERROR(VLOOKUP($A65,'Variação'!$1:$1048576,4+3*(COLUMN(AI$5)-2),FALSE)-VLOOKUP($A65,'Variação'!$1:$1048576,2+3*(COLUMN(AI$5)-2),FALSE),0)+IFERROR(SUMIFS(Proventos!$F:$F,Proventos!$A:$A,YEAR(AI$5)&amp;MONTH(AI$5)&amp;Acompanhamento!$A65),0)</f>
        <v>0</v>
      </c>
      <c r="AJ65" s="259">
        <f>IFERROR(VLOOKUP($A65,'Variação'!$1:$1048576,4+3*(COLUMN(AJ$5)-2),FALSE)-VLOOKUP($A65,'Variação'!$1:$1048576,2+3*(COLUMN(AJ$5)-2),FALSE),0)+IFERROR(SUMIFS(Proventos!$F:$F,Proventos!$A:$A,YEAR(AJ$5)&amp;MONTH(AJ$5)&amp;Acompanhamento!$A65),0)</f>
        <v>0</v>
      </c>
      <c r="AK65" s="259">
        <f>IFERROR(VLOOKUP($A65,'Variação'!$1:$1048576,4+3*(COLUMN(AK$5)-2),FALSE)-VLOOKUP($A65,'Variação'!$1:$1048576,2+3*(COLUMN(AK$5)-2),FALSE),0)+IFERROR(SUMIFS(Proventos!$F:$F,Proventos!$A:$A,YEAR(AK$5)&amp;MONTH(AK$5)&amp;Acompanhamento!$A65),0)</f>
        <v>0</v>
      </c>
      <c r="AL65" s="259">
        <f>IFERROR(VLOOKUP($A65,'Variação'!$1:$1048576,4+3*(COLUMN(AL$5)-2),FALSE)-VLOOKUP($A65,'Variação'!$1:$1048576,2+3*(COLUMN(AL$5)-2),FALSE),0)+IFERROR(SUMIFS(Proventos!$F:$F,Proventos!$A:$A,YEAR(AL$5)&amp;MONTH(AL$5)&amp;Acompanhamento!$A65),0)</f>
        <v>0</v>
      </c>
      <c r="AM65" s="259">
        <f>IFERROR(VLOOKUP($A65,'Variação'!$1:$1048576,4+3*(COLUMN(AM$5)-2),FALSE)-VLOOKUP($A65,'Variação'!$1:$1048576,2+3*(COLUMN(AM$5)-2),FALSE),0)+IFERROR(SUMIFS(Proventos!$F:$F,Proventos!$A:$A,YEAR(AM$5)&amp;MONTH(AM$5)&amp;Acompanhamento!$A65),0)</f>
        <v>0</v>
      </c>
      <c r="AN65" s="259">
        <f>IFERROR(VLOOKUP($A65,'Variação'!$1:$1048576,4+3*(COLUMN(AN$5)-2),FALSE)-VLOOKUP($A65,'Variação'!$1:$1048576,2+3*(COLUMN(AN$5)-2),FALSE),0)+IFERROR(SUMIFS(Proventos!$F:$F,Proventos!$A:$A,YEAR(AN$5)&amp;MONTH(AN$5)&amp;Acompanhamento!$A65),0)</f>
        <v>0</v>
      </c>
      <c r="AO65" s="259">
        <f>IFERROR(VLOOKUP($A65,'Variação'!$1:$1048576,4+3*(COLUMN(AO$5)-2),FALSE)-VLOOKUP($A65,'Variação'!$1:$1048576,2+3*(COLUMN(AO$5)-2),FALSE),0)+IFERROR(SUMIFS(Proventos!$F:$F,Proventos!$A:$A,YEAR(AO$5)&amp;MONTH(AO$5)&amp;Acompanhamento!$A65),0)</f>
        <v>0</v>
      </c>
      <c r="AP65" s="259">
        <f>IFERROR(VLOOKUP($A65,'Variação'!$1:$1048576,4+3*(COLUMN(AP$5)-2),FALSE)-VLOOKUP($A65,'Variação'!$1:$1048576,2+3*(COLUMN(AP$5)-2),FALSE),0)+IFERROR(SUMIFS(Proventos!$F:$F,Proventos!$A:$A,YEAR(AP$5)&amp;MONTH(AP$5)&amp;Acompanhamento!$A65),0)</f>
        <v>0</v>
      </c>
      <c r="AQ65" s="259">
        <f>IFERROR(VLOOKUP($A65,'Variação'!$1:$1048576,4+3*(COLUMN(AQ$5)-2),FALSE)-VLOOKUP($A65,'Variação'!$1:$1048576,2+3*(COLUMN(AQ$5)-2),FALSE),0)+IFERROR(SUMIFS(Proventos!$F:$F,Proventos!$A:$A,YEAR(AQ$5)&amp;MONTH(AQ$5)&amp;Acompanhamento!$A65),0)</f>
        <v>0</v>
      </c>
      <c r="AR65" s="259">
        <f>IFERROR(VLOOKUP($A65,'Variação'!$1:$1048576,4+3*(COLUMN(AR$5)-2),FALSE)-VLOOKUP($A65,'Variação'!$1:$1048576,2+3*(COLUMN(AR$5)-2),FALSE),0)+IFERROR(SUMIFS(Proventos!$F:$F,Proventos!$A:$A,YEAR(AR$5)&amp;MONTH(AR$5)&amp;Acompanhamento!$A65),0)</f>
        <v>0</v>
      </c>
      <c r="AS65" s="259">
        <f>IFERROR(VLOOKUP($A65,'Variação'!$1:$1048576,4+3*(COLUMN(AS$5)-2),FALSE)-VLOOKUP($A65,'Variação'!$1:$1048576,2+3*(COLUMN(AS$5)-2),FALSE),0)+IFERROR(SUMIFS(Proventos!$F:$F,Proventos!$A:$A,YEAR(AS$5)&amp;MONTH(AS$5)&amp;Acompanhamento!$A65),0)</f>
        <v>0</v>
      </c>
      <c r="AT65" s="259">
        <f>IFERROR(VLOOKUP($A65,'Variação'!$1:$1048576,4+3*(COLUMN(AT$5)-2),FALSE)-VLOOKUP($A65,'Variação'!$1:$1048576,2+3*(COLUMN(AT$5)-2),FALSE),0)+IFERROR(SUMIFS(Proventos!$F:$F,Proventos!$A:$A,YEAR(AT$5)&amp;MONTH(AT$5)&amp;Acompanhamento!$A65),0)</f>
        <v>0</v>
      </c>
      <c r="AU65" s="259">
        <f>IFERROR(VLOOKUP($A65,'Variação'!$1:$1048576,4+3*(COLUMN(AU$5)-2),FALSE)-VLOOKUP($A65,'Variação'!$1:$1048576,2+3*(COLUMN(AU$5)-2),FALSE),0)+IFERROR(SUMIFS(Proventos!$F:$F,Proventos!$A:$A,YEAR(AU$5)&amp;MONTH(AU$5)&amp;Acompanhamento!$A65),0)</f>
        <v>0</v>
      </c>
      <c r="AV65" s="259">
        <f>IFERROR(VLOOKUP($A65,'Variação'!$1:$1048576,4+3*(COLUMN(AV$5)-2),FALSE)-VLOOKUP($A65,'Variação'!$1:$1048576,2+3*(COLUMN(AV$5)-2),FALSE),0)+IFERROR(SUMIFS(Proventos!$F:$F,Proventos!$A:$A,YEAR(AV$5)&amp;MONTH(AV$5)&amp;Acompanhamento!$A65),0)</f>
        <v>0</v>
      </c>
      <c r="AW65" s="259">
        <f>IFERROR(VLOOKUP($A65,'Variação'!$1:$1048576,4+3*(COLUMN(AW$5)-2),FALSE)-VLOOKUP($A65,'Variação'!$1:$1048576,2+3*(COLUMN(AW$5)-2),FALSE),0)+IFERROR(SUMIFS(Proventos!$F:$F,Proventos!$A:$A,YEAR(AW$5)&amp;MONTH(AW$5)&amp;Acompanhamento!$A65),0)</f>
        <v>0</v>
      </c>
      <c r="AX65" s="259">
        <f>IFERROR(VLOOKUP($A65,'Variação'!$1:$1048576,4+3*(COLUMN(AX$5)-2),FALSE)-VLOOKUP($A65,'Variação'!$1:$1048576,2+3*(COLUMN(AX$5)-2),FALSE),0)+IFERROR(SUMIFS(Proventos!$F:$F,Proventos!$A:$A,YEAR(AX$5)&amp;MONTH(AX$5)&amp;Acompanhamento!$A65),0)</f>
        <v>0</v>
      </c>
      <c r="AY65" s="259">
        <f>IFERROR(VLOOKUP($A65,'Variação'!$1:$1048576,4+3*(COLUMN(AY$5)-2),FALSE)-VLOOKUP($A65,'Variação'!$1:$1048576,2+3*(COLUMN(AY$5)-2),FALSE),0)+IFERROR(SUMIFS(Proventos!$F:$F,Proventos!$A:$A,YEAR(AY$5)&amp;MONTH(AY$5)&amp;Acompanhamento!$A65),0)</f>
        <v>0</v>
      </c>
      <c r="AZ65" s="259">
        <f>IFERROR(VLOOKUP($A65,'Variação'!$1:$1048576,4+3*(COLUMN(AZ$5)-2),FALSE)-VLOOKUP($A65,'Variação'!$1:$1048576,2+3*(COLUMN(AZ$5)-2),FALSE),0)+IFERROR(SUMIFS(Proventos!$F:$F,Proventos!$A:$A,YEAR(AZ$5)&amp;MONTH(AZ$5)&amp;Acompanhamento!$A65),0)</f>
        <v>0</v>
      </c>
      <c r="BA65" s="259">
        <f>IFERROR(VLOOKUP($A65,'Variação'!$1:$1048576,4+3*(COLUMN(BA$5)-2),FALSE)-VLOOKUP($A65,'Variação'!$1:$1048576,2+3*(COLUMN(BA$5)-2),FALSE),0)+IFERROR(SUMIFS(Proventos!$F:$F,Proventos!$A:$A,YEAR(BA$5)&amp;MONTH(BA$5)&amp;Acompanhamento!$A65),0)</f>
        <v>0</v>
      </c>
      <c r="BB65" s="259">
        <f>IFERROR(VLOOKUP($A65,'Variação'!$1:$1048576,4+3*(COLUMN(BB$5)-2),FALSE)-VLOOKUP($A65,'Variação'!$1:$1048576,2+3*(COLUMN(BB$5)-2),FALSE),0)+IFERROR(SUMIFS(Proventos!$F:$F,Proventos!$A:$A,YEAR(BB$5)&amp;MONTH(BB$5)&amp;Acompanhamento!$A65),0)</f>
        <v>0</v>
      </c>
      <c r="BC65" s="259">
        <f>IFERROR(VLOOKUP($A65,'Variação'!$1:$1048576,4+3*(COLUMN(BC$5)-2),FALSE)-VLOOKUP($A65,'Variação'!$1:$1048576,2+3*(COLUMN(BC$5)-2),FALSE),0)+IFERROR(SUMIFS(Proventos!$F:$F,Proventos!$A:$A,YEAR(BC$5)&amp;MONTH(BC$5)&amp;Acompanhamento!$A65),0)</f>
        <v>0</v>
      </c>
      <c r="BD65" s="259">
        <f>IFERROR(VLOOKUP($A65,'Variação'!$1:$1048576,4+3*(COLUMN(BD$5)-2),FALSE)-VLOOKUP($A65,'Variação'!$1:$1048576,2+3*(COLUMN(BD$5)-2),FALSE),0)+IFERROR(SUMIFS(Proventos!$F:$F,Proventos!$A:$A,YEAR(BD$5)&amp;MONTH(BD$5)&amp;Acompanhamento!$A65),0)</f>
        <v>0</v>
      </c>
      <c r="BE65" s="259">
        <f>IFERROR(VLOOKUP($A65,'Variação'!$1:$1048576,4+3*(COLUMN(BE$5)-2),FALSE)-VLOOKUP($A65,'Variação'!$1:$1048576,2+3*(COLUMN(BE$5)-2),FALSE),0)+IFERROR(SUMIFS(Proventos!$F:$F,Proventos!$A:$A,YEAR(BE$5)&amp;MONTH(BE$5)&amp;Acompanhamento!$A65),0)</f>
        <v>0</v>
      </c>
      <c r="BF65" s="259">
        <f>IFERROR(VLOOKUP($A65,'Variação'!$1:$1048576,4+3*(COLUMN(BF$5)-2),FALSE)-VLOOKUP($A65,'Variação'!$1:$1048576,2+3*(COLUMN(BF$5)-2),FALSE),0)+IFERROR(SUMIFS(Proventos!$F:$F,Proventos!$A:$A,YEAR(BF$5)&amp;MONTH(BF$5)&amp;Acompanhamento!$A65),0)</f>
        <v>0</v>
      </c>
      <c r="BG65" s="259">
        <f>IFERROR(VLOOKUP($A65,'Variação'!$1:$1048576,4+3*(COLUMN(BG$5)-2),FALSE)-VLOOKUP($A65,'Variação'!$1:$1048576,2+3*(COLUMN(BG$5)-2),FALSE),0)+IFERROR(SUMIFS(Proventos!$F:$F,Proventos!$A:$A,YEAR(BG$5)&amp;MONTH(BG$5)&amp;Acompanhamento!$A65),0)</f>
        <v>0</v>
      </c>
      <c r="BH65" s="259">
        <f>IFERROR(VLOOKUP($A65,'Variação'!$1:$1048576,4+3*(COLUMN(BH$5)-2),FALSE)-VLOOKUP($A65,'Variação'!$1:$1048576,2+3*(COLUMN(BH$5)-2),FALSE),0)+IFERROR(SUMIFS(Proventos!$F:$F,Proventos!$A:$A,YEAR(BH$5)&amp;MONTH(BH$5)&amp;Acompanhamento!$A65),0)</f>
        <v>0</v>
      </c>
      <c r="BI65" s="259">
        <f>IFERROR(VLOOKUP($A65,'Variação'!$1:$1048576,4+3*(COLUMN(BI$5)-2),FALSE)-VLOOKUP($A65,'Variação'!$1:$1048576,2+3*(COLUMN(BI$5)-2),FALSE),0)+IFERROR(SUMIFS(Proventos!$F:$F,Proventos!$A:$A,YEAR(BI$5)&amp;MONTH(BI$5)&amp;Acompanhamento!$A65),0)</f>
        <v>0</v>
      </c>
    </row>
    <row r="66" ht="14.25" customHeight="1" outlineLevel="2">
      <c r="A66" s="263"/>
      <c r="B66" s="259">
        <f>IFERROR(VLOOKUP($A66,'Variação'!$1:$1048576,4+3*(COLUMN(B$5)-2),FALSE)-VLOOKUP($A66,'Variação'!$1:$1048576,2+3*(COLUMN(B$5)-2),FALSE),0)+IFERROR(SUMIFS(Proventos!$F:$F,Proventos!$A:$A,YEAR(B$5)&amp;MONTH(B$5)&amp;Acompanhamento!$A66),0)</f>
        <v>0</v>
      </c>
      <c r="C66" s="259">
        <f>IFERROR(VLOOKUP($A66,'Variação'!$1:$1048576,4+3*(COLUMN(C$5)-2),FALSE)-VLOOKUP($A66,'Variação'!$1:$1048576,2+3*(COLUMN(C$5)-2),FALSE),0)+IFERROR(SUMIFS(Proventos!$F:$F,Proventos!$A:$A,YEAR(C$5)&amp;MONTH(C$5)&amp;Acompanhamento!$A66),0)</f>
        <v>0</v>
      </c>
      <c r="D66" s="259">
        <f>IFERROR(VLOOKUP($A66,'Variação'!$1:$1048576,4+3*(COLUMN(D$5)-2),FALSE)-VLOOKUP($A66,'Variação'!$1:$1048576,2+3*(COLUMN(D$5)-2),FALSE),0)+IFERROR(SUMIFS(Proventos!$F:$F,Proventos!$A:$A,YEAR(D$5)&amp;MONTH(D$5)&amp;Acompanhamento!$A66),0)</f>
        <v>0</v>
      </c>
      <c r="E66" s="259">
        <f>IFERROR(VLOOKUP($A66,'Variação'!$1:$1048576,4+3*(COLUMN(E$5)-2),FALSE)-VLOOKUP($A66,'Variação'!$1:$1048576,2+3*(COLUMN(E$5)-2),FALSE),0)+IFERROR(SUMIFS(Proventos!$F:$F,Proventos!$A:$A,YEAR(E$5)&amp;MONTH(E$5)&amp;Acompanhamento!$A66),0)</f>
        <v>0</v>
      </c>
      <c r="F66" s="259">
        <f>IFERROR(VLOOKUP($A66,'Variação'!$1:$1048576,4+3*(COLUMN(F$5)-2),FALSE)-VLOOKUP($A66,'Variação'!$1:$1048576,2+3*(COLUMN(F$5)-2),FALSE),0)+IFERROR(SUMIFS(Proventos!$F:$F,Proventos!$A:$A,YEAR(F$5)&amp;MONTH(F$5)&amp;Acompanhamento!$A66),0)</f>
        <v>0</v>
      </c>
      <c r="G66" s="259">
        <f>IFERROR(VLOOKUP($A66,'Variação'!$1:$1048576,4+3*(COLUMN(G$5)-2),FALSE)-VLOOKUP($A66,'Variação'!$1:$1048576,2+3*(COLUMN(G$5)-2),FALSE),0)+IFERROR(SUMIFS(Proventos!$F:$F,Proventos!$A:$A,YEAR(G$5)&amp;MONTH(G$5)&amp;Acompanhamento!$A66),0)</f>
        <v>0</v>
      </c>
      <c r="H66" s="259">
        <f>IFERROR(VLOOKUP($A66,'Variação'!$1:$1048576,4+3*(COLUMN(H$5)-2),FALSE)-VLOOKUP($A66,'Variação'!$1:$1048576,2+3*(COLUMN(H$5)-2),FALSE),0)+IFERROR(SUMIFS(Proventos!$F:$F,Proventos!$A:$A,YEAR(H$5)&amp;MONTH(H$5)&amp;Acompanhamento!$A66),0)</f>
        <v>0</v>
      </c>
      <c r="I66" s="259">
        <f>IFERROR(VLOOKUP($A66,'Variação'!$1:$1048576,4+3*(COLUMN(I$5)-2),FALSE)-VLOOKUP($A66,'Variação'!$1:$1048576,2+3*(COLUMN(I$5)-2),FALSE),0)+IFERROR(SUMIFS(Proventos!$F:$F,Proventos!$A:$A,YEAR(I$5)&amp;MONTH(I$5)&amp;Acompanhamento!$A66),0)</f>
        <v>0</v>
      </c>
      <c r="J66" s="259">
        <f>IFERROR(VLOOKUP($A66,'Variação'!$1:$1048576,4+3*(COLUMN(J$5)-2),FALSE)-VLOOKUP($A66,'Variação'!$1:$1048576,2+3*(COLUMN(J$5)-2),FALSE),0)+IFERROR(SUMIFS(Proventos!$F:$F,Proventos!$A:$A,YEAR(J$5)&amp;MONTH(J$5)&amp;Acompanhamento!$A66),0)</f>
        <v>0</v>
      </c>
      <c r="K66" s="259">
        <f>IFERROR(VLOOKUP($A66,'Variação'!$1:$1048576,4+3*(COLUMN(K$5)-2),FALSE)-VLOOKUP($A66,'Variação'!$1:$1048576,2+3*(COLUMN(K$5)-2),FALSE),0)+IFERROR(SUMIFS(Proventos!$F:$F,Proventos!$A:$A,YEAR(K$5)&amp;MONTH(K$5)&amp;Acompanhamento!$A66),0)</f>
        <v>0</v>
      </c>
      <c r="L66" s="259">
        <f>IFERROR(VLOOKUP($A66,'Variação'!$1:$1048576,4+3*(COLUMN(L$5)-2),FALSE)-VLOOKUP($A66,'Variação'!$1:$1048576,2+3*(COLUMN(L$5)-2),FALSE),0)+IFERROR(SUMIFS(Proventos!$F:$F,Proventos!$A:$A,YEAR(L$5)&amp;MONTH(L$5)&amp;Acompanhamento!$A66),0)</f>
        <v>0</v>
      </c>
      <c r="M66" s="259">
        <f>IFERROR(VLOOKUP($A66,'Variação'!$1:$1048576,4+3*(COLUMN(M$5)-2),FALSE)-VLOOKUP($A66,'Variação'!$1:$1048576,2+3*(COLUMN(M$5)-2),FALSE),0)+IFERROR(SUMIFS(Proventos!$F:$F,Proventos!$A:$A,YEAR(M$5)&amp;MONTH(M$5)&amp;Acompanhamento!$A66),0)</f>
        <v>0</v>
      </c>
      <c r="N66" s="259">
        <f>IFERROR(VLOOKUP($A66,'Variação'!$1:$1048576,4+3*(COLUMN(N$5)-2),FALSE)-VLOOKUP($A66,'Variação'!$1:$1048576,2+3*(COLUMN(N$5)-2),FALSE),0)+IFERROR(SUMIFS(Proventos!$F:$F,Proventos!$A:$A,YEAR(N$5)&amp;MONTH(N$5)&amp;Acompanhamento!$A66),0)</f>
        <v>0</v>
      </c>
      <c r="O66" s="259">
        <f>IFERROR(VLOOKUP($A66,'Variação'!$1:$1048576,4+3*(COLUMN(O$5)-2),FALSE)-VLOOKUP($A66,'Variação'!$1:$1048576,2+3*(COLUMN(O$5)-2),FALSE),0)+IFERROR(SUMIFS(Proventos!$F:$F,Proventos!$A:$A,YEAR(O$5)&amp;MONTH(O$5)&amp;Acompanhamento!$A66),0)</f>
        <v>0</v>
      </c>
      <c r="P66" s="259">
        <f>IFERROR(VLOOKUP($A66,'Variação'!$1:$1048576,4+3*(COLUMN(P$5)-2),FALSE)-VLOOKUP($A66,'Variação'!$1:$1048576,2+3*(COLUMN(P$5)-2),FALSE),0)+IFERROR(SUMIFS(Proventos!$F:$F,Proventos!$A:$A,YEAR(P$5)&amp;MONTH(P$5)&amp;Acompanhamento!$A66),0)</f>
        <v>0</v>
      </c>
      <c r="Q66" s="259">
        <f>IFERROR(VLOOKUP($A66,'Variação'!$1:$1048576,4+3*(COLUMN(Q$5)-2),FALSE)-VLOOKUP($A66,'Variação'!$1:$1048576,2+3*(COLUMN(Q$5)-2),FALSE),0)+IFERROR(SUMIFS(Proventos!$F:$F,Proventos!$A:$A,YEAR(Q$5)&amp;MONTH(Q$5)&amp;Acompanhamento!$A66),0)</f>
        <v>0</v>
      </c>
      <c r="R66" s="259">
        <f>IFERROR(VLOOKUP($A66,'Variação'!$1:$1048576,4+3*(COLUMN(R$5)-2),FALSE)-VLOOKUP($A66,'Variação'!$1:$1048576,2+3*(COLUMN(R$5)-2),FALSE),0)+IFERROR(SUMIFS(Proventos!$F:$F,Proventos!$A:$A,YEAR(R$5)&amp;MONTH(R$5)&amp;Acompanhamento!$A66),0)</f>
        <v>0</v>
      </c>
      <c r="S66" s="259">
        <f>IFERROR(VLOOKUP($A66,'Variação'!$1:$1048576,4+3*(COLUMN(S$5)-2),FALSE)-VLOOKUP($A66,'Variação'!$1:$1048576,2+3*(COLUMN(S$5)-2),FALSE),0)+IFERROR(SUMIFS(Proventos!$F:$F,Proventos!$A:$A,YEAR(S$5)&amp;MONTH(S$5)&amp;Acompanhamento!$A66),0)</f>
        <v>0</v>
      </c>
      <c r="T66" s="259">
        <f>IFERROR(VLOOKUP($A66,'Variação'!$1:$1048576,4+3*(COLUMN(T$5)-2),FALSE)-VLOOKUP($A66,'Variação'!$1:$1048576,2+3*(COLUMN(T$5)-2),FALSE),0)+IFERROR(SUMIFS(Proventos!$F:$F,Proventos!$A:$A,YEAR(T$5)&amp;MONTH(T$5)&amp;Acompanhamento!$A66),0)</f>
        <v>0</v>
      </c>
      <c r="U66" s="259">
        <f>IFERROR(VLOOKUP($A66,'Variação'!$1:$1048576,4+3*(COLUMN(U$5)-2),FALSE)-VLOOKUP($A66,'Variação'!$1:$1048576,2+3*(COLUMN(U$5)-2),FALSE),0)+IFERROR(SUMIFS(Proventos!$F:$F,Proventos!$A:$A,YEAR(U$5)&amp;MONTH(U$5)&amp;Acompanhamento!$A66),0)</f>
        <v>0</v>
      </c>
      <c r="V66" s="259">
        <f>IFERROR(VLOOKUP($A66,'Variação'!$1:$1048576,4+3*(COLUMN(V$5)-2),FALSE)-VLOOKUP($A66,'Variação'!$1:$1048576,2+3*(COLUMN(V$5)-2),FALSE),0)+IFERROR(SUMIFS(Proventos!$F:$F,Proventos!$A:$A,YEAR(V$5)&amp;MONTH(V$5)&amp;Acompanhamento!$A66),0)</f>
        <v>0</v>
      </c>
      <c r="W66" s="259">
        <f>IFERROR(VLOOKUP($A66,'Variação'!$1:$1048576,4+3*(COLUMN(W$5)-2),FALSE)-VLOOKUP($A66,'Variação'!$1:$1048576,2+3*(COLUMN(W$5)-2),FALSE),0)+IFERROR(SUMIFS(Proventos!$F:$F,Proventos!$A:$A,YEAR(W$5)&amp;MONTH(W$5)&amp;Acompanhamento!$A66),0)</f>
        <v>0</v>
      </c>
      <c r="X66" s="259">
        <f>IFERROR(VLOOKUP($A66,'Variação'!$1:$1048576,4+3*(COLUMN(X$5)-2),FALSE)-VLOOKUP($A66,'Variação'!$1:$1048576,2+3*(COLUMN(X$5)-2),FALSE),0)+IFERROR(SUMIFS(Proventos!$F:$F,Proventos!$A:$A,YEAR(X$5)&amp;MONTH(X$5)&amp;Acompanhamento!$A66),0)</f>
        <v>0</v>
      </c>
      <c r="Y66" s="259">
        <f>IFERROR(VLOOKUP($A66,'Variação'!$1:$1048576,4+3*(COLUMN(Y$5)-2),FALSE)-VLOOKUP($A66,'Variação'!$1:$1048576,2+3*(COLUMN(Y$5)-2),FALSE),0)+IFERROR(SUMIFS(Proventos!$F:$F,Proventos!$A:$A,YEAR(Y$5)&amp;MONTH(Y$5)&amp;Acompanhamento!$A66),0)</f>
        <v>0</v>
      </c>
      <c r="Z66" s="259">
        <f>IFERROR(VLOOKUP($A66,'Variação'!$1:$1048576,4+3*(COLUMN(Z$5)-2),FALSE)-VLOOKUP($A66,'Variação'!$1:$1048576,2+3*(COLUMN(Z$5)-2),FALSE),0)+IFERROR(SUMIFS(Proventos!$F:$F,Proventos!$A:$A,YEAR(Z$5)&amp;MONTH(Z$5)&amp;Acompanhamento!$A66),0)</f>
        <v>0</v>
      </c>
      <c r="AA66" s="259">
        <f>IFERROR(VLOOKUP($A66,'Variação'!$1:$1048576,4+3*(COLUMN(AA$5)-2),FALSE)-VLOOKUP($A66,'Variação'!$1:$1048576,2+3*(COLUMN(AA$5)-2),FALSE),0)+IFERROR(SUMIFS(Proventos!$F:$F,Proventos!$A:$A,YEAR(AA$5)&amp;MONTH(AA$5)&amp;Acompanhamento!$A66),0)</f>
        <v>0</v>
      </c>
      <c r="AB66" s="259">
        <f>IFERROR(VLOOKUP($A66,'Variação'!$1:$1048576,4+3*(COLUMN(AB$5)-2),FALSE)-VLOOKUP($A66,'Variação'!$1:$1048576,2+3*(COLUMN(AB$5)-2),FALSE),0)+IFERROR(SUMIFS(Proventos!$F:$F,Proventos!$A:$A,YEAR(AB$5)&amp;MONTH(AB$5)&amp;Acompanhamento!$A66),0)</f>
        <v>0</v>
      </c>
      <c r="AC66" s="259">
        <f>IFERROR(VLOOKUP($A66,'Variação'!$1:$1048576,4+3*(COLUMN(AC$5)-2),FALSE)-VLOOKUP($A66,'Variação'!$1:$1048576,2+3*(COLUMN(AC$5)-2),FALSE),0)+IFERROR(SUMIFS(Proventos!$F:$F,Proventos!$A:$A,YEAR(AC$5)&amp;MONTH(AC$5)&amp;Acompanhamento!$A66),0)</f>
        <v>0</v>
      </c>
      <c r="AD66" s="259">
        <f>IFERROR(VLOOKUP($A66,'Variação'!$1:$1048576,4+3*(COLUMN(AD$5)-2),FALSE)-VLOOKUP($A66,'Variação'!$1:$1048576,2+3*(COLUMN(AD$5)-2),FALSE),0)+IFERROR(SUMIFS(Proventos!$F:$F,Proventos!$A:$A,YEAR(AD$5)&amp;MONTH(AD$5)&amp;Acompanhamento!$A66),0)</f>
        <v>0</v>
      </c>
      <c r="AE66" s="259">
        <f>IFERROR(VLOOKUP($A66,'Variação'!$1:$1048576,4+3*(COLUMN(AE$5)-2),FALSE)-VLOOKUP($A66,'Variação'!$1:$1048576,2+3*(COLUMN(AE$5)-2),FALSE),0)+IFERROR(SUMIFS(Proventos!$F:$F,Proventos!$A:$A,YEAR(AE$5)&amp;MONTH(AE$5)&amp;Acompanhamento!$A66),0)</f>
        <v>0</v>
      </c>
      <c r="AF66" s="259">
        <f>IFERROR(VLOOKUP($A66,'Variação'!$1:$1048576,4+3*(COLUMN(AF$5)-2),FALSE)-VLOOKUP($A66,'Variação'!$1:$1048576,2+3*(COLUMN(AF$5)-2),FALSE),0)+IFERROR(SUMIFS(Proventos!$F:$F,Proventos!$A:$A,YEAR(AF$5)&amp;MONTH(AF$5)&amp;Acompanhamento!$A66),0)</f>
        <v>0</v>
      </c>
      <c r="AG66" s="259">
        <f>IFERROR(VLOOKUP($A66,'Variação'!$1:$1048576,4+3*(COLUMN(AG$5)-2),FALSE)-VLOOKUP($A66,'Variação'!$1:$1048576,2+3*(COLUMN(AG$5)-2),FALSE),0)+IFERROR(SUMIFS(Proventos!$F:$F,Proventos!$A:$A,YEAR(AG$5)&amp;MONTH(AG$5)&amp;Acompanhamento!$A66),0)</f>
        <v>0</v>
      </c>
      <c r="AH66" s="259">
        <f>IFERROR(VLOOKUP($A66,'Variação'!$1:$1048576,4+3*(COLUMN(AH$5)-2),FALSE)-VLOOKUP($A66,'Variação'!$1:$1048576,2+3*(COLUMN(AH$5)-2),FALSE),0)+IFERROR(SUMIFS(Proventos!$F:$F,Proventos!$A:$A,YEAR(AH$5)&amp;MONTH(AH$5)&amp;Acompanhamento!$A66),0)</f>
        <v>0</v>
      </c>
      <c r="AI66" s="259">
        <f>IFERROR(VLOOKUP($A66,'Variação'!$1:$1048576,4+3*(COLUMN(AI$5)-2),FALSE)-VLOOKUP($A66,'Variação'!$1:$1048576,2+3*(COLUMN(AI$5)-2),FALSE),0)+IFERROR(SUMIFS(Proventos!$F:$F,Proventos!$A:$A,YEAR(AI$5)&amp;MONTH(AI$5)&amp;Acompanhamento!$A66),0)</f>
        <v>0</v>
      </c>
      <c r="AJ66" s="259">
        <f>IFERROR(VLOOKUP($A66,'Variação'!$1:$1048576,4+3*(COLUMN(AJ$5)-2),FALSE)-VLOOKUP($A66,'Variação'!$1:$1048576,2+3*(COLUMN(AJ$5)-2),FALSE),0)+IFERROR(SUMIFS(Proventos!$F:$F,Proventos!$A:$A,YEAR(AJ$5)&amp;MONTH(AJ$5)&amp;Acompanhamento!$A66),0)</f>
        <v>0</v>
      </c>
      <c r="AK66" s="259">
        <f>IFERROR(VLOOKUP($A66,'Variação'!$1:$1048576,4+3*(COLUMN(AK$5)-2),FALSE)-VLOOKUP($A66,'Variação'!$1:$1048576,2+3*(COLUMN(AK$5)-2),FALSE),0)+IFERROR(SUMIFS(Proventos!$F:$F,Proventos!$A:$A,YEAR(AK$5)&amp;MONTH(AK$5)&amp;Acompanhamento!$A66),0)</f>
        <v>0</v>
      </c>
      <c r="AL66" s="259">
        <f>IFERROR(VLOOKUP($A66,'Variação'!$1:$1048576,4+3*(COLUMN(AL$5)-2),FALSE)-VLOOKUP($A66,'Variação'!$1:$1048576,2+3*(COLUMN(AL$5)-2),FALSE),0)+IFERROR(SUMIFS(Proventos!$F:$F,Proventos!$A:$A,YEAR(AL$5)&amp;MONTH(AL$5)&amp;Acompanhamento!$A66),0)</f>
        <v>0</v>
      </c>
      <c r="AM66" s="259">
        <f>IFERROR(VLOOKUP($A66,'Variação'!$1:$1048576,4+3*(COLUMN(AM$5)-2),FALSE)-VLOOKUP($A66,'Variação'!$1:$1048576,2+3*(COLUMN(AM$5)-2),FALSE),0)+IFERROR(SUMIFS(Proventos!$F:$F,Proventos!$A:$A,YEAR(AM$5)&amp;MONTH(AM$5)&amp;Acompanhamento!$A66),0)</f>
        <v>0</v>
      </c>
      <c r="AN66" s="259">
        <f>IFERROR(VLOOKUP($A66,'Variação'!$1:$1048576,4+3*(COLUMN(AN$5)-2),FALSE)-VLOOKUP($A66,'Variação'!$1:$1048576,2+3*(COLUMN(AN$5)-2),FALSE),0)+IFERROR(SUMIFS(Proventos!$F:$F,Proventos!$A:$A,YEAR(AN$5)&amp;MONTH(AN$5)&amp;Acompanhamento!$A66),0)</f>
        <v>0</v>
      </c>
      <c r="AO66" s="259">
        <f>IFERROR(VLOOKUP($A66,'Variação'!$1:$1048576,4+3*(COLUMN(AO$5)-2),FALSE)-VLOOKUP($A66,'Variação'!$1:$1048576,2+3*(COLUMN(AO$5)-2),FALSE),0)+IFERROR(SUMIFS(Proventos!$F:$F,Proventos!$A:$A,YEAR(AO$5)&amp;MONTH(AO$5)&amp;Acompanhamento!$A66),0)</f>
        <v>0</v>
      </c>
      <c r="AP66" s="259">
        <f>IFERROR(VLOOKUP($A66,'Variação'!$1:$1048576,4+3*(COLUMN(AP$5)-2),FALSE)-VLOOKUP($A66,'Variação'!$1:$1048576,2+3*(COLUMN(AP$5)-2),FALSE),0)+IFERROR(SUMIFS(Proventos!$F:$F,Proventos!$A:$A,YEAR(AP$5)&amp;MONTH(AP$5)&amp;Acompanhamento!$A66),0)</f>
        <v>0</v>
      </c>
      <c r="AQ66" s="259">
        <f>IFERROR(VLOOKUP($A66,'Variação'!$1:$1048576,4+3*(COLUMN(AQ$5)-2),FALSE)-VLOOKUP($A66,'Variação'!$1:$1048576,2+3*(COLUMN(AQ$5)-2),FALSE),0)+IFERROR(SUMIFS(Proventos!$F:$F,Proventos!$A:$A,YEAR(AQ$5)&amp;MONTH(AQ$5)&amp;Acompanhamento!$A66),0)</f>
        <v>0</v>
      </c>
      <c r="AR66" s="259">
        <f>IFERROR(VLOOKUP($A66,'Variação'!$1:$1048576,4+3*(COLUMN(AR$5)-2),FALSE)-VLOOKUP($A66,'Variação'!$1:$1048576,2+3*(COLUMN(AR$5)-2),FALSE),0)+IFERROR(SUMIFS(Proventos!$F:$F,Proventos!$A:$A,YEAR(AR$5)&amp;MONTH(AR$5)&amp;Acompanhamento!$A66),0)</f>
        <v>0</v>
      </c>
      <c r="AS66" s="259">
        <f>IFERROR(VLOOKUP($A66,'Variação'!$1:$1048576,4+3*(COLUMN(AS$5)-2),FALSE)-VLOOKUP($A66,'Variação'!$1:$1048576,2+3*(COLUMN(AS$5)-2),FALSE),0)+IFERROR(SUMIFS(Proventos!$F:$F,Proventos!$A:$A,YEAR(AS$5)&amp;MONTH(AS$5)&amp;Acompanhamento!$A66),0)</f>
        <v>0</v>
      </c>
      <c r="AT66" s="259">
        <f>IFERROR(VLOOKUP($A66,'Variação'!$1:$1048576,4+3*(COLUMN(AT$5)-2),FALSE)-VLOOKUP($A66,'Variação'!$1:$1048576,2+3*(COLUMN(AT$5)-2),FALSE),0)+IFERROR(SUMIFS(Proventos!$F:$F,Proventos!$A:$A,YEAR(AT$5)&amp;MONTH(AT$5)&amp;Acompanhamento!$A66),0)</f>
        <v>0</v>
      </c>
      <c r="AU66" s="259">
        <f>IFERROR(VLOOKUP($A66,'Variação'!$1:$1048576,4+3*(COLUMN(AU$5)-2),FALSE)-VLOOKUP($A66,'Variação'!$1:$1048576,2+3*(COLUMN(AU$5)-2),FALSE),0)+IFERROR(SUMIFS(Proventos!$F:$F,Proventos!$A:$A,YEAR(AU$5)&amp;MONTH(AU$5)&amp;Acompanhamento!$A66),0)</f>
        <v>0</v>
      </c>
      <c r="AV66" s="259">
        <f>IFERROR(VLOOKUP($A66,'Variação'!$1:$1048576,4+3*(COLUMN(AV$5)-2),FALSE)-VLOOKUP($A66,'Variação'!$1:$1048576,2+3*(COLUMN(AV$5)-2),FALSE),0)+IFERROR(SUMIFS(Proventos!$F:$F,Proventos!$A:$A,YEAR(AV$5)&amp;MONTH(AV$5)&amp;Acompanhamento!$A66),0)</f>
        <v>0</v>
      </c>
      <c r="AW66" s="259">
        <f>IFERROR(VLOOKUP($A66,'Variação'!$1:$1048576,4+3*(COLUMN(AW$5)-2),FALSE)-VLOOKUP($A66,'Variação'!$1:$1048576,2+3*(COLUMN(AW$5)-2),FALSE),0)+IFERROR(SUMIFS(Proventos!$F:$F,Proventos!$A:$A,YEAR(AW$5)&amp;MONTH(AW$5)&amp;Acompanhamento!$A66),0)</f>
        <v>0</v>
      </c>
      <c r="AX66" s="259">
        <f>IFERROR(VLOOKUP($A66,'Variação'!$1:$1048576,4+3*(COLUMN(AX$5)-2),FALSE)-VLOOKUP($A66,'Variação'!$1:$1048576,2+3*(COLUMN(AX$5)-2),FALSE),0)+IFERROR(SUMIFS(Proventos!$F:$F,Proventos!$A:$A,YEAR(AX$5)&amp;MONTH(AX$5)&amp;Acompanhamento!$A66),0)</f>
        <v>0</v>
      </c>
      <c r="AY66" s="259">
        <f>IFERROR(VLOOKUP($A66,'Variação'!$1:$1048576,4+3*(COLUMN(AY$5)-2),FALSE)-VLOOKUP($A66,'Variação'!$1:$1048576,2+3*(COLUMN(AY$5)-2),FALSE),0)+IFERROR(SUMIFS(Proventos!$F:$F,Proventos!$A:$A,YEAR(AY$5)&amp;MONTH(AY$5)&amp;Acompanhamento!$A66),0)</f>
        <v>0</v>
      </c>
      <c r="AZ66" s="259">
        <f>IFERROR(VLOOKUP($A66,'Variação'!$1:$1048576,4+3*(COLUMN(AZ$5)-2),FALSE)-VLOOKUP($A66,'Variação'!$1:$1048576,2+3*(COLUMN(AZ$5)-2),FALSE),0)+IFERROR(SUMIFS(Proventos!$F:$F,Proventos!$A:$A,YEAR(AZ$5)&amp;MONTH(AZ$5)&amp;Acompanhamento!$A66),0)</f>
        <v>0</v>
      </c>
      <c r="BA66" s="259">
        <f>IFERROR(VLOOKUP($A66,'Variação'!$1:$1048576,4+3*(COLUMN(BA$5)-2),FALSE)-VLOOKUP($A66,'Variação'!$1:$1048576,2+3*(COLUMN(BA$5)-2),FALSE),0)+IFERROR(SUMIFS(Proventos!$F:$F,Proventos!$A:$A,YEAR(BA$5)&amp;MONTH(BA$5)&amp;Acompanhamento!$A66),0)</f>
        <v>0</v>
      </c>
      <c r="BB66" s="259">
        <f>IFERROR(VLOOKUP($A66,'Variação'!$1:$1048576,4+3*(COLUMN(BB$5)-2),FALSE)-VLOOKUP($A66,'Variação'!$1:$1048576,2+3*(COLUMN(BB$5)-2),FALSE),0)+IFERROR(SUMIFS(Proventos!$F:$F,Proventos!$A:$A,YEAR(BB$5)&amp;MONTH(BB$5)&amp;Acompanhamento!$A66),0)</f>
        <v>0</v>
      </c>
      <c r="BC66" s="259">
        <f>IFERROR(VLOOKUP($A66,'Variação'!$1:$1048576,4+3*(COLUMN(BC$5)-2),FALSE)-VLOOKUP($A66,'Variação'!$1:$1048576,2+3*(COLUMN(BC$5)-2),FALSE),0)+IFERROR(SUMIFS(Proventos!$F:$F,Proventos!$A:$A,YEAR(BC$5)&amp;MONTH(BC$5)&amp;Acompanhamento!$A66),0)</f>
        <v>0</v>
      </c>
      <c r="BD66" s="259">
        <f>IFERROR(VLOOKUP($A66,'Variação'!$1:$1048576,4+3*(COLUMN(BD$5)-2),FALSE)-VLOOKUP($A66,'Variação'!$1:$1048576,2+3*(COLUMN(BD$5)-2),FALSE),0)+IFERROR(SUMIFS(Proventos!$F:$F,Proventos!$A:$A,YEAR(BD$5)&amp;MONTH(BD$5)&amp;Acompanhamento!$A66),0)</f>
        <v>0</v>
      </c>
      <c r="BE66" s="259">
        <f>IFERROR(VLOOKUP($A66,'Variação'!$1:$1048576,4+3*(COLUMN(BE$5)-2),FALSE)-VLOOKUP($A66,'Variação'!$1:$1048576,2+3*(COLUMN(BE$5)-2),FALSE),0)+IFERROR(SUMIFS(Proventos!$F:$F,Proventos!$A:$A,YEAR(BE$5)&amp;MONTH(BE$5)&amp;Acompanhamento!$A66),0)</f>
        <v>0</v>
      </c>
      <c r="BF66" s="259">
        <f>IFERROR(VLOOKUP($A66,'Variação'!$1:$1048576,4+3*(COLUMN(BF$5)-2),FALSE)-VLOOKUP($A66,'Variação'!$1:$1048576,2+3*(COLUMN(BF$5)-2),FALSE),0)+IFERROR(SUMIFS(Proventos!$F:$F,Proventos!$A:$A,YEAR(BF$5)&amp;MONTH(BF$5)&amp;Acompanhamento!$A66),0)</f>
        <v>0</v>
      </c>
      <c r="BG66" s="259">
        <f>IFERROR(VLOOKUP($A66,'Variação'!$1:$1048576,4+3*(COLUMN(BG$5)-2),FALSE)-VLOOKUP($A66,'Variação'!$1:$1048576,2+3*(COLUMN(BG$5)-2),FALSE),0)+IFERROR(SUMIFS(Proventos!$F:$F,Proventos!$A:$A,YEAR(BG$5)&amp;MONTH(BG$5)&amp;Acompanhamento!$A66),0)</f>
        <v>0</v>
      </c>
      <c r="BH66" s="259">
        <f>IFERROR(VLOOKUP($A66,'Variação'!$1:$1048576,4+3*(COLUMN(BH$5)-2),FALSE)-VLOOKUP($A66,'Variação'!$1:$1048576,2+3*(COLUMN(BH$5)-2),FALSE),0)+IFERROR(SUMIFS(Proventos!$F:$F,Proventos!$A:$A,YEAR(BH$5)&amp;MONTH(BH$5)&amp;Acompanhamento!$A66),0)</f>
        <v>0</v>
      </c>
      <c r="BI66" s="259">
        <f>IFERROR(VLOOKUP($A66,'Variação'!$1:$1048576,4+3*(COLUMN(BI$5)-2),FALSE)-VLOOKUP($A66,'Variação'!$1:$1048576,2+3*(COLUMN(BI$5)-2),FALSE),0)+IFERROR(SUMIFS(Proventos!$F:$F,Proventos!$A:$A,YEAR(BI$5)&amp;MONTH(BI$5)&amp;Acompanhamento!$A66),0)</f>
        <v>0</v>
      </c>
    </row>
    <row r="67" ht="14.25" customHeight="1" outlineLevel="2">
      <c r="A67" s="263"/>
      <c r="B67" s="259">
        <f>IFERROR(VLOOKUP($A67,'Variação'!$1:$1048576,4+3*(COLUMN(B$5)-2),FALSE)-VLOOKUP($A67,'Variação'!$1:$1048576,2+3*(COLUMN(B$5)-2),FALSE),0)+IFERROR(SUMIFS(Proventos!$F:$F,Proventos!$A:$A,YEAR(B$5)&amp;MONTH(B$5)&amp;Acompanhamento!$A67),0)</f>
        <v>0</v>
      </c>
      <c r="C67" s="259">
        <f>IFERROR(VLOOKUP($A67,'Variação'!$1:$1048576,4+3*(COLUMN(C$5)-2),FALSE)-VLOOKUP($A67,'Variação'!$1:$1048576,2+3*(COLUMN(C$5)-2),FALSE),0)+IFERROR(SUMIFS(Proventos!$F:$F,Proventos!$A:$A,YEAR(C$5)&amp;MONTH(C$5)&amp;Acompanhamento!$A67),0)</f>
        <v>0</v>
      </c>
      <c r="D67" s="259">
        <f>IFERROR(VLOOKUP($A67,'Variação'!$1:$1048576,4+3*(COLUMN(D$5)-2),FALSE)-VLOOKUP($A67,'Variação'!$1:$1048576,2+3*(COLUMN(D$5)-2),FALSE),0)+IFERROR(SUMIFS(Proventos!$F:$F,Proventos!$A:$A,YEAR(D$5)&amp;MONTH(D$5)&amp;Acompanhamento!$A67),0)</f>
        <v>0</v>
      </c>
      <c r="E67" s="259">
        <f>IFERROR(VLOOKUP($A67,'Variação'!$1:$1048576,4+3*(COLUMN(E$5)-2),FALSE)-VLOOKUP($A67,'Variação'!$1:$1048576,2+3*(COLUMN(E$5)-2),FALSE),0)+IFERROR(SUMIFS(Proventos!$F:$F,Proventos!$A:$A,YEAR(E$5)&amp;MONTH(E$5)&amp;Acompanhamento!$A67),0)</f>
        <v>0</v>
      </c>
      <c r="F67" s="259">
        <f>IFERROR(VLOOKUP($A67,'Variação'!$1:$1048576,4+3*(COLUMN(F$5)-2),FALSE)-VLOOKUP($A67,'Variação'!$1:$1048576,2+3*(COLUMN(F$5)-2),FALSE),0)+IFERROR(SUMIFS(Proventos!$F:$F,Proventos!$A:$A,YEAR(F$5)&amp;MONTH(F$5)&amp;Acompanhamento!$A67),0)</f>
        <v>0</v>
      </c>
      <c r="G67" s="259">
        <f>IFERROR(VLOOKUP($A67,'Variação'!$1:$1048576,4+3*(COLUMN(G$5)-2),FALSE)-VLOOKUP($A67,'Variação'!$1:$1048576,2+3*(COLUMN(G$5)-2),FALSE),0)+IFERROR(SUMIFS(Proventos!$F:$F,Proventos!$A:$A,YEAR(G$5)&amp;MONTH(G$5)&amp;Acompanhamento!$A67),0)</f>
        <v>0</v>
      </c>
      <c r="H67" s="259">
        <f>IFERROR(VLOOKUP($A67,'Variação'!$1:$1048576,4+3*(COLUMN(H$5)-2),FALSE)-VLOOKUP($A67,'Variação'!$1:$1048576,2+3*(COLUMN(H$5)-2),FALSE),0)+IFERROR(SUMIFS(Proventos!$F:$F,Proventos!$A:$A,YEAR(H$5)&amp;MONTH(H$5)&amp;Acompanhamento!$A67),0)</f>
        <v>0</v>
      </c>
      <c r="I67" s="259">
        <f>IFERROR(VLOOKUP($A67,'Variação'!$1:$1048576,4+3*(COLUMN(I$5)-2),FALSE)-VLOOKUP($A67,'Variação'!$1:$1048576,2+3*(COLUMN(I$5)-2),FALSE),0)+IFERROR(SUMIFS(Proventos!$F:$F,Proventos!$A:$A,YEAR(I$5)&amp;MONTH(I$5)&amp;Acompanhamento!$A67),0)</f>
        <v>0</v>
      </c>
      <c r="J67" s="259">
        <f>IFERROR(VLOOKUP($A67,'Variação'!$1:$1048576,4+3*(COLUMN(J$5)-2),FALSE)-VLOOKUP($A67,'Variação'!$1:$1048576,2+3*(COLUMN(J$5)-2),FALSE),0)+IFERROR(SUMIFS(Proventos!$F:$F,Proventos!$A:$A,YEAR(J$5)&amp;MONTH(J$5)&amp;Acompanhamento!$A67),0)</f>
        <v>0</v>
      </c>
      <c r="K67" s="259">
        <f>IFERROR(VLOOKUP($A67,'Variação'!$1:$1048576,4+3*(COLUMN(K$5)-2),FALSE)-VLOOKUP($A67,'Variação'!$1:$1048576,2+3*(COLUMN(K$5)-2),FALSE),0)+IFERROR(SUMIFS(Proventos!$F:$F,Proventos!$A:$A,YEAR(K$5)&amp;MONTH(K$5)&amp;Acompanhamento!$A67),0)</f>
        <v>0</v>
      </c>
      <c r="L67" s="259">
        <f>IFERROR(VLOOKUP($A67,'Variação'!$1:$1048576,4+3*(COLUMN(L$5)-2),FALSE)-VLOOKUP($A67,'Variação'!$1:$1048576,2+3*(COLUMN(L$5)-2),FALSE),0)+IFERROR(SUMIFS(Proventos!$F:$F,Proventos!$A:$A,YEAR(L$5)&amp;MONTH(L$5)&amp;Acompanhamento!$A67),0)</f>
        <v>0</v>
      </c>
      <c r="M67" s="259">
        <f>IFERROR(VLOOKUP($A67,'Variação'!$1:$1048576,4+3*(COLUMN(M$5)-2),FALSE)-VLOOKUP($A67,'Variação'!$1:$1048576,2+3*(COLUMN(M$5)-2),FALSE),0)+IFERROR(SUMIFS(Proventos!$F:$F,Proventos!$A:$A,YEAR(M$5)&amp;MONTH(M$5)&amp;Acompanhamento!$A67),0)</f>
        <v>0</v>
      </c>
      <c r="N67" s="259">
        <f>IFERROR(VLOOKUP($A67,'Variação'!$1:$1048576,4+3*(COLUMN(N$5)-2),FALSE)-VLOOKUP($A67,'Variação'!$1:$1048576,2+3*(COLUMN(N$5)-2),FALSE),0)+IFERROR(SUMIFS(Proventos!$F:$F,Proventos!$A:$A,YEAR(N$5)&amp;MONTH(N$5)&amp;Acompanhamento!$A67),0)</f>
        <v>0</v>
      </c>
      <c r="O67" s="259">
        <f>IFERROR(VLOOKUP($A67,'Variação'!$1:$1048576,4+3*(COLUMN(O$5)-2),FALSE)-VLOOKUP($A67,'Variação'!$1:$1048576,2+3*(COLUMN(O$5)-2),FALSE),0)+IFERROR(SUMIFS(Proventos!$F:$F,Proventos!$A:$A,YEAR(O$5)&amp;MONTH(O$5)&amp;Acompanhamento!$A67),0)</f>
        <v>0</v>
      </c>
      <c r="P67" s="259">
        <f>IFERROR(VLOOKUP($A67,'Variação'!$1:$1048576,4+3*(COLUMN(P$5)-2),FALSE)-VLOOKUP($A67,'Variação'!$1:$1048576,2+3*(COLUMN(P$5)-2),FALSE),0)+IFERROR(SUMIFS(Proventos!$F:$F,Proventos!$A:$A,YEAR(P$5)&amp;MONTH(P$5)&amp;Acompanhamento!$A67),0)</f>
        <v>0</v>
      </c>
      <c r="Q67" s="259">
        <f>IFERROR(VLOOKUP($A67,'Variação'!$1:$1048576,4+3*(COLUMN(Q$5)-2),FALSE)-VLOOKUP($A67,'Variação'!$1:$1048576,2+3*(COLUMN(Q$5)-2),FALSE),0)+IFERROR(SUMIFS(Proventos!$F:$F,Proventos!$A:$A,YEAR(Q$5)&amp;MONTH(Q$5)&amp;Acompanhamento!$A67),0)</f>
        <v>0</v>
      </c>
      <c r="R67" s="259">
        <f>IFERROR(VLOOKUP($A67,'Variação'!$1:$1048576,4+3*(COLUMN(R$5)-2),FALSE)-VLOOKUP($A67,'Variação'!$1:$1048576,2+3*(COLUMN(R$5)-2),FALSE),0)+IFERROR(SUMIFS(Proventos!$F:$F,Proventos!$A:$A,YEAR(R$5)&amp;MONTH(R$5)&amp;Acompanhamento!$A67),0)</f>
        <v>0</v>
      </c>
      <c r="S67" s="259">
        <f>IFERROR(VLOOKUP($A67,'Variação'!$1:$1048576,4+3*(COLUMN(S$5)-2),FALSE)-VLOOKUP($A67,'Variação'!$1:$1048576,2+3*(COLUMN(S$5)-2),FALSE),0)+IFERROR(SUMIFS(Proventos!$F:$F,Proventos!$A:$A,YEAR(S$5)&amp;MONTH(S$5)&amp;Acompanhamento!$A67),0)</f>
        <v>0</v>
      </c>
      <c r="T67" s="259">
        <f>IFERROR(VLOOKUP($A67,'Variação'!$1:$1048576,4+3*(COLUMN(T$5)-2),FALSE)-VLOOKUP($A67,'Variação'!$1:$1048576,2+3*(COLUMN(T$5)-2),FALSE),0)+IFERROR(SUMIFS(Proventos!$F:$F,Proventos!$A:$A,YEAR(T$5)&amp;MONTH(T$5)&amp;Acompanhamento!$A67),0)</f>
        <v>0</v>
      </c>
      <c r="U67" s="259">
        <f>IFERROR(VLOOKUP($A67,'Variação'!$1:$1048576,4+3*(COLUMN(U$5)-2),FALSE)-VLOOKUP($A67,'Variação'!$1:$1048576,2+3*(COLUMN(U$5)-2),FALSE),0)+IFERROR(SUMIFS(Proventos!$F:$F,Proventos!$A:$A,YEAR(U$5)&amp;MONTH(U$5)&amp;Acompanhamento!$A67),0)</f>
        <v>0</v>
      </c>
      <c r="V67" s="259">
        <f>IFERROR(VLOOKUP($A67,'Variação'!$1:$1048576,4+3*(COLUMN(V$5)-2),FALSE)-VLOOKUP($A67,'Variação'!$1:$1048576,2+3*(COLUMN(V$5)-2),FALSE),0)+IFERROR(SUMIFS(Proventos!$F:$F,Proventos!$A:$A,YEAR(V$5)&amp;MONTH(V$5)&amp;Acompanhamento!$A67),0)</f>
        <v>0</v>
      </c>
      <c r="W67" s="259">
        <f>IFERROR(VLOOKUP($A67,'Variação'!$1:$1048576,4+3*(COLUMN(W$5)-2),FALSE)-VLOOKUP($A67,'Variação'!$1:$1048576,2+3*(COLUMN(W$5)-2),FALSE),0)+IFERROR(SUMIFS(Proventos!$F:$F,Proventos!$A:$A,YEAR(W$5)&amp;MONTH(W$5)&amp;Acompanhamento!$A67),0)</f>
        <v>0</v>
      </c>
      <c r="X67" s="259">
        <f>IFERROR(VLOOKUP($A67,'Variação'!$1:$1048576,4+3*(COLUMN(X$5)-2),FALSE)-VLOOKUP($A67,'Variação'!$1:$1048576,2+3*(COLUMN(X$5)-2),FALSE),0)+IFERROR(SUMIFS(Proventos!$F:$F,Proventos!$A:$A,YEAR(X$5)&amp;MONTH(X$5)&amp;Acompanhamento!$A67),0)</f>
        <v>0</v>
      </c>
      <c r="Y67" s="259">
        <f>IFERROR(VLOOKUP($A67,'Variação'!$1:$1048576,4+3*(COLUMN(Y$5)-2),FALSE)-VLOOKUP($A67,'Variação'!$1:$1048576,2+3*(COLUMN(Y$5)-2),FALSE),0)+IFERROR(SUMIFS(Proventos!$F:$F,Proventos!$A:$A,YEAR(Y$5)&amp;MONTH(Y$5)&amp;Acompanhamento!$A67),0)</f>
        <v>0</v>
      </c>
      <c r="Z67" s="259">
        <f>IFERROR(VLOOKUP($A67,'Variação'!$1:$1048576,4+3*(COLUMN(Z$5)-2),FALSE)-VLOOKUP($A67,'Variação'!$1:$1048576,2+3*(COLUMN(Z$5)-2),FALSE),0)+IFERROR(SUMIFS(Proventos!$F:$F,Proventos!$A:$A,YEAR(Z$5)&amp;MONTH(Z$5)&amp;Acompanhamento!$A67),0)</f>
        <v>0</v>
      </c>
      <c r="AA67" s="259">
        <f>IFERROR(VLOOKUP($A67,'Variação'!$1:$1048576,4+3*(COLUMN(AA$5)-2),FALSE)-VLOOKUP($A67,'Variação'!$1:$1048576,2+3*(COLUMN(AA$5)-2),FALSE),0)+IFERROR(SUMIFS(Proventos!$F:$F,Proventos!$A:$A,YEAR(AA$5)&amp;MONTH(AA$5)&amp;Acompanhamento!$A67),0)</f>
        <v>0</v>
      </c>
      <c r="AB67" s="259">
        <f>IFERROR(VLOOKUP($A67,'Variação'!$1:$1048576,4+3*(COLUMN(AB$5)-2),FALSE)-VLOOKUP($A67,'Variação'!$1:$1048576,2+3*(COLUMN(AB$5)-2),FALSE),0)+IFERROR(SUMIFS(Proventos!$F:$F,Proventos!$A:$A,YEAR(AB$5)&amp;MONTH(AB$5)&amp;Acompanhamento!$A67),0)</f>
        <v>0</v>
      </c>
      <c r="AC67" s="259">
        <f>IFERROR(VLOOKUP($A67,'Variação'!$1:$1048576,4+3*(COLUMN(AC$5)-2),FALSE)-VLOOKUP($A67,'Variação'!$1:$1048576,2+3*(COLUMN(AC$5)-2),FALSE),0)+IFERROR(SUMIFS(Proventos!$F:$F,Proventos!$A:$A,YEAR(AC$5)&amp;MONTH(AC$5)&amp;Acompanhamento!$A67),0)</f>
        <v>0</v>
      </c>
      <c r="AD67" s="259">
        <f>IFERROR(VLOOKUP($A67,'Variação'!$1:$1048576,4+3*(COLUMN(AD$5)-2),FALSE)-VLOOKUP($A67,'Variação'!$1:$1048576,2+3*(COLUMN(AD$5)-2),FALSE),0)+IFERROR(SUMIFS(Proventos!$F:$F,Proventos!$A:$A,YEAR(AD$5)&amp;MONTH(AD$5)&amp;Acompanhamento!$A67),0)</f>
        <v>0</v>
      </c>
      <c r="AE67" s="259">
        <f>IFERROR(VLOOKUP($A67,'Variação'!$1:$1048576,4+3*(COLUMN(AE$5)-2),FALSE)-VLOOKUP($A67,'Variação'!$1:$1048576,2+3*(COLUMN(AE$5)-2),FALSE),0)+IFERROR(SUMIFS(Proventos!$F:$F,Proventos!$A:$A,YEAR(AE$5)&amp;MONTH(AE$5)&amp;Acompanhamento!$A67),0)</f>
        <v>0</v>
      </c>
      <c r="AF67" s="259">
        <f>IFERROR(VLOOKUP($A67,'Variação'!$1:$1048576,4+3*(COLUMN(AF$5)-2),FALSE)-VLOOKUP($A67,'Variação'!$1:$1048576,2+3*(COLUMN(AF$5)-2),FALSE),0)+IFERROR(SUMIFS(Proventos!$F:$F,Proventos!$A:$A,YEAR(AF$5)&amp;MONTH(AF$5)&amp;Acompanhamento!$A67),0)</f>
        <v>0</v>
      </c>
      <c r="AG67" s="259">
        <f>IFERROR(VLOOKUP($A67,'Variação'!$1:$1048576,4+3*(COLUMN(AG$5)-2),FALSE)-VLOOKUP($A67,'Variação'!$1:$1048576,2+3*(COLUMN(AG$5)-2),FALSE),0)+IFERROR(SUMIFS(Proventos!$F:$F,Proventos!$A:$A,YEAR(AG$5)&amp;MONTH(AG$5)&amp;Acompanhamento!$A67),0)</f>
        <v>0</v>
      </c>
      <c r="AH67" s="259">
        <f>IFERROR(VLOOKUP($A67,'Variação'!$1:$1048576,4+3*(COLUMN(AH$5)-2),FALSE)-VLOOKUP($A67,'Variação'!$1:$1048576,2+3*(COLUMN(AH$5)-2),FALSE),0)+IFERROR(SUMIFS(Proventos!$F:$F,Proventos!$A:$A,YEAR(AH$5)&amp;MONTH(AH$5)&amp;Acompanhamento!$A67),0)</f>
        <v>0</v>
      </c>
      <c r="AI67" s="259">
        <f>IFERROR(VLOOKUP($A67,'Variação'!$1:$1048576,4+3*(COLUMN(AI$5)-2),FALSE)-VLOOKUP($A67,'Variação'!$1:$1048576,2+3*(COLUMN(AI$5)-2),FALSE),0)+IFERROR(SUMIFS(Proventos!$F:$F,Proventos!$A:$A,YEAR(AI$5)&amp;MONTH(AI$5)&amp;Acompanhamento!$A67),0)</f>
        <v>0</v>
      </c>
      <c r="AJ67" s="259">
        <f>IFERROR(VLOOKUP($A67,'Variação'!$1:$1048576,4+3*(COLUMN(AJ$5)-2),FALSE)-VLOOKUP($A67,'Variação'!$1:$1048576,2+3*(COLUMN(AJ$5)-2),FALSE),0)+IFERROR(SUMIFS(Proventos!$F:$F,Proventos!$A:$A,YEAR(AJ$5)&amp;MONTH(AJ$5)&amp;Acompanhamento!$A67),0)</f>
        <v>0</v>
      </c>
      <c r="AK67" s="259">
        <f>IFERROR(VLOOKUP($A67,'Variação'!$1:$1048576,4+3*(COLUMN(AK$5)-2),FALSE)-VLOOKUP($A67,'Variação'!$1:$1048576,2+3*(COLUMN(AK$5)-2),FALSE),0)+IFERROR(SUMIFS(Proventos!$F:$F,Proventos!$A:$A,YEAR(AK$5)&amp;MONTH(AK$5)&amp;Acompanhamento!$A67),0)</f>
        <v>0</v>
      </c>
      <c r="AL67" s="259">
        <f>IFERROR(VLOOKUP($A67,'Variação'!$1:$1048576,4+3*(COLUMN(AL$5)-2),FALSE)-VLOOKUP($A67,'Variação'!$1:$1048576,2+3*(COLUMN(AL$5)-2),FALSE),0)+IFERROR(SUMIFS(Proventos!$F:$F,Proventos!$A:$A,YEAR(AL$5)&amp;MONTH(AL$5)&amp;Acompanhamento!$A67),0)</f>
        <v>0</v>
      </c>
      <c r="AM67" s="259">
        <f>IFERROR(VLOOKUP($A67,'Variação'!$1:$1048576,4+3*(COLUMN(AM$5)-2),FALSE)-VLOOKUP($A67,'Variação'!$1:$1048576,2+3*(COLUMN(AM$5)-2),FALSE),0)+IFERROR(SUMIFS(Proventos!$F:$F,Proventos!$A:$A,YEAR(AM$5)&amp;MONTH(AM$5)&amp;Acompanhamento!$A67),0)</f>
        <v>0</v>
      </c>
      <c r="AN67" s="259">
        <f>IFERROR(VLOOKUP($A67,'Variação'!$1:$1048576,4+3*(COLUMN(AN$5)-2),FALSE)-VLOOKUP($A67,'Variação'!$1:$1048576,2+3*(COLUMN(AN$5)-2),FALSE),0)+IFERROR(SUMIFS(Proventos!$F:$F,Proventos!$A:$A,YEAR(AN$5)&amp;MONTH(AN$5)&amp;Acompanhamento!$A67),0)</f>
        <v>0</v>
      </c>
      <c r="AO67" s="259">
        <f>IFERROR(VLOOKUP($A67,'Variação'!$1:$1048576,4+3*(COLUMN(AO$5)-2),FALSE)-VLOOKUP($A67,'Variação'!$1:$1048576,2+3*(COLUMN(AO$5)-2),FALSE),0)+IFERROR(SUMIFS(Proventos!$F:$F,Proventos!$A:$A,YEAR(AO$5)&amp;MONTH(AO$5)&amp;Acompanhamento!$A67),0)</f>
        <v>0</v>
      </c>
      <c r="AP67" s="259">
        <f>IFERROR(VLOOKUP($A67,'Variação'!$1:$1048576,4+3*(COLUMN(AP$5)-2),FALSE)-VLOOKUP($A67,'Variação'!$1:$1048576,2+3*(COLUMN(AP$5)-2),FALSE),0)+IFERROR(SUMIFS(Proventos!$F:$F,Proventos!$A:$A,YEAR(AP$5)&amp;MONTH(AP$5)&amp;Acompanhamento!$A67),0)</f>
        <v>0</v>
      </c>
      <c r="AQ67" s="259">
        <f>IFERROR(VLOOKUP($A67,'Variação'!$1:$1048576,4+3*(COLUMN(AQ$5)-2),FALSE)-VLOOKUP($A67,'Variação'!$1:$1048576,2+3*(COLUMN(AQ$5)-2),FALSE),0)+IFERROR(SUMIFS(Proventos!$F:$F,Proventos!$A:$A,YEAR(AQ$5)&amp;MONTH(AQ$5)&amp;Acompanhamento!$A67),0)</f>
        <v>0</v>
      </c>
      <c r="AR67" s="259">
        <f>IFERROR(VLOOKUP($A67,'Variação'!$1:$1048576,4+3*(COLUMN(AR$5)-2),FALSE)-VLOOKUP($A67,'Variação'!$1:$1048576,2+3*(COLUMN(AR$5)-2),FALSE),0)+IFERROR(SUMIFS(Proventos!$F:$F,Proventos!$A:$A,YEAR(AR$5)&amp;MONTH(AR$5)&amp;Acompanhamento!$A67),0)</f>
        <v>0</v>
      </c>
      <c r="AS67" s="259">
        <f>IFERROR(VLOOKUP($A67,'Variação'!$1:$1048576,4+3*(COLUMN(AS$5)-2),FALSE)-VLOOKUP($A67,'Variação'!$1:$1048576,2+3*(COLUMN(AS$5)-2),FALSE),0)+IFERROR(SUMIFS(Proventos!$F:$F,Proventos!$A:$A,YEAR(AS$5)&amp;MONTH(AS$5)&amp;Acompanhamento!$A67),0)</f>
        <v>0</v>
      </c>
      <c r="AT67" s="259">
        <f>IFERROR(VLOOKUP($A67,'Variação'!$1:$1048576,4+3*(COLUMN(AT$5)-2),FALSE)-VLOOKUP($A67,'Variação'!$1:$1048576,2+3*(COLUMN(AT$5)-2),FALSE),0)+IFERROR(SUMIFS(Proventos!$F:$F,Proventos!$A:$A,YEAR(AT$5)&amp;MONTH(AT$5)&amp;Acompanhamento!$A67),0)</f>
        <v>0</v>
      </c>
      <c r="AU67" s="259">
        <f>IFERROR(VLOOKUP($A67,'Variação'!$1:$1048576,4+3*(COLUMN(AU$5)-2),FALSE)-VLOOKUP($A67,'Variação'!$1:$1048576,2+3*(COLUMN(AU$5)-2),FALSE),0)+IFERROR(SUMIFS(Proventos!$F:$F,Proventos!$A:$A,YEAR(AU$5)&amp;MONTH(AU$5)&amp;Acompanhamento!$A67),0)</f>
        <v>0</v>
      </c>
      <c r="AV67" s="259">
        <f>IFERROR(VLOOKUP($A67,'Variação'!$1:$1048576,4+3*(COLUMN(AV$5)-2),FALSE)-VLOOKUP($A67,'Variação'!$1:$1048576,2+3*(COLUMN(AV$5)-2),FALSE),0)+IFERROR(SUMIFS(Proventos!$F:$F,Proventos!$A:$A,YEAR(AV$5)&amp;MONTH(AV$5)&amp;Acompanhamento!$A67),0)</f>
        <v>0</v>
      </c>
      <c r="AW67" s="259">
        <f>IFERROR(VLOOKUP($A67,'Variação'!$1:$1048576,4+3*(COLUMN(AW$5)-2),FALSE)-VLOOKUP($A67,'Variação'!$1:$1048576,2+3*(COLUMN(AW$5)-2),FALSE),0)+IFERROR(SUMIFS(Proventos!$F:$F,Proventos!$A:$A,YEAR(AW$5)&amp;MONTH(AW$5)&amp;Acompanhamento!$A67),0)</f>
        <v>0</v>
      </c>
      <c r="AX67" s="259">
        <f>IFERROR(VLOOKUP($A67,'Variação'!$1:$1048576,4+3*(COLUMN(AX$5)-2),FALSE)-VLOOKUP($A67,'Variação'!$1:$1048576,2+3*(COLUMN(AX$5)-2),FALSE),0)+IFERROR(SUMIFS(Proventos!$F:$F,Proventos!$A:$A,YEAR(AX$5)&amp;MONTH(AX$5)&amp;Acompanhamento!$A67),0)</f>
        <v>0</v>
      </c>
      <c r="AY67" s="259">
        <f>IFERROR(VLOOKUP($A67,'Variação'!$1:$1048576,4+3*(COLUMN(AY$5)-2),FALSE)-VLOOKUP($A67,'Variação'!$1:$1048576,2+3*(COLUMN(AY$5)-2),FALSE),0)+IFERROR(SUMIFS(Proventos!$F:$F,Proventos!$A:$A,YEAR(AY$5)&amp;MONTH(AY$5)&amp;Acompanhamento!$A67),0)</f>
        <v>0</v>
      </c>
      <c r="AZ67" s="259">
        <f>IFERROR(VLOOKUP($A67,'Variação'!$1:$1048576,4+3*(COLUMN(AZ$5)-2),FALSE)-VLOOKUP($A67,'Variação'!$1:$1048576,2+3*(COLUMN(AZ$5)-2),FALSE),0)+IFERROR(SUMIFS(Proventos!$F:$F,Proventos!$A:$A,YEAR(AZ$5)&amp;MONTH(AZ$5)&amp;Acompanhamento!$A67),0)</f>
        <v>0</v>
      </c>
      <c r="BA67" s="259">
        <f>IFERROR(VLOOKUP($A67,'Variação'!$1:$1048576,4+3*(COLUMN(BA$5)-2),FALSE)-VLOOKUP($A67,'Variação'!$1:$1048576,2+3*(COLUMN(BA$5)-2),FALSE),0)+IFERROR(SUMIFS(Proventos!$F:$F,Proventos!$A:$A,YEAR(BA$5)&amp;MONTH(BA$5)&amp;Acompanhamento!$A67),0)</f>
        <v>0</v>
      </c>
      <c r="BB67" s="259">
        <f>IFERROR(VLOOKUP($A67,'Variação'!$1:$1048576,4+3*(COLUMN(BB$5)-2),FALSE)-VLOOKUP($A67,'Variação'!$1:$1048576,2+3*(COLUMN(BB$5)-2),FALSE),0)+IFERROR(SUMIFS(Proventos!$F:$F,Proventos!$A:$A,YEAR(BB$5)&amp;MONTH(BB$5)&amp;Acompanhamento!$A67),0)</f>
        <v>0</v>
      </c>
      <c r="BC67" s="259">
        <f>IFERROR(VLOOKUP($A67,'Variação'!$1:$1048576,4+3*(COLUMN(BC$5)-2),FALSE)-VLOOKUP($A67,'Variação'!$1:$1048576,2+3*(COLUMN(BC$5)-2),FALSE),0)+IFERROR(SUMIFS(Proventos!$F:$F,Proventos!$A:$A,YEAR(BC$5)&amp;MONTH(BC$5)&amp;Acompanhamento!$A67),0)</f>
        <v>0</v>
      </c>
      <c r="BD67" s="259">
        <f>IFERROR(VLOOKUP($A67,'Variação'!$1:$1048576,4+3*(COLUMN(BD$5)-2),FALSE)-VLOOKUP($A67,'Variação'!$1:$1048576,2+3*(COLUMN(BD$5)-2),FALSE),0)+IFERROR(SUMIFS(Proventos!$F:$F,Proventos!$A:$A,YEAR(BD$5)&amp;MONTH(BD$5)&amp;Acompanhamento!$A67),0)</f>
        <v>0</v>
      </c>
      <c r="BE67" s="259">
        <f>IFERROR(VLOOKUP($A67,'Variação'!$1:$1048576,4+3*(COLUMN(BE$5)-2),FALSE)-VLOOKUP($A67,'Variação'!$1:$1048576,2+3*(COLUMN(BE$5)-2),FALSE),0)+IFERROR(SUMIFS(Proventos!$F:$F,Proventos!$A:$A,YEAR(BE$5)&amp;MONTH(BE$5)&amp;Acompanhamento!$A67),0)</f>
        <v>0</v>
      </c>
      <c r="BF67" s="259">
        <f>IFERROR(VLOOKUP($A67,'Variação'!$1:$1048576,4+3*(COLUMN(BF$5)-2),FALSE)-VLOOKUP($A67,'Variação'!$1:$1048576,2+3*(COLUMN(BF$5)-2),FALSE),0)+IFERROR(SUMIFS(Proventos!$F:$F,Proventos!$A:$A,YEAR(BF$5)&amp;MONTH(BF$5)&amp;Acompanhamento!$A67),0)</f>
        <v>0</v>
      </c>
      <c r="BG67" s="259">
        <f>IFERROR(VLOOKUP($A67,'Variação'!$1:$1048576,4+3*(COLUMN(BG$5)-2),FALSE)-VLOOKUP($A67,'Variação'!$1:$1048576,2+3*(COLUMN(BG$5)-2),FALSE),0)+IFERROR(SUMIFS(Proventos!$F:$F,Proventos!$A:$A,YEAR(BG$5)&amp;MONTH(BG$5)&amp;Acompanhamento!$A67),0)</f>
        <v>0</v>
      </c>
      <c r="BH67" s="259">
        <f>IFERROR(VLOOKUP($A67,'Variação'!$1:$1048576,4+3*(COLUMN(BH$5)-2),FALSE)-VLOOKUP($A67,'Variação'!$1:$1048576,2+3*(COLUMN(BH$5)-2),FALSE),0)+IFERROR(SUMIFS(Proventos!$F:$F,Proventos!$A:$A,YEAR(BH$5)&amp;MONTH(BH$5)&amp;Acompanhamento!$A67),0)</f>
        <v>0</v>
      </c>
      <c r="BI67" s="259">
        <f>IFERROR(VLOOKUP($A67,'Variação'!$1:$1048576,4+3*(COLUMN(BI$5)-2),FALSE)-VLOOKUP($A67,'Variação'!$1:$1048576,2+3*(COLUMN(BI$5)-2),FALSE),0)+IFERROR(SUMIFS(Proventos!$F:$F,Proventos!$A:$A,YEAR(BI$5)&amp;MONTH(BI$5)&amp;Acompanhamento!$A67),0)</f>
        <v>0</v>
      </c>
    </row>
    <row r="68" ht="14.25" customHeight="1" outlineLevel="2">
      <c r="A68" s="263"/>
      <c r="B68" s="259">
        <f>IFERROR(VLOOKUP($A68,'Variação'!$1:$1048576,4+3*(COLUMN(B$5)-2),FALSE)-VLOOKUP($A68,'Variação'!$1:$1048576,2+3*(COLUMN(B$5)-2),FALSE),0)+IFERROR(SUMIFS(Proventos!$F:$F,Proventos!$A:$A,YEAR(B$5)&amp;MONTH(B$5)&amp;Acompanhamento!$A68),0)</f>
        <v>0</v>
      </c>
      <c r="C68" s="259">
        <f>IFERROR(VLOOKUP($A68,'Variação'!$1:$1048576,4+3*(COLUMN(C$5)-2),FALSE)-VLOOKUP($A68,'Variação'!$1:$1048576,2+3*(COLUMN(C$5)-2),FALSE),0)+IFERROR(SUMIFS(Proventos!$F:$F,Proventos!$A:$A,YEAR(C$5)&amp;MONTH(C$5)&amp;Acompanhamento!$A68),0)</f>
        <v>0</v>
      </c>
      <c r="D68" s="259">
        <f>IFERROR(VLOOKUP($A68,'Variação'!$1:$1048576,4+3*(COLUMN(D$5)-2),FALSE)-VLOOKUP($A68,'Variação'!$1:$1048576,2+3*(COLUMN(D$5)-2),FALSE),0)+IFERROR(SUMIFS(Proventos!$F:$F,Proventos!$A:$A,YEAR(D$5)&amp;MONTH(D$5)&amp;Acompanhamento!$A68),0)</f>
        <v>0</v>
      </c>
      <c r="E68" s="259">
        <f>IFERROR(VLOOKUP($A68,'Variação'!$1:$1048576,4+3*(COLUMN(E$5)-2),FALSE)-VLOOKUP($A68,'Variação'!$1:$1048576,2+3*(COLUMN(E$5)-2),FALSE),0)+IFERROR(SUMIFS(Proventos!$F:$F,Proventos!$A:$A,YEAR(E$5)&amp;MONTH(E$5)&amp;Acompanhamento!$A68),0)</f>
        <v>0</v>
      </c>
      <c r="F68" s="259">
        <f>IFERROR(VLOOKUP($A68,'Variação'!$1:$1048576,4+3*(COLUMN(F$5)-2),FALSE)-VLOOKUP($A68,'Variação'!$1:$1048576,2+3*(COLUMN(F$5)-2),FALSE),0)+IFERROR(SUMIFS(Proventos!$F:$F,Proventos!$A:$A,YEAR(F$5)&amp;MONTH(F$5)&amp;Acompanhamento!$A68),0)</f>
        <v>0</v>
      </c>
      <c r="G68" s="259">
        <f>IFERROR(VLOOKUP($A68,'Variação'!$1:$1048576,4+3*(COLUMN(G$5)-2),FALSE)-VLOOKUP($A68,'Variação'!$1:$1048576,2+3*(COLUMN(G$5)-2),FALSE),0)+IFERROR(SUMIFS(Proventos!$F:$F,Proventos!$A:$A,YEAR(G$5)&amp;MONTH(G$5)&amp;Acompanhamento!$A68),0)</f>
        <v>0</v>
      </c>
      <c r="H68" s="259">
        <f>IFERROR(VLOOKUP($A68,'Variação'!$1:$1048576,4+3*(COLUMN(H$5)-2),FALSE)-VLOOKUP($A68,'Variação'!$1:$1048576,2+3*(COLUMN(H$5)-2),FALSE),0)+IFERROR(SUMIFS(Proventos!$F:$F,Proventos!$A:$A,YEAR(H$5)&amp;MONTH(H$5)&amp;Acompanhamento!$A68),0)</f>
        <v>0</v>
      </c>
      <c r="I68" s="259">
        <f>IFERROR(VLOOKUP($A68,'Variação'!$1:$1048576,4+3*(COLUMN(I$5)-2),FALSE)-VLOOKUP($A68,'Variação'!$1:$1048576,2+3*(COLUMN(I$5)-2),FALSE),0)+IFERROR(SUMIFS(Proventos!$F:$F,Proventos!$A:$A,YEAR(I$5)&amp;MONTH(I$5)&amp;Acompanhamento!$A68),0)</f>
        <v>0</v>
      </c>
      <c r="J68" s="259">
        <f>IFERROR(VLOOKUP($A68,'Variação'!$1:$1048576,4+3*(COLUMN(J$5)-2),FALSE)-VLOOKUP($A68,'Variação'!$1:$1048576,2+3*(COLUMN(J$5)-2),FALSE),0)+IFERROR(SUMIFS(Proventos!$F:$F,Proventos!$A:$A,YEAR(J$5)&amp;MONTH(J$5)&amp;Acompanhamento!$A68),0)</f>
        <v>0</v>
      </c>
      <c r="K68" s="259">
        <f>IFERROR(VLOOKUP($A68,'Variação'!$1:$1048576,4+3*(COLUMN(K$5)-2),FALSE)-VLOOKUP($A68,'Variação'!$1:$1048576,2+3*(COLUMN(K$5)-2),FALSE),0)+IFERROR(SUMIFS(Proventos!$F:$F,Proventos!$A:$A,YEAR(K$5)&amp;MONTH(K$5)&amp;Acompanhamento!$A68),0)</f>
        <v>0</v>
      </c>
      <c r="L68" s="259">
        <f>IFERROR(VLOOKUP($A68,'Variação'!$1:$1048576,4+3*(COLUMN(L$5)-2),FALSE)-VLOOKUP($A68,'Variação'!$1:$1048576,2+3*(COLUMN(L$5)-2),FALSE),0)+IFERROR(SUMIFS(Proventos!$F:$F,Proventos!$A:$A,YEAR(L$5)&amp;MONTH(L$5)&amp;Acompanhamento!$A68),0)</f>
        <v>0</v>
      </c>
      <c r="M68" s="259">
        <f>IFERROR(VLOOKUP($A68,'Variação'!$1:$1048576,4+3*(COLUMN(M$5)-2),FALSE)-VLOOKUP($A68,'Variação'!$1:$1048576,2+3*(COLUMN(M$5)-2),FALSE),0)+IFERROR(SUMIFS(Proventos!$F:$F,Proventos!$A:$A,YEAR(M$5)&amp;MONTH(M$5)&amp;Acompanhamento!$A68),0)</f>
        <v>0</v>
      </c>
      <c r="N68" s="259">
        <f>IFERROR(VLOOKUP($A68,'Variação'!$1:$1048576,4+3*(COLUMN(N$5)-2),FALSE)-VLOOKUP($A68,'Variação'!$1:$1048576,2+3*(COLUMN(N$5)-2),FALSE),0)+IFERROR(SUMIFS(Proventos!$F:$F,Proventos!$A:$A,YEAR(N$5)&amp;MONTH(N$5)&amp;Acompanhamento!$A68),0)</f>
        <v>0</v>
      </c>
      <c r="O68" s="259">
        <f>IFERROR(VLOOKUP($A68,'Variação'!$1:$1048576,4+3*(COLUMN(O$5)-2),FALSE)-VLOOKUP($A68,'Variação'!$1:$1048576,2+3*(COLUMN(O$5)-2),FALSE),0)+IFERROR(SUMIFS(Proventos!$F:$F,Proventos!$A:$A,YEAR(O$5)&amp;MONTH(O$5)&amp;Acompanhamento!$A68),0)</f>
        <v>0</v>
      </c>
      <c r="P68" s="259">
        <f>IFERROR(VLOOKUP($A68,'Variação'!$1:$1048576,4+3*(COLUMN(P$5)-2),FALSE)-VLOOKUP($A68,'Variação'!$1:$1048576,2+3*(COLUMN(P$5)-2),FALSE),0)+IFERROR(SUMIFS(Proventos!$F:$F,Proventos!$A:$A,YEAR(P$5)&amp;MONTH(P$5)&amp;Acompanhamento!$A68),0)</f>
        <v>0</v>
      </c>
      <c r="Q68" s="259">
        <f>IFERROR(VLOOKUP($A68,'Variação'!$1:$1048576,4+3*(COLUMN(Q$5)-2),FALSE)-VLOOKUP($A68,'Variação'!$1:$1048576,2+3*(COLUMN(Q$5)-2),FALSE),0)+IFERROR(SUMIFS(Proventos!$F:$F,Proventos!$A:$A,YEAR(Q$5)&amp;MONTH(Q$5)&amp;Acompanhamento!$A68),0)</f>
        <v>0</v>
      </c>
      <c r="R68" s="259">
        <f>IFERROR(VLOOKUP($A68,'Variação'!$1:$1048576,4+3*(COLUMN(R$5)-2),FALSE)-VLOOKUP($A68,'Variação'!$1:$1048576,2+3*(COLUMN(R$5)-2),FALSE),0)+IFERROR(SUMIFS(Proventos!$F:$F,Proventos!$A:$A,YEAR(R$5)&amp;MONTH(R$5)&amp;Acompanhamento!$A68),0)</f>
        <v>0</v>
      </c>
      <c r="S68" s="259">
        <f>IFERROR(VLOOKUP($A68,'Variação'!$1:$1048576,4+3*(COLUMN(S$5)-2),FALSE)-VLOOKUP($A68,'Variação'!$1:$1048576,2+3*(COLUMN(S$5)-2),FALSE),0)+IFERROR(SUMIFS(Proventos!$F:$F,Proventos!$A:$A,YEAR(S$5)&amp;MONTH(S$5)&amp;Acompanhamento!$A68),0)</f>
        <v>0</v>
      </c>
      <c r="T68" s="259">
        <f>IFERROR(VLOOKUP($A68,'Variação'!$1:$1048576,4+3*(COLUMN(T$5)-2),FALSE)-VLOOKUP($A68,'Variação'!$1:$1048576,2+3*(COLUMN(T$5)-2),FALSE),0)+IFERROR(SUMIFS(Proventos!$F:$F,Proventos!$A:$A,YEAR(T$5)&amp;MONTH(T$5)&amp;Acompanhamento!$A68),0)</f>
        <v>0</v>
      </c>
      <c r="U68" s="259">
        <f>IFERROR(VLOOKUP($A68,'Variação'!$1:$1048576,4+3*(COLUMN(U$5)-2),FALSE)-VLOOKUP($A68,'Variação'!$1:$1048576,2+3*(COLUMN(U$5)-2),FALSE),0)+IFERROR(SUMIFS(Proventos!$F:$F,Proventos!$A:$A,YEAR(U$5)&amp;MONTH(U$5)&amp;Acompanhamento!$A68),0)</f>
        <v>0</v>
      </c>
      <c r="V68" s="259">
        <f>IFERROR(VLOOKUP($A68,'Variação'!$1:$1048576,4+3*(COLUMN(V$5)-2),FALSE)-VLOOKUP($A68,'Variação'!$1:$1048576,2+3*(COLUMN(V$5)-2),FALSE),0)+IFERROR(SUMIFS(Proventos!$F:$F,Proventos!$A:$A,YEAR(V$5)&amp;MONTH(V$5)&amp;Acompanhamento!$A68),0)</f>
        <v>0</v>
      </c>
      <c r="W68" s="259">
        <f>IFERROR(VLOOKUP($A68,'Variação'!$1:$1048576,4+3*(COLUMN(W$5)-2),FALSE)-VLOOKUP($A68,'Variação'!$1:$1048576,2+3*(COLUMN(W$5)-2),FALSE),0)+IFERROR(SUMIFS(Proventos!$F:$F,Proventos!$A:$A,YEAR(W$5)&amp;MONTH(W$5)&amp;Acompanhamento!$A68),0)</f>
        <v>0</v>
      </c>
      <c r="X68" s="259">
        <f>IFERROR(VLOOKUP($A68,'Variação'!$1:$1048576,4+3*(COLUMN(X$5)-2),FALSE)-VLOOKUP($A68,'Variação'!$1:$1048576,2+3*(COLUMN(X$5)-2),FALSE),0)+IFERROR(SUMIFS(Proventos!$F:$F,Proventos!$A:$A,YEAR(X$5)&amp;MONTH(X$5)&amp;Acompanhamento!$A68),0)</f>
        <v>0</v>
      </c>
      <c r="Y68" s="259">
        <f>IFERROR(VLOOKUP($A68,'Variação'!$1:$1048576,4+3*(COLUMN(Y$5)-2),FALSE)-VLOOKUP($A68,'Variação'!$1:$1048576,2+3*(COLUMN(Y$5)-2),FALSE),0)+IFERROR(SUMIFS(Proventos!$F:$F,Proventos!$A:$A,YEAR(Y$5)&amp;MONTH(Y$5)&amp;Acompanhamento!$A68),0)</f>
        <v>0</v>
      </c>
      <c r="Z68" s="259">
        <f>IFERROR(VLOOKUP($A68,'Variação'!$1:$1048576,4+3*(COLUMN(Z$5)-2),FALSE)-VLOOKUP($A68,'Variação'!$1:$1048576,2+3*(COLUMN(Z$5)-2),FALSE),0)+IFERROR(SUMIFS(Proventos!$F:$F,Proventos!$A:$A,YEAR(Z$5)&amp;MONTH(Z$5)&amp;Acompanhamento!$A68),0)</f>
        <v>0</v>
      </c>
      <c r="AA68" s="259">
        <f>IFERROR(VLOOKUP($A68,'Variação'!$1:$1048576,4+3*(COLUMN(AA$5)-2),FALSE)-VLOOKUP($A68,'Variação'!$1:$1048576,2+3*(COLUMN(AA$5)-2),FALSE),0)+IFERROR(SUMIFS(Proventos!$F:$F,Proventos!$A:$A,YEAR(AA$5)&amp;MONTH(AA$5)&amp;Acompanhamento!$A68),0)</f>
        <v>0</v>
      </c>
      <c r="AB68" s="259">
        <f>IFERROR(VLOOKUP($A68,'Variação'!$1:$1048576,4+3*(COLUMN(AB$5)-2),FALSE)-VLOOKUP($A68,'Variação'!$1:$1048576,2+3*(COLUMN(AB$5)-2),FALSE),0)+IFERROR(SUMIFS(Proventos!$F:$F,Proventos!$A:$A,YEAR(AB$5)&amp;MONTH(AB$5)&amp;Acompanhamento!$A68),0)</f>
        <v>0</v>
      </c>
      <c r="AC68" s="259">
        <f>IFERROR(VLOOKUP($A68,'Variação'!$1:$1048576,4+3*(COLUMN(AC$5)-2),FALSE)-VLOOKUP($A68,'Variação'!$1:$1048576,2+3*(COLUMN(AC$5)-2),FALSE),0)+IFERROR(SUMIFS(Proventos!$F:$F,Proventos!$A:$A,YEAR(AC$5)&amp;MONTH(AC$5)&amp;Acompanhamento!$A68),0)</f>
        <v>0</v>
      </c>
      <c r="AD68" s="259">
        <f>IFERROR(VLOOKUP($A68,'Variação'!$1:$1048576,4+3*(COLUMN(AD$5)-2),FALSE)-VLOOKUP($A68,'Variação'!$1:$1048576,2+3*(COLUMN(AD$5)-2),FALSE),0)+IFERROR(SUMIFS(Proventos!$F:$F,Proventos!$A:$A,YEAR(AD$5)&amp;MONTH(AD$5)&amp;Acompanhamento!$A68),0)</f>
        <v>0</v>
      </c>
      <c r="AE68" s="259">
        <f>IFERROR(VLOOKUP($A68,'Variação'!$1:$1048576,4+3*(COLUMN(AE$5)-2),FALSE)-VLOOKUP($A68,'Variação'!$1:$1048576,2+3*(COLUMN(AE$5)-2),FALSE),0)+IFERROR(SUMIFS(Proventos!$F:$F,Proventos!$A:$A,YEAR(AE$5)&amp;MONTH(AE$5)&amp;Acompanhamento!$A68),0)</f>
        <v>0</v>
      </c>
      <c r="AF68" s="259">
        <f>IFERROR(VLOOKUP($A68,'Variação'!$1:$1048576,4+3*(COLUMN(AF$5)-2),FALSE)-VLOOKUP($A68,'Variação'!$1:$1048576,2+3*(COLUMN(AF$5)-2),FALSE),0)+IFERROR(SUMIFS(Proventos!$F:$F,Proventos!$A:$A,YEAR(AF$5)&amp;MONTH(AF$5)&amp;Acompanhamento!$A68),0)</f>
        <v>0</v>
      </c>
      <c r="AG68" s="259">
        <f>IFERROR(VLOOKUP($A68,'Variação'!$1:$1048576,4+3*(COLUMN(AG$5)-2),FALSE)-VLOOKUP($A68,'Variação'!$1:$1048576,2+3*(COLUMN(AG$5)-2),FALSE),0)+IFERROR(SUMIFS(Proventos!$F:$F,Proventos!$A:$A,YEAR(AG$5)&amp;MONTH(AG$5)&amp;Acompanhamento!$A68),0)</f>
        <v>0</v>
      </c>
      <c r="AH68" s="259">
        <f>IFERROR(VLOOKUP($A68,'Variação'!$1:$1048576,4+3*(COLUMN(AH$5)-2),FALSE)-VLOOKUP($A68,'Variação'!$1:$1048576,2+3*(COLUMN(AH$5)-2),FALSE),0)+IFERROR(SUMIFS(Proventos!$F:$F,Proventos!$A:$A,YEAR(AH$5)&amp;MONTH(AH$5)&amp;Acompanhamento!$A68),0)</f>
        <v>0</v>
      </c>
      <c r="AI68" s="259">
        <f>IFERROR(VLOOKUP($A68,'Variação'!$1:$1048576,4+3*(COLUMN(AI$5)-2),FALSE)-VLOOKUP($A68,'Variação'!$1:$1048576,2+3*(COLUMN(AI$5)-2),FALSE),0)+IFERROR(SUMIFS(Proventos!$F:$F,Proventos!$A:$A,YEAR(AI$5)&amp;MONTH(AI$5)&amp;Acompanhamento!$A68),0)</f>
        <v>0</v>
      </c>
      <c r="AJ68" s="259">
        <f>IFERROR(VLOOKUP($A68,'Variação'!$1:$1048576,4+3*(COLUMN(AJ$5)-2),FALSE)-VLOOKUP($A68,'Variação'!$1:$1048576,2+3*(COLUMN(AJ$5)-2),FALSE),0)+IFERROR(SUMIFS(Proventos!$F:$F,Proventos!$A:$A,YEAR(AJ$5)&amp;MONTH(AJ$5)&amp;Acompanhamento!$A68),0)</f>
        <v>0</v>
      </c>
      <c r="AK68" s="259">
        <f>IFERROR(VLOOKUP($A68,'Variação'!$1:$1048576,4+3*(COLUMN(AK$5)-2),FALSE)-VLOOKUP($A68,'Variação'!$1:$1048576,2+3*(COLUMN(AK$5)-2),FALSE),0)+IFERROR(SUMIFS(Proventos!$F:$F,Proventos!$A:$A,YEAR(AK$5)&amp;MONTH(AK$5)&amp;Acompanhamento!$A68),0)</f>
        <v>0</v>
      </c>
      <c r="AL68" s="259">
        <f>IFERROR(VLOOKUP($A68,'Variação'!$1:$1048576,4+3*(COLUMN(AL$5)-2),FALSE)-VLOOKUP($A68,'Variação'!$1:$1048576,2+3*(COLUMN(AL$5)-2),FALSE),0)+IFERROR(SUMIFS(Proventos!$F:$F,Proventos!$A:$A,YEAR(AL$5)&amp;MONTH(AL$5)&amp;Acompanhamento!$A68),0)</f>
        <v>0</v>
      </c>
      <c r="AM68" s="259">
        <f>IFERROR(VLOOKUP($A68,'Variação'!$1:$1048576,4+3*(COLUMN(AM$5)-2),FALSE)-VLOOKUP($A68,'Variação'!$1:$1048576,2+3*(COLUMN(AM$5)-2),FALSE),0)+IFERROR(SUMIFS(Proventos!$F:$F,Proventos!$A:$A,YEAR(AM$5)&amp;MONTH(AM$5)&amp;Acompanhamento!$A68),0)</f>
        <v>0</v>
      </c>
      <c r="AN68" s="259">
        <f>IFERROR(VLOOKUP($A68,'Variação'!$1:$1048576,4+3*(COLUMN(AN$5)-2),FALSE)-VLOOKUP($A68,'Variação'!$1:$1048576,2+3*(COLUMN(AN$5)-2),FALSE),0)+IFERROR(SUMIFS(Proventos!$F:$F,Proventos!$A:$A,YEAR(AN$5)&amp;MONTH(AN$5)&amp;Acompanhamento!$A68),0)</f>
        <v>0</v>
      </c>
      <c r="AO68" s="259">
        <f>IFERROR(VLOOKUP($A68,'Variação'!$1:$1048576,4+3*(COLUMN(AO$5)-2),FALSE)-VLOOKUP($A68,'Variação'!$1:$1048576,2+3*(COLUMN(AO$5)-2),FALSE),0)+IFERROR(SUMIFS(Proventos!$F:$F,Proventos!$A:$A,YEAR(AO$5)&amp;MONTH(AO$5)&amp;Acompanhamento!$A68),0)</f>
        <v>0</v>
      </c>
      <c r="AP68" s="259">
        <f>IFERROR(VLOOKUP($A68,'Variação'!$1:$1048576,4+3*(COLUMN(AP$5)-2),FALSE)-VLOOKUP($A68,'Variação'!$1:$1048576,2+3*(COLUMN(AP$5)-2),FALSE),0)+IFERROR(SUMIFS(Proventos!$F:$F,Proventos!$A:$A,YEAR(AP$5)&amp;MONTH(AP$5)&amp;Acompanhamento!$A68),0)</f>
        <v>0</v>
      </c>
      <c r="AQ68" s="259">
        <f>IFERROR(VLOOKUP($A68,'Variação'!$1:$1048576,4+3*(COLUMN(AQ$5)-2),FALSE)-VLOOKUP($A68,'Variação'!$1:$1048576,2+3*(COLUMN(AQ$5)-2),FALSE),0)+IFERROR(SUMIFS(Proventos!$F:$F,Proventos!$A:$A,YEAR(AQ$5)&amp;MONTH(AQ$5)&amp;Acompanhamento!$A68),0)</f>
        <v>0</v>
      </c>
      <c r="AR68" s="259">
        <f>IFERROR(VLOOKUP($A68,'Variação'!$1:$1048576,4+3*(COLUMN(AR$5)-2),FALSE)-VLOOKUP($A68,'Variação'!$1:$1048576,2+3*(COLUMN(AR$5)-2),FALSE),0)+IFERROR(SUMIFS(Proventos!$F:$F,Proventos!$A:$A,YEAR(AR$5)&amp;MONTH(AR$5)&amp;Acompanhamento!$A68),0)</f>
        <v>0</v>
      </c>
      <c r="AS68" s="259">
        <f>IFERROR(VLOOKUP($A68,'Variação'!$1:$1048576,4+3*(COLUMN(AS$5)-2),FALSE)-VLOOKUP($A68,'Variação'!$1:$1048576,2+3*(COLUMN(AS$5)-2),FALSE),0)+IFERROR(SUMIFS(Proventos!$F:$F,Proventos!$A:$A,YEAR(AS$5)&amp;MONTH(AS$5)&amp;Acompanhamento!$A68),0)</f>
        <v>0</v>
      </c>
      <c r="AT68" s="259">
        <f>IFERROR(VLOOKUP($A68,'Variação'!$1:$1048576,4+3*(COLUMN(AT$5)-2),FALSE)-VLOOKUP($A68,'Variação'!$1:$1048576,2+3*(COLUMN(AT$5)-2),FALSE),0)+IFERROR(SUMIFS(Proventos!$F:$F,Proventos!$A:$A,YEAR(AT$5)&amp;MONTH(AT$5)&amp;Acompanhamento!$A68),0)</f>
        <v>0</v>
      </c>
      <c r="AU68" s="259">
        <f>IFERROR(VLOOKUP($A68,'Variação'!$1:$1048576,4+3*(COLUMN(AU$5)-2),FALSE)-VLOOKUP($A68,'Variação'!$1:$1048576,2+3*(COLUMN(AU$5)-2),FALSE),0)+IFERROR(SUMIFS(Proventos!$F:$F,Proventos!$A:$A,YEAR(AU$5)&amp;MONTH(AU$5)&amp;Acompanhamento!$A68),0)</f>
        <v>0</v>
      </c>
      <c r="AV68" s="259">
        <f>IFERROR(VLOOKUP($A68,'Variação'!$1:$1048576,4+3*(COLUMN(AV$5)-2),FALSE)-VLOOKUP($A68,'Variação'!$1:$1048576,2+3*(COLUMN(AV$5)-2),FALSE),0)+IFERROR(SUMIFS(Proventos!$F:$F,Proventos!$A:$A,YEAR(AV$5)&amp;MONTH(AV$5)&amp;Acompanhamento!$A68),0)</f>
        <v>0</v>
      </c>
      <c r="AW68" s="259">
        <f>IFERROR(VLOOKUP($A68,'Variação'!$1:$1048576,4+3*(COLUMN(AW$5)-2),FALSE)-VLOOKUP($A68,'Variação'!$1:$1048576,2+3*(COLUMN(AW$5)-2),FALSE),0)+IFERROR(SUMIFS(Proventos!$F:$F,Proventos!$A:$A,YEAR(AW$5)&amp;MONTH(AW$5)&amp;Acompanhamento!$A68),0)</f>
        <v>0</v>
      </c>
      <c r="AX68" s="259">
        <f>IFERROR(VLOOKUP($A68,'Variação'!$1:$1048576,4+3*(COLUMN(AX$5)-2),FALSE)-VLOOKUP($A68,'Variação'!$1:$1048576,2+3*(COLUMN(AX$5)-2),FALSE),0)+IFERROR(SUMIFS(Proventos!$F:$F,Proventos!$A:$A,YEAR(AX$5)&amp;MONTH(AX$5)&amp;Acompanhamento!$A68),0)</f>
        <v>0</v>
      </c>
      <c r="AY68" s="259">
        <f>IFERROR(VLOOKUP($A68,'Variação'!$1:$1048576,4+3*(COLUMN(AY$5)-2),FALSE)-VLOOKUP($A68,'Variação'!$1:$1048576,2+3*(COLUMN(AY$5)-2),FALSE),0)+IFERROR(SUMIFS(Proventos!$F:$F,Proventos!$A:$A,YEAR(AY$5)&amp;MONTH(AY$5)&amp;Acompanhamento!$A68),0)</f>
        <v>0</v>
      </c>
      <c r="AZ68" s="259">
        <f>IFERROR(VLOOKUP($A68,'Variação'!$1:$1048576,4+3*(COLUMN(AZ$5)-2),FALSE)-VLOOKUP($A68,'Variação'!$1:$1048576,2+3*(COLUMN(AZ$5)-2),FALSE),0)+IFERROR(SUMIFS(Proventos!$F:$F,Proventos!$A:$A,YEAR(AZ$5)&amp;MONTH(AZ$5)&amp;Acompanhamento!$A68),0)</f>
        <v>0</v>
      </c>
      <c r="BA68" s="259">
        <f>IFERROR(VLOOKUP($A68,'Variação'!$1:$1048576,4+3*(COLUMN(BA$5)-2),FALSE)-VLOOKUP($A68,'Variação'!$1:$1048576,2+3*(COLUMN(BA$5)-2),FALSE),0)+IFERROR(SUMIFS(Proventos!$F:$F,Proventos!$A:$A,YEAR(BA$5)&amp;MONTH(BA$5)&amp;Acompanhamento!$A68),0)</f>
        <v>0</v>
      </c>
      <c r="BB68" s="259">
        <f>IFERROR(VLOOKUP($A68,'Variação'!$1:$1048576,4+3*(COLUMN(BB$5)-2),FALSE)-VLOOKUP($A68,'Variação'!$1:$1048576,2+3*(COLUMN(BB$5)-2),FALSE),0)+IFERROR(SUMIFS(Proventos!$F:$F,Proventos!$A:$A,YEAR(BB$5)&amp;MONTH(BB$5)&amp;Acompanhamento!$A68),0)</f>
        <v>0</v>
      </c>
      <c r="BC68" s="259">
        <f>IFERROR(VLOOKUP($A68,'Variação'!$1:$1048576,4+3*(COLUMN(BC$5)-2),FALSE)-VLOOKUP($A68,'Variação'!$1:$1048576,2+3*(COLUMN(BC$5)-2),FALSE),0)+IFERROR(SUMIFS(Proventos!$F:$F,Proventos!$A:$A,YEAR(BC$5)&amp;MONTH(BC$5)&amp;Acompanhamento!$A68),0)</f>
        <v>0</v>
      </c>
      <c r="BD68" s="259">
        <f>IFERROR(VLOOKUP($A68,'Variação'!$1:$1048576,4+3*(COLUMN(BD$5)-2),FALSE)-VLOOKUP($A68,'Variação'!$1:$1048576,2+3*(COLUMN(BD$5)-2),FALSE),0)+IFERROR(SUMIFS(Proventos!$F:$F,Proventos!$A:$A,YEAR(BD$5)&amp;MONTH(BD$5)&amp;Acompanhamento!$A68),0)</f>
        <v>0</v>
      </c>
      <c r="BE68" s="259">
        <f>IFERROR(VLOOKUP($A68,'Variação'!$1:$1048576,4+3*(COLUMN(BE$5)-2),FALSE)-VLOOKUP($A68,'Variação'!$1:$1048576,2+3*(COLUMN(BE$5)-2),FALSE),0)+IFERROR(SUMIFS(Proventos!$F:$F,Proventos!$A:$A,YEAR(BE$5)&amp;MONTH(BE$5)&amp;Acompanhamento!$A68),0)</f>
        <v>0</v>
      </c>
      <c r="BF68" s="259">
        <f>IFERROR(VLOOKUP($A68,'Variação'!$1:$1048576,4+3*(COLUMN(BF$5)-2),FALSE)-VLOOKUP($A68,'Variação'!$1:$1048576,2+3*(COLUMN(BF$5)-2),FALSE),0)+IFERROR(SUMIFS(Proventos!$F:$F,Proventos!$A:$A,YEAR(BF$5)&amp;MONTH(BF$5)&amp;Acompanhamento!$A68),0)</f>
        <v>0</v>
      </c>
      <c r="BG68" s="259">
        <f>IFERROR(VLOOKUP($A68,'Variação'!$1:$1048576,4+3*(COLUMN(BG$5)-2),FALSE)-VLOOKUP($A68,'Variação'!$1:$1048576,2+3*(COLUMN(BG$5)-2),FALSE),0)+IFERROR(SUMIFS(Proventos!$F:$F,Proventos!$A:$A,YEAR(BG$5)&amp;MONTH(BG$5)&amp;Acompanhamento!$A68),0)</f>
        <v>0</v>
      </c>
      <c r="BH68" s="259">
        <f>IFERROR(VLOOKUP($A68,'Variação'!$1:$1048576,4+3*(COLUMN(BH$5)-2),FALSE)-VLOOKUP($A68,'Variação'!$1:$1048576,2+3*(COLUMN(BH$5)-2),FALSE),0)+IFERROR(SUMIFS(Proventos!$F:$F,Proventos!$A:$A,YEAR(BH$5)&amp;MONTH(BH$5)&amp;Acompanhamento!$A68),0)</f>
        <v>0</v>
      </c>
      <c r="BI68" s="259">
        <f>IFERROR(VLOOKUP($A68,'Variação'!$1:$1048576,4+3*(COLUMN(BI$5)-2),FALSE)-VLOOKUP($A68,'Variação'!$1:$1048576,2+3*(COLUMN(BI$5)-2),FALSE),0)+IFERROR(SUMIFS(Proventos!$F:$F,Proventos!$A:$A,YEAR(BI$5)&amp;MONTH(BI$5)&amp;Acompanhamento!$A68),0)</f>
        <v>0</v>
      </c>
    </row>
    <row r="69" ht="14.25" customHeight="1" outlineLevel="2">
      <c r="A69" s="263"/>
      <c r="B69" s="259">
        <f>IFERROR(VLOOKUP($A69,'Variação'!$1:$1048576,4+3*(COLUMN(B$5)-2),FALSE)-VLOOKUP($A69,'Variação'!$1:$1048576,2+3*(COLUMN(B$5)-2),FALSE),0)+IFERROR(SUMIFS(Proventos!$F:$F,Proventos!$A:$A,YEAR(B$5)&amp;MONTH(B$5)&amp;Acompanhamento!$A69),0)</f>
        <v>0</v>
      </c>
      <c r="C69" s="259">
        <f>IFERROR(VLOOKUP($A69,'Variação'!$1:$1048576,4+3*(COLUMN(C$5)-2),FALSE)-VLOOKUP($A69,'Variação'!$1:$1048576,2+3*(COLUMN(C$5)-2),FALSE),0)+IFERROR(SUMIFS(Proventos!$F:$F,Proventos!$A:$A,YEAR(C$5)&amp;MONTH(C$5)&amp;Acompanhamento!$A69),0)</f>
        <v>0</v>
      </c>
      <c r="D69" s="259">
        <f>IFERROR(VLOOKUP($A69,'Variação'!$1:$1048576,4+3*(COLUMN(D$5)-2),FALSE)-VLOOKUP($A69,'Variação'!$1:$1048576,2+3*(COLUMN(D$5)-2),FALSE),0)+IFERROR(SUMIFS(Proventos!$F:$F,Proventos!$A:$A,YEAR(D$5)&amp;MONTH(D$5)&amp;Acompanhamento!$A69),0)</f>
        <v>0</v>
      </c>
      <c r="E69" s="259">
        <f>IFERROR(VLOOKUP($A69,'Variação'!$1:$1048576,4+3*(COLUMN(E$5)-2),FALSE)-VLOOKUP($A69,'Variação'!$1:$1048576,2+3*(COLUMN(E$5)-2),FALSE),0)+IFERROR(SUMIFS(Proventos!$F:$F,Proventos!$A:$A,YEAR(E$5)&amp;MONTH(E$5)&amp;Acompanhamento!$A69),0)</f>
        <v>0</v>
      </c>
      <c r="F69" s="259">
        <f>IFERROR(VLOOKUP($A69,'Variação'!$1:$1048576,4+3*(COLUMN(F$5)-2),FALSE)-VLOOKUP($A69,'Variação'!$1:$1048576,2+3*(COLUMN(F$5)-2),FALSE),0)+IFERROR(SUMIFS(Proventos!$F:$F,Proventos!$A:$A,YEAR(F$5)&amp;MONTH(F$5)&amp;Acompanhamento!$A69),0)</f>
        <v>0</v>
      </c>
      <c r="G69" s="259">
        <f>IFERROR(VLOOKUP($A69,'Variação'!$1:$1048576,4+3*(COLUMN(G$5)-2),FALSE)-VLOOKUP($A69,'Variação'!$1:$1048576,2+3*(COLUMN(G$5)-2),FALSE),0)+IFERROR(SUMIFS(Proventos!$F:$F,Proventos!$A:$A,YEAR(G$5)&amp;MONTH(G$5)&amp;Acompanhamento!$A69),0)</f>
        <v>0</v>
      </c>
      <c r="H69" s="259">
        <f>IFERROR(VLOOKUP($A69,'Variação'!$1:$1048576,4+3*(COLUMN(H$5)-2),FALSE)-VLOOKUP($A69,'Variação'!$1:$1048576,2+3*(COLUMN(H$5)-2),FALSE),0)+IFERROR(SUMIFS(Proventos!$F:$F,Proventos!$A:$A,YEAR(H$5)&amp;MONTH(H$5)&amp;Acompanhamento!$A69),0)</f>
        <v>0</v>
      </c>
      <c r="I69" s="259">
        <f>IFERROR(VLOOKUP($A69,'Variação'!$1:$1048576,4+3*(COLUMN(I$5)-2),FALSE)-VLOOKUP($A69,'Variação'!$1:$1048576,2+3*(COLUMN(I$5)-2),FALSE),0)+IFERROR(SUMIFS(Proventos!$F:$F,Proventos!$A:$A,YEAR(I$5)&amp;MONTH(I$5)&amp;Acompanhamento!$A69),0)</f>
        <v>0</v>
      </c>
      <c r="J69" s="259">
        <f>IFERROR(VLOOKUP($A69,'Variação'!$1:$1048576,4+3*(COLUMN(J$5)-2),FALSE)-VLOOKUP($A69,'Variação'!$1:$1048576,2+3*(COLUMN(J$5)-2),FALSE),0)+IFERROR(SUMIFS(Proventos!$F:$F,Proventos!$A:$A,YEAR(J$5)&amp;MONTH(J$5)&amp;Acompanhamento!$A69),0)</f>
        <v>0</v>
      </c>
      <c r="K69" s="259">
        <f>IFERROR(VLOOKUP($A69,'Variação'!$1:$1048576,4+3*(COLUMN(K$5)-2),FALSE)-VLOOKUP($A69,'Variação'!$1:$1048576,2+3*(COLUMN(K$5)-2),FALSE),0)+IFERROR(SUMIFS(Proventos!$F:$F,Proventos!$A:$A,YEAR(K$5)&amp;MONTH(K$5)&amp;Acompanhamento!$A69),0)</f>
        <v>0</v>
      </c>
      <c r="L69" s="259">
        <f>IFERROR(VLOOKUP($A69,'Variação'!$1:$1048576,4+3*(COLUMN(L$5)-2),FALSE)-VLOOKUP($A69,'Variação'!$1:$1048576,2+3*(COLUMN(L$5)-2),FALSE),0)+IFERROR(SUMIFS(Proventos!$F:$F,Proventos!$A:$A,YEAR(L$5)&amp;MONTH(L$5)&amp;Acompanhamento!$A69),0)</f>
        <v>0</v>
      </c>
      <c r="M69" s="259">
        <f>IFERROR(VLOOKUP($A69,'Variação'!$1:$1048576,4+3*(COLUMN(M$5)-2),FALSE)-VLOOKUP($A69,'Variação'!$1:$1048576,2+3*(COLUMN(M$5)-2),FALSE),0)+IFERROR(SUMIFS(Proventos!$F:$F,Proventos!$A:$A,YEAR(M$5)&amp;MONTH(M$5)&amp;Acompanhamento!$A69),0)</f>
        <v>0</v>
      </c>
      <c r="N69" s="259">
        <f>IFERROR(VLOOKUP($A69,'Variação'!$1:$1048576,4+3*(COLUMN(N$5)-2),FALSE)-VLOOKUP($A69,'Variação'!$1:$1048576,2+3*(COLUMN(N$5)-2),FALSE),0)+IFERROR(SUMIFS(Proventos!$F:$F,Proventos!$A:$A,YEAR(N$5)&amp;MONTH(N$5)&amp;Acompanhamento!$A69),0)</f>
        <v>0</v>
      </c>
      <c r="O69" s="259">
        <f>IFERROR(VLOOKUP($A69,'Variação'!$1:$1048576,4+3*(COLUMN(O$5)-2),FALSE)-VLOOKUP($A69,'Variação'!$1:$1048576,2+3*(COLUMN(O$5)-2),FALSE),0)+IFERROR(SUMIFS(Proventos!$F:$F,Proventos!$A:$A,YEAR(O$5)&amp;MONTH(O$5)&amp;Acompanhamento!$A69),0)</f>
        <v>0</v>
      </c>
      <c r="P69" s="259">
        <f>IFERROR(VLOOKUP($A69,'Variação'!$1:$1048576,4+3*(COLUMN(P$5)-2),FALSE)-VLOOKUP($A69,'Variação'!$1:$1048576,2+3*(COLUMN(P$5)-2),FALSE),0)+IFERROR(SUMIFS(Proventos!$F:$F,Proventos!$A:$A,YEAR(P$5)&amp;MONTH(P$5)&amp;Acompanhamento!$A69),0)</f>
        <v>0</v>
      </c>
      <c r="Q69" s="259">
        <f>IFERROR(VLOOKUP($A69,'Variação'!$1:$1048576,4+3*(COLUMN(Q$5)-2),FALSE)-VLOOKUP($A69,'Variação'!$1:$1048576,2+3*(COLUMN(Q$5)-2),FALSE),0)+IFERROR(SUMIFS(Proventos!$F:$F,Proventos!$A:$A,YEAR(Q$5)&amp;MONTH(Q$5)&amp;Acompanhamento!$A69),0)</f>
        <v>0</v>
      </c>
      <c r="R69" s="259">
        <f>IFERROR(VLOOKUP($A69,'Variação'!$1:$1048576,4+3*(COLUMN(R$5)-2),FALSE)-VLOOKUP($A69,'Variação'!$1:$1048576,2+3*(COLUMN(R$5)-2),FALSE),0)+IFERROR(SUMIFS(Proventos!$F:$F,Proventos!$A:$A,YEAR(R$5)&amp;MONTH(R$5)&amp;Acompanhamento!$A69),0)</f>
        <v>0</v>
      </c>
      <c r="S69" s="259">
        <f>IFERROR(VLOOKUP($A69,'Variação'!$1:$1048576,4+3*(COLUMN(S$5)-2),FALSE)-VLOOKUP($A69,'Variação'!$1:$1048576,2+3*(COLUMN(S$5)-2),FALSE),0)+IFERROR(SUMIFS(Proventos!$F:$F,Proventos!$A:$A,YEAR(S$5)&amp;MONTH(S$5)&amp;Acompanhamento!$A69),0)</f>
        <v>0</v>
      </c>
      <c r="T69" s="259">
        <f>IFERROR(VLOOKUP($A69,'Variação'!$1:$1048576,4+3*(COLUMN(T$5)-2),FALSE)-VLOOKUP($A69,'Variação'!$1:$1048576,2+3*(COLUMN(T$5)-2),FALSE),0)+IFERROR(SUMIFS(Proventos!$F:$F,Proventos!$A:$A,YEAR(T$5)&amp;MONTH(T$5)&amp;Acompanhamento!$A69),0)</f>
        <v>0</v>
      </c>
      <c r="U69" s="259">
        <f>IFERROR(VLOOKUP($A69,'Variação'!$1:$1048576,4+3*(COLUMN(U$5)-2),FALSE)-VLOOKUP($A69,'Variação'!$1:$1048576,2+3*(COLUMN(U$5)-2),FALSE),0)+IFERROR(SUMIFS(Proventos!$F:$F,Proventos!$A:$A,YEAR(U$5)&amp;MONTH(U$5)&amp;Acompanhamento!$A69),0)</f>
        <v>0</v>
      </c>
      <c r="V69" s="259">
        <f>IFERROR(VLOOKUP($A69,'Variação'!$1:$1048576,4+3*(COLUMN(V$5)-2),FALSE)-VLOOKUP($A69,'Variação'!$1:$1048576,2+3*(COLUMN(V$5)-2),FALSE),0)+IFERROR(SUMIFS(Proventos!$F:$F,Proventos!$A:$A,YEAR(V$5)&amp;MONTH(V$5)&amp;Acompanhamento!$A69),0)</f>
        <v>0</v>
      </c>
      <c r="W69" s="259">
        <f>IFERROR(VLOOKUP($A69,'Variação'!$1:$1048576,4+3*(COLUMN(W$5)-2),FALSE)-VLOOKUP($A69,'Variação'!$1:$1048576,2+3*(COLUMN(W$5)-2),FALSE),0)+IFERROR(SUMIFS(Proventos!$F:$F,Proventos!$A:$A,YEAR(W$5)&amp;MONTH(W$5)&amp;Acompanhamento!$A69),0)</f>
        <v>0</v>
      </c>
      <c r="X69" s="259">
        <f>IFERROR(VLOOKUP($A69,'Variação'!$1:$1048576,4+3*(COLUMN(X$5)-2),FALSE)-VLOOKUP($A69,'Variação'!$1:$1048576,2+3*(COLUMN(X$5)-2),FALSE),0)+IFERROR(SUMIFS(Proventos!$F:$F,Proventos!$A:$A,YEAR(X$5)&amp;MONTH(X$5)&amp;Acompanhamento!$A69),0)</f>
        <v>0</v>
      </c>
      <c r="Y69" s="259">
        <f>IFERROR(VLOOKUP($A69,'Variação'!$1:$1048576,4+3*(COLUMN(Y$5)-2),FALSE)-VLOOKUP($A69,'Variação'!$1:$1048576,2+3*(COLUMN(Y$5)-2),FALSE),0)+IFERROR(SUMIFS(Proventos!$F:$F,Proventos!$A:$A,YEAR(Y$5)&amp;MONTH(Y$5)&amp;Acompanhamento!$A69),0)</f>
        <v>0</v>
      </c>
      <c r="Z69" s="259">
        <f>IFERROR(VLOOKUP($A69,'Variação'!$1:$1048576,4+3*(COLUMN(Z$5)-2),FALSE)-VLOOKUP($A69,'Variação'!$1:$1048576,2+3*(COLUMN(Z$5)-2),FALSE),0)+IFERROR(SUMIFS(Proventos!$F:$F,Proventos!$A:$A,YEAR(Z$5)&amp;MONTH(Z$5)&amp;Acompanhamento!$A69),0)</f>
        <v>0</v>
      </c>
      <c r="AA69" s="259">
        <f>IFERROR(VLOOKUP($A69,'Variação'!$1:$1048576,4+3*(COLUMN(AA$5)-2),FALSE)-VLOOKUP($A69,'Variação'!$1:$1048576,2+3*(COLUMN(AA$5)-2),FALSE),0)+IFERROR(SUMIFS(Proventos!$F:$F,Proventos!$A:$A,YEAR(AA$5)&amp;MONTH(AA$5)&amp;Acompanhamento!$A69),0)</f>
        <v>0</v>
      </c>
      <c r="AB69" s="259">
        <f>IFERROR(VLOOKUP($A69,'Variação'!$1:$1048576,4+3*(COLUMN(AB$5)-2),FALSE)-VLOOKUP($A69,'Variação'!$1:$1048576,2+3*(COLUMN(AB$5)-2),FALSE),0)+IFERROR(SUMIFS(Proventos!$F:$F,Proventos!$A:$A,YEAR(AB$5)&amp;MONTH(AB$5)&amp;Acompanhamento!$A69),0)</f>
        <v>0</v>
      </c>
      <c r="AC69" s="259">
        <f>IFERROR(VLOOKUP($A69,'Variação'!$1:$1048576,4+3*(COLUMN(AC$5)-2),FALSE)-VLOOKUP($A69,'Variação'!$1:$1048576,2+3*(COLUMN(AC$5)-2),FALSE),0)+IFERROR(SUMIFS(Proventos!$F:$F,Proventos!$A:$A,YEAR(AC$5)&amp;MONTH(AC$5)&amp;Acompanhamento!$A69),0)</f>
        <v>0</v>
      </c>
      <c r="AD69" s="259">
        <f>IFERROR(VLOOKUP($A69,'Variação'!$1:$1048576,4+3*(COLUMN(AD$5)-2),FALSE)-VLOOKUP($A69,'Variação'!$1:$1048576,2+3*(COLUMN(AD$5)-2),FALSE),0)+IFERROR(SUMIFS(Proventos!$F:$F,Proventos!$A:$A,YEAR(AD$5)&amp;MONTH(AD$5)&amp;Acompanhamento!$A69),0)</f>
        <v>0</v>
      </c>
      <c r="AE69" s="259">
        <f>IFERROR(VLOOKUP($A69,'Variação'!$1:$1048576,4+3*(COLUMN(AE$5)-2),FALSE)-VLOOKUP($A69,'Variação'!$1:$1048576,2+3*(COLUMN(AE$5)-2),FALSE),0)+IFERROR(SUMIFS(Proventos!$F:$F,Proventos!$A:$A,YEAR(AE$5)&amp;MONTH(AE$5)&amp;Acompanhamento!$A69),0)</f>
        <v>0</v>
      </c>
      <c r="AF69" s="259">
        <f>IFERROR(VLOOKUP($A69,'Variação'!$1:$1048576,4+3*(COLUMN(AF$5)-2),FALSE)-VLOOKUP($A69,'Variação'!$1:$1048576,2+3*(COLUMN(AF$5)-2),FALSE),0)+IFERROR(SUMIFS(Proventos!$F:$F,Proventos!$A:$A,YEAR(AF$5)&amp;MONTH(AF$5)&amp;Acompanhamento!$A69),0)</f>
        <v>0</v>
      </c>
      <c r="AG69" s="259">
        <f>IFERROR(VLOOKUP($A69,'Variação'!$1:$1048576,4+3*(COLUMN(AG$5)-2),FALSE)-VLOOKUP($A69,'Variação'!$1:$1048576,2+3*(COLUMN(AG$5)-2),FALSE),0)+IFERROR(SUMIFS(Proventos!$F:$F,Proventos!$A:$A,YEAR(AG$5)&amp;MONTH(AG$5)&amp;Acompanhamento!$A69),0)</f>
        <v>0</v>
      </c>
      <c r="AH69" s="259">
        <f>IFERROR(VLOOKUP($A69,'Variação'!$1:$1048576,4+3*(COLUMN(AH$5)-2),FALSE)-VLOOKUP($A69,'Variação'!$1:$1048576,2+3*(COLUMN(AH$5)-2),FALSE),0)+IFERROR(SUMIFS(Proventos!$F:$F,Proventos!$A:$A,YEAR(AH$5)&amp;MONTH(AH$5)&amp;Acompanhamento!$A69),0)</f>
        <v>0</v>
      </c>
      <c r="AI69" s="259">
        <f>IFERROR(VLOOKUP($A69,'Variação'!$1:$1048576,4+3*(COLUMN(AI$5)-2),FALSE)-VLOOKUP($A69,'Variação'!$1:$1048576,2+3*(COLUMN(AI$5)-2),FALSE),0)+IFERROR(SUMIFS(Proventos!$F:$F,Proventos!$A:$A,YEAR(AI$5)&amp;MONTH(AI$5)&amp;Acompanhamento!$A69),0)</f>
        <v>0</v>
      </c>
      <c r="AJ69" s="259">
        <f>IFERROR(VLOOKUP($A69,'Variação'!$1:$1048576,4+3*(COLUMN(AJ$5)-2),FALSE)-VLOOKUP($A69,'Variação'!$1:$1048576,2+3*(COLUMN(AJ$5)-2),FALSE),0)+IFERROR(SUMIFS(Proventos!$F:$F,Proventos!$A:$A,YEAR(AJ$5)&amp;MONTH(AJ$5)&amp;Acompanhamento!$A69),0)</f>
        <v>0</v>
      </c>
      <c r="AK69" s="259">
        <f>IFERROR(VLOOKUP($A69,'Variação'!$1:$1048576,4+3*(COLUMN(AK$5)-2),FALSE)-VLOOKUP($A69,'Variação'!$1:$1048576,2+3*(COLUMN(AK$5)-2),FALSE),0)+IFERROR(SUMIFS(Proventos!$F:$F,Proventos!$A:$A,YEAR(AK$5)&amp;MONTH(AK$5)&amp;Acompanhamento!$A69),0)</f>
        <v>0</v>
      </c>
      <c r="AL69" s="259">
        <f>IFERROR(VLOOKUP($A69,'Variação'!$1:$1048576,4+3*(COLUMN(AL$5)-2),FALSE)-VLOOKUP($A69,'Variação'!$1:$1048576,2+3*(COLUMN(AL$5)-2),FALSE),0)+IFERROR(SUMIFS(Proventos!$F:$F,Proventos!$A:$A,YEAR(AL$5)&amp;MONTH(AL$5)&amp;Acompanhamento!$A69),0)</f>
        <v>0</v>
      </c>
      <c r="AM69" s="259">
        <f>IFERROR(VLOOKUP($A69,'Variação'!$1:$1048576,4+3*(COLUMN(AM$5)-2),FALSE)-VLOOKUP($A69,'Variação'!$1:$1048576,2+3*(COLUMN(AM$5)-2),FALSE),0)+IFERROR(SUMIFS(Proventos!$F:$F,Proventos!$A:$A,YEAR(AM$5)&amp;MONTH(AM$5)&amp;Acompanhamento!$A69),0)</f>
        <v>0</v>
      </c>
      <c r="AN69" s="259">
        <f>IFERROR(VLOOKUP($A69,'Variação'!$1:$1048576,4+3*(COLUMN(AN$5)-2),FALSE)-VLOOKUP($A69,'Variação'!$1:$1048576,2+3*(COLUMN(AN$5)-2),FALSE),0)+IFERROR(SUMIFS(Proventos!$F:$F,Proventos!$A:$A,YEAR(AN$5)&amp;MONTH(AN$5)&amp;Acompanhamento!$A69),0)</f>
        <v>0</v>
      </c>
      <c r="AO69" s="259">
        <f>IFERROR(VLOOKUP($A69,'Variação'!$1:$1048576,4+3*(COLUMN(AO$5)-2),FALSE)-VLOOKUP($A69,'Variação'!$1:$1048576,2+3*(COLUMN(AO$5)-2),FALSE),0)+IFERROR(SUMIFS(Proventos!$F:$F,Proventos!$A:$A,YEAR(AO$5)&amp;MONTH(AO$5)&amp;Acompanhamento!$A69),0)</f>
        <v>0</v>
      </c>
      <c r="AP69" s="259">
        <f>IFERROR(VLOOKUP($A69,'Variação'!$1:$1048576,4+3*(COLUMN(AP$5)-2),FALSE)-VLOOKUP($A69,'Variação'!$1:$1048576,2+3*(COLUMN(AP$5)-2),FALSE),0)+IFERROR(SUMIFS(Proventos!$F:$F,Proventos!$A:$A,YEAR(AP$5)&amp;MONTH(AP$5)&amp;Acompanhamento!$A69),0)</f>
        <v>0</v>
      </c>
      <c r="AQ69" s="259">
        <f>IFERROR(VLOOKUP($A69,'Variação'!$1:$1048576,4+3*(COLUMN(AQ$5)-2),FALSE)-VLOOKUP($A69,'Variação'!$1:$1048576,2+3*(COLUMN(AQ$5)-2),FALSE),0)+IFERROR(SUMIFS(Proventos!$F:$F,Proventos!$A:$A,YEAR(AQ$5)&amp;MONTH(AQ$5)&amp;Acompanhamento!$A69),0)</f>
        <v>0</v>
      </c>
      <c r="AR69" s="259">
        <f>IFERROR(VLOOKUP($A69,'Variação'!$1:$1048576,4+3*(COLUMN(AR$5)-2),FALSE)-VLOOKUP($A69,'Variação'!$1:$1048576,2+3*(COLUMN(AR$5)-2),FALSE),0)+IFERROR(SUMIFS(Proventos!$F:$F,Proventos!$A:$A,YEAR(AR$5)&amp;MONTH(AR$5)&amp;Acompanhamento!$A69),0)</f>
        <v>0</v>
      </c>
      <c r="AS69" s="259">
        <f>IFERROR(VLOOKUP($A69,'Variação'!$1:$1048576,4+3*(COLUMN(AS$5)-2),FALSE)-VLOOKUP($A69,'Variação'!$1:$1048576,2+3*(COLUMN(AS$5)-2),FALSE),0)+IFERROR(SUMIFS(Proventos!$F:$F,Proventos!$A:$A,YEAR(AS$5)&amp;MONTH(AS$5)&amp;Acompanhamento!$A69),0)</f>
        <v>0</v>
      </c>
      <c r="AT69" s="259">
        <f>IFERROR(VLOOKUP($A69,'Variação'!$1:$1048576,4+3*(COLUMN(AT$5)-2),FALSE)-VLOOKUP($A69,'Variação'!$1:$1048576,2+3*(COLUMN(AT$5)-2),FALSE),0)+IFERROR(SUMIFS(Proventos!$F:$F,Proventos!$A:$A,YEAR(AT$5)&amp;MONTH(AT$5)&amp;Acompanhamento!$A69),0)</f>
        <v>0</v>
      </c>
      <c r="AU69" s="259">
        <f>IFERROR(VLOOKUP($A69,'Variação'!$1:$1048576,4+3*(COLUMN(AU$5)-2),FALSE)-VLOOKUP($A69,'Variação'!$1:$1048576,2+3*(COLUMN(AU$5)-2),FALSE),0)+IFERROR(SUMIFS(Proventos!$F:$F,Proventos!$A:$A,YEAR(AU$5)&amp;MONTH(AU$5)&amp;Acompanhamento!$A69),0)</f>
        <v>0</v>
      </c>
      <c r="AV69" s="259">
        <f>IFERROR(VLOOKUP($A69,'Variação'!$1:$1048576,4+3*(COLUMN(AV$5)-2),FALSE)-VLOOKUP($A69,'Variação'!$1:$1048576,2+3*(COLUMN(AV$5)-2),FALSE),0)+IFERROR(SUMIFS(Proventos!$F:$F,Proventos!$A:$A,YEAR(AV$5)&amp;MONTH(AV$5)&amp;Acompanhamento!$A69),0)</f>
        <v>0</v>
      </c>
      <c r="AW69" s="259">
        <f>IFERROR(VLOOKUP($A69,'Variação'!$1:$1048576,4+3*(COLUMN(AW$5)-2),FALSE)-VLOOKUP($A69,'Variação'!$1:$1048576,2+3*(COLUMN(AW$5)-2),FALSE),0)+IFERROR(SUMIFS(Proventos!$F:$F,Proventos!$A:$A,YEAR(AW$5)&amp;MONTH(AW$5)&amp;Acompanhamento!$A69),0)</f>
        <v>0</v>
      </c>
      <c r="AX69" s="259">
        <f>IFERROR(VLOOKUP($A69,'Variação'!$1:$1048576,4+3*(COLUMN(AX$5)-2),FALSE)-VLOOKUP($A69,'Variação'!$1:$1048576,2+3*(COLUMN(AX$5)-2),FALSE),0)+IFERROR(SUMIFS(Proventos!$F:$F,Proventos!$A:$A,YEAR(AX$5)&amp;MONTH(AX$5)&amp;Acompanhamento!$A69),0)</f>
        <v>0</v>
      </c>
      <c r="AY69" s="259">
        <f>IFERROR(VLOOKUP($A69,'Variação'!$1:$1048576,4+3*(COLUMN(AY$5)-2),FALSE)-VLOOKUP($A69,'Variação'!$1:$1048576,2+3*(COLUMN(AY$5)-2),FALSE),0)+IFERROR(SUMIFS(Proventos!$F:$F,Proventos!$A:$A,YEAR(AY$5)&amp;MONTH(AY$5)&amp;Acompanhamento!$A69),0)</f>
        <v>0</v>
      </c>
      <c r="AZ69" s="259">
        <f>IFERROR(VLOOKUP($A69,'Variação'!$1:$1048576,4+3*(COLUMN(AZ$5)-2),FALSE)-VLOOKUP($A69,'Variação'!$1:$1048576,2+3*(COLUMN(AZ$5)-2),FALSE),0)+IFERROR(SUMIFS(Proventos!$F:$F,Proventos!$A:$A,YEAR(AZ$5)&amp;MONTH(AZ$5)&amp;Acompanhamento!$A69),0)</f>
        <v>0</v>
      </c>
      <c r="BA69" s="259">
        <f>IFERROR(VLOOKUP($A69,'Variação'!$1:$1048576,4+3*(COLUMN(BA$5)-2),FALSE)-VLOOKUP($A69,'Variação'!$1:$1048576,2+3*(COLUMN(BA$5)-2),FALSE),0)+IFERROR(SUMIFS(Proventos!$F:$F,Proventos!$A:$A,YEAR(BA$5)&amp;MONTH(BA$5)&amp;Acompanhamento!$A69),0)</f>
        <v>0</v>
      </c>
      <c r="BB69" s="259">
        <f>IFERROR(VLOOKUP($A69,'Variação'!$1:$1048576,4+3*(COLUMN(BB$5)-2),FALSE)-VLOOKUP($A69,'Variação'!$1:$1048576,2+3*(COLUMN(BB$5)-2),FALSE),0)+IFERROR(SUMIFS(Proventos!$F:$F,Proventos!$A:$A,YEAR(BB$5)&amp;MONTH(BB$5)&amp;Acompanhamento!$A69),0)</f>
        <v>0</v>
      </c>
      <c r="BC69" s="259">
        <f>IFERROR(VLOOKUP($A69,'Variação'!$1:$1048576,4+3*(COLUMN(BC$5)-2),FALSE)-VLOOKUP($A69,'Variação'!$1:$1048576,2+3*(COLUMN(BC$5)-2),FALSE),0)+IFERROR(SUMIFS(Proventos!$F:$F,Proventos!$A:$A,YEAR(BC$5)&amp;MONTH(BC$5)&amp;Acompanhamento!$A69),0)</f>
        <v>0</v>
      </c>
      <c r="BD69" s="259">
        <f>IFERROR(VLOOKUP($A69,'Variação'!$1:$1048576,4+3*(COLUMN(BD$5)-2),FALSE)-VLOOKUP($A69,'Variação'!$1:$1048576,2+3*(COLUMN(BD$5)-2),FALSE),0)+IFERROR(SUMIFS(Proventos!$F:$F,Proventos!$A:$A,YEAR(BD$5)&amp;MONTH(BD$5)&amp;Acompanhamento!$A69),0)</f>
        <v>0</v>
      </c>
      <c r="BE69" s="259">
        <f>IFERROR(VLOOKUP($A69,'Variação'!$1:$1048576,4+3*(COLUMN(BE$5)-2),FALSE)-VLOOKUP($A69,'Variação'!$1:$1048576,2+3*(COLUMN(BE$5)-2),FALSE),0)+IFERROR(SUMIFS(Proventos!$F:$F,Proventos!$A:$A,YEAR(BE$5)&amp;MONTH(BE$5)&amp;Acompanhamento!$A69),0)</f>
        <v>0</v>
      </c>
      <c r="BF69" s="259">
        <f>IFERROR(VLOOKUP($A69,'Variação'!$1:$1048576,4+3*(COLUMN(BF$5)-2),FALSE)-VLOOKUP($A69,'Variação'!$1:$1048576,2+3*(COLUMN(BF$5)-2),FALSE),0)+IFERROR(SUMIFS(Proventos!$F:$F,Proventos!$A:$A,YEAR(BF$5)&amp;MONTH(BF$5)&amp;Acompanhamento!$A69),0)</f>
        <v>0</v>
      </c>
      <c r="BG69" s="259">
        <f>IFERROR(VLOOKUP($A69,'Variação'!$1:$1048576,4+3*(COLUMN(BG$5)-2),FALSE)-VLOOKUP($A69,'Variação'!$1:$1048576,2+3*(COLUMN(BG$5)-2),FALSE),0)+IFERROR(SUMIFS(Proventos!$F:$F,Proventos!$A:$A,YEAR(BG$5)&amp;MONTH(BG$5)&amp;Acompanhamento!$A69),0)</f>
        <v>0</v>
      </c>
      <c r="BH69" s="259">
        <f>IFERROR(VLOOKUP($A69,'Variação'!$1:$1048576,4+3*(COLUMN(BH$5)-2),FALSE)-VLOOKUP($A69,'Variação'!$1:$1048576,2+3*(COLUMN(BH$5)-2),FALSE),0)+IFERROR(SUMIFS(Proventos!$F:$F,Proventos!$A:$A,YEAR(BH$5)&amp;MONTH(BH$5)&amp;Acompanhamento!$A69),0)</f>
        <v>0</v>
      </c>
      <c r="BI69" s="259">
        <f>IFERROR(VLOOKUP($A69,'Variação'!$1:$1048576,4+3*(COLUMN(BI$5)-2),FALSE)-VLOOKUP($A69,'Variação'!$1:$1048576,2+3*(COLUMN(BI$5)-2),FALSE),0)+IFERROR(SUMIFS(Proventos!$F:$F,Proventos!$A:$A,YEAR(BI$5)&amp;MONTH(BI$5)&amp;Acompanhamento!$A69),0)</f>
        <v>0</v>
      </c>
    </row>
    <row r="70" ht="14.25" customHeight="1" outlineLevel="2">
      <c r="A70" s="263"/>
      <c r="B70" s="259">
        <f>IFERROR(VLOOKUP($A70,'Variação'!$1:$1048576,4+3*(COLUMN(B$5)-2),FALSE)-VLOOKUP($A70,'Variação'!$1:$1048576,2+3*(COLUMN(B$5)-2),FALSE),0)+IFERROR(SUMIFS(Proventos!$F:$F,Proventos!$A:$A,YEAR(B$5)&amp;MONTH(B$5)&amp;Acompanhamento!$A70),0)</f>
        <v>0</v>
      </c>
      <c r="C70" s="259">
        <f>IFERROR(VLOOKUP($A70,'Variação'!$1:$1048576,4+3*(COLUMN(C$5)-2),FALSE)-VLOOKUP($A70,'Variação'!$1:$1048576,2+3*(COLUMN(C$5)-2),FALSE),0)+IFERROR(SUMIFS(Proventos!$F:$F,Proventos!$A:$A,YEAR(C$5)&amp;MONTH(C$5)&amp;Acompanhamento!$A70),0)</f>
        <v>0</v>
      </c>
      <c r="D70" s="259">
        <f>IFERROR(VLOOKUP($A70,'Variação'!$1:$1048576,4+3*(COLUMN(D$5)-2),FALSE)-VLOOKUP($A70,'Variação'!$1:$1048576,2+3*(COLUMN(D$5)-2),FALSE),0)+IFERROR(SUMIFS(Proventos!$F:$F,Proventos!$A:$A,YEAR(D$5)&amp;MONTH(D$5)&amp;Acompanhamento!$A70),0)</f>
        <v>0</v>
      </c>
      <c r="E70" s="259">
        <f>IFERROR(VLOOKUP($A70,'Variação'!$1:$1048576,4+3*(COLUMN(E$5)-2),FALSE)-VLOOKUP($A70,'Variação'!$1:$1048576,2+3*(COLUMN(E$5)-2),FALSE),0)+IFERROR(SUMIFS(Proventos!$F:$F,Proventos!$A:$A,YEAR(E$5)&amp;MONTH(E$5)&amp;Acompanhamento!$A70),0)</f>
        <v>0</v>
      </c>
      <c r="F70" s="259">
        <f>IFERROR(VLOOKUP($A70,'Variação'!$1:$1048576,4+3*(COLUMN(F$5)-2),FALSE)-VLOOKUP($A70,'Variação'!$1:$1048576,2+3*(COLUMN(F$5)-2),FALSE),0)+IFERROR(SUMIFS(Proventos!$F:$F,Proventos!$A:$A,YEAR(F$5)&amp;MONTH(F$5)&amp;Acompanhamento!$A70),0)</f>
        <v>0</v>
      </c>
      <c r="G70" s="259">
        <f>IFERROR(VLOOKUP($A70,'Variação'!$1:$1048576,4+3*(COLUMN(G$5)-2),FALSE)-VLOOKUP($A70,'Variação'!$1:$1048576,2+3*(COLUMN(G$5)-2),FALSE),0)+IFERROR(SUMIFS(Proventos!$F:$F,Proventos!$A:$A,YEAR(G$5)&amp;MONTH(G$5)&amp;Acompanhamento!$A70),0)</f>
        <v>0</v>
      </c>
      <c r="H70" s="259">
        <f>IFERROR(VLOOKUP($A70,'Variação'!$1:$1048576,4+3*(COLUMN(H$5)-2),FALSE)-VLOOKUP($A70,'Variação'!$1:$1048576,2+3*(COLUMN(H$5)-2),FALSE),0)+IFERROR(SUMIFS(Proventos!$F:$F,Proventos!$A:$A,YEAR(H$5)&amp;MONTH(H$5)&amp;Acompanhamento!$A70),0)</f>
        <v>0</v>
      </c>
      <c r="I70" s="259">
        <f>IFERROR(VLOOKUP($A70,'Variação'!$1:$1048576,4+3*(COLUMN(I$5)-2),FALSE)-VLOOKUP($A70,'Variação'!$1:$1048576,2+3*(COLUMN(I$5)-2),FALSE),0)+IFERROR(SUMIFS(Proventos!$F:$F,Proventos!$A:$A,YEAR(I$5)&amp;MONTH(I$5)&amp;Acompanhamento!$A70),0)</f>
        <v>0</v>
      </c>
      <c r="J70" s="259">
        <f>IFERROR(VLOOKUP($A70,'Variação'!$1:$1048576,4+3*(COLUMN(J$5)-2),FALSE)-VLOOKUP($A70,'Variação'!$1:$1048576,2+3*(COLUMN(J$5)-2),FALSE),0)+IFERROR(SUMIFS(Proventos!$F:$F,Proventos!$A:$A,YEAR(J$5)&amp;MONTH(J$5)&amp;Acompanhamento!$A70),0)</f>
        <v>0</v>
      </c>
      <c r="K70" s="259">
        <f>IFERROR(VLOOKUP($A70,'Variação'!$1:$1048576,4+3*(COLUMN(K$5)-2),FALSE)-VLOOKUP($A70,'Variação'!$1:$1048576,2+3*(COLUMN(K$5)-2),FALSE),0)+IFERROR(SUMIFS(Proventos!$F:$F,Proventos!$A:$A,YEAR(K$5)&amp;MONTH(K$5)&amp;Acompanhamento!$A70),0)</f>
        <v>0</v>
      </c>
      <c r="L70" s="259">
        <f>IFERROR(VLOOKUP($A70,'Variação'!$1:$1048576,4+3*(COLUMN(L$5)-2),FALSE)-VLOOKUP($A70,'Variação'!$1:$1048576,2+3*(COLUMN(L$5)-2),FALSE),0)+IFERROR(SUMIFS(Proventos!$F:$F,Proventos!$A:$A,YEAR(L$5)&amp;MONTH(L$5)&amp;Acompanhamento!$A70),0)</f>
        <v>0</v>
      </c>
      <c r="M70" s="259">
        <f>IFERROR(VLOOKUP($A70,'Variação'!$1:$1048576,4+3*(COLUMN(M$5)-2),FALSE)-VLOOKUP($A70,'Variação'!$1:$1048576,2+3*(COLUMN(M$5)-2),FALSE),0)+IFERROR(SUMIFS(Proventos!$F:$F,Proventos!$A:$A,YEAR(M$5)&amp;MONTH(M$5)&amp;Acompanhamento!$A70),0)</f>
        <v>0</v>
      </c>
      <c r="N70" s="259">
        <f>IFERROR(VLOOKUP($A70,'Variação'!$1:$1048576,4+3*(COLUMN(N$5)-2),FALSE)-VLOOKUP($A70,'Variação'!$1:$1048576,2+3*(COLUMN(N$5)-2),FALSE),0)+IFERROR(SUMIFS(Proventos!$F:$F,Proventos!$A:$A,YEAR(N$5)&amp;MONTH(N$5)&amp;Acompanhamento!$A70),0)</f>
        <v>0</v>
      </c>
      <c r="O70" s="259">
        <f>IFERROR(VLOOKUP($A70,'Variação'!$1:$1048576,4+3*(COLUMN(O$5)-2),FALSE)-VLOOKUP($A70,'Variação'!$1:$1048576,2+3*(COLUMN(O$5)-2),FALSE),0)+IFERROR(SUMIFS(Proventos!$F:$F,Proventos!$A:$A,YEAR(O$5)&amp;MONTH(O$5)&amp;Acompanhamento!$A70),0)</f>
        <v>0</v>
      </c>
      <c r="P70" s="259">
        <f>IFERROR(VLOOKUP($A70,'Variação'!$1:$1048576,4+3*(COLUMN(P$5)-2),FALSE)-VLOOKUP($A70,'Variação'!$1:$1048576,2+3*(COLUMN(P$5)-2),FALSE),0)+IFERROR(SUMIFS(Proventos!$F:$F,Proventos!$A:$A,YEAR(P$5)&amp;MONTH(P$5)&amp;Acompanhamento!$A70),0)</f>
        <v>0</v>
      </c>
      <c r="Q70" s="259">
        <f>IFERROR(VLOOKUP($A70,'Variação'!$1:$1048576,4+3*(COLUMN(Q$5)-2),FALSE)-VLOOKUP($A70,'Variação'!$1:$1048576,2+3*(COLUMN(Q$5)-2),FALSE),0)+IFERROR(SUMIFS(Proventos!$F:$F,Proventos!$A:$A,YEAR(Q$5)&amp;MONTH(Q$5)&amp;Acompanhamento!$A70),0)</f>
        <v>0</v>
      </c>
      <c r="R70" s="259">
        <f>IFERROR(VLOOKUP($A70,'Variação'!$1:$1048576,4+3*(COLUMN(R$5)-2),FALSE)-VLOOKUP($A70,'Variação'!$1:$1048576,2+3*(COLUMN(R$5)-2),FALSE),0)+IFERROR(SUMIFS(Proventos!$F:$F,Proventos!$A:$A,YEAR(R$5)&amp;MONTH(R$5)&amp;Acompanhamento!$A70),0)</f>
        <v>0</v>
      </c>
      <c r="S70" s="259">
        <f>IFERROR(VLOOKUP($A70,'Variação'!$1:$1048576,4+3*(COLUMN(S$5)-2),FALSE)-VLOOKUP($A70,'Variação'!$1:$1048576,2+3*(COLUMN(S$5)-2),FALSE),0)+IFERROR(SUMIFS(Proventos!$F:$F,Proventos!$A:$A,YEAR(S$5)&amp;MONTH(S$5)&amp;Acompanhamento!$A70),0)</f>
        <v>0</v>
      </c>
      <c r="T70" s="259">
        <f>IFERROR(VLOOKUP($A70,'Variação'!$1:$1048576,4+3*(COLUMN(T$5)-2),FALSE)-VLOOKUP($A70,'Variação'!$1:$1048576,2+3*(COLUMN(T$5)-2),FALSE),0)+IFERROR(SUMIFS(Proventos!$F:$F,Proventos!$A:$A,YEAR(T$5)&amp;MONTH(T$5)&amp;Acompanhamento!$A70),0)</f>
        <v>0</v>
      </c>
      <c r="U70" s="259">
        <f>IFERROR(VLOOKUP($A70,'Variação'!$1:$1048576,4+3*(COLUMN(U$5)-2),FALSE)-VLOOKUP($A70,'Variação'!$1:$1048576,2+3*(COLUMN(U$5)-2),FALSE),0)+IFERROR(SUMIFS(Proventos!$F:$F,Proventos!$A:$A,YEAR(U$5)&amp;MONTH(U$5)&amp;Acompanhamento!$A70),0)</f>
        <v>0</v>
      </c>
      <c r="V70" s="259">
        <f>IFERROR(VLOOKUP($A70,'Variação'!$1:$1048576,4+3*(COLUMN(V$5)-2),FALSE)-VLOOKUP($A70,'Variação'!$1:$1048576,2+3*(COLUMN(V$5)-2),FALSE),0)+IFERROR(SUMIFS(Proventos!$F:$F,Proventos!$A:$A,YEAR(V$5)&amp;MONTH(V$5)&amp;Acompanhamento!$A70),0)</f>
        <v>0</v>
      </c>
      <c r="W70" s="259">
        <f>IFERROR(VLOOKUP($A70,'Variação'!$1:$1048576,4+3*(COLUMN(W$5)-2),FALSE)-VLOOKUP($A70,'Variação'!$1:$1048576,2+3*(COLUMN(W$5)-2),FALSE),0)+IFERROR(SUMIFS(Proventos!$F:$F,Proventos!$A:$A,YEAR(W$5)&amp;MONTH(W$5)&amp;Acompanhamento!$A70),0)</f>
        <v>0</v>
      </c>
      <c r="X70" s="259">
        <f>IFERROR(VLOOKUP($A70,'Variação'!$1:$1048576,4+3*(COLUMN(X$5)-2),FALSE)-VLOOKUP($A70,'Variação'!$1:$1048576,2+3*(COLUMN(X$5)-2),FALSE),0)+IFERROR(SUMIFS(Proventos!$F:$F,Proventos!$A:$A,YEAR(X$5)&amp;MONTH(X$5)&amp;Acompanhamento!$A70),0)</f>
        <v>0</v>
      </c>
      <c r="Y70" s="259">
        <f>IFERROR(VLOOKUP($A70,'Variação'!$1:$1048576,4+3*(COLUMN(Y$5)-2),FALSE)-VLOOKUP($A70,'Variação'!$1:$1048576,2+3*(COLUMN(Y$5)-2),FALSE),0)+IFERROR(SUMIFS(Proventos!$F:$F,Proventos!$A:$A,YEAR(Y$5)&amp;MONTH(Y$5)&amp;Acompanhamento!$A70),0)</f>
        <v>0</v>
      </c>
      <c r="Z70" s="259">
        <f>IFERROR(VLOOKUP($A70,'Variação'!$1:$1048576,4+3*(COLUMN(Z$5)-2),FALSE)-VLOOKUP($A70,'Variação'!$1:$1048576,2+3*(COLUMN(Z$5)-2),FALSE),0)+IFERROR(SUMIFS(Proventos!$F:$F,Proventos!$A:$A,YEAR(Z$5)&amp;MONTH(Z$5)&amp;Acompanhamento!$A70),0)</f>
        <v>0</v>
      </c>
      <c r="AA70" s="259">
        <f>IFERROR(VLOOKUP($A70,'Variação'!$1:$1048576,4+3*(COLUMN(AA$5)-2),FALSE)-VLOOKUP($A70,'Variação'!$1:$1048576,2+3*(COLUMN(AA$5)-2),FALSE),0)+IFERROR(SUMIFS(Proventos!$F:$F,Proventos!$A:$A,YEAR(AA$5)&amp;MONTH(AA$5)&amp;Acompanhamento!$A70),0)</f>
        <v>0</v>
      </c>
      <c r="AB70" s="259">
        <f>IFERROR(VLOOKUP($A70,'Variação'!$1:$1048576,4+3*(COLUMN(AB$5)-2),FALSE)-VLOOKUP($A70,'Variação'!$1:$1048576,2+3*(COLUMN(AB$5)-2),FALSE),0)+IFERROR(SUMIFS(Proventos!$F:$F,Proventos!$A:$A,YEAR(AB$5)&amp;MONTH(AB$5)&amp;Acompanhamento!$A70),0)</f>
        <v>0</v>
      </c>
      <c r="AC70" s="259">
        <f>IFERROR(VLOOKUP($A70,'Variação'!$1:$1048576,4+3*(COLUMN(AC$5)-2),FALSE)-VLOOKUP($A70,'Variação'!$1:$1048576,2+3*(COLUMN(AC$5)-2),FALSE),0)+IFERROR(SUMIFS(Proventos!$F:$F,Proventos!$A:$A,YEAR(AC$5)&amp;MONTH(AC$5)&amp;Acompanhamento!$A70),0)</f>
        <v>0</v>
      </c>
      <c r="AD70" s="259">
        <f>IFERROR(VLOOKUP($A70,'Variação'!$1:$1048576,4+3*(COLUMN(AD$5)-2),FALSE)-VLOOKUP($A70,'Variação'!$1:$1048576,2+3*(COLUMN(AD$5)-2),FALSE),0)+IFERROR(SUMIFS(Proventos!$F:$F,Proventos!$A:$A,YEAR(AD$5)&amp;MONTH(AD$5)&amp;Acompanhamento!$A70),0)</f>
        <v>0</v>
      </c>
      <c r="AE70" s="259">
        <f>IFERROR(VLOOKUP($A70,'Variação'!$1:$1048576,4+3*(COLUMN(AE$5)-2),FALSE)-VLOOKUP($A70,'Variação'!$1:$1048576,2+3*(COLUMN(AE$5)-2),FALSE),0)+IFERROR(SUMIFS(Proventos!$F:$F,Proventos!$A:$A,YEAR(AE$5)&amp;MONTH(AE$5)&amp;Acompanhamento!$A70),0)</f>
        <v>0</v>
      </c>
      <c r="AF70" s="259">
        <f>IFERROR(VLOOKUP($A70,'Variação'!$1:$1048576,4+3*(COLUMN(AF$5)-2),FALSE)-VLOOKUP($A70,'Variação'!$1:$1048576,2+3*(COLUMN(AF$5)-2),FALSE),0)+IFERROR(SUMIFS(Proventos!$F:$F,Proventos!$A:$A,YEAR(AF$5)&amp;MONTH(AF$5)&amp;Acompanhamento!$A70),0)</f>
        <v>0</v>
      </c>
      <c r="AG70" s="259">
        <f>IFERROR(VLOOKUP($A70,'Variação'!$1:$1048576,4+3*(COLUMN(AG$5)-2),FALSE)-VLOOKUP($A70,'Variação'!$1:$1048576,2+3*(COLUMN(AG$5)-2),FALSE),0)+IFERROR(SUMIFS(Proventos!$F:$F,Proventos!$A:$A,YEAR(AG$5)&amp;MONTH(AG$5)&amp;Acompanhamento!$A70),0)</f>
        <v>0</v>
      </c>
      <c r="AH70" s="259">
        <f>IFERROR(VLOOKUP($A70,'Variação'!$1:$1048576,4+3*(COLUMN(AH$5)-2),FALSE)-VLOOKUP($A70,'Variação'!$1:$1048576,2+3*(COLUMN(AH$5)-2),FALSE),0)+IFERROR(SUMIFS(Proventos!$F:$F,Proventos!$A:$A,YEAR(AH$5)&amp;MONTH(AH$5)&amp;Acompanhamento!$A70),0)</f>
        <v>0</v>
      </c>
      <c r="AI70" s="259">
        <f>IFERROR(VLOOKUP($A70,'Variação'!$1:$1048576,4+3*(COLUMN(AI$5)-2),FALSE)-VLOOKUP($A70,'Variação'!$1:$1048576,2+3*(COLUMN(AI$5)-2),FALSE),0)+IFERROR(SUMIFS(Proventos!$F:$F,Proventos!$A:$A,YEAR(AI$5)&amp;MONTH(AI$5)&amp;Acompanhamento!$A70),0)</f>
        <v>0</v>
      </c>
      <c r="AJ70" s="259">
        <f>IFERROR(VLOOKUP($A70,'Variação'!$1:$1048576,4+3*(COLUMN(AJ$5)-2),FALSE)-VLOOKUP($A70,'Variação'!$1:$1048576,2+3*(COLUMN(AJ$5)-2),FALSE),0)+IFERROR(SUMIFS(Proventos!$F:$F,Proventos!$A:$A,YEAR(AJ$5)&amp;MONTH(AJ$5)&amp;Acompanhamento!$A70),0)</f>
        <v>0</v>
      </c>
      <c r="AK70" s="259">
        <f>IFERROR(VLOOKUP($A70,'Variação'!$1:$1048576,4+3*(COLUMN(AK$5)-2),FALSE)-VLOOKUP($A70,'Variação'!$1:$1048576,2+3*(COLUMN(AK$5)-2),FALSE),0)+IFERROR(SUMIFS(Proventos!$F:$F,Proventos!$A:$A,YEAR(AK$5)&amp;MONTH(AK$5)&amp;Acompanhamento!$A70),0)</f>
        <v>0</v>
      </c>
      <c r="AL70" s="259">
        <f>IFERROR(VLOOKUP($A70,'Variação'!$1:$1048576,4+3*(COLUMN(AL$5)-2),FALSE)-VLOOKUP($A70,'Variação'!$1:$1048576,2+3*(COLUMN(AL$5)-2),FALSE),0)+IFERROR(SUMIFS(Proventos!$F:$F,Proventos!$A:$A,YEAR(AL$5)&amp;MONTH(AL$5)&amp;Acompanhamento!$A70),0)</f>
        <v>0</v>
      </c>
      <c r="AM70" s="259">
        <f>IFERROR(VLOOKUP($A70,'Variação'!$1:$1048576,4+3*(COLUMN(AM$5)-2),FALSE)-VLOOKUP($A70,'Variação'!$1:$1048576,2+3*(COLUMN(AM$5)-2),FALSE),0)+IFERROR(SUMIFS(Proventos!$F:$F,Proventos!$A:$A,YEAR(AM$5)&amp;MONTH(AM$5)&amp;Acompanhamento!$A70),0)</f>
        <v>0</v>
      </c>
      <c r="AN70" s="259">
        <f>IFERROR(VLOOKUP($A70,'Variação'!$1:$1048576,4+3*(COLUMN(AN$5)-2),FALSE)-VLOOKUP($A70,'Variação'!$1:$1048576,2+3*(COLUMN(AN$5)-2),FALSE),0)+IFERROR(SUMIFS(Proventos!$F:$F,Proventos!$A:$A,YEAR(AN$5)&amp;MONTH(AN$5)&amp;Acompanhamento!$A70),0)</f>
        <v>0</v>
      </c>
      <c r="AO70" s="259">
        <f>IFERROR(VLOOKUP($A70,'Variação'!$1:$1048576,4+3*(COLUMN(AO$5)-2),FALSE)-VLOOKUP($A70,'Variação'!$1:$1048576,2+3*(COLUMN(AO$5)-2),FALSE),0)+IFERROR(SUMIFS(Proventos!$F:$F,Proventos!$A:$A,YEAR(AO$5)&amp;MONTH(AO$5)&amp;Acompanhamento!$A70),0)</f>
        <v>0</v>
      </c>
      <c r="AP70" s="259">
        <f>IFERROR(VLOOKUP($A70,'Variação'!$1:$1048576,4+3*(COLUMN(AP$5)-2),FALSE)-VLOOKUP($A70,'Variação'!$1:$1048576,2+3*(COLUMN(AP$5)-2),FALSE),0)+IFERROR(SUMIFS(Proventos!$F:$F,Proventos!$A:$A,YEAR(AP$5)&amp;MONTH(AP$5)&amp;Acompanhamento!$A70),0)</f>
        <v>0</v>
      </c>
      <c r="AQ70" s="259">
        <f>IFERROR(VLOOKUP($A70,'Variação'!$1:$1048576,4+3*(COLUMN(AQ$5)-2),FALSE)-VLOOKUP($A70,'Variação'!$1:$1048576,2+3*(COLUMN(AQ$5)-2),FALSE),0)+IFERROR(SUMIFS(Proventos!$F:$F,Proventos!$A:$A,YEAR(AQ$5)&amp;MONTH(AQ$5)&amp;Acompanhamento!$A70),0)</f>
        <v>0</v>
      </c>
      <c r="AR70" s="259">
        <f>IFERROR(VLOOKUP($A70,'Variação'!$1:$1048576,4+3*(COLUMN(AR$5)-2),FALSE)-VLOOKUP($A70,'Variação'!$1:$1048576,2+3*(COLUMN(AR$5)-2),FALSE),0)+IFERROR(SUMIFS(Proventos!$F:$F,Proventos!$A:$A,YEAR(AR$5)&amp;MONTH(AR$5)&amp;Acompanhamento!$A70),0)</f>
        <v>0</v>
      </c>
      <c r="AS70" s="259">
        <f>IFERROR(VLOOKUP($A70,'Variação'!$1:$1048576,4+3*(COLUMN(AS$5)-2),FALSE)-VLOOKUP($A70,'Variação'!$1:$1048576,2+3*(COLUMN(AS$5)-2),FALSE),0)+IFERROR(SUMIFS(Proventos!$F:$F,Proventos!$A:$A,YEAR(AS$5)&amp;MONTH(AS$5)&amp;Acompanhamento!$A70),0)</f>
        <v>0</v>
      </c>
      <c r="AT70" s="259">
        <f>IFERROR(VLOOKUP($A70,'Variação'!$1:$1048576,4+3*(COLUMN(AT$5)-2),FALSE)-VLOOKUP($A70,'Variação'!$1:$1048576,2+3*(COLUMN(AT$5)-2),FALSE),0)+IFERROR(SUMIFS(Proventos!$F:$F,Proventos!$A:$A,YEAR(AT$5)&amp;MONTH(AT$5)&amp;Acompanhamento!$A70),0)</f>
        <v>0</v>
      </c>
      <c r="AU70" s="259">
        <f>IFERROR(VLOOKUP($A70,'Variação'!$1:$1048576,4+3*(COLUMN(AU$5)-2),FALSE)-VLOOKUP($A70,'Variação'!$1:$1048576,2+3*(COLUMN(AU$5)-2),FALSE),0)+IFERROR(SUMIFS(Proventos!$F:$F,Proventos!$A:$A,YEAR(AU$5)&amp;MONTH(AU$5)&amp;Acompanhamento!$A70),0)</f>
        <v>0</v>
      </c>
      <c r="AV70" s="259">
        <f>IFERROR(VLOOKUP($A70,'Variação'!$1:$1048576,4+3*(COLUMN(AV$5)-2),FALSE)-VLOOKUP($A70,'Variação'!$1:$1048576,2+3*(COLUMN(AV$5)-2),FALSE),0)+IFERROR(SUMIFS(Proventos!$F:$F,Proventos!$A:$A,YEAR(AV$5)&amp;MONTH(AV$5)&amp;Acompanhamento!$A70),0)</f>
        <v>0</v>
      </c>
      <c r="AW70" s="259">
        <f>IFERROR(VLOOKUP($A70,'Variação'!$1:$1048576,4+3*(COLUMN(AW$5)-2),FALSE)-VLOOKUP($A70,'Variação'!$1:$1048576,2+3*(COLUMN(AW$5)-2),FALSE),0)+IFERROR(SUMIFS(Proventos!$F:$F,Proventos!$A:$A,YEAR(AW$5)&amp;MONTH(AW$5)&amp;Acompanhamento!$A70),0)</f>
        <v>0</v>
      </c>
      <c r="AX70" s="259">
        <f>IFERROR(VLOOKUP($A70,'Variação'!$1:$1048576,4+3*(COLUMN(AX$5)-2),FALSE)-VLOOKUP($A70,'Variação'!$1:$1048576,2+3*(COLUMN(AX$5)-2),FALSE),0)+IFERROR(SUMIFS(Proventos!$F:$F,Proventos!$A:$A,YEAR(AX$5)&amp;MONTH(AX$5)&amp;Acompanhamento!$A70),0)</f>
        <v>0</v>
      </c>
      <c r="AY70" s="259">
        <f>IFERROR(VLOOKUP($A70,'Variação'!$1:$1048576,4+3*(COLUMN(AY$5)-2),FALSE)-VLOOKUP($A70,'Variação'!$1:$1048576,2+3*(COLUMN(AY$5)-2),FALSE),0)+IFERROR(SUMIFS(Proventos!$F:$F,Proventos!$A:$A,YEAR(AY$5)&amp;MONTH(AY$5)&amp;Acompanhamento!$A70),0)</f>
        <v>0</v>
      </c>
      <c r="AZ70" s="259">
        <f>IFERROR(VLOOKUP($A70,'Variação'!$1:$1048576,4+3*(COLUMN(AZ$5)-2),FALSE)-VLOOKUP($A70,'Variação'!$1:$1048576,2+3*(COLUMN(AZ$5)-2),FALSE),0)+IFERROR(SUMIFS(Proventos!$F:$F,Proventos!$A:$A,YEAR(AZ$5)&amp;MONTH(AZ$5)&amp;Acompanhamento!$A70),0)</f>
        <v>0</v>
      </c>
      <c r="BA70" s="259">
        <f>IFERROR(VLOOKUP($A70,'Variação'!$1:$1048576,4+3*(COLUMN(BA$5)-2),FALSE)-VLOOKUP($A70,'Variação'!$1:$1048576,2+3*(COLUMN(BA$5)-2),FALSE),0)+IFERROR(SUMIFS(Proventos!$F:$F,Proventos!$A:$A,YEAR(BA$5)&amp;MONTH(BA$5)&amp;Acompanhamento!$A70),0)</f>
        <v>0</v>
      </c>
      <c r="BB70" s="259">
        <f>IFERROR(VLOOKUP($A70,'Variação'!$1:$1048576,4+3*(COLUMN(BB$5)-2),FALSE)-VLOOKUP($A70,'Variação'!$1:$1048576,2+3*(COLUMN(BB$5)-2),FALSE),0)+IFERROR(SUMIFS(Proventos!$F:$F,Proventos!$A:$A,YEAR(BB$5)&amp;MONTH(BB$5)&amp;Acompanhamento!$A70),0)</f>
        <v>0</v>
      </c>
      <c r="BC70" s="259">
        <f>IFERROR(VLOOKUP($A70,'Variação'!$1:$1048576,4+3*(COLUMN(BC$5)-2),FALSE)-VLOOKUP($A70,'Variação'!$1:$1048576,2+3*(COLUMN(BC$5)-2),FALSE),0)+IFERROR(SUMIFS(Proventos!$F:$F,Proventos!$A:$A,YEAR(BC$5)&amp;MONTH(BC$5)&amp;Acompanhamento!$A70),0)</f>
        <v>0</v>
      </c>
      <c r="BD70" s="259">
        <f>IFERROR(VLOOKUP($A70,'Variação'!$1:$1048576,4+3*(COLUMN(BD$5)-2),FALSE)-VLOOKUP($A70,'Variação'!$1:$1048576,2+3*(COLUMN(BD$5)-2),FALSE),0)+IFERROR(SUMIFS(Proventos!$F:$F,Proventos!$A:$A,YEAR(BD$5)&amp;MONTH(BD$5)&amp;Acompanhamento!$A70),0)</f>
        <v>0</v>
      </c>
      <c r="BE70" s="259">
        <f>IFERROR(VLOOKUP($A70,'Variação'!$1:$1048576,4+3*(COLUMN(BE$5)-2),FALSE)-VLOOKUP($A70,'Variação'!$1:$1048576,2+3*(COLUMN(BE$5)-2),FALSE),0)+IFERROR(SUMIFS(Proventos!$F:$F,Proventos!$A:$A,YEAR(BE$5)&amp;MONTH(BE$5)&amp;Acompanhamento!$A70),0)</f>
        <v>0</v>
      </c>
      <c r="BF70" s="259">
        <f>IFERROR(VLOOKUP($A70,'Variação'!$1:$1048576,4+3*(COLUMN(BF$5)-2),FALSE)-VLOOKUP($A70,'Variação'!$1:$1048576,2+3*(COLUMN(BF$5)-2),FALSE),0)+IFERROR(SUMIFS(Proventos!$F:$F,Proventos!$A:$A,YEAR(BF$5)&amp;MONTH(BF$5)&amp;Acompanhamento!$A70),0)</f>
        <v>0</v>
      </c>
      <c r="BG70" s="259">
        <f>IFERROR(VLOOKUP($A70,'Variação'!$1:$1048576,4+3*(COLUMN(BG$5)-2),FALSE)-VLOOKUP($A70,'Variação'!$1:$1048576,2+3*(COLUMN(BG$5)-2),FALSE),0)+IFERROR(SUMIFS(Proventos!$F:$F,Proventos!$A:$A,YEAR(BG$5)&amp;MONTH(BG$5)&amp;Acompanhamento!$A70),0)</f>
        <v>0</v>
      </c>
      <c r="BH70" s="259">
        <f>IFERROR(VLOOKUP($A70,'Variação'!$1:$1048576,4+3*(COLUMN(BH$5)-2),FALSE)-VLOOKUP($A70,'Variação'!$1:$1048576,2+3*(COLUMN(BH$5)-2),FALSE),0)+IFERROR(SUMIFS(Proventos!$F:$F,Proventos!$A:$A,YEAR(BH$5)&amp;MONTH(BH$5)&amp;Acompanhamento!$A70),0)</f>
        <v>0</v>
      </c>
      <c r="BI70" s="259">
        <f>IFERROR(VLOOKUP($A70,'Variação'!$1:$1048576,4+3*(COLUMN(BI$5)-2),FALSE)-VLOOKUP($A70,'Variação'!$1:$1048576,2+3*(COLUMN(BI$5)-2),FALSE),0)+IFERROR(SUMIFS(Proventos!$F:$F,Proventos!$A:$A,YEAR(BI$5)&amp;MONTH(BI$5)&amp;Acompanhamento!$A70),0)</f>
        <v>0</v>
      </c>
    </row>
    <row r="71" ht="14.25" customHeight="1" outlineLevel="2">
      <c r="A71" s="263"/>
      <c r="B71" s="259">
        <f>IFERROR(VLOOKUP($A71,'Variação'!$1:$1048576,4+3*(COLUMN(B$5)-2),FALSE)-VLOOKUP($A71,'Variação'!$1:$1048576,2+3*(COLUMN(B$5)-2),FALSE),0)+IFERROR(SUMIFS(Proventos!$F:$F,Proventos!$A:$A,YEAR(B$5)&amp;MONTH(B$5)&amp;Acompanhamento!$A71),0)</f>
        <v>0</v>
      </c>
      <c r="C71" s="259">
        <f>IFERROR(VLOOKUP($A71,'Variação'!$1:$1048576,4+3*(COLUMN(C$5)-2),FALSE)-VLOOKUP($A71,'Variação'!$1:$1048576,2+3*(COLUMN(C$5)-2),FALSE),0)+IFERROR(SUMIFS(Proventos!$F:$F,Proventos!$A:$A,YEAR(C$5)&amp;MONTH(C$5)&amp;Acompanhamento!$A71),0)</f>
        <v>0</v>
      </c>
      <c r="D71" s="259">
        <f>IFERROR(VLOOKUP($A71,'Variação'!$1:$1048576,4+3*(COLUMN(D$5)-2),FALSE)-VLOOKUP($A71,'Variação'!$1:$1048576,2+3*(COLUMN(D$5)-2),FALSE),0)+IFERROR(SUMIFS(Proventos!$F:$F,Proventos!$A:$A,YEAR(D$5)&amp;MONTH(D$5)&amp;Acompanhamento!$A71),0)</f>
        <v>0</v>
      </c>
      <c r="E71" s="259">
        <f>IFERROR(VLOOKUP($A71,'Variação'!$1:$1048576,4+3*(COLUMN(E$5)-2),FALSE)-VLOOKUP($A71,'Variação'!$1:$1048576,2+3*(COLUMN(E$5)-2),FALSE),0)+IFERROR(SUMIFS(Proventos!$F:$F,Proventos!$A:$A,YEAR(E$5)&amp;MONTH(E$5)&amp;Acompanhamento!$A71),0)</f>
        <v>0</v>
      </c>
      <c r="F71" s="259">
        <f>IFERROR(VLOOKUP($A71,'Variação'!$1:$1048576,4+3*(COLUMN(F$5)-2),FALSE)-VLOOKUP($A71,'Variação'!$1:$1048576,2+3*(COLUMN(F$5)-2),FALSE),0)+IFERROR(SUMIFS(Proventos!$F:$F,Proventos!$A:$A,YEAR(F$5)&amp;MONTH(F$5)&amp;Acompanhamento!$A71),0)</f>
        <v>0</v>
      </c>
      <c r="G71" s="259">
        <f>IFERROR(VLOOKUP($A71,'Variação'!$1:$1048576,4+3*(COLUMN(G$5)-2),FALSE)-VLOOKUP($A71,'Variação'!$1:$1048576,2+3*(COLUMN(G$5)-2),FALSE),0)+IFERROR(SUMIFS(Proventos!$F:$F,Proventos!$A:$A,YEAR(G$5)&amp;MONTH(G$5)&amp;Acompanhamento!$A71),0)</f>
        <v>0</v>
      </c>
      <c r="H71" s="259">
        <f>IFERROR(VLOOKUP($A71,'Variação'!$1:$1048576,4+3*(COLUMN(H$5)-2),FALSE)-VLOOKUP($A71,'Variação'!$1:$1048576,2+3*(COLUMN(H$5)-2),FALSE),0)+IFERROR(SUMIFS(Proventos!$F:$F,Proventos!$A:$A,YEAR(H$5)&amp;MONTH(H$5)&amp;Acompanhamento!$A71),0)</f>
        <v>0</v>
      </c>
      <c r="I71" s="259">
        <f>IFERROR(VLOOKUP($A71,'Variação'!$1:$1048576,4+3*(COLUMN(I$5)-2),FALSE)-VLOOKUP($A71,'Variação'!$1:$1048576,2+3*(COLUMN(I$5)-2),FALSE),0)+IFERROR(SUMIFS(Proventos!$F:$F,Proventos!$A:$A,YEAR(I$5)&amp;MONTH(I$5)&amp;Acompanhamento!$A71),0)</f>
        <v>0</v>
      </c>
      <c r="J71" s="259">
        <f>IFERROR(VLOOKUP($A71,'Variação'!$1:$1048576,4+3*(COLUMN(J$5)-2),FALSE)-VLOOKUP($A71,'Variação'!$1:$1048576,2+3*(COLUMN(J$5)-2),FALSE),0)+IFERROR(SUMIFS(Proventos!$F:$F,Proventos!$A:$A,YEAR(J$5)&amp;MONTH(J$5)&amp;Acompanhamento!$A71),0)</f>
        <v>0</v>
      </c>
      <c r="K71" s="259">
        <f>IFERROR(VLOOKUP($A71,'Variação'!$1:$1048576,4+3*(COLUMN(K$5)-2),FALSE)-VLOOKUP($A71,'Variação'!$1:$1048576,2+3*(COLUMN(K$5)-2),FALSE),0)+IFERROR(SUMIFS(Proventos!$F:$F,Proventos!$A:$A,YEAR(K$5)&amp;MONTH(K$5)&amp;Acompanhamento!$A71),0)</f>
        <v>0</v>
      </c>
      <c r="L71" s="259">
        <f>IFERROR(VLOOKUP($A71,'Variação'!$1:$1048576,4+3*(COLUMN(L$5)-2),FALSE)-VLOOKUP($A71,'Variação'!$1:$1048576,2+3*(COLUMN(L$5)-2),FALSE),0)+IFERROR(SUMIFS(Proventos!$F:$F,Proventos!$A:$A,YEAR(L$5)&amp;MONTH(L$5)&amp;Acompanhamento!$A71),0)</f>
        <v>0</v>
      </c>
      <c r="M71" s="259">
        <f>IFERROR(VLOOKUP($A71,'Variação'!$1:$1048576,4+3*(COLUMN(M$5)-2),FALSE)-VLOOKUP($A71,'Variação'!$1:$1048576,2+3*(COLUMN(M$5)-2),FALSE),0)+IFERROR(SUMIFS(Proventos!$F:$F,Proventos!$A:$A,YEAR(M$5)&amp;MONTH(M$5)&amp;Acompanhamento!$A71),0)</f>
        <v>0</v>
      </c>
      <c r="N71" s="259">
        <f>IFERROR(VLOOKUP($A71,'Variação'!$1:$1048576,4+3*(COLUMN(N$5)-2),FALSE)-VLOOKUP($A71,'Variação'!$1:$1048576,2+3*(COLUMN(N$5)-2),FALSE),0)+IFERROR(SUMIFS(Proventos!$F:$F,Proventos!$A:$A,YEAR(N$5)&amp;MONTH(N$5)&amp;Acompanhamento!$A71),0)</f>
        <v>0</v>
      </c>
      <c r="O71" s="259">
        <f>IFERROR(VLOOKUP($A71,'Variação'!$1:$1048576,4+3*(COLUMN(O$5)-2),FALSE)-VLOOKUP($A71,'Variação'!$1:$1048576,2+3*(COLUMN(O$5)-2),FALSE),0)+IFERROR(SUMIFS(Proventos!$F:$F,Proventos!$A:$A,YEAR(O$5)&amp;MONTH(O$5)&amp;Acompanhamento!$A71),0)</f>
        <v>0</v>
      </c>
      <c r="P71" s="259">
        <f>IFERROR(VLOOKUP($A71,'Variação'!$1:$1048576,4+3*(COLUMN(P$5)-2),FALSE)-VLOOKUP($A71,'Variação'!$1:$1048576,2+3*(COLUMN(P$5)-2),FALSE),0)+IFERROR(SUMIFS(Proventos!$F:$F,Proventos!$A:$A,YEAR(P$5)&amp;MONTH(P$5)&amp;Acompanhamento!$A71),0)</f>
        <v>0</v>
      </c>
      <c r="Q71" s="259">
        <f>IFERROR(VLOOKUP($A71,'Variação'!$1:$1048576,4+3*(COLUMN(Q$5)-2),FALSE)-VLOOKUP($A71,'Variação'!$1:$1048576,2+3*(COLUMN(Q$5)-2),FALSE),0)+IFERROR(SUMIFS(Proventos!$F:$F,Proventos!$A:$A,YEAR(Q$5)&amp;MONTH(Q$5)&amp;Acompanhamento!$A71),0)</f>
        <v>0</v>
      </c>
      <c r="R71" s="259">
        <f>IFERROR(VLOOKUP($A71,'Variação'!$1:$1048576,4+3*(COLUMN(R$5)-2),FALSE)-VLOOKUP($A71,'Variação'!$1:$1048576,2+3*(COLUMN(R$5)-2),FALSE),0)+IFERROR(SUMIFS(Proventos!$F:$F,Proventos!$A:$A,YEAR(R$5)&amp;MONTH(R$5)&amp;Acompanhamento!$A71),0)</f>
        <v>0</v>
      </c>
      <c r="S71" s="259">
        <f>IFERROR(VLOOKUP($A71,'Variação'!$1:$1048576,4+3*(COLUMN(S$5)-2),FALSE)-VLOOKUP($A71,'Variação'!$1:$1048576,2+3*(COLUMN(S$5)-2),FALSE),0)+IFERROR(SUMIFS(Proventos!$F:$F,Proventos!$A:$A,YEAR(S$5)&amp;MONTH(S$5)&amp;Acompanhamento!$A71),0)</f>
        <v>0</v>
      </c>
      <c r="T71" s="259">
        <f>IFERROR(VLOOKUP($A71,'Variação'!$1:$1048576,4+3*(COLUMN(T$5)-2),FALSE)-VLOOKUP($A71,'Variação'!$1:$1048576,2+3*(COLUMN(T$5)-2),FALSE),0)+IFERROR(SUMIFS(Proventos!$F:$F,Proventos!$A:$A,YEAR(T$5)&amp;MONTH(T$5)&amp;Acompanhamento!$A71),0)</f>
        <v>0</v>
      </c>
      <c r="U71" s="259">
        <f>IFERROR(VLOOKUP($A71,'Variação'!$1:$1048576,4+3*(COLUMN(U$5)-2),FALSE)-VLOOKUP($A71,'Variação'!$1:$1048576,2+3*(COLUMN(U$5)-2),FALSE),0)+IFERROR(SUMIFS(Proventos!$F:$F,Proventos!$A:$A,YEAR(U$5)&amp;MONTH(U$5)&amp;Acompanhamento!$A71),0)</f>
        <v>0</v>
      </c>
      <c r="V71" s="259">
        <f>IFERROR(VLOOKUP($A71,'Variação'!$1:$1048576,4+3*(COLUMN(V$5)-2),FALSE)-VLOOKUP($A71,'Variação'!$1:$1048576,2+3*(COLUMN(V$5)-2),FALSE),0)+IFERROR(SUMIFS(Proventos!$F:$F,Proventos!$A:$A,YEAR(V$5)&amp;MONTH(V$5)&amp;Acompanhamento!$A71),0)</f>
        <v>0</v>
      </c>
      <c r="W71" s="259">
        <f>IFERROR(VLOOKUP($A71,'Variação'!$1:$1048576,4+3*(COLUMN(W$5)-2),FALSE)-VLOOKUP($A71,'Variação'!$1:$1048576,2+3*(COLUMN(W$5)-2),FALSE),0)+IFERROR(SUMIFS(Proventos!$F:$F,Proventos!$A:$A,YEAR(W$5)&amp;MONTH(W$5)&amp;Acompanhamento!$A71),0)</f>
        <v>0</v>
      </c>
      <c r="X71" s="259">
        <f>IFERROR(VLOOKUP($A71,'Variação'!$1:$1048576,4+3*(COLUMN(X$5)-2),FALSE)-VLOOKUP($A71,'Variação'!$1:$1048576,2+3*(COLUMN(X$5)-2),FALSE),0)+IFERROR(SUMIFS(Proventos!$F:$F,Proventos!$A:$A,YEAR(X$5)&amp;MONTH(X$5)&amp;Acompanhamento!$A71),0)</f>
        <v>0</v>
      </c>
      <c r="Y71" s="259">
        <f>IFERROR(VLOOKUP($A71,'Variação'!$1:$1048576,4+3*(COLUMN(Y$5)-2),FALSE)-VLOOKUP($A71,'Variação'!$1:$1048576,2+3*(COLUMN(Y$5)-2),FALSE),0)+IFERROR(SUMIFS(Proventos!$F:$F,Proventos!$A:$A,YEAR(Y$5)&amp;MONTH(Y$5)&amp;Acompanhamento!$A71),0)</f>
        <v>0</v>
      </c>
      <c r="Z71" s="259">
        <f>IFERROR(VLOOKUP($A71,'Variação'!$1:$1048576,4+3*(COLUMN(Z$5)-2),FALSE)-VLOOKUP($A71,'Variação'!$1:$1048576,2+3*(COLUMN(Z$5)-2),FALSE),0)+IFERROR(SUMIFS(Proventos!$F:$F,Proventos!$A:$A,YEAR(Z$5)&amp;MONTH(Z$5)&amp;Acompanhamento!$A71),0)</f>
        <v>0</v>
      </c>
      <c r="AA71" s="259">
        <f>IFERROR(VLOOKUP($A71,'Variação'!$1:$1048576,4+3*(COLUMN(AA$5)-2),FALSE)-VLOOKUP($A71,'Variação'!$1:$1048576,2+3*(COLUMN(AA$5)-2),FALSE),0)+IFERROR(SUMIFS(Proventos!$F:$F,Proventos!$A:$A,YEAR(AA$5)&amp;MONTH(AA$5)&amp;Acompanhamento!$A71),0)</f>
        <v>0</v>
      </c>
      <c r="AB71" s="259">
        <f>IFERROR(VLOOKUP($A71,'Variação'!$1:$1048576,4+3*(COLUMN(AB$5)-2),FALSE)-VLOOKUP($A71,'Variação'!$1:$1048576,2+3*(COLUMN(AB$5)-2),FALSE),0)+IFERROR(SUMIFS(Proventos!$F:$F,Proventos!$A:$A,YEAR(AB$5)&amp;MONTH(AB$5)&amp;Acompanhamento!$A71),0)</f>
        <v>0</v>
      </c>
      <c r="AC71" s="259">
        <f>IFERROR(VLOOKUP($A71,'Variação'!$1:$1048576,4+3*(COLUMN(AC$5)-2),FALSE)-VLOOKUP($A71,'Variação'!$1:$1048576,2+3*(COLUMN(AC$5)-2),FALSE),0)+IFERROR(SUMIFS(Proventos!$F:$F,Proventos!$A:$A,YEAR(AC$5)&amp;MONTH(AC$5)&amp;Acompanhamento!$A71),0)</f>
        <v>0</v>
      </c>
      <c r="AD71" s="259">
        <f>IFERROR(VLOOKUP($A71,'Variação'!$1:$1048576,4+3*(COLUMN(AD$5)-2),FALSE)-VLOOKUP($A71,'Variação'!$1:$1048576,2+3*(COLUMN(AD$5)-2),FALSE),0)+IFERROR(SUMIFS(Proventos!$F:$F,Proventos!$A:$A,YEAR(AD$5)&amp;MONTH(AD$5)&amp;Acompanhamento!$A71),0)</f>
        <v>0</v>
      </c>
      <c r="AE71" s="259">
        <f>IFERROR(VLOOKUP($A71,'Variação'!$1:$1048576,4+3*(COLUMN(AE$5)-2),FALSE)-VLOOKUP($A71,'Variação'!$1:$1048576,2+3*(COLUMN(AE$5)-2),FALSE),0)+IFERROR(SUMIFS(Proventos!$F:$F,Proventos!$A:$A,YEAR(AE$5)&amp;MONTH(AE$5)&amp;Acompanhamento!$A71),0)</f>
        <v>0</v>
      </c>
      <c r="AF71" s="259">
        <f>IFERROR(VLOOKUP($A71,'Variação'!$1:$1048576,4+3*(COLUMN(AF$5)-2),FALSE)-VLOOKUP($A71,'Variação'!$1:$1048576,2+3*(COLUMN(AF$5)-2),FALSE),0)+IFERROR(SUMIFS(Proventos!$F:$F,Proventos!$A:$A,YEAR(AF$5)&amp;MONTH(AF$5)&amp;Acompanhamento!$A71),0)</f>
        <v>0</v>
      </c>
      <c r="AG71" s="259">
        <f>IFERROR(VLOOKUP($A71,'Variação'!$1:$1048576,4+3*(COLUMN(AG$5)-2),FALSE)-VLOOKUP($A71,'Variação'!$1:$1048576,2+3*(COLUMN(AG$5)-2),FALSE),0)+IFERROR(SUMIFS(Proventos!$F:$F,Proventos!$A:$A,YEAR(AG$5)&amp;MONTH(AG$5)&amp;Acompanhamento!$A71),0)</f>
        <v>0</v>
      </c>
      <c r="AH71" s="259">
        <f>IFERROR(VLOOKUP($A71,'Variação'!$1:$1048576,4+3*(COLUMN(AH$5)-2),FALSE)-VLOOKUP($A71,'Variação'!$1:$1048576,2+3*(COLUMN(AH$5)-2),FALSE),0)+IFERROR(SUMIFS(Proventos!$F:$F,Proventos!$A:$A,YEAR(AH$5)&amp;MONTH(AH$5)&amp;Acompanhamento!$A71),0)</f>
        <v>0</v>
      </c>
      <c r="AI71" s="259">
        <f>IFERROR(VLOOKUP($A71,'Variação'!$1:$1048576,4+3*(COLUMN(AI$5)-2),FALSE)-VLOOKUP($A71,'Variação'!$1:$1048576,2+3*(COLUMN(AI$5)-2),FALSE),0)+IFERROR(SUMIFS(Proventos!$F:$F,Proventos!$A:$A,YEAR(AI$5)&amp;MONTH(AI$5)&amp;Acompanhamento!$A71),0)</f>
        <v>0</v>
      </c>
      <c r="AJ71" s="259">
        <f>IFERROR(VLOOKUP($A71,'Variação'!$1:$1048576,4+3*(COLUMN(AJ$5)-2),FALSE)-VLOOKUP($A71,'Variação'!$1:$1048576,2+3*(COLUMN(AJ$5)-2),FALSE),0)+IFERROR(SUMIFS(Proventos!$F:$F,Proventos!$A:$A,YEAR(AJ$5)&amp;MONTH(AJ$5)&amp;Acompanhamento!$A71),0)</f>
        <v>0</v>
      </c>
      <c r="AK71" s="259">
        <f>IFERROR(VLOOKUP($A71,'Variação'!$1:$1048576,4+3*(COLUMN(AK$5)-2),FALSE)-VLOOKUP($A71,'Variação'!$1:$1048576,2+3*(COLUMN(AK$5)-2),FALSE),0)+IFERROR(SUMIFS(Proventos!$F:$F,Proventos!$A:$A,YEAR(AK$5)&amp;MONTH(AK$5)&amp;Acompanhamento!$A71),0)</f>
        <v>0</v>
      </c>
      <c r="AL71" s="259">
        <f>IFERROR(VLOOKUP($A71,'Variação'!$1:$1048576,4+3*(COLUMN(AL$5)-2),FALSE)-VLOOKUP($A71,'Variação'!$1:$1048576,2+3*(COLUMN(AL$5)-2),FALSE),0)+IFERROR(SUMIFS(Proventos!$F:$F,Proventos!$A:$A,YEAR(AL$5)&amp;MONTH(AL$5)&amp;Acompanhamento!$A71),0)</f>
        <v>0</v>
      </c>
      <c r="AM71" s="259">
        <f>IFERROR(VLOOKUP($A71,'Variação'!$1:$1048576,4+3*(COLUMN(AM$5)-2),FALSE)-VLOOKUP($A71,'Variação'!$1:$1048576,2+3*(COLUMN(AM$5)-2),FALSE),0)+IFERROR(SUMIFS(Proventos!$F:$F,Proventos!$A:$A,YEAR(AM$5)&amp;MONTH(AM$5)&amp;Acompanhamento!$A71),0)</f>
        <v>0</v>
      </c>
      <c r="AN71" s="259">
        <f>IFERROR(VLOOKUP($A71,'Variação'!$1:$1048576,4+3*(COLUMN(AN$5)-2),FALSE)-VLOOKUP($A71,'Variação'!$1:$1048576,2+3*(COLUMN(AN$5)-2),FALSE),0)+IFERROR(SUMIFS(Proventos!$F:$F,Proventos!$A:$A,YEAR(AN$5)&amp;MONTH(AN$5)&amp;Acompanhamento!$A71),0)</f>
        <v>0</v>
      </c>
      <c r="AO71" s="259">
        <f>IFERROR(VLOOKUP($A71,'Variação'!$1:$1048576,4+3*(COLUMN(AO$5)-2),FALSE)-VLOOKUP($A71,'Variação'!$1:$1048576,2+3*(COLUMN(AO$5)-2),FALSE),0)+IFERROR(SUMIFS(Proventos!$F:$F,Proventos!$A:$A,YEAR(AO$5)&amp;MONTH(AO$5)&amp;Acompanhamento!$A71),0)</f>
        <v>0</v>
      </c>
      <c r="AP71" s="259">
        <f>IFERROR(VLOOKUP($A71,'Variação'!$1:$1048576,4+3*(COLUMN(AP$5)-2),FALSE)-VLOOKUP($A71,'Variação'!$1:$1048576,2+3*(COLUMN(AP$5)-2),FALSE),0)+IFERROR(SUMIFS(Proventos!$F:$F,Proventos!$A:$A,YEAR(AP$5)&amp;MONTH(AP$5)&amp;Acompanhamento!$A71),0)</f>
        <v>0</v>
      </c>
      <c r="AQ71" s="259">
        <f>IFERROR(VLOOKUP($A71,'Variação'!$1:$1048576,4+3*(COLUMN(AQ$5)-2),FALSE)-VLOOKUP($A71,'Variação'!$1:$1048576,2+3*(COLUMN(AQ$5)-2),FALSE),0)+IFERROR(SUMIFS(Proventos!$F:$F,Proventos!$A:$A,YEAR(AQ$5)&amp;MONTH(AQ$5)&amp;Acompanhamento!$A71),0)</f>
        <v>0</v>
      </c>
      <c r="AR71" s="259">
        <f>IFERROR(VLOOKUP($A71,'Variação'!$1:$1048576,4+3*(COLUMN(AR$5)-2),FALSE)-VLOOKUP($A71,'Variação'!$1:$1048576,2+3*(COLUMN(AR$5)-2),FALSE),0)+IFERROR(SUMIFS(Proventos!$F:$F,Proventos!$A:$A,YEAR(AR$5)&amp;MONTH(AR$5)&amp;Acompanhamento!$A71),0)</f>
        <v>0</v>
      </c>
      <c r="AS71" s="259">
        <f>IFERROR(VLOOKUP($A71,'Variação'!$1:$1048576,4+3*(COLUMN(AS$5)-2),FALSE)-VLOOKUP($A71,'Variação'!$1:$1048576,2+3*(COLUMN(AS$5)-2),FALSE),0)+IFERROR(SUMIFS(Proventos!$F:$F,Proventos!$A:$A,YEAR(AS$5)&amp;MONTH(AS$5)&amp;Acompanhamento!$A71),0)</f>
        <v>0</v>
      </c>
      <c r="AT71" s="259">
        <f>IFERROR(VLOOKUP($A71,'Variação'!$1:$1048576,4+3*(COLUMN(AT$5)-2),FALSE)-VLOOKUP($A71,'Variação'!$1:$1048576,2+3*(COLUMN(AT$5)-2),FALSE),0)+IFERROR(SUMIFS(Proventos!$F:$F,Proventos!$A:$A,YEAR(AT$5)&amp;MONTH(AT$5)&amp;Acompanhamento!$A71),0)</f>
        <v>0</v>
      </c>
      <c r="AU71" s="259">
        <f>IFERROR(VLOOKUP($A71,'Variação'!$1:$1048576,4+3*(COLUMN(AU$5)-2),FALSE)-VLOOKUP($A71,'Variação'!$1:$1048576,2+3*(COLUMN(AU$5)-2),FALSE),0)+IFERROR(SUMIFS(Proventos!$F:$F,Proventos!$A:$A,YEAR(AU$5)&amp;MONTH(AU$5)&amp;Acompanhamento!$A71),0)</f>
        <v>0</v>
      </c>
      <c r="AV71" s="259">
        <f>IFERROR(VLOOKUP($A71,'Variação'!$1:$1048576,4+3*(COLUMN(AV$5)-2),FALSE)-VLOOKUP($A71,'Variação'!$1:$1048576,2+3*(COLUMN(AV$5)-2),FALSE),0)+IFERROR(SUMIFS(Proventos!$F:$F,Proventos!$A:$A,YEAR(AV$5)&amp;MONTH(AV$5)&amp;Acompanhamento!$A71),0)</f>
        <v>0</v>
      </c>
      <c r="AW71" s="259">
        <f>IFERROR(VLOOKUP($A71,'Variação'!$1:$1048576,4+3*(COLUMN(AW$5)-2),FALSE)-VLOOKUP($A71,'Variação'!$1:$1048576,2+3*(COLUMN(AW$5)-2),FALSE),0)+IFERROR(SUMIFS(Proventos!$F:$F,Proventos!$A:$A,YEAR(AW$5)&amp;MONTH(AW$5)&amp;Acompanhamento!$A71),0)</f>
        <v>0</v>
      </c>
      <c r="AX71" s="259">
        <f>IFERROR(VLOOKUP($A71,'Variação'!$1:$1048576,4+3*(COLUMN(AX$5)-2),FALSE)-VLOOKUP($A71,'Variação'!$1:$1048576,2+3*(COLUMN(AX$5)-2),FALSE),0)+IFERROR(SUMIFS(Proventos!$F:$F,Proventos!$A:$A,YEAR(AX$5)&amp;MONTH(AX$5)&amp;Acompanhamento!$A71),0)</f>
        <v>0</v>
      </c>
      <c r="AY71" s="259">
        <f>IFERROR(VLOOKUP($A71,'Variação'!$1:$1048576,4+3*(COLUMN(AY$5)-2),FALSE)-VLOOKUP($A71,'Variação'!$1:$1048576,2+3*(COLUMN(AY$5)-2),FALSE),0)+IFERROR(SUMIFS(Proventos!$F:$F,Proventos!$A:$A,YEAR(AY$5)&amp;MONTH(AY$5)&amp;Acompanhamento!$A71),0)</f>
        <v>0</v>
      </c>
      <c r="AZ71" s="259">
        <f>IFERROR(VLOOKUP($A71,'Variação'!$1:$1048576,4+3*(COLUMN(AZ$5)-2),FALSE)-VLOOKUP($A71,'Variação'!$1:$1048576,2+3*(COLUMN(AZ$5)-2),FALSE),0)+IFERROR(SUMIFS(Proventos!$F:$F,Proventos!$A:$A,YEAR(AZ$5)&amp;MONTH(AZ$5)&amp;Acompanhamento!$A71),0)</f>
        <v>0</v>
      </c>
      <c r="BA71" s="259">
        <f>IFERROR(VLOOKUP($A71,'Variação'!$1:$1048576,4+3*(COLUMN(BA$5)-2),FALSE)-VLOOKUP($A71,'Variação'!$1:$1048576,2+3*(COLUMN(BA$5)-2),FALSE),0)+IFERROR(SUMIFS(Proventos!$F:$F,Proventos!$A:$A,YEAR(BA$5)&amp;MONTH(BA$5)&amp;Acompanhamento!$A71),0)</f>
        <v>0</v>
      </c>
      <c r="BB71" s="259">
        <f>IFERROR(VLOOKUP($A71,'Variação'!$1:$1048576,4+3*(COLUMN(BB$5)-2),FALSE)-VLOOKUP($A71,'Variação'!$1:$1048576,2+3*(COLUMN(BB$5)-2),FALSE),0)+IFERROR(SUMIFS(Proventos!$F:$F,Proventos!$A:$A,YEAR(BB$5)&amp;MONTH(BB$5)&amp;Acompanhamento!$A71),0)</f>
        <v>0</v>
      </c>
      <c r="BC71" s="259">
        <f>IFERROR(VLOOKUP($A71,'Variação'!$1:$1048576,4+3*(COLUMN(BC$5)-2),FALSE)-VLOOKUP($A71,'Variação'!$1:$1048576,2+3*(COLUMN(BC$5)-2),FALSE),0)+IFERROR(SUMIFS(Proventos!$F:$F,Proventos!$A:$A,YEAR(BC$5)&amp;MONTH(BC$5)&amp;Acompanhamento!$A71),0)</f>
        <v>0</v>
      </c>
      <c r="BD71" s="259">
        <f>IFERROR(VLOOKUP($A71,'Variação'!$1:$1048576,4+3*(COLUMN(BD$5)-2),FALSE)-VLOOKUP($A71,'Variação'!$1:$1048576,2+3*(COLUMN(BD$5)-2),FALSE),0)+IFERROR(SUMIFS(Proventos!$F:$F,Proventos!$A:$A,YEAR(BD$5)&amp;MONTH(BD$5)&amp;Acompanhamento!$A71),0)</f>
        <v>0</v>
      </c>
      <c r="BE71" s="259">
        <f>IFERROR(VLOOKUP($A71,'Variação'!$1:$1048576,4+3*(COLUMN(BE$5)-2),FALSE)-VLOOKUP($A71,'Variação'!$1:$1048576,2+3*(COLUMN(BE$5)-2),FALSE),0)+IFERROR(SUMIFS(Proventos!$F:$F,Proventos!$A:$A,YEAR(BE$5)&amp;MONTH(BE$5)&amp;Acompanhamento!$A71),0)</f>
        <v>0</v>
      </c>
      <c r="BF71" s="259">
        <f>IFERROR(VLOOKUP($A71,'Variação'!$1:$1048576,4+3*(COLUMN(BF$5)-2),FALSE)-VLOOKUP($A71,'Variação'!$1:$1048576,2+3*(COLUMN(BF$5)-2),FALSE),0)+IFERROR(SUMIFS(Proventos!$F:$F,Proventos!$A:$A,YEAR(BF$5)&amp;MONTH(BF$5)&amp;Acompanhamento!$A71),0)</f>
        <v>0</v>
      </c>
      <c r="BG71" s="259">
        <f>IFERROR(VLOOKUP($A71,'Variação'!$1:$1048576,4+3*(COLUMN(BG$5)-2),FALSE)-VLOOKUP($A71,'Variação'!$1:$1048576,2+3*(COLUMN(BG$5)-2),FALSE),0)+IFERROR(SUMIFS(Proventos!$F:$F,Proventos!$A:$A,YEAR(BG$5)&amp;MONTH(BG$5)&amp;Acompanhamento!$A71),0)</f>
        <v>0</v>
      </c>
      <c r="BH71" s="259">
        <f>IFERROR(VLOOKUP($A71,'Variação'!$1:$1048576,4+3*(COLUMN(BH$5)-2),FALSE)-VLOOKUP($A71,'Variação'!$1:$1048576,2+3*(COLUMN(BH$5)-2),FALSE),0)+IFERROR(SUMIFS(Proventos!$F:$F,Proventos!$A:$A,YEAR(BH$5)&amp;MONTH(BH$5)&amp;Acompanhamento!$A71),0)</f>
        <v>0</v>
      </c>
      <c r="BI71" s="259">
        <f>IFERROR(VLOOKUP($A71,'Variação'!$1:$1048576,4+3*(COLUMN(BI$5)-2),FALSE)-VLOOKUP($A71,'Variação'!$1:$1048576,2+3*(COLUMN(BI$5)-2),FALSE),0)+IFERROR(SUMIFS(Proventos!$F:$F,Proventos!$A:$A,YEAR(BI$5)&amp;MONTH(BI$5)&amp;Acompanhamento!$A71),0)</f>
        <v>0</v>
      </c>
    </row>
    <row r="72" ht="14.25" customHeight="1" outlineLevel="2">
      <c r="A72" s="263"/>
      <c r="B72" s="259">
        <f>IFERROR(VLOOKUP($A72,'Variação'!$1:$1048576,4+3*(COLUMN(B$5)-2),FALSE)-VLOOKUP($A72,'Variação'!$1:$1048576,2+3*(COLUMN(B$5)-2),FALSE),0)+IFERROR(SUMIFS(Proventos!$F:$F,Proventos!$A:$A,YEAR(B$5)&amp;MONTH(B$5)&amp;Acompanhamento!$A72),0)</f>
        <v>0</v>
      </c>
      <c r="C72" s="259">
        <f>IFERROR(VLOOKUP($A72,'Variação'!$1:$1048576,4+3*(COLUMN(C$5)-2),FALSE)-VLOOKUP($A72,'Variação'!$1:$1048576,2+3*(COLUMN(C$5)-2),FALSE),0)+IFERROR(SUMIFS(Proventos!$F:$F,Proventos!$A:$A,YEAR(C$5)&amp;MONTH(C$5)&amp;Acompanhamento!$A72),0)</f>
        <v>0</v>
      </c>
      <c r="D72" s="259">
        <f>IFERROR(VLOOKUP($A72,'Variação'!$1:$1048576,4+3*(COLUMN(D$5)-2),FALSE)-VLOOKUP($A72,'Variação'!$1:$1048576,2+3*(COLUMN(D$5)-2),FALSE),0)+IFERROR(SUMIFS(Proventos!$F:$F,Proventos!$A:$A,YEAR(D$5)&amp;MONTH(D$5)&amp;Acompanhamento!$A72),0)</f>
        <v>0</v>
      </c>
      <c r="E72" s="259">
        <f>IFERROR(VLOOKUP($A72,'Variação'!$1:$1048576,4+3*(COLUMN(E$5)-2),FALSE)-VLOOKUP($A72,'Variação'!$1:$1048576,2+3*(COLUMN(E$5)-2),FALSE),0)+IFERROR(SUMIFS(Proventos!$F:$F,Proventos!$A:$A,YEAR(E$5)&amp;MONTH(E$5)&amp;Acompanhamento!$A72),0)</f>
        <v>0</v>
      </c>
      <c r="F72" s="259">
        <f>IFERROR(VLOOKUP($A72,'Variação'!$1:$1048576,4+3*(COLUMN(F$5)-2),FALSE)-VLOOKUP($A72,'Variação'!$1:$1048576,2+3*(COLUMN(F$5)-2),FALSE),0)+IFERROR(SUMIFS(Proventos!$F:$F,Proventos!$A:$A,YEAR(F$5)&amp;MONTH(F$5)&amp;Acompanhamento!$A72),0)</f>
        <v>0</v>
      </c>
      <c r="G72" s="259">
        <f>IFERROR(VLOOKUP($A72,'Variação'!$1:$1048576,4+3*(COLUMN(G$5)-2),FALSE)-VLOOKUP($A72,'Variação'!$1:$1048576,2+3*(COLUMN(G$5)-2),FALSE),0)+IFERROR(SUMIFS(Proventos!$F:$F,Proventos!$A:$A,YEAR(G$5)&amp;MONTH(G$5)&amp;Acompanhamento!$A72),0)</f>
        <v>0</v>
      </c>
      <c r="H72" s="259">
        <f>IFERROR(VLOOKUP($A72,'Variação'!$1:$1048576,4+3*(COLUMN(H$5)-2),FALSE)-VLOOKUP($A72,'Variação'!$1:$1048576,2+3*(COLUMN(H$5)-2),FALSE),0)+IFERROR(SUMIFS(Proventos!$F:$F,Proventos!$A:$A,YEAR(H$5)&amp;MONTH(H$5)&amp;Acompanhamento!$A72),0)</f>
        <v>0</v>
      </c>
      <c r="I72" s="259">
        <f>IFERROR(VLOOKUP($A72,'Variação'!$1:$1048576,4+3*(COLUMN(I$5)-2),FALSE)-VLOOKUP($A72,'Variação'!$1:$1048576,2+3*(COLUMN(I$5)-2),FALSE),0)+IFERROR(SUMIFS(Proventos!$F:$F,Proventos!$A:$A,YEAR(I$5)&amp;MONTH(I$5)&amp;Acompanhamento!$A72),0)</f>
        <v>0</v>
      </c>
      <c r="J72" s="259">
        <f>IFERROR(VLOOKUP($A72,'Variação'!$1:$1048576,4+3*(COLUMN(J$5)-2),FALSE)-VLOOKUP($A72,'Variação'!$1:$1048576,2+3*(COLUMN(J$5)-2),FALSE),0)+IFERROR(SUMIFS(Proventos!$F:$F,Proventos!$A:$A,YEAR(J$5)&amp;MONTH(J$5)&amp;Acompanhamento!$A72),0)</f>
        <v>0</v>
      </c>
      <c r="K72" s="259">
        <f>IFERROR(VLOOKUP($A72,'Variação'!$1:$1048576,4+3*(COLUMN(K$5)-2),FALSE)-VLOOKUP($A72,'Variação'!$1:$1048576,2+3*(COLUMN(K$5)-2),FALSE),0)+IFERROR(SUMIFS(Proventos!$F:$F,Proventos!$A:$A,YEAR(K$5)&amp;MONTH(K$5)&amp;Acompanhamento!$A72),0)</f>
        <v>0</v>
      </c>
      <c r="L72" s="259">
        <f>IFERROR(VLOOKUP($A72,'Variação'!$1:$1048576,4+3*(COLUMN(L$5)-2),FALSE)-VLOOKUP($A72,'Variação'!$1:$1048576,2+3*(COLUMN(L$5)-2),FALSE),0)+IFERROR(SUMIFS(Proventos!$F:$F,Proventos!$A:$A,YEAR(L$5)&amp;MONTH(L$5)&amp;Acompanhamento!$A72),0)</f>
        <v>0</v>
      </c>
      <c r="M72" s="259">
        <f>IFERROR(VLOOKUP($A72,'Variação'!$1:$1048576,4+3*(COLUMN(M$5)-2),FALSE)-VLOOKUP($A72,'Variação'!$1:$1048576,2+3*(COLUMN(M$5)-2),FALSE),0)+IFERROR(SUMIFS(Proventos!$F:$F,Proventos!$A:$A,YEAR(M$5)&amp;MONTH(M$5)&amp;Acompanhamento!$A72),0)</f>
        <v>0</v>
      </c>
      <c r="N72" s="259">
        <f>IFERROR(VLOOKUP($A72,'Variação'!$1:$1048576,4+3*(COLUMN(N$5)-2),FALSE)-VLOOKUP($A72,'Variação'!$1:$1048576,2+3*(COLUMN(N$5)-2),FALSE),0)+IFERROR(SUMIFS(Proventos!$F:$F,Proventos!$A:$A,YEAR(N$5)&amp;MONTH(N$5)&amp;Acompanhamento!$A72),0)</f>
        <v>0</v>
      </c>
      <c r="O72" s="259">
        <f>IFERROR(VLOOKUP($A72,'Variação'!$1:$1048576,4+3*(COLUMN(O$5)-2),FALSE)-VLOOKUP($A72,'Variação'!$1:$1048576,2+3*(COLUMN(O$5)-2),FALSE),0)+IFERROR(SUMIFS(Proventos!$F:$F,Proventos!$A:$A,YEAR(O$5)&amp;MONTH(O$5)&amp;Acompanhamento!$A72),0)</f>
        <v>0</v>
      </c>
      <c r="P72" s="259">
        <f>IFERROR(VLOOKUP($A72,'Variação'!$1:$1048576,4+3*(COLUMN(P$5)-2),FALSE)-VLOOKUP($A72,'Variação'!$1:$1048576,2+3*(COLUMN(P$5)-2),FALSE),0)+IFERROR(SUMIFS(Proventos!$F:$F,Proventos!$A:$A,YEAR(P$5)&amp;MONTH(P$5)&amp;Acompanhamento!$A72),0)</f>
        <v>0</v>
      </c>
      <c r="Q72" s="259">
        <f>IFERROR(VLOOKUP($A72,'Variação'!$1:$1048576,4+3*(COLUMN(Q$5)-2),FALSE)-VLOOKUP($A72,'Variação'!$1:$1048576,2+3*(COLUMN(Q$5)-2),FALSE),0)+IFERROR(SUMIFS(Proventos!$F:$F,Proventos!$A:$A,YEAR(Q$5)&amp;MONTH(Q$5)&amp;Acompanhamento!$A72),0)</f>
        <v>0</v>
      </c>
      <c r="R72" s="259">
        <f>IFERROR(VLOOKUP($A72,'Variação'!$1:$1048576,4+3*(COLUMN(R$5)-2),FALSE)-VLOOKUP($A72,'Variação'!$1:$1048576,2+3*(COLUMN(R$5)-2),FALSE),0)+IFERROR(SUMIFS(Proventos!$F:$F,Proventos!$A:$A,YEAR(R$5)&amp;MONTH(R$5)&amp;Acompanhamento!$A72),0)</f>
        <v>0</v>
      </c>
      <c r="S72" s="259">
        <f>IFERROR(VLOOKUP($A72,'Variação'!$1:$1048576,4+3*(COLUMN(S$5)-2),FALSE)-VLOOKUP($A72,'Variação'!$1:$1048576,2+3*(COLUMN(S$5)-2),FALSE),0)+IFERROR(SUMIFS(Proventos!$F:$F,Proventos!$A:$A,YEAR(S$5)&amp;MONTH(S$5)&amp;Acompanhamento!$A72),0)</f>
        <v>0</v>
      </c>
      <c r="T72" s="259">
        <f>IFERROR(VLOOKUP($A72,'Variação'!$1:$1048576,4+3*(COLUMN(T$5)-2),FALSE)-VLOOKUP($A72,'Variação'!$1:$1048576,2+3*(COLUMN(T$5)-2),FALSE),0)+IFERROR(SUMIFS(Proventos!$F:$F,Proventos!$A:$A,YEAR(T$5)&amp;MONTH(T$5)&amp;Acompanhamento!$A72),0)</f>
        <v>0</v>
      </c>
      <c r="U72" s="259">
        <f>IFERROR(VLOOKUP($A72,'Variação'!$1:$1048576,4+3*(COLUMN(U$5)-2),FALSE)-VLOOKUP($A72,'Variação'!$1:$1048576,2+3*(COLUMN(U$5)-2),FALSE),0)+IFERROR(SUMIFS(Proventos!$F:$F,Proventos!$A:$A,YEAR(U$5)&amp;MONTH(U$5)&amp;Acompanhamento!$A72),0)</f>
        <v>0</v>
      </c>
      <c r="V72" s="259">
        <f>IFERROR(VLOOKUP($A72,'Variação'!$1:$1048576,4+3*(COLUMN(V$5)-2),FALSE)-VLOOKUP($A72,'Variação'!$1:$1048576,2+3*(COLUMN(V$5)-2),FALSE),0)+IFERROR(SUMIFS(Proventos!$F:$F,Proventos!$A:$A,YEAR(V$5)&amp;MONTH(V$5)&amp;Acompanhamento!$A72),0)</f>
        <v>0</v>
      </c>
      <c r="W72" s="259">
        <f>IFERROR(VLOOKUP($A72,'Variação'!$1:$1048576,4+3*(COLUMN(W$5)-2),FALSE)-VLOOKUP($A72,'Variação'!$1:$1048576,2+3*(COLUMN(W$5)-2),FALSE),0)+IFERROR(SUMIFS(Proventos!$F:$F,Proventos!$A:$A,YEAR(W$5)&amp;MONTH(W$5)&amp;Acompanhamento!$A72),0)</f>
        <v>0</v>
      </c>
      <c r="X72" s="259">
        <f>IFERROR(VLOOKUP($A72,'Variação'!$1:$1048576,4+3*(COLUMN(X$5)-2),FALSE)-VLOOKUP($A72,'Variação'!$1:$1048576,2+3*(COLUMN(X$5)-2),FALSE),0)+IFERROR(SUMIFS(Proventos!$F:$F,Proventos!$A:$A,YEAR(X$5)&amp;MONTH(X$5)&amp;Acompanhamento!$A72),0)</f>
        <v>0</v>
      </c>
      <c r="Y72" s="259">
        <f>IFERROR(VLOOKUP($A72,'Variação'!$1:$1048576,4+3*(COLUMN(Y$5)-2),FALSE)-VLOOKUP($A72,'Variação'!$1:$1048576,2+3*(COLUMN(Y$5)-2),FALSE),0)+IFERROR(SUMIFS(Proventos!$F:$F,Proventos!$A:$A,YEAR(Y$5)&amp;MONTH(Y$5)&amp;Acompanhamento!$A72),0)</f>
        <v>0</v>
      </c>
      <c r="Z72" s="259">
        <f>IFERROR(VLOOKUP($A72,'Variação'!$1:$1048576,4+3*(COLUMN(Z$5)-2),FALSE)-VLOOKUP($A72,'Variação'!$1:$1048576,2+3*(COLUMN(Z$5)-2),FALSE),0)+IFERROR(SUMIFS(Proventos!$F:$F,Proventos!$A:$A,YEAR(Z$5)&amp;MONTH(Z$5)&amp;Acompanhamento!$A72),0)</f>
        <v>0</v>
      </c>
      <c r="AA72" s="259">
        <f>IFERROR(VLOOKUP($A72,'Variação'!$1:$1048576,4+3*(COLUMN(AA$5)-2),FALSE)-VLOOKUP($A72,'Variação'!$1:$1048576,2+3*(COLUMN(AA$5)-2),FALSE),0)+IFERROR(SUMIFS(Proventos!$F:$F,Proventos!$A:$A,YEAR(AA$5)&amp;MONTH(AA$5)&amp;Acompanhamento!$A72),0)</f>
        <v>0</v>
      </c>
      <c r="AB72" s="259">
        <f>IFERROR(VLOOKUP($A72,'Variação'!$1:$1048576,4+3*(COLUMN(AB$5)-2),FALSE)-VLOOKUP($A72,'Variação'!$1:$1048576,2+3*(COLUMN(AB$5)-2),FALSE),0)+IFERROR(SUMIFS(Proventos!$F:$F,Proventos!$A:$A,YEAR(AB$5)&amp;MONTH(AB$5)&amp;Acompanhamento!$A72),0)</f>
        <v>0</v>
      </c>
      <c r="AC72" s="259">
        <f>IFERROR(VLOOKUP($A72,'Variação'!$1:$1048576,4+3*(COLUMN(AC$5)-2),FALSE)-VLOOKUP($A72,'Variação'!$1:$1048576,2+3*(COLUMN(AC$5)-2),FALSE),0)+IFERROR(SUMIFS(Proventos!$F:$F,Proventos!$A:$A,YEAR(AC$5)&amp;MONTH(AC$5)&amp;Acompanhamento!$A72),0)</f>
        <v>0</v>
      </c>
      <c r="AD72" s="259">
        <f>IFERROR(VLOOKUP($A72,'Variação'!$1:$1048576,4+3*(COLUMN(AD$5)-2),FALSE)-VLOOKUP($A72,'Variação'!$1:$1048576,2+3*(COLUMN(AD$5)-2),FALSE),0)+IFERROR(SUMIFS(Proventos!$F:$F,Proventos!$A:$A,YEAR(AD$5)&amp;MONTH(AD$5)&amp;Acompanhamento!$A72),0)</f>
        <v>0</v>
      </c>
      <c r="AE72" s="259">
        <f>IFERROR(VLOOKUP($A72,'Variação'!$1:$1048576,4+3*(COLUMN(AE$5)-2),FALSE)-VLOOKUP($A72,'Variação'!$1:$1048576,2+3*(COLUMN(AE$5)-2),FALSE),0)+IFERROR(SUMIFS(Proventos!$F:$F,Proventos!$A:$A,YEAR(AE$5)&amp;MONTH(AE$5)&amp;Acompanhamento!$A72),0)</f>
        <v>0</v>
      </c>
      <c r="AF72" s="259">
        <f>IFERROR(VLOOKUP($A72,'Variação'!$1:$1048576,4+3*(COLUMN(AF$5)-2),FALSE)-VLOOKUP($A72,'Variação'!$1:$1048576,2+3*(COLUMN(AF$5)-2),FALSE),0)+IFERROR(SUMIFS(Proventos!$F:$F,Proventos!$A:$A,YEAR(AF$5)&amp;MONTH(AF$5)&amp;Acompanhamento!$A72),0)</f>
        <v>0</v>
      </c>
      <c r="AG72" s="259">
        <f>IFERROR(VLOOKUP($A72,'Variação'!$1:$1048576,4+3*(COLUMN(AG$5)-2),FALSE)-VLOOKUP($A72,'Variação'!$1:$1048576,2+3*(COLUMN(AG$5)-2),FALSE),0)+IFERROR(SUMIFS(Proventos!$F:$F,Proventos!$A:$A,YEAR(AG$5)&amp;MONTH(AG$5)&amp;Acompanhamento!$A72),0)</f>
        <v>0</v>
      </c>
      <c r="AH72" s="259">
        <f>IFERROR(VLOOKUP($A72,'Variação'!$1:$1048576,4+3*(COLUMN(AH$5)-2),FALSE)-VLOOKUP($A72,'Variação'!$1:$1048576,2+3*(COLUMN(AH$5)-2),FALSE),0)+IFERROR(SUMIFS(Proventos!$F:$F,Proventos!$A:$A,YEAR(AH$5)&amp;MONTH(AH$5)&amp;Acompanhamento!$A72),0)</f>
        <v>0</v>
      </c>
      <c r="AI72" s="259">
        <f>IFERROR(VLOOKUP($A72,'Variação'!$1:$1048576,4+3*(COLUMN(AI$5)-2),FALSE)-VLOOKUP($A72,'Variação'!$1:$1048576,2+3*(COLUMN(AI$5)-2),FALSE),0)+IFERROR(SUMIFS(Proventos!$F:$F,Proventos!$A:$A,YEAR(AI$5)&amp;MONTH(AI$5)&amp;Acompanhamento!$A72),0)</f>
        <v>0</v>
      </c>
      <c r="AJ72" s="259">
        <f>IFERROR(VLOOKUP($A72,'Variação'!$1:$1048576,4+3*(COLUMN(AJ$5)-2),FALSE)-VLOOKUP($A72,'Variação'!$1:$1048576,2+3*(COLUMN(AJ$5)-2),FALSE),0)+IFERROR(SUMIFS(Proventos!$F:$F,Proventos!$A:$A,YEAR(AJ$5)&amp;MONTH(AJ$5)&amp;Acompanhamento!$A72),0)</f>
        <v>0</v>
      </c>
      <c r="AK72" s="259">
        <f>IFERROR(VLOOKUP($A72,'Variação'!$1:$1048576,4+3*(COLUMN(AK$5)-2),FALSE)-VLOOKUP($A72,'Variação'!$1:$1048576,2+3*(COLUMN(AK$5)-2),FALSE),0)+IFERROR(SUMIFS(Proventos!$F:$F,Proventos!$A:$A,YEAR(AK$5)&amp;MONTH(AK$5)&amp;Acompanhamento!$A72),0)</f>
        <v>0</v>
      </c>
      <c r="AL72" s="259">
        <f>IFERROR(VLOOKUP($A72,'Variação'!$1:$1048576,4+3*(COLUMN(AL$5)-2),FALSE)-VLOOKUP($A72,'Variação'!$1:$1048576,2+3*(COLUMN(AL$5)-2),FALSE),0)+IFERROR(SUMIFS(Proventos!$F:$F,Proventos!$A:$A,YEAR(AL$5)&amp;MONTH(AL$5)&amp;Acompanhamento!$A72),0)</f>
        <v>0</v>
      </c>
      <c r="AM72" s="259">
        <f>IFERROR(VLOOKUP($A72,'Variação'!$1:$1048576,4+3*(COLUMN(AM$5)-2),FALSE)-VLOOKUP($A72,'Variação'!$1:$1048576,2+3*(COLUMN(AM$5)-2),FALSE),0)+IFERROR(SUMIFS(Proventos!$F:$F,Proventos!$A:$A,YEAR(AM$5)&amp;MONTH(AM$5)&amp;Acompanhamento!$A72),0)</f>
        <v>0</v>
      </c>
      <c r="AN72" s="259">
        <f>IFERROR(VLOOKUP($A72,'Variação'!$1:$1048576,4+3*(COLUMN(AN$5)-2),FALSE)-VLOOKUP($A72,'Variação'!$1:$1048576,2+3*(COLUMN(AN$5)-2),FALSE),0)+IFERROR(SUMIFS(Proventos!$F:$F,Proventos!$A:$A,YEAR(AN$5)&amp;MONTH(AN$5)&amp;Acompanhamento!$A72),0)</f>
        <v>0</v>
      </c>
      <c r="AO72" s="259">
        <f>IFERROR(VLOOKUP($A72,'Variação'!$1:$1048576,4+3*(COLUMN(AO$5)-2),FALSE)-VLOOKUP($A72,'Variação'!$1:$1048576,2+3*(COLUMN(AO$5)-2),FALSE),0)+IFERROR(SUMIFS(Proventos!$F:$F,Proventos!$A:$A,YEAR(AO$5)&amp;MONTH(AO$5)&amp;Acompanhamento!$A72),0)</f>
        <v>0</v>
      </c>
      <c r="AP72" s="259">
        <f>IFERROR(VLOOKUP($A72,'Variação'!$1:$1048576,4+3*(COLUMN(AP$5)-2),FALSE)-VLOOKUP($A72,'Variação'!$1:$1048576,2+3*(COLUMN(AP$5)-2),FALSE),0)+IFERROR(SUMIFS(Proventos!$F:$F,Proventos!$A:$A,YEAR(AP$5)&amp;MONTH(AP$5)&amp;Acompanhamento!$A72),0)</f>
        <v>0</v>
      </c>
      <c r="AQ72" s="259">
        <f>IFERROR(VLOOKUP($A72,'Variação'!$1:$1048576,4+3*(COLUMN(AQ$5)-2),FALSE)-VLOOKUP($A72,'Variação'!$1:$1048576,2+3*(COLUMN(AQ$5)-2),FALSE),0)+IFERROR(SUMIFS(Proventos!$F:$F,Proventos!$A:$A,YEAR(AQ$5)&amp;MONTH(AQ$5)&amp;Acompanhamento!$A72),0)</f>
        <v>0</v>
      </c>
      <c r="AR72" s="259">
        <f>IFERROR(VLOOKUP($A72,'Variação'!$1:$1048576,4+3*(COLUMN(AR$5)-2),FALSE)-VLOOKUP($A72,'Variação'!$1:$1048576,2+3*(COLUMN(AR$5)-2),FALSE),0)+IFERROR(SUMIFS(Proventos!$F:$F,Proventos!$A:$A,YEAR(AR$5)&amp;MONTH(AR$5)&amp;Acompanhamento!$A72),0)</f>
        <v>0</v>
      </c>
      <c r="AS72" s="259">
        <f>IFERROR(VLOOKUP($A72,'Variação'!$1:$1048576,4+3*(COLUMN(AS$5)-2),FALSE)-VLOOKUP($A72,'Variação'!$1:$1048576,2+3*(COLUMN(AS$5)-2),FALSE),0)+IFERROR(SUMIFS(Proventos!$F:$F,Proventos!$A:$A,YEAR(AS$5)&amp;MONTH(AS$5)&amp;Acompanhamento!$A72),0)</f>
        <v>0</v>
      </c>
      <c r="AT72" s="259">
        <f>IFERROR(VLOOKUP($A72,'Variação'!$1:$1048576,4+3*(COLUMN(AT$5)-2),FALSE)-VLOOKUP($A72,'Variação'!$1:$1048576,2+3*(COLUMN(AT$5)-2),FALSE),0)+IFERROR(SUMIFS(Proventos!$F:$F,Proventos!$A:$A,YEAR(AT$5)&amp;MONTH(AT$5)&amp;Acompanhamento!$A72),0)</f>
        <v>0</v>
      </c>
      <c r="AU72" s="259">
        <f>IFERROR(VLOOKUP($A72,'Variação'!$1:$1048576,4+3*(COLUMN(AU$5)-2),FALSE)-VLOOKUP($A72,'Variação'!$1:$1048576,2+3*(COLUMN(AU$5)-2),FALSE),0)+IFERROR(SUMIFS(Proventos!$F:$F,Proventos!$A:$A,YEAR(AU$5)&amp;MONTH(AU$5)&amp;Acompanhamento!$A72),0)</f>
        <v>0</v>
      </c>
      <c r="AV72" s="259">
        <f>IFERROR(VLOOKUP($A72,'Variação'!$1:$1048576,4+3*(COLUMN(AV$5)-2),FALSE)-VLOOKUP($A72,'Variação'!$1:$1048576,2+3*(COLUMN(AV$5)-2),FALSE),0)+IFERROR(SUMIFS(Proventos!$F:$F,Proventos!$A:$A,YEAR(AV$5)&amp;MONTH(AV$5)&amp;Acompanhamento!$A72),0)</f>
        <v>0</v>
      </c>
      <c r="AW72" s="259">
        <f>IFERROR(VLOOKUP($A72,'Variação'!$1:$1048576,4+3*(COLUMN(AW$5)-2),FALSE)-VLOOKUP($A72,'Variação'!$1:$1048576,2+3*(COLUMN(AW$5)-2),FALSE),0)+IFERROR(SUMIFS(Proventos!$F:$F,Proventos!$A:$A,YEAR(AW$5)&amp;MONTH(AW$5)&amp;Acompanhamento!$A72),0)</f>
        <v>0</v>
      </c>
      <c r="AX72" s="259">
        <f>IFERROR(VLOOKUP($A72,'Variação'!$1:$1048576,4+3*(COLUMN(AX$5)-2),FALSE)-VLOOKUP($A72,'Variação'!$1:$1048576,2+3*(COLUMN(AX$5)-2),FALSE),0)+IFERROR(SUMIFS(Proventos!$F:$F,Proventos!$A:$A,YEAR(AX$5)&amp;MONTH(AX$5)&amp;Acompanhamento!$A72),0)</f>
        <v>0</v>
      </c>
      <c r="AY72" s="259">
        <f>IFERROR(VLOOKUP($A72,'Variação'!$1:$1048576,4+3*(COLUMN(AY$5)-2),FALSE)-VLOOKUP($A72,'Variação'!$1:$1048576,2+3*(COLUMN(AY$5)-2),FALSE),0)+IFERROR(SUMIFS(Proventos!$F:$F,Proventos!$A:$A,YEAR(AY$5)&amp;MONTH(AY$5)&amp;Acompanhamento!$A72),0)</f>
        <v>0</v>
      </c>
      <c r="AZ72" s="259">
        <f>IFERROR(VLOOKUP($A72,'Variação'!$1:$1048576,4+3*(COLUMN(AZ$5)-2),FALSE)-VLOOKUP($A72,'Variação'!$1:$1048576,2+3*(COLUMN(AZ$5)-2),FALSE),0)+IFERROR(SUMIFS(Proventos!$F:$F,Proventos!$A:$A,YEAR(AZ$5)&amp;MONTH(AZ$5)&amp;Acompanhamento!$A72),0)</f>
        <v>0</v>
      </c>
      <c r="BA72" s="259">
        <f>IFERROR(VLOOKUP($A72,'Variação'!$1:$1048576,4+3*(COLUMN(BA$5)-2),FALSE)-VLOOKUP($A72,'Variação'!$1:$1048576,2+3*(COLUMN(BA$5)-2),FALSE),0)+IFERROR(SUMIFS(Proventos!$F:$F,Proventos!$A:$A,YEAR(BA$5)&amp;MONTH(BA$5)&amp;Acompanhamento!$A72),0)</f>
        <v>0</v>
      </c>
      <c r="BB72" s="259">
        <f>IFERROR(VLOOKUP($A72,'Variação'!$1:$1048576,4+3*(COLUMN(BB$5)-2),FALSE)-VLOOKUP($A72,'Variação'!$1:$1048576,2+3*(COLUMN(BB$5)-2),FALSE),0)+IFERROR(SUMIFS(Proventos!$F:$F,Proventos!$A:$A,YEAR(BB$5)&amp;MONTH(BB$5)&amp;Acompanhamento!$A72),0)</f>
        <v>0</v>
      </c>
      <c r="BC72" s="259">
        <f>IFERROR(VLOOKUP($A72,'Variação'!$1:$1048576,4+3*(COLUMN(BC$5)-2),FALSE)-VLOOKUP($A72,'Variação'!$1:$1048576,2+3*(COLUMN(BC$5)-2),FALSE),0)+IFERROR(SUMIFS(Proventos!$F:$F,Proventos!$A:$A,YEAR(BC$5)&amp;MONTH(BC$5)&amp;Acompanhamento!$A72),0)</f>
        <v>0</v>
      </c>
      <c r="BD72" s="259">
        <f>IFERROR(VLOOKUP($A72,'Variação'!$1:$1048576,4+3*(COLUMN(BD$5)-2),FALSE)-VLOOKUP($A72,'Variação'!$1:$1048576,2+3*(COLUMN(BD$5)-2),FALSE),0)+IFERROR(SUMIFS(Proventos!$F:$F,Proventos!$A:$A,YEAR(BD$5)&amp;MONTH(BD$5)&amp;Acompanhamento!$A72),0)</f>
        <v>0</v>
      </c>
      <c r="BE72" s="259">
        <f>IFERROR(VLOOKUP($A72,'Variação'!$1:$1048576,4+3*(COLUMN(BE$5)-2),FALSE)-VLOOKUP($A72,'Variação'!$1:$1048576,2+3*(COLUMN(BE$5)-2),FALSE),0)+IFERROR(SUMIFS(Proventos!$F:$F,Proventos!$A:$A,YEAR(BE$5)&amp;MONTH(BE$5)&amp;Acompanhamento!$A72),0)</f>
        <v>0</v>
      </c>
      <c r="BF72" s="259">
        <f>IFERROR(VLOOKUP($A72,'Variação'!$1:$1048576,4+3*(COLUMN(BF$5)-2),FALSE)-VLOOKUP($A72,'Variação'!$1:$1048576,2+3*(COLUMN(BF$5)-2),FALSE),0)+IFERROR(SUMIFS(Proventos!$F:$F,Proventos!$A:$A,YEAR(BF$5)&amp;MONTH(BF$5)&amp;Acompanhamento!$A72),0)</f>
        <v>0</v>
      </c>
      <c r="BG72" s="259">
        <f>IFERROR(VLOOKUP($A72,'Variação'!$1:$1048576,4+3*(COLUMN(BG$5)-2),FALSE)-VLOOKUP($A72,'Variação'!$1:$1048576,2+3*(COLUMN(BG$5)-2),FALSE),0)+IFERROR(SUMIFS(Proventos!$F:$F,Proventos!$A:$A,YEAR(BG$5)&amp;MONTH(BG$5)&amp;Acompanhamento!$A72),0)</f>
        <v>0</v>
      </c>
      <c r="BH72" s="259">
        <f>IFERROR(VLOOKUP($A72,'Variação'!$1:$1048576,4+3*(COLUMN(BH$5)-2),FALSE)-VLOOKUP($A72,'Variação'!$1:$1048576,2+3*(COLUMN(BH$5)-2),FALSE),0)+IFERROR(SUMIFS(Proventos!$F:$F,Proventos!$A:$A,YEAR(BH$5)&amp;MONTH(BH$5)&amp;Acompanhamento!$A72),0)</f>
        <v>0</v>
      </c>
      <c r="BI72" s="259">
        <f>IFERROR(VLOOKUP($A72,'Variação'!$1:$1048576,4+3*(COLUMN(BI$5)-2),FALSE)-VLOOKUP($A72,'Variação'!$1:$1048576,2+3*(COLUMN(BI$5)-2),FALSE),0)+IFERROR(SUMIFS(Proventos!$F:$F,Proventos!$A:$A,YEAR(BI$5)&amp;MONTH(BI$5)&amp;Acompanhamento!$A72),0)</f>
        <v>0</v>
      </c>
    </row>
    <row r="73" ht="14.25" customHeight="1" outlineLevel="2">
      <c r="A73" s="263"/>
      <c r="B73" s="259">
        <f>IFERROR(VLOOKUP($A73,'Variação'!$1:$1048576,4+3*(COLUMN(B$5)-2),FALSE)-VLOOKUP($A73,'Variação'!$1:$1048576,2+3*(COLUMN(B$5)-2),FALSE),0)+IFERROR(SUMIFS(Proventos!$F:$F,Proventos!$A:$A,YEAR(B$5)&amp;MONTH(B$5)&amp;Acompanhamento!$A73),0)</f>
        <v>0</v>
      </c>
      <c r="C73" s="259">
        <f>IFERROR(VLOOKUP($A73,'Variação'!$1:$1048576,4+3*(COLUMN(C$5)-2),FALSE)-VLOOKUP($A73,'Variação'!$1:$1048576,2+3*(COLUMN(C$5)-2),FALSE),0)+IFERROR(SUMIFS(Proventos!$F:$F,Proventos!$A:$A,YEAR(C$5)&amp;MONTH(C$5)&amp;Acompanhamento!$A73),0)</f>
        <v>0</v>
      </c>
      <c r="D73" s="259">
        <f>IFERROR(VLOOKUP($A73,'Variação'!$1:$1048576,4+3*(COLUMN(D$5)-2),FALSE)-VLOOKUP($A73,'Variação'!$1:$1048576,2+3*(COLUMN(D$5)-2),FALSE),0)+IFERROR(SUMIFS(Proventos!$F:$F,Proventos!$A:$A,YEAR(D$5)&amp;MONTH(D$5)&amp;Acompanhamento!$A73),0)</f>
        <v>0</v>
      </c>
      <c r="E73" s="259">
        <f>IFERROR(VLOOKUP($A73,'Variação'!$1:$1048576,4+3*(COLUMN(E$5)-2),FALSE)-VLOOKUP($A73,'Variação'!$1:$1048576,2+3*(COLUMN(E$5)-2),FALSE),0)+IFERROR(SUMIFS(Proventos!$F:$F,Proventos!$A:$A,YEAR(E$5)&amp;MONTH(E$5)&amp;Acompanhamento!$A73),0)</f>
        <v>0</v>
      </c>
      <c r="F73" s="259">
        <f>IFERROR(VLOOKUP($A73,'Variação'!$1:$1048576,4+3*(COLUMN(F$5)-2),FALSE)-VLOOKUP($A73,'Variação'!$1:$1048576,2+3*(COLUMN(F$5)-2),FALSE),0)+IFERROR(SUMIFS(Proventos!$F:$F,Proventos!$A:$A,YEAR(F$5)&amp;MONTH(F$5)&amp;Acompanhamento!$A73),0)</f>
        <v>0</v>
      </c>
      <c r="G73" s="259">
        <f>IFERROR(VLOOKUP($A73,'Variação'!$1:$1048576,4+3*(COLUMN(G$5)-2),FALSE)-VLOOKUP($A73,'Variação'!$1:$1048576,2+3*(COLUMN(G$5)-2),FALSE),0)+IFERROR(SUMIFS(Proventos!$F:$F,Proventos!$A:$A,YEAR(G$5)&amp;MONTH(G$5)&amp;Acompanhamento!$A73),0)</f>
        <v>0</v>
      </c>
      <c r="H73" s="259">
        <f>IFERROR(VLOOKUP($A73,'Variação'!$1:$1048576,4+3*(COLUMN(H$5)-2),FALSE)-VLOOKUP($A73,'Variação'!$1:$1048576,2+3*(COLUMN(H$5)-2),FALSE),0)+IFERROR(SUMIFS(Proventos!$F:$F,Proventos!$A:$A,YEAR(H$5)&amp;MONTH(H$5)&amp;Acompanhamento!$A73),0)</f>
        <v>0</v>
      </c>
      <c r="I73" s="259">
        <f>IFERROR(VLOOKUP($A73,'Variação'!$1:$1048576,4+3*(COLUMN(I$5)-2),FALSE)-VLOOKUP($A73,'Variação'!$1:$1048576,2+3*(COLUMN(I$5)-2),FALSE),0)+IFERROR(SUMIFS(Proventos!$F:$F,Proventos!$A:$A,YEAR(I$5)&amp;MONTH(I$5)&amp;Acompanhamento!$A73),0)</f>
        <v>0</v>
      </c>
      <c r="J73" s="259">
        <f>IFERROR(VLOOKUP($A73,'Variação'!$1:$1048576,4+3*(COLUMN(J$5)-2),FALSE)-VLOOKUP($A73,'Variação'!$1:$1048576,2+3*(COLUMN(J$5)-2),FALSE),0)+IFERROR(SUMIFS(Proventos!$F:$F,Proventos!$A:$A,YEAR(J$5)&amp;MONTH(J$5)&amp;Acompanhamento!$A73),0)</f>
        <v>0</v>
      </c>
      <c r="K73" s="259">
        <f>IFERROR(VLOOKUP($A73,'Variação'!$1:$1048576,4+3*(COLUMN(K$5)-2),FALSE)-VLOOKUP($A73,'Variação'!$1:$1048576,2+3*(COLUMN(K$5)-2),FALSE),0)+IFERROR(SUMIFS(Proventos!$F:$F,Proventos!$A:$A,YEAR(K$5)&amp;MONTH(K$5)&amp;Acompanhamento!$A73),0)</f>
        <v>0</v>
      </c>
      <c r="L73" s="259">
        <f>IFERROR(VLOOKUP($A73,'Variação'!$1:$1048576,4+3*(COLUMN(L$5)-2),FALSE)-VLOOKUP($A73,'Variação'!$1:$1048576,2+3*(COLUMN(L$5)-2),FALSE),0)+IFERROR(SUMIFS(Proventos!$F:$F,Proventos!$A:$A,YEAR(L$5)&amp;MONTH(L$5)&amp;Acompanhamento!$A73),0)</f>
        <v>0</v>
      </c>
      <c r="M73" s="259">
        <f>IFERROR(VLOOKUP($A73,'Variação'!$1:$1048576,4+3*(COLUMN(M$5)-2),FALSE)-VLOOKUP($A73,'Variação'!$1:$1048576,2+3*(COLUMN(M$5)-2),FALSE),0)+IFERROR(SUMIFS(Proventos!$F:$F,Proventos!$A:$A,YEAR(M$5)&amp;MONTH(M$5)&amp;Acompanhamento!$A73),0)</f>
        <v>0</v>
      </c>
      <c r="N73" s="259">
        <f>IFERROR(VLOOKUP($A73,'Variação'!$1:$1048576,4+3*(COLUMN(N$5)-2),FALSE)-VLOOKUP($A73,'Variação'!$1:$1048576,2+3*(COLUMN(N$5)-2),FALSE),0)+IFERROR(SUMIFS(Proventos!$F:$F,Proventos!$A:$A,YEAR(N$5)&amp;MONTH(N$5)&amp;Acompanhamento!$A73),0)</f>
        <v>0</v>
      </c>
      <c r="O73" s="259">
        <f>IFERROR(VLOOKUP($A73,'Variação'!$1:$1048576,4+3*(COLUMN(O$5)-2),FALSE)-VLOOKUP($A73,'Variação'!$1:$1048576,2+3*(COLUMN(O$5)-2),FALSE),0)+IFERROR(SUMIFS(Proventos!$F:$F,Proventos!$A:$A,YEAR(O$5)&amp;MONTH(O$5)&amp;Acompanhamento!$A73),0)</f>
        <v>0</v>
      </c>
      <c r="P73" s="259">
        <f>IFERROR(VLOOKUP($A73,'Variação'!$1:$1048576,4+3*(COLUMN(P$5)-2),FALSE)-VLOOKUP($A73,'Variação'!$1:$1048576,2+3*(COLUMN(P$5)-2),FALSE),0)+IFERROR(SUMIFS(Proventos!$F:$F,Proventos!$A:$A,YEAR(P$5)&amp;MONTH(P$5)&amp;Acompanhamento!$A73),0)</f>
        <v>0</v>
      </c>
      <c r="Q73" s="259">
        <f>IFERROR(VLOOKUP($A73,'Variação'!$1:$1048576,4+3*(COLUMN(Q$5)-2),FALSE)-VLOOKUP($A73,'Variação'!$1:$1048576,2+3*(COLUMN(Q$5)-2),FALSE),0)+IFERROR(SUMIFS(Proventos!$F:$F,Proventos!$A:$A,YEAR(Q$5)&amp;MONTH(Q$5)&amp;Acompanhamento!$A73),0)</f>
        <v>0</v>
      </c>
      <c r="R73" s="259">
        <f>IFERROR(VLOOKUP($A73,'Variação'!$1:$1048576,4+3*(COLUMN(R$5)-2),FALSE)-VLOOKUP($A73,'Variação'!$1:$1048576,2+3*(COLUMN(R$5)-2),FALSE),0)+IFERROR(SUMIFS(Proventos!$F:$F,Proventos!$A:$A,YEAR(R$5)&amp;MONTH(R$5)&amp;Acompanhamento!$A73),0)</f>
        <v>0</v>
      </c>
      <c r="S73" s="259">
        <f>IFERROR(VLOOKUP($A73,'Variação'!$1:$1048576,4+3*(COLUMN(S$5)-2),FALSE)-VLOOKUP($A73,'Variação'!$1:$1048576,2+3*(COLUMN(S$5)-2),FALSE),0)+IFERROR(SUMIFS(Proventos!$F:$F,Proventos!$A:$A,YEAR(S$5)&amp;MONTH(S$5)&amp;Acompanhamento!$A73),0)</f>
        <v>0</v>
      </c>
      <c r="T73" s="259">
        <f>IFERROR(VLOOKUP($A73,'Variação'!$1:$1048576,4+3*(COLUMN(T$5)-2),FALSE)-VLOOKUP($A73,'Variação'!$1:$1048576,2+3*(COLUMN(T$5)-2),FALSE),0)+IFERROR(SUMIFS(Proventos!$F:$F,Proventos!$A:$A,YEAR(T$5)&amp;MONTH(T$5)&amp;Acompanhamento!$A73),0)</f>
        <v>0</v>
      </c>
      <c r="U73" s="259">
        <f>IFERROR(VLOOKUP($A73,'Variação'!$1:$1048576,4+3*(COLUMN(U$5)-2),FALSE)-VLOOKUP($A73,'Variação'!$1:$1048576,2+3*(COLUMN(U$5)-2),FALSE),0)+IFERROR(SUMIFS(Proventos!$F:$F,Proventos!$A:$A,YEAR(U$5)&amp;MONTH(U$5)&amp;Acompanhamento!$A73),0)</f>
        <v>0</v>
      </c>
      <c r="V73" s="259">
        <f>IFERROR(VLOOKUP($A73,'Variação'!$1:$1048576,4+3*(COLUMN(V$5)-2),FALSE)-VLOOKUP($A73,'Variação'!$1:$1048576,2+3*(COLUMN(V$5)-2),FALSE),0)+IFERROR(SUMIFS(Proventos!$F:$F,Proventos!$A:$A,YEAR(V$5)&amp;MONTH(V$5)&amp;Acompanhamento!$A73),0)</f>
        <v>0</v>
      </c>
      <c r="W73" s="259">
        <f>IFERROR(VLOOKUP($A73,'Variação'!$1:$1048576,4+3*(COLUMN(W$5)-2),FALSE)-VLOOKUP($A73,'Variação'!$1:$1048576,2+3*(COLUMN(W$5)-2),FALSE),0)+IFERROR(SUMIFS(Proventos!$F:$F,Proventos!$A:$A,YEAR(W$5)&amp;MONTH(W$5)&amp;Acompanhamento!$A73),0)</f>
        <v>0</v>
      </c>
      <c r="X73" s="259">
        <f>IFERROR(VLOOKUP($A73,'Variação'!$1:$1048576,4+3*(COLUMN(X$5)-2),FALSE)-VLOOKUP($A73,'Variação'!$1:$1048576,2+3*(COLUMN(X$5)-2),FALSE),0)+IFERROR(SUMIFS(Proventos!$F:$F,Proventos!$A:$A,YEAR(X$5)&amp;MONTH(X$5)&amp;Acompanhamento!$A73),0)</f>
        <v>0</v>
      </c>
      <c r="Y73" s="259">
        <f>IFERROR(VLOOKUP($A73,'Variação'!$1:$1048576,4+3*(COLUMN(Y$5)-2),FALSE)-VLOOKUP($A73,'Variação'!$1:$1048576,2+3*(COLUMN(Y$5)-2),FALSE),0)+IFERROR(SUMIFS(Proventos!$F:$F,Proventos!$A:$A,YEAR(Y$5)&amp;MONTH(Y$5)&amp;Acompanhamento!$A73),0)</f>
        <v>0</v>
      </c>
      <c r="Z73" s="259">
        <f>IFERROR(VLOOKUP($A73,'Variação'!$1:$1048576,4+3*(COLUMN(Z$5)-2),FALSE)-VLOOKUP($A73,'Variação'!$1:$1048576,2+3*(COLUMN(Z$5)-2),FALSE),0)+IFERROR(SUMIFS(Proventos!$F:$F,Proventos!$A:$A,YEAR(Z$5)&amp;MONTH(Z$5)&amp;Acompanhamento!$A73),0)</f>
        <v>0</v>
      </c>
      <c r="AA73" s="259">
        <f>IFERROR(VLOOKUP($A73,'Variação'!$1:$1048576,4+3*(COLUMN(AA$5)-2),FALSE)-VLOOKUP($A73,'Variação'!$1:$1048576,2+3*(COLUMN(AA$5)-2),FALSE),0)+IFERROR(SUMIFS(Proventos!$F:$F,Proventos!$A:$A,YEAR(AA$5)&amp;MONTH(AA$5)&amp;Acompanhamento!$A73),0)</f>
        <v>0</v>
      </c>
      <c r="AB73" s="259">
        <f>IFERROR(VLOOKUP($A73,'Variação'!$1:$1048576,4+3*(COLUMN(AB$5)-2),FALSE)-VLOOKUP($A73,'Variação'!$1:$1048576,2+3*(COLUMN(AB$5)-2),FALSE),0)+IFERROR(SUMIFS(Proventos!$F:$F,Proventos!$A:$A,YEAR(AB$5)&amp;MONTH(AB$5)&amp;Acompanhamento!$A73),0)</f>
        <v>0</v>
      </c>
      <c r="AC73" s="259">
        <f>IFERROR(VLOOKUP($A73,'Variação'!$1:$1048576,4+3*(COLUMN(AC$5)-2),FALSE)-VLOOKUP($A73,'Variação'!$1:$1048576,2+3*(COLUMN(AC$5)-2),FALSE),0)+IFERROR(SUMIFS(Proventos!$F:$F,Proventos!$A:$A,YEAR(AC$5)&amp;MONTH(AC$5)&amp;Acompanhamento!$A73),0)</f>
        <v>0</v>
      </c>
      <c r="AD73" s="259">
        <f>IFERROR(VLOOKUP($A73,'Variação'!$1:$1048576,4+3*(COLUMN(AD$5)-2),FALSE)-VLOOKUP($A73,'Variação'!$1:$1048576,2+3*(COLUMN(AD$5)-2),FALSE),0)+IFERROR(SUMIFS(Proventos!$F:$F,Proventos!$A:$A,YEAR(AD$5)&amp;MONTH(AD$5)&amp;Acompanhamento!$A73),0)</f>
        <v>0</v>
      </c>
      <c r="AE73" s="259">
        <f>IFERROR(VLOOKUP($A73,'Variação'!$1:$1048576,4+3*(COLUMN(AE$5)-2),FALSE)-VLOOKUP($A73,'Variação'!$1:$1048576,2+3*(COLUMN(AE$5)-2),FALSE),0)+IFERROR(SUMIFS(Proventos!$F:$F,Proventos!$A:$A,YEAR(AE$5)&amp;MONTH(AE$5)&amp;Acompanhamento!$A73),0)</f>
        <v>0</v>
      </c>
      <c r="AF73" s="259">
        <f>IFERROR(VLOOKUP($A73,'Variação'!$1:$1048576,4+3*(COLUMN(AF$5)-2),FALSE)-VLOOKUP($A73,'Variação'!$1:$1048576,2+3*(COLUMN(AF$5)-2),FALSE),0)+IFERROR(SUMIFS(Proventos!$F:$F,Proventos!$A:$A,YEAR(AF$5)&amp;MONTH(AF$5)&amp;Acompanhamento!$A73),0)</f>
        <v>0</v>
      </c>
      <c r="AG73" s="259">
        <f>IFERROR(VLOOKUP($A73,'Variação'!$1:$1048576,4+3*(COLUMN(AG$5)-2),FALSE)-VLOOKUP($A73,'Variação'!$1:$1048576,2+3*(COLUMN(AG$5)-2),FALSE),0)+IFERROR(SUMIFS(Proventos!$F:$F,Proventos!$A:$A,YEAR(AG$5)&amp;MONTH(AG$5)&amp;Acompanhamento!$A73),0)</f>
        <v>0</v>
      </c>
      <c r="AH73" s="259">
        <f>IFERROR(VLOOKUP($A73,'Variação'!$1:$1048576,4+3*(COLUMN(AH$5)-2),FALSE)-VLOOKUP($A73,'Variação'!$1:$1048576,2+3*(COLUMN(AH$5)-2),FALSE),0)+IFERROR(SUMIFS(Proventos!$F:$F,Proventos!$A:$A,YEAR(AH$5)&amp;MONTH(AH$5)&amp;Acompanhamento!$A73),0)</f>
        <v>0</v>
      </c>
      <c r="AI73" s="259">
        <f>IFERROR(VLOOKUP($A73,'Variação'!$1:$1048576,4+3*(COLUMN(AI$5)-2),FALSE)-VLOOKUP($A73,'Variação'!$1:$1048576,2+3*(COLUMN(AI$5)-2),FALSE),0)+IFERROR(SUMIFS(Proventos!$F:$F,Proventos!$A:$A,YEAR(AI$5)&amp;MONTH(AI$5)&amp;Acompanhamento!$A73),0)</f>
        <v>0</v>
      </c>
      <c r="AJ73" s="259">
        <f>IFERROR(VLOOKUP($A73,'Variação'!$1:$1048576,4+3*(COLUMN(AJ$5)-2),FALSE)-VLOOKUP($A73,'Variação'!$1:$1048576,2+3*(COLUMN(AJ$5)-2),FALSE),0)+IFERROR(SUMIFS(Proventos!$F:$F,Proventos!$A:$A,YEAR(AJ$5)&amp;MONTH(AJ$5)&amp;Acompanhamento!$A73),0)</f>
        <v>0</v>
      </c>
      <c r="AK73" s="259">
        <f>IFERROR(VLOOKUP($A73,'Variação'!$1:$1048576,4+3*(COLUMN(AK$5)-2),FALSE)-VLOOKUP($A73,'Variação'!$1:$1048576,2+3*(COLUMN(AK$5)-2),FALSE),0)+IFERROR(SUMIFS(Proventos!$F:$F,Proventos!$A:$A,YEAR(AK$5)&amp;MONTH(AK$5)&amp;Acompanhamento!$A73),0)</f>
        <v>0</v>
      </c>
      <c r="AL73" s="259">
        <f>IFERROR(VLOOKUP($A73,'Variação'!$1:$1048576,4+3*(COLUMN(AL$5)-2),FALSE)-VLOOKUP($A73,'Variação'!$1:$1048576,2+3*(COLUMN(AL$5)-2),FALSE),0)+IFERROR(SUMIFS(Proventos!$F:$F,Proventos!$A:$A,YEAR(AL$5)&amp;MONTH(AL$5)&amp;Acompanhamento!$A73),0)</f>
        <v>0</v>
      </c>
      <c r="AM73" s="259">
        <f>IFERROR(VLOOKUP($A73,'Variação'!$1:$1048576,4+3*(COLUMN(AM$5)-2),FALSE)-VLOOKUP($A73,'Variação'!$1:$1048576,2+3*(COLUMN(AM$5)-2),FALSE),0)+IFERROR(SUMIFS(Proventos!$F:$F,Proventos!$A:$A,YEAR(AM$5)&amp;MONTH(AM$5)&amp;Acompanhamento!$A73),0)</f>
        <v>0</v>
      </c>
      <c r="AN73" s="259">
        <f>IFERROR(VLOOKUP($A73,'Variação'!$1:$1048576,4+3*(COLUMN(AN$5)-2),FALSE)-VLOOKUP($A73,'Variação'!$1:$1048576,2+3*(COLUMN(AN$5)-2),FALSE),0)+IFERROR(SUMIFS(Proventos!$F:$F,Proventos!$A:$A,YEAR(AN$5)&amp;MONTH(AN$5)&amp;Acompanhamento!$A73),0)</f>
        <v>0</v>
      </c>
      <c r="AO73" s="259">
        <f>IFERROR(VLOOKUP($A73,'Variação'!$1:$1048576,4+3*(COLUMN(AO$5)-2),FALSE)-VLOOKUP($A73,'Variação'!$1:$1048576,2+3*(COLUMN(AO$5)-2),FALSE),0)+IFERROR(SUMIFS(Proventos!$F:$F,Proventos!$A:$A,YEAR(AO$5)&amp;MONTH(AO$5)&amp;Acompanhamento!$A73),0)</f>
        <v>0</v>
      </c>
      <c r="AP73" s="259">
        <f>IFERROR(VLOOKUP($A73,'Variação'!$1:$1048576,4+3*(COLUMN(AP$5)-2),FALSE)-VLOOKUP($A73,'Variação'!$1:$1048576,2+3*(COLUMN(AP$5)-2),FALSE),0)+IFERROR(SUMIFS(Proventos!$F:$F,Proventos!$A:$A,YEAR(AP$5)&amp;MONTH(AP$5)&amp;Acompanhamento!$A73),0)</f>
        <v>0</v>
      </c>
      <c r="AQ73" s="259">
        <f>IFERROR(VLOOKUP($A73,'Variação'!$1:$1048576,4+3*(COLUMN(AQ$5)-2),FALSE)-VLOOKUP($A73,'Variação'!$1:$1048576,2+3*(COLUMN(AQ$5)-2),FALSE),0)+IFERROR(SUMIFS(Proventos!$F:$F,Proventos!$A:$A,YEAR(AQ$5)&amp;MONTH(AQ$5)&amp;Acompanhamento!$A73),0)</f>
        <v>0</v>
      </c>
      <c r="AR73" s="259">
        <f>IFERROR(VLOOKUP($A73,'Variação'!$1:$1048576,4+3*(COLUMN(AR$5)-2),FALSE)-VLOOKUP($A73,'Variação'!$1:$1048576,2+3*(COLUMN(AR$5)-2),FALSE),0)+IFERROR(SUMIFS(Proventos!$F:$F,Proventos!$A:$A,YEAR(AR$5)&amp;MONTH(AR$5)&amp;Acompanhamento!$A73),0)</f>
        <v>0</v>
      </c>
      <c r="AS73" s="259">
        <f>IFERROR(VLOOKUP($A73,'Variação'!$1:$1048576,4+3*(COLUMN(AS$5)-2),FALSE)-VLOOKUP($A73,'Variação'!$1:$1048576,2+3*(COLUMN(AS$5)-2),FALSE),0)+IFERROR(SUMIFS(Proventos!$F:$F,Proventos!$A:$A,YEAR(AS$5)&amp;MONTH(AS$5)&amp;Acompanhamento!$A73),0)</f>
        <v>0</v>
      </c>
      <c r="AT73" s="259">
        <f>IFERROR(VLOOKUP($A73,'Variação'!$1:$1048576,4+3*(COLUMN(AT$5)-2),FALSE)-VLOOKUP($A73,'Variação'!$1:$1048576,2+3*(COLUMN(AT$5)-2),FALSE),0)+IFERROR(SUMIFS(Proventos!$F:$F,Proventos!$A:$A,YEAR(AT$5)&amp;MONTH(AT$5)&amp;Acompanhamento!$A73),0)</f>
        <v>0</v>
      </c>
      <c r="AU73" s="259">
        <f>IFERROR(VLOOKUP($A73,'Variação'!$1:$1048576,4+3*(COLUMN(AU$5)-2),FALSE)-VLOOKUP($A73,'Variação'!$1:$1048576,2+3*(COLUMN(AU$5)-2),FALSE),0)+IFERROR(SUMIFS(Proventos!$F:$F,Proventos!$A:$A,YEAR(AU$5)&amp;MONTH(AU$5)&amp;Acompanhamento!$A73),0)</f>
        <v>0</v>
      </c>
      <c r="AV73" s="259">
        <f>IFERROR(VLOOKUP($A73,'Variação'!$1:$1048576,4+3*(COLUMN(AV$5)-2),FALSE)-VLOOKUP($A73,'Variação'!$1:$1048576,2+3*(COLUMN(AV$5)-2),FALSE),0)+IFERROR(SUMIFS(Proventos!$F:$F,Proventos!$A:$A,YEAR(AV$5)&amp;MONTH(AV$5)&amp;Acompanhamento!$A73),0)</f>
        <v>0</v>
      </c>
      <c r="AW73" s="259">
        <f>IFERROR(VLOOKUP($A73,'Variação'!$1:$1048576,4+3*(COLUMN(AW$5)-2),FALSE)-VLOOKUP($A73,'Variação'!$1:$1048576,2+3*(COLUMN(AW$5)-2),FALSE),0)+IFERROR(SUMIFS(Proventos!$F:$F,Proventos!$A:$A,YEAR(AW$5)&amp;MONTH(AW$5)&amp;Acompanhamento!$A73),0)</f>
        <v>0</v>
      </c>
      <c r="AX73" s="259">
        <f>IFERROR(VLOOKUP($A73,'Variação'!$1:$1048576,4+3*(COLUMN(AX$5)-2),FALSE)-VLOOKUP($A73,'Variação'!$1:$1048576,2+3*(COLUMN(AX$5)-2),FALSE),0)+IFERROR(SUMIFS(Proventos!$F:$F,Proventos!$A:$A,YEAR(AX$5)&amp;MONTH(AX$5)&amp;Acompanhamento!$A73),0)</f>
        <v>0</v>
      </c>
      <c r="AY73" s="259">
        <f>IFERROR(VLOOKUP($A73,'Variação'!$1:$1048576,4+3*(COLUMN(AY$5)-2),FALSE)-VLOOKUP($A73,'Variação'!$1:$1048576,2+3*(COLUMN(AY$5)-2),FALSE),0)+IFERROR(SUMIFS(Proventos!$F:$F,Proventos!$A:$A,YEAR(AY$5)&amp;MONTH(AY$5)&amp;Acompanhamento!$A73),0)</f>
        <v>0</v>
      </c>
      <c r="AZ73" s="259">
        <f>IFERROR(VLOOKUP($A73,'Variação'!$1:$1048576,4+3*(COLUMN(AZ$5)-2),FALSE)-VLOOKUP($A73,'Variação'!$1:$1048576,2+3*(COLUMN(AZ$5)-2),FALSE),0)+IFERROR(SUMIFS(Proventos!$F:$F,Proventos!$A:$A,YEAR(AZ$5)&amp;MONTH(AZ$5)&amp;Acompanhamento!$A73),0)</f>
        <v>0</v>
      </c>
      <c r="BA73" s="259">
        <f>IFERROR(VLOOKUP($A73,'Variação'!$1:$1048576,4+3*(COLUMN(BA$5)-2),FALSE)-VLOOKUP($A73,'Variação'!$1:$1048576,2+3*(COLUMN(BA$5)-2),FALSE),0)+IFERROR(SUMIFS(Proventos!$F:$F,Proventos!$A:$A,YEAR(BA$5)&amp;MONTH(BA$5)&amp;Acompanhamento!$A73),0)</f>
        <v>0</v>
      </c>
      <c r="BB73" s="259">
        <f>IFERROR(VLOOKUP($A73,'Variação'!$1:$1048576,4+3*(COLUMN(BB$5)-2),FALSE)-VLOOKUP($A73,'Variação'!$1:$1048576,2+3*(COLUMN(BB$5)-2),FALSE),0)+IFERROR(SUMIFS(Proventos!$F:$F,Proventos!$A:$A,YEAR(BB$5)&amp;MONTH(BB$5)&amp;Acompanhamento!$A73),0)</f>
        <v>0</v>
      </c>
      <c r="BC73" s="259">
        <f>IFERROR(VLOOKUP($A73,'Variação'!$1:$1048576,4+3*(COLUMN(BC$5)-2),FALSE)-VLOOKUP($A73,'Variação'!$1:$1048576,2+3*(COLUMN(BC$5)-2),FALSE),0)+IFERROR(SUMIFS(Proventos!$F:$F,Proventos!$A:$A,YEAR(BC$5)&amp;MONTH(BC$5)&amp;Acompanhamento!$A73),0)</f>
        <v>0</v>
      </c>
      <c r="BD73" s="259">
        <f>IFERROR(VLOOKUP($A73,'Variação'!$1:$1048576,4+3*(COLUMN(BD$5)-2),FALSE)-VLOOKUP($A73,'Variação'!$1:$1048576,2+3*(COLUMN(BD$5)-2),FALSE),0)+IFERROR(SUMIFS(Proventos!$F:$F,Proventos!$A:$A,YEAR(BD$5)&amp;MONTH(BD$5)&amp;Acompanhamento!$A73),0)</f>
        <v>0</v>
      </c>
      <c r="BE73" s="259">
        <f>IFERROR(VLOOKUP($A73,'Variação'!$1:$1048576,4+3*(COLUMN(BE$5)-2),FALSE)-VLOOKUP($A73,'Variação'!$1:$1048576,2+3*(COLUMN(BE$5)-2),FALSE),0)+IFERROR(SUMIFS(Proventos!$F:$F,Proventos!$A:$A,YEAR(BE$5)&amp;MONTH(BE$5)&amp;Acompanhamento!$A73),0)</f>
        <v>0</v>
      </c>
      <c r="BF73" s="259">
        <f>IFERROR(VLOOKUP($A73,'Variação'!$1:$1048576,4+3*(COLUMN(BF$5)-2),FALSE)-VLOOKUP($A73,'Variação'!$1:$1048576,2+3*(COLUMN(BF$5)-2),FALSE),0)+IFERROR(SUMIFS(Proventos!$F:$F,Proventos!$A:$A,YEAR(BF$5)&amp;MONTH(BF$5)&amp;Acompanhamento!$A73),0)</f>
        <v>0</v>
      </c>
      <c r="BG73" s="259">
        <f>IFERROR(VLOOKUP($A73,'Variação'!$1:$1048576,4+3*(COLUMN(BG$5)-2),FALSE)-VLOOKUP($A73,'Variação'!$1:$1048576,2+3*(COLUMN(BG$5)-2),FALSE),0)+IFERROR(SUMIFS(Proventos!$F:$F,Proventos!$A:$A,YEAR(BG$5)&amp;MONTH(BG$5)&amp;Acompanhamento!$A73),0)</f>
        <v>0</v>
      </c>
      <c r="BH73" s="259">
        <f>IFERROR(VLOOKUP($A73,'Variação'!$1:$1048576,4+3*(COLUMN(BH$5)-2),FALSE)-VLOOKUP($A73,'Variação'!$1:$1048576,2+3*(COLUMN(BH$5)-2),FALSE),0)+IFERROR(SUMIFS(Proventos!$F:$F,Proventos!$A:$A,YEAR(BH$5)&amp;MONTH(BH$5)&amp;Acompanhamento!$A73),0)</f>
        <v>0</v>
      </c>
      <c r="BI73" s="259">
        <f>IFERROR(VLOOKUP($A73,'Variação'!$1:$1048576,4+3*(COLUMN(BI$5)-2),FALSE)-VLOOKUP($A73,'Variação'!$1:$1048576,2+3*(COLUMN(BI$5)-2),FALSE),0)+IFERROR(SUMIFS(Proventos!$F:$F,Proventos!$A:$A,YEAR(BI$5)&amp;MONTH(BI$5)&amp;Acompanhamento!$A73),0)</f>
        <v>0</v>
      </c>
    </row>
    <row r="74" ht="14.25" customHeight="1">
      <c r="A74" s="260" t="s">
        <v>46</v>
      </c>
      <c r="B74" s="264">
        <f>SUMIFS(Extrato!$J$8:$J$502,Extrato!$F$8:$F$502,"&gt;="&amp;dds!F3,Extrato!$F$8:$F$502,"&lt;="&amp;dds!F4)-SUMIFS(Extrato!$K$8:$K$502,Extrato!$F$8:$F$502,"&gt;="&amp;dds!F3,Extrato!$F$8:$F$502,"&lt;="&amp;dds!F4)</f>
        <v>0</v>
      </c>
      <c r="C74" s="264">
        <f>SUMIFS(Extrato!$J$8:$J$502,Extrato!$F$8:$F$502,"&gt;="&amp;dds!S3,Extrato!$F$8:$F$502,"&lt;="&amp;dds!S4)-SUMIFS(Extrato!$K$8:$K$502,Extrato!$F$8:$F$502,"&gt;="&amp;dds!S3,Extrato!$F$8:$F$502,"&lt;="&amp;dds!S4)</f>
        <v>0</v>
      </c>
      <c r="D74" s="264">
        <f>SUMIFS(Extrato!$J$8:$J$502,Extrato!$F$8:$F$502,"&gt;="&amp;dds!T3,Extrato!$F$8:$F$502,"&lt;="&amp;dds!T4)-SUMIFS(Extrato!$K$8:$K$502,Extrato!$F$8:$F$502,"&gt;="&amp;dds!T3,Extrato!$F$8:$F$502,"&lt;="&amp;dds!T4)</f>
        <v>0</v>
      </c>
      <c r="E74" s="264">
        <f>SUMIFS(Extrato!$J$8:$J$502,Extrato!$F$8:$F$502,"&gt;="&amp;dds!U3,Extrato!$F$8:$F$502,"&lt;="&amp;dds!U4)-SUMIFS(Extrato!$K$8:$K$502,Extrato!$F$8:$F$502,"&gt;="&amp;dds!U3,Extrato!$F$8:$F$502,"&lt;="&amp;dds!U4)</f>
        <v>0</v>
      </c>
      <c r="F74" s="264">
        <f>SUMIFS(Extrato!$J$8:$J$502,Extrato!$F$8:$F$502,"&gt;="&amp;dds!V3,Extrato!$F$8:$F$502,"&lt;="&amp;dds!V4)-SUMIFS(Extrato!$K$8:$K$502,Extrato!$F$8:$F$502,"&gt;="&amp;dds!V3,Extrato!$F$8:$F$502,"&lt;="&amp;dds!V4)</f>
        <v>0</v>
      </c>
      <c r="G74" s="264">
        <f>SUMIFS(Extrato!$J$8:$J$502,Extrato!$F$8:$F$502,"&gt;="&amp;dds!W3,Extrato!$F$8:$F$502,"&lt;="&amp;dds!W4)-SUMIFS(Extrato!$K$8:$K$502,Extrato!$F$8:$F$502,"&gt;="&amp;dds!W3,Extrato!$F$8:$F$502,"&lt;="&amp;dds!W4)</f>
        <v>0</v>
      </c>
      <c r="H74" s="264">
        <f>SUMIFS(Extrato!$J$8:$J$502,Extrato!$F$8:$F$502,"&gt;="&amp;dds!X3,Extrato!$F$8:$F$502,"&lt;="&amp;dds!X4)-SUMIFS(Extrato!$K$8:$K$502,Extrato!$F$8:$F$502,"&gt;="&amp;dds!X3,Extrato!$F$8:$F$502,"&lt;="&amp;dds!X4)</f>
        <v>0</v>
      </c>
      <c r="I74" s="264">
        <f>SUMIFS(Extrato!$J$8:$J$502,Extrato!$F$8:$F$502,"&gt;="&amp;dds!Y3,Extrato!$F$8:$F$502,"&lt;="&amp;dds!Y4)-SUMIFS(Extrato!$K$8:$K$502,Extrato!$F$8:$F$502,"&gt;="&amp;dds!Y3,Extrato!$F$8:$F$502,"&lt;="&amp;dds!Y4)</f>
        <v>0</v>
      </c>
      <c r="J74" s="264">
        <f>SUMIFS(Extrato!$J$8:$J$502,Extrato!$F$8:$F$502,"&gt;="&amp;dds!Z3,Extrato!$F$8:$F$502,"&lt;="&amp;dds!Z4)-SUMIFS(Extrato!$K$8:$K$502,Extrato!$F$8:$F$502,"&gt;="&amp;dds!Z3,Extrato!$F$8:$F$502,"&lt;="&amp;dds!Z4)</f>
        <v>0</v>
      </c>
      <c r="K74" s="264">
        <f>SUMIFS(Extrato!$J$8:$J$502,Extrato!$F$8:$F$502,"&gt;="&amp;dds!AA3,Extrato!$F$8:$F$502,"&lt;="&amp;dds!AA4)-SUMIFS(Extrato!$K$8:$K$502,Extrato!$F$8:$F$502,"&gt;="&amp;dds!AA3,Extrato!$F$8:$F$502,"&lt;="&amp;dds!AA4)</f>
        <v>0</v>
      </c>
      <c r="L74" s="264">
        <f>SUMIFS(Extrato!$J$8:$J$502,Extrato!$F$8:$F$502,"&gt;="&amp;dds!AB3,Extrato!$F$8:$F$502,"&lt;="&amp;dds!AB4)-SUMIFS(Extrato!$K$8:$K$502,Extrato!$F$8:$F$502,"&gt;="&amp;dds!AB3,Extrato!$F$8:$F$502,"&lt;="&amp;dds!AB4)</f>
        <v>0</v>
      </c>
      <c r="M74" s="264">
        <f>SUMIFS(Extrato!$J$8:$J$502,Extrato!$F$8:$F$502,"&gt;="&amp;dds!AC3,Extrato!$F$8:$F$502,"&lt;="&amp;dds!AC4)-SUMIFS(Extrato!$K$8:$K$502,Extrato!$F$8:$F$502,"&gt;="&amp;dds!AC3,Extrato!$F$8:$F$502,"&lt;="&amp;dds!AC4)</f>
        <v>0</v>
      </c>
      <c r="N74" s="264">
        <f>SUMIFS(Extrato!$J$8:$J$502,Extrato!$F$8:$F$502,"&gt;="&amp;dds!AD3,Extrato!$F$8:$F$502,"&lt;="&amp;dds!AD4)-SUMIFS(Extrato!$K$8:$K$502,Extrato!$F$8:$F$502,"&gt;="&amp;dds!AD3,Extrato!$F$8:$F$502,"&lt;="&amp;dds!AD4)</f>
        <v>0</v>
      </c>
      <c r="O74" s="264">
        <f>SUMIFS(Extrato!$J$8:$J$502,Extrato!$F$8:$F$502,"&gt;="&amp;dds!AE3,Extrato!$F$8:$F$502,"&lt;="&amp;dds!AE4)-SUMIFS(Extrato!$K$8:$K$502,Extrato!$F$8:$F$502,"&gt;="&amp;dds!AE3,Extrato!$F$8:$F$502,"&lt;="&amp;dds!AE4)</f>
        <v>0</v>
      </c>
      <c r="P74" s="264">
        <f>SUMIFS(Extrato!$J$8:$J$502,Extrato!$F$8:$F$502,"&gt;="&amp;dds!AF3,Extrato!$F$8:$F$502,"&lt;="&amp;dds!AF4)-SUMIFS(Extrato!$K$8:$K$502,Extrato!$F$8:$F$502,"&gt;="&amp;dds!AF3,Extrato!$F$8:$F$502,"&lt;="&amp;dds!AF4)</f>
        <v>0</v>
      </c>
      <c r="Q74" s="264">
        <f>SUMIFS(Extrato!$J$8:$J$502,Extrato!$F$8:$F$502,"&gt;="&amp;dds!AG3,Extrato!$F$8:$F$502,"&lt;="&amp;dds!AG4)-SUMIFS(Extrato!$K$8:$K$502,Extrato!$F$8:$F$502,"&gt;="&amp;dds!AG3,Extrato!$F$8:$F$502,"&lt;="&amp;dds!AG4)</f>
        <v>0</v>
      </c>
      <c r="R74" s="264">
        <f>SUMIFS(Extrato!$J$8:$J$502,Extrato!$F$8:$F$502,"&gt;="&amp;dds!AH3,Extrato!$F$8:$F$502,"&lt;="&amp;dds!AH4)-SUMIFS(Extrato!$K$8:$K$502,Extrato!$F$8:$F$502,"&gt;="&amp;dds!AH3,Extrato!$F$8:$F$502,"&lt;="&amp;dds!AH4)</f>
        <v>0</v>
      </c>
      <c r="S74" s="264">
        <f>SUMIFS(Extrato!$J$8:$J$502,Extrato!$F$8:$F$502,"&gt;="&amp;dds!AI3,Extrato!$F$8:$F$502,"&lt;="&amp;dds!AI4)-SUMIFS(Extrato!$K$8:$K$502,Extrato!$F$8:$F$502,"&gt;="&amp;dds!AI3,Extrato!$F$8:$F$502,"&lt;="&amp;dds!AI4)</f>
        <v>0</v>
      </c>
      <c r="T74" s="264">
        <f>SUMIFS(Extrato!$J$8:$J$502,Extrato!$F$8:$F$502,"&gt;="&amp;dds!AJ3,Extrato!$F$8:$F$502,"&lt;="&amp;dds!AJ4)-SUMIFS(Extrato!$K$8:$K$502,Extrato!$F$8:$F$502,"&gt;="&amp;dds!AJ3,Extrato!$F$8:$F$502,"&lt;="&amp;dds!AJ4)</f>
        <v>0</v>
      </c>
      <c r="U74" s="264">
        <f>SUMIFS(Extrato!$J$8:$J$502,Extrato!$F$8:$F$502,"&gt;="&amp;dds!AK3,Extrato!$F$8:$F$502,"&lt;="&amp;dds!AK4)-SUMIFS(Extrato!$K$8:$K$502,Extrato!$F$8:$F$502,"&gt;="&amp;dds!AK3,Extrato!$F$8:$F$502,"&lt;="&amp;dds!AK4)</f>
        <v>0</v>
      </c>
      <c r="V74" s="264">
        <f>SUMIFS(Extrato!$J$8:$J$502,Extrato!$F$8:$F$502,"&gt;="&amp;dds!AL3,Extrato!$F$8:$F$502,"&lt;="&amp;dds!AL4)-SUMIFS(Extrato!$K$8:$K$502,Extrato!$F$8:$F$502,"&gt;="&amp;dds!AL3,Extrato!$F$8:$F$502,"&lt;="&amp;dds!AL4)</f>
        <v>0</v>
      </c>
      <c r="W74" s="264">
        <f>SUMIFS(Extrato!$J$8:$J$502,Extrato!$F$8:$F$502,"&gt;="&amp;dds!AM3,Extrato!$F$8:$F$502,"&lt;="&amp;dds!AM4)-SUMIFS(Extrato!$K$8:$K$502,Extrato!$F$8:$F$502,"&gt;="&amp;dds!AM3,Extrato!$F$8:$F$502,"&lt;="&amp;dds!AM4)</f>
        <v>0</v>
      </c>
      <c r="X74" s="264">
        <f>SUMIFS(Extrato!$J$8:$J$502,Extrato!$F$8:$F$502,"&gt;="&amp;dds!AN3,Extrato!$F$8:$F$502,"&lt;="&amp;dds!AN4)-SUMIFS(Extrato!$K$8:$K$502,Extrato!$F$8:$F$502,"&gt;="&amp;dds!AN3,Extrato!$F$8:$F$502,"&lt;="&amp;dds!AN4)</f>
        <v>0</v>
      </c>
      <c r="Y74" s="264">
        <f>SUMIFS(Extrato!$J$8:$J$502,Extrato!$F$8:$F$502,"&gt;="&amp;dds!AO3,Extrato!$F$8:$F$502,"&lt;="&amp;dds!AO4)-SUMIFS(Extrato!$K$8:$K$502,Extrato!$F$8:$F$502,"&gt;="&amp;dds!AO3,Extrato!$F$8:$F$502,"&lt;="&amp;dds!AO4)</f>
        <v>0</v>
      </c>
      <c r="Z74" s="264">
        <f>SUMIFS(Extrato!$J$8:$J$502,Extrato!$F$8:$F$502,"&gt;="&amp;dds!AP3,Extrato!$F$8:$F$502,"&lt;="&amp;dds!AP4)-SUMIFS(Extrato!$K$8:$K$502,Extrato!$F$8:$F$502,"&gt;="&amp;dds!AP3,Extrato!$F$8:$F$502,"&lt;="&amp;dds!AP4)</f>
        <v>0</v>
      </c>
      <c r="AA74" s="264">
        <f>SUMIFS(Extrato!$J$8:$J$502,Extrato!$F$8:$F$502,"&gt;="&amp;dds!AQ3,Extrato!$F$8:$F$502,"&lt;="&amp;dds!AQ4)-SUMIFS(Extrato!$K$8:$K$502,Extrato!$F$8:$F$502,"&gt;="&amp;dds!AQ3,Extrato!$F$8:$F$502,"&lt;="&amp;dds!AQ4)</f>
        <v>0</v>
      </c>
      <c r="AB74" s="264">
        <f>SUMIFS(Extrato!$J$8:$J$502,Extrato!$F$8:$F$502,"&gt;="&amp;dds!AR3,Extrato!$F$8:$F$502,"&lt;="&amp;dds!AR4)-SUMIFS(Extrato!$K$8:$K$502,Extrato!$F$8:$F$502,"&gt;="&amp;dds!AR3,Extrato!$F$8:$F$502,"&lt;="&amp;dds!AR4)</f>
        <v>0</v>
      </c>
      <c r="AC74" s="264">
        <f>SUMIFS(Extrato!$J$8:$J$502,Extrato!$F$8:$F$502,"&gt;="&amp;dds!AS3,Extrato!$F$8:$F$502,"&lt;="&amp;dds!AS4)-SUMIFS(Extrato!$K$8:$K$502,Extrato!$F$8:$F$502,"&gt;="&amp;dds!AS3,Extrato!$F$8:$F$502,"&lt;="&amp;dds!AS4)</f>
        <v>0</v>
      </c>
      <c r="AD74" s="264">
        <f>SUMIFS(Extrato!$J$8:$J$502,Extrato!$F$8:$F$502,"&gt;="&amp;dds!AT3,Extrato!$F$8:$F$502,"&lt;="&amp;dds!AT4)-SUMIFS(Extrato!$K$8:$K$502,Extrato!$F$8:$F$502,"&gt;="&amp;dds!AT3,Extrato!$F$8:$F$502,"&lt;="&amp;dds!AT4)</f>
        <v>0</v>
      </c>
      <c r="AE74" s="264">
        <f>SUMIFS(Extrato!$J$8:$J$502,Extrato!$F$8:$F$502,"&gt;="&amp;dds!AU3,Extrato!$F$8:$F$502,"&lt;="&amp;dds!AU4)-SUMIFS(Extrato!$K$8:$K$502,Extrato!$F$8:$F$502,"&gt;="&amp;dds!AU3,Extrato!$F$8:$F$502,"&lt;="&amp;dds!AU4)</f>
        <v>0</v>
      </c>
      <c r="AF74" s="264">
        <f>SUMIFS(Extrato!$J$8:$J$502,Extrato!$F$8:$F$502,"&gt;="&amp;dds!AV3,Extrato!$F$8:$F$502,"&lt;="&amp;dds!AV4)-SUMIFS(Extrato!$K$8:$K$502,Extrato!$F$8:$F$502,"&gt;="&amp;dds!AV3,Extrato!$F$8:$F$502,"&lt;="&amp;dds!AV4)</f>
        <v>0</v>
      </c>
      <c r="AG74" s="264">
        <f>SUMIFS(Extrato!$J$8:$J$502,Extrato!$F$8:$F$502,"&gt;="&amp;dds!AW3,Extrato!$F$8:$F$502,"&lt;="&amp;dds!AW4)-SUMIFS(Extrato!$K$8:$K$502,Extrato!$F$8:$F$502,"&gt;="&amp;dds!AW3,Extrato!$F$8:$F$502,"&lt;="&amp;dds!AW4)</f>
        <v>0</v>
      </c>
      <c r="AH74" s="264">
        <f>SUMIFS(Extrato!$J$8:$J$502,Extrato!$F$8:$F$502,"&gt;="&amp;dds!AX3,Extrato!$F$8:$F$502,"&lt;="&amp;dds!AX4)-SUMIFS(Extrato!$K$8:$K$502,Extrato!$F$8:$F$502,"&gt;="&amp;dds!AX3,Extrato!$F$8:$F$502,"&lt;="&amp;dds!AX4)</f>
        <v>0</v>
      </c>
      <c r="AI74" s="264">
        <f>SUMIFS(Extrato!$J$8:$J$502,Extrato!$F$8:$F$502,"&gt;="&amp;dds!AY3,Extrato!$F$8:$F$502,"&lt;="&amp;dds!AY4)-SUMIFS(Extrato!$K$8:$K$502,Extrato!$F$8:$F$502,"&gt;="&amp;dds!AY3,Extrato!$F$8:$F$502,"&lt;="&amp;dds!AY4)</f>
        <v>0</v>
      </c>
      <c r="AJ74" s="264">
        <f>SUMIFS(Extrato!$J$8:$J$502,Extrato!$F$8:$F$502,"&gt;="&amp;dds!AZ3,Extrato!$F$8:$F$502,"&lt;="&amp;dds!AZ4)-SUMIFS(Extrato!$K$8:$K$502,Extrato!$F$8:$F$502,"&gt;="&amp;dds!AZ3,Extrato!$F$8:$F$502,"&lt;="&amp;dds!AZ4)</f>
        <v>0</v>
      </c>
      <c r="AK74" s="264">
        <f>SUMIFS(Extrato!$J$8:$J$502,Extrato!$F$8:$F$502,"&gt;="&amp;dds!BA3,Extrato!$F$8:$F$502,"&lt;="&amp;dds!BA4)-SUMIFS(Extrato!$K$8:$K$502,Extrato!$F$8:$F$502,"&gt;="&amp;dds!BA3,Extrato!$F$8:$F$502,"&lt;="&amp;dds!BA4)</f>
        <v>0</v>
      </c>
      <c r="AL74" s="264">
        <f>SUMIFS(Extrato!$J$8:$J$502,Extrato!$F$8:$F$502,"&gt;="&amp;dds!BB3,Extrato!$F$8:$F$502,"&lt;="&amp;dds!BB4)-SUMIFS(Extrato!$K$8:$K$502,Extrato!$F$8:$F$502,"&gt;="&amp;dds!BB3,Extrato!$F$8:$F$502,"&lt;="&amp;dds!BB4)</f>
        <v>0</v>
      </c>
      <c r="AM74" s="264">
        <f>SUMIFS(Extrato!$J$8:$J$502,Extrato!$F$8:$F$502,"&gt;="&amp;dds!BC3,Extrato!$F$8:$F$502,"&lt;="&amp;dds!BC4)-SUMIFS(Extrato!$K$8:$K$502,Extrato!$F$8:$F$502,"&gt;="&amp;dds!BC3,Extrato!$F$8:$F$502,"&lt;="&amp;dds!BC4)</f>
        <v>0</v>
      </c>
      <c r="AN74" s="264">
        <f>SUMIFS(Extrato!$J$8:$J$502,Extrato!$F$8:$F$502,"&gt;="&amp;dds!BD3,Extrato!$F$8:$F$502,"&lt;="&amp;dds!BD4)-SUMIFS(Extrato!$K$8:$K$502,Extrato!$F$8:$F$502,"&gt;="&amp;dds!BD3,Extrato!$F$8:$F$502,"&lt;="&amp;dds!BD4)</f>
        <v>0</v>
      </c>
      <c r="AO74" s="264">
        <f>SUMIFS(Extrato!$J$8:$J$502,Extrato!$F$8:$F$502,"&gt;="&amp;dds!BE3,Extrato!$F$8:$F$502,"&lt;="&amp;dds!BE4)-SUMIFS(Extrato!$K$8:$K$502,Extrato!$F$8:$F$502,"&gt;="&amp;dds!BE3,Extrato!$F$8:$F$502,"&lt;="&amp;dds!BE4)</f>
        <v>0</v>
      </c>
      <c r="AP74" s="264">
        <f>SUMIFS(Extrato!$J$8:$J$502,Extrato!$F$8:$F$502,"&gt;="&amp;dds!BF3,Extrato!$F$8:$F$502,"&lt;="&amp;dds!BF4)-SUMIFS(Extrato!$K$8:$K$502,Extrato!$F$8:$F$502,"&gt;="&amp;dds!BF3,Extrato!$F$8:$F$502,"&lt;="&amp;dds!BF4)</f>
        <v>0</v>
      </c>
      <c r="AQ74" s="264">
        <f>SUMIFS(Extrato!$J$8:$J$502,Extrato!$F$8:$F$502,"&gt;="&amp;dds!BG3,Extrato!$F$8:$F$502,"&lt;="&amp;dds!BG4)-SUMIFS(Extrato!$K$8:$K$502,Extrato!$F$8:$F$502,"&gt;="&amp;dds!BG3,Extrato!$F$8:$F$502,"&lt;="&amp;dds!BG4)</f>
        <v>0</v>
      </c>
      <c r="AR74" s="264">
        <f>SUMIFS(Extrato!$J$8:$J$502,Extrato!$F$8:$F$502,"&gt;="&amp;dds!BH3,Extrato!$F$8:$F$502,"&lt;="&amp;dds!BH4)-SUMIFS(Extrato!$K$8:$K$502,Extrato!$F$8:$F$502,"&gt;="&amp;dds!BH3,Extrato!$F$8:$F$502,"&lt;="&amp;dds!BH4)</f>
        <v>0</v>
      </c>
      <c r="AS74" s="264">
        <f>SUMIFS(Extrato!$J$8:$J$502,Extrato!$F$8:$F$502,"&gt;="&amp;dds!BI3,Extrato!$F$8:$F$502,"&lt;="&amp;dds!BI4)-SUMIFS(Extrato!$K$8:$K$502,Extrato!$F$8:$F$502,"&gt;="&amp;dds!BI3,Extrato!$F$8:$F$502,"&lt;="&amp;dds!BI4)</f>
        <v>0</v>
      </c>
      <c r="AT74" s="264">
        <f>SUMIFS(Extrato!$J$8:$J$502,Extrato!$F$8:$F$502,"&gt;="&amp;dds!BJ3,Extrato!$F$8:$F$502,"&lt;="&amp;dds!BJ4)-SUMIFS(Extrato!$K$8:$K$502,Extrato!$F$8:$F$502,"&gt;="&amp;dds!BJ3,Extrato!$F$8:$F$502,"&lt;="&amp;dds!BJ4)</f>
        <v>0</v>
      </c>
      <c r="AU74" s="264">
        <f>SUMIFS(Extrato!$J$8:$J$502,Extrato!$F$8:$F$502,"&gt;="&amp;dds!BK3,Extrato!$F$8:$F$502,"&lt;="&amp;dds!BK4)-SUMIFS(Extrato!$K$8:$K$502,Extrato!$F$8:$F$502,"&gt;="&amp;dds!BK3,Extrato!$F$8:$F$502,"&lt;="&amp;dds!BK4)</f>
        <v>0</v>
      </c>
      <c r="AV74" s="264">
        <f>SUMIFS(Extrato!$J$8:$J$502,Extrato!$F$8:$F$502,"&gt;="&amp;dds!BL3,Extrato!$F$8:$F$502,"&lt;="&amp;dds!BL4)-SUMIFS(Extrato!$K$8:$K$502,Extrato!$F$8:$F$502,"&gt;="&amp;dds!BL3,Extrato!$F$8:$F$502,"&lt;="&amp;dds!BL4)</f>
        <v>0</v>
      </c>
      <c r="AW74" s="264">
        <f>SUMIFS(Extrato!$J$8:$J$502,Extrato!$F$8:$F$502,"&gt;="&amp;dds!BM3,Extrato!$F$8:$F$502,"&lt;="&amp;dds!BM4)-SUMIFS(Extrato!$K$8:$K$502,Extrato!$F$8:$F$502,"&gt;="&amp;dds!BM3,Extrato!$F$8:$F$502,"&lt;="&amp;dds!BM4)</f>
        <v>0</v>
      </c>
      <c r="AX74" s="264">
        <f>SUMIFS(Extrato!$J$8:$J$502,Extrato!$F$8:$F$502,"&gt;="&amp;dds!BN3,Extrato!$F$8:$F$502,"&lt;="&amp;dds!BN4)-SUMIFS(Extrato!$K$8:$K$502,Extrato!$F$8:$F$502,"&gt;="&amp;dds!BN3,Extrato!$F$8:$F$502,"&lt;="&amp;dds!BN4)</f>
        <v>0</v>
      </c>
      <c r="AY74" s="264">
        <f>SUMIFS(Extrato!$J$8:$J$502,Extrato!$F$8:$F$502,"&gt;="&amp;dds!BO3,Extrato!$F$8:$F$502,"&lt;="&amp;dds!BO4)-SUMIFS(Extrato!$K$8:$K$502,Extrato!$F$8:$F$502,"&gt;="&amp;dds!BO3,Extrato!$F$8:$F$502,"&lt;="&amp;dds!BO4)</f>
        <v>0</v>
      </c>
      <c r="AZ74" s="264">
        <f>SUMIFS(Extrato!$J$8:$J$502,Extrato!$F$8:$F$502,"&gt;="&amp;dds!BP3,Extrato!$F$8:$F$502,"&lt;="&amp;dds!BP4)-SUMIFS(Extrato!$K$8:$K$502,Extrato!$F$8:$F$502,"&gt;="&amp;dds!BP3,Extrato!$F$8:$F$502,"&lt;="&amp;dds!BP4)</f>
        <v>0</v>
      </c>
      <c r="BA74" s="264">
        <f>SUMIFS(Extrato!$J$8:$J$502,Extrato!$F$8:$F$502,"&gt;="&amp;dds!BQ3,Extrato!$F$8:$F$502,"&lt;="&amp;dds!BQ4)-SUMIFS(Extrato!$K$8:$K$502,Extrato!$F$8:$F$502,"&gt;="&amp;dds!BQ3,Extrato!$F$8:$F$502,"&lt;="&amp;dds!BQ4)</f>
        <v>0</v>
      </c>
      <c r="BB74" s="264">
        <f>SUMIFS(Extrato!$J$8:$J$502,Extrato!$F$8:$F$502,"&gt;="&amp;dds!BR3,Extrato!$F$8:$F$502,"&lt;="&amp;dds!BR4)-SUMIFS(Extrato!$K$8:$K$502,Extrato!$F$8:$F$502,"&gt;="&amp;dds!BR3,Extrato!$F$8:$F$502,"&lt;="&amp;dds!BR4)</f>
        <v>0</v>
      </c>
      <c r="BC74" s="264">
        <f>SUMIFS(Extrato!$J$8:$J$502,Extrato!$F$8:$F$502,"&gt;="&amp;dds!BS3,Extrato!$F$8:$F$502,"&lt;="&amp;dds!BS4)-SUMIFS(Extrato!$K$8:$K$502,Extrato!$F$8:$F$502,"&gt;="&amp;dds!BS3,Extrato!$F$8:$F$502,"&lt;="&amp;dds!BS4)</f>
        <v>0</v>
      </c>
      <c r="BD74" s="264">
        <f>SUMIFS(Extrato!$J$8:$J$502,Extrato!$F$8:$F$502,"&gt;="&amp;dds!BT3,Extrato!$F$8:$F$502,"&lt;="&amp;dds!BT4)-SUMIFS(Extrato!$K$8:$K$502,Extrato!$F$8:$F$502,"&gt;="&amp;dds!BT3,Extrato!$F$8:$F$502,"&lt;="&amp;dds!BT4)</f>
        <v>0</v>
      </c>
      <c r="BE74" s="264">
        <f>SUMIFS(Extrato!$J$8:$J$502,Extrato!$F$8:$F$502,"&gt;="&amp;dds!BU3,Extrato!$F$8:$F$502,"&lt;="&amp;dds!BU4)-SUMIFS(Extrato!$K$8:$K$502,Extrato!$F$8:$F$502,"&gt;="&amp;dds!BU3,Extrato!$F$8:$F$502,"&lt;="&amp;dds!BU4)</f>
        <v>0</v>
      </c>
      <c r="BF74" s="264">
        <f>SUMIFS(Extrato!$J$8:$J$502,Extrato!$F$8:$F$502,"&gt;="&amp;dds!BV3,Extrato!$F$8:$F$502,"&lt;="&amp;dds!BV4)-SUMIFS(Extrato!$K$8:$K$502,Extrato!$F$8:$F$502,"&gt;="&amp;dds!BV3,Extrato!$F$8:$F$502,"&lt;="&amp;dds!BV4)</f>
        <v>0</v>
      </c>
      <c r="BG74" s="264">
        <f>SUMIFS(Extrato!$J$8:$J$502,Extrato!$F$8:$F$502,"&gt;="&amp;dds!BW3,Extrato!$F$8:$F$502,"&lt;="&amp;dds!BW4)-SUMIFS(Extrato!$K$8:$K$502,Extrato!$F$8:$F$502,"&gt;="&amp;dds!BW3,Extrato!$F$8:$F$502,"&lt;="&amp;dds!BW4)</f>
        <v>0</v>
      </c>
      <c r="BH74" s="264">
        <f>SUMIFS(Extrato!$J$8:$J$502,Extrato!$F$8:$F$502,"&gt;="&amp;dds!BX3,Extrato!$F$8:$F$502,"&lt;="&amp;dds!BX4)-SUMIFS(Extrato!$K$8:$K$502,Extrato!$F$8:$F$502,"&gt;="&amp;dds!BX3,Extrato!$F$8:$F$502,"&lt;="&amp;dds!BX4)</f>
        <v>0</v>
      </c>
      <c r="BI74" s="264">
        <f>SUMIFS(Extrato!$J$8:$J$502,Extrato!$F$8:$F$502,"&gt;="&amp;dds!BY3,Extrato!$F$8:$F$502,"&lt;="&amp;dds!BY4)-SUMIFS(Extrato!$K$8:$K$502,Extrato!$F$8:$F$502,"&gt;="&amp;dds!BY3,Extrato!$F$8:$F$502,"&lt;="&amp;dds!BY4)</f>
        <v>0</v>
      </c>
    </row>
    <row r="75" ht="14.25" customHeight="1">
      <c r="A75" s="265"/>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row>
    <row r="76" ht="14.25" customHeight="1">
      <c r="A76" s="267" t="s">
        <v>47</v>
      </c>
      <c r="B76" s="268">
        <f t="shared" ref="B76:BI76" si="9">B6</f>
        <v>0</v>
      </c>
      <c r="C76" s="268">
        <f t="shared" si="9"/>
        <v>0</v>
      </c>
      <c r="D76" s="268">
        <f t="shared" si="9"/>
        <v>0</v>
      </c>
      <c r="E76" s="268">
        <f t="shared" si="9"/>
        <v>0</v>
      </c>
      <c r="F76" s="268">
        <f t="shared" si="9"/>
        <v>0</v>
      </c>
      <c r="G76" s="268">
        <f t="shared" si="9"/>
        <v>0</v>
      </c>
      <c r="H76" s="268">
        <f t="shared" si="9"/>
        <v>0</v>
      </c>
      <c r="I76" s="268">
        <f t="shared" si="9"/>
        <v>0</v>
      </c>
      <c r="J76" s="268">
        <f t="shared" si="9"/>
        <v>0</v>
      </c>
      <c r="K76" s="268">
        <f t="shared" si="9"/>
        <v>0</v>
      </c>
      <c r="L76" s="268">
        <f t="shared" si="9"/>
        <v>0</v>
      </c>
      <c r="M76" s="268">
        <f t="shared" si="9"/>
        <v>0</v>
      </c>
      <c r="N76" s="268">
        <f t="shared" si="9"/>
        <v>0</v>
      </c>
      <c r="O76" s="268">
        <f t="shared" si="9"/>
        <v>0</v>
      </c>
      <c r="P76" s="268">
        <f t="shared" si="9"/>
        <v>0</v>
      </c>
      <c r="Q76" s="268">
        <f t="shared" si="9"/>
        <v>0</v>
      </c>
      <c r="R76" s="268">
        <f t="shared" si="9"/>
        <v>0</v>
      </c>
      <c r="S76" s="268">
        <f t="shared" si="9"/>
        <v>0</v>
      </c>
      <c r="T76" s="268">
        <f t="shared" si="9"/>
        <v>0</v>
      </c>
      <c r="U76" s="268">
        <f t="shared" si="9"/>
        <v>0</v>
      </c>
      <c r="V76" s="268">
        <f t="shared" si="9"/>
        <v>0</v>
      </c>
      <c r="W76" s="268">
        <f t="shared" si="9"/>
        <v>0</v>
      </c>
      <c r="X76" s="268">
        <f t="shared" si="9"/>
        <v>0</v>
      </c>
      <c r="Y76" s="268">
        <f t="shared" si="9"/>
        <v>0</v>
      </c>
      <c r="Z76" s="268">
        <f t="shared" si="9"/>
        <v>0</v>
      </c>
      <c r="AA76" s="268">
        <f t="shared" si="9"/>
        <v>0</v>
      </c>
      <c r="AB76" s="268">
        <f t="shared" si="9"/>
        <v>0</v>
      </c>
      <c r="AC76" s="268">
        <f t="shared" si="9"/>
        <v>0</v>
      </c>
      <c r="AD76" s="268">
        <f t="shared" si="9"/>
        <v>0</v>
      </c>
      <c r="AE76" s="268">
        <f t="shared" si="9"/>
        <v>0</v>
      </c>
      <c r="AF76" s="268">
        <f t="shared" si="9"/>
        <v>0</v>
      </c>
      <c r="AG76" s="268">
        <f t="shared" si="9"/>
        <v>0</v>
      </c>
      <c r="AH76" s="268">
        <f t="shared" si="9"/>
        <v>0</v>
      </c>
      <c r="AI76" s="268">
        <f t="shared" si="9"/>
        <v>0</v>
      </c>
      <c r="AJ76" s="268">
        <f t="shared" si="9"/>
        <v>0</v>
      </c>
      <c r="AK76" s="268">
        <f t="shared" si="9"/>
        <v>0</v>
      </c>
      <c r="AL76" s="268">
        <f t="shared" si="9"/>
        <v>0</v>
      </c>
      <c r="AM76" s="268">
        <f t="shared" si="9"/>
        <v>0</v>
      </c>
      <c r="AN76" s="268">
        <f t="shared" si="9"/>
        <v>0</v>
      </c>
      <c r="AO76" s="268">
        <f t="shared" si="9"/>
        <v>0</v>
      </c>
      <c r="AP76" s="268">
        <f t="shared" si="9"/>
        <v>0</v>
      </c>
      <c r="AQ76" s="268">
        <f t="shared" si="9"/>
        <v>0</v>
      </c>
      <c r="AR76" s="268">
        <f t="shared" si="9"/>
        <v>0</v>
      </c>
      <c r="AS76" s="268">
        <f t="shared" si="9"/>
        <v>0</v>
      </c>
      <c r="AT76" s="268">
        <f t="shared" si="9"/>
        <v>0</v>
      </c>
      <c r="AU76" s="268">
        <f t="shared" si="9"/>
        <v>0</v>
      </c>
      <c r="AV76" s="268">
        <f t="shared" si="9"/>
        <v>0</v>
      </c>
      <c r="AW76" s="268">
        <f t="shared" si="9"/>
        <v>0</v>
      </c>
      <c r="AX76" s="268">
        <f t="shared" si="9"/>
        <v>0</v>
      </c>
      <c r="AY76" s="268">
        <f t="shared" si="9"/>
        <v>0</v>
      </c>
      <c r="AZ76" s="268">
        <f t="shared" si="9"/>
        <v>0</v>
      </c>
      <c r="BA76" s="268">
        <f t="shared" si="9"/>
        <v>0</v>
      </c>
      <c r="BB76" s="268">
        <f t="shared" si="9"/>
        <v>0</v>
      </c>
      <c r="BC76" s="268">
        <f t="shared" si="9"/>
        <v>0</v>
      </c>
      <c r="BD76" s="268">
        <f t="shared" si="9"/>
        <v>0</v>
      </c>
      <c r="BE76" s="268">
        <f t="shared" si="9"/>
        <v>0</v>
      </c>
      <c r="BF76" s="268">
        <f t="shared" si="9"/>
        <v>0</v>
      </c>
      <c r="BG76" s="268">
        <f t="shared" si="9"/>
        <v>0</v>
      </c>
      <c r="BH76" s="268">
        <f t="shared" si="9"/>
        <v>0</v>
      </c>
      <c r="BI76" s="268">
        <f t="shared" si="9"/>
        <v>0</v>
      </c>
    </row>
    <row r="77" ht="14.25" customHeight="1">
      <c r="A77" s="269" t="s">
        <v>48</v>
      </c>
      <c r="B77" s="270">
        <f>SUMIF(Extrato!A:A,Extrato!$A$8,Extrato!E:E)</f>
        <v>0</v>
      </c>
      <c r="C77" s="270">
        <f>SUMIF(Extrato!B:B,Extrato!$A$8,Extrato!F:F)</f>
        <v>0</v>
      </c>
      <c r="D77" s="270">
        <f>SUMIF(Extrato!C:C,Extrato!$A$8,Extrato!G:G)</f>
        <v>0</v>
      </c>
      <c r="E77" s="270">
        <f>SUMIF(Extrato!D:D,Extrato!$A$8,Extrato!H:H)</f>
        <v>0</v>
      </c>
      <c r="F77" s="270">
        <f>SUMIF(Extrato!E:E,Extrato!$A$8,Extrato!I:I)</f>
        <v>0</v>
      </c>
      <c r="G77" s="270">
        <f>SUMIF(Extrato!F:F,Extrato!$A$8,Extrato!J:J)</f>
        <v>0</v>
      </c>
      <c r="H77" s="270">
        <f>SUMIF(Extrato!G:G,Extrato!$A$8,Extrato!K:K)</f>
        <v>0</v>
      </c>
      <c r="I77" s="270">
        <f>SUMIF(Extrato!H:H,Extrato!$A$8,Extrato!L:L)</f>
        <v>0</v>
      </c>
      <c r="J77" s="270">
        <f>SUMIF(Extrato!I:I,Extrato!$A$8,Extrato!M:M)</f>
        <v>0</v>
      </c>
      <c r="K77" s="270">
        <f>SUMIF(Extrato!J:J,Extrato!$A$8,Extrato!N:N)</f>
        <v>0</v>
      </c>
      <c r="L77" s="270">
        <f>SUMIF(Extrato!K:K,Extrato!$A$8,Extrato!O:O)</f>
        <v>0</v>
      </c>
      <c r="M77" s="270">
        <f>SUMIF(Extrato!L:L,Extrato!$A$8,Extrato!P:P)</f>
        <v>0</v>
      </c>
      <c r="N77" s="270">
        <f>SUMIF(Extrato!M:M,Extrato!$A$8,Extrato!Q:Q)</f>
        <v>0</v>
      </c>
      <c r="O77" s="270">
        <f>SUMIF(Extrato!N:N,Extrato!$A$8,Extrato!R:R)</f>
        <v>0</v>
      </c>
      <c r="P77" s="270">
        <f>SUMIF(Extrato!O:O,Extrato!$A$8,Extrato!S:S)</f>
        <v>0</v>
      </c>
      <c r="Q77" s="270">
        <f>SUMIF(Extrato!P:P,Extrato!$A$8,Extrato!T:T)</f>
        <v>0</v>
      </c>
      <c r="R77" s="270">
        <f>SUMIF(Extrato!Q:Q,Extrato!$A$8,Extrato!U:U)</f>
        <v>0</v>
      </c>
      <c r="S77" s="270">
        <f>SUMIF(Extrato!R:R,Extrato!$A$8,Extrato!V:V)</f>
        <v>0</v>
      </c>
      <c r="T77" s="270">
        <f>SUMIF(Extrato!S:S,Extrato!$A$8,Extrato!W:W)</f>
        <v>0</v>
      </c>
      <c r="U77" s="270">
        <f>SUMIF(Extrato!T:T,Extrato!$A$8,Extrato!X:X)</f>
        <v>0</v>
      </c>
      <c r="V77" s="270">
        <f>SUMIF(Extrato!U:U,Extrato!$A$8,Extrato!Y:Y)</f>
        <v>0</v>
      </c>
      <c r="W77" s="270">
        <f>SUMIF(Extrato!V:V,Extrato!$A$8,Extrato!Z:Z)</f>
        <v>0</v>
      </c>
      <c r="X77" s="270">
        <f>SUMIF(Extrato!W:W,Extrato!$A$8,Extrato!AA:AA)</f>
        <v>0</v>
      </c>
      <c r="Y77" s="270">
        <f>SUMIF(Extrato!X:X,Extrato!$A$8,Extrato!AB:AB)</f>
        <v>0</v>
      </c>
      <c r="Z77" s="270">
        <f>SUMIF(Extrato!Y:Y,Extrato!$A$8,Extrato!AC:AC)</f>
        <v>0</v>
      </c>
      <c r="AA77" s="270">
        <f>SUMIF(Extrato!Z:Z,Extrato!$A$8,Extrato!AD:AD)</f>
        <v>0</v>
      </c>
      <c r="AB77" s="270">
        <f>SUMIF(Extrato!AA:AA,Extrato!$A$8,Extrato!AE:AE)</f>
        <v>0</v>
      </c>
      <c r="AC77" s="270">
        <f>SUMIF(Extrato!AB:AB,Extrato!$A$8,Extrato!AF:AF)</f>
        <v>0</v>
      </c>
      <c r="AD77" s="270">
        <f>SUMIF(Extrato!AC:AC,Extrato!$A$8,Extrato!AG:AG)</f>
        <v>0</v>
      </c>
      <c r="AE77" s="270">
        <f>SUMIF(Extrato!AD:AD,Extrato!$A$8,Extrato!AH:AH)</f>
        <v>0</v>
      </c>
      <c r="AF77" s="270">
        <f>SUMIF(Extrato!AE:AE,Extrato!$A$8,Extrato!AI:AI)</f>
        <v>0</v>
      </c>
      <c r="AG77" s="270">
        <f>SUMIF(Extrato!AF:AF,Extrato!$A$8,Extrato!AJ:AJ)</f>
        <v>0</v>
      </c>
      <c r="AH77" s="270">
        <f>SUMIF(Extrato!AG:AG,Extrato!$A$8,Extrato!AK:AK)</f>
        <v>0</v>
      </c>
      <c r="AI77" s="270">
        <f>SUMIF(Extrato!AH:AH,Extrato!$A$8,Extrato!AL:AL)</f>
        <v>0</v>
      </c>
      <c r="AJ77" s="270">
        <f>SUMIF(Extrato!AI:AI,Extrato!$A$8,Extrato!AM:AM)</f>
        <v>0</v>
      </c>
      <c r="AK77" s="270">
        <f>SUMIF(Extrato!AJ:AJ,Extrato!$A$8,Extrato!AN:AN)</f>
        <v>0</v>
      </c>
      <c r="AL77" s="270">
        <f>SUMIF(Extrato!AK:AK,Extrato!$A$8,Extrato!AO:AO)</f>
        <v>0</v>
      </c>
      <c r="AM77" s="270">
        <f>SUMIF(Extrato!AL:AL,Extrato!$A$8,Extrato!AP:AP)</f>
        <v>0</v>
      </c>
      <c r="AN77" s="270">
        <f>SUMIF(Extrato!AM:AM,Extrato!$A$8,Extrato!AQ:AQ)</f>
        <v>0</v>
      </c>
      <c r="AO77" s="270">
        <f>SUMIF(Extrato!AN:AN,Extrato!$A$8,Extrato!AR:AR)</f>
        <v>0</v>
      </c>
      <c r="AP77" s="270">
        <f>SUMIF(Extrato!AO:AO,Extrato!$A$8,Extrato!AS:AS)</f>
        <v>0</v>
      </c>
      <c r="AQ77" s="270">
        <f>SUMIF(Extrato!AP:AP,Extrato!$A$8,Extrato!AT:AT)</f>
        <v>0</v>
      </c>
      <c r="AR77" s="270">
        <f>SUMIF(Extrato!AQ:AQ,Extrato!$A$8,Extrato!AU:AU)</f>
        <v>0</v>
      </c>
      <c r="AS77" s="270">
        <f>SUMIF(Extrato!AR:AR,Extrato!$A$8,Extrato!AV:AV)</f>
        <v>0</v>
      </c>
      <c r="AT77" s="270">
        <f>SUMIF(Extrato!AS:AS,Extrato!$A$8,Extrato!AW:AW)</f>
        <v>0</v>
      </c>
      <c r="AU77" s="270">
        <f>SUMIF(Extrato!AT:AT,Extrato!$A$8,Extrato!AX:AX)</f>
        <v>0</v>
      </c>
      <c r="AV77" s="270">
        <f>SUMIF(Extrato!AU:AU,Extrato!$A$8,Extrato!AY:AY)</f>
        <v>0</v>
      </c>
      <c r="AW77" s="270">
        <f>SUMIF(Extrato!AV:AV,Extrato!$A$8,Extrato!AZ:AZ)</f>
        <v>0</v>
      </c>
      <c r="AX77" s="270">
        <f>SUMIF(Extrato!AW:AW,Extrato!$A$8,Extrato!BA:BA)</f>
        <v>0</v>
      </c>
      <c r="AY77" s="270">
        <f>SUMIF(Extrato!AX:AX,Extrato!$A$8,Extrato!BB:BB)</f>
        <v>0</v>
      </c>
      <c r="AZ77" s="270">
        <f>SUMIF(Extrato!AY:AY,Extrato!$A$8,Extrato!BC:BC)</f>
        <v>0</v>
      </c>
      <c r="BA77" s="270">
        <f>SUMIF(Extrato!AZ:AZ,Extrato!$A$8,Extrato!BD:BD)</f>
        <v>0</v>
      </c>
      <c r="BB77" s="270">
        <f>SUMIF(Extrato!BA:BA,Extrato!$A$8,Extrato!BE:BE)</f>
        <v>0</v>
      </c>
      <c r="BC77" s="270">
        <f>SUMIF(Extrato!BB:BB,Extrato!$A$8,Extrato!BF:BF)</f>
        <v>0</v>
      </c>
      <c r="BD77" s="270">
        <f>SUMIF(Extrato!BC:BC,Extrato!$A$8,Extrato!BG:BG)</f>
        <v>0</v>
      </c>
      <c r="BE77" s="270">
        <f>SUMIF(Extrato!BD:BD,Extrato!$A$8,Extrato!BH:BH)</f>
        <v>0</v>
      </c>
      <c r="BF77" s="270">
        <f>SUMIF(Extrato!BE:BE,Extrato!$A$8,Extrato!BI:BI)</f>
        <v>0</v>
      </c>
      <c r="BG77" s="270">
        <f>SUMIF(Extrato!BF:BF,Extrato!$A$8,Extrato!BJ:BJ)</f>
        <v>0</v>
      </c>
      <c r="BH77" s="270">
        <f>SUMIF(Extrato!BG:BG,Extrato!$A$8,Extrato!BK:BK)</f>
        <v>0</v>
      </c>
      <c r="BI77" s="270">
        <f>SUMIF(Extrato!BH:BH,Extrato!$A$8,Extrato!BL:BL)</f>
        <v>0</v>
      </c>
    </row>
    <row r="78" ht="14.25" customHeight="1">
      <c r="A78" s="269" t="s">
        <v>49</v>
      </c>
      <c r="B78" s="270">
        <f>SUMIFS(Extrato!$E$8:$E$502,Extrato!$A$8:$A$502,"&gt;="&amp;dds!F3,Extrato!$A$8:$A$502,"&lt;"&amp;dds!F4)-SUMIFS(Extrato!$J$8:$J$502,Extrato!$F$8:$F$502,"&gt;="&amp;dds!F3,Extrato!$F$8:$F$502,"&lt;="&amp;dds!F4)-SUMIF(Extrato!A:A,Extrato!$A$8,Extrato!E:E)</f>
        <v>0</v>
      </c>
      <c r="C78" s="270">
        <f>SUMIFS(Extrato!$E$8:$E$502,Extrato!$A$8:$A$502,"&gt;="&amp;dds!G3,Extrato!$A$8:$A$502,"&lt;"&amp;dds!G4)-SUMIFS(Extrato!$J$8:$J$502,Extrato!$F$8:$F$502,"&gt;="&amp;dds!G3,Extrato!$F$8:$F$502,"&lt;="&amp;dds!G4)-SUMIF(Extrato!B:B,Extrato!$A$8,Extrato!F:F)</f>
        <v>0</v>
      </c>
      <c r="D78" s="270">
        <f>SUMIFS(Extrato!$E$8:$E$502,Extrato!$A$8:$A$502,"&gt;="&amp;dds!H3,Extrato!$A$8:$A$502,"&lt;"&amp;dds!H4)-SUMIFS(Extrato!$J$8:$J$502,Extrato!$F$8:$F$502,"&gt;="&amp;dds!H3,Extrato!$F$8:$F$502,"&lt;="&amp;dds!H4)-SUMIF(Extrato!C:C,Extrato!$A$8,Extrato!G:G)</f>
        <v>0</v>
      </c>
      <c r="E78" s="270">
        <f>SUMIFS(Extrato!$E$8:$E$502,Extrato!$A$8:$A$502,"&gt;="&amp;dds!I3,Extrato!$A$8:$A$502,"&lt;"&amp;dds!I4)-SUMIFS(Extrato!$J$8:$J$502,Extrato!$F$8:$F$502,"&gt;="&amp;dds!I3,Extrato!$F$8:$F$502,"&lt;="&amp;dds!I4)-SUMIF(Extrato!D:D,Extrato!$A$8,Extrato!H:H)</f>
        <v>0</v>
      </c>
      <c r="F78" s="270">
        <f>SUMIFS(Extrato!$E$8:$E$502,Extrato!$A$8:$A$502,"&gt;="&amp;dds!J3,Extrato!$A$8:$A$502,"&lt;"&amp;dds!J4)-SUMIFS(Extrato!$J$8:$J$502,Extrato!$F$8:$F$502,"&gt;="&amp;dds!J3,Extrato!$F$8:$F$502,"&lt;="&amp;dds!J4)-SUMIF(Extrato!E:E,Extrato!$A$8,Extrato!I:I)</f>
        <v>0</v>
      </c>
      <c r="G78" s="270">
        <f>SUMIFS(Extrato!$E$8:$E$502,Extrato!$A$8:$A$502,"&gt;="&amp;dds!K3,Extrato!$A$8:$A$502,"&lt;"&amp;dds!K4)-SUMIFS(Extrato!$J$8:$J$502,Extrato!$F$8:$F$502,"&gt;="&amp;dds!K3,Extrato!$F$8:$F$502,"&lt;="&amp;dds!K4)-SUMIF(Extrato!F:F,Extrato!$A$8,Extrato!J:J)</f>
        <v>0</v>
      </c>
      <c r="H78" s="270">
        <f>SUMIFS(Extrato!$E$8:$E$502,Extrato!$A$8:$A$502,"&gt;="&amp;dds!L3,Extrato!$A$8:$A$502,"&lt;"&amp;dds!L4)-SUMIFS(Extrato!$J$8:$J$502,Extrato!$F$8:$F$502,"&gt;="&amp;dds!L3,Extrato!$F$8:$F$502,"&lt;="&amp;dds!L4)-SUMIF(Extrato!G:G,Extrato!$A$8,Extrato!K:K)</f>
        <v>0</v>
      </c>
      <c r="I78" s="270">
        <f>SUMIFS(Extrato!$E$8:$E$502,Extrato!$A$8:$A$502,"&gt;="&amp;dds!M3,Extrato!$A$8:$A$502,"&lt;"&amp;dds!M4)-SUMIFS(Extrato!$J$8:$J$502,Extrato!$F$8:$F$502,"&gt;="&amp;dds!M3,Extrato!$F$8:$F$502,"&lt;="&amp;dds!M4)-SUMIF(Extrato!H:H,Extrato!$A$8,Extrato!L:L)</f>
        <v>0</v>
      </c>
      <c r="J78" s="270">
        <f>SUMIFS(Extrato!$E$8:$E$502,Extrato!$A$8:$A$502,"&gt;="&amp;dds!N3,Extrato!$A$8:$A$502,"&lt;"&amp;dds!N4)-SUMIFS(Extrato!$J$8:$J$502,Extrato!$F$8:$F$502,"&gt;="&amp;dds!N3,Extrato!$F$8:$F$502,"&lt;="&amp;dds!N4)-SUMIF(Extrato!I:I,Extrato!$A$8,Extrato!M:M)</f>
        <v>0</v>
      </c>
      <c r="K78" s="270">
        <f>SUMIFS(Extrato!$E$8:$E$502,Extrato!$A$8:$A$502,"&gt;="&amp;dds!O3,Extrato!$A$8:$A$502,"&lt;"&amp;dds!O4)-SUMIFS(Extrato!$J$8:$J$502,Extrato!$F$8:$F$502,"&gt;="&amp;dds!O3,Extrato!$F$8:$F$502,"&lt;="&amp;dds!O4)-SUMIF(Extrato!J:J,Extrato!$A$8,Extrato!N:N)</f>
        <v>0</v>
      </c>
      <c r="L78" s="270">
        <f>SUMIFS(Extrato!$E$8:$E$502,Extrato!$A$8:$A$502,"&gt;="&amp;dds!P3,Extrato!$A$8:$A$502,"&lt;"&amp;dds!P4)-SUMIFS(Extrato!$J$8:$J$502,Extrato!$F$8:$F$502,"&gt;="&amp;dds!P3,Extrato!$F$8:$F$502,"&lt;="&amp;dds!P4)-SUMIF(Extrato!K:K,Extrato!$A$8,Extrato!O:O)</f>
        <v>0</v>
      </c>
      <c r="M78" s="270">
        <f>SUMIFS(Extrato!$E$8:$E$502,Extrato!$A$8:$A$502,"&gt;="&amp;dds!Q3,Extrato!$A$8:$A$502,"&lt;"&amp;dds!Q4)-SUMIFS(Extrato!$J$8:$J$502,Extrato!$F$8:$F$502,"&gt;="&amp;dds!Q3,Extrato!$F$8:$F$502,"&lt;="&amp;dds!Q4)-SUMIF(Extrato!L:L,Extrato!$A$8,Extrato!P:P)</f>
        <v>0</v>
      </c>
      <c r="N78" s="270">
        <f>SUMIFS(Extrato!$E$8:$E$502,Extrato!$A$8:$A$502,"&gt;="&amp;dds!R3,Extrato!$A$8:$A$502,"&lt;"&amp;dds!R4)-SUMIFS(Extrato!$J$8:$J$502,Extrato!$F$8:$F$502,"&gt;="&amp;dds!R3,Extrato!$F$8:$F$502,"&lt;="&amp;dds!R4)-SUMIF(Extrato!M:M,Extrato!$A$8,Extrato!Q:Q)</f>
        <v>0</v>
      </c>
      <c r="O78" s="270">
        <f>SUMIFS(Extrato!$E$8:$E$502,Extrato!$A$8:$A$502,"&gt;="&amp;dds!S3,Extrato!$A$8:$A$502,"&lt;"&amp;dds!S4)-SUMIFS(Extrato!$J$8:$J$502,Extrato!$F$8:$F$502,"&gt;="&amp;dds!S3,Extrato!$F$8:$F$502,"&lt;="&amp;dds!S4)-SUMIF(Extrato!N:N,Extrato!$A$8,Extrato!R:R)</f>
        <v>0</v>
      </c>
      <c r="P78" s="270">
        <f>SUMIFS(Extrato!$E$8:$E$502,Extrato!$A$8:$A$502,"&gt;="&amp;dds!T3,Extrato!$A$8:$A$502,"&lt;"&amp;dds!T4)-SUMIFS(Extrato!$J$8:$J$502,Extrato!$F$8:$F$502,"&gt;="&amp;dds!T3,Extrato!$F$8:$F$502,"&lt;="&amp;dds!T4)-SUMIF(Extrato!O:O,Extrato!$A$8,Extrato!S:S)</f>
        <v>0</v>
      </c>
      <c r="Q78" s="270">
        <f>SUMIFS(Extrato!$E$8:$E$502,Extrato!$A$8:$A$502,"&gt;="&amp;dds!U3,Extrato!$A$8:$A$502,"&lt;"&amp;dds!U4)-SUMIFS(Extrato!$J$8:$J$502,Extrato!$F$8:$F$502,"&gt;="&amp;dds!U3,Extrato!$F$8:$F$502,"&lt;="&amp;dds!U4)-SUMIF(Extrato!P:P,Extrato!$A$8,Extrato!T:T)</f>
        <v>0</v>
      </c>
      <c r="R78" s="270">
        <f>SUMIFS(Extrato!$E$8:$E$502,Extrato!$A$8:$A$502,"&gt;="&amp;dds!V3,Extrato!$A$8:$A$502,"&lt;"&amp;dds!V4)-SUMIFS(Extrato!$J$8:$J$502,Extrato!$F$8:$F$502,"&gt;="&amp;dds!V3,Extrato!$F$8:$F$502,"&lt;="&amp;dds!V4)-SUMIF(Extrato!Q:Q,Extrato!$A$8,Extrato!U:U)</f>
        <v>0</v>
      </c>
      <c r="S78" s="270">
        <f>SUMIFS(Extrato!$E$8:$E$502,Extrato!$A$8:$A$502,"&gt;="&amp;dds!W3,Extrato!$A$8:$A$502,"&lt;"&amp;dds!W4)-SUMIFS(Extrato!$J$8:$J$502,Extrato!$F$8:$F$502,"&gt;="&amp;dds!W3,Extrato!$F$8:$F$502,"&lt;="&amp;dds!W4)-SUMIF(Extrato!R:R,Extrato!$A$8,Extrato!V:V)</f>
        <v>0</v>
      </c>
      <c r="T78" s="270">
        <f>SUMIFS(Extrato!$E$8:$E$502,Extrato!$A$8:$A$502,"&gt;="&amp;dds!X3,Extrato!$A$8:$A$502,"&lt;"&amp;dds!X4)-SUMIFS(Extrato!$J$8:$J$502,Extrato!$F$8:$F$502,"&gt;="&amp;dds!X3,Extrato!$F$8:$F$502,"&lt;="&amp;dds!X4)-SUMIF(Extrato!S:S,Extrato!$A$8,Extrato!W:W)</f>
        <v>0</v>
      </c>
      <c r="U78" s="270">
        <f>SUMIFS(Extrato!$E$8:$E$502,Extrato!$A$8:$A$502,"&gt;="&amp;dds!Y3,Extrato!$A$8:$A$502,"&lt;"&amp;dds!Y4)-SUMIFS(Extrato!$J$8:$J$502,Extrato!$F$8:$F$502,"&gt;="&amp;dds!Y3,Extrato!$F$8:$F$502,"&lt;="&amp;dds!Y4)-SUMIF(Extrato!T:T,Extrato!$A$8,Extrato!X:X)</f>
        <v>0</v>
      </c>
      <c r="V78" s="270">
        <f>SUMIFS(Extrato!$E$8:$E$502,Extrato!$A$8:$A$502,"&gt;="&amp;dds!Z3,Extrato!$A$8:$A$502,"&lt;"&amp;dds!Z4)-SUMIFS(Extrato!$J$8:$J$502,Extrato!$F$8:$F$502,"&gt;="&amp;dds!Z3,Extrato!$F$8:$F$502,"&lt;="&amp;dds!Z4)-SUMIF(Extrato!U:U,Extrato!$A$8,Extrato!Y:Y)</f>
        <v>0</v>
      </c>
      <c r="W78" s="270">
        <f>SUMIFS(Extrato!$E$8:$E$502,Extrato!$A$8:$A$502,"&gt;="&amp;dds!AA3,Extrato!$A$8:$A$502,"&lt;"&amp;dds!AA4)-SUMIFS(Extrato!$J$8:$J$502,Extrato!$F$8:$F$502,"&gt;="&amp;dds!AA3,Extrato!$F$8:$F$502,"&lt;="&amp;dds!AA4)-SUMIF(Extrato!V:V,Extrato!$A$8,Extrato!Z:Z)</f>
        <v>0</v>
      </c>
      <c r="X78" s="270">
        <f>SUMIFS(Extrato!$E$8:$E$502,Extrato!$A$8:$A$502,"&gt;="&amp;dds!AB3,Extrato!$A$8:$A$502,"&lt;"&amp;dds!AB4)-SUMIFS(Extrato!$J$8:$J$502,Extrato!$F$8:$F$502,"&gt;="&amp;dds!AB3,Extrato!$F$8:$F$502,"&lt;="&amp;dds!AB4)-SUMIF(Extrato!W:W,Extrato!$A$8,Extrato!AA:AA)</f>
        <v>0</v>
      </c>
      <c r="Y78" s="270">
        <f>SUMIFS(Extrato!$E$8:$E$502,Extrato!$A$8:$A$502,"&gt;="&amp;dds!AC3,Extrato!$A$8:$A$502,"&lt;"&amp;dds!AC4)-SUMIFS(Extrato!$J$8:$J$502,Extrato!$F$8:$F$502,"&gt;="&amp;dds!AC3,Extrato!$F$8:$F$502,"&lt;="&amp;dds!AC4)-SUMIF(Extrato!X:X,Extrato!$A$8,Extrato!AB:AB)</f>
        <v>0</v>
      </c>
      <c r="Z78" s="270">
        <f>SUMIFS(Extrato!$E$8:$E$502,Extrato!$A$8:$A$502,"&gt;="&amp;dds!AD3,Extrato!$A$8:$A$502,"&lt;"&amp;dds!AD4)-SUMIFS(Extrato!$J$8:$J$502,Extrato!$F$8:$F$502,"&gt;="&amp;dds!AD3,Extrato!$F$8:$F$502,"&lt;="&amp;dds!AD4)-SUMIF(Extrato!Y:Y,Extrato!$A$8,Extrato!AC:AC)</f>
        <v>0</v>
      </c>
      <c r="AA78" s="270">
        <f>SUMIFS(Extrato!$E$8:$E$502,Extrato!$A$8:$A$502,"&gt;="&amp;dds!AE3,Extrato!$A$8:$A$502,"&lt;"&amp;dds!AE4)-SUMIFS(Extrato!$J$8:$J$502,Extrato!$F$8:$F$502,"&gt;="&amp;dds!AE3,Extrato!$F$8:$F$502,"&lt;="&amp;dds!AE4)-SUMIF(Extrato!Z:Z,Extrato!$A$8,Extrato!AD:AD)</f>
        <v>0</v>
      </c>
      <c r="AB78" s="270">
        <f>SUMIFS(Extrato!$E$8:$E$502,Extrato!$A$8:$A$502,"&gt;="&amp;dds!AF3,Extrato!$A$8:$A$502,"&lt;"&amp;dds!AF4)-SUMIFS(Extrato!$J$8:$J$502,Extrato!$F$8:$F$502,"&gt;="&amp;dds!AF3,Extrato!$F$8:$F$502,"&lt;="&amp;dds!AF4)-SUMIF(Extrato!AA:AA,Extrato!$A$8,Extrato!AE:AE)</f>
        <v>0</v>
      </c>
      <c r="AC78" s="270">
        <f>SUMIFS(Extrato!$E$8:$E$502,Extrato!$A$8:$A$502,"&gt;="&amp;dds!AG3,Extrato!$A$8:$A$502,"&lt;"&amp;dds!AG4)-SUMIFS(Extrato!$J$8:$J$502,Extrato!$F$8:$F$502,"&gt;="&amp;dds!AG3,Extrato!$F$8:$F$502,"&lt;="&amp;dds!AG4)-SUMIF(Extrato!AB:AB,Extrato!$A$8,Extrato!AF:AF)</f>
        <v>0</v>
      </c>
      <c r="AD78" s="270">
        <f>SUMIFS(Extrato!$E$8:$E$502,Extrato!$A$8:$A$502,"&gt;="&amp;dds!AH3,Extrato!$A$8:$A$502,"&lt;"&amp;dds!AH4)-SUMIFS(Extrato!$J$8:$J$502,Extrato!$F$8:$F$502,"&gt;="&amp;dds!AH3,Extrato!$F$8:$F$502,"&lt;="&amp;dds!AH4)-SUMIF(Extrato!AC:AC,Extrato!$A$8,Extrato!AG:AG)</f>
        <v>0</v>
      </c>
      <c r="AE78" s="270">
        <f>SUMIFS(Extrato!$E$8:$E$502,Extrato!$A$8:$A$502,"&gt;="&amp;dds!AI3,Extrato!$A$8:$A$502,"&lt;"&amp;dds!AI4)-SUMIFS(Extrato!$J$8:$J$502,Extrato!$F$8:$F$502,"&gt;="&amp;dds!AI3,Extrato!$F$8:$F$502,"&lt;="&amp;dds!AI4)-SUMIF(Extrato!AD:AD,Extrato!$A$8,Extrato!AH:AH)</f>
        <v>0</v>
      </c>
      <c r="AF78" s="270">
        <f>SUMIFS(Extrato!$E$8:$E$502,Extrato!$A$8:$A$502,"&gt;="&amp;dds!AJ3,Extrato!$A$8:$A$502,"&lt;"&amp;dds!AJ4)-SUMIFS(Extrato!$J$8:$J$502,Extrato!$F$8:$F$502,"&gt;="&amp;dds!AJ3,Extrato!$F$8:$F$502,"&lt;="&amp;dds!AJ4)-SUMIF(Extrato!AE:AE,Extrato!$A$8,Extrato!AI:AI)</f>
        <v>0</v>
      </c>
      <c r="AG78" s="270">
        <f>SUMIFS(Extrato!$E$8:$E$502,Extrato!$A$8:$A$502,"&gt;="&amp;dds!AK3,Extrato!$A$8:$A$502,"&lt;"&amp;dds!AK4)-SUMIFS(Extrato!$J$8:$J$502,Extrato!$F$8:$F$502,"&gt;="&amp;dds!AK3,Extrato!$F$8:$F$502,"&lt;="&amp;dds!AK4)-SUMIF(Extrato!AF:AF,Extrato!$A$8,Extrato!AJ:AJ)</f>
        <v>0</v>
      </c>
      <c r="AH78" s="270">
        <f>SUMIFS(Extrato!$E$8:$E$502,Extrato!$A$8:$A$502,"&gt;="&amp;dds!AL3,Extrato!$A$8:$A$502,"&lt;"&amp;dds!AL4)-SUMIFS(Extrato!$J$8:$J$502,Extrato!$F$8:$F$502,"&gt;="&amp;dds!AL3,Extrato!$F$8:$F$502,"&lt;="&amp;dds!AL4)-SUMIF(Extrato!AG:AG,Extrato!$A$8,Extrato!AK:AK)</f>
        <v>0</v>
      </c>
      <c r="AI78" s="270">
        <f>SUMIFS(Extrato!$E$8:$E$502,Extrato!$A$8:$A$502,"&gt;="&amp;dds!AM3,Extrato!$A$8:$A$502,"&lt;"&amp;dds!AM4)-SUMIFS(Extrato!$J$8:$J$502,Extrato!$F$8:$F$502,"&gt;="&amp;dds!AM3,Extrato!$F$8:$F$502,"&lt;="&amp;dds!AM4)-SUMIF(Extrato!AH:AH,Extrato!$A$8,Extrato!AL:AL)</f>
        <v>0</v>
      </c>
      <c r="AJ78" s="270">
        <f>SUMIFS(Extrato!$E$8:$E$502,Extrato!$A$8:$A$502,"&gt;="&amp;dds!AN3,Extrato!$A$8:$A$502,"&lt;"&amp;dds!AN4)-SUMIFS(Extrato!$J$8:$J$502,Extrato!$F$8:$F$502,"&gt;="&amp;dds!AN3,Extrato!$F$8:$F$502,"&lt;="&amp;dds!AN4)-SUMIF(Extrato!AI:AI,Extrato!$A$8,Extrato!AM:AM)</f>
        <v>0</v>
      </c>
      <c r="AK78" s="270">
        <f>SUMIFS(Extrato!$E$8:$E$502,Extrato!$A$8:$A$502,"&gt;="&amp;dds!AO3,Extrato!$A$8:$A$502,"&lt;"&amp;dds!AO4)-SUMIFS(Extrato!$J$8:$J$502,Extrato!$F$8:$F$502,"&gt;="&amp;dds!AO3,Extrato!$F$8:$F$502,"&lt;="&amp;dds!AO4)-SUMIF(Extrato!AJ:AJ,Extrato!$A$8,Extrato!AN:AN)</f>
        <v>0</v>
      </c>
      <c r="AL78" s="270">
        <f>SUMIFS(Extrato!$E$8:$E$502,Extrato!$A$8:$A$502,"&gt;="&amp;dds!AP3,Extrato!$A$8:$A$502,"&lt;"&amp;dds!AP4)-SUMIFS(Extrato!$J$8:$J$502,Extrato!$F$8:$F$502,"&gt;="&amp;dds!AP3,Extrato!$F$8:$F$502,"&lt;="&amp;dds!AP4)-SUMIF(Extrato!AK:AK,Extrato!$A$8,Extrato!AO:AO)</f>
        <v>0</v>
      </c>
      <c r="AM78" s="270">
        <f>SUMIFS(Extrato!$E$8:$E$502,Extrato!$A$8:$A$502,"&gt;="&amp;dds!AQ3,Extrato!$A$8:$A$502,"&lt;"&amp;dds!AQ4)-SUMIFS(Extrato!$J$8:$J$502,Extrato!$F$8:$F$502,"&gt;="&amp;dds!AQ3,Extrato!$F$8:$F$502,"&lt;="&amp;dds!AQ4)-SUMIF(Extrato!AL:AL,Extrato!$A$8,Extrato!AP:AP)</f>
        <v>0</v>
      </c>
      <c r="AN78" s="270">
        <f>SUMIFS(Extrato!$E$8:$E$502,Extrato!$A$8:$A$502,"&gt;="&amp;dds!AR3,Extrato!$A$8:$A$502,"&lt;"&amp;dds!AR4)-SUMIFS(Extrato!$J$8:$J$502,Extrato!$F$8:$F$502,"&gt;="&amp;dds!AR3,Extrato!$F$8:$F$502,"&lt;="&amp;dds!AR4)-SUMIF(Extrato!AM:AM,Extrato!$A$8,Extrato!AQ:AQ)</f>
        <v>0</v>
      </c>
      <c r="AO78" s="270">
        <f>SUMIFS(Extrato!$E$8:$E$502,Extrato!$A$8:$A$502,"&gt;="&amp;dds!AS3,Extrato!$A$8:$A$502,"&lt;"&amp;dds!AS4)-SUMIFS(Extrato!$J$8:$J$502,Extrato!$F$8:$F$502,"&gt;="&amp;dds!AS3,Extrato!$F$8:$F$502,"&lt;="&amp;dds!AS4)-SUMIF(Extrato!AN:AN,Extrato!$A$8,Extrato!AR:AR)</f>
        <v>0</v>
      </c>
      <c r="AP78" s="270">
        <f>SUMIFS(Extrato!$E$8:$E$502,Extrato!$A$8:$A$502,"&gt;="&amp;dds!AT3,Extrato!$A$8:$A$502,"&lt;"&amp;dds!AT4)-SUMIFS(Extrato!$J$8:$J$502,Extrato!$F$8:$F$502,"&gt;="&amp;dds!AT3,Extrato!$F$8:$F$502,"&lt;="&amp;dds!AT4)-SUMIF(Extrato!AO:AO,Extrato!$A$8,Extrato!AS:AS)</f>
        <v>0</v>
      </c>
      <c r="AQ78" s="270">
        <f>SUMIFS(Extrato!$E$8:$E$502,Extrato!$A$8:$A$502,"&gt;="&amp;dds!AU3,Extrato!$A$8:$A$502,"&lt;"&amp;dds!AU4)-SUMIFS(Extrato!$J$8:$J$502,Extrato!$F$8:$F$502,"&gt;="&amp;dds!AU3,Extrato!$F$8:$F$502,"&lt;="&amp;dds!AU4)-SUMIF(Extrato!AP:AP,Extrato!$A$8,Extrato!AT:AT)</f>
        <v>0</v>
      </c>
      <c r="AR78" s="270">
        <f>SUMIFS(Extrato!$E$8:$E$502,Extrato!$A$8:$A$502,"&gt;="&amp;dds!AV3,Extrato!$A$8:$A$502,"&lt;"&amp;dds!AV4)-SUMIFS(Extrato!$J$8:$J$502,Extrato!$F$8:$F$502,"&gt;="&amp;dds!AV3,Extrato!$F$8:$F$502,"&lt;="&amp;dds!AV4)-SUMIF(Extrato!AQ:AQ,Extrato!$A$8,Extrato!AU:AU)</f>
        <v>0</v>
      </c>
      <c r="AS78" s="270">
        <f>SUMIFS(Extrato!$E$8:$E$502,Extrato!$A$8:$A$502,"&gt;="&amp;dds!AW3,Extrato!$A$8:$A$502,"&lt;"&amp;dds!AW4)-SUMIFS(Extrato!$J$8:$J$502,Extrato!$F$8:$F$502,"&gt;="&amp;dds!AW3,Extrato!$F$8:$F$502,"&lt;="&amp;dds!AW4)-SUMIF(Extrato!AR:AR,Extrato!$A$8,Extrato!AV:AV)</f>
        <v>0</v>
      </c>
      <c r="AT78" s="270">
        <f>SUMIFS(Extrato!$E$8:$E$502,Extrato!$A$8:$A$502,"&gt;="&amp;dds!AX3,Extrato!$A$8:$A$502,"&lt;"&amp;dds!AX4)-SUMIFS(Extrato!$J$8:$J$502,Extrato!$F$8:$F$502,"&gt;="&amp;dds!AX3,Extrato!$F$8:$F$502,"&lt;="&amp;dds!AX4)-SUMIF(Extrato!AS:AS,Extrato!$A$8,Extrato!AW:AW)</f>
        <v>0</v>
      </c>
      <c r="AU78" s="270">
        <f>SUMIFS(Extrato!$E$8:$E$502,Extrato!$A$8:$A$502,"&gt;="&amp;dds!AY3,Extrato!$A$8:$A$502,"&lt;"&amp;dds!AY4)-SUMIFS(Extrato!$J$8:$J$502,Extrato!$F$8:$F$502,"&gt;="&amp;dds!AY3,Extrato!$F$8:$F$502,"&lt;="&amp;dds!AY4)-SUMIF(Extrato!AT:AT,Extrato!$A$8,Extrato!AX:AX)</f>
        <v>0</v>
      </c>
      <c r="AV78" s="270">
        <f>SUMIFS(Extrato!$E$8:$E$502,Extrato!$A$8:$A$502,"&gt;="&amp;dds!AZ3,Extrato!$A$8:$A$502,"&lt;"&amp;dds!AZ4)-SUMIFS(Extrato!$J$8:$J$502,Extrato!$F$8:$F$502,"&gt;="&amp;dds!AZ3,Extrato!$F$8:$F$502,"&lt;="&amp;dds!AZ4)-SUMIF(Extrato!AU:AU,Extrato!$A$8,Extrato!AY:AY)</f>
        <v>0</v>
      </c>
      <c r="AW78" s="270">
        <f>SUMIFS(Extrato!$E$8:$E$502,Extrato!$A$8:$A$502,"&gt;="&amp;dds!BA3,Extrato!$A$8:$A$502,"&lt;"&amp;dds!BA4)-SUMIFS(Extrato!$J$8:$J$502,Extrato!$F$8:$F$502,"&gt;="&amp;dds!BA3,Extrato!$F$8:$F$502,"&lt;="&amp;dds!BA4)-SUMIF(Extrato!AV:AV,Extrato!$A$8,Extrato!AZ:AZ)</f>
        <v>0</v>
      </c>
      <c r="AX78" s="270">
        <f>SUMIFS(Extrato!$E$8:$E$502,Extrato!$A$8:$A$502,"&gt;="&amp;dds!BB3,Extrato!$A$8:$A$502,"&lt;"&amp;dds!BB4)-SUMIFS(Extrato!$J$8:$J$502,Extrato!$F$8:$F$502,"&gt;="&amp;dds!BB3,Extrato!$F$8:$F$502,"&lt;="&amp;dds!BB4)-SUMIF(Extrato!AW:AW,Extrato!$A$8,Extrato!BA:BA)</f>
        <v>0</v>
      </c>
      <c r="AY78" s="270">
        <f>SUMIFS(Extrato!$E$8:$E$502,Extrato!$A$8:$A$502,"&gt;="&amp;dds!BC3,Extrato!$A$8:$A$502,"&lt;"&amp;dds!BC4)-SUMIFS(Extrato!$J$8:$J$502,Extrato!$F$8:$F$502,"&gt;="&amp;dds!BC3,Extrato!$F$8:$F$502,"&lt;="&amp;dds!BC4)-SUMIF(Extrato!AX:AX,Extrato!$A$8,Extrato!BB:BB)</f>
        <v>0</v>
      </c>
      <c r="AZ78" s="270">
        <f>SUMIFS(Extrato!$E$8:$E$502,Extrato!$A$8:$A$502,"&gt;="&amp;dds!BD3,Extrato!$A$8:$A$502,"&lt;"&amp;dds!BD4)-SUMIFS(Extrato!$J$8:$J$502,Extrato!$F$8:$F$502,"&gt;="&amp;dds!BD3,Extrato!$F$8:$F$502,"&lt;="&amp;dds!BD4)-SUMIF(Extrato!AY:AY,Extrato!$A$8,Extrato!BC:BC)</f>
        <v>0</v>
      </c>
      <c r="BA78" s="270">
        <f>SUMIFS(Extrato!$E$8:$E$502,Extrato!$A$8:$A$502,"&gt;="&amp;dds!BE3,Extrato!$A$8:$A$502,"&lt;"&amp;dds!BE4)-SUMIFS(Extrato!$J$8:$J$502,Extrato!$F$8:$F$502,"&gt;="&amp;dds!BE3,Extrato!$F$8:$F$502,"&lt;="&amp;dds!BE4)-SUMIF(Extrato!AZ:AZ,Extrato!$A$8,Extrato!BD:BD)</f>
        <v>0</v>
      </c>
      <c r="BB78" s="270">
        <f>SUMIFS(Extrato!$E$8:$E$502,Extrato!$A$8:$A$502,"&gt;="&amp;dds!BF3,Extrato!$A$8:$A$502,"&lt;"&amp;dds!BF4)-SUMIFS(Extrato!$J$8:$J$502,Extrato!$F$8:$F$502,"&gt;="&amp;dds!BF3,Extrato!$F$8:$F$502,"&lt;="&amp;dds!BF4)-SUMIF(Extrato!BA:BA,Extrato!$A$8,Extrato!BE:BE)</f>
        <v>0</v>
      </c>
      <c r="BC78" s="270">
        <f>SUMIFS(Extrato!$E$8:$E$502,Extrato!$A$8:$A$502,"&gt;="&amp;dds!BG3,Extrato!$A$8:$A$502,"&lt;"&amp;dds!BG4)-SUMIFS(Extrato!$J$8:$J$502,Extrato!$F$8:$F$502,"&gt;="&amp;dds!BG3,Extrato!$F$8:$F$502,"&lt;="&amp;dds!BG4)-SUMIF(Extrato!BB:BB,Extrato!$A$8,Extrato!BF:BF)</f>
        <v>0</v>
      </c>
      <c r="BD78" s="270">
        <f>SUMIFS(Extrato!$E$8:$E$502,Extrato!$A$8:$A$502,"&gt;="&amp;dds!BH3,Extrato!$A$8:$A$502,"&lt;"&amp;dds!BH4)-SUMIFS(Extrato!$J$8:$J$502,Extrato!$F$8:$F$502,"&gt;="&amp;dds!BH3,Extrato!$F$8:$F$502,"&lt;="&amp;dds!BH4)-SUMIF(Extrato!BC:BC,Extrato!$A$8,Extrato!BG:BG)</f>
        <v>0</v>
      </c>
      <c r="BE78" s="270">
        <f>SUMIFS(Extrato!$E$8:$E$502,Extrato!$A$8:$A$502,"&gt;="&amp;dds!BI3,Extrato!$A$8:$A$502,"&lt;"&amp;dds!BI4)-SUMIFS(Extrato!$J$8:$J$502,Extrato!$F$8:$F$502,"&gt;="&amp;dds!BI3,Extrato!$F$8:$F$502,"&lt;="&amp;dds!BI4)-SUMIF(Extrato!BD:BD,Extrato!$A$8,Extrato!BH:BH)</f>
        <v>0</v>
      </c>
      <c r="BF78" s="270">
        <f>SUMIFS(Extrato!$E$8:$E$502,Extrato!$A$8:$A$502,"&gt;="&amp;dds!BJ3,Extrato!$A$8:$A$502,"&lt;"&amp;dds!BJ4)-SUMIFS(Extrato!$J$8:$J$502,Extrato!$F$8:$F$502,"&gt;="&amp;dds!BJ3,Extrato!$F$8:$F$502,"&lt;="&amp;dds!BJ4)-SUMIF(Extrato!BE:BE,Extrato!$A$8,Extrato!BI:BI)</f>
        <v>0</v>
      </c>
      <c r="BG78" s="270">
        <f>SUMIFS(Extrato!$E$8:$E$502,Extrato!$A$8:$A$502,"&gt;="&amp;dds!BK3,Extrato!$A$8:$A$502,"&lt;"&amp;dds!BK4)-SUMIFS(Extrato!$J$8:$J$502,Extrato!$F$8:$F$502,"&gt;="&amp;dds!BK3,Extrato!$F$8:$F$502,"&lt;="&amp;dds!BK4)-SUMIF(Extrato!BF:BF,Extrato!$A$8,Extrato!BJ:BJ)</f>
        <v>0</v>
      </c>
      <c r="BH78" s="270">
        <f>SUMIFS(Extrato!$E$8:$E$502,Extrato!$A$8:$A$502,"&gt;="&amp;dds!BL3,Extrato!$A$8:$A$502,"&lt;"&amp;dds!BL4)-SUMIFS(Extrato!$J$8:$J$502,Extrato!$F$8:$F$502,"&gt;="&amp;dds!BL3,Extrato!$F$8:$F$502,"&lt;="&amp;dds!BL4)-SUMIF(Extrato!BG:BG,Extrato!$A$8,Extrato!BK:BK)</f>
        <v>0</v>
      </c>
      <c r="BI78" s="270">
        <f>SUMIFS(Extrato!$E$8:$E$502,Extrato!$A$8:$A$502,"&gt;="&amp;dds!BM3,Extrato!$A$8:$A$502,"&lt;"&amp;dds!BM4)-SUMIFS(Extrato!$J$8:$J$502,Extrato!$F$8:$F$502,"&gt;="&amp;dds!BM3,Extrato!$F$8:$F$502,"&lt;="&amp;dds!BM4)-SUMIF(Extrato!BH:BH,Extrato!$A$8,Extrato!BL:BL)</f>
        <v>0</v>
      </c>
    </row>
    <row r="79" ht="14.25" customHeight="1">
      <c r="A79" s="269" t="s">
        <v>50</v>
      </c>
      <c r="B79" s="270">
        <f>SUMIFS(Proventos!$F:$F,Proventos!$B:$B,"&gt;="&amp;dds!F3,Proventos!$B:$B,"&lt;="&amp;dds!F4)</f>
        <v>0</v>
      </c>
      <c r="C79" s="270">
        <f>SUMIFS(Proventos!$F:$F,Proventos!$B:$B,"&gt;="&amp;dds!G3,Proventos!$B:$B,"&lt;="&amp;dds!G4)</f>
        <v>0</v>
      </c>
      <c r="D79" s="270">
        <f>SUMIFS(Proventos!$F:$F,Proventos!$B:$B,"&gt;="&amp;dds!H3,Proventos!$B:$B,"&lt;="&amp;dds!H4)</f>
        <v>0</v>
      </c>
      <c r="E79" s="270">
        <f>SUMIFS(Proventos!$F:$F,Proventos!$B:$B,"&gt;="&amp;dds!I3,Proventos!$B:$B,"&lt;="&amp;dds!I4)</f>
        <v>0</v>
      </c>
      <c r="F79" s="270">
        <f>SUMIFS(Proventos!$F:$F,Proventos!$B:$B,"&gt;="&amp;dds!J3,Proventos!$B:$B,"&lt;="&amp;dds!J4)</f>
        <v>0</v>
      </c>
      <c r="G79" s="270">
        <f>SUMIFS(Proventos!$F:$F,Proventos!$B:$B,"&gt;="&amp;dds!K3,Proventos!$B:$B,"&lt;="&amp;dds!K4)</f>
        <v>0</v>
      </c>
      <c r="H79" s="270">
        <f>SUMIFS(Proventos!$F:$F,Proventos!$B:$B,"&gt;="&amp;dds!L3,Proventos!$B:$B,"&lt;="&amp;dds!L4)</f>
        <v>0</v>
      </c>
      <c r="I79" s="270">
        <f>SUMIFS(Proventos!$F:$F,Proventos!$B:$B,"&gt;="&amp;dds!M3,Proventos!$B:$B,"&lt;="&amp;dds!M4)</f>
        <v>0</v>
      </c>
      <c r="J79" s="270">
        <f>SUMIFS(Proventos!$F:$F,Proventos!$B:$B,"&gt;="&amp;dds!N3,Proventos!$B:$B,"&lt;="&amp;dds!N4)</f>
        <v>0</v>
      </c>
      <c r="K79" s="270">
        <f>SUMIFS(Proventos!$F:$F,Proventos!$B:$B,"&gt;="&amp;dds!O3,Proventos!$B:$B,"&lt;="&amp;dds!O4)</f>
        <v>0</v>
      </c>
      <c r="L79" s="270">
        <f>SUMIFS(Proventos!$F:$F,Proventos!$B:$B,"&gt;="&amp;dds!P3,Proventos!$B:$B,"&lt;="&amp;dds!P4)</f>
        <v>0</v>
      </c>
      <c r="M79" s="270">
        <f>SUMIFS(Proventos!$F:$F,Proventos!$B:$B,"&gt;="&amp;dds!Q3,Proventos!$B:$B,"&lt;="&amp;dds!Q4)</f>
        <v>0</v>
      </c>
      <c r="N79" s="270">
        <f>SUMIFS(Proventos!$F:$F,Proventos!$B:$B,"&gt;="&amp;dds!R3,Proventos!$B:$B,"&lt;="&amp;dds!R4)</f>
        <v>0</v>
      </c>
      <c r="O79" s="270">
        <f>SUMIFS(Proventos!$F:$F,Proventos!$B:$B,"&gt;="&amp;dds!S3,Proventos!$B:$B,"&lt;="&amp;dds!S4)</f>
        <v>0</v>
      </c>
      <c r="P79" s="270">
        <f>SUMIFS(Proventos!$F:$F,Proventos!$B:$B,"&gt;="&amp;dds!T3,Proventos!$B:$B,"&lt;="&amp;dds!T4)</f>
        <v>0</v>
      </c>
      <c r="Q79" s="270">
        <f>SUMIFS(Proventos!$F:$F,Proventos!$B:$B,"&gt;="&amp;dds!U3,Proventos!$B:$B,"&lt;="&amp;dds!U4)</f>
        <v>0</v>
      </c>
      <c r="R79" s="270">
        <f>SUMIFS(Proventos!$F:$F,Proventos!$B:$B,"&gt;="&amp;dds!V3,Proventos!$B:$B,"&lt;="&amp;dds!V4)</f>
        <v>0</v>
      </c>
      <c r="S79" s="270">
        <f>SUMIFS(Proventos!$F:$F,Proventos!$B:$B,"&gt;="&amp;dds!W3,Proventos!$B:$B,"&lt;="&amp;dds!W4)</f>
        <v>0</v>
      </c>
      <c r="T79" s="270">
        <f>SUMIFS(Proventos!$F:$F,Proventos!$B:$B,"&gt;="&amp;dds!X3,Proventos!$B:$B,"&lt;="&amp;dds!X4)</f>
        <v>0</v>
      </c>
      <c r="U79" s="270">
        <f>SUMIFS(Proventos!$F:$F,Proventos!$B:$B,"&gt;="&amp;dds!Y3,Proventos!$B:$B,"&lt;="&amp;dds!Y4)</f>
        <v>0</v>
      </c>
      <c r="V79" s="270">
        <f>SUMIFS(Proventos!$F:$F,Proventos!$B:$B,"&gt;="&amp;dds!Z3,Proventos!$B:$B,"&lt;="&amp;dds!Z4)</f>
        <v>0</v>
      </c>
      <c r="W79" s="270">
        <f>SUMIFS(Proventos!$F:$F,Proventos!$B:$B,"&gt;="&amp;dds!AA3,Proventos!$B:$B,"&lt;="&amp;dds!AA4)</f>
        <v>0</v>
      </c>
      <c r="X79" s="270">
        <f>SUMIFS(Proventos!$F:$F,Proventos!$B:$B,"&gt;="&amp;dds!AB3,Proventos!$B:$B,"&lt;="&amp;dds!AB4)</f>
        <v>0</v>
      </c>
      <c r="Y79" s="270">
        <f>SUMIFS(Proventos!$F:$F,Proventos!$B:$B,"&gt;="&amp;dds!AC3,Proventos!$B:$B,"&lt;="&amp;dds!AC4)</f>
        <v>0</v>
      </c>
      <c r="Z79" s="270">
        <f>SUMIFS(Proventos!$F:$F,Proventos!$B:$B,"&gt;="&amp;dds!AD3,Proventos!$B:$B,"&lt;="&amp;dds!AD4)</f>
        <v>0</v>
      </c>
      <c r="AA79" s="270">
        <f>SUMIFS(Proventos!$F:$F,Proventos!$B:$B,"&gt;="&amp;dds!AE3,Proventos!$B:$B,"&lt;="&amp;dds!AE4)</f>
        <v>0</v>
      </c>
      <c r="AB79" s="270">
        <f>SUMIFS(Proventos!$F:$F,Proventos!$B:$B,"&gt;="&amp;dds!AF3,Proventos!$B:$B,"&lt;="&amp;dds!AF4)</f>
        <v>0</v>
      </c>
      <c r="AC79" s="270">
        <f>SUMIFS(Proventos!$F:$F,Proventos!$B:$B,"&gt;="&amp;dds!AG3,Proventos!$B:$B,"&lt;="&amp;dds!AG4)</f>
        <v>0</v>
      </c>
      <c r="AD79" s="270">
        <f>SUMIFS(Proventos!$F:$F,Proventos!$B:$B,"&gt;="&amp;dds!AH3,Proventos!$B:$B,"&lt;="&amp;dds!AH4)</f>
        <v>0</v>
      </c>
      <c r="AE79" s="270">
        <f>SUMIFS(Proventos!$F:$F,Proventos!$B:$B,"&gt;="&amp;dds!AI3,Proventos!$B:$B,"&lt;="&amp;dds!AI4)</f>
        <v>0</v>
      </c>
      <c r="AF79" s="270">
        <f>SUMIFS(Proventos!$F:$F,Proventos!$B:$B,"&gt;="&amp;dds!AJ3,Proventos!$B:$B,"&lt;="&amp;dds!AJ4)</f>
        <v>0</v>
      </c>
      <c r="AG79" s="270">
        <f>SUMIFS(Proventos!$F:$F,Proventos!$B:$B,"&gt;="&amp;dds!AK3,Proventos!$B:$B,"&lt;="&amp;dds!AK4)</f>
        <v>0</v>
      </c>
      <c r="AH79" s="270">
        <f>SUMIFS(Proventos!$F:$F,Proventos!$B:$B,"&gt;="&amp;dds!AL3,Proventos!$B:$B,"&lt;="&amp;dds!AL4)</f>
        <v>0</v>
      </c>
      <c r="AI79" s="270">
        <f>SUMIFS(Proventos!$F:$F,Proventos!$B:$B,"&gt;="&amp;dds!AM3,Proventos!$B:$B,"&lt;="&amp;dds!AM4)</f>
        <v>0</v>
      </c>
      <c r="AJ79" s="270">
        <f>SUMIFS(Proventos!$F:$F,Proventos!$B:$B,"&gt;="&amp;dds!AN3,Proventos!$B:$B,"&lt;="&amp;dds!AN4)</f>
        <v>0</v>
      </c>
      <c r="AK79" s="270">
        <f>SUMIFS(Proventos!$F:$F,Proventos!$B:$B,"&gt;="&amp;dds!AO3,Proventos!$B:$B,"&lt;="&amp;dds!AO4)</f>
        <v>0</v>
      </c>
      <c r="AL79" s="270">
        <f>SUMIFS(Proventos!$F:$F,Proventos!$B:$B,"&gt;="&amp;dds!AP3,Proventos!$B:$B,"&lt;="&amp;dds!AP4)</f>
        <v>0</v>
      </c>
      <c r="AM79" s="270">
        <f>SUMIFS(Proventos!$F:$F,Proventos!$B:$B,"&gt;="&amp;dds!AQ3,Proventos!$B:$B,"&lt;="&amp;dds!AQ4)</f>
        <v>0</v>
      </c>
      <c r="AN79" s="270">
        <f>SUMIFS(Proventos!$F:$F,Proventos!$B:$B,"&gt;="&amp;dds!AR3,Proventos!$B:$B,"&lt;="&amp;dds!AR4)</f>
        <v>0</v>
      </c>
      <c r="AO79" s="270">
        <f>SUMIFS(Proventos!$F:$F,Proventos!$B:$B,"&gt;="&amp;dds!AS3,Proventos!$B:$B,"&lt;="&amp;dds!AS4)</f>
        <v>0</v>
      </c>
      <c r="AP79" s="270">
        <f>SUMIFS(Proventos!$F:$F,Proventos!$B:$B,"&gt;="&amp;dds!AT3,Proventos!$B:$B,"&lt;="&amp;dds!AT4)</f>
        <v>0</v>
      </c>
      <c r="AQ79" s="270">
        <f>SUMIFS(Proventos!$F:$F,Proventos!$B:$B,"&gt;="&amp;dds!AU3,Proventos!$B:$B,"&lt;="&amp;dds!AU4)</f>
        <v>0</v>
      </c>
      <c r="AR79" s="270">
        <f>SUMIFS(Proventos!$F:$F,Proventos!$B:$B,"&gt;="&amp;dds!AV3,Proventos!$B:$B,"&lt;="&amp;dds!AV4)</f>
        <v>0</v>
      </c>
      <c r="AS79" s="270">
        <f>SUMIFS(Proventos!$F:$F,Proventos!$B:$B,"&gt;="&amp;dds!AW3,Proventos!$B:$B,"&lt;="&amp;dds!AW4)</f>
        <v>0</v>
      </c>
      <c r="AT79" s="270">
        <f>SUMIFS(Proventos!$F:$F,Proventos!$B:$B,"&gt;="&amp;dds!AX3,Proventos!$B:$B,"&lt;="&amp;dds!AX4)</f>
        <v>0</v>
      </c>
      <c r="AU79" s="270">
        <f>SUMIFS(Proventos!$F:$F,Proventos!$B:$B,"&gt;="&amp;dds!AY3,Proventos!$B:$B,"&lt;="&amp;dds!AY4)</f>
        <v>0</v>
      </c>
      <c r="AV79" s="270">
        <f>SUMIFS(Proventos!$F:$F,Proventos!$B:$B,"&gt;="&amp;dds!AZ3,Proventos!$B:$B,"&lt;="&amp;dds!AZ4)</f>
        <v>0</v>
      </c>
      <c r="AW79" s="270">
        <f>SUMIFS(Proventos!$F:$F,Proventos!$B:$B,"&gt;="&amp;dds!BA3,Proventos!$B:$B,"&lt;="&amp;dds!BA4)</f>
        <v>0</v>
      </c>
      <c r="AX79" s="270">
        <f>SUMIFS(Proventos!$F:$F,Proventos!$B:$B,"&gt;="&amp;dds!BB3,Proventos!$B:$B,"&lt;="&amp;dds!BB4)</f>
        <v>0</v>
      </c>
      <c r="AY79" s="270">
        <f>SUMIFS(Proventos!$F:$F,Proventos!$B:$B,"&gt;="&amp;dds!BC3,Proventos!$B:$B,"&lt;="&amp;dds!BC4)</f>
        <v>0</v>
      </c>
      <c r="AZ79" s="270">
        <f>SUMIFS(Proventos!$F:$F,Proventos!$B:$B,"&gt;="&amp;dds!BD3,Proventos!$B:$B,"&lt;="&amp;dds!BD4)</f>
        <v>0</v>
      </c>
      <c r="BA79" s="270">
        <f>SUMIFS(Proventos!$F:$F,Proventos!$B:$B,"&gt;="&amp;dds!BE3,Proventos!$B:$B,"&lt;="&amp;dds!BE4)</f>
        <v>0</v>
      </c>
      <c r="BB79" s="270">
        <f>SUMIFS(Proventos!$F:$F,Proventos!$B:$B,"&gt;="&amp;dds!BF3,Proventos!$B:$B,"&lt;="&amp;dds!BF4)</f>
        <v>0</v>
      </c>
      <c r="BC79" s="270">
        <f>SUMIFS(Proventos!$F:$F,Proventos!$B:$B,"&gt;="&amp;dds!BG3,Proventos!$B:$B,"&lt;="&amp;dds!BG4)</f>
        <v>0</v>
      </c>
      <c r="BD79" s="270">
        <f>SUMIFS(Proventos!$F:$F,Proventos!$B:$B,"&gt;="&amp;dds!BH3,Proventos!$B:$B,"&lt;="&amp;dds!BH4)</f>
        <v>0</v>
      </c>
      <c r="BE79" s="270">
        <f>SUMIFS(Proventos!$F:$F,Proventos!$B:$B,"&gt;="&amp;dds!BI3,Proventos!$B:$B,"&lt;="&amp;dds!BI4)</f>
        <v>0</v>
      </c>
      <c r="BF79" s="270">
        <f>SUMIFS(Proventos!$F:$F,Proventos!$B:$B,"&gt;="&amp;dds!BJ3,Proventos!$B:$B,"&lt;="&amp;dds!BJ4)</f>
        <v>0</v>
      </c>
      <c r="BG79" s="270">
        <f>SUMIFS(Proventos!$F:$F,Proventos!$B:$B,"&gt;="&amp;dds!BK3,Proventos!$B:$B,"&lt;="&amp;dds!BK4)</f>
        <v>0</v>
      </c>
      <c r="BH79" s="270">
        <f>SUMIFS(Proventos!$F:$F,Proventos!$B:$B,"&gt;="&amp;dds!BL3,Proventos!$B:$B,"&lt;="&amp;dds!BL4)</f>
        <v>0</v>
      </c>
      <c r="BI79" s="270">
        <f>SUMIFS(Proventos!$F:$F,Proventos!$B:$B,"&gt;="&amp;dds!BM3,Proventos!$B:$B,"&lt;="&amp;dds!BM4)</f>
        <v>0</v>
      </c>
    </row>
    <row r="80" ht="14.25" customHeight="1">
      <c r="A80" s="271" t="s">
        <v>51</v>
      </c>
      <c r="B80" s="272">
        <f t="shared" ref="B80:BI80" si="10">SUM(B76:B78)-B79</f>
        <v>0</v>
      </c>
      <c r="C80" s="272">
        <f t="shared" si="10"/>
        <v>0</v>
      </c>
      <c r="D80" s="272">
        <f t="shared" si="10"/>
        <v>0</v>
      </c>
      <c r="E80" s="272">
        <f t="shared" si="10"/>
        <v>0</v>
      </c>
      <c r="F80" s="272">
        <f t="shared" si="10"/>
        <v>0</v>
      </c>
      <c r="G80" s="272">
        <f t="shared" si="10"/>
        <v>0</v>
      </c>
      <c r="H80" s="272">
        <f t="shared" si="10"/>
        <v>0</v>
      </c>
      <c r="I80" s="272">
        <f t="shared" si="10"/>
        <v>0</v>
      </c>
      <c r="J80" s="272">
        <f t="shared" si="10"/>
        <v>0</v>
      </c>
      <c r="K80" s="272">
        <f t="shared" si="10"/>
        <v>0</v>
      </c>
      <c r="L80" s="272">
        <f t="shared" si="10"/>
        <v>0</v>
      </c>
      <c r="M80" s="272">
        <f t="shared" si="10"/>
        <v>0</v>
      </c>
      <c r="N80" s="272">
        <f t="shared" si="10"/>
        <v>0</v>
      </c>
      <c r="O80" s="272">
        <f t="shared" si="10"/>
        <v>0</v>
      </c>
      <c r="P80" s="272">
        <f t="shared" si="10"/>
        <v>0</v>
      </c>
      <c r="Q80" s="272">
        <f t="shared" si="10"/>
        <v>0</v>
      </c>
      <c r="R80" s="272">
        <f t="shared" si="10"/>
        <v>0</v>
      </c>
      <c r="S80" s="272">
        <f t="shared" si="10"/>
        <v>0</v>
      </c>
      <c r="T80" s="272">
        <f t="shared" si="10"/>
        <v>0</v>
      </c>
      <c r="U80" s="272">
        <f t="shared" si="10"/>
        <v>0</v>
      </c>
      <c r="V80" s="272">
        <f t="shared" si="10"/>
        <v>0</v>
      </c>
      <c r="W80" s="272">
        <f t="shared" si="10"/>
        <v>0</v>
      </c>
      <c r="X80" s="272">
        <f t="shared" si="10"/>
        <v>0</v>
      </c>
      <c r="Y80" s="272">
        <f t="shared" si="10"/>
        <v>0</v>
      </c>
      <c r="Z80" s="272">
        <f t="shared" si="10"/>
        <v>0</v>
      </c>
      <c r="AA80" s="272">
        <f t="shared" si="10"/>
        <v>0</v>
      </c>
      <c r="AB80" s="272">
        <f t="shared" si="10"/>
        <v>0</v>
      </c>
      <c r="AC80" s="272">
        <f t="shared" si="10"/>
        <v>0</v>
      </c>
      <c r="AD80" s="272">
        <f t="shared" si="10"/>
        <v>0</v>
      </c>
      <c r="AE80" s="272">
        <f t="shared" si="10"/>
        <v>0</v>
      </c>
      <c r="AF80" s="272">
        <f t="shared" si="10"/>
        <v>0</v>
      </c>
      <c r="AG80" s="272">
        <f t="shared" si="10"/>
        <v>0</v>
      </c>
      <c r="AH80" s="272">
        <f t="shared" si="10"/>
        <v>0</v>
      </c>
      <c r="AI80" s="272">
        <f t="shared" si="10"/>
        <v>0</v>
      </c>
      <c r="AJ80" s="272">
        <f t="shared" si="10"/>
        <v>0</v>
      </c>
      <c r="AK80" s="272">
        <f t="shared" si="10"/>
        <v>0</v>
      </c>
      <c r="AL80" s="272">
        <f t="shared" si="10"/>
        <v>0</v>
      </c>
      <c r="AM80" s="272">
        <f t="shared" si="10"/>
        <v>0</v>
      </c>
      <c r="AN80" s="272">
        <f t="shared" si="10"/>
        <v>0</v>
      </c>
      <c r="AO80" s="272">
        <f t="shared" si="10"/>
        <v>0</v>
      </c>
      <c r="AP80" s="272">
        <f t="shared" si="10"/>
        <v>0</v>
      </c>
      <c r="AQ80" s="272">
        <f t="shared" si="10"/>
        <v>0</v>
      </c>
      <c r="AR80" s="272">
        <f t="shared" si="10"/>
        <v>0</v>
      </c>
      <c r="AS80" s="272">
        <f t="shared" si="10"/>
        <v>0</v>
      </c>
      <c r="AT80" s="272">
        <f t="shared" si="10"/>
        <v>0</v>
      </c>
      <c r="AU80" s="272">
        <f t="shared" si="10"/>
        <v>0</v>
      </c>
      <c r="AV80" s="272">
        <f t="shared" si="10"/>
        <v>0</v>
      </c>
      <c r="AW80" s="272">
        <f t="shared" si="10"/>
        <v>0</v>
      </c>
      <c r="AX80" s="272">
        <f t="shared" si="10"/>
        <v>0</v>
      </c>
      <c r="AY80" s="272">
        <f t="shared" si="10"/>
        <v>0</v>
      </c>
      <c r="AZ80" s="272">
        <f t="shared" si="10"/>
        <v>0</v>
      </c>
      <c r="BA80" s="272">
        <f t="shared" si="10"/>
        <v>0</v>
      </c>
      <c r="BB80" s="272">
        <f t="shared" si="10"/>
        <v>0</v>
      </c>
      <c r="BC80" s="272">
        <f t="shared" si="10"/>
        <v>0</v>
      </c>
      <c r="BD80" s="272">
        <f t="shared" si="10"/>
        <v>0</v>
      </c>
      <c r="BE80" s="272">
        <f t="shared" si="10"/>
        <v>0</v>
      </c>
      <c r="BF80" s="272">
        <f t="shared" si="10"/>
        <v>0</v>
      </c>
      <c r="BG80" s="272">
        <f t="shared" si="10"/>
        <v>0</v>
      </c>
      <c r="BH80" s="272">
        <f t="shared" si="10"/>
        <v>0</v>
      </c>
      <c r="BI80" s="272">
        <f t="shared" si="10"/>
        <v>0</v>
      </c>
    </row>
    <row r="81" ht="14.25" customHeight="1">
      <c r="A81" s="273"/>
      <c r="B81" s="274"/>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275"/>
      <c r="AF81" s="275"/>
      <c r="AG81" s="275"/>
      <c r="AH81" s="275"/>
      <c r="AI81" s="275"/>
      <c r="AJ81" s="275"/>
      <c r="AK81" s="275"/>
      <c r="AL81" s="275"/>
      <c r="AM81" s="275"/>
      <c r="AN81" s="275"/>
      <c r="AO81" s="275"/>
      <c r="AP81" s="275"/>
      <c r="AQ81" s="275"/>
      <c r="AR81" s="275"/>
      <c r="AS81" s="275"/>
      <c r="AT81" s="275"/>
      <c r="AU81" s="275"/>
      <c r="AV81" s="275"/>
      <c r="AW81" s="275"/>
      <c r="AX81" s="275"/>
      <c r="AY81" s="275"/>
      <c r="AZ81" s="275"/>
      <c r="BA81" s="275"/>
      <c r="BB81" s="275"/>
      <c r="BC81" s="275"/>
      <c r="BD81" s="275"/>
      <c r="BE81" s="275"/>
      <c r="BF81" s="275"/>
      <c r="BG81" s="275"/>
      <c r="BH81" s="275"/>
      <c r="BI81" s="275"/>
    </row>
    <row r="82" ht="14.25" customHeight="1">
      <c r="A82" s="276" t="s">
        <v>52</v>
      </c>
      <c r="B82" s="277"/>
      <c r="C82" s="278">
        <f t="shared" ref="C82:BI82" si="11">IF(C80=0,0,C80-B80)</f>
        <v>0</v>
      </c>
      <c r="D82" s="278">
        <f t="shared" si="11"/>
        <v>0</v>
      </c>
      <c r="E82" s="278">
        <f t="shared" si="11"/>
        <v>0</v>
      </c>
      <c r="F82" s="278">
        <f t="shared" si="11"/>
        <v>0</v>
      </c>
      <c r="G82" s="278">
        <f t="shared" si="11"/>
        <v>0</v>
      </c>
      <c r="H82" s="278">
        <f t="shared" si="11"/>
        <v>0</v>
      </c>
      <c r="I82" s="278">
        <f t="shared" si="11"/>
        <v>0</v>
      </c>
      <c r="J82" s="278">
        <f t="shared" si="11"/>
        <v>0</v>
      </c>
      <c r="K82" s="278">
        <f t="shared" si="11"/>
        <v>0</v>
      </c>
      <c r="L82" s="278">
        <f t="shared" si="11"/>
        <v>0</v>
      </c>
      <c r="M82" s="278">
        <f t="shared" si="11"/>
        <v>0</v>
      </c>
      <c r="N82" s="278">
        <f t="shared" si="11"/>
        <v>0</v>
      </c>
      <c r="O82" s="278">
        <f t="shared" si="11"/>
        <v>0</v>
      </c>
      <c r="P82" s="278">
        <f t="shared" si="11"/>
        <v>0</v>
      </c>
      <c r="Q82" s="278">
        <f t="shared" si="11"/>
        <v>0</v>
      </c>
      <c r="R82" s="278">
        <f t="shared" si="11"/>
        <v>0</v>
      </c>
      <c r="S82" s="278">
        <f t="shared" si="11"/>
        <v>0</v>
      </c>
      <c r="T82" s="278">
        <f t="shared" si="11"/>
        <v>0</v>
      </c>
      <c r="U82" s="278">
        <f t="shared" si="11"/>
        <v>0</v>
      </c>
      <c r="V82" s="278">
        <f t="shared" si="11"/>
        <v>0</v>
      </c>
      <c r="W82" s="278">
        <f t="shared" si="11"/>
        <v>0</v>
      </c>
      <c r="X82" s="278">
        <f t="shared" si="11"/>
        <v>0</v>
      </c>
      <c r="Y82" s="278">
        <f t="shared" si="11"/>
        <v>0</v>
      </c>
      <c r="Z82" s="278">
        <f t="shared" si="11"/>
        <v>0</v>
      </c>
      <c r="AA82" s="278">
        <f t="shared" si="11"/>
        <v>0</v>
      </c>
      <c r="AB82" s="278">
        <f t="shared" si="11"/>
        <v>0</v>
      </c>
      <c r="AC82" s="278">
        <f t="shared" si="11"/>
        <v>0</v>
      </c>
      <c r="AD82" s="278">
        <f t="shared" si="11"/>
        <v>0</v>
      </c>
      <c r="AE82" s="278">
        <f t="shared" si="11"/>
        <v>0</v>
      </c>
      <c r="AF82" s="278">
        <f t="shared" si="11"/>
        <v>0</v>
      </c>
      <c r="AG82" s="278">
        <f t="shared" si="11"/>
        <v>0</v>
      </c>
      <c r="AH82" s="278">
        <f t="shared" si="11"/>
        <v>0</v>
      </c>
      <c r="AI82" s="278">
        <f t="shared" si="11"/>
        <v>0</v>
      </c>
      <c r="AJ82" s="278">
        <f t="shared" si="11"/>
        <v>0</v>
      </c>
      <c r="AK82" s="278">
        <f t="shared" si="11"/>
        <v>0</v>
      </c>
      <c r="AL82" s="278">
        <f t="shared" si="11"/>
        <v>0</v>
      </c>
      <c r="AM82" s="278">
        <f t="shared" si="11"/>
        <v>0</v>
      </c>
      <c r="AN82" s="278">
        <f t="shared" si="11"/>
        <v>0</v>
      </c>
      <c r="AO82" s="278">
        <f t="shared" si="11"/>
        <v>0</v>
      </c>
      <c r="AP82" s="278">
        <f t="shared" si="11"/>
        <v>0</v>
      </c>
      <c r="AQ82" s="278">
        <f t="shared" si="11"/>
        <v>0</v>
      </c>
      <c r="AR82" s="278">
        <f t="shared" si="11"/>
        <v>0</v>
      </c>
      <c r="AS82" s="278">
        <f t="shared" si="11"/>
        <v>0</v>
      </c>
      <c r="AT82" s="278">
        <f t="shared" si="11"/>
        <v>0</v>
      </c>
      <c r="AU82" s="278">
        <f t="shared" si="11"/>
        <v>0</v>
      </c>
      <c r="AV82" s="278">
        <f t="shared" si="11"/>
        <v>0</v>
      </c>
      <c r="AW82" s="278">
        <f t="shared" si="11"/>
        <v>0</v>
      </c>
      <c r="AX82" s="278">
        <f t="shared" si="11"/>
        <v>0</v>
      </c>
      <c r="AY82" s="278">
        <f t="shared" si="11"/>
        <v>0</v>
      </c>
      <c r="AZ82" s="278">
        <f t="shared" si="11"/>
        <v>0</v>
      </c>
      <c r="BA82" s="278">
        <f t="shared" si="11"/>
        <v>0</v>
      </c>
      <c r="BB82" s="278">
        <f t="shared" si="11"/>
        <v>0</v>
      </c>
      <c r="BC82" s="278">
        <f t="shared" si="11"/>
        <v>0</v>
      </c>
      <c r="BD82" s="278">
        <f t="shared" si="11"/>
        <v>0</v>
      </c>
      <c r="BE82" s="278">
        <f t="shared" si="11"/>
        <v>0</v>
      </c>
      <c r="BF82" s="278">
        <f t="shared" si="11"/>
        <v>0</v>
      </c>
      <c r="BG82" s="278">
        <f t="shared" si="11"/>
        <v>0</v>
      </c>
      <c r="BH82" s="278">
        <f t="shared" si="11"/>
        <v>0</v>
      </c>
      <c r="BI82" s="278">
        <f t="shared" si="11"/>
        <v>0</v>
      </c>
    </row>
    <row r="83" ht="14.25" customHeight="1">
      <c r="A83" s="279"/>
      <c r="B83" s="280"/>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row>
    <row r="84" ht="14.25" customHeight="1">
      <c r="A84" s="282"/>
      <c r="B84" s="283"/>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c r="AL84" s="284"/>
      <c r="AM84" s="284"/>
      <c r="AN84" s="284"/>
      <c r="AO84" s="284"/>
      <c r="AP84" s="284"/>
      <c r="AQ84" s="284"/>
      <c r="AR84" s="284"/>
      <c r="AS84" s="284"/>
      <c r="AT84" s="284"/>
      <c r="AU84" s="284"/>
      <c r="AV84" s="284"/>
      <c r="AW84" s="284"/>
      <c r="AX84" s="284"/>
      <c r="AY84" s="284"/>
      <c r="AZ84" s="284"/>
      <c r="BA84" s="284"/>
      <c r="BB84" s="284"/>
      <c r="BC84" s="284"/>
      <c r="BD84" s="284"/>
      <c r="BE84" s="284"/>
      <c r="BF84" s="284"/>
      <c r="BG84" s="284"/>
      <c r="BH84" s="284"/>
      <c r="BI84" s="284"/>
    </row>
    <row r="85" ht="14.25" customHeight="1">
      <c r="A85" s="282"/>
      <c r="B85" s="283"/>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c r="AL85" s="284"/>
      <c r="AM85" s="284"/>
      <c r="AN85" s="284"/>
      <c r="AO85" s="284"/>
      <c r="AP85" s="284"/>
      <c r="AQ85" s="284"/>
      <c r="AR85" s="284"/>
      <c r="AS85" s="284"/>
      <c r="AT85" s="284"/>
      <c r="AU85" s="284"/>
      <c r="AV85" s="284"/>
      <c r="AW85" s="284"/>
      <c r="AX85" s="284"/>
      <c r="AY85" s="284"/>
      <c r="AZ85" s="284"/>
      <c r="BA85" s="284"/>
      <c r="BB85" s="284"/>
      <c r="BC85" s="284"/>
      <c r="BD85" s="284"/>
      <c r="BE85" s="284"/>
      <c r="BF85" s="284"/>
      <c r="BG85" s="284"/>
      <c r="BH85" s="284"/>
      <c r="BI85" s="284"/>
    </row>
    <row r="86" ht="14.25" customHeight="1">
      <c r="A86" s="282"/>
      <c r="B86" s="283"/>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c r="AL86" s="284"/>
      <c r="AM86" s="284"/>
      <c r="AN86" s="284"/>
      <c r="AO86" s="284"/>
      <c r="AP86" s="284"/>
      <c r="AQ86" s="284"/>
      <c r="AR86" s="284"/>
      <c r="AS86" s="284"/>
      <c r="AT86" s="284"/>
      <c r="AU86" s="284"/>
      <c r="AV86" s="284"/>
      <c r="AW86" s="284"/>
      <c r="AX86" s="284"/>
      <c r="AY86" s="284"/>
      <c r="AZ86" s="284"/>
      <c r="BA86" s="284"/>
      <c r="BB86" s="284"/>
      <c r="BC86" s="284"/>
      <c r="BD86" s="284"/>
      <c r="BE86" s="284"/>
      <c r="BF86" s="284"/>
      <c r="BG86" s="284"/>
      <c r="BH86" s="284"/>
      <c r="BI86" s="284"/>
    </row>
    <row r="87" ht="14.25" customHeight="1">
      <c r="A87" s="282"/>
      <c r="B87" s="283"/>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284"/>
      <c r="AR87" s="284"/>
      <c r="AS87" s="284"/>
      <c r="AT87" s="284"/>
      <c r="AU87" s="284"/>
      <c r="AV87" s="284"/>
      <c r="AW87" s="284"/>
      <c r="AX87" s="284"/>
      <c r="AY87" s="284"/>
      <c r="AZ87" s="284"/>
      <c r="BA87" s="284"/>
      <c r="BB87" s="284"/>
      <c r="BC87" s="284"/>
      <c r="BD87" s="284"/>
      <c r="BE87" s="284"/>
      <c r="BF87" s="284"/>
      <c r="BG87" s="284"/>
      <c r="BH87" s="284"/>
      <c r="BI87" s="284"/>
    </row>
    <row r="88" ht="14.25" customHeight="1">
      <c r="A88" s="282"/>
      <c r="B88" s="283"/>
      <c r="C88" s="284"/>
      <c r="D88" s="284"/>
      <c r="E88" s="284"/>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c r="AL88" s="284"/>
      <c r="AM88" s="284"/>
      <c r="AN88" s="284"/>
      <c r="AO88" s="284"/>
      <c r="AP88" s="284"/>
      <c r="AQ88" s="284"/>
      <c r="AR88" s="284"/>
      <c r="AS88" s="284"/>
      <c r="AT88" s="284"/>
      <c r="AU88" s="284"/>
      <c r="AV88" s="284"/>
      <c r="AW88" s="284"/>
      <c r="AX88" s="284"/>
      <c r="AY88" s="284"/>
      <c r="AZ88" s="284"/>
      <c r="BA88" s="284"/>
      <c r="BB88" s="284"/>
      <c r="BC88" s="284"/>
      <c r="BD88" s="284"/>
      <c r="BE88" s="284"/>
      <c r="BF88" s="284"/>
      <c r="BG88" s="284"/>
      <c r="BH88" s="284"/>
      <c r="BI88" s="284"/>
    </row>
    <row r="89" ht="14.25" customHeight="1">
      <c r="A89" s="282"/>
      <c r="B89" s="283"/>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c r="AL89" s="284"/>
      <c r="AM89" s="284"/>
      <c r="AN89" s="284"/>
      <c r="AO89" s="284"/>
      <c r="AP89" s="284"/>
      <c r="AQ89" s="284"/>
      <c r="AR89" s="284"/>
      <c r="AS89" s="284"/>
      <c r="AT89" s="284"/>
      <c r="AU89" s="284"/>
      <c r="AV89" s="284"/>
      <c r="AW89" s="284"/>
      <c r="AX89" s="284"/>
      <c r="AY89" s="284"/>
      <c r="AZ89" s="284"/>
      <c r="BA89" s="284"/>
      <c r="BB89" s="284"/>
      <c r="BC89" s="284"/>
      <c r="BD89" s="284"/>
      <c r="BE89" s="284"/>
      <c r="BF89" s="284"/>
      <c r="BG89" s="284"/>
      <c r="BH89" s="284"/>
      <c r="BI89" s="284"/>
    </row>
    <row r="90" ht="14.25" customHeight="1">
      <c r="A90" s="282"/>
      <c r="B90" s="283"/>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c r="AL90" s="284"/>
      <c r="AM90" s="284"/>
      <c r="AN90" s="284"/>
      <c r="AO90" s="284"/>
      <c r="AP90" s="284"/>
      <c r="AQ90" s="284"/>
      <c r="AR90" s="284"/>
      <c r="AS90" s="284"/>
      <c r="AT90" s="284"/>
      <c r="AU90" s="284"/>
      <c r="AV90" s="284"/>
      <c r="AW90" s="284"/>
      <c r="AX90" s="284"/>
      <c r="AY90" s="284"/>
      <c r="AZ90" s="284"/>
      <c r="BA90" s="284"/>
      <c r="BB90" s="284"/>
      <c r="BC90" s="284"/>
      <c r="BD90" s="284"/>
      <c r="BE90" s="284"/>
      <c r="BF90" s="284"/>
      <c r="BG90" s="284"/>
      <c r="BH90" s="284"/>
      <c r="BI90" s="284"/>
    </row>
    <row r="91" ht="14.25" customHeight="1">
      <c r="A91" s="282"/>
      <c r="B91" s="283"/>
      <c r="C91" s="284"/>
      <c r="D91" s="284"/>
      <c r="E91" s="284"/>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c r="AL91" s="284"/>
      <c r="AM91" s="284"/>
      <c r="AN91" s="284"/>
      <c r="AO91" s="284"/>
      <c r="AP91" s="284"/>
      <c r="AQ91" s="284"/>
      <c r="AR91" s="284"/>
      <c r="AS91" s="284"/>
      <c r="AT91" s="284"/>
      <c r="AU91" s="284"/>
      <c r="AV91" s="284"/>
      <c r="AW91" s="284"/>
      <c r="AX91" s="284"/>
      <c r="AY91" s="284"/>
      <c r="AZ91" s="284"/>
      <c r="BA91" s="284"/>
      <c r="BB91" s="284"/>
      <c r="BC91" s="284"/>
      <c r="BD91" s="284"/>
      <c r="BE91" s="284"/>
      <c r="BF91" s="284"/>
      <c r="BG91" s="284"/>
      <c r="BH91" s="284"/>
      <c r="BI91" s="284"/>
    </row>
    <row r="92" ht="14.25" customHeight="1">
      <c r="A92" s="282"/>
      <c r="B92" s="283"/>
      <c r="C92" s="284"/>
      <c r="D92" s="284"/>
      <c r="E92" s="284"/>
      <c r="F92" s="284"/>
      <c r="G92" s="284"/>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c r="AL92" s="284"/>
      <c r="AM92" s="284"/>
      <c r="AN92" s="284"/>
      <c r="AO92" s="284"/>
      <c r="AP92" s="284"/>
      <c r="AQ92" s="284"/>
      <c r="AR92" s="284"/>
      <c r="AS92" s="284"/>
      <c r="AT92" s="284"/>
      <c r="AU92" s="284"/>
      <c r="AV92" s="284"/>
      <c r="AW92" s="284"/>
      <c r="AX92" s="284"/>
      <c r="AY92" s="284"/>
      <c r="AZ92" s="284"/>
      <c r="BA92" s="284"/>
      <c r="BB92" s="284"/>
      <c r="BC92" s="284"/>
      <c r="BD92" s="284"/>
      <c r="BE92" s="284"/>
      <c r="BF92" s="284"/>
      <c r="BG92" s="284"/>
      <c r="BH92" s="284"/>
      <c r="BI92" s="284"/>
    </row>
    <row r="93" ht="14.25" customHeight="1">
      <c r="A93" s="282"/>
      <c r="B93" s="283"/>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row>
    <row r="94" ht="14.25" customHeight="1">
      <c r="A94" s="282"/>
      <c r="B94" s="283"/>
      <c r="C94" s="284"/>
      <c r="D94" s="284"/>
      <c r="E94" s="284"/>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c r="AL94" s="284"/>
      <c r="AM94" s="284"/>
      <c r="AN94" s="284"/>
      <c r="AO94" s="284"/>
      <c r="AP94" s="284"/>
      <c r="AQ94" s="284"/>
      <c r="AR94" s="284"/>
      <c r="AS94" s="284"/>
      <c r="AT94" s="284"/>
      <c r="AU94" s="284"/>
      <c r="AV94" s="284"/>
      <c r="AW94" s="284"/>
      <c r="AX94" s="284"/>
      <c r="AY94" s="284"/>
      <c r="AZ94" s="284"/>
      <c r="BA94" s="284"/>
      <c r="BB94" s="284"/>
      <c r="BC94" s="284"/>
      <c r="BD94" s="284"/>
      <c r="BE94" s="284"/>
      <c r="BF94" s="284"/>
      <c r="BG94" s="284"/>
      <c r="BH94" s="284"/>
      <c r="BI94" s="284"/>
    </row>
    <row r="95" ht="14.25" customHeight="1">
      <c r="A95" s="282"/>
      <c r="B95" s="283"/>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c r="AL95" s="284"/>
      <c r="AM95" s="284"/>
      <c r="AN95" s="284"/>
      <c r="AO95" s="284"/>
      <c r="AP95" s="284"/>
      <c r="AQ95" s="284"/>
      <c r="AR95" s="284"/>
      <c r="AS95" s="284"/>
      <c r="AT95" s="284"/>
      <c r="AU95" s="284"/>
      <c r="AV95" s="284"/>
      <c r="AW95" s="284"/>
      <c r="AX95" s="284"/>
      <c r="AY95" s="284"/>
      <c r="AZ95" s="284"/>
      <c r="BA95" s="284"/>
      <c r="BB95" s="284"/>
      <c r="BC95" s="284"/>
      <c r="BD95" s="284"/>
      <c r="BE95" s="284"/>
      <c r="BF95" s="284"/>
      <c r="BG95" s="284"/>
      <c r="BH95" s="284"/>
      <c r="BI95" s="284"/>
    </row>
    <row r="96" ht="14.25" customHeight="1">
      <c r="A96" s="282"/>
      <c r="B96" s="283"/>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c r="AL96" s="284"/>
      <c r="AM96" s="284"/>
      <c r="AN96" s="284"/>
      <c r="AO96" s="284"/>
      <c r="AP96" s="284"/>
      <c r="AQ96" s="284"/>
      <c r="AR96" s="284"/>
      <c r="AS96" s="284"/>
      <c r="AT96" s="284"/>
      <c r="AU96" s="284"/>
      <c r="AV96" s="284"/>
      <c r="AW96" s="284"/>
      <c r="AX96" s="284"/>
      <c r="AY96" s="284"/>
      <c r="AZ96" s="284"/>
      <c r="BA96" s="284"/>
      <c r="BB96" s="284"/>
      <c r="BC96" s="284"/>
      <c r="BD96" s="284"/>
      <c r="BE96" s="284"/>
      <c r="BF96" s="284"/>
      <c r="BG96" s="284"/>
      <c r="BH96" s="284"/>
      <c r="BI96" s="284"/>
    </row>
    <row r="97" ht="14.25" customHeight="1">
      <c r="A97" s="282"/>
      <c r="B97" s="283"/>
      <c r="C97" s="284"/>
      <c r="D97" s="284"/>
      <c r="E97" s="284"/>
      <c r="F97" s="284"/>
      <c r="G97" s="284"/>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c r="AL97" s="284"/>
      <c r="AM97" s="284"/>
      <c r="AN97" s="284"/>
      <c r="AO97" s="284"/>
      <c r="AP97" s="284"/>
      <c r="AQ97" s="284"/>
      <c r="AR97" s="284"/>
      <c r="AS97" s="284"/>
      <c r="AT97" s="284"/>
      <c r="AU97" s="284"/>
      <c r="AV97" s="284"/>
      <c r="AW97" s="284"/>
      <c r="AX97" s="284"/>
      <c r="AY97" s="284"/>
      <c r="AZ97" s="284"/>
      <c r="BA97" s="284"/>
      <c r="BB97" s="284"/>
      <c r="BC97" s="284"/>
      <c r="BD97" s="284"/>
      <c r="BE97" s="284"/>
      <c r="BF97" s="284"/>
      <c r="BG97" s="284"/>
      <c r="BH97" s="284"/>
      <c r="BI97" s="284"/>
    </row>
    <row r="98" ht="14.25" customHeight="1">
      <c r="A98" s="282"/>
      <c r="B98" s="283"/>
      <c r="C98" s="284"/>
      <c r="D98" s="284"/>
      <c r="E98" s="284"/>
      <c r="F98" s="284"/>
      <c r="G98" s="284"/>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c r="AL98" s="284"/>
      <c r="AM98" s="284"/>
      <c r="AN98" s="284"/>
      <c r="AO98" s="284"/>
      <c r="AP98" s="284"/>
      <c r="AQ98" s="284"/>
      <c r="AR98" s="284"/>
      <c r="AS98" s="284"/>
      <c r="AT98" s="284"/>
      <c r="AU98" s="284"/>
      <c r="AV98" s="284"/>
      <c r="AW98" s="284"/>
      <c r="AX98" s="284"/>
      <c r="AY98" s="284"/>
      <c r="AZ98" s="284"/>
      <c r="BA98" s="284"/>
      <c r="BB98" s="284"/>
      <c r="BC98" s="284"/>
      <c r="BD98" s="284"/>
      <c r="BE98" s="284"/>
      <c r="BF98" s="284"/>
      <c r="BG98" s="284"/>
      <c r="BH98" s="284"/>
      <c r="BI98" s="284"/>
    </row>
    <row r="99" ht="14.25" customHeight="1">
      <c r="A99" s="282"/>
      <c r="B99" s="283"/>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c r="AL99" s="284"/>
      <c r="AM99" s="284"/>
      <c r="AN99" s="284"/>
      <c r="AO99" s="284"/>
      <c r="AP99" s="284"/>
      <c r="AQ99" s="284"/>
      <c r="AR99" s="284"/>
      <c r="AS99" s="284"/>
      <c r="AT99" s="284"/>
      <c r="AU99" s="284"/>
      <c r="AV99" s="284"/>
      <c r="AW99" s="284"/>
      <c r="AX99" s="284"/>
      <c r="AY99" s="284"/>
      <c r="AZ99" s="284"/>
      <c r="BA99" s="284"/>
      <c r="BB99" s="284"/>
      <c r="BC99" s="284"/>
      <c r="BD99" s="284"/>
      <c r="BE99" s="284"/>
      <c r="BF99" s="284"/>
      <c r="BG99" s="284"/>
      <c r="BH99" s="284"/>
      <c r="BI99" s="284"/>
    </row>
    <row r="100" ht="14.25" customHeight="1">
      <c r="A100" s="282"/>
      <c r="B100" s="283"/>
      <c r="C100" s="284"/>
      <c r="D100" s="284"/>
      <c r="E100" s="284"/>
      <c r="F100" s="284"/>
      <c r="G100" s="284"/>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c r="AL100" s="284"/>
      <c r="AM100" s="284"/>
      <c r="AN100" s="284"/>
      <c r="AO100" s="284"/>
      <c r="AP100" s="284"/>
      <c r="AQ100" s="284"/>
      <c r="AR100" s="284"/>
      <c r="AS100" s="284"/>
      <c r="AT100" s="284"/>
      <c r="AU100" s="284"/>
      <c r="AV100" s="284"/>
      <c r="AW100" s="284"/>
      <c r="AX100" s="284"/>
      <c r="AY100" s="284"/>
      <c r="AZ100" s="284"/>
      <c r="BA100" s="284"/>
      <c r="BB100" s="284"/>
      <c r="BC100" s="284"/>
      <c r="BD100" s="284"/>
      <c r="BE100" s="284"/>
      <c r="BF100" s="284"/>
      <c r="BG100" s="284"/>
      <c r="BH100" s="284"/>
      <c r="BI100" s="284"/>
    </row>
    <row r="101" ht="14.25" customHeight="1">
      <c r="A101" s="282"/>
      <c r="B101" s="283"/>
      <c r="C101" s="284"/>
      <c r="D101" s="284"/>
      <c r="E101" s="284"/>
      <c r="F101" s="284"/>
      <c r="G101" s="284"/>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c r="AL101" s="284"/>
      <c r="AM101" s="284"/>
      <c r="AN101" s="284"/>
      <c r="AO101" s="284"/>
      <c r="AP101" s="284"/>
      <c r="AQ101" s="284"/>
      <c r="AR101" s="284"/>
      <c r="AS101" s="284"/>
      <c r="AT101" s="284"/>
      <c r="AU101" s="284"/>
      <c r="AV101" s="284"/>
      <c r="AW101" s="284"/>
      <c r="AX101" s="284"/>
      <c r="AY101" s="284"/>
      <c r="AZ101" s="284"/>
      <c r="BA101" s="284"/>
      <c r="BB101" s="284"/>
      <c r="BC101" s="284"/>
      <c r="BD101" s="284"/>
      <c r="BE101" s="284"/>
      <c r="BF101" s="284"/>
      <c r="BG101" s="284"/>
      <c r="BH101" s="284"/>
      <c r="BI101" s="284"/>
    </row>
    <row r="102" ht="14.25" customHeight="1">
      <c r="A102" s="282"/>
      <c r="B102" s="283"/>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c r="AL102" s="284"/>
      <c r="AM102" s="284"/>
      <c r="AN102" s="284"/>
      <c r="AO102" s="284"/>
      <c r="AP102" s="284"/>
      <c r="AQ102" s="284"/>
      <c r="AR102" s="284"/>
      <c r="AS102" s="284"/>
      <c r="AT102" s="284"/>
      <c r="AU102" s="284"/>
      <c r="AV102" s="284"/>
      <c r="AW102" s="284"/>
      <c r="AX102" s="284"/>
      <c r="AY102" s="284"/>
      <c r="AZ102" s="284"/>
      <c r="BA102" s="284"/>
      <c r="BB102" s="284"/>
      <c r="BC102" s="284"/>
      <c r="BD102" s="284"/>
      <c r="BE102" s="284"/>
      <c r="BF102" s="284"/>
      <c r="BG102" s="284"/>
      <c r="BH102" s="284"/>
      <c r="BI102" s="284"/>
    </row>
    <row r="103" ht="14.25" customHeight="1">
      <c r="A103" s="282"/>
      <c r="B103" s="283"/>
      <c r="C103" s="284"/>
      <c r="D103" s="284"/>
      <c r="E103" s="284"/>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c r="AL103" s="284"/>
      <c r="AM103" s="284"/>
      <c r="AN103" s="284"/>
      <c r="AO103" s="284"/>
      <c r="AP103" s="284"/>
      <c r="AQ103" s="284"/>
      <c r="AR103" s="284"/>
      <c r="AS103" s="284"/>
      <c r="AT103" s="284"/>
      <c r="AU103" s="284"/>
      <c r="AV103" s="284"/>
      <c r="AW103" s="284"/>
      <c r="AX103" s="284"/>
      <c r="AY103" s="284"/>
      <c r="AZ103" s="284"/>
      <c r="BA103" s="284"/>
      <c r="BB103" s="284"/>
      <c r="BC103" s="284"/>
      <c r="BD103" s="284"/>
      <c r="BE103" s="284"/>
      <c r="BF103" s="284"/>
      <c r="BG103" s="284"/>
      <c r="BH103" s="284"/>
      <c r="BI103" s="284"/>
    </row>
    <row r="104" ht="14.25" customHeight="1">
      <c r="A104" s="282"/>
      <c r="B104" s="283"/>
      <c r="C104" s="284"/>
      <c r="D104" s="284"/>
      <c r="E104" s="284"/>
      <c r="F104" s="284"/>
      <c r="G104" s="284"/>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row>
    <row r="105" ht="14.25" customHeight="1">
      <c r="A105" s="282"/>
      <c r="B105" s="283"/>
      <c r="C105" s="284"/>
      <c r="D105" s="284"/>
      <c r="E105" s="284"/>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c r="AL105" s="284"/>
      <c r="AM105" s="284"/>
      <c r="AN105" s="284"/>
      <c r="AO105" s="284"/>
      <c r="AP105" s="284"/>
      <c r="AQ105" s="284"/>
      <c r="AR105" s="284"/>
      <c r="AS105" s="284"/>
      <c r="AT105" s="284"/>
      <c r="AU105" s="284"/>
      <c r="AV105" s="284"/>
      <c r="AW105" s="284"/>
      <c r="AX105" s="284"/>
      <c r="AY105" s="284"/>
      <c r="AZ105" s="284"/>
      <c r="BA105" s="284"/>
      <c r="BB105" s="284"/>
      <c r="BC105" s="284"/>
      <c r="BD105" s="284"/>
      <c r="BE105" s="284"/>
      <c r="BF105" s="284"/>
      <c r="BG105" s="284"/>
      <c r="BH105" s="284"/>
      <c r="BI105" s="284"/>
    </row>
    <row r="106" ht="14.25" customHeight="1">
      <c r="A106" s="282"/>
      <c r="B106" s="283"/>
      <c r="C106" s="284"/>
      <c r="D106" s="284"/>
      <c r="E106" s="284"/>
      <c r="F106" s="284"/>
      <c r="G106" s="284"/>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c r="AL106" s="284"/>
      <c r="AM106" s="284"/>
      <c r="AN106" s="284"/>
      <c r="AO106" s="284"/>
      <c r="AP106" s="284"/>
      <c r="AQ106" s="284"/>
      <c r="AR106" s="284"/>
      <c r="AS106" s="284"/>
      <c r="AT106" s="284"/>
      <c r="AU106" s="284"/>
      <c r="AV106" s="284"/>
      <c r="AW106" s="284"/>
      <c r="AX106" s="284"/>
      <c r="AY106" s="284"/>
      <c r="AZ106" s="284"/>
      <c r="BA106" s="284"/>
      <c r="BB106" s="284"/>
      <c r="BC106" s="284"/>
      <c r="BD106" s="284"/>
      <c r="BE106" s="284"/>
      <c r="BF106" s="284"/>
      <c r="BG106" s="284"/>
      <c r="BH106" s="284"/>
      <c r="BI106" s="284"/>
    </row>
    <row r="107" ht="14.25" customHeight="1">
      <c r="A107" s="282"/>
      <c r="B107" s="283"/>
      <c r="C107" s="284"/>
      <c r="D107" s="284"/>
      <c r="E107" s="284"/>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c r="AL107" s="284"/>
      <c r="AM107" s="284"/>
      <c r="AN107" s="284"/>
      <c r="AO107" s="284"/>
      <c r="AP107" s="284"/>
      <c r="AQ107" s="284"/>
      <c r="AR107" s="284"/>
      <c r="AS107" s="284"/>
      <c r="AT107" s="284"/>
      <c r="AU107" s="284"/>
      <c r="AV107" s="284"/>
      <c r="AW107" s="284"/>
      <c r="AX107" s="284"/>
      <c r="AY107" s="284"/>
      <c r="AZ107" s="284"/>
      <c r="BA107" s="284"/>
      <c r="BB107" s="284"/>
      <c r="BC107" s="284"/>
      <c r="BD107" s="284"/>
      <c r="BE107" s="284"/>
      <c r="BF107" s="284"/>
      <c r="BG107" s="284"/>
      <c r="BH107" s="284"/>
      <c r="BI107" s="284"/>
    </row>
    <row r="108" ht="14.25" customHeight="1">
      <c r="A108" s="282"/>
      <c r="B108" s="283"/>
      <c r="C108" s="284"/>
      <c r="D108" s="284"/>
      <c r="E108" s="284"/>
      <c r="F108" s="284"/>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c r="AL108" s="284"/>
      <c r="AM108" s="284"/>
      <c r="AN108" s="284"/>
      <c r="AO108" s="284"/>
      <c r="AP108" s="284"/>
      <c r="AQ108" s="284"/>
      <c r="AR108" s="284"/>
      <c r="AS108" s="284"/>
      <c r="AT108" s="284"/>
      <c r="AU108" s="284"/>
      <c r="AV108" s="284"/>
      <c r="AW108" s="284"/>
      <c r="AX108" s="284"/>
      <c r="AY108" s="284"/>
      <c r="AZ108" s="284"/>
      <c r="BA108" s="284"/>
      <c r="BB108" s="284"/>
      <c r="BC108" s="284"/>
      <c r="BD108" s="284"/>
      <c r="BE108" s="284"/>
      <c r="BF108" s="284"/>
      <c r="BG108" s="284"/>
      <c r="BH108" s="284"/>
      <c r="BI108" s="284"/>
    </row>
    <row r="109" ht="14.25" customHeight="1">
      <c r="A109" s="282"/>
      <c r="B109" s="283"/>
      <c r="C109" s="284"/>
      <c r="D109" s="284"/>
      <c r="E109" s="284"/>
      <c r="F109" s="284"/>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c r="AL109" s="284"/>
      <c r="AM109" s="284"/>
      <c r="AN109" s="284"/>
      <c r="AO109" s="284"/>
      <c r="AP109" s="284"/>
      <c r="AQ109" s="284"/>
      <c r="AR109" s="284"/>
      <c r="AS109" s="284"/>
      <c r="AT109" s="284"/>
      <c r="AU109" s="284"/>
      <c r="AV109" s="284"/>
      <c r="AW109" s="284"/>
      <c r="AX109" s="284"/>
      <c r="AY109" s="284"/>
      <c r="AZ109" s="284"/>
      <c r="BA109" s="284"/>
      <c r="BB109" s="284"/>
      <c r="BC109" s="284"/>
      <c r="BD109" s="284"/>
      <c r="BE109" s="284"/>
      <c r="BF109" s="284"/>
      <c r="BG109" s="284"/>
      <c r="BH109" s="284"/>
      <c r="BI109" s="284"/>
    </row>
    <row r="110" ht="14.25" customHeight="1">
      <c r="A110" s="282"/>
      <c r="B110" s="283"/>
      <c r="C110" s="284"/>
      <c r="D110" s="284"/>
      <c r="E110" s="284"/>
      <c r="F110" s="284"/>
      <c r="G110" s="284"/>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c r="AL110" s="284"/>
      <c r="AM110" s="284"/>
      <c r="AN110" s="284"/>
      <c r="AO110" s="284"/>
      <c r="AP110" s="284"/>
      <c r="AQ110" s="284"/>
      <c r="AR110" s="284"/>
      <c r="AS110" s="284"/>
      <c r="AT110" s="284"/>
      <c r="AU110" s="284"/>
      <c r="AV110" s="284"/>
      <c r="AW110" s="284"/>
      <c r="AX110" s="284"/>
      <c r="AY110" s="284"/>
      <c r="AZ110" s="284"/>
      <c r="BA110" s="284"/>
      <c r="BB110" s="284"/>
      <c r="BC110" s="284"/>
      <c r="BD110" s="284"/>
      <c r="BE110" s="284"/>
      <c r="BF110" s="284"/>
      <c r="BG110" s="284"/>
      <c r="BH110" s="284"/>
      <c r="BI110" s="284"/>
    </row>
    <row r="111" ht="14.25" customHeight="1">
      <c r="A111" s="282"/>
      <c r="B111" s="283"/>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c r="AL111" s="284"/>
      <c r="AM111" s="284"/>
      <c r="AN111" s="284"/>
      <c r="AO111" s="284"/>
      <c r="AP111" s="284"/>
      <c r="AQ111" s="284"/>
      <c r="AR111" s="284"/>
      <c r="AS111" s="284"/>
      <c r="AT111" s="284"/>
      <c r="AU111" s="284"/>
      <c r="AV111" s="284"/>
      <c r="AW111" s="284"/>
      <c r="AX111" s="284"/>
      <c r="AY111" s="284"/>
      <c r="AZ111" s="284"/>
      <c r="BA111" s="284"/>
      <c r="BB111" s="284"/>
      <c r="BC111" s="284"/>
      <c r="BD111" s="284"/>
      <c r="BE111" s="284"/>
      <c r="BF111" s="284"/>
      <c r="BG111" s="284"/>
      <c r="BH111" s="284"/>
      <c r="BI111" s="284"/>
    </row>
    <row r="112" ht="14.25" customHeight="1">
      <c r="A112" s="282"/>
      <c r="B112" s="283"/>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c r="AL112" s="284"/>
      <c r="AM112" s="284"/>
      <c r="AN112" s="284"/>
      <c r="AO112" s="284"/>
      <c r="AP112" s="284"/>
      <c r="AQ112" s="284"/>
      <c r="AR112" s="284"/>
      <c r="AS112" s="284"/>
      <c r="AT112" s="284"/>
      <c r="AU112" s="284"/>
      <c r="AV112" s="284"/>
      <c r="AW112" s="284"/>
      <c r="AX112" s="284"/>
      <c r="AY112" s="284"/>
      <c r="AZ112" s="284"/>
      <c r="BA112" s="284"/>
      <c r="BB112" s="284"/>
      <c r="BC112" s="284"/>
      <c r="BD112" s="284"/>
      <c r="BE112" s="284"/>
      <c r="BF112" s="284"/>
      <c r="BG112" s="284"/>
      <c r="BH112" s="284"/>
      <c r="BI112" s="284"/>
    </row>
    <row r="113" ht="14.25" customHeight="1">
      <c r="A113" s="282"/>
      <c r="B113" s="283"/>
      <c r="C113" s="284"/>
      <c r="D113" s="284"/>
      <c r="E113" s="284"/>
      <c r="F113" s="284"/>
      <c r="G113" s="284"/>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c r="AL113" s="284"/>
      <c r="AM113" s="284"/>
      <c r="AN113" s="284"/>
      <c r="AO113" s="284"/>
      <c r="AP113" s="284"/>
      <c r="AQ113" s="284"/>
      <c r="AR113" s="284"/>
      <c r="AS113" s="284"/>
      <c r="AT113" s="284"/>
      <c r="AU113" s="284"/>
      <c r="AV113" s="284"/>
      <c r="AW113" s="284"/>
      <c r="AX113" s="284"/>
      <c r="AY113" s="284"/>
      <c r="AZ113" s="284"/>
      <c r="BA113" s="284"/>
      <c r="BB113" s="284"/>
      <c r="BC113" s="284"/>
      <c r="BD113" s="284"/>
      <c r="BE113" s="284"/>
      <c r="BF113" s="284"/>
      <c r="BG113" s="284"/>
      <c r="BH113" s="284"/>
      <c r="BI113" s="284"/>
    </row>
    <row r="114" ht="14.25" customHeight="1">
      <c r="A114" s="282"/>
      <c r="B114" s="283"/>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c r="AL114" s="284"/>
      <c r="AM114" s="284"/>
      <c r="AN114" s="284"/>
      <c r="AO114" s="284"/>
      <c r="AP114" s="284"/>
      <c r="AQ114" s="284"/>
      <c r="AR114" s="284"/>
      <c r="AS114" s="284"/>
      <c r="AT114" s="284"/>
      <c r="AU114" s="284"/>
      <c r="AV114" s="284"/>
      <c r="AW114" s="284"/>
      <c r="AX114" s="284"/>
      <c r="AY114" s="284"/>
      <c r="AZ114" s="284"/>
      <c r="BA114" s="284"/>
      <c r="BB114" s="284"/>
      <c r="BC114" s="284"/>
      <c r="BD114" s="284"/>
      <c r="BE114" s="284"/>
      <c r="BF114" s="284"/>
      <c r="BG114" s="284"/>
      <c r="BH114" s="284"/>
      <c r="BI114" s="284"/>
    </row>
    <row r="115" ht="14.25" customHeight="1">
      <c r="A115" s="282"/>
      <c r="B115" s="283"/>
      <c r="C115" s="284"/>
      <c r="D115" s="284"/>
      <c r="E115" s="284"/>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c r="AL115" s="284"/>
      <c r="AM115" s="284"/>
      <c r="AN115" s="284"/>
      <c r="AO115" s="284"/>
      <c r="AP115" s="284"/>
      <c r="AQ115" s="284"/>
      <c r="AR115" s="284"/>
      <c r="AS115" s="284"/>
      <c r="AT115" s="284"/>
      <c r="AU115" s="284"/>
      <c r="AV115" s="284"/>
      <c r="AW115" s="284"/>
      <c r="AX115" s="284"/>
      <c r="AY115" s="284"/>
      <c r="AZ115" s="284"/>
      <c r="BA115" s="284"/>
      <c r="BB115" s="284"/>
      <c r="BC115" s="284"/>
      <c r="BD115" s="284"/>
      <c r="BE115" s="284"/>
      <c r="BF115" s="284"/>
      <c r="BG115" s="284"/>
      <c r="BH115" s="284"/>
      <c r="BI115" s="284"/>
    </row>
    <row r="116" ht="14.25" customHeight="1">
      <c r="A116" s="282"/>
      <c r="B116" s="283"/>
      <c r="C116" s="284"/>
      <c r="D116" s="284"/>
      <c r="E116" s="284"/>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c r="AL116" s="284"/>
      <c r="AM116" s="284"/>
      <c r="AN116" s="284"/>
      <c r="AO116" s="284"/>
      <c r="AP116" s="284"/>
      <c r="AQ116" s="284"/>
      <c r="AR116" s="284"/>
      <c r="AS116" s="284"/>
      <c r="AT116" s="284"/>
      <c r="AU116" s="284"/>
      <c r="AV116" s="284"/>
      <c r="AW116" s="284"/>
      <c r="AX116" s="284"/>
      <c r="AY116" s="284"/>
      <c r="AZ116" s="284"/>
      <c r="BA116" s="284"/>
      <c r="BB116" s="284"/>
      <c r="BC116" s="284"/>
      <c r="BD116" s="284"/>
      <c r="BE116" s="284"/>
      <c r="BF116" s="284"/>
      <c r="BG116" s="284"/>
      <c r="BH116" s="284"/>
      <c r="BI116" s="284"/>
    </row>
    <row r="117" ht="14.25" customHeight="1">
      <c r="A117" s="282"/>
      <c r="B117" s="283"/>
      <c r="C117" s="284"/>
      <c r="D117" s="284"/>
      <c r="E117" s="284"/>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c r="AL117" s="284"/>
      <c r="AM117" s="284"/>
      <c r="AN117" s="284"/>
      <c r="AO117" s="284"/>
      <c r="AP117" s="284"/>
      <c r="AQ117" s="284"/>
      <c r="AR117" s="284"/>
      <c r="AS117" s="284"/>
      <c r="AT117" s="284"/>
      <c r="AU117" s="284"/>
      <c r="AV117" s="284"/>
      <c r="AW117" s="284"/>
      <c r="AX117" s="284"/>
      <c r="AY117" s="284"/>
      <c r="AZ117" s="284"/>
      <c r="BA117" s="284"/>
      <c r="BB117" s="284"/>
      <c r="BC117" s="284"/>
      <c r="BD117" s="284"/>
      <c r="BE117" s="284"/>
      <c r="BF117" s="284"/>
      <c r="BG117" s="284"/>
      <c r="BH117" s="284"/>
      <c r="BI117" s="284"/>
    </row>
    <row r="118" ht="14.25" customHeight="1">
      <c r="A118" s="282"/>
      <c r="B118" s="283"/>
      <c r="C118" s="284"/>
      <c r="D118" s="284"/>
      <c r="E118" s="284"/>
      <c r="F118" s="284"/>
      <c r="G118" s="284"/>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c r="AL118" s="284"/>
      <c r="AM118" s="284"/>
      <c r="AN118" s="284"/>
      <c r="AO118" s="284"/>
      <c r="AP118" s="284"/>
      <c r="AQ118" s="284"/>
      <c r="AR118" s="284"/>
      <c r="AS118" s="284"/>
      <c r="AT118" s="284"/>
      <c r="AU118" s="284"/>
      <c r="AV118" s="284"/>
      <c r="AW118" s="284"/>
      <c r="AX118" s="284"/>
      <c r="AY118" s="284"/>
      <c r="AZ118" s="284"/>
      <c r="BA118" s="284"/>
      <c r="BB118" s="284"/>
      <c r="BC118" s="284"/>
      <c r="BD118" s="284"/>
      <c r="BE118" s="284"/>
      <c r="BF118" s="284"/>
      <c r="BG118" s="284"/>
      <c r="BH118" s="284"/>
      <c r="BI118" s="284"/>
    </row>
    <row r="119" ht="14.25" customHeight="1">
      <c r="A119" s="282"/>
      <c r="B119" s="283"/>
      <c r="C119" s="284"/>
      <c r="D119" s="284"/>
      <c r="E119" s="284"/>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c r="AL119" s="284"/>
      <c r="AM119" s="284"/>
      <c r="AN119" s="284"/>
      <c r="AO119" s="284"/>
      <c r="AP119" s="284"/>
      <c r="AQ119" s="284"/>
      <c r="AR119" s="284"/>
      <c r="AS119" s="284"/>
      <c r="AT119" s="284"/>
      <c r="AU119" s="284"/>
      <c r="AV119" s="284"/>
      <c r="AW119" s="284"/>
      <c r="AX119" s="284"/>
      <c r="AY119" s="284"/>
      <c r="AZ119" s="284"/>
      <c r="BA119" s="284"/>
      <c r="BB119" s="284"/>
      <c r="BC119" s="284"/>
      <c r="BD119" s="284"/>
      <c r="BE119" s="284"/>
      <c r="BF119" s="284"/>
      <c r="BG119" s="284"/>
      <c r="BH119" s="284"/>
      <c r="BI119" s="284"/>
    </row>
    <row r="120" ht="14.25" customHeight="1">
      <c r="A120" s="282"/>
      <c r="B120" s="283"/>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c r="AL120" s="284"/>
      <c r="AM120" s="284"/>
      <c r="AN120" s="284"/>
      <c r="AO120" s="284"/>
      <c r="AP120" s="284"/>
      <c r="AQ120" s="284"/>
      <c r="AR120" s="284"/>
      <c r="AS120" s="284"/>
      <c r="AT120" s="284"/>
      <c r="AU120" s="284"/>
      <c r="AV120" s="284"/>
      <c r="AW120" s="284"/>
      <c r="AX120" s="284"/>
      <c r="AY120" s="284"/>
      <c r="AZ120" s="284"/>
      <c r="BA120" s="284"/>
      <c r="BB120" s="284"/>
      <c r="BC120" s="284"/>
      <c r="BD120" s="284"/>
      <c r="BE120" s="284"/>
      <c r="BF120" s="284"/>
      <c r="BG120" s="284"/>
      <c r="BH120" s="284"/>
      <c r="BI120" s="284"/>
    </row>
    <row r="121" ht="14.25" customHeight="1">
      <c r="A121" s="282"/>
      <c r="B121" s="283"/>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c r="AL121" s="284"/>
      <c r="AM121" s="284"/>
      <c r="AN121" s="284"/>
      <c r="AO121" s="284"/>
      <c r="AP121" s="284"/>
      <c r="AQ121" s="284"/>
      <c r="AR121" s="284"/>
      <c r="AS121" s="284"/>
      <c r="AT121" s="284"/>
      <c r="AU121" s="284"/>
      <c r="AV121" s="284"/>
      <c r="AW121" s="284"/>
      <c r="AX121" s="284"/>
      <c r="AY121" s="284"/>
      <c r="AZ121" s="284"/>
      <c r="BA121" s="284"/>
      <c r="BB121" s="284"/>
      <c r="BC121" s="284"/>
      <c r="BD121" s="284"/>
      <c r="BE121" s="284"/>
      <c r="BF121" s="284"/>
      <c r="BG121" s="284"/>
      <c r="BH121" s="284"/>
      <c r="BI121" s="284"/>
    </row>
    <row r="122" ht="14.25" customHeight="1">
      <c r="A122" s="282"/>
      <c r="B122" s="283"/>
      <c r="C122" s="284"/>
      <c r="D122" s="284"/>
      <c r="E122" s="284"/>
      <c r="F122" s="284"/>
      <c r="G122" s="284"/>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c r="AL122" s="284"/>
      <c r="AM122" s="284"/>
      <c r="AN122" s="284"/>
      <c r="AO122" s="284"/>
      <c r="AP122" s="284"/>
      <c r="AQ122" s="284"/>
      <c r="AR122" s="284"/>
      <c r="AS122" s="284"/>
      <c r="AT122" s="284"/>
      <c r="AU122" s="284"/>
      <c r="AV122" s="284"/>
      <c r="AW122" s="284"/>
      <c r="AX122" s="284"/>
      <c r="AY122" s="284"/>
      <c r="AZ122" s="284"/>
      <c r="BA122" s="284"/>
      <c r="BB122" s="284"/>
      <c r="BC122" s="284"/>
      <c r="BD122" s="284"/>
      <c r="BE122" s="284"/>
      <c r="BF122" s="284"/>
      <c r="BG122" s="284"/>
      <c r="BH122" s="284"/>
      <c r="BI122" s="284"/>
    </row>
    <row r="123" ht="14.25" customHeight="1">
      <c r="A123" s="282"/>
      <c r="B123" s="283"/>
      <c r="C123" s="284"/>
      <c r="D123" s="284"/>
      <c r="E123" s="284"/>
      <c r="F123" s="284"/>
      <c r="G123" s="284"/>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c r="AL123" s="284"/>
      <c r="AM123" s="284"/>
      <c r="AN123" s="284"/>
      <c r="AO123" s="284"/>
      <c r="AP123" s="284"/>
      <c r="AQ123" s="284"/>
      <c r="AR123" s="284"/>
      <c r="AS123" s="284"/>
      <c r="AT123" s="284"/>
      <c r="AU123" s="284"/>
      <c r="AV123" s="284"/>
      <c r="AW123" s="284"/>
      <c r="AX123" s="284"/>
      <c r="AY123" s="284"/>
      <c r="AZ123" s="284"/>
      <c r="BA123" s="284"/>
      <c r="BB123" s="284"/>
      <c r="BC123" s="284"/>
      <c r="BD123" s="284"/>
      <c r="BE123" s="284"/>
      <c r="BF123" s="284"/>
      <c r="BG123" s="284"/>
      <c r="BH123" s="284"/>
      <c r="BI123" s="284"/>
    </row>
    <row r="124" ht="14.25" customHeight="1">
      <c r="A124" s="282"/>
      <c r="B124" s="283"/>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c r="AL124" s="284"/>
      <c r="AM124" s="284"/>
      <c r="AN124" s="284"/>
      <c r="AO124" s="284"/>
      <c r="AP124" s="284"/>
      <c r="AQ124" s="284"/>
      <c r="AR124" s="284"/>
      <c r="AS124" s="284"/>
      <c r="AT124" s="284"/>
      <c r="AU124" s="284"/>
      <c r="AV124" s="284"/>
      <c r="AW124" s="284"/>
      <c r="AX124" s="284"/>
      <c r="AY124" s="284"/>
      <c r="AZ124" s="284"/>
      <c r="BA124" s="284"/>
      <c r="BB124" s="284"/>
      <c r="BC124" s="284"/>
      <c r="BD124" s="284"/>
      <c r="BE124" s="284"/>
      <c r="BF124" s="284"/>
      <c r="BG124" s="284"/>
      <c r="BH124" s="284"/>
      <c r="BI124" s="284"/>
    </row>
    <row r="125" ht="14.25" customHeight="1">
      <c r="A125" s="282"/>
      <c r="B125" s="283"/>
      <c r="C125" s="284"/>
      <c r="D125" s="284"/>
      <c r="E125" s="284"/>
      <c r="F125" s="284"/>
      <c r="G125" s="284"/>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c r="AL125" s="284"/>
      <c r="AM125" s="284"/>
      <c r="AN125" s="284"/>
      <c r="AO125" s="284"/>
      <c r="AP125" s="284"/>
      <c r="AQ125" s="284"/>
      <c r="AR125" s="284"/>
      <c r="AS125" s="284"/>
      <c r="AT125" s="284"/>
      <c r="AU125" s="284"/>
      <c r="AV125" s="284"/>
      <c r="AW125" s="284"/>
      <c r="AX125" s="284"/>
      <c r="AY125" s="284"/>
      <c r="AZ125" s="284"/>
      <c r="BA125" s="284"/>
      <c r="BB125" s="284"/>
      <c r="BC125" s="284"/>
      <c r="BD125" s="284"/>
      <c r="BE125" s="284"/>
      <c r="BF125" s="284"/>
      <c r="BG125" s="284"/>
      <c r="BH125" s="284"/>
      <c r="BI125" s="284"/>
    </row>
    <row r="126" ht="14.25" customHeight="1">
      <c r="A126" s="282"/>
      <c r="B126" s="283"/>
      <c r="C126" s="284"/>
      <c r="D126" s="284"/>
      <c r="E126" s="284"/>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c r="AL126" s="284"/>
      <c r="AM126" s="284"/>
      <c r="AN126" s="284"/>
      <c r="AO126" s="284"/>
      <c r="AP126" s="284"/>
      <c r="AQ126" s="284"/>
      <c r="AR126" s="284"/>
      <c r="AS126" s="284"/>
      <c r="AT126" s="284"/>
      <c r="AU126" s="284"/>
      <c r="AV126" s="284"/>
      <c r="AW126" s="284"/>
      <c r="AX126" s="284"/>
      <c r="AY126" s="284"/>
      <c r="AZ126" s="284"/>
      <c r="BA126" s="284"/>
      <c r="BB126" s="284"/>
      <c r="BC126" s="284"/>
      <c r="BD126" s="284"/>
      <c r="BE126" s="284"/>
      <c r="BF126" s="284"/>
      <c r="BG126" s="284"/>
      <c r="BH126" s="284"/>
      <c r="BI126" s="284"/>
    </row>
    <row r="127" ht="14.25" customHeight="1">
      <c r="A127" s="282"/>
      <c r="B127" s="283"/>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c r="AL127" s="284"/>
      <c r="AM127" s="284"/>
      <c r="AN127" s="284"/>
      <c r="AO127" s="284"/>
      <c r="AP127" s="284"/>
      <c r="AQ127" s="284"/>
      <c r="AR127" s="284"/>
      <c r="AS127" s="284"/>
      <c r="AT127" s="284"/>
      <c r="AU127" s="284"/>
      <c r="AV127" s="284"/>
      <c r="AW127" s="284"/>
      <c r="AX127" s="284"/>
      <c r="AY127" s="284"/>
      <c r="AZ127" s="284"/>
      <c r="BA127" s="284"/>
      <c r="BB127" s="284"/>
      <c r="BC127" s="284"/>
      <c r="BD127" s="284"/>
      <c r="BE127" s="284"/>
      <c r="BF127" s="284"/>
      <c r="BG127" s="284"/>
      <c r="BH127" s="284"/>
      <c r="BI127" s="284"/>
    </row>
    <row r="128" ht="14.25" customHeight="1">
      <c r="A128" s="282"/>
      <c r="B128" s="283"/>
      <c r="C128" s="284"/>
      <c r="D128" s="284"/>
      <c r="E128" s="284"/>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c r="AL128" s="284"/>
      <c r="AM128" s="284"/>
      <c r="AN128" s="284"/>
      <c r="AO128" s="284"/>
      <c r="AP128" s="284"/>
      <c r="AQ128" s="284"/>
      <c r="AR128" s="284"/>
      <c r="AS128" s="284"/>
      <c r="AT128" s="284"/>
      <c r="AU128" s="284"/>
      <c r="AV128" s="284"/>
      <c r="AW128" s="284"/>
      <c r="AX128" s="284"/>
      <c r="AY128" s="284"/>
      <c r="AZ128" s="284"/>
      <c r="BA128" s="284"/>
      <c r="BB128" s="284"/>
      <c r="BC128" s="284"/>
      <c r="BD128" s="284"/>
      <c r="BE128" s="284"/>
      <c r="BF128" s="284"/>
      <c r="BG128" s="284"/>
      <c r="BH128" s="284"/>
      <c r="BI128" s="284"/>
    </row>
    <row r="129" ht="14.25" customHeight="1">
      <c r="A129" s="282"/>
      <c r="B129" s="283"/>
      <c r="C129" s="284"/>
      <c r="D129" s="284"/>
      <c r="E129" s="284"/>
      <c r="F129" s="284"/>
      <c r="G129" s="284"/>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c r="AL129" s="284"/>
      <c r="AM129" s="284"/>
      <c r="AN129" s="284"/>
      <c r="AO129" s="284"/>
      <c r="AP129" s="284"/>
      <c r="AQ129" s="284"/>
      <c r="AR129" s="284"/>
      <c r="AS129" s="284"/>
      <c r="AT129" s="284"/>
      <c r="AU129" s="284"/>
      <c r="AV129" s="284"/>
      <c r="AW129" s="284"/>
      <c r="AX129" s="284"/>
      <c r="AY129" s="284"/>
      <c r="AZ129" s="284"/>
      <c r="BA129" s="284"/>
      <c r="BB129" s="284"/>
      <c r="BC129" s="284"/>
      <c r="BD129" s="284"/>
      <c r="BE129" s="284"/>
      <c r="BF129" s="284"/>
      <c r="BG129" s="284"/>
      <c r="BH129" s="284"/>
      <c r="BI129" s="284"/>
    </row>
    <row r="130" ht="14.25" customHeight="1">
      <c r="A130" s="282"/>
      <c r="B130" s="283"/>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c r="AL130" s="284"/>
      <c r="AM130" s="284"/>
      <c r="AN130" s="284"/>
      <c r="AO130" s="284"/>
      <c r="AP130" s="284"/>
      <c r="AQ130" s="284"/>
      <c r="AR130" s="284"/>
      <c r="AS130" s="284"/>
      <c r="AT130" s="284"/>
      <c r="AU130" s="284"/>
      <c r="AV130" s="284"/>
      <c r="AW130" s="284"/>
      <c r="AX130" s="284"/>
      <c r="AY130" s="284"/>
      <c r="AZ130" s="284"/>
      <c r="BA130" s="284"/>
      <c r="BB130" s="284"/>
      <c r="BC130" s="284"/>
      <c r="BD130" s="284"/>
      <c r="BE130" s="284"/>
      <c r="BF130" s="284"/>
      <c r="BG130" s="284"/>
      <c r="BH130" s="284"/>
      <c r="BI130" s="284"/>
    </row>
    <row r="131" ht="14.25" customHeight="1">
      <c r="A131" s="282"/>
      <c r="B131" s="283"/>
      <c r="C131" s="284"/>
      <c r="D131" s="284"/>
      <c r="E131" s="284"/>
      <c r="F131" s="284"/>
      <c r="G131" s="284"/>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c r="AL131" s="284"/>
      <c r="AM131" s="284"/>
      <c r="AN131" s="284"/>
      <c r="AO131" s="284"/>
      <c r="AP131" s="284"/>
      <c r="AQ131" s="284"/>
      <c r="AR131" s="284"/>
      <c r="AS131" s="284"/>
      <c r="AT131" s="284"/>
      <c r="AU131" s="284"/>
      <c r="AV131" s="284"/>
      <c r="AW131" s="284"/>
      <c r="AX131" s="284"/>
      <c r="AY131" s="284"/>
      <c r="AZ131" s="284"/>
      <c r="BA131" s="284"/>
      <c r="BB131" s="284"/>
      <c r="BC131" s="284"/>
      <c r="BD131" s="284"/>
      <c r="BE131" s="284"/>
      <c r="BF131" s="284"/>
      <c r="BG131" s="284"/>
      <c r="BH131" s="284"/>
      <c r="BI131" s="284"/>
    </row>
    <row r="132" ht="14.25" customHeight="1">
      <c r="A132" s="282"/>
      <c r="B132" s="283"/>
      <c r="C132" s="284"/>
      <c r="D132" s="284"/>
      <c r="E132" s="284"/>
      <c r="F132" s="284"/>
      <c r="G132" s="284"/>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c r="AL132" s="284"/>
      <c r="AM132" s="284"/>
      <c r="AN132" s="284"/>
      <c r="AO132" s="284"/>
      <c r="AP132" s="284"/>
      <c r="AQ132" s="284"/>
      <c r="AR132" s="284"/>
      <c r="AS132" s="284"/>
      <c r="AT132" s="284"/>
      <c r="AU132" s="284"/>
      <c r="AV132" s="284"/>
      <c r="AW132" s="284"/>
      <c r="AX132" s="284"/>
      <c r="AY132" s="284"/>
      <c r="AZ132" s="284"/>
      <c r="BA132" s="284"/>
      <c r="BB132" s="284"/>
      <c r="BC132" s="284"/>
      <c r="BD132" s="284"/>
      <c r="BE132" s="284"/>
      <c r="BF132" s="284"/>
      <c r="BG132" s="284"/>
      <c r="BH132" s="284"/>
      <c r="BI132" s="284"/>
    </row>
    <row r="133" ht="14.25" customHeight="1">
      <c r="A133" s="282"/>
      <c r="B133" s="283"/>
      <c r="C133" s="284"/>
      <c r="D133" s="284"/>
      <c r="E133" s="284"/>
      <c r="F133" s="284"/>
      <c r="G133" s="284"/>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c r="AL133" s="284"/>
      <c r="AM133" s="284"/>
      <c r="AN133" s="284"/>
      <c r="AO133" s="284"/>
      <c r="AP133" s="284"/>
      <c r="AQ133" s="284"/>
      <c r="AR133" s="284"/>
      <c r="AS133" s="284"/>
      <c r="AT133" s="284"/>
      <c r="AU133" s="284"/>
      <c r="AV133" s="284"/>
      <c r="AW133" s="284"/>
      <c r="AX133" s="284"/>
      <c r="AY133" s="284"/>
      <c r="AZ133" s="284"/>
      <c r="BA133" s="284"/>
      <c r="BB133" s="284"/>
      <c r="BC133" s="284"/>
      <c r="BD133" s="284"/>
      <c r="BE133" s="284"/>
      <c r="BF133" s="284"/>
      <c r="BG133" s="284"/>
      <c r="BH133" s="284"/>
      <c r="BI133" s="284"/>
    </row>
    <row r="134" ht="14.25" customHeight="1">
      <c r="A134" s="282"/>
      <c r="B134" s="283"/>
      <c r="C134" s="284"/>
      <c r="D134" s="284"/>
      <c r="E134" s="284"/>
      <c r="F134" s="284"/>
      <c r="G134" s="284"/>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c r="AL134" s="284"/>
      <c r="AM134" s="284"/>
      <c r="AN134" s="284"/>
      <c r="AO134" s="284"/>
      <c r="AP134" s="284"/>
      <c r="AQ134" s="284"/>
      <c r="AR134" s="284"/>
      <c r="AS134" s="284"/>
      <c r="AT134" s="284"/>
      <c r="AU134" s="284"/>
      <c r="AV134" s="284"/>
      <c r="AW134" s="284"/>
      <c r="AX134" s="284"/>
      <c r="AY134" s="284"/>
      <c r="AZ134" s="284"/>
      <c r="BA134" s="284"/>
      <c r="BB134" s="284"/>
      <c r="BC134" s="284"/>
      <c r="BD134" s="284"/>
      <c r="BE134" s="284"/>
      <c r="BF134" s="284"/>
      <c r="BG134" s="284"/>
      <c r="BH134" s="284"/>
      <c r="BI134" s="284"/>
    </row>
    <row r="135" ht="14.25" customHeight="1">
      <c r="A135" s="282"/>
      <c r="B135" s="283"/>
      <c r="C135" s="284"/>
      <c r="D135" s="284"/>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c r="AL135" s="284"/>
      <c r="AM135" s="284"/>
      <c r="AN135" s="284"/>
      <c r="AO135" s="284"/>
      <c r="AP135" s="284"/>
      <c r="AQ135" s="284"/>
      <c r="AR135" s="284"/>
      <c r="AS135" s="284"/>
      <c r="AT135" s="284"/>
      <c r="AU135" s="284"/>
      <c r="AV135" s="284"/>
      <c r="AW135" s="284"/>
      <c r="AX135" s="284"/>
      <c r="AY135" s="284"/>
      <c r="AZ135" s="284"/>
      <c r="BA135" s="284"/>
      <c r="BB135" s="284"/>
      <c r="BC135" s="284"/>
      <c r="BD135" s="284"/>
      <c r="BE135" s="284"/>
      <c r="BF135" s="284"/>
      <c r="BG135" s="284"/>
      <c r="BH135" s="284"/>
      <c r="BI135" s="284"/>
    </row>
    <row r="136" ht="14.25" customHeight="1">
      <c r="A136" s="282"/>
      <c r="B136" s="283"/>
      <c r="C136" s="284"/>
      <c r="D136" s="284"/>
      <c r="E136" s="284"/>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c r="AL136" s="284"/>
      <c r="AM136" s="284"/>
      <c r="AN136" s="284"/>
      <c r="AO136" s="284"/>
      <c r="AP136" s="284"/>
      <c r="AQ136" s="284"/>
      <c r="AR136" s="284"/>
      <c r="AS136" s="284"/>
      <c r="AT136" s="284"/>
      <c r="AU136" s="284"/>
      <c r="AV136" s="284"/>
      <c r="AW136" s="284"/>
      <c r="AX136" s="284"/>
      <c r="AY136" s="284"/>
      <c r="AZ136" s="284"/>
      <c r="BA136" s="284"/>
      <c r="BB136" s="284"/>
      <c r="BC136" s="284"/>
      <c r="BD136" s="284"/>
      <c r="BE136" s="284"/>
      <c r="BF136" s="284"/>
      <c r="BG136" s="284"/>
      <c r="BH136" s="284"/>
      <c r="BI136" s="284"/>
    </row>
    <row r="137" ht="14.25" customHeight="1">
      <c r="A137" s="282"/>
      <c r="B137" s="283"/>
      <c r="C137" s="284"/>
      <c r="D137" s="284"/>
      <c r="E137" s="284"/>
      <c r="F137" s="284"/>
      <c r="G137" s="284"/>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c r="AL137" s="284"/>
      <c r="AM137" s="284"/>
      <c r="AN137" s="284"/>
      <c r="AO137" s="284"/>
      <c r="AP137" s="284"/>
      <c r="AQ137" s="284"/>
      <c r="AR137" s="284"/>
      <c r="AS137" s="284"/>
      <c r="AT137" s="284"/>
      <c r="AU137" s="284"/>
      <c r="AV137" s="284"/>
      <c r="AW137" s="284"/>
      <c r="AX137" s="284"/>
      <c r="AY137" s="284"/>
      <c r="AZ137" s="284"/>
      <c r="BA137" s="284"/>
      <c r="BB137" s="284"/>
      <c r="BC137" s="284"/>
      <c r="BD137" s="284"/>
      <c r="BE137" s="284"/>
      <c r="BF137" s="284"/>
      <c r="BG137" s="284"/>
      <c r="BH137" s="284"/>
      <c r="BI137" s="284"/>
    </row>
    <row r="138" ht="14.25" customHeight="1">
      <c r="A138" s="282"/>
      <c r="B138" s="283"/>
      <c r="C138" s="284"/>
      <c r="D138" s="284"/>
      <c r="E138" s="284"/>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c r="AL138" s="284"/>
      <c r="AM138" s="284"/>
      <c r="AN138" s="284"/>
      <c r="AO138" s="284"/>
      <c r="AP138" s="284"/>
      <c r="AQ138" s="284"/>
      <c r="AR138" s="284"/>
      <c r="AS138" s="284"/>
      <c r="AT138" s="284"/>
      <c r="AU138" s="284"/>
      <c r="AV138" s="284"/>
      <c r="AW138" s="284"/>
      <c r="AX138" s="284"/>
      <c r="AY138" s="284"/>
      <c r="AZ138" s="284"/>
      <c r="BA138" s="284"/>
      <c r="BB138" s="284"/>
      <c r="BC138" s="284"/>
      <c r="BD138" s="284"/>
      <c r="BE138" s="284"/>
      <c r="BF138" s="284"/>
      <c r="BG138" s="284"/>
      <c r="BH138" s="284"/>
      <c r="BI138" s="284"/>
    </row>
    <row r="139" ht="14.25" customHeight="1">
      <c r="A139" s="282"/>
      <c r="B139" s="283"/>
      <c r="C139" s="284"/>
      <c r="D139" s="284"/>
      <c r="E139" s="284"/>
      <c r="F139" s="284"/>
      <c r="G139" s="284"/>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c r="AL139" s="284"/>
      <c r="AM139" s="284"/>
      <c r="AN139" s="284"/>
      <c r="AO139" s="284"/>
      <c r="AP139" s="284"/>
      <c r="AQ139" s="284"/>
      <c r="AR139" s="284"/>
      <c r="AS139" s="284"/>
      <c r="AT139" s="284"/>
      <c r="AU139" s="284"/>
      <c r="AV139" s="284"/>
      <c r="AW139" s="284"/>
      <c r="AX139" s="284"/>
      <c r="AY139" s="284"/>
      <c r="AZ139" s="284"/>
      <c r="BA139" s="284"/>
      <c r="BB139" s="284"/>
      <c r="BC139" s="284"/>
      <c r="BD139" s="284"/>
      <c r="BE139" s="284"/>
      <c r="BF139" s="284"/>
      <c r="BG139" s="284"/>
      <c r="BH139" s="284"/>
      <c r="BI139" s="284"/>
    </row>
    <row r="140" ht="14.25" customHeight="1">
      <c r="A140" s="282"/>
      <c r="B140" s="283"/>
      <c r="C140" s="284"/>
      <c r="D140" s="284"/>
      <c r="E140" s="284"/>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c r="AL140" s="284"/>
      <c r="AM140" s="284"/>
      <c r="AN140" s="284"/>
      <c r="AO140" s="284"/>
      <c r="AP140" s="284"/>
      <c r="AQ140" s="284"/>
      <c r="AR140" s="284"/>
      <c r="AS140" s="284"/>
      <c r="AT140" s="284"/>
      <c r="AU140" s="284"/>
      <c r="AV140" s="284"/>
      <c r="AW140" s="284"/>
      <c r="AX140" s="284"/>
      <c r="AY140" s="284"/>
      <c r="AZ140" s="284"/>
      <c r="BA140" s="284"/>
      <c r="BB140" s="284"/>
      <c r="BC140" s="284"/>
      <c r="BD140" s="284"/>
      <c r="BE140" s="284"/>
      <c r="BF140" s="284"/>
      <c r="BG140" s="284"/>
      <c r="BH140" s="284"/>
      <c r="BI140" s="284"/>
    </row>
    <row r="141" ht="14.25" customHeight="1">
      <c r="A141" s="282"/>
      <c r="B141" s="283"/>
      <c r="C141" s="284"/>
      <c r="D141" s="284"/>
      <c r="E141" s="284"/>
      <c r="F141" s="284"/>
      <c r="G141" s="284"/>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c r="AL141" s="284"/>
      <c r="AM141" s="284"/>
      <c r="AN141" s="284"/>
      <c r="AO141" s="284"/>
      <c r="AP141" s="284"/>
      <c r="AQ141" s="284"/>
      <c r="AR141" s="284"/>
      <c r="AS141" s="284"/>
      <c r="AT141" s="284"/>
      <c r="AU141" s="284"/>
      <c r="AV141" s="284"/>
      <c r="AW141" s="284"/>
      <c r="AX141" s="284"/>
      <c r="AY141" s="284"/>
      <c r="AZ141" s="284"/>
      <c r="BA141" s="284"/>
      <c r="BB141" s="284"/>
      <c r="BC141" s="284"/>
      <c r="BD141" s="284"/>
      <c r="BE141" s="284"/>
      <c r="BF141" s="284"/>
      <c r="BG141" s="284"/>
      <c r="BH141" s="284"/>
      <c r="BI141" s="284"/>
    </row>
    <row r="142" ht="14.25" customHeight="1">
      <c r="A142" s="282"/>
      <c r="B142" s="283"/>
      <c r="C142" s="284"/>
      <c r="D142" s="284"/>
      <c r="E142" s="284"/>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c r="AL142" s="284"/>
      <c r="AM142" s="284"/>
      <c r="AN142" s="284"/>
      <c r="AO142" s="284"/>
      <c r="AP142" s="284"/>
      <c r="AQ142" s="284"/>
      <c r="AR142" s="284"/>
      <c r="AS142" s="284"/>
      <c r="AT142" s="284"/>
      <c r="AU142" s="284"/>
      <c r="AV142" s="284"/>
      <c r="AW142" s="284"/>
      <c r="AX142" s="284"/>
      <c r="AY142" s="284"/>
      <c r="AZ142" s="284"/>
      <c r="BA142" s="284"/>
      <c r="BB142" s="284"/>
      <c r="BC142" s="284"/>
      <c r="BD142" s="284"/>
      <c r="BE142" s="284"/>
      <c r="BF142" s="284"/>
      <c r="BG142" s="284"/>
      <c r="BH142" s="284"/>
      <c r="BI142" s="284"/>
    </row>
    <row r="143" ht="14.25" customHeight="1">
      <c r="A143" s="282"/>
      <c r="B143" s="283"/>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c r="AL143" s="284"/>
      <c r="AM143" s="284"/>
      <c r="AN143" s="284"/>
      <c r="AO143" s="284"/>
      <c r="AP143" s="284"/>
      <c r="AQ143" s="284"/>
      <c r="AR143" s="284"/>
      <c r="AS143" s="284"/>
      <c r="AT143" s="284"/>
      <c r="AU143" s="284"/>
      <c r="AV143" s="284"/>
      <c r="AW143" s="284"/>
      <c r="AX143" s="284"/>
      <c r="AY143" s="284"/>
      <c r="AZ143" s="284"/>
      <c r="BA143" s="284"/>
      <c r="BB143" s="284"/>
      <c r="BC143" s="284"/>
      <c r="BD143" s="284"/>
      <c r="BE143" s="284"/>
      <c r="BF143" s="284"/>
      <c r="BG143" s="284"/>
      <c r="BH143" s="284"/>
      <c r="BI143" s="284"/>
    </row>
    <row r="144" ht="14.25" customHeight="1">
      <c r="A144" s="282"/>
      <c r="B144" s="283"/>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c r="AL144" s="284"/>
      <c r="AM144" s="284"/>
      <c r="AN144" s="284"/>
      <c r="AO144" s="284"/>
      <c r="AP144" s="284"/>
      <c r="AQ144" s="284"/>
      <c r="AR144" s="284"/>
      <c r="AS144" s="284"/>
      <c r="AT144" s="284"/>
      <c r="AU144" s="284"/>
      <c r="AV144" s="284"/>
      <c r="AW144" s="284"/>
      <c r="AX144" s="284"/>
      <c r="AY144" s="284"/>
      <c r="AZ144" s="284"/>
      <c r="BA144" s="284"/>
      <c r="BB144" s="284"/>
      <c r="BC144" s="284"/>
      <c r="BD144" s="284"/>
      <c r="BE144" s="284"/>
      <c r="BF144" s="284"/>
      <c r="BG144" s="284"/>
      <c r="BH144" s="284"/>
      <c r="BI144" s="284"/>
    </row>
    <row r="145" ht="14.25" customHeight="1">
      <c r="A145" s="282"/>
      <c r="B145" s="283"/>
      <c r="C145" s="284"/>
      <c r="D145" s="284"/>
      <c r="E145" s="284"/>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c r="AL145" s="284"/>
      <c r="AM145" s="284"/>
      <c r="AN145" s="284"/>
      <c r="AO145" s="284"/>
      <c r="AP145" s="284"/>
      <c r="AQ145" s="284"/>
      <c r="AR145" s="284"/>
      <c r="AS145" s="284"/>
      <c r="AT145" s="284"/>
      <c r="AU145" s="284"/>
      <c r="AV145" s="284"/>
      <c r="AW145" s="284"/>
      <c r="AX145" s="284"/>
      <c r="AY145" s="284"/>
      <c r="AZ145" s="284"/>
      <c r="BA145" s="284"/>
      <c r="BB145" s="284"/>
      <c r="BC145" s="284"/>
      <c r="BD145" s="284"/>
      <c r="BE145" s="284"/>
      <c r="BF145" s="284"/>
      <c r="BG145" s="284"/>
      <c r="BH145" s="284"/>
      <c r="BI145" s="284"/>
    </row>
    <row r="146" ht="14.25" customHeight="1">
      <c r="A146" s="282"/>
      <c r="B146" s="283"/>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c r="AL146" s="284"/>
      <c r="AM146" s="284"/>
      <c r="AN146" s="284"/>
      <c r="AO146" s="284"/>
      <c r="AP146" s="284"/>
      <c r="AQ146" s="284"/>
      <c r="AR146" s="284"/>
      <c r="AS146" s="284"/>
      <c r="AT146" s="284"/>
      <c r="AU146" s="284"/>
      <c r="AV146" s="284"/>
      <c r="AW146" s="284"/>
      <c r="AX146" s="284"/>
      <c r="AY146" s="284"/>
      <c r="AZ146" s="284"/>
      <c r="BA146" s="284"/>
      <c r="BB146" s="284"/>
      <c r="BC146" s="284"/>
      <c r="BD146" s="284"/>
      <c r="BE146" s="284"/>
      <c r="BF146" s="284"/>
      <c r="BG146" s="284"/>
      <c r="BH146" s="284"/>
      <c r="BI146" s="284"/>
    </row>
    <row r="147" ht="14.25" customHeight="1">
      <c r="A147" s="282"/>
      <c r="B147" s="283"/>
      <c r="C147" s="284"/>
      <c r="D147" s="284"/>
      <c r="E147" s="284"/>
      <c r="F147" s="284"/>
      <c r="G147" s="284"/>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c r="AL147" s="284"/>
      <c r="AM147" s="284"/>
      <c r="AN147" s="284"/>
      <c r="AO147" s="284"/>
      <c r="AP147" s="284"/>
      <c r="AQ147" s="284"/>
      <c r="AR147" s="284"/>
      <c r="AS147" s="284"/>
      <c r="AT147" s="284"/>
      <c r="AU147" s="284"/>
      <c r="AV147" s="284"/>
      <c r="AW147" s="284"/>
      <c r="AX147" s="284"/>
      <c r="AY147" s="284"/>
      <c r="AZ147" s="284"/>
      <c r="BA147" s="284"/>
      <c r="BB147" s="284"/>
      <c r="BC147" s="284"/>
      <c r="BD147" s="284"/>
      <c r="BE147" s="284"/>
      <c r="BF147" s="284"/>
      <c r="BG147" s="284"/>
      <c r="BH147" s="284"/>
      <c r="BI147" s="284"/>
    </row>
    <row r="148" ht="14.25" customHeight="1">
      <c r="A148" s="282"/>
      <c r="B148" s="283"/>
      <c r="C148" s="284"/>
      <c r="D148" s="284"/>
      <c r="E148" s="284"/>
      <c r="F148" s="284"/>
      <c r="G148" s="284"/>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c r="AL148" s="284"/>
      <c r="AM148" s="284"/>
      <c r="AN148" s="284"/>
      <c r="AO148" s="284"/>
      <c r="AP148" s="284"/>
      <c r="AQ148" s="284"/>
      <c r="AR148" s="284"/>
      <c r="AS148" s="284"/>
      <c r="AT148" s="284"/>
      <c r="AU148" s="284"/>
      <c r="AV148" s="284"/>
      <c r="AW148" s="284"/>
      <c r="AX148" s="284"/>
      <c r="AY148" s="284"/>
      <c r="AZ148" s="284"/>
      <c r="BA148" s="284"/>
      <c r="BB148" s="284"/>
      <c r="BC148" s="284"/>
      <c r="BD148" s="284"/>
      <c r="BE148" s="284"/>
      <c r="BF148" s="284"/>
      <c r="BG148" s="284"/>
      <c r="BH148" s="284"/>
      <c r="BI148" s="284"/>
    </row>
    <row r="149" ht="14.25" customHeight="1">
      <c r="A149" s="282"/>
      <c r="B149" s="283"/>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c r="AL149" s="284"/>
      <c r="AM149" s="284"/>
      <c r="AN149" s="284"/>
      <c r="AO149" s="284"/>
      <c r="AP149" s="284"/>
      <c r="AQ149" s="284"/>
      <c r="AR149" s="284"/>
      <c r="AS149" s="284"/>
      <c r="AT149" s="284"/>
      <c r="AU149" s="284"/>
      <c r="AV149" s="284"/>
      <c r="AW149" s="284"/>
      <c r="AX149" s="284"/>
      <c r="AY149" s="284"/>
      <c r="AZ149" s="284"/>
      <c r="BA149" s="284"/>
      <c r="BB149" s="284"/>
      <c r="BC149" s="284"/>
      <c r="BD149" s="284"/>
      <c r="BE149" s="284"/>
      <c r="BF149" s="284"/>
      <c r="BG149" s="284"/>
      <c r="BH149" s="284"/>
      <c r="BI149" s="284"/>
    </row>
    <row r="150" ht="14.25" customHeight="1">
      <c r="A150" s="282"/>
      <c r="B150" s="283"/>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c r="AL150" s="284"/>
      <c r="AM150" s="284"/>
      <c r="AN150" s="284"/>
      <c r="AO150" s="284"/>
      <c r="AP150" s="284"/>
      <c r="AQ150" s="284"/>
      <c r="AR150" s="284"/>
      <c r="AS150" s="284"/>
      <c r="AT150" s="284"/>
      <c r="AU150" s="284"/>
      <c r="AV150" s="284"/>
      <c r="AW150" s="284"/>
      <c r="AX150" s="284"/>
      <c r="AY150" s="284"/>
      <c r="AZ150" s="284"/>
      <c r="BA150" s="284"/>
      <c r="BB150" s="284"/>
      <c r="BC150" s="284"/>
      <c r="BD150" s="284"/>
      <c r="BE150" s="284"/>
      <c r="BF150" s="284"/>
      <c r="BG150" s="284"/>
      <c r="BH150" s="284"/>
      <c r="BI150" s="284"/>
    </row>
    <row r="151" ht="14.25" customHeight="1">
      <c r="A151" s="282"/>
      <c r="B151" s="283"/>
      <c r="C151" s="284"/>
      <c r="D151" s="284"/>
      <c r="E151" s="284"/>
      <c r="F151" s="284"/>
      <c r="G151" s="284"/>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c r="AL151" s="284"/>
      <c r="AM151" s="284"/>
      <c r="AN151" s="284"/>
      <c r="AO151" s="284"/>
      <c r="AP151" s="284"/>
      <c r="AQ151" s="284"/>
      <c r="AR151" s="284"/>
      <c r="AS151" s="284"/>
      <c r="AT151" s="284"/>
      <c r="AU151" s="284"/>
      <c r="AV151" s="284"/>
      <c r="AW151" s="284"/>
      <c r="AX151" s="284"/>
      <c r="AY151" s="284"/>
      <c r="AZ151" s="284"/>
      <c r="BA151" s="284"/>
      <c r="BB151" s="284"/>
      <c r="BC151" s="284"/>
      <c r="BD151" s="284"/>
      <c r="BE151" s="284"/>
      <c r="BF151" s="284"/>
      <c r="BG151" s="284"/>
      <c r="BH151" s="284"/>
      <c r="BI151" s="284"/>
    </row>
    <row r="152" ht="14.25" customHeight="1">
      <c r="A152" s="282"/>
      <c r="B152" s="283"/>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c r="AL152" s="284"/>
      <c r="AM152" s="284"/>
      <c r="AN152" s="284"/>
      <c r="AO152" s="284"/>
      <c r="AP152" s="284"/>
      <c r="AQ152" s="284"/>
      <c r="AR152" s="284"/>
      <c r="AS152" s="284"/>
      <c r="AT152" s="284"/>
      <c r="AU152" s="284"/>
      <c r="AV152" s="284"/>
      <c r="AW152" s="284"/>
      <c r="AX152" s="284"/>
      <c r="AY152" s="284"/>
      <c r="AZ152" s="284"/>
      <c r="BA152" s="284"/>
      <c r="BB152" s="284"/>
      <c r="BC152" s="284"/>
      <c r="BD152" s="284"/>
      <c r="BE152" s="284"/>
      <c r="BF152" s="284"/>
      <c r="BG152" s="284"/>
      <c r="BH152" s="284"/>
      <c r="BI152" s="284"/>
    </row>
    <row r="153" ht="14.25" customHeight="1">
      <c r="A153" s="282"/>
      <c r="B153" s="283"/>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c r="AL153" s="284"/>
      <c r="AM153" s="284"/>
      <c r="AN153" s="284"/>
      <c r="AO153" s="284"/>
      <c r="AP153" s="284"/>
      <c r="AQ153" s="284"/>
      <c r="AR153" s="284"/>
      <c r="AS153" s="284"/>
      <c r="AT153" s="284"/>
      <c r="AU153" s="284"/>
      <c r="AV153" s="284"/>
      <c r="AW153" s="284"/>
      <c r="AX153" s="284"/>
      <c r="AY153" s="284"/>
      <c r="AZ153" s="284"/>
      <c r="BA153" s="284"/>
      <c r="BB153" s="284"/>
      <c r="BC153" s="284"/>
      <c r="BD153" s="284"/>
      <c r="BE153" s="284"/>
      <c r="BF153" s="284"/>
      <c r="BG153" s="284"/>
      <c r="BH153" s="284"/>
      <c r="BI153" s="284"/>
    </row>
    <row r="154" ht="14.25" customHeight="1">
      <c r="A154" s="282"/>
      <c r="B154" s="283"/>
      <c r="C154" s="284"/>
      <c r="D154" s="284"/>
      <c r="E154" s="284"/>
      <c r="F154" s="284"/>
      <c r="G154" s="284"/>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c r="AL154" s="284"/>
      <c r="AM154" s="284"/>
      <c r="AN154" s="284"/>
      <c r="AO154" s="284"/>
      <c r="AP154" s="284"/>
      <c r="AQ154" s="284"/>
      <c r="AR154" s="284"/>
      <c r="AS154" s="284"/>
      <c r="AT154" s="284"/>
      <c r="AU154" s="284"/>
      <c r="AV154" s="284"/>
      <c r="AW154" s="284"/>
      <c r="AX154" s="284"/>
      <c r="AY154" s="284"/>
      <c r="AZ154" s="284"/>
      <c r="BA154" s="284"/>
      <c r="BB154" s="284"/>
      <c r="BC154" s="284"/>
      <c r="BD154" s="284"/>
      <c r="BE154" s="284"/>
      <c r="BF154" s="284"/>
      <c r="BG154" s="284"/>
      <c r="BH154" s="284"/>
      <c r="BI154" s="284"/>
    </row>
    <row r="155" ht="14.25" customHeight="1">
      <c r="A155" s="282"/>
      <c r="B155" s="283"/>
      <c r="C155" s="284"/>
      <c r="D155" s="284"/>
      <c r="E155" s="284"/>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c r="AL155" s="284"/>
      <c r="AM155" s="284"/>
      <c r="AN155" s="284"/>
      <c r="AO155" s="284"/>
      <c r="AP155" s="284"/>
      <c r="AQ155" s="284"/>
      <c r="AR155" s="284"/>
      <c r="AS155" s="284"/>
      <c r="AT155" s="284"/>
      <c r="AU155" s="284"/>
      <c r="AV155" s="284"/>
      <c r="AW155" s="284"/>
      <c r="AX155" s="284"/>
      <c r="AY155" s="284"/>
      <c r="AZ155" s="284"/>
      <c r="BA155" s="284"/>
      <c r="BB155" s="284"/>
      <c r="BC155" s="284"/>
      <c r="BD155" s="284"/>
      <c r="BE155" s="284"/>
      <c r="BF155" s="284"/>
      <c r="BG155" s="284"/>
      <c r="BH155" s="284"/>
      <c r="BI155" s="284"/>
    </row>
    <row r="156" ht="14.25" customHeight="1">
      <c r="A156" s="282"/>
      <c r="B156" s="283"/>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c r="AL156" s="284"/>
      <c r="AM156" s="284"/>
      <c r="AN156" s="284"/>
      <c r="AO156" s="284"/>
      <c r="AP156" s="284"/>
      <c r="AQ156" s="284"/>
      <c r="AR156" s="284"/>
      <c r="AS156" s="284"/>
      <c r="AT156" s="284"/>
      <c r="AU156" s="284"/>
      <c r="AV156" s="284"/>
      <c r="AW156" s="284"/>
      <c r="AX156" s="284"/>
      <c r="AY156" s="284"/>
      <c r="AZ156" s="284"/>
      <c r="BA156" s="284"/>
      <c r="BB156" s="284"/>
      <c r="BC156" s="284"/>
      <c r="BD156" s="284"/>
      <c r="BE156" s="284"/>
      <c r="BF156" s="284"/>
      <c r="BG156" s="284"/>
      <c r="BH156" s="284"/>
      <c r="BI156" s="284"/>
    </row>
    <row r="157" ht="14.25" customHeight="1">
      <c r="A157" s="282"/>
      <c r="B157" s="283"/>
      <c r="C157" s="284"/>
      <c r="D157" s="284"/>
      <c r="E157" s="284"/>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c r="AL157" s="284"/>
      <c r="AM157" s="284"/>
      <c r="AN157" s="284"/>
      <c r="AO157" s="284"/>
      <c r="AP157" s="284"/>
      <c r="AQ157" s="284"/>
      <c r="AR157" s="284"/>
      <c r="AS157" s="284"/>
      <c r="AT157" s="284"/>
      <c r="AU157" s="284"/>
      <c r="AV157" s="284"/>
      <c r="AW157" s="284"/>
      <c r="AX157" s="284"/>
      <c r="AY157" s="284"/>
      <c r="AZ157" s="284"/>
      <c r="BA157" s="284"/>
      <c r="BB157" s="284"/>
      <c r="BC157" s="284"/>
      <c r="BD157" s="284"/>
      <c r="BE157" s="284"/>
      <c r="BF157" s="284"/>
      <c r="BG157" s="284"/>
      <c r="BH157" s="284"/>
      <c r="BI157" s="284"/>
    </row>
    <row r="158" ht="14.25" customHeight="1">
      <c r="A158" s="282"/>
      <c r="B158" s="283"/>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c r="AL158" s="284"/>
      <c r="AM158" s="284"/>
      <c r="AN158" s="284"/>
      <c r="AO158" s="284"/>
      <c r="AP158" s="284"/>
      <c r="AQ158" s="284"/>
      <c r="AR158" s="284"/>
      <c r="AS158" s="284"/>
      <c r="AT158" s="284"/>
      <c r="AU158" s="284"/>
      <c r="AV158" s="284"/>
      <c r="AW158" s="284"/>
      <c r="AX158" s="284"/>
      <c r="AY158" s="284"/>
      <c r="AZ158" s="284"/>
      <c r="BA158" s="284"/>
      <c r="BB158" s="284"/>
      <c r="BC158" s="284"/>
      <c r="BD158" s="284"/>
      <c r="BE158" s="284"/>
      <c r="BF158" s="284"/>
      <c r="BG158" s="284"/>
      <c r="BH158" s="284"/>
      <c r="BI158" s="284"/>
    </row>
    <row r="159" ht="14.25" customHeight="1">
      <c r="A159" s="282"/>
      <c r="B159" s="283"/>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c r="AL159" s="284"/>
      <c r="AM159" s="284"/>
      <c r="AN159" s="284"/>
      <c r="AO159" s="284"/>
      <c r="AP159" s="284"/>
      <c r="AQ159" s="284"/>
      <c r="AR159" s="284"/>
      <c r="AS159" s="284"/>
      <c r="AT159" s="284"/>
      <c r="AU159" s="284"/>
      <c r="AV159" s="284"/>
      <c r="AW159" s="284"/>
      <c r="AX159" s="284"/>
      <c r="AY159" s="284"/>
      <c r="AZ159" s="284"/>
      <c r="BA159" s="284"/>
      <c r="BB159" s="284"/>
      <c r="BC159" s="284"/>
      <c r="BD159" s="284"/>
      <c r="BE159" s="284"/>
      <c r="BF159" s="284"/>
      <c r="BG159" s="284"/>
      <c r="BH159" s="284"/>
      <c r="BI159" s="284"/>
    </row>
    <row r="160" ht="14.25" customHeight="1">
      <c r="A160" s="282"/>
      <c r="B160" s="283"/>
      <c r="C160" s="284"/>
      <c r="D160" s="284"/>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c r="AL160" s="284"/>
      <c r="AM160" s="284"/>
      <c r="AN160" s="284"/>
      <c r="AO160" s="284"/>
      <c r="AP160" s="284"/>
      <c r="AQ160" s="284"/>
      <c r="AR160" s="284"/>
      <c r="AS160" s="284"/>
      <c r="AT160" s="284"/>
      <c r="AU160" s="284"/>
      <c r="AV160" s="284"/>
      <c r="AW160" s="284"/>
      <c r="AX160" s="284"/>
      <c r="AY160" s="284"/>
      <c r="AZ160" s="284"/>
      <c r="BA160" s="284"/>
      <c r="BB160" s="284"/>
      <c r="BC160" s="284"/>
      <c r="BD160" s="284"/>
      <c r="BE160" s="284"/>
      <c r="BF160" s="284"/>
      <c r="BG160" s="284"/>
      <c r="BH160" s="284"/>
      <c r="BI160" s="284"/>
    </row>
    <row r="161" ht="14.25" customHeight="1">
      <c r="A161" s="282"/>
      <c r="B161" s="283"/>
      <c r="C161" s="284"/>
      <c r="D161" s="284"/>
      <c r="E161" s="284"/>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c r="AL161" s="284"/>
      <c r="AM161" s="284"/>
      <c r="AN161" s="284"/>
      <c r="AO161" s="284"/>
      <c r="AP161" s="284"/>
      <c r="AQ161" s="284"/>
      <c r="AR161" s="284"/>
      <c r="AS161" s="284"/>
      <c r="AT161" s="284"/>
      <c r="AU161" s="284"/>
      <c r="AV161" s="284"/>
      <c r="AW161" s="284"/>
      <c r="AX161" s="284"/>
      <c r="AY161" s="284"/>
      <c r="AZ161" s="284"/>
      <c r="BA161" s="284"/>
      <c r="BB161" s="284"/>
      <c r="BC161" s="284"/>
      <c r="BD161" s="284"/>
      <c r="BE161" s="284"/>
      <c r="BF161" s="284"/>
      <c r="BG161" s="284"/>
      <c r="BH161" s="284"/>
      <c r="BI161" s="284"/>
    </row>
    <row r="162" ht="14.25" customHeight="1">
      <c r="A162" s="282"/>
      <c r="B162" s="283"/>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c r="AL162" s="284"/>
      <c r="AM162" s="284"/>
      <c r="AN162" s="284"/>
      <c r="AO162" s="284"/>
      <c r="AP162" s="284"/>
      <c r="AQ162" s="284"/>
      <c r="AR162" s="284"/>
      <c r="AS162" s="284"/>
      <c r="AT162" s="284"/>
      <c r="AU162" s="284"/>
      <c r="AV162" s="284"/>
      <c r="AW162" s="284"/>
      <c r="AX162" s="284"/>
      <c r="AY162" s="284"/>
      <c r="AZ162" s="284"/>
      <c r="BA162" s="284"/>
      <c r="BB162" s="284"/>
      <c r="BC162" s="284"/>
      <c r="BD162" s="284"/>
      <c r="BE162" s="284"/>
      <c r="BF162" s="284"/>
      <c r="BG162" s="284"/>
      <c r="BH162" s="284"/>
      <c r="BI162" s="284"/>
    </row>
    <row r="163" ht="14.25" customHeight="1">
      <c r="A163" s="282"/>
      <c r="B163" s="283"/>
      <c r="C163" s="284"/>
      <c r="D163" s="284"/>
      <c r="E163" s="284"/>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c r="AL163" s="284"/>
      <c r="AM163" s="284"/>
      <c r="AN163" s="284"/>
      <c r="AO163" s="284"/>
      <c r="AP163" s="284"/>
      <c r="AQ163" s="284"/>
      <c r="AR163" s="284"/>
      <c r="AS163" s="284"/>
      <c r="AT163" s="284"/>
      <c r="AU163" s="284"/>
      <c r="AV163" s="284"/>
      <c r="AW163" s="284"/>
      <c r="AX163" s="284"/>
      <c r="AY163" s="284"/>
      <c r="AZ163" s="284"/>
      <c r="BA163" s="284"/>
      <c r="BB163" s="284"/>
      <c r="BC163" s="284"/>
      <c r="BD163" s="284"/>
      <c r="BE163" s="284"/>
      <c r="BF163" s="284"/>
      <c r="BG163" s="284"/>
      <c r="BH163" s="284"/>
      <c r="BI163" s="284"/>
    </row>
    <row r="164" ht="14.25" customHeight="1">
      <c r="A164" s="282"/>
      <c r="B164" s="283"/>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c r="AL164" s="284"/>
      <c r="AM164" s="284"/>
      <c r="AN164" s="284"/>
      <c r="AO164" s="284"/>
      <c r="AP164" s="284"/>
      <c r="AQ164" s="284"/>
      <c r="AR164" s="284"/>
      <c r="AS164" s="284"/>
      <c r="AT164" s="284"/>
      <c r="AU164" s="284"/>
      <c r="AV164" s="284"/>
      <c r="AW164" s="284"/>
      <c r="AX164" s="284"/>
      <c r="AY164" s="284"/>
      <c r="AZ164" s="284"/>
      <c r="BA164" s="284"/>
      <c r="BB164" s="284"/>
      <c r="BC164" s="284"/>
      <c r="BD164" s="284"/>
      <c r="BE164" s="284"/>
      <c r="BF164" s="284"/>
      <c r="BG164" s="284"/>
      <c r="BH164" s="284"/>
      <c r="BI164" s="284"/>
    </row>
    <row r="165" ht="14.25" customHeight="1">
      <c r="A165" s="282"/>
      <c r="B165" s="283"/>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c r="AL165" s="284"/>
      <c r="AM165" s="284"/>
      <c r="AN165" s="284"/>
      <c r="AO165" s="284"/>
      <c r="AP165" s="284"/>
      <c r="AQ165" s="284"/>
      <c r="AR165" s="284"/>
      <c r="AS165" s="284"/>
      <c r="AT165" s="284"/>
      <c r="AU165" s="284"/>
      <c r="AV165" s="284"/>
      <c r="AW165" s="284"/>
      <c r="AX165" s="284"/>
      <c r="AY165" s="284"/>
      <c r="AZ165" s="284"/>
      <c r="BA165" s="284"/>
      <c r="BB165" s="284"/>
      <c r="BC165" s="284"/>
      <c r="BD165" s="284"/>
      <c r="BE165" s="284"/>
      <c r="BF165" s="284"/>
      <c r="BG165" s="284"/>
      <c r="BH165" s="284"/>
      <c r="BI165" s="284"/>
    </row>
    <row r="166" ht="14.25" customHeight="1">
      <c r="A166" s="282"/>
      <c r="B166" s="283"/>
      <c r="C166" s="284"/>
      <c r="D166" s="284"/>
      <c r="E166" s="284"/>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c r="AL166" s="284"/>
      <c r="AM166" s="284"/>
      <c r="AN166" s="284"/>
      <c r="AO166" s="284"/>
      <c r="AP166" s="284"/>
      <c r="AQ166" s="284"/>
      <c r="AR166" s="284"/>
      <c r="AS166" s="284"/>
      <c r="AT166" s="284"/>
      <c r="AU166" s="284"/>
      <c r="AV166" s="284"/>
      <c r="AW166" s="284"/>
      <c r="AX166" s="284"/>
      <c r="AY166" s="284"/>
      <c r="AZ166" s="284"/>
      <c r="BA166" s="284"/>
      <c r="BB166" s="284"/>
      <c r="BC166" s="284"/>
      <c r="BD166" s="284"/>
      <c r="BE166" s="284"/>
      <c r="BF166" s="284"/>
      <c r="BG166" s="284"/>
      <c r="BH166" s="284"/>
      <c r="BI166" s="284"/>
    </row>
    <row r="167" ht="14.25" customHeight="1">
      <c r="A167" s="282"/>
      <c r="B167" s="283"/>
      <c r="C167" s="284"/>
      <c r="D167" s="284"/>
      <c r="E167" s="284"/>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c r="AL167" s="284"/>
      <c r="AM167" s="284"/>
      <c r="AN167" s="284"/>
      <c r="AO167" s="284"/>
      <c r="AP167" s="284"/>
      <c r="AQ167" s="284"/>
      <c r="AR167" s="284"/>
      <c r="AS167" s="284"/>
      <c r="AT167" s="284"/>
      <c r="AU167" s="284"/>
      <c r="AV167" s="284"/>
      <c r="AW167" s="284"/>
      <c r="AX167" s="284"/>
      <c r="AY167" s="284"/>
      <c r="AZ167" s="284"/>
      <c r="BA167" s="284"/>
      <c r="BB167" s="284"/>
      <c r="BC167" s="284"/>
      <c r="BD167" s="284"/>
      <c r="BE167" s="284"/>
      <c r="BF167" s="284"/>
      <c r="BG167" s="284"/>
      <c r="BH167" s="284"/>
      <c r="BI167" s="284"/>
    </row>
    <row r="168" ht="14.25" customHeight="1">
      <c r="A168" s="282"/>
      <c r="B168" s="283"/>
      <c r="C168" s="284"/>
      <c r="D168" s="284"/>
      <c r="E168" s="284"/>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c r="AL168" s="284"/>
      <c r="AM168" s="284"/>
      <c r="AN168" s="284"/>
      <c r="AO168" s="284"/>
      <c r="AP168" s="284"/>
      <c r="AQ168" s="284"/>
      <c r="AR168" s="284"/>
      <c r="AS168" s="284"/>
      <c r="AT168" s="284"/>
      <c r="AU168" s="284"/>
      <c r="AV168" s="284"/>
      <c r="AW168" s="284"/>
      <c r="AX168" s="284"/>
      <c r="AY168" s="284"/>
      <c r="AZ168" s="284"/>
      <c r="BA168" s="284"/>
      <c r="BB168" s="284"/>
      <c r="BC168" s="284"/>
      <c r="BD168" s="284"/>
      <c r="BE168" s="284"/>
      <c r="BF168" s="284"/>
      <c r="BG168" s="284"/>
      <c r="BH168" s="284"/>
      <c r="BI168" s="284"/>
    </row>
    <row r="169" ht="14.25" customHeight="1">
      <c r="A169" s="282"/>
      <c r="B169" s="283"/>
      <c r="C169" s="284"/>
      <c r="D169" s="284"/>
      <c r="E169" s="284"/>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c r="AL169" s="284"/>
      <c r="AM169" s="284"/>
      <c r="AN169" s="284"/>
      <c r="AO169" s="284"/>
      <c r="AP169" s="284"/>
      <c r="AQ169" s="284"/>
      <c r="AR169" s="284"/>
      <c r="AS169" s="284"/>
      <c r="AT169" s="284"/>
      <c r="AU169" s="284"/>
      <c r="AV169" s="284"/>
      <c r="AW169" s="284"/>
      <c r="AX169" s="284"/>
      <c r="AY169" s="284"/>
      <c r="AZ169" s="284"/>
      <c r="BA169" s="284"/>
      <c r="BB169" s="284"/>
      <c r="BC169" s="284"/>
      <c r="BD169" s="284"/>
      <c r="BE169" s="284"/>
      <c r="BF169" s="284"/>
      <c r="BG169" s="284"/>
      <c r="BH169" s="284"/>
      <c r="BI169" s="284"/>
    </row>
    <row r="170" ht="14.25" customHeight="1">
      <c r="A170" s="282"/>
      <c r="B170" s="283"/>
      <c r="C170" s="284"/>
      <c r="D170" s="284"/>
      <c r="E170" s="284"/>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c r="AL170" s="284"/>
      <c r="AM170" s="284"/>
      <c r="AN170" s="284"/>
      <c r="AO170" s="284"/>
      <c r="AP170" s="284"/>
      <c r="AQ170" s="284"/>
      <c r="AR170" s="284"/>
      <c r="AS170" s="284"/>
      <c r="AT170" s="284"/>
      <c r="AU170" s="284"/>
      <c r="AV170" s="284"/>
      <c r="AW170" s="284"/>
      <c r="AX170" s="284"/>
      <c r="AY170" s="284"/>
      <c r="AZ170" s="284"/>
      <c r="BA170" s="284"/>
      <c r="BB170" s="284"/>
      <c r="BC170" s="284"/>
      <c r="BD170" s="284"/>
      <c r="BE170" s="284"/>
      <c r="BF170" s="284"/>
      <c r="BG170" s="284"/>
      <c r="BH170" s="284"/>
      <c r="BI170" s="284"/>
    </row>
    <row r="171" ht="14.25" customHeight="1">
      <c r="A171" s="282"/>
      <c r="B171" s="283"/>
      <c r="C171" s="284"/>
      <c r="D171" s="284"/>
      <c r="E171" s="284"/>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c r="AL171" s="284"/>
      <c r="AM171" s="284"/>
      <c r="AN171" s="284"/>
      <c r="AO171" s="284"/>
      <c r="AP171" s="284"/>
      <c r="AQ171" s="284"/>
      <c r="AR171" s="284"/>
      <c r="AS171" s="284"/>
      <c r="AT171" s="284"/>
      <c r="AU171" s="284"/>
      <c r="AV171" s="284"/>
      <c r="AW171" s="284"/>
      <c r="AX171" s="284"/>
      <c r="AY171" s="284"/>
      <c r="AZ171" s="284"/>
      <c r="BA171" s="284"/>
      <c r="BB171" s="284"/>
      <c r="BC171" s="284"/>
      <c r="BD171" s="284"/>
      <c r="BE171" s="284"/>
      <c r="BF171" s="284"/>
      <c r="BG171" s="284"/>
      <c r="BH171" s="284"/>
      <c r="BI171" s="284"/>
    </row>
    <row r="172" ht="14.25" customHeight="1">
      <c r="A172" s="282"/>
      <c r="B172" s="283"/>
      <c r="C172" s="284"/>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c r="AL172" s="284"/>
      <c r="AM172" s="284"/>
      <c r="AN172" s="284"/>
      <c r="AO172" s="284"/>
      <c r="AP172" s="284"/>
      <c r="AQ172" s="284"/>
      <c r="AR172" s="284"/>
      <c r="AS172" s="284"/>
      <c r="AT172" s="284"/>
      <c r="AU172" s="284"/>
      <c r="AV172" s="284"/>
      <c r="AW172" s="284"/>
      <c r="AX172" s="284"/>
      <c r="AY172" s="284"/>
      <c r="AZ172" s="284"/>
      <c r="BA172" s="284"/>
      <c r="BB172" s="284"/>
      <c r="BC172" s="284"/>
      <c r="BD172" s="284"/>
      <c r="BE172" s="284"/>
      <c r="BF172" s="284"/>
      <c r="BG172" s="284"/>
      <c r="BH172" s="284"/>
      <c r="BI172" s="284"/>
    </row>
    <row r="173" ht="14.25" customHeight="1">
      <c r="A173" s="282"/>
      <c r="B173" s="283"/>
      <c r="C173" s="284"/>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c r="AL173" s="284"/>
      <c r="AM173" s="284"/>
      <c r="AN173" s="284"/>
      <c r="AO173" s="284"/>
      <c r="AP173" s="284"/>
      <c r="AQ173" s="284"/>
      <c r="AR173" s="284"/>
      <c r="AS173" s="284"/>
      <c r="AT173" s="284"/>
      <c r="AU173" s="284"/>
      <c r="AV173" s="284"/>
      <c r="AW173" s="284"/>
      <c r="AX173" s="284"/>
      <c r="AY173" s="284"/>
      <c r="AZ173" s="284"/>
      <c r="BA173" s="284"/>
      <c r="BB173" s="284"/>
      <c r="BC173" s="284"/>
      <c r="BD173" s="284"/>
      <c r="BE173" s="284"/>
      <c r="BF173" s="284"/>
      <c r="BG173" s="284"/>
      <c r="BH173" s="284"/>
      <c r="BI173" s="284"/>
    </row>
    <row r="174" ht="14.25" customHeight="1">
      <c r="A174" s="282"/>
      <c r="B174" s="283"/>
      <c r="C174" s="284"/>
      <c r="D174" s="284"/>
      <c r="E174" s="284"/>
      <c r="F174" s="284"/>
      <c r="G174" s="284"/>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c r="AL174" s="284"/>
      <c r="AM174" s="284"/>
      <c r="AN174" s="284"/>
      <c r="AO174" s="284"/>
      <c r="AP174" s="284"/>
      <c r="AQ174" s="284"/>
      <c r="AR174" s="284"/>
      <c r="AS174" s="284"/>
      <c r="AT174" s="284"/>
      <c r="AU174" s="284"/>
      <c r="AV174" s="284"/>
      <c r="AW174" s="284"/>
      <c r="AX174" s="284"/>
      <c r="AY174" s="284"/>
      <c r="AZ174" s="284"/>
      <c r="BA174" s="284"/>
      <c r="BB174" s="284"/>
      <c r="BC174" s="284"/>
      <c r="BD174" s="284"/>
      <c r="BE174" s="284"/>
      <c r="BF174" s="284"/>
      <c r="BG174" s="284"/>
      <c r="BH174" s="284"/>
      <c r="BI174" s="284"/>
    </row>
    <row r="175" ht="14.25" customHeight="1">
      <c r="A175" s="282"/>
      <c r="B175" s="283"/>
      <c r="C175" s="284"/>
      <c r="D175" s="284"/>
      <c r="E175" s="284"/>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c r="AL175" s="284"/>
      <c r="AM175" s="284"/>
      <c r="AN175" s="284"/>
      <c r="AO175" s="284"/>
      <c r="AP175" s="284"/>
      <c r="AQ175" s="284"/>
      <c r="AR175" s="284"/>
      <c r="AS175" s="284"/>
      <c r="AT175" s="284"/>
      <c r="AU175" s="284"/>
      <c r="AV175" s="284"/>
      <c r="AW175" s="284"/>
      <c r="AX175" s="284"/>
      <c r="AY175" s="284"/>
      <c r="AZ175" s="284"/>
      <c r="BA175" s="284"/>
      <c r="BB175" s="284"/>
      <c r="BC175" s="284"/>
      <c r="BD175" s="284"/>
      <c r="BE175" s="284"/>
      <c r="BF175" s="284"/>
      <c r="BG175" s="284"/>
      <c r="BH175" s="284"/>
      <c r="BI175" s="284"/>
    </row>
    <row r="176" ht="14.25" customHeight="1">
      <c r="A176" s="282"/>
      <c r="B176" s="283"/>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c r="AL176" s="284"/>
      <c r="AM176" s="284"/>
      <c r="AN176" s="284"/>
      <c r="AO176" s="284"/>
      <c r="AP176" s="284"/>
      <c r="AQ176" s="284"/>
      <c r="AR176" s="284"/>
      <c r="AS176" s="284"/>
      <c r="AT176" s="284"/>
      <c r="AU176" s="284"/>
      <c r="AV176" s="284"/>
      <c r="AW176" s="284"/>
      <c r="AX176" s="284"/>
      <c r="AY176" s="284"/>
      <c r="AZ176" s="284"/>
      <c r="BA176" s="284"/>
      <c r="BB176" s="284"/>
      <c r="BC176" s="284"/>
      <c r="BD176" s="284"/>
      <c r="BE176" s="284"/>
      <c r="BF176" s="284"/>
      <c r="BG176" s="284"/>
      <c r="BH176" s="284"/>
      <c r="BI176" s="284"/>
    </row>
    <row r="177" ht="14.25" customHeight="1">
      <c r="A177" s="282"/>
      <c r="B177" s="283"/>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c r="AL177" s="284"/>
      <c r="AM177" s="284"/>
      <c r="AN177" s="284"/>
      <c r="AO177" s="284"/>
      <c r="AP177" s="284"/>
      <c r="AQ177" s="284"/>
      <c r="AR177" s="284"/>
      <c r="AS177" s="284"/>
      <c r="AT177" s="284"/>
      <c r="AU177" s="284"/>
      <c r="AV177" s="284"/>
      <c r="AW177" s="284"/>
      <c r="AX177" s="284"/>
      <c r="AY177" s="284"/>
      <c r="AZ177" s="284"/>
      <c r="BA177" s="284"/>
      <c r="BB177" s="284"/>
      <c r="BC177" s="284"/>
      <c r="BD177" s="284"/>
      <c r="BE177" s="284"/>
      <c r="BF177" s="284"/>
      <c r="BG177" s="284"/>
      <c r="BH177" s="284"/>
      <c r="BI177" s="284"/>
    </row>
    <row r="178" ht="14.25" customHeight="1">
      <c r="A178" s="282"/>
      <c r="B178" s="283"/>
      <c r="C178" s="284"/>
      <c r="D178" s="284"/>
      <c r="E178" s="284"/>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c r="AL178" s="284"/>
      <c r="AM178" s="284"/>
      <c r="AN178" s="284"/>
      <c r="AO178" s="284"/>
      <c r="AP178" s="284"/>
      <c r="AQ178" s="284"/>
      <c r="AR178" s="284"/>
      <c r="AS178" s="284"/>
      <c r="AT178" s="284"/>
      <c r="AU178" s="284"/>
      <c r="AV178" s="284"/>
      <c r="AW178" s="284"/>
      <c r="AX178" s="284"/>
      <c r="AY178" s="284"/>
      <c r="AZ178" s="284"/>
      <c r="BA178" s="284"/>
      <c r="BB178" s="284"/>
      <c r="BC178" s="284"/>
      <c r="BD178" s="284"/>
      <c r="BE178" s="284"/>
      <c r="BF178" s="284"/>
      <c r="BG178" s="284"/>
      <c r="BH178" s="284"/>
      <c r="BI178" s="284"/>
    </row>
    <row r="179" ht="14.25" customHeight="1">
      <c r="A179" s="282"/>
      <c r="B179" s="283"/>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c r="AL179" s="284"/>
      <c r="AM179" s="284"/>
      <c r="AN179" s="284"/>
      <c r="AO179" s="284"/>
      <c r="AP179" s="284"/>
      <c r="AQ179" s="284"/>
      <c r="AR179" s="284"/>
      <c r="AS179" s="284"/>
      <c r="AT179" s="284"/>
      <c r="AU179" s="284"/>
      <c r="AV179" s="284"/>
      <c r="AW179" s="284"/>
      <c r="AX179" s="284"/>
      <c r="AY179" s="284"/>
      <c r="AZ179" s="284"/>
      <c r="BA179" s="284"/>
      <c r="BB179" s="284"/>
      <c r="BC179" s="284"/>
      <c r="BD179" s="284"/>
      <c r="BE179" s="284"/>
      <c r="BF179" s="284"/>
      <c r="BG179" s="284"/>
      <c r="BH179" s="284"/>
      <c r="BI179" s="284"/>
    </row>
    <row r="180" ht="14.25" customHeight="1">
      <c r="A180" s="282"/>
      <c r="B180" s="283"/>
      <c r="C180" s="284"/>
      <c r="D180" s="284"/>
      <c r="E180" s="284"/>
      <c r="F180" s="284"/>
      <c r="G180" s="284"/>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c r="AL180" s="284"/>
      <c r="AM180" s="284"/>
      <c r="AN180" s="284"/>
      <c r="AO180" s="284"/>
      <c r="AP180" s="284"/>
      <c r="AQ180" s="284"/>
      <c r="AR180" s="284"/>
      <c r="AS180" s="284"/>
      <c r="AT180" s="284"/>
      <c r="AU180" s="284"/>
      <c r="AV180" s="284"/>
      <c r="AW180" s="284"/>
      <c r="AX180" s="284"/>
      <c r="AY180" s="284"/>
      <c r="AZ180" s="284"/>
      <c r="BA180" s="284"/>
      <c r="BB180" s="284"/>
      <c r="BC180" s="284"/>
      <c r="BD180" s="284"/>
      <c r="BE180" s="284"/>
      <c r="BF180" s="284"/>
      <c r="BG180" s="284"/>
      <c r="BH180" s="284"/>
      <c r="BI180" s="284"/>
    </row>
    <row r="181" ht="14.25" customHeight="1">
      <c r="A181" s="282"/>
      <c r="B181" s="283"/>
      <c r="C181" s="284"/>
      <c r="D181" s="284"/>
      <c r="E181" s="284"/>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c r="AL181" s="284"/>
      <c r="AM181" s="284"/>
      <c r="AN181" s="284"/>
      <c r="AO181" s="284"/>
      <c r="AP181" s="284"/>
      <c r="AQ181" s="284"/>
      <c r="AR181" s="284"/>
      <c r="AS181" s="284"/>
      <c r="AT181" s="284"/>
      <c r="AU181" s="284"/>
      <c r="AV181" s="284"/>
      <c r="AW181" s="284"/>
      <c r="AX181" s="284"/>
      <c r="AY181" s="284"/>
      <c r="AZ181" s="284"/>
      <c r="BA181" s="284"/>
      <c r="BB181" s="284"/>
      <c r="BC181" s="284"/>
      <c r="BD181" s="284"/>
      <c r="BE181" s="284"/>
      <c r="BF181" s="284"/>
      <c r="BG181" s="284"/>
      <c r="BH181" s="284"/>
      <c r="BI181" s="284"/>
    </row>
    <row r="182" ht="14.25" customHeight="1">
      <c r="A182" s="282"/>
      <c r="B182" s="283"/>
      <c r="C182" s="284"/>
      <c r="D182" s="284"/>
      <c r="E182" s="284"/>
      <c r="F182" s="284"/>
      <c r="G182" s="284"/>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c r="AL182" s="284"/>
      <c r="AM182" s="284"/>
      <c r="AN182" s="284"/>
      <c r="AO182" s="284"/>
      <c r="AP182" s="284"/>
      <c r="AQ182" s="284"/>
      <c r="AR182" s="284"/>
      <c r="AS182" s="284"/>
      <c r="AT182" s="284"/>
      <c r="AU182" s="284"/>
      <c r="AV182" s="284"/>
      <c r="AW182" s="284"/>
      <c r="AX182" s="284"/>
      <c r="AY182" s="284"/>
      <c r="AZ182" s="284"/>
      <c r="BA182" s="284"/>
      <c r="BB182" s="284"/>
      <c r="BC182" s="284"/>
      <c r="BD182" s="284"/>
      <c r="BE182" s="284"/>
      <c r="BF182" s="284"/>
      <c r="BG182" s="284"/>
      <c r="BH182" s="284"/>
      <c r="BI182" s="284"/>
    </row>
    <row r="183" ht="14.25" customHeight="1">
      <c r="A183" s="282"/>
      <c r="B183" s="283"/>
      <c r="C183" s="284"/>
      <c r="D183" s="284"/>
      <c r="E183" s="284"/>
      <c r="F183" s="284"/>
      <c r="G183" s="284"/>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c r="AL183" s="284"/>
      <c r="AM183" s="284"/>
      <c r="AN183" s="284"/>
      <c r="AO183" s="284"/>
      <c r="AP183" s="284"/>
      <c r="AQ183" s="284"/>
      <c r="AR183" s="284"/>
      <c r="AS183" s="284"/>
      <c r="AT183" s="284"/>
      <c r="AU183" s="284"/>
      <c r="AV183" s="284"/>
      <c r="AW183" s="284"/>
      <c r="AX183" s="284"/>
      <c r="AY183" s="284"/>
      <c r="AZ183" s="284"/>
      <c r="BA183" s="284"/>
      <c r="BB183" s="284"/>
      <c r="BC183" s="284"/>
      <c r="BD183" s="284"/>
      <c r="BE183" s="284"/>
      <c r="BF183" s="284"/>
      <c r="BG183" s="284"/>
      <c r="BH183" s="284"/>
      <c r="BI183" s="284"/>
    </row>
    <row r="184" ht="14.25" customHeight="1">
      <c r="A184" s="282"/>
      <c r="B184" s="283"/>
      <c r="C184" s="284"/>
      <c r="D184" s="284"/>
      <c r="E184" s="284"/>
      <c r="F184" s="284"/>
      <c r="G184" s="284"/>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c r="AL184" s="284"/>
      <c r="AM184" s="284"/>
      <c r="AN184" s="284"/>
      <c r="AO184" s="284"/>
      <c r="AP184" s="284"/>
      <c r="AQ184" s="284"/>
      <c r="AR184" s="284"/>
      <c r="AS184" s="284"/>
      <c r="AT184" s="284"/>
      <c r="AU184" s="284"/>
      <c r="AV184" s="284"/>
      <c r="AW184" s="284"/>
      <c r="AX184" s="284"/>
      <c r="AY184" s="284"/>
      <c r="AZ184" s="284"/>
      <c r="BA184" s="284"/>
      <c r="BB184" s="284"/>
      <c r="BC184" s="284"/>
      <c r="BD184" s="284"/>
      <c r="BE184" s="284"/>
      <c r="BF184" s="284"/>
      <c r="BG184" s="284"/>
      <c r="BH184" s="284"/>
      <c r="BI184" s="284"/>
    </row>
    <row r="185" ht="14.25" customHeight="1">
      <c r="A185" s="282"/>
      <c r="B185" s="283"/>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c r="AL185" s="284"/>
      <c r="AM185" s="284"/>
      <c r="AN185" s="284"/>
      <c r="AO185" s="284"/>
      <c r="AP185" s="284"/>
      <c r="AQ185" s="284"/>
      <c r="AR185" s="284"/>
      <c r="AS185" s="284"/>
      <c r="AT185" s="284"/>
      <c r="AU185" s="284"/>
      <c r="AV185" s="284"/>
      <c r="AW185" s="284"/>
      <c r="AX185" s="284"/>
      <c r="AY185" s="284"/>
      <c r="AZ185" s="284"/>
      <c r="BA185" s="284"/>
      <c r="BB185" s="284"/>
      <c r="BC185" s="284"/>
      <c r="BD185" s="284"/>
      <c r="BE185" s="284"/>
      <c r="BF185" s="284"/>
      <c r="BG185" s="284"/>
      <c r="BH185" s="284"/>
      <c r="BI185" s="284"/>
    </row>
    <row r="186" ht="14.25" customHeight="1">
      <c r="A186" s="282"/>
      <c r="B186" s="283"/>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c r="AL186" s="284"/>
      <c r="AM186" s="284"/>
      <c r="AN186" s="284"/>
      <c r="AO186" s="284"/>
      <c r="AP186" s="284"/>
      <c r="AQ186" s="284"/>
      <c r="AR186" s="284"/>
      <c r="AS186" s="284"/>
      <c r="AT186" s="284"/>
      <c r="AU186" s="284"/>
      <c r="AV186" s="284"/>
      <c r="AW186" s="284"/>
      <c r="AX186" s="284"/>
      <c r="AY186" s="284"/>
      <c r="AZ186" s="284"/>
      <c r="BA186" s="284"/>
      <c r="BB186" s="284"/>
      <c r="BC186" s="284"/>
      <c r="BD186" s="284"/>
      <c r="BE186" s="284"/>
      <c r="BF186" s="284"/>
      <c r="BG186" s="284"/>
      <c r="BH186" s="284"/>
      <c r="BI186" s="284"/>
    </row>
    <row r="187" ht="14.25" customHeight="1">
      <c r="A187" s="282"/>
      <c r="B187" s="283"/>
      <c r="C187" s="284"/>
      <c r="D187" s="284"/>
      <c r="E187" s="284"/>
      <c r="F187" s="284"/>
      <c r="G187" s="284"/>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c r="AL187" s="284"/>
      <c r="AM187" s="284"/>
      <c r="AN187" s="284"/>
      <c r="AO187" s="284"/>
      <c r="AP187" s="284"/>
      <c r="AQ187" s="284"/>
      <c r="AR187" s="284"/>
      <c r="AS187" s="284"/>
      <c r="AT187" s="284"/>
      <c r="AU187" s="284"/>
      <c r="AV187" s="284"/>
      <c r="AW187" s="284"/>
      <c r="AX187" s="284"/>
      <c r="AY187" s="284"/>
      <c r="AZ187" s="284"/>
      <c r="BA187" s="284"/>
      <c r="BB187" s="284"/>
      <c r="BC187" s="284"/>
      <c r="BD187" s="284"/>
      <c r="BE187" s="284"/>
      <c r="BF187" s="284"/>
      <c r="BG187" s="284"/>
      <c r="BH187" s="284"/>
      <c r="BI187" s="284"/>
    </row>
    <row r="188" ht="14.25" customHeight="1">
      <c r="A188" s="282"/>
      <c r="B188" s="283"/>
      <c r="C188" s="284"/>
      <c r="D188" s="284"/>
      <c r="E188" s="284"/>
      <c r="F188" s="284"/>
      <c r="G188" s="284"/>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c r="AL188" s="284"/>
      <c r="AM188" s="284"/>
      <c r="AN188" s="284"/>
      <c r="AO188" s="284"/>
      <c r="AP188" s="284"/>
      <c r="AQ188" s="284"/>
      <c r="AR188" s="284"/>
      <c r="AS188" s="284"/>
      <c r="AT188" s="284"/>
      <c r="AU188" s="284"/>
      <c r="AV188" s="284"/>
      <c r="AW188" s="284"/>
      <c r="AX188" s="284"/>
      <c r="AY188" s="284"/>
      <c r="AZ188" s="284"/>
      <c r="BA188" s="284"/>
      <c r="BB188" s="284"/>
      <c r="BC188" s="284"/>
      <c r="BD188" s="284"/>
      <c r="BE188" s="284"/>
      <c r="BF188" s="284"/>
      <c r="BG188" s="284"/>
      <c r="BH188" s="284"/>
      <c r="BI188" s="284"/>
    </row>
    <row r="189" ht="14.25" customHeight="1">
      <c r="A189" s="282"/>
      <c r="B189" s="283"/>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c r="AL189" s="284"/>
      <c r="AM189" s="284"/>
      <c r="AN189" s="284"/>
      <c r="AO189" s="284"/>
      <c r="AP189" s="284"/>
      <c r="AQ189" s="284"/>
      <c r="AR189" s="284"/>
      <c r="AS189" s="284"/>
      <c r="AT189" s="284"/>
      <c r="AU189" s="284"/>
      <c r="AV189" s="284"/>
      <c r="AW189" s="284"/>
      <c r="AX189" s="284"/>
      <c r="AY189" s="284"/>
      <c r="AZ189" s="284"/>
      <c r="BA189" s="284"/>
      <c r="BB189" s="284"/>
      <c r="BC189" s="284"/>
      <c r="BD189" s="284"/>
      <c r="BE189" s="284"/>
      <c r="BF189" s="284"/>
      <c r="BG189" s="284"/>
      <c r="BH189" s="284"/>
      <c r="BI189" s="284"/>
    </row>
    <row r="190" ht="14.25" customHeight="1">
      <c r="A190" s="282"/>
      <c r="B190" s="283"/>
      <c r="C190" s="284"/>
      <c r="D190" s="284"/>
      <c r="E190" s="284"/>
      <c r="F190" s="284"/>
      <c r="G190" s="284"/>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c r="AL190" s="284"/>
      <c r="AM190" s="284"/>
      <c r="AN190" s="284"/>
      <c r="AO190" s="284"/>
      <c r="AP190" s="284"/>
      <c r="AQ190" s="284"/>
      <c r="AR190" s="284"/>
      <c r="AS190" s="284"/>
      <c r="AT190" s="284"/>
      <c r="AU190" s="284"/>
      <c r="AV190" s="284"/>
      <c r="AW190" s="284"/>
      <c r="AX190" s="284"/>
      <c r="AY190" s="284"/>
      <c r="AZ190" s="284"/>
      <c r="BA190" s="284"/>
      <c r="BB190" s="284"/>
      <c r="BC190" s="284"/>
      <c r="BD190" s="284"/>
      <c r="BE190" s="284"/>
      <c r="BF190" s="284"/>
      <c r="BG190" s="284"/>
      <c r="BH190" s="284"/>
      <c r="BI190" s="284"/>
    </row>
    <row r="191" ht="14.25" customHeight="1">
      <c r="A191" s="282"/>
      <c r="B191" s="283"/>
      <c r="C191" s="284"/>
      <c r="D191" s="284"/>
      <c r="E191" s="284"/>
      <c r="F191" s="284"/>
      <c r="G191" s="284"/>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c r="AL191" s="284"/>
      <c r="AM191" s="284"/>
      <c r="AN191" s="284"/>
      <c r="AO191" s="284"/>
      <c r="AP191" s="284"/>
      <c r="AQ191" s="284"/>
      <c r="AR191" s="284"/>
      <c r="AS191" s="284"/>
      <c r="AT191" s="284"/>
      <c r="AU191" s="284"/>
      <c r="AV191" s="284"/>
      <c r="AW191" s="284"/>
      <c r="AX191" s="284"/>
      <c r="AY191" s="284"/>
      <c r="AZ191" s="284"/>
      <c r="BA191" s="284"/>
      <c r="BB191" s="284"/>
      <c r="BC191" s="284"/>
      <c r="BD191" s="284"/>
      <c r="BE191" s="284"/>
      <c r="BF191" s="284"/>
      <c r="BG191" s="284"/>
      <c r="BH191" s="284"/>
      <c r="BI191" s="284"/>
    </row>
    <row r="192" ht="14.25" customHeight="1">
      <c r="A192" s="282"/>
      <c r="B192" s="283"/>
      <c r="C192" s="284"/>
      <c r="D192" s="284"/>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c r="AL192" s="284"/>
      <c r="AM192" s="284"/>
      <c r="AN192" s="284"/>
      <c r="AO192" s="284"/>
      <c r="AP192" s="284"/>
      <c r="AQ192" s="284"/>
      <c r="AR192" s="284"/>
      <c r="AS192" s="284"/>
      <c r="AT192" s="284"/>
      <c r="AU192" s="284"/>
      <c r="AV192" s="284"/>
      <c r="AW192" s="284"/>
      <c r="AX192" s="284"/>
      <c r="AY192" s="284"/>
      <c r="AZ192" s="284"/>
      <c r="BA192" s="284"/>
      <c r="BB192" s="284"/>
      <c r="BC192" s="284"/>
      <c r="BD192" s="284"/>
      <c r="BE192" s="284"/>
      <c r="BF192" s="284"/>
      <c r="BG192" s="284"/>
      <c r="BH192" s="284"/>
      <c r="BI192" s="284"/>
    </row>
    <row r="193" ht="14.25" customHeight="1">
      <c r="A193" s="282"/>
      <c r="B193" s="283"/>
      <c r="C193" s="284"/>
      <c r="D193" s="284"/>
      <c r="E193" s="284"/>
      <c r="F193" s="284"/>
      <c r="G193" s="284"/>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c r="AL193" s="284"/>
      <c r="AM193" s="284"/>
      <c r="AN193" s="284"/>
      <c r="AO193" s="284"/>
      <c r="AP193" s="284"/>
      <c r="AQ193" s="284"/>
      <c r="AR193" s="284"/>
      <c r="AS193" s="284"/>
      <c r="AT193" s="284"/>
      <c r="AU193" s="284"/>
      <c r="AV193" s="284"/>
      <c r="AW193" s="284"/>
      <c r="AX193" s="284"/>
      <c r="AY193" s="284"/>
      <c r="AZ193" s="284"/>
      <c r="BA193" s="284"/>
      <c r="BB193" s="284"/>
      <c r="BC193" s="284"/>
      <c r="BD193" s="284"/>
      <c r="BE193" s="284"/>
      <c r="BF193" s="284"/>
      <c r="BG193" s="284"/>
      <c r="BH193" s="284"/>
      <c r="BI193" s="284"/>
    </row>
    <row r="194" ht="14.25" customHeight="1">
      <c r="A194" s="282"/>
      <c r="B194" s="283"/>
      <c r="C194" s="284"/>
      <c r="D194" s="284"/>
      <c r="E194" s="284"/>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c r="AL194" s="284"/>
      <c r="AM194" s="284"/>
      <c r="AN194" s="284"/>
      <c r="AO194" s="284"/>
      <c r="AP194" s="284"/>
      <c r="AQ194" s="284"/>
      <c r="AR194" s="284"/>
      <c r="AS194" s="284"/>
      <c r="AT194" s="284"/>
      <c r="AU194" s="284"/>
      <c r="AV194" s="284"/>
      <c r="AW194" s="284"/>
      <c r="AX194" s="284"/>
      <c r="AY194" s="284"/>
      <c r="AZ194" s="284"/>
      <c r="BA194" s="284"/>
      <c r="BB194" s="284"/>
      <c r="BC194" s="284"/>
      <c r="BD194" s="284"/>
      <c r="BE194" s="284"/>
      <c r="BF194" s="284"/>
      <c r="BG194" s="284"/>
      <c r="BH194" s="284"/>
      <c r="BI194" s="284"/>
    </row>
    <row r="195" ht="14.25" customHeight="1">
      <c r="A195" s="282"/>
      <c r="B195" s="283"/>
      <c r="C195" s="284"/>
      <c r="D195" s="284"/>
      <c r="E195" s="284"/>
      <c r="F195" s="284"/>
      <c r="G195" s="284"/>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c r="AL195" s="284"/>
      <c r="AM195" s="284"/>
      <c r="AN195" s="284"/>
      <c r="AO195" s="284"/>
      <c r="AP195" s="284"/>
      <c r="AQ195" s="284"/>
      <c r="AR195" s="284"/>
      <c r="AS195" s="284"/>
      <c r="AT195" s="284"/>
      <c r="AU195" s="284"/>
      <c r="AV195" s="284"/>
      <c r="AW195" s="284"/>
      <c r="AX195" s="284"/>
      <c r="AY195" s="284"/>
      <c r="AZ195" s="284"/>
      <c r="BA195" s="284"/>
      <c r="BB195" s="284"/>
      <c r="BC195" s="284"/>
      <c r="BD195" s="284"/>
      <c r="BE195" s="284"/>
      <c r="BF195" s="284"/>
      <c r="BG195" s="284"/>
      <c r="BH195" s="284"/>
      <c r="BI195" s="284"/>
    </row>
    <row r="196" ht="14.25" customHeight="1">
      <c r="A196" s="282"/>
      <c r="B196" s="283"/>
      <c r="C196" s="284"/>
      <c r="D196" s="284"/>
      <c r="E196" s="284"/>
      <c r="F196" s="284"/>
      <c r="G196" s="284"/>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c r="AL196" s="284"/>
      <c r="AM196" s="284"/>
      <c r="AN196" s="284"/>
      <c r="AO196" s="284"/>
      <c r="AP196" s="284"/>
      <c r="AQ196" s="284"/>
      <c r="AR196" s="284"/>
      <c r="AS196" s="284"/>
      <c r="AT196" s="284"/>
      <c r="AU196" s="284"/>
      <c r="AV196" s="284"/>
      <c r="AW196" s="284"/>
      <c r="AX196" s="284"/>
      <c r="AY196" s="284"/>
      <c r="AZ196" s="284"/>
      <c r="BA196" s="284"/>
      <c r="BB196" s="284"/>
      <c r="BC196" s="284"/>
      <c r="BD196" s="284"/>
      <c r="BE196" s="284"/>
      <c r="BF196" s="284"/>
      <c r="BG196" s="284"/>
      <c r="BH196" s="284"/>
      <c r="BI196" s="284"/>
    </row>
    <row r="197" ht="14.25" customHeight="1">
      <c r="A197" s="282"/>
      <c r="B197" s="283"/>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c r="AL197" s="284"/>
      <c r="AM197" s="284"/>
      <c r="AN197" s="284"/>
      <c r="AO197" s="284"/>
      <c r="AP197" s="284"/>
      <c r="AQ197" s="284"/>
      <c r="AR197" s="284"/>
      <c r="AS197" s="284"/>
      <c r="AT197" s="284"/>
      <c r="AU197" s="284"/>
      <c r="AV197" s="284"/>
      <c r="AW197" s="284"/>
      <c r="AX197" s="284"/>
      <c r="AY197" s="284"/>
      <c r="AZ197" s="284"/>
      <c r="BA197" s="284"/>
      <c r="BB197" s="284"/>
      <c r="BC197" s="284"/>
      <c r="BD197" s="284"/>
      <c r="BE197" s="284"/>
      <c r="BF197" s="284"/>
      <c r="BG197" s="284"/>
      <c r="BH197" s="284"/>
      <c r="BI197" s="284"/>
    </row>
    <row r="198" ht="14.25" customHeight="1">
      <c r="A198" s="282"/>
      <c r="B198" s="283"/>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c r="AL198" s="284"/>
      <c r="AM198" s="284"/>
      <c r="AN198" s="284"/>
      <c r="AO198" s="284"/>
      <c r="AP198" s="284"/>
      <c r="AQ198" s="284"/>
      <c r="AR198" s="284"/>
      <c r="AS198" s="284"/>
      <c r="AT198" s="284"/>
      <c r="AU198" s="284"/>
      <c r="AV198" s="284"/>
      <c r="AW198" s="284"/>
      <c r="AX198" s="284"/>
      <c r="AY198" s="284"/>
      <c r="AZ198" s="284"/>
      <c r="BA198" s="284"/>
      <c r="BB198" s="284"/>
      <c r="BC198" s="284"/>
      <c r="BD198" s="284"/>
      <c r="BE198" s="284"/>
      <c r="BF198" s="284"/>
      <c r="BG198" s="284"/>
      <c r="BH198" s="284"/>
      <c r="BI198" s="284"/>
    </row>
    <row r="199" ht="14.25" customHeight="1">
      <c r="A199" s="282"/>
      <c r="B199" s="283"/>
      <c r="C199" s="284"/>
      <c r="D199" s="284"/>
      <c r="E199" s="284"/>
      <c r="F199" s="284"/>
      <c r="G199" s="284"/>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c r="AL199" s="284"/>
      <c r="AM199" s="284"/>
      <c r="AN199" s="284"/>
      <c r="AO199" s="284"/>
      <c r="AP199" s="284"/>
      <c r="AQ199" s="284"/>
      <c r="AR199" s="284"/>
      <c r="AS199" s="284"/>
      <c r="AT199" s="284"/>
      <c r="AU199" s="284"/>
      <c r="AV199" s="284"/>
      <c r="AW199" s="284"/>
      <c r="AX199" s="284"/>
      <c r="AY199" s="284"/>
      <c r="AZ199" s="284"/>
      <c r="BA199" s="284"/>
      <c r="BB199" s="284"/>
      <c r="BC199" s="284"/>
      <c r="BD199" s="284"/>
      <c r="BE199" s="284"/>
      <c r="BF199" s="284"/>
      <c r="BG199" s="284"/>
      <c r="BH199" s="284"/>
      <c r="BI199" s="284"/>
    </row>
    <row r="200" ht="14.25" customHeight="1">
      <c r="A200" s="282"/>
      <c r="B200" s="283"/>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c r="AL200" s="284"/>
      <c r="AM200" s="284"/>
      <c r="AN200" s="284"/>
      <c r="AO200" s="284"/>
      <c r="AP200" s="284"/>
      <c r="AQ200" s="284"/>
      <c r="AR200" s="284"/>
      <c r="AS200" s="284"/>
      <c r="AT200" s="284"/>
      <c r="AU200" s="284"/>
      <c r="AV200" s="284"/>
      <c r="AW200" s="284"/>
      <c r="AX200" s="284"/>
      <c r="AY200" s="284"/>
      <c r="AZ200" s="284"/>
      <c r="BA200" s="284"/>
      <c r="BB200" s="284"/>
      <c r="BC200" s="284"/>
      <c r="BD200" s="284"/>
      <c r="BE200" s="284"/>
      <c r="BF200" s="284"/>
      <c r="BG200" s="284"/>
      <c r="BH200" s="284"/>
      <c r="BI200" s="284"/>
    </row>
    <row r="201" ht="14.25" customHeight="1">
      <c r="A201" s="282"/>
      <c r="B201" s="283"/>
      <c r="C201" s="284"/>
      <c r="D201" s="284"/>
      <c r="E201" s="284"/>
      <c r="F201" s="284"/>
      <c r="G201" s="284"/>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c r="AL201" s="284"/>
      <c r="AM201" s="284"/>
      <c r="AN201" s="284"/>
      <c r="AO201" s="284"/>
      <c r="AP201" s="284"/>
      <c r="AQ201" s="284"/>
      <c r="AR201" s="284"/>
      <c r="AS201" s="284"/>
      <c r="AT201" s="284"/>
      <c r="AU201" s="284"/>
      <c r="AV201" s="284"/>
      <c r="AW201" s="284"/>
      <c r="AX201" s="284"/>
      <c r="AY201" s="284"/>
      <c r="AZ201" s="284"/>
      <c r="BA201" s="284"/>
      <c r="BB201" s="284"/>
      <c r="BC201" s="284"/>
      <c r="BD201" s="284"/>
      <c r="BE201" s="284"/>
      <c r="BF201" s="284"/>
      <c r="BG201" s="284"/>
      <c r="BH201" s="284"/>
      <c r="BI201" s="284"/>
    </row>
    <row r="202" ht="14.25" customHeight="1">
      <c r="A202" s="282"/>
      <c r="B202" s="283"/>
      <c r="C202" s="284"/>
      <c r="D202" s="284"/>
      <c r="E202" s="284"/>
      <c r="F202" s="284"/>
      <c r="G202" s="284"/>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c r="AL202" s="284"/>
      <c r="AM202" s="284"/>
      <c r="AN202" s="284"/>
      <c r="AO202" s="284"/>
      <c r="AP202" s="284"/>
      <c r="AQ202" s="284"/>
      <c r="AR202" s="284"/>
      <c r="AS202" s="284"/>
      <c r="AT202" s="284"/>
      <c r="AU202" s="284"/>
      <c r="AV202" s="284"/>
      <c r="AW202" s="284"/>
      <c r="AX202" s="284"/>
      <c r="AY202" s="284"/>
      <c r="AZ202" s="284"/>
      <c r="BA202" s="284"/>
      <c r="BB202" s="284"/>
      <c r="BC202" s="284"/>
      <c r="BD202" s="284"/>
      <c r="BE202" s="284"/>
      <c r="BF202" s="284"/>
      <c r="BG202" s="284"/>
      <c r="BH202" s="284"/>
      <c r="BI202" s="284"/>
    </row>
    <row r="203" ht="14.25" customHeight="1">
      <c r="A203" s="282"/>
      <c r="B203" s="283"/>
      <c r="C203" s="284"/>
      <c r="D203" s="284"/>
      <c r="E203" s="284"/>
      <c r="F203" s="284"/>
      <c r="G203" s="284"/>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c r="AL203" s="284"/>
      <c r="AM203" s="284"/>
      <c r="AN203" s="284"/>
      <c r="AO203" s="284"/>
      <c r="AP203" s="284"/>
      <c r="AQ203" s="284"/>
      <c r="AR203" s="284"/>
      <c r="AS203" s="284"/>
      <c r="AT203" s="284"/>
      <c r="AU203" s="284"/>
      <c r="AV203" s="284"/>
      <c r="AW203" s="284"/>
      <c r="AX203" s="284"/>
      <c r="AY203" s="284"/>
      <c r="AZ203" s="284"/>
      <c r="BA203" s="284"/>
      <c r="BB203" s="284"/>
      <c r="BC203" s="284"/>
      <c r="BD203" s="284"/>
      <c r="BE203" s="284"/>
      <c r="BF203" s="284"/>
      <c r="BG203" s="284"/>
      <c r="BH203" s="284"/>
      <c r="BI203" s="284"/>
    </row>
    <row r="204" ht="14.25" customHeight="1">
      <c r="A204" s="282"/>
      <c r="B204" s="283"/>
      <c r="C204" s="284"/>
      <c r="D204" s="284"/>
      <c r="E204" s="284"/>
      <c r="F204" s="284"/>
      <c r="G204" s="284"/>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c r="AL204" s="284"/>
      <c r="AM204" s="284"/>
      <c r="AN204" s="284"/>
      <c r="AO204" s="284"/>
      <c r="AP204" s="284"/>
      <c r="AQ204" s="284"/>
      <c r="AR204" s="284"/>
      <c r="AS204" s="284"/>
      <c r="AT204" s="284"/>
      <c r="AU204" s="284"/>
      <c r="AV204" s="284"/>
      <c r="AW204" s="284"/>
      <c r="AX204" s="284"/>
      <c r="AY204" s="284"/>
      <c r="AZ204" s="284"/>
      <c r="BA204" s="284"/>
      <c r="BB204" s="284"/>
      <c r="BC204" s="284"/>
      <c r="BD204" s="284"/>
      <c r="BE204" s="284"/>
      <c r="BF204" s="284"/>
      <c r="BG204" s="284"/>
      <c r="BH204" s="284"/>
      <c r="BI204" s="284"/>
    </row>
    <row r="205" ht="14.25" customHeight="1">
      <c r="A205" s="282"/>
      <c r="B205" s="283"/>
      <c r="C205" s="284"/>
      <c r="D205" s="284"/>
      <c r="E205" s="284"/>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c r="AL205" s="284"/>
      <c r="AM205" s="284"/>
      <c r="AN205" s="284"/>
      <c r="AO205" s="284"/>
      <c r="AP205" s="284"/>
      <c r="AQ205" s="284"/>
      <c r="AR205" s="284"/>
      <c r="AS205" s="284"/>
      <c r="AT205" s="284"/>
      <c r="AU205" s="284"/>
      <c r="AV205" s="284"/>
      <c r="AW205" s="284"/>
      <c r="AX205" s="284"/>
      <c r="AY205" s="284"/>
      <c r="AZ205" s="284"/>
      <c r="BA205" s="284"/>
      <c r="BB205" s="284"/>
      <c r="BC205" s="284"/>
      <c r="BD205" s="284"/>
      <c r="BE205" s="284"/>
      <c r="BF205" s="284"/>
      <c r="BG205" s="284"/>
      <c r="BH205" s="284"/>
      <c r="BI205" s="284"/>
    </row>
    <row r="206" ht="14.25" customHeight="1">
      <c r="A206" s="282"/>
      <c r="B206" s="283"/>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c r="AL206" s="284"/>
      <c r="AM206" s="284"/>
      <c r="AN206" s="284"/>
      <c r="AO206" s="284"/>
      <c r="AP206" s="284"/>
      <c r="AQ206" s="284"/>
      <c r="AR206" s="284"/>
      <c r="AS206" s="284"/>
      <c r="AT206" s="284"/>
      <c r="AU206" s="284"/>
      <c r="AV206" s="284"/>
      <c r="AW206" s="284"/>
      <c r="AX206" s="284"/>
      <c r="AY206" s="284"/>
      <c r="AZ206" s="284"/>
      <c r="BA206" s="284"/>
      <c r="BB206" s="284"/>
      <c r="BC206" s="284"/>
      <c r="BD206" s="284"/>
      <c r="BE206" s="284"/>
      <c r="BF206" s="284"/>
      <c r="BG206" s="284"/>
      <c r="BH206" s="284"/>
      <c r="BI206" s="284"/>
    </row>
    <row r="207" ht="14.25" customHeight="1">
      <c r="A207" s="282"/>
      <c r="B207" s="283"/>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c r="AL207" s="284"/>
      <c r="AM207" s="284"/>
      <c r="AN207" s="284"/>
      <c r="AO207" s="284"/>
      <c r="AP207" s="284"/>
      <c r="AQ207" s="284"/>
      <c r="AR207" s="284"/>
      <c r="AS207" s="284"/>
      <c r="AT207" s="284"/>
      <c r="AU207" s="284"/>
      <c r="AV207" s="284"/>
      <c r="AW207" s="284"/>
      <c r="AX207" s="284"/>
      <c r="AY207" s="284"/>
      <c r="AZ207" s="284"/>
      <c r="BA207" s="284"/>
      <c r="BB207" s="284"/>
      <c r="BC207" s="284"/>
      <c r="BD207" s="284"/>
      <c r="BE207" s="284"/>
      <c r="BF207" s="284"/>
      <c r="BG207" s="284"/>
      <c r="BH207" s="284"/>
      <c r="BI207" s="284"/>
    </row>
    <row r="208" ht="14.25" customHeight="1">
      <c r="A208" s="282"/>
      <c r="B208" s="283"/>
      <c r="C208" s="284"/>
      <c r="D208" s="284"/>
      <c r="E208" s="284"/>
      <c r="F208" s="284"/>
      <c r="G208" s="284"/>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c r="AL208" s="284"/>
      <c r="AM208" s="284"/>
      <c r="AN208" s="284"/>
      <c r="AO208" s="284"/>
      <c r="AP208" s="284"/>
      <c r="AQ208" s="284"/>
      <c r="AR208" s="284"/>
      <c r="AS208" s="284"/>
      <c r="AT208" s="284"/>
      <c r="AU208" s="284"/>
      <c r="AV208" s="284"/>
      <c r="AW208" s="284"/>
      <c r="AX208" s="284"/>
      <c r="AY208" s="284"/>
      <c r="AZ208" s="284"/>
      <c r="BA208" s="284"/>
      <c r="BB208" s="284"/>
      <c r="BC208" s="284"/>
      <c r="BD208" s="284"/>
      <c r="BE208" s="284"/>
      <c r="BF208" s="284"/>
      <c r="BG208" s="284"/>
      <c r="BH208" s="284"/>
      <c r="BI208" s="284"/>
    </row>
    <row r="209" ht="14.25" customHeight="1">
      <c r="A209" s="282"/>
      <c r="B209" s="283"/>
      <c r="C209" s="284"/>
      <c r="D209" s="284"/>
      <c r="E209" s="284"/>
      <c r="F209" s="284"/>
      <c r="G209" s="284"/>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c r="AL209" s="284"/>
      <c r="AM209" s="284"/>
      <c r="AN209" s="284"/>
      <c r="AO209" s="284"/>
      <c r="AP209" s="284"/>
      <c r="AQ209" s="284"/>
      <c r="AR209" s="284"/>
      <c r="AS209" s="284"/>
      <c r="AT209" s="284"/>
      <c r="AU209" s="284"/>
      <c r="AV209" s="284"/>
      <c r="AW209" s="284"/>
      <c r="AX209" s="284"/>
      <c r="AY209" s="284"/>
      <c r="AZ209" s="284"/>
      <c r="BA209" s="284"/>
      <c r="BB209" s="284"/>
      <c r="BC209" s="284"/>
      <c r="BD209" s="284"/>
      <c r="BE209" s="284"/>
      <c r="BF209" s="284"/>
      <c r="BG209" s="284"/>
      <c r="BH209" s="284"/>
      <c r="BI209" s="284"/>
    </row>
    <row r="210" ht="14.25" customHeight="1">
      <c r="A210" s="282"/>
      <c r="B210" s="283"/>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c r="AL210" s="284"/>
      <c r="AM210" s="284"/>
      <c r="AN210" s="284"/>
      <c r="AO210" s="284"/>
      <c r="AP210" s="284"/>
      <c r="AQ210" s="284"/>
      <c r="AR210" s="284"/>
      <c r="AS210" s="284"/>
      <c r="AT210" s="284"/>
      <c r="AU210" s="284"/>
      <c r="AV210" s="284"/>
      <c r="AW210" s="284"/>
      <c r="AX210" s="284"/>
      <c r="AY210" s="284"/>
      <c r="AZ210" s="284"/>
      <c r="BA210" s="284"/>
      <c r="BB210" s="284"/>
      <c r="BC210" s="284"/>
      <c r="BD210" s="284"/>
      <c r="BE210" s="284"/>
      <c r="BF210" s="284"/>
      <c r="BG210" s="284"/>
      <c r="BH210" s="284"/>
      <c r="BI210" s="284"/>
    </row>
    <row r="211" ht="14.25" customHeight="1">
      <c r="A211" s="282"/>
      <c r="B211" s="283"/>
      <c r="C211" s="284"/>
      <c r="D211" s="284"/>
      <c r="E211" s="284"/>
      <c r="F211" s="284"/>
      <c r="G211" s="284"/>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c r="AL211" s="284"/>
      <c r="AM211" s="284"/>
      <c r="AN211" s="284"/>
      <c r="AO211" s="284"/>
      <c r="AP211" s="284"/>
      <c r="AQ211" s="284"/>
      <c r="AR211" s="284"/>
      <c r="AS211" s="284"/>
      <c r="AT211" s="284"/>
      <c r="AU211" s="284"/>
      <c r="AV211" s="284"/>
      <c r="AW211" s="284"/>
      <c r="AX211" s="284"/>
      <c r="AY211" s="284"/>
      <c r="AZ211" s="284"/>
      <c r="BA211" s="284"/>
      <c r="BB211" s="284"/>
      <c r="BC211" s="284"/>
      <c r="BD211" s="284"/>
      <c r="BE211" s="284"/>
      <c r="BF211" s="284"/>
      <c r="BG211" s="284"/>
      <c r="BH211" s="284"/>
      <c r="BI211" s="284"/>
    </row>
    <row r="212" ht="14.25" customHeight="1">
      <c r="A212" s="282"/>
      <c r="B212" s="283"/>
      <c r="C212" s="284"/>
      <c r="D212" s="284"/>
      <c r="E212" s="284"/>
      <c r="F212" s="284"/>
      <c r="G212" s="284"/>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c r="AL212" s="284"/>
      <c r="AM212" s="284"/>
      <c r="AN212" s="284"/>
      <c r="AO212" s="284"/>
      <c r="AP212" s="284"/>
      <c r="AQ212" s="284"/>
      <c r="AR212" s="284"/>
      <c r="AS212" s="284"/>
      <c r="AT212" s="284"/>
      <c r="AU212" s="284"/>
      <c r="AV212" s="284"/>
      <c r="AW212" s="284"/>
      <c r="AX212" s="284"/>
      <c r="AY212" s="284"/>
      <c r="AZ212" s="284"/>
      <c r="BA212" s="284"/>
      <c r="BB212" s="284"/>
      <c r="BC212" s="284"/>
      <c r="BD212" s="284"/>
      <c r="BE212" s="284"/>
      <c r="BF212" s="284"/>
      <c r="BG212" s="284"/>
      <c r="BH212" s="284"/>
      <c r="BI212" s="284"/>
    </row>
    <row r="213" ht="14.25" customHeight="1">
      <c r="A213" s="282"/>
      <c r="B213" s="283"/>
      <c r="C213" s="284"/>
      <c r="D213" s="284"/>
      <c r="E213" s="284"/>
      <c r="F213" s="284"/>
      <c r="G213" s="284"/>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c r="AL213" s="284"/>
      <c r="AM213" s="284"/>
      <c r="AN213" s="284"/>
      <c r="AO213" s="284"/>
      <c r="AP213" s="284"/>
      <c r="AQ213" s="284"/>
      <c r="AR213" s="284"/>
      <c r="AS213" s="284"/>
      <c r="AT213" s="284"/>
      <c r="AU213" s="284"/>
      <c r="AV213" s="284"/>
      <c r="AW213" s="284"/>
      <c r="AX213" s="284"/>
      <c r="AY213" s="284"/>
      <c r="AZ213" s="284"/>
      <c r="BA213" s="284"/>
      <c r="BB213" s="284"/>
      <c r="BC213" s="284"/>
      <c r="BD213" s="284"/>
      <c r="BE213" s="284"/>
      <c r="BF213" s="284"/>
      <c r="BG213" s="284"/>
      <c r="BH213" s="284"/>
      <c r="BI213" s="284"/>
    </row>
    <row r="214" ht="14.25" customHeight="1">
      <c r="A214" s="282"/>
      <c r="B214" s="283"/>
      <c r="C214" s="284"/>
      <c r="D214" s="284"/>
      <c r="E214" s="284"/>
      <c r="F214" s="284"/>
      <c r="G214" s="284"/>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c r="AL214" s="284"/>
      <c r="AM214" s="284"/>
      <c r="AN214" s="284"/>
      <c r="AO214" s="284"/>
      <c r="AP214" s="284"/>
      <c r="AQ214" s="284"/>
      <c r="AR214" s="284"/>
      <c r="AS214" s="284"/>
      <c r="AT214" s="284"/>
      <c r="AU214" s="284"/>
      <c r="AV214" s="284"/>
      <c r="AW214" s="284"/>
      <c r="AX214" s="284"/>
      <c r="AY214" s="284"/>
      <c r="AZ214" s="284"/>
      <c r="BA214" s="284"/>
      <c r="BB214" s="284"/>
      <c r="BC214" s="284"/>
      <c r="BD214" s="284"/>
      <c r="BE214" s="284"/>
      <c r="BF214" s="284"/>
      <c r="BG214" s="284"/>
      <c r="BH214" s="284"/>
      <c r="BI214" s="284"/>
    </row>
    <row r="215" ht="14.25" customHeight="1">
      <c r="A215" s="282"/>
      <c r="B215" s="283"/>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c r="AL215" s="284"/>
      <c r="AM215" s="284"/>
      <c r="AN215" s="284"/>
      <c r="AO215" s="284"/>
      <c r="AP215" s="284"/>
      <c r="AQ215" s="284"/>
      <c r="AR215" s="284"/>
      <c r="AS215" s="284"/>
      <c r="AT215" s="284"/>
      <c r="AU215" s="284"/>
      <c r="AV215" s="284"/>
      <c r="AW215" s="284"/>
      <c r="AX215" s="284"/>
      <c r="AY215" s="284"/>
      <c r="AZ215" s="284"/>
      <c r="BA215" s="284"/>
      <c r="BB215" s="284"/>
      <c r="BC215" s="284"/>
      <c r="BD215" s="284"/>
      <c r="BE215" s="284"/>
      <c r="BF215" s="284"/>
      <c r="BG215" s="284"/>
      <c r="BH215" s="284"/>
      <c r="BI215" s="284"/>
    </row>
    <row r="216" ht="14.25" customHeight="1">
      <c r="A216" s="282"/>
      <c r="B216" s="283"/>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c r="AL216" s="284"/>
      <c r="AM216" s="284"/>
      <c r="AN216" s="284"/>
      <c r="AO216" s="284"/>
      <c r="AP216" s="284"/>
      <c r="AQ216" s="284"/>
      <c r="AR216" s="284"/>
      <c r="AS216" s="284"/>
      <c r="AT216" s="284"/>
      <c r="AU216" s="284"/>
      <c r="AV216" s="284"/>
      <c r="AW216" s="284"/>
      <c r="AX216" s="284"/>
      <c r="AY216" s="284"/>
      <c r="AZ216" s="284"/>
      <c r="BA216" s="284"/>
      <c r="BB216" s="284"/>
      <c r="BC216" s="284"/>
      <c r="BD216" s="284"/>
      <c r="BE216" s="284"/>
      <c r="BF216" s="284"/>
      <c r="BG216" s="284"/>
      <c r="BH216" s="284"/>
      <c r="BI216" s="284"/>
    </row>
    <row r="217" ht="14.25" customHeight="1">
      <c r="A217" s="282"/>
      <c r="B217" s="283"/>
      <c r="C217" s="284"/>
      <c r="D217" s="284"/>
      <c r="E217" s="284"/>
      <c r="F217" s="284"/>
      <c r="G217" s="284"/>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c r="AL217" s="284"/>
      <c r="AM217" s="284"/>
      <c r="AN217" s="284"/>
      <c r="AO217" s="284"/>
      <c r="AP217" s="284"/>
      <c r="AQ217" s="284"/>
      <c r="AR217" s="284"/>
      <c r="AS217" s="284"/>
      <c r="AT217" s="284"/>
      <c r="AU217" s="284"/>
      <c r="AV217" s="284"/>
      <c r="AW217" s="284"/>
      <c r="AX217" s="284"/>
      <c r="AY217" s="284"/>
      <c r="AZ217" s="284"/>
      <c r="BA217" s="284"/>
      <c r="BB217" s="284"/>
      <c r="BC217" s="284"/>
      <c r="BD217" s="284"/>
      <c r="BE217" s="284"/>
      <c r="BF217" s="284"/>
      <c r="BG217" s="284"/>
      <c r="BH217" s="284"/>
      <c r="BI217" s="284"/>
    </row>
    <row r="218" ht="14.25" customHeight="1">
      <c r="A218" s="282"/>
      <c r="B218" s="283"/>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c r="AL218" s="284"/>
      <c r="AM218" s="284"/>
      <c r="AN218" s="284"/>
      <c r="AO218" s="284"/>
      <c r="AP218" s="284"/>
      <c r="AQ218" s="284"/>
      <c r="AR218" s="284"/>
      <c r="AS218" s="284"/>
      <c r="AT218" s="284"/>
      <c r="AU218" s="284"/>
      <c r="AV218" s="284"/>
      <c r="AW218" s="284"/>
      <c r="AX218" s="284"/>
      <c r="AY218" s="284"/>
      <c r="AZ218" s="284"/>
      <c r="BA218" s="284"/>
      <c r="BB218" s="284"/>
      <c r="BC218" s="284"/>
      <c r="BD218" s="284"/>
      <c r="BE218" s="284"/>
      <c r="BF218" s="284"/>
      <c r="BG218" s="284"/>
      <c r="BH218" s="284"/>
      <c r="BI218" s="284"/>
    </row>
    <row r="219" ht="14.25" customHeight="1">
      <c r="A219" s="282"/>
      <c r="B219" s="283"/>
      <c r="C219" s="284"/>
      <c r="D219" s="284"/>
      <c r="E219" s="284"/>
      <c r="F219" s="284"/>
      <c r="G219" s="284"/>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c r="AL219" s="284"/>
      <c r="AM219" s="284"/>
      <c r="AN219" s="284"/>
      <c r="AO219" s="284"/>
      <c r="AP219" s="284"/>
      <c r="AQ219" s="284"/>
      <c r="AR219" s="284"/>
      <c r="AS219" s="284"/>
      <c r="AT219" s="284"/>
      <c r="AU219" s="284"/>
      <c r="AV219" s="284"/>
      <c r="AW219" s="284"/>
      <c r="AX219" s="284"/>
      <c r="AY219" s="284"/>
      <c r="AZ219" s="284"/>
      <c r="BA219" s="284"/>
      <c r="BB219" s="284"/>
      <c r="BC219" s="284"/>
      <c r="BD219" s="284"/>
      <c r="BE219" s="284"/>
      <c r="BF219" s="284"/>
      <c r="BG219" s="284"/>
      <c r="BH219" s="284"/>
      <c r="BI219" s="284"/>
    </row>
    <row r="220" ht="14.25" customHeight="1">
      <c r="A220" s="282"/>
      <c r="B220" s="283"/>
      <c r="C220" s="284"/>
      <c r="D220" s="284"/>
      <c r="E220" s="284"/>
      <c r="F220" s="284"/>
      <c r="G220" s="284"/>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c r="AL220" s="284"/>
      <c r="AM220" s="284"/>
      <c r="AN220" s="284"/>
      <c r="AO220" s="284"/>
      <c r="AP220" s="284"/>
      <c r="AQ220" s="284"/>
      <c r="AR220" s="284"/>
      <c r="AS220" s="284"/>
      <c r="AT220" s="284"/>
      <c r="AU220" s="284"/>
      <c r="AV220" s="284"/>
      <c r="AW220" s="284"/>
      <c r="AX220" s="284"/>
      <c r="AY220" s="284"/>
      <c r="AZ220" s="284"/>
      <c r="BA220" s="284"/>
      <c r="BB220" s="284"/>
      <c r="BC220" s="284"/>
      <c r="BD220" s="284"/>
      <c r="BE220" s="284"/>
      <c r="BF220" s="284"/>
      <c r="BG220" s="284"/>
      <c r="BH220" s="284"/>
      <c r="BI220" s="284"/>
    </row>
    <row r="221" ht="14.25" customHeight="1">
      <c r="A221" s="282"/>
      <c r="B221" s="283"/>
      <c r="C221" s="284"/>
      <c r="D221" s="284"/>
      <c r="E221" s="284"/>
      <c r="F221" s="284"/>
      <c r="G221" s="284"/>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c r="AL221" s="284"/>
      <c r="AM221" s="284"/>
      <c r="AN221" s="284"/>
      <c r="AO221" s="284"/>
      <c r="AP221" s="284"/>
      <c r="AQ221" s="284"/>
      <c r="AR221" s="284"/>
      <c r="AS221" s="284"/>
      <c r="AT221" s="284"/>
      <c r="AU221" s="284"/>
      <c r="AV221" s="284"/>
      <c r="AW221" s="284"/>
      <c r="AX221" s="284"/>
      <c r="AY221" s="284"/>
      <c r="AZ221" s="284"/>
      <c r="BA221" s="284"/>
      <c r="BB221" s="284"/>
      <c r="BC221" s="284"/>
      <c r="BD221" s="284"/>
      <c r="BE221" s="284"/>
      <c r="BF221" s="284"/>
      <c r="BG221" s="284"/>
      <c r="BH221" s="284"/>
      <c r="BI221" s="284"/>
    </row>
    <row r="222" ht="14.25" customHeight="1">
      <c r="A222" s="282"/>
      <c r="B222" s="283"/>
      <c r="C222" s="284"/>
      <c r="D222" s="284"/>
      <c r="E222" s="284"/>
      <c r="F222" s="284"/>
      <c r="G222" s="284"/>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c r="AL222" s="284"/>
      <c r="AM222" s="284"/>
      <c r="AN222" s="284"/>
      <c r="AO222" s="284"/>
      <c r="AP222" s="284"/>
      <c r="AQ222" s="284"/>
      <c r="AR222" s="284"/>
      <c r="AS222" s="284"/>
      <c r="AT222" s="284"/>
      <c r="AU222" s="284"/>
      <c r="AV222" s="284"/>
      <c r="AW222" s="284"/>
      <c r="AX222" s="284"/>
      <c r="AY222" s="284"/>
      <c r="AZ222" s="284"/>
      <c r="BA222" s="284"/>
      <c r="BB222" s="284"/>
      <c r="BC222" s="284"/>
      <c r="BD222" s="284"/>
      <c r="BE222" s="284"/>
      <c r="BF222" s="284"/>
      <c r="BG222" s="284"/>
      <c r="BH222" s="284"/>
      <c r="BI222" s="284"/>
    </row>
    <row r="223" ht="14.25" customHeight="1">
      <c r="A223" s="282"/>
      <c r="B223" s="283"/>
      <c r="C223" s="284"/>
      <c r="D223" s="284"/>
      <c r="E223" s="284"/>
      <c r="F223" s="284"/>
      <c r="G223" s="284"/>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c r="AL223" s="284"/>
      <c r="AM223" s="284"/>
      <c r="AN223" s="284"/>
      <c r="AO223" s="284"/>
      <c r="AP223" s="284"/>
      <c r="AQ223" s="284"/>
      <c r="AR223" s="284"/>
      <c r="AS223" s="284"/>
      <c r="AT223" s="284"/>
      <c r="AU223" s="284"/>
      <c r="AV223" s="284"/>
      <c r="AW223" s="284"/>
      <c r="AX223" s="284"/>
      <c r="AY223" s="284"/>
      <c r="AZ223" s="284"/>
      <c r="BA223" s="284"/>
      <c r="BB223" s="284"/>
      <c r="BC223" s="284"/>
      <c r="BD223" s="284"/>
      <c r="BE223" s="284"/>
      <c r="BF223" s="284"/>
      <c r="BG223" s="284"/>
      <c r="BH223" s="284"/>
      <c r="BI223" s="284"/>
    </row>
    <row r="224" ht="14.25" customHeight="1">
      <c r="A224" s="282"/>
      <c r="B224" s="283"/>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c r="AL224" s="284"/>
      <c r="AM224" s="284"/>
      <c r="AN224" s="284"/>
      <c r="AO224" s="284"/>
      <c r="AP224" s="284"/>
      <c r="AQ224" s="284"/>
      <c r="AR224" s="284"/>
      <c r="AS224" s="284"/>
      <c r="AT224" s="284"/>
      <c r="AU224" s="284"/>
      <c r="AV224" s="284"/>
      <c r="AW224" s="284"/>
      <c r="AX224" s="284"/>
      <c r="AY224" s="284"/>
      <c r="AZ224" s="284"/>
      <c r="BA224" s="284"/>
      <c r="BB224" s="284"/>
      <c r="BC224" s="284"/>
      <c r="BD224" s="284"/>
      <c r="BE224" s="284"/>
      <c r="BF224" s="284"/>
      <c r="BG224" s="284"/>
      <c r="BH224" s="284"/>
      <c r="BI224" s="284"/>
    </row>
    <row r="225" ht="14.25" customHeight="1">
      <c r="A225" s="282"/>
      <c r="B225" s="283"/>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c r="AL225" s="284"/>
      <c r="AM225" s="284"/>
      <c r="AN225" s="284"/>
      <c r="AO225" s="284"/>
      <c r="AP225" s="284"/>
      <c r="AQ225" s="284"/>
      <c r="AR225" s="284"/>
      <c r="AS225" s="284"/>
      <c r="AT225" s="284"/>
      <c r="AU225" s="284"/>
      <c r="AV225" s="284"/>
      <c r="AW225" s="284"/>
      <c r="AX225" s="284"/>
      <c r="AY225" s="284"/>
      <c r="AZ225" s="284"/>
      <c r="BA225" s="284"/>
      <c r="BB225" s="284"/>
      <c r="BC225" s="284"/>
      <c r="BD225" s="284"/>
      <c r="BE225" s="284"/>
      <c r="BF225" s="284"/>
      <c r="BG225" s="284"/>
      <c r="BH225" s="284"/>
      <c r="BI225" s="284"/>
    </row>
    <row r="226" ht="14.25" customHeight="1">
      <c r="A226" s="282"/>
      <c r="B226" s="283"/>
      <c r="C226" s="284"/>
      <c r="D226" s="284"/>
      <c r="E226" s="284"/>
      <c r="F226" s="284"/>
      <c r="G226" s="284"/>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c r="AL226" s="284"/>
      <c r="AM226" s="284"/>
      <c r="AN226" s="284"/>
      <c r="AO226" s="284"/>
      <c r="AP226" s="284"/>
      <c r="AQ226" s="284"/>
      <c r="AR226" s="284"/>
      <c r="AS226" s="284"/>
      <c r="AT226" s="284"/>
      <c r="AU226" s="284"/>
      <c r="AV226" s="284"/>
      <c r="AW226" s="284"/>
      <c r="AX226" s="284"/>
      <c r="AY226" s="284"/>
      <c r="AZ226" s="284"/>
      <c r="BA226" s="284"/>
      <c r="BB226" s="284"/>
      <c r="BC226" s="284"/>
      <c r="BD226" s="284"/>
      <c r="BE226" s="284"/>
      <c r="BF226" s="284"/>
      <c r="BG226" s="284"/>
      <c r="BH226" s="284"/>
      <c r="BI226" s="284"/>
    </row>
    <row r="227" ht="14.25" customHeight="1">
      <c r="A227" s="282"/>
      <c r="B227" s="283"/>
      <c r="C227" s="284"/>
      <c r="D227" s="284"/>
      <c r="E227" s="284"/>
      <c r="F227" s="284"/>
      <c r="G227" s="284"/>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c r="AL227" s="284"/>
      <c r="AM227" s="284"/>
      <c r="AN227" s="284"/>
      <c r="AO227" s="284"/>
      <c r="AP227" s="284"/>
      <c r="AQ227" s="284"/>
      <c r="AR227" s="284"/>
      <c r="AS227" s="284"/>
      <c r="AT227" s="284"/>
      <c r="AU227" s="284"/>
      <c r="AV227" s="284"/>
      <c r="AW227" s="284"/>
      <c r="AX227" s="284"/>
      <c r="AY227" s="284"/>
      <c r="AZ227" s="284"/>
      <c r="BA227" s="284"/>
      <c r="BB227" s="284"/>
      <c r="BC227" s="284"/>
      <c r="BD227" s="284"/>
      <c r="BE227" s="284"/>
      <c r="BF227" s="284"/>
      <c r="BG227" s="284"/>
      <c r="BH227" s="284"/>
      <c r="BI227" s="284"/>
    </row>
    <row r="228" ht="14.25" customHeight="1">
      <c r="A228" s="282"/>
      <c r="B228" s="283"/>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c r="AL228" s="284"/>
      <c r="AM228" s="284"/>
      <c r="AN228" s="284"/>
      <c r="AO228" s="284"/>
      <c r="AP228" s="284"/>
      <c r="AQ228" s="284"/>
      <c r="AR228" s="284"/>
      <c r="AS228" s="284"/>
      <c r="AT228" s="284"/>
      <c r="AU228" s="284"/>
      <c r="AV228" s="284"/>
      <c r="AW228" s="284"/>
      <c r="AX228" s="284"/>
      <c r="AY228" s="284"/>
      <c r="AZ228" s="284"/>
      <c r="BA228" s="284"/>
      <c r="BB228" s="284"/>
      <c r="BC228" s="284"/>
      <c r="BD228" s="284"/>
      <c r="BE228" s="284"/>
      <c r="BF228" s="284"/>
      <c r="BG228" s="284"/>
      <c r="BH228" s="284"/>
      <c r="BI228" s="284"/>
    </row>
    <row r="229" ht="14.25" customHeight="1">
      <c r="A229" s="282"/>
      <c r="B229" s="283"/>
      <c r="C229" s="284"/>
      <c r="D229" s="284"/>
      <c r="E229" s="284"/>
      <c r="F229" s="284"/>
      <c r="G229" s="284"/>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c r="AL229" s="284"/>
      <c r="AM229" s="284"/>
      <c r="AN229" s="284"/>
      <c r="AO229" s="284"/>
      <c r="AP229" s="284"/>
      <c r="AQ229" s="284"/>
      <c r="AR229" s="284"/>
      <c r="AS229" s="284"/>
      <c r="AT229" s="284"/>
      <c r="AU229" s="284"/>
      <c r="AV229" s="284"/>
      <c r="AW229" s="284"/>
      <c r="AX229" s="284"/>
      <c r="AY229" s="284"/>
      <c r="AZ229" s="284"/>
      <c r="BA229" s="284"/>
      <c r="BB229" s="284"/>
      <c r="BC229" s="284"/>
      <c r="BD229" s="284"/>
      <c r="BE229" s="284"/>
      <c r="BF229" s="284"/>
      <c r="BG229" s="284"/>
      <c r="BH229" s="284"/>
      <c r="BI229" s="284"/>
    </row>
    <row r="230" ht="14.25" customHeight="1">
      <c r="A230" s="282"/>
      <c r="B230" s="283"/>
      <c r="C230" s="284"/>
      <c r="D230" s="284"/>
      <c r="E230" s="284"/>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c r="AL230" s="284"/>
      <c r="AM230" s="284"/>
      <c r="AN230" s="284"/>
      <c r="AO230" s="284"/>
      <c r="AP230" s="284"/>
      <c r="AQ230" s="284"/>
      <c r="AR230" s="284"/>
      <c r="AS230" s="284"/>
      <c r="AT230" s="284"/>
      <c r="AU230" s="284"/>
      <c r="AV230" s="284"/>
      <c r="AW230" s="284"/>
      <c r="AX230" s="284"/>
      <c r="AY230" s="284"/>
      <c r="AZ230" s="284"/>
      <c r="BA230" s="284"/>
      <c r="BB230" s="284"/>
      <c r="BC230" s="284"/>
      <c r="BD230" s="284"/>
      <c r="BE230" s="284"/>
      <c r="BF230" s="284"/>
      <c r="BG230" s="284"/>
      <c r="BH230" s="284"/>
      <c r="BI230" s="284"/>
    </row>
    <row r="231" ht="14.25" customHeight="1">
      <c r="A231" s="282"/>
      <c r="B231" s="283"/>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c r="AL231" s="284"/>
      <c r="AM231" s="284"/>
      <c r="AN231" s="284"/>
      <c r="AO231" s="284"/>
      <c r="AP231" s="284"/>
      <c r="AQ231" s="284"/>
      <c r="AR231" s="284"/>
      <c r="AS231" s="284"/>
      <c r="AT231" s="284"/>
      <c r="AU231" s="284"/>
      <c r="AV231" s="284"/>
      <c r="AW231" s="284"/>
      <c r="AX231" s="284"/>
      <c r="AY231" s="284"/>
      <c r="AZ231" s="284"/>
      <c r="BA231" s="284"/>
      <c r="BB231" s="284"/>
      <c r="BC231" s="284"/>
      <c r="BD231" s="284"/>
      <c r="BE231" s="284"/>
      <c r="BF231" s="284"/>
      <c r="BG231" s="284"/>
      <c r="BH231" s="284"/>
      <c r="BI231" s="284"/>
    </row>
    <row r="232" ht="14.25" customHeight="1">
      <c r="A232" s="282"/>
      <c r="B232" s="283"/>
      <c r="C232" s="284"/>
      <c r="D232" s="284"/>
      <c r="E232" s="284"/>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c r="AL232" s="284"/>
      <c r="AM232" s="284"/>
      <c r="AN232" s="284"/>
      <c r="AO232" s="284"/>
      <c r="AP232" s="284"/>
      <c r="AQ232" s="284"/>
      <c r="AR232" s="284"/>
      <c r="AS232" s="284"/>
      <c r="AT232" s="284"/>
      <c r="AU232" s="284"/>
      <c r="AV232" s="284"/>
      <c r="AW232" s="284"/>
      <c r="AX232" s="284"/>
      <c r="AY232" s="284"/>
      <c r="AZ232" s="284"/>
      <c r="BA232" s="284"/>
      <c r="BB232" s="284"/>
      <c r="BC232" s="284"/>
      <c r="BD232" s="284"/>
      <c r="BE232" s="284"/>
      <c r="BF232" s="284"/>
      <c r="BG232" s="284"/>
      <c r="BH232" s="284"/>
      <c r="BI232" s="284"/>
    </row>
    <row r="233" ht="14.25" customHeight="1">
      <c r="A233" s="282"/>
      <c r="B233" s="283"/>
      <c r="C233" s="284"/>
      <c r="D233" s="284"/>
      <c r="E233" s="284"/>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c r="AL233" s="284"/>
      <c r="AM233" s="284"/>
      <c r="AN233" s="284"/>
      <c r="AO233" s="284"/>
      <c r="AP233" s="284"/>
      <c r="AQ233" s="284"/>
      <c r="AR233" s="284"/>
      <c r="AS233" s="284"/>
      <c r="AT233" s="284"/>
      <c r="AU233" s="284"/>
      <c r="AV233" s="284"/>
      <c r="AW233" s="284"/>
      <c r="AX233" s="284"/>
      <c r="AY233" s="284"/>
      <c r="AZ233" s="284"/>
      <c r="BA233" s="284"/>
      <c r="BB233" s="284"/>
      <c r="BC233" s="284"/>
      <c r="BD233" s="284"/>
      <c r="BE233" s="284"/>
      <c r="BF233" s="284"/>
      <c r="BG233" s="284"/>
      <c r="BH233" s="284"/>
      <c r="BI233" s="284"/>
    </row>
    <row r="234" ht="14.25" customHeight="1">
      <c r="A234" s="282"/>
      <c r="B234" s="283"/>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c r="AL234" s="284"/>
      <c r="AM234" s="284"/>
      <c r="AN234" s="284"/>
      <c r="AO234" s="284"/>
      <c r="AP234" s="284"/>
      <c r="AQ234" s="284"/>
      <c r="AR234" s="284"/>
      <c r="AS234" s="284"/>
      <c r="AT234" s="284"/>
      <c r="AU234" s="284"/>
      <c r="AV234" s="284"/>
      <c r="AW234" s="284"/>
      <c r="AX234" s="284"/>
      <c r="AY234" s="284"/>
      <c r="AZ234" s="284"/>
      <c r="BA234" s="284"/>
      <c r="BB234" s="284"/>
      <c r="BC234" s="284"/>
      <c r="BD234" s="284"/>
      <c r="BE234" s="284"/>
      <c r="BF234" s="284"/>
      <c r="BG234" s="284"/>
      <c r="BH234" s="284"/>
      <c r="BI234" s="284"/>
    </row>
    <row r="235" ht="14.25" customHeight="1">
      <c r="A235" s="282"/>
      <c r="B235" s="283"/>
      <c r="C235" s="284"/>
      <c r="D235" s="284"/>
      <c r="E235" s="284"/>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c r="AL235" s="284"/>
      <c r="AM235" s="284"/>
      <c r="AN235" s="284"/>
      <c r="AO235" s="284"/>
      <c r="AP235" s="284"/>
      <c r="AQ235" s="284"/>
      <c r="AR235" s="284"/>
      <c r="AS235" s="284"/>
      <c r="AT235" s="284"/>
      <c r="AU235" s="284"/>
      <c r="AV235" s="284"/>
      <c r="AW235" s="284"/>
      <c r="AX235" s="284"/>
      <c r="AY235" s="284"/>
      <c r="AZ235" s="284"/>
      <c r="BA235" s="284"/>
      <c r="BB235" s="284"/>
      <c r="BC235" s="284"/>
      <c r="BD235" s="284"/>
      <c r="BE235" s="284"/>
      <c r="BF235" s="284"/>
      <c r="BG235" s="284"/>
      <c r="BH235" s="284"/>
      <c r="BI235" s="284"/>
    </row>
    <row r="236" ht="14.25" customHeight="1">
      <c r="A236" s="282"/>
      <c r="B236" s="283"/>
      <c r="C236" s="284"/>
      <c r="D236" s="284"/>
      <c r="E236" s="284"/>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c r="AL236" s="284"/>
      <c r="AM236" s="284"/>
      <c r="AN236" s="284"/>
      <c r="AO236" s="284"/>
      <c r="AP236" s="284"/>
      <c r="AQ236" s="284"/>
      <c r="AR236" s="284"/>
      <c r="AS236" s="284"/>
      <c r="AT236" s="284"/>
      <c r="AU236" s="284"/>
      <c r="AV236" s="284"/>
      <c r="AW236" s="284"/>
      <c r="AX236" s="284"/>
      <c r="AY236" s="284"/>
      <c r="AZ236" s="284"/>
      <c r="BA236" s="284"/>
      <c r="BB236" s="284"/>
      <c r="BC236" s="284"/>
      <c r="BD236" s="284"/>
      <c r="BE236" s="284"/>
      <c r="BF236" s="284"/>
      <c r="BG236" s="284"/>
      <c r="BH236" s="284"/>
      <c r="BI236" s="284"/>
    </row>
    <row r="237" ht="14.25" customHeight="1">
      <c r="A237" s="282"/>
      <c r="B237" s="283"/>
      <c r="C237" s="284"/>
      <c r="D237" s="284"/>
      <c r="E237" s="284"/>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c r="AL237" s="284"/>
      <c r="AM237" s="284"/>
      <c r="AN237" s="284"/>
      <c r="AO237" s="284"/>
      <c r="AP237" s="284"/>
      <c r="AQ237" s="284"/>
      <c r="AR237" s="284"/>
      <c r="AS237" s="284"/>
      <c r="AT237" s="284"/>
      <c r="AU237" s="284"/>
      <c r="AV237" s="284"/>
      <c r="AW237" s="284"/>
      <c r="AX237" s="284"/>
      <c r="AY237" s="284"/>
      <c r="AZ237" s="284"/>
      <c r="BA237" s="284"/>
      <c r="BB237" s="284"/>
      <c r="BC237" s="284"/>
      <c r="BD237" s="284"/>
      <c r="BE237" s="284"/>
      <c r="BF237" s="284"/>
      <c r="BG237" s="284"/>
      <c r="BH237" s="284"/>
      <c r="BI237" s="284"/>
    </row>
    <row r="238" ht="14.25" customHeight="1">
      <c r="A238" s="282"/>
      <c r="B238" s="283"/>
      <c r="C238" s="284"/>
      <c r="D238" s="284"/>
      <c r="E238" s="284"/>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c r="AL238" s="284"/>
      <c r="AM238" s="284"/>
      <c r="AN238" s="284"/>
      <c r="AO238" s="284"/>
      <c r="AP238" s="284"/>
      <c r="AQ238" s="284"/>
      <c r="AR238" s="284"/>
      <c r="AS238" s="284"/>
      <c r="AT238" s="284"/>
      <c r="AU238" s="284"/>
      <c r="AV238" s="284"/>
      <c r="AW238" s="284"/>
      <c r="AX238" s="284"/>
      <c r="AY238" s="284"/>
      <c r="AZ238" s="284"/>
      <c r="BA238" s="284"/>
      <c r="BB238" s="284"/>
      <c r="BC238" s="284"/>
      <c r="BD238" s="284"/>
      <c r="BE238" s="284"/>
      <c r="BF238" s="284"/>
      <c r="BG238" s="284"/>
      <c r="BH238" s="284"/>
      <c r="BI238" s="284"/>
    </row>
    <row r="239" ht="14.25" customHeight="1">
      <c r="A239" s="282"/>
      <c r="B239" s="283"/>
      <c r="C239" s="284"/>
      <c r="D239" s="284"/>
      <c r="E239" s="284"/>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c r="AL239" s="284"/>
      <c r="AM239" s="284"/>
      <c r="AN239" s="284"/>
      <c r="AO239" s="284"/>
      <c r="AP239" s="284"/>
      <c r="AQ239" s="284"/>
      <c r="AR239" s="284"/>
      <c r="AS239" s="284"/>
      <c r="AT239" s="284"/>
      <c r="AU239" s="284"/>
      <c r="AV239" s="284"/>
      <c r="AW239" s="284"/>
      <c r="AX239" s="284"/>
      <c r="AY239" s="284"/>
      <c r="AZ239" s="284"/>
      <c r="BA239" s="284"/>
      <c r="BB239" s="284"/>
      <c r="BC239" s="284"/>
      <c r="BD239" s="284"/>
      <c r="BE239" s="284"/>
      <c r="BF239" s="284"/>
      <c r="BG239" s="284"/>
      <c r="BH239" s="284"/>
      <c r="BI239" s="284"/>
    </row>
    <row r="240" ht="14.25" customHeight="1">
      <c r="A240" s="282"/>
      <c r="B240" s="283"/>
      <c r="C240" s="284"/>
      <c r="D240" s="284"/>
      <c r="E240" s="284"/>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c r="AL240" s="284"/>
      <c r="AM240" s="284"/>
      <c r="AN240" s="284"/>
      <c r="AO240" s="284"/>
      <c r="AP240" s="284"/>
      <c r="AQ240" s="284"/>
      <c r="AR240" s="284"/>
      <c r="AS240" s="284"/>
      <c r="AT240" s="284"/>
      <c r="AU240" s="284"/>
      <c r="AV240" s="284"/>
      <c r="AW240" s="284"/>
      <c r="AX240" s="284"/>
      <c r="AY240" s="284"/>
      <c r="AZ240" s="284"/>
      <c r="BA240" s="284"/>
      <c r="BB240" s="284"/>
      <c r="BC240" s="284"/>
      <c r="BD240" s="284"/>
      <c r="BE240" s="284"/>
      <c r="BF240" s="284"/>
      <c r="BG240" s="284"/>
      <c r="BH240" s="284"/>
      <c r="BI240" s="284"/>
    </row>
    <row r="241" ht="14.25" customHeight="1">
      <c r="A241" s="282"/>
      <c r="B241" s="283"/>
      <c r="C241" s="284"/>
      <c r="D241" s="284"/>
      <c r="E241" s="284"/>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c r="AL241" s="284"/>
      <c r="AM241" s="284"/>
      <c r="AN241" s="284"/>
      <c r="AO241" s="284"/>
      <c r="AP241" s="284"/>
      <c r="AQ241" s="284"/>
      <c r="AR241" s="284"/>
      <c r="AS241" s="284"/>
      <c r="AT241" s="284"/>
      <c r="AU241" s="284"/>
      <c r="AV241" s="284"/>
      <c r="AW241" s="284"/>
      <c r="AX241" s="284"/>
      <c r="AY241" s="284"/>
      <c r="AZ241" s="284"/>
      <c r="BA241" s="284"/>
      <c r="BB241" s="284"/>
      <c r="BC241" s="284"/>
      <c r="BD241" s="284"/>
      <c r="BE241" s="284"/>
      <c r="BF241" s="284"/>
      <c r="BG241" s="284"/>
      <c r="BH241" s="284"/>
      <c r="BI241" s="284"/>
    </row>
    <row r="242" ht="14.25" customHeight="1">
      <c r="A242" s="282"/>
      <c r="B242" s="283"/>
      <c r="C242" s="284"/>
      <c r="D242" s="284"/>
      <c r="E242" s="284"/>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c r="AL242" s="284"/>
      <c r="AM242" s="284"/>
      <c r="AN242" s="284"/>
      <c r="AO242" s="284"/>
      <c r="AP242" s="284"/>
      <c r="AQ242" s="284"/>
      <c r="AR242" s="284"/>
      <c r="AS242" s="284"/>
      <c r="AT242" s="284"/>
      <c r="AU242" s="284"/>
      <c r="AV242" s="284"/>
      <c r="AW242" s="284"/>
      <c r="AX242" s="284"/>
      <c r="AY242" s="284"/>
      <c r="AZ242" s="284"/>
      <c r="BA242" s="284"/>
      <c r="BB242" s="284"/>
      <c r="BC242" s="284"/>
      <c r="BD242" s="284"/>
      <c r="BE242" s="284"/>
      <c r="BF242" s="284"/>
      <c r="BG242" s="284"/>
      <c r="BH242" s="284"/>
      <c r="BI242" s="284"/>
    </row>
    <row r="243" ht="14.25" customHeight="1">
      <c r="A243" s="282"/>
      <c r="B243" s="283"/>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c r="AL243" s="284"/>
      <c r="AM243" s="284"/>
      <c r="AN243" s="284"/>
      <c r="AO243" s="284"/>
      <c r="AP243" s="284"/>
      <c r="AQ243" s="284"/>
      <c r="AR243" s="284"/>
      <c r="AS243" s="284"/>
      <c r="AT243" s="284"/>
      <c r="AU243" s="284"/>
      <c r="AV243" s="284"/>
      <c r="AW243" s="284"/>
      <c r="AX243" s="284"/>
      <c r="AY243" s="284"/>
      <c r="AZ243" s="284"/>
      <c r="BA243" s="284"/>
      <c r="BB243" s="284"/>
      <c r="BC243" s="284"/>
      <c r="BD243" s="284"/>
      <c r="BE243" s="284"/>
      <c r="BF243" s="284"/>
      <c r="BG243" s="284"/>
      <c r="BH243" s="284"/>
      <c r="BI243" s="284"/>
    </row>
    <row r="244" ht="14.25" customHeight="1">
      <c r="A244" s="282"/>
      <c r="B244" s="283"/>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c r="AL244" s="284"/>
      <c r="AM244" s="284"/>
      <c r="AN244" s="284"/>
      <c r="AO244" s="284"/>
      <c r="AP244" s="284"/>
      <c r="AQ244" s="284"/>
      <c r="AR244" s="284"/>
      <c r="AS244" s="284"/>
      <c r="AT244" s="284"/>
      <c r="AU244" s="284"/>
      <c r="AV244" s="284"/>
      <c r="AW244" s="284"/>
      <c r="AX244" s="284"/>
      <c r="AY244" s="284"/>
      <c r="AZ244" s="284"/>
      <c r="BA244" s="284"/>
      <c r="BB244" s="284"/>
      <c r="BC244" s="284"/>
      <c r="BD244" s="284"/>
      <c r="BE244" s="284"/>
      <c r="BF244" s="284"/>
      <c r="BG244" s="284"/>
      <c r="BH244" s="284"/>
      <c r="BI244" s="284"/>
    </row>
    <row r="245" ht="14.25" customHeight="1">
      <c r="A245" s="282"/>
      <c r="B245" s="283"/>
      <c r="C245" s="284"/>
      <c r="D245" s="284"/>
      <c r="E245" s="284"/>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c r="AL245" s="284"/>
      <c r="AM245" s="284"/>
      <c r="AN245" s="284"/>
      <c r="AO245" s="284"/>
      <c r="AP245" s="284"/>
      <c r="AQ245" s="284"/>
      <c r="AR245" s="284"/>
      <c r="AS245" s="284"/>
      <c r="AT245" s="284"/>
      <c r="AU245" s="284"/>
      <c r="AV245" s="284"/>
      <c r="AW245" s="284"/>
      <c r="AX245" s="284"/>
      <c r="AY245" s="284"/>
      <c r="AZ245" s="284"/>
      <c r="BA245" s="284"/>
      <c r="BB245" s="284"/>
      <c r="BC245" s="284"/>
      <c r="BD245" s="284"/>
      <c r="BE245" s="284"/>
      <c r="BF245" s="284"/>
      <c r="BG245" s="284"/>
      <c r="BH245" s="284"/>
      <c r="BI245" s="284"/>
    </row>
    <row r="246" ht="14.25" customHeight="1">
      <c r="A246" s="282"/>
      <c r="B246" s="283"/>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c r="AL246" s="284"/>
      <c r="AM246" s="284"/>
      <c r="AN246" s="284"/>
      <c r="AO246" s="284"/>
      <c r="AP246" s="284"/>
      <c r="AQ246" s="284"/>
      <c r="AR246" s="284"/>
      <c r="AS246" s="284"/>
      <c r="AT246" s="284"/>
      <c r="AU246" s="284"/>
      <c r="AV246" s="284"/>
      <c r="AW246" s="284"/>
      <c r="AX246" s="284"/>
      <c r="AY246" s="284"/>
      <c r="AZ246" s="284"/>
      <c r="BA246" s="284"/>
      <c r="BB246" s="284"/>
      <c r="BC246" s="284"/>
      <c r="BD246" s="284"/>
      <c r="BE246" s="284"/>
      <c r="BF246" s="284"/>
      <c r="BG246" s="284"/>
      <c r="BH246" s="284"/>
      <c r="BI246" s="284"/>
    </row>
    <row r="247" ht="14.25" customHeight="1">
      <c r="A247" s="282"/>
      <c r="B247" s="283"/>
      <c r="C247" s="284"/>
      <c r="D247" s="284"/>
      <c r="E247" s="284"/>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c r="AL247" s="284"/>
      <c r="AM247" s="284"/>
      <c r="AN247" s="284"/>
      <c r="AO247" s="284"/>
      <c r="AP247" s="284"/>
      <c r="AQ247" s="284"/>
      <c r="AR247" s="284"/>
      <c r="AS247" s="284"/>
      <c r="AT247" s="284"/>
      <c r="AU247" s="284"/>
      <c r="AV247" s="284"/>
      <c r="AW247" s="284"/>
      <c r="AX247" s="284"/>
      <c r="AY247" s="284"/>
      <c r="AZ247" s="284"/>
      <c r="BA247" s="284"/>
      <c r="BB247" s="284"/>
      <c r="BC247" s="284"/>
      <c r="BD247" s="284"/>
      <c r="BE247" s="284"/>
      <c r="BF247" s="284"/>
      <c r="BG247" s="284"/>
      <c r="BH247" s="284"/>
      <c r="BI247" s="284"/>
    </row>
    <row r="248" ht="14.25" customHeight="1">
      <c r="A248" s="282"/>
      <c r="B248" s="283"/>
      <c r="C248" s="284"/>
      <c r="D248" s="284"/>
      <c r="E248" s="284"/>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c r="AL248" s="284"/>
      <c r="AM248" s="284"/>
      <c r="AN248" s="284"/>
      <c r="AO248" s="284"/>
      <c r="AP248" s="284"/>
      <c r="AQ248" s="284"/>
      <c r="AR248" s="284"/>
      <c r="AS248" s="284"/>
      <c r="AT248" s="284"/>
      <c r="AU248" s="284"/>
      <c r="AV248" s="284"/>
      <c r="AW248" s="284"/>
      <c r="AX248" s="284"/>
      <c r="AY248" s="284"/>
      <c r="AZ248" s="284"/>
      <c r="BA248" s="284"/>
      <c r="BB248" s="284"/>
      <c r="BC248" s="284"/>
      <c r="BD248" s="284"/>
      <c r="BE248" s="284"/>
      <c r="BF248" s="284"/>
      <c r="BG248" s="284"/>
      <c r="BH248" s="284"/>
      <c r="BI248" s="284"/>
    </row>
    <row r="249" ht="14.25" customHeight="1">
      <c r="A249" s="282"/>
      <c r="B249" s="283"/>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c r="AL249" s="284"/>
      <c r="AM249" s="284"/>
      <c r="AN249" s="284"/>
      <c r="AO249" s="284"/>
      <c r="AP249" s="284"/>
      <c r="AQ249" s="284"/>
      <c r="AR249" s="284"/>
      <c r="AS249" s="284"/>
      <c r="AT249" s="284"/>
      <c r="AU249" s="284"/>
      <c r="AV249" s="284"/>
      <c r="AW249" s="284"/>
      <c r="AX249" s="284"/>
      <c r="AY249" s="284"/>
      <c r="AZ249" s="284"/>
      <c r="BA249" s="284"/>
      <c r="BB249" s="284"/>
      <c r="BC249" s="284"/>
      <c r="BD249" s="284"/>
      <c r="BE249" s="284"/>
      <c r="BF249" s="284"/>
      <c r="BG249" s="284"/>
      <c r="BH249" s="284"/>
      <c r="BI249" s="284"/>
    </row>
    <row r="250" ht="14.25" customHeight="1">
      <c r="A250" s="282"/>
      <c r="B250" s="283"/>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c r="AL250" s="284"/>
      <c r="AM250" s="284"/>
      <c r="AN250" s="284"/>
      <c r="AO250" s="284"/>
      <c r="AP250" s="284"/>
      <c r="AQ250" s="284"/>
      <c r="AR250" s="284"/>
      <c r="AS250" s="284"/>
      <c r="AT250" s="284"/>
      <c r="AU250" s="284"/>
      <c r="AV250" s="284"/>
      <c r="AW250" s="284"/>
      <c r="AX250" s="284"/>
      <c r="AY250" s="284"/>
      <c r="AZ250" s="284"/>
      <c r="BA250" s="284"/>
      <c r="BB250" s="284"/>
      <c r="BC250" s="284"/>
      <c r="BD250" s="284"/>
      <c r="BE250" s="284"/>
      <c r="BF250" s="284"/>
      <c r="BG250" s="284"/>
      <c r="BH250" s="284"/>
      <c r="BI250" s="284"/>
    </row>
    <row r="251" ht="14.25" customHeight="1">
      <c r="A251" s="282"/>
      <c r="B251" s="283"/>
      <c r="C251" s="284"/>
      <c r="D251" s="284"/>
      <c r="E251" s="284"/>
      <c r="F251" s="284"/>
      <c r="G251" s="284"/>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c r="AL251" s="284"/>
      <c r="AM251" s="284"/>
      <c r="AN251" s="284"/>
      <c r="AO251" s="284"/>
      <c r="AP251" s="284"/>
      <c r="AQ251" s="284"/>
      <c r="AR251" s="284"/>
      <c r="AS251" s="284"/>
      <c r="AT251" s="284"/>
      <c r="AU251" s="284"/>
      <c r="AV251" s="284"/>
      <c r="AW251" s="284"/>
      <c r="AX251" s="284"/>
      <c r="AY251" s="284"/>
      <c r="AZ251" s="284"/>
      <c r="BA251" s="284"/>
      <c r="BB251" s="284"/>
      <c r="BC251" s="284"/>
      <c r="BD251" s="284"/>
      <c r="BE251" s="284"/>
      <c r="BF251" s="284"/>
      <c r="BG251" s="284"/>
      <c r="BH251" s="284"/>
      <c r="BI251" s="284"/>
    </row>
    <row r="252" ht="14.25" customHeight="1">
      <c r="A252" s="282"/>
      <c r="B252" s="283"/>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c r="AL252" s="284"/>
      <c r="AM252" s="284"/>
      <c r="AN252" s="284"/>
      <c r="AO252" s="284"/>
      <c r="AP252" s="284"/>
      <c r="AQ252" s="284"/>
      <c r="AR252" s="284"/>
      <c r="AS252" s="284"/>
      <c r="AT252" s="284"/>
      <c r="AU252" s="284"/>
      <c r="AV252" s="284"/>
      <c r="AW252" s="284"/>
      <c r="AX252" s="284"/>
      <c r="AY252" s="284"/>
      <c r="AZ252" s="284"/>
      <c r="BA252" s="284"/>
      <c r="BB252" s="284"/>
      <c r="BC252" s="284"/>
      <c r="BD252" s="284"/>
      <c r="BE252" s="284"/>
      <c r="BF252" s="284"/>
      <c r="BG252" s="284"/>
      <c r="BH252" s="284"/>
      <c r="BI252" s="284"/>
    </row>
    <row r="253" ht="14.25" customHeight="1">
      <c r="A253" s="282"/>
      <c r="B253" s="283"/>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c r="AL253" s="284"/>
      <c r="AM253" s="284"/>
      <c r="AN253" s="284"/>
      <c r="AO253" s="284"/>
      <c r="AP253" s="284"/>
      <c r="AQ253" s="284"/>
      <c r="AR253" s="284"/>
      <c r="AS253" s="284"/>
      <c r="AT253" s="284"/>
      <c r="AU253" s="284"/>
      <c r="AV253" s="284"/>
      <c r="AW253" s="284"/>
      <c r="AX253" s="284"/>
      <c r="AY253" s="284"/>
      <c r="AZ253" s="284"/>
      <c r="BA253" s="284"/>
      <c r="BB253" s="284"/>
      <c r="BC253" s="284"/>
      <c r="BD253" s="284"/>
      <c r="BE253" s="284"/>
      <c r="BF253" s="284"/>
      <c r="BG253" s="284"/>
      <c r="BH253" s="284"/>
      <c r="BI253" s="284"/>
    </row>
    <row r="254" ht="14.25" customHeight="1">
      <c r="A254" s="282"/>
      <c r="B254" s="283"/>
      <c r="C254" s="284"/>
      <c r="D254" s="284"/>
      <c r="E254" s="284"/>
      <c r="F254" s="284"/>
      <c r="G254" s="284"/>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c r="AL254" s="284"/>
      <c r="AM254" s="284"/>
      <c r="AN254" s="284"/>
      <c r="AO254" s="284"/>
      <c r="AP254" s="284"/>
      <c r="AQ254" s="284"/>
      <c r="AR254" s="284"/>
      <c r="AS254" s="284"/>
      <c r="AT254" s="284"/>
      <c r="AU254" s="284"/>
      <c r="AV254" s="284"/>
      <c r="AW254" s="284"/>
      <c r="AX254" s="284"/>
      <c r="AY254" s="284"/>
      <c r="AZ254" s="284"/>
      <c r="BA254" s="284"/>
      <c r="BB254" s="284"/>
      <c r="BC254" s="284"/>
      <c r="BD254" s="284"/>
      <c r="BE254" s="284"/>
      <c r="BF254" s="284"/>
      <c r="BG254" s="284"/>
      <c r="BH254" s="284"/>
      <c r="BI254" s="284"/>
    </row>
    <row r="255" ht="14.25" customHeight="1">
      <c r="A255" s="282"/>
      <c r="B255" s="283"/>
      <c r="C255" s="284"/>
      <c r="D255" s="284"/>
      <c r="E255" s="284"/>
      <c r="F255" s="284"/>
      <c r="G255" s="284"/>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c r="AL255" s="284"/>
      <c r="AM255" s="284"/>
      <c r="AN255" s="284"/>
      <c r="AO255" s="284"/>
      <c r="AP255" s="284"/>
      <c r="AQ255" s="284"/>
      <c r="AR255" s="284"/>
      <c r="AS255" s="284"/>
      <c r="AT255" s="284"/>
      <c r="AU255" s="284"/>
      <c r="AV255" s="284"/>
      <c r="AW255" s="284"/>
      <c r="AX255" s="284"/>
      <c r="AY255" s="284"/>
      <c r="AZ255" s="284"/>
      <c r="BA255" s="284"/>
      <c r="BB255" s="284"/>
      <c r="BC255" s="284"/>
      <c r="BD255" s="284"/>
      <c r="BE255" s="284"/>
      <c r="BF255" s="284"/>
      <c r="BG255" s="284"/>
      <c r="BH255" s="284"/>
      <c r="BI255" s="284"/>
    </row>
    <row r="256" ht="14.25" customHeight="1">
      <c r="A256" s="282"/>
      <c r="B256" s="283"/>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c r="AL256" s="284"/>
      <c r="AM256" s="284"/>
      <c r="AN256" s="284"/>
      <c r="AO256" s="284"/>
      <c r="AP256" s="284"/>
      <c r="AQ256" s="284"/>
      <c r="AR256" s="284"/>
      <c r="AS256" s="284"/>
      <c r="AT256" s="284"/>
      <c r="AU256" s="284"/>
      <c r="AV256" s="284"/>
      <c r="AW256" s="284"/>
      <c r="AX256" s="284"/>
      <c r="AY256" s="284"/>
      <c r="AZ256" s="284"/>
      <c r="BA256" s="284"/>
      <c r="BB256" s="284"/>
      <c r="BC256" s="284"/>
      <c r="BD256" s="284"/>
      <c r="BE256" s="284"/>
      <c r="BF256" s="284"/>
      <c r="BG256" s="284"/>
      <c r="BH256" s="284"/>
      <c r="BI256" s="284"/>
    </row>
    <row r="257" ht="14.25" customHeight="1">
      <c r="A257" s="282"/>
      <c r="B257" s="283"/>
      <c r="C257" s="284"/>
      <c r="D257" s="284"/>
      <c r="E257" s="284"/>
      <c r="F257" s="284"/>
      <c r="G257" s="284"/>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c r="AL257" s="284"/>
      <c r="AM257" s="284"/>
      <c r="AN257" s="284"/>
      <c r="AO257" s="284"/>
      <c r="AP257" s="284"/>
      <c r="AQ257" s="284"/>
      <c r="AR257" s="284"/>
      <c r="AS257" s="284"/>
      <c r="AT257" s="284"/>
      <c r="AU257" s="284"/>
      <c r="AV257" s="284"/>
      <c r="AW257" s="284"/>
      <c r="AX257" s="284"/>
      <c r="AY257" s="284"/>
      <c r="AZ257" s="284"/>
      <c r="BA257" s="284"/>
      <c r="BB257" s="284"/>
      <c r="BC257" s="284"/>
      <c r="BD257" s="284"/>
      <c r="BE257" s="284"/>
      <c r="BF257" s="284"/>
      <c r="BG257" s="284"/>
      <c r="BH257" s="284"/>
      <c r="BI257" s="284"/>
    </row>
    <row r="258" ht="14.25" customHeight="1">
      <c r="A258" s="282"/>
      <c r="B258" s="283"/>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c r="AL258" s="284"/>
      <c r="AM258" s="284"/>
      <c r="AN258" s="284"/>
      <c r="AO258" s="284"/>
      <c r="AP258" s="284"/>
      <c r="AQ258" s="284"/>
      <c r="AR258" s="284"/>
      <c r="AS258" s="284"/>
      <c r="AT258" s="284"/>
      <c r="AU258" s="284"/>
      <c r="AV258" s="284"/>
      <c r="AW258" s="284"/>
      <c r="AX258" s="284"/>
      <c r="AY258" s="284"/>
      <c r="AZ258" s="284"/>
      <c r="BA258" s="284"/>
      <c r="BB258" s="284"/>
      <c r="BC258" s="284"/>
      <c r="BD258" s="284"/>
      <c r="BE258" s="284"/>
      <c r="BF258" s="284"/>
      <c r="BG258" s="284"/>
      <c r="BH258" s="284"/>
      <c r="BI258" s="284"/>
    </row>
    <row r="259" ht="14.25" customHeight="1">
      <c r="A259" s="282"/>
      <c r="B259" s="283"/>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c r="AL259" s="284"/>
      <c r="AM259" s="284"/>
      <c r="AN259" s="284"/>
      <c r="AO259" s="284"/>
      <c r="AP259" s="284"/>
      <c r="AQ259" s="284"/>
      <c r="AR259" s="284"/>
      <c r="AS259" s="284"/>
      <c r="AT259" s="284"/>
      <c r="AU259" s="284"/>
      <c r="AV259" s="284"/>
      <c r="AW259" s="284"/>
      <c r="AX259" s="284"/>
      <c r="AY259" s="284"/>
      <c r="AZ259" s="284"/>
      <c r="BA259" s="284"/>
      <c r="BB259" s="284"/>
      <c r="BC259" s="284"/>
      <c r="BD259" s="284"/>
      <c r="BE259" s="284"/>
      <c r="BF259" s="284"/>
      <c r="BG259" s="284"/>
      <c r="BH259" s="284"/>
      <c r="BI259" s="284"/>
    </row>
    <row r="260" ht="14.25" customHeight="1">
      <c r="A260" s="282"/>
      <c r="B260" s="283"/>
      <c r="C260" s="284"/>
      <c r="D260" s="284"/>
      <c r="E260" s="284"/>
      <c r="F260" s="284"/>
      <c r="G260" s="284"/>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c r="AL260" s="284"/>
      <c r="AM260" s="284"/>
      <c r="AN260" s="284"/>
      <c r="AO260" s="284"/>
      <c r="AP260" s="284"/>
      <c r="AQ260" s="284"/>
      <c r="AR260" s="284"/>
      <c r="AS260" s="284"/>
      <c r="AT260" s="284"/>
      <c r="AU260" s="284"/>
      <c r="AV260" s="284"/>
      <c r="AW260" s="284"/>
      <c r="AX260" s="284"/>
      <c r="AY260" s="284"/>
      <c r="AZ260" s="284"/>
      <c r="BA260" s="284"/>
      <c r="BB260" s="284"/>
      <c r="BC260" s="284"/>
      <c r="BD260" s="284"/>
      <c r="BE260" s="284"/>
      <c r="BF260" s="284"/>
      <c r="BG260" s="284"/>
      <c r="BH260" s="284"/>
      <c r="BI260" s="284"/>
    </row>
    <row r="261" ht="14.25" customHeight="1">
      <c r="A261" s="282"/>
      <c r="B261" s="283"/>
      <c r="C261" s="284"/>
      <c r="D261" s="284"/>
      <c r="E261" s="284"/>
      <c r="F261" s="284"/>
      <c r="G261" s="284"/>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c r="AL261" s="284"/>
      <c r="AM261" s="284"/>
      <c r="AN261" s="284"/>
      <c r="AO261" s="284"/>
      <c r="AP261" s="284"/>
      <c r="AQ261" s="284"/>
      <c r="AR261" s="284"/>
      <c r="AS261" s="284"/>
      <c r="AT261" s="284"/>
      <c r="AU261" s="284"/>
      <c r="AV261" s="284"/>
      <c r="AW261" s="284"/>
      <c r="AX261" s="284"/>
      <c r="AY261" s="284"/>
      <c r="AZ261" s="284"/>
      <c r="BA261" s="284"/>
      <c r="BB261" s="284"/>
      <c r="BC261" s="284"/>
      <c r="BD261" s="284"/>
      <c r="BE261" s="284"/>
      <c r="BF261" s="284"/>
      <c r="BG261" s="284"/>
      <c r="BH261" s="284"/>
      <c r="BI261" s="284"/>
    </row>
    <row r="262" ht="14.25" customHeight="1">
      <c r="A262" s="282"/>
      <c r="B262" s="283"/>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c r="AL262" s="284"/>
      <c r="AM262" s="284"/>
      <c r="AN262" s="284"/>
      <c r="AO262" s="284"/>
      <c r="AP262" s="284"/>
      <c r="AQ262" s="284"/>
      <c r="AR262" s="284"/>
      <c r="AS262" s="284"/>
      <c r="AT262" s="284"/>
      <c r="AU262" s="284"/>
      <c r="AV262" s="284"/>
      <c r="AW262" s="284"/>
      <c r="AX262" s="284"/>
      <c r="AY262" s="284"/>
      <c r="AZ262" s="284"/>
      <c r="BA262" s="284"/>
      <c r="BB262" s="284"/>
      <c r="BC262" s="284"/>
      <c r="BD262" s="284"/>
      <c r="BE262" s="284"/>
      <c r="BF262" s="284"/>
      <c r="BG262" s="284"/>
      <c r="BH262" s="284"/>
      <c r="BI262" s="284"/>
    </row>
    <row r="263" ht="14.25" customHeight="1">
      <c r="A263" s="282"/>
      <c r="B263" s="283"/>
      <c r="C263" s="284"/>
      <c r="D263" s="284"/>
      <c r="E263" s="284"/>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c r="AL263" s="284"/>
      <c r="AM263" s="284"/>
      <c r="AN263" s="284"/>
      <c r="AO263" s="284"/>
      <c r="AP263" s="284"/>
      <c r="AQ263" s="284"/>
      <c r="AR263" s="284"/>
      <c r="AS263" s="284"/>
      <c r="AT263" s="284"/>
      <c r="AU263" s="284"/>
      <c r="AV263" s="284"/>
      <c r="AW263" s="284"/>
      <c r="AX263" s="284"/>
      <c r="AY263" s="284"/>
      <c r="AZ263" s="284"/>
      <c r="BA263" s="284"/>
      <c r="BB263" s="284"/>
      <c r="BC263" s="284"/>
      <c r="BD263" s="284"/>
      <c r="BE263" s="284"/>
      <c r="BF263" s="284"/>
      <c r="BG263" s="284"/>
      <c r="BH263" s="284"/>
      <c r="BI263" s="284"/>
    </row>
    <row r="264" ht="14.25" customHeight="1">
      <c r="A264" s="282"/>
      <c r="B264" s="283"/>
      <c r="C264" s="284"/>
      <c r="D264" s="284"/>
      <c r="E264" s="284"/>
      <c r="F264" s="284"/>
      <c r="G264" s="284"/>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c r="AL264" s="284"/>
      <c r="AM264" s="284"/>
      <c r="AN264" s="284"/>
      <c r="AO264" s="284"/>
      <c r="AP264" s="284"/>
      <c r="AQ264" s="284"/>
      <c r="AR264" s="284"/>
      <c r="AS264" s="284"/>
      <c r="AT264" s="284"/>
      <c r="AU264" s="284"/>
      <c r="AV264" s="284"/>
      <c r="AW264" s="284"/>
      <c r="AX264" s="284"/>
      <c r="AY264" s="284"/>
      <c r="AZ264" s="284"/>
      <c r="BA264" s="284"/>
      <c r="BB264" s="284"/>
      <c r="BC264" s="284"/>
      <c r="BD264" s="284"/>
      <c r="BE264" s="284"/>
      <c r="BF264" s="284"/>
      <c r="BG264" s="284"/>
      <c r="BH264" s="284"/>
      <c r="BI264" s="284"/>
    </row>
    <row r="265" ht="14.25" customHeight="1">
      <c r="A265" s="282"/>
      <c r="B265" s="283"/>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c r="AL265" s="284"/>
      <c r="AM265" s="284"/>
      <c r="AN265" s="284"/>
      <c r="AO265" s="284"/>
      <c r="AP265" s="284"/>
      <c r="AQ265" s="284"/>
      <c r="AR265" s="284"/>
      <c r="AS265" s="284"/>
      <c r="AT265" s="284"/>
      <c r="AU265" s="284"/>
      <c r="AV265" s="284"/>
      <c r="AW265" s="284"/>
      <c r="AX265" s="284"/>
      <c r="AY265" s="284"/>
      <c r="AZ265" s="284"/>
      <c r="BA265" s="284"/>
      <c r="BB265" s="284"/>
      <c r="BC265" s="284"/>
      <c r="BD265" s="284"/>
      <c r="BE265" s="284"/>
      <c r="BF265" s="284"/>
      <c r="BG265" s="284"/>
      <c r="BH265" s="284"/>
      <c r="BI265" s="284"/>
    </row>
    <row r="266" ht="14.25" customHeight="1">
      <c r="A266" s="282"/>
      <c r="B266" s="283"/>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c r="AL266" s="284"/>
      <c r="AM266" s="284"/>
      <c r="AN266" s="284"/>
      <c r="AO266" s="284"/>
      <c r="AP266" s="284"/>
      <c r="AQ266" s="284"/>
      <c r="AR266" s="284"/>
      <c r="AS266" s="284"/>
      <c r="AT266" s="284"/>
      <c r="AU266" s="284"/>
      <c r="AV266" s="284"/>
      <c r="AW266" s="284"/>
      <c r="AX266" s="284"/>
      <c r="AY266" s="284"/>
      <c r="AZ266" s="284"/>
      <c r="BA266" s="284"/>
      <c r="BB266" s="284"/>
      <c r="BC266" s="284"/>
      <c r="BD266" s="284"/>
      <c r="BE266" s="284"/>
      <c r="BF266" s="284"/>
      <c r="BG266" s="284"/>
      <c r="BH266" s="284"/>
      <c r="BI266" s="284"/>
    </row>
    <row r="267" ht="14.25" customHeight="1">
      <c r="A267" s="282"/>
      <c r="B267" s="283"/>
      <c r="C267" s="284"/>
      <c r="D267" s="284"/>
      <c r="E267" s="284"/>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c r="AL267" s="284"/>
      <c r="AM267" s="284"/>
      <c r="AN267" s="284"/>
      <c r="AO267" s="284"/>
      <c r="AP267" s="284"/>
      <c r="AQ267" s="284"/>
      <c r="AR267" s="284"/>
      <c r="AS267" s="284"/>
      <c r="AT267" s="284"/>
      <c r="AU267" s="284"/>
      <c r="AV267" s="284"/>
      <c r="AW267" s="284"/>
      <c r="AX267" s="284"/>
      <c r="AY267" s="284"/>
      <c r="AZ267" s="284"/>
      <c r="BA267" s="284"/>
      <c r="BB267" s="284"/>
      <c r="BC267" s="284"/>
      <c r="BD267" s="284"/>
      <c r="BE267" s="284"/>
      <c r="BF267" s="284"/>
      <c r="BG267" s="284"/>
      <c r="BH267" s="284"/>
      <c r="BI267" s="284"/>
    </row>
    <row r="268" ht="14.25" customHeight="1">
      <c r="A268" s="282"/>
      <c r="B268" s="283"/>
      <c r="C268" s="284"/>
      <c r="D268" s="284"/>
      <c r="E268" s="284"/>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c r="AL268" s="284"/>
      <c r="AM268" s="284"/>
      <c r="AN268" s="284"/>
      <c r="AO268" s="284"/>
      <c r="AP268" s="284"/>
      <c r="AQ268" s="284"/>
      <c r="AR268" s="284"/>
      <c r="AS268" s="284"/>
      <c r="AT268" s="284"/>
      <c r="AU268" s="284"/>
      <c r="AV268" s="284"/>
      <c r="AW268" s="284"/>
      <c r="AX268" s="284"/>
      <c r="AY268" s="284"/>
      <c r="AZ268" s="284"/>
      <c r="BA268" s="284"/>
      <c r="BB268" s="284"/>
      <c r="BC268" s="284"/>
      <c r="BD268" s="284"/>
      <c r="BE268" s="284"/>
      <c r="BF268" s="284"/>
      <c r="BG268" s="284"/>
      <c r="BH268" s="284"/>
      <c r="BI268" s="284"/>
    </row>
    <row r="269" ht="14.25" customHeight="1">
      <c r="A269" s="282"/>
      <c r="B269" s="283"/>
      <c r="C269" s="284"/>
      <c r="D269" s="284"/>
      <c r="E269" s="284"/>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c r="AL269" s="284"/>
      <c r="AM269" s="284"/>
      <c r="AN269" s="284"/>
      <c r="AO269" s="284"/>
      <c r="AP269" s="284"/>
      <c r="AQ269" s="284"/>
      <c r="AR269" s="284"/>
      <c r="AS269" s="284"/>
      <c r="AT269" s="284"/>
      <c r="AU269" s="284"/>
      <c r="AV269" s="284"/>
      <c r="AW269" s="284"/>
      <c r="AX269" s="284"/>
      <c r="AY269" s="284"/>
      <c r="AZ269" s="284"/>
      <c r="BA269" s="284"/>
      <c r="BB269" s="284"/>
      <c r="BC269" s="284"/>
      <c r="BD269" s="284"/>
      <c r="BE269" s="284"/>
      <c r="BF269" s="284"/>
      <c r="BG269" s="284"/>
      <c r="BH269" s="284"/>
      <c r="BI269" s="284"/>
    </row>
    <row r="270" ht="14.25" customHeight="1">
      <c r="A270" s="282"/>
      <c r="B270" s="283"/>
      <c r="C270" s="284"/>
      <c r="D270" s="284"/>
      <c r="E270" s="284"/>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c r="AL270" s="284"/>
      <c r="AM270" s="284"/>
      <c r="AN270" s="284"/>
      <c r="AO270" s="284"/>
      <c r="AP270" s="284"/>
      <c r="AQ270" s="284"/>
      <c r="AR270" s="284"/>
      <c r="AS270" s="284"/>
      <c r="AT270" s="284"/>
      <c r="AU270" s="284"/>
      <c r="AV270" s="284"/>
      <c r="AW270" s="284"/>
      <c r="AX270" s="284"/>
      <c r="AY270" s="284"/>
      <c r="AZ270" s="284"/>
      <c r="BA270" s="284"/>
      <c r="BB270" s="284"/>
      <c r="BC270" s="284"/>
      <c r="BD270" s="284"/>
      <c r="BE270" s="284"/>
      <c r="BF270" s="284"/>
      <c r="BG270" s="284"/>
      <c r="BH270" s="284"/>
      <c r="BI270" s="284"/>
    </row>
    <row r="271" ht="14.25" customHeight="1">
      <c r="A271" s="282"/>
      <c r="B271" s="283"/>
      <c r="C271" s="284"/>
      <c r="D271" s="284"/>
      <c r="E271" s="284"/>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c r="AL271" s="284"/>
      <c r="AM271" s="284"/>
      <c r="AN271" s="284"/>
      <c r="AO271" s="284"/>
      <c r="AP271" s="284"/>
      <c r="AQ271" s="284"/>
      <c r="AR271" s="284"/>
      <c r="AS271" s="284"/>
      <c r="AT271" s="284"/>
      <c r="AU271" s="284"/>
      <c r="AV271" s="284"/>
      <c r="AW271" s="284"/>
      <c r="AX271" s="284"/>
      <c r="AY271" s="284"/>
      <c r="AZ271" s="284"/>
      <c r="BA271" s="284"/>
      <c r="BB271" s="284"/>
      <c r="BC271" s="284"/>
      <c r="BD271" s="284"/>
      <c r="BE271" s="284"/>
      <c r="BF271" s="284"/>
      <c r="BG271" s="284"/>
      <c r="BH271" s="284"/>
      <c r="BI271" s="284"/>
    </row>
    <row r="272" ht="14.25" customHeight="1">
      <c r="A272" s="282"/>
      <c r="B272" s="283"/>
      <c r="C272" s="284"/>
      <c r="D272" s="284"/>
      <c r="E272" s="284"/>
      <c r="F272" s="284"/>
      <c r="G272" s="284"/>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c r="AL272" s="284"/>
      <c r="AM272" s="284"/>
      <c r="AN272" s="284"/>
      <c r="AO272" s="284"/>
      <c r="AP272" s="284"/>
      <c r="AQ272" s="284"/>
      <c r="AR272" s="284"/>
      <c r="AS272" s="284"/>
      <c r="AT272" s="284"/>
      <c r="AU272" s="284"/>
      <c r="AV272" s="284"/>
      <c r="AW272" s="284"/>
      <c r="AX272" s="284"/>
      <c r="AY272" s="284"/>
      <c r="AZ272" s="284"/>
      <c r="BA272" s="284"/>
      <c r="BB272" s="284"/>
      <c r="BC272" s="284"/>
      <c r="BD272" s="284"/>
      <c r="BE272" s="284"/>
      <c r="BF272" s="284"/>
      <c r="BG272" s="284"/>
      <c r="BH272" s="284"/>
      <c r="BI272" s="284"/>
    </row>
    <row r="273" ht="14.25" customHeight="1">
      <c r="A273" s="282"/>
      <c r="B273" s="283"/>
      <c r="C273" s="284"/>
      <c r="D273" s="284"/>
      <c r="E273" s="284"/>
      <c r="F273" s="284"/>
      <c r="G273" s="284"/>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c r="AL273" s="284"/>
      <c r="AM273" s="284"/>
      <c r="AN273" s="284"/>
      <c r="AO273" s="284"/>
      <c r="AP273" s="284"/>
      <c r="AQ273" s="284"/>
      <c r="AR273" s="284"/>
      <c r="AS273" s="284"/>
      <c r="AT273" s="284"/>
      <c r="AU273" s="284"/>
      <c r="AV273" s="284"/>
      <c r="AW273" s="284"/>
      <c r="AX273" s="284"/>
      <c r="AY273" s="284"/>
      <c r="AZ273" s="284"/>
      <c r="BA273" s="284"/>
      <c r="BB273" s="284"/>
      <c r="BC273" s="284"/>
      <c r="BD273" s="284"/>
      <c r="BE273" s="284"/>
      <c r="BF273" s="284"/>
      <c r="BG273" s="284"/>
      <c r="BH273" s="284"/>
      <c r="BI273" s="284"/>
    </row>
    <row r="274" ht="14.25" customHeight="1">
      <c r="A274" s="282"/>
      <c r="B274" s="283"/>
      <c r="C274" s="284"/>
      <c r="D274" s="284"/>
      <c r="E274" s="284"/>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c r="AL274" s="284"/>
      <c r="AM274" s="284"/>
      <c r="AN274" s="284"/>
      <c r="AO274" s="284"/>
      <c r="AP274" s="284"/>
      <c r="AQ274" s="284"/>
      <c r="AR274" s="284"/>
      <c r="AS274" s="284"/>
      <c r="AT274" s="284"/>
      <c r="AU274" s="284"/>
      <c r="AV274" s="284"/>
      <c r="AW274" s="284"/>
      <c r="AX274" s="284"/>
      <c r="AY274" s="284"/>
      <c r="AZ274" s="284"/>
      <c r="BA274" s="284"/>
      <c r="BB274" s="284"/>
      <c r="BC274" s="284"/>
      <c r="BD274" s="284"/>
      <c r="BE274" s="284"/>
      <c r="BF274" s="284"/>
      <c r="BG274" s="284"/>
      <c r="BH274" s="284"/>
      <c r="BI274" s="284"/>
    </row>
    <row r="275" ht="14.25" customHeight="1">
      <c r="A275" s="282"/>
      <c r="B275" s="283"/>
      <c r="C275" s="284"/>
      <c r="D275" s="284"/>
      <c r="E275" s="284"/>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c r="AL275" s="284"/>
      <c r="AM275" s="284"/>
      <c r="AN275" s="284"/>
      <c r="AO275" s="284"/>
      <c r="AP275" s="284"/>
      <c r="AQ275" s="284"/>
      <c r="AR275" s="284"/>
      <c r="AS275" s="284"/>
      <c r="AT275" s="284"/>
      <c r="AU275" s="284"/>
      <c r="AV275" s="284"/>
      <c r="AW275" s="284"/>
      <c r="AX275" s="284"/>
      <c r="AY275" s="284"/>
      <c r="AZ275" s="284"/>
      <c r="BA275" s="284"/>
      <c r="BB275" s="284"/>
      <c r="BC275" s="284"/>
      <c r="BD275" s="284"/>
      <c r="BE275" s="284"/>
      <c r="BF275" s="284"/>
      <c r="BG275" s="284"/>
      <c r="BH275" s="284"/>
      <c r="BI275" s="284"/>
    </row>
    <row r="276" ht="14.25" customHeight="1">
      <c r="A276" s="282"/>
      <c r="B276" s="283"/>
      <c r="C276" s="284"/>
      <c r="D276" s="284"/>
      <c r="E276" s="284"/>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c r="AL276" s="284"/>
      <c r="AM276" s="284"/>
      <c r="AN276" s="284"/>
      <c r="AO276" s="284"/>
      <c r="AP276" s="284"/>
      <c r="AQ276" s="284"/>
      <c r="AR276" s="284"/>
      <c r="AS276" s="284"/>
      <c r="AT276" s="284"/>
      <c r="AU276" s="284"/>
      <c r="AV276" s="284"/>
      <c r="AW276" s="284"/>
      <c r="AX276" s="284"/>
      <c r="AY276" s="284"/>
      <c r="AZ276" s="284"/>
      <c r="BA276" s="284"/>
      <c r="BB276" s="284"/>
      <c r="BC276" s="284"/>
      <c r="BD276" s="284"/>
      <c r="BE276" s="284"/>
      <c r="BF276" s="284"/>
      <c r="BG276" s="284"/>
      <c r="BH276" s="284"/>
      <c r="BI276" s="284"/>
    </row>
    <row r="277" ht="14.25" customHeight="1">
      <c r="A277" s="282"/>
      <c r="B277" s="283"/>
      <c r="C277" s="284"/>
      <c r="D277" s="284"/>
      <c r="E277" s="284"/>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c r="AL277" s="284"/>
      <c r="AM277" s="284"/>
      <c r="AN277" s="284"/>
      <c r="AO277" s="284"/>
      <c r="AP277" s="284"/>
      <c r="AQ277" s="284"/>
      <c r="AR277" s="284"/>
      <c r="AS277" s="284"/>
      <c r="AT277" s="284"/>
      <c r="AU277" s="284"/>
      <c r="AV277" s="284"/>
      <c r="AW277" s="284"/>
      <c r="AX277" s="284"/>
      <c r="AY277" s="284"/>
      <c r="AZ277" s="284"/>
      <c r="BA277" s="284"/>
      <c r="BB277" s="284"/>
      <c r="BC277" s="284"/>
      <c r="BD277" s="284"/>
      <c r="BE277" s="284"/>
      <c r="BF277" s="284"/>
      <c r="BG277" s="284"/>
      <c r="BH277" s="284"/>
      <c r="BI277" s="284"/>
    </row>
    <row r="278" ht="14.25" customHeight="1">
      <c r="A278" s="282"/>
      <c r="B278" s="283"/>
      <c r="C278" s="284"/>
      <c r="D278" s="284"/>
      <c r="E278" s="284"/>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c r="AL278" s="284"/>
      <c r="AM278" s="284"/>
      <c r="AN278" s="284"/>
      <c r="AO278" s="284"/>
      <c r="AP278" s="284"/>
      <c r="AQ278" s="284"/>
      <c r="AR278" s="284"/>
      <c r="AS278" s="284"/>
      <c r="AT278" s="284"/>
      <c r="AU278" s="284"/>
      <c r="AV278" s="284"/>
      <c r="AW278" s="284"/>
      <c r="AX278" s="284"/>
      <c r="AY278" s="284"/>
      <c r="AZ278" s="284"/>
      <c r="BA278" s="284"/>
      <c r="BB278" s="284"/>
      <c r="BC278" s="284"/>
      <c r="BD278" s="284"/>
      <c r="BE278" s="284"/>
      <c r="BF278" s="284"/>
      <c r="BG278" s="284"/>
      <c r="BH278" s="284"/>
      <c r="BI278" s="284"/>
    </row>
    <row r="279" ht="14.25" customHeight="1">
      <c r="A279" s="282"/>
      <c r="B279" s="283"/>
      <c r="C279" s="284"/>
      <c r="D279" s="284"/>
      <c r="E279" s="284"/>
      <c r="F279" s="284"/>
      <c r="G279" s="284"/>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c r="AL279" s="284"/>
      <c r="AM279" s="284"/>
      <c r="AN279" s="284"/>
      <c r="AO279" s="284"/>
      <c r="AP279" s="284"/>
      <c r="AQ279" s="284"/>
      <c r="AR279" s="284"/>
      <c r="AS279" s="284"/>
      <c r="AT279" s="284"/>
      <c r="AU279" s="284"/>
      <c r="AV279" s="284"/>
      <c r="AW279" s="284"/>
      <c r="AX279" s="284"/>
      <c r="AY279" s="284"/>
      <c r="AZ279" s="284"/>
      <c r="BA279" s="284"/>
      <c r="BB279" s="284"/>
      <c r="BC279" s="284"/>
      <c r="BD279" s="284"/>
      <c r="BE279" s="284"/>
      <c r="BF279" s="284"/>
      <c r="BG279" s="284"/>
      <c r="BH279" s="284"/>
      <c r="BI279" s="284"/>
    </row>
    <row r="280" ht="14.25" customHeight="1">
      <c r="A280" s="282"/>
      <c r="B280" s="283"/>
      <c r="C280" s="284"/>
      <c r="D280" s="284"/>
      <c r="E280" s="284"/>
      <c r="F280" s="284"/>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c r="AL280" s="284"/>
      <c r="AM280" s="284"/>
      <c r="AN280" s="284"/>
      <c r="AO280" s="284"/>
      <c r="AP280" s="284"/>
      <c r="AQ280" s="284"/>
      <c r="AR280" s="284"/>
      <c r="AS280" s="284"/>
      <c r="AT280" s="284"/>
      <c r="AU280" s="284"/>
      <c r="AV280" s="284"/>
      <c r="AW280" s="284"/>
      <c r="AX280" s="284"/>
      <c r="AY280" s="284"/>
      <c r="AZ280" s="284"/>
      <c r="BA280" s="284"/>
      <c r="BB280" s="284"/>
      <c r="BC280" s="284"/>
      <c r="BD280" s="284"/>
      <c r="BE280" s="284"/>
      <c r="BF280" s="284"/>
      <c r="BG280" s="284"/>
      <c r="BH280" s="284"/>
      <c r="BI280" s="284"/>
    </row>
    <row r="281" ht="14.25" customHeight="1">
      <c r="A281" s="282"/>
      <c r="B281" s="283"/>
      <c r="C281" s="284"/>
      <c r="D281" s="284"/>
      <c r="E281" s="284"/>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c r="AL281" s="284"/>
      <c r="AM281" s="284"/>
      <c r="AN281" s="284"/>
      <c r="AO281" s="284"/>
      <c r="AP281" s="284"/>
      <c r="AQ281" s="284"/>
      <c r="AR281" s="284"/>
      <c r="AS281" s="284"/>
      <c r="AT281" s="284"/>
      <c r="AU281" s="284"/>
      <c r="AV281" s="284"/>
      <c r="AW281" s="284"/>
      <c r="AX281" s="284"/>
      <c r="AY281" s="284"/>
      <c r="AZ281" s="284"/>
      <c r="BA281" s="284"/>
      <c r="BB281" s="284"/>
      <c r="BC281" s="284"/>
      <c r="BD281" s="284"/>
      <c r="BE281" s="284"/>
      <c r="BF281" s="284"/>
      <c r="BG281" s="284"/>
      <c r="BH281" s="284"/>
      <c r="BI281" s="284"/>
    </row>
    <row r="282" ht="14.25" customHeight="1">
      <c r="A282" s="282"/>
      <c r="B282" s="283"/>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c r="AL282" s="284"/>
      <c r="AM282" s="284"/>
      <c r="AN282" s="284"/>
      <c r="AO282" s="284"/>
      <c r="AP282" s="284"/>
      <c r="AQ282" s="284"/>
      <c r="AR282" s="284"/>
      <c r="AS282" s="284"/>
      <c r="AT282" s="284"/>
      <c r="AU282" s="284"/>
      <c r="AV282" s="284"/>
      <c r="AW282" s="284"/>
      <c r="AX282" s="284"/>
      <c r="AY282" s="284"/>
      <c r="AZ282" s="284"/>
      <c r="BA282" s="284"/>
      <c r="BB282" s="284"/>
      <c r="BC282" s="284"/>
      <c r="BD282" s="284"/>
      <c r="BE282" s="284"/>
      <c r="BF282" s="284"/>
      <c r="BG282" s="284"/>
      <c r="BH282" s="284"/>
      <c r="BI282" s="284"/>
    </row>
    <row r="283" ht="15.75" customHeight="1">
      <c r="B283" s="285"/>
    </row>
    <row r="284" ht="15.75" customHeight="1">
      <c r="B284" s="285"/>
    </row>
    <row r="285" ht="15.75" customHeight="1">
      <c r="B285" s="285"/>
    </row>
    <row r="286" ht="15.75" customHeight="1">
      <c r="B286" s="285"/>
    </row>
    <row r="287" ht="15.75" customHeight="1">
      <c r="B287" s="285"/>
    </row>
    <row r="288" ht="15.75" customHeight="1">
      <c r="B288" s="285"/>
    </row>
    <row r="289" ht="15.75" customHeight="1">
      <c r="B289" s="285"/>
    </row>
    <row r="290" ht="15.75" customHeight="1">
      <c r="B290" s="285"/>
    </row>
    <row r="291" ht="15.75" customHeight="1">
      <c r="B291" s="285"/>
    </row>
    <row r="292" ht="15.75" customHeight="1">
      <c r="B292" s="285"/>
    </row>
    <row r="293" ht="15.75" customHeight="1">
      <c r="B293" s="285"/>
    </row>
    <row r="294" ht="15.75" customHeight="1">
      <c r="B294" s="285"/>
    </row>
    <row r="295" ht="15.75" customHeight="1">
      <c r="B295" s="285"/>
    </row>
    <row r="296" ht="15.75" customHeight="1">
      <c r="B296" s="285"/>
    </row>
    <row r="297" ht="15.75" customHeight="1">
      <c r="B297" s="285"/>
    </row>
    <row r="298" ht="15.75" customHeight="1">
      <c r="B298" s="285"/>
    </row>
    <row r="299" ht="15.75" customHeight="1">
      <c r="B299" s="285"/>
    </row>
    <row r="300" ht="15.75" customHeight="1">
      <c r="B300" s="285"/>
    </row>
    <row r="301" ht="15.75" customHeight="1">
      <c r="B301" s="285"/>
    </row>
    <row r="302" ht="15.75" customHeight="1">
      <c r="B302" s="285"/>
    </row>
    <row r="303" ht="15.75" customHeight="1">
      <c r="B303" s="285"/>
    </row>
    <row r="304" ht="15.75" customHeight="1">
      <c r="B304" s="285"/>
    </row>
    <row r="305" ht="15.75" customHeight="1">
      <c r="B305" s="285"/>
    </row>
    <row r="306" ht="15.75" customHeight="1">
      <c r="B306" s="285"/>
    </row>
    <row r="307" ht="15.75" customHeight="1">
      <c r="B307" s="285"/>
    </row>
    <row r="308" ht="15.75" customHeight="1">
      <c r="B308" s="285"/>
    </row>
    <row r="309" ht="15.75" customHeight="1">
      <c r="B309" s="285"/>
    </row>
    <row r="310" ht="15.75" customHeight="1">
      <c r="B310" s="285"/>
    </row>
    <row r="311" ht="15.75" customHeight="1">
      <c r="B311" s="285"/>
    </row>
    <row r="312" ht="15.75" customHeight="1">
      <c r="B312" s="285"/>
    </row>
    <row r="313" ht="15.75" customHeight="1">
      <c r="B313" s="285"/>
    </row>
    <row r="314" ht="15.75" customHeight="1">
      <c r="B314" s="285"/>
    </row>
    <row r="315" ht="15.75" customHeight="1">
      <c r="B315" s="285"/>
    </row>
    <row r="316" ht="15.75" customHeight="1">
      <c r="B316" s="285"/>
    </row>
    <row r="317" ht="15.75" customHeight="1">
      <c r="B317" s="285"/>
    </row>
    <row r="318" ht="15.75" customHeight="1">
      <c r="B318" s="285"/>
    </row>
    <row r="319" ht="15.75" customHeight="1">
      <c r="B319" s="285"/>
    </row>
    <row r="320" ht="15.75" customHeight="1">
      <c r="B320" s="285"/>
    </row>
    <row r="321" ht="15.75" customHeight="1">
      <c r="B321" s="285"/>
    </row>
    <row r="322" ht="15.75" customHeight="1">
      <c r="B322" s="285"/>
    </row>
    <row r="323" ht="15.75" customHeight="1">
      <c r="B323" s="285"/>
    </row>
    <row r="324" ht="15.75" customHeight="1">
      <c r="B324" s="285"/>
    </row>
    <row r="325" ht="15.75" customHeight="1">
      <c r="B325" s="285"/>
    </row>
    <row r="326" ht="15.75" customHeight="1">
      <c r="B326" s="285"/>
    </row>
    <row r="327" ht="15.75" customHeight="1">
      <c r="B327" s="285"/>
    </row>
    <row r="328" ht="15.75" customHeight="1">
      <c r="B328" s="285"/>
    </row>
    <row r="329" ht="15.75" customHeight="1">
      <c r="B329" s="285"/>
    </row>
    <row r="330" ht="15.75" customHeight="1">
      <c r="B330" s="285"/>
    </row>
    <row r="331" ht="15.75" customHeight="1">
      <c r="B331" s="285"/>
    </row>
    <row r="332" ht="15.75" customHeight="1">
      <c r="B332" s="285"/>
    </row>
    <row r="333" ht="15.75" customHeight="1">
      <c r="B333" s="285"/>
    </row>
    <row r="334" ht="15.75" customHeight="1">
      <c r="B334" s="285"/>
    </row>
    <row r="335" ht="15.75" customHeight="1">
      <c r="B335" s="285"/>
    </row>
    <row r="336" ht="15.75" customHeight="1">
      <c r="B336" s="285"/>
    </row>
    <row r="337" ht="15.75" customHeight="1">
      <c r="B337" s="285"/>
    </row>
    <row r="338" ht="15.75" customHeight="1">
      <c r="B338" s="285"/>
    </row>
    <row r="339" ht="15.75" customHeight="1">
      <c r="B339" s="285"/>
    </row>
    <row r="340" ht="15.75" customHeight="1">
      <c r="B340" s="285"/>
    </row>
    <row r="341" ht="15.75" customHeight="1">
      <c r="B341" s="285"/>
    </row>
    <row r="342" ht="15.75" customHeight="1">
      <c r="B342" s="285"/>
    </row>
    <row r="343" ht="15.75" customHeight="1">
      <c r="B343" s="285"/>
    </row>
    <row r="344" ht="15.75" customHeight="1">
      <c r="B344" s="285"/>
    </row>
    <row r="345" ht="15.75" customHeight="1">
      <c r="B345" s="285"/>
    </row>
    <row r="346" ht="15.75" customHeight="1">
      <c r="B346" s="285"/>
    </row>
    <row r="347" ht="15.75" customHeight="1">
      <c r="B347" s="285"/>
    </row>
    <row r="348" ht="15.75" customHeight="1">
      <c r="B348" s="285"/>
    </row>
    <row r="349" ht="15.75" customHeight="1">
      <c r="B349" s="285"/>
    </row>
    <row r="350" ht="15.75" customHeight="1">
      <c r="B350" s="285"/>
    </row>
    <row r="351" ht="15.75" customHeight="1">
      <c r="B351" s="285"/>
    </row>
    <row r="352" ht="15.75" customHeight="1">
      <c r="B352" s="285"/>
    </row>
    <row r="353" ht="15.75" customHeight="1">
      <c r="B353" s="285"/>
    </row>
    <row r="354" ht="15.75" customHeight="1">
      <c r="B354" s="285"/>
    </row>
    <row r="355" ht="15.75" customHeight="1">
      <c r="B355" s="285"/>
    </row>
    <row r="356" ht="15.75" customHeight="1">
      <c r="B356" s="285"/>
    </row>
    <row r="357" ht="15.75" customHeight="1">
      <c r="B357" s="285"/>
    </row>
    <row r="358" ht="15.75" customHeight="1">
      <c r="B358" s="285"/>
    </row>
    <row r="359" ht="15.75" customHeight="1">
      <c r="B359" s="285"/>
    </row>
    <row r="360" ht="15.75" customHeight="1">
      <c r="B360" s="285"/>
    </row>
    <row r="361" ht="15.75" customHeight="1">
      <c r="B361" s="285"/>
    </row>
    <row r="362" ht="15.75" customHeight="1">
      <c r="B362" s="285"/>
    </row>
    <row r="363" ht="15.75" customHeight="1">
      <c r="B363" s="285"/>
    </row>
    <row r="364" ht="15.75" customHeight="1">
      <c r="B364" s="285"/>
    </row>
    <row r="365" ht="15.75" customHeight="1">
      <c r="B365" s="285"/>
    </row>
    <row r="366" ht="15.75" customHeight="1">
      <c r="B366" s="285"/>
    </row>
    <row r="367" ht="15.75" customHeight="1">
      <c r="B367" s="285"/>
    </row>
    <row r="368" ht="15.75" customHeight="1">
      <c r="B368" s="285"/>
    </row>
    <row r="369" ht="15.75" customHeight="1">
      <c r="B369" s="285"/>
    </row>
    <row r="370" ht="15.75" customHeight="1">
      <c r="B370" s="285"/>
    </row>
    <row r="371" ht="15.75" customHeight="1">
      <c r="B371" s="285"/>
    </row>
    <row r="372" ht="15.75" customHeight="1">
      <c r="B372" s="285"/>
    </row>
    <row r="373" ht="15.75" customHeight="1">
      <c r="B373" s="285"/>
    </row>
    <row r="374" ht="15.75" customHeight="1">
      <c r="B374" s="285"/>
    </row>
    <row r="375" ht="15.75" customHeight="1">
      <c r="B375" s="285"/>
    </row>
    <row r="376" ht="15.75" customHeight="1">
      <c r="B376" s="285"/>
    </row>
    <row r="377" ht="15.75" customHeight="1">
      <c r="B377" s="285"/>
    </row>
    <row r="378" ht="15.75" customHeight="1">
      <c r="B378" s="285"/>
    </row>
    <row r="379" ht="15.75" customHeight="1">
      <c r="B379" s="285"/>
    </row>
    <row r="380" ht="15.75" customHeight="1">
      <c r="B380" s="285"/>
    </row>
    <row r="381" ht="15.75" customHeight="1">
      <c r="B381" s="285"/>
    </row>
    <row r="382" ht="15.75" customHeight="1">
      <c r="B382" s="285"/>
    </row>
    <row r="383" ht="15.75" customHeight="1">
      <c r="B383" s="285"/>
    </row>
    <row r="384" ht="15.75" customHeight="1">
      <c r="B384" s="285"/>
    </row>
    <row r="385" ht="15.75" customHeight="1">
      <c r="B385" s="285"/>
    </row>
    <row r="386" ht="15.75" customHeight="1">
      <c r="B386" s="285"/>
    </row>
    <row r="387" ht="15.75" customHeight="1">
      <c r="B387" s="285"/>
    </row>
    <row r="388" ht="15.75" customHeight="1">
      <c r="B388" s="285"/>
    </row>
    <row r="389" ht="15.75" customHeight="1">
      <c r="B389" s="285"/>
    </row>
    <row r="390" ht="15.75" customHeight="1">
      <c r="B390" s="285"/>
    </row>
    <row r="391" ht="15.75" customHeight="1">
      <c r="B391" s="285"/>
    </row>
    <row r="392" ht="15.75" customHeight="1">
      <c r="B392" s="285"/>
    </row>
    <row r="393" ht="15.75" customHeight="1">
      <c r="B393" s="285"/>
    </row>
    <row r="394" ht="15.75" customHeight="1">
      <c r="B394" s="285"/>
    </row>
    <row r="395" ht="15.75" customHeight="1">
      <c r="B395" s="285"/>
    </row>
    <row r="396" ht="15.75" customHeight="1">
      <c r="B396" s="285"/>
    </row>
    <row r="397" ht="15.75" customHeight="1">
      <c r="B397" s="285"/>
    </row>
    <row r="398" ht="15.75" customHeight="1">
      <c r="B398" s="285"/>
    </row>
    <row r="399" ht="15.75" customHeight="1">
      <c r="B399" s="285"/>
    </row>
    <row r="400" ht="15.75" customHeight="1">
      <c r="B400" s="285"/>
    </row>
    <row r="401" ht="15.75" customHeight="1">
      <c r="B401" s="285"/>
    </row>
    <row r="402" ht="15.75" customHeight="1">
      <c r="B402" s="285"/>
    </row>
    <row r="403" ht="15.75" customHeight="1">
      <c r="B403" s="285"/>
    </row>
    <row r="404" ht="15.75" customHeight="1">
      <c r="B404" s="285"/>
    </row>
    <row r="405" ht="15.75" customHeight="1">
      <c r="B405" s="285"/>
    </row>
    <row r="406" ht="15.75" customHeight="1">
      <c r="B406" s="285"/>
    </row>
    <row r="407" ht="15.75" customHeight="1">
      <c r="B407" s="285"/>
    </row>
    <row r="408" ht="15.75" customHeight="1">
      <c r="B408" s="285"/>
    </row>
    <row r="409" ht="15.75" customHeight="1">
      <c r="B409" s="285"/>
    </row>
    <row r="410" ht="15.75" customHeight="1">
      <c r="B410" s="285"/>
    </row>
    <row r="411" ht="15.75" customHeight="1">
      <c r="B411" s="285"/>
    </row>
    <row r="412" ht="15.75" customHeight="1">
      <c r="B412" s="285"/>
    </row>
    <row r="413" ht="15.75" customHeight="1">
      <c r="B413" s="285"/>
    </row>
    <row r="414" ht="15.75" customHeight="1">
      <c r="B414" s="285"/>
    </row>
    <row r="415" ht="15.75" customHeight="1">
      <c r="B415" s="285"/>
    </row>
    <row r="416" ht="15.75" customHeight="1">
      <c r="B416" s="285"/>
    </row>
    <row r="417" ht="15.75" customHeight="1">
      <c r="B417" s="285"/>
    </row>
    <row r="418" ht="15.75" customHeight="1">
      <c r="B418" s="285"/>
    </row>
    <row r="419" ht="15.75" customHeight="1">
      <c r="B419" s="285"/>
    </row>
    <row r="420" ht="15.75" customHeight="1">
      <c r="B420" s="285"/>
    </row>
    <row r="421" ht="15.75" customHeight="1">
      <c r="B421" s="285"/>
    </row>
    <row r="422" ht="15.75" customHeight="1">
      <c r="B422" s="285"/>
    </row>
    <row r="423" ht="15.75" customHeight="1">
      <c r="B423" s="285"/>
    </row>
    <row r="424" ht="15.75" customHeight="1">
      <c r="B424" s="285"/>
    </row>
    <row r="425" ht="15.75" customHeight="1">
      <c r="B425" s="285"/>
    </row>
    <row r="426" ht="15.75" customHeight="1">
      <c r="B426" s="285"/>
    </row>
    <row r="427" ht="15.75" customHeight="1">
      <c r="B427" s="285"/>
    </row>
    <row r="428" ht="15.75" customHeight="1">
      <c r="B428" s="285"/>
    </row>
    <row r="429" ht="15.75" customHeight="1">
      <c r="B429" s="285"/>
    </row>
    <row r="430" ht="15.75" customHeight="1">
      <c r="B430" s="285"/>
    </row>
    <row r="431" ht="15.75" customHeight="1">
      <c r="B431" s="285"/>
    </row>
    <row r="432" ht="15.75" customHeight="1">
      <c r="B432" s="285"/>
    </row>
    <row r="433" ht="15.75" customHeight="1">
      <c r="B433" s="285"/>
    </row>
    <row r="434" ht="15.75" customHeight="1">
      <c r="B434" s="285"/>
    </row>
    <row r="435" ht="15.75" customHeight="1">
      <c r="B435" s="285"/>
    </row>
    <row r="436" ht="15.75" customHeight="1">
      <c r="B436" s="285"/>
    </row>
    <row r="437" ht="15.75" customHeight="1">
      <c r="B437" s="285"/>
    </row>
    <row r="438" ht="15.75" customHeight="1">
      <c r="B438" s="285"/>
    </row>
    <row r="439" ht="15.75" customHeight="1">
      <c r="B439" s="285"/>
    </row>
    <row r="440" ht="15.75" customHeight="1">
      <c r="B440" s="285"/>
    </row>
    <row r="441" ht="15.75" customHeight="1">
      <c r="B441" s="285"/>
    </row>
    <row r="442" ht="15.75" customHeight="1">
      <c r="B442" s="285"/>
    </row>
    <row r="443" ht="15.75" customHeight="1">
      <c r="B443" s="285"/>
    </row>
    <row r="444" ht="15.75" customHeight="1">
      <c r="B444" s="285"/>
    </row>
    <row r="445" ht="15.75" customHeight="1">
      <c r="B445" s="285"/>
    </row>
    <row r="446" ht="15.75" customHeight="1">
      <c r="B446" s="285"/>
    </row>
    <row r="447" ht="15.75" customHeight="1">
      <c r="B447" s="285"/>
    </row>
    <row r="448" ht="15.75" customHeight="1">
      <c r="B448" s="285"/>
    </row>
    <row r="449" ht="15.75" customHeight="1">
      <c r="B449" s="285"/>
    </row>
    <row r="450" ht="15.75" customHeight="1">
      <c r="B450" s="285"/>
    </row>
    <row r="451" ht="15.75" customHeight="1">
      <c r="B451" s="285"/>
    </row>
    <row r="452" ht="15.75" customHeight="1">
      <c r="B452" s="285"/>
    </row>
    <row r="453" ht="15.75" customHeight="1">
      <c r="B453" s="285"/>
    </row>
    <row r="454" ht="15.75" customHeight="1">
      <c r="B454" s="285"/>
    </row>
    <row r="455" ht="15.75" customHeight="1">
      <c r="B455" s="285"/>
    </row>
    <row r="456" ht="15.75" customHeight="1">
      <c r="B456" s="285"/>
    </row>
    <row r="457" ht="15.75" customHeight="1">
      <c r="B457" s="285"/>
    </row>
    <row r="458" ht="15.75" customHeight="1">
      <c r="B458" s="285"/>
    </row>
    <row r="459" ht="15.75" customHeight="1">
      <c r="B459" s="285"/>
    </row>
    <row r="460" ht="15.75" customHeight="1">
      <c r="B460" s="285"/>
    </row>
    <row r="461" ht="15.75" customHeight="1">
      <c r="B461" s="285"/>
    </row>
    <row r="462" ht="15.75" customHeight="1">
      <c r="B462" s="285"/>
    </row>
    <row r="463" ht="15.75" customHeight="1">
      <c r="B463" s="285"/>
    </row>
    <row r="464" ht="15.75" customHeight="1">
      <c r="B464" s="285"/>
    </row>
    <row r="465" ht="15.75" customHeight="1">
      <c r="B465" s="285"/>
    </row>
    <row r="466" ht="15.75" customHeight="1">
      <c r="B466" s="285"/>
    </row>
    <row r="467" ht="15.75" customHeight="1">
      <c r="B467" s="285"/>
    </row>
    <row r="468" ht="15.75" customHeight="1">
      <c r="B468" s="285"/>
    </row>
    <row r="469" ht="15.75" customHeight="1">
      <c r="B469" s="285"/>
    </row>
    <row r="470" ht="15.75" customHeight="1">
      <c r="B470" s="285"/>
    </row>
    <row r="471" ht="15.75" customHeight="1">
      <c r="B471" s="285"/>
    </row>
    <row r="472" ht="15.75" customHeight="1">
      <c r="B472" s="285"/>
    </row>
    <row r="473" ht="15.75" customHeight="1">
      <c r="B473" s="285"/>
    </row>
    <row r="474" ht="15.75" customHeight="1">
      <c r="B474" s="285"/>
    </row>
    <row r="475" ht="15.75" customHeight="1">
      <c r="B475" s="285"/>
    </row>
    <row r="476" ht="15.75" customHeight="1">
      <c r="B476" s="285"/>
    </row>
    <row r="477" ht="15.75" customHeight="1">
      <c r="B477" s="285"/>
    </row>
    <row r="478" ht="15.75" customHeight="1">
      <c r="B478" s="285"/>
    </row>
    <row r="479" ht="15.75" customHeight="1">
      <c r="B479" s="285"/>
    </row>
    <row r="480" ht="15.75" customHeight="1">
      <c r="B480" s="285"/>
    </row>
    <row r="481" ht="15.75" customHeight="1">
      <c r="B481" s="285"/>
    </row>
    <row r="482" ht="15.75" customHeight="1">
      <c r="B482" s="285"/>
    </row>
    <row r="483" ht="15.75" customHeight="1">
      <c r="B483" s="285"/>
    </row>
    <row r="484" ht="15.75" customHeight="1">
      <c r="B484" s="285"/>
    </row>
    <row r="485" ht="15.75" customHeight="1">
      <c r="B485" s="285"/>
    </row>
    <row r="486" ht="15.75" customHeight="1">
      <c r="B486" s="285"/>
    </row>
    <row r="487" ht="15.75" customHeight="1">
      <c r="B487" s="285"/>
    </row>
    <row r="488" ht="15.75" customHeight="1">
      <c r="B488" s="285"/>
    </row>
    <row r="489" ht="15.75" customHeight="1">
      <c r="B489" s="285"/>
    </row>
    <row r="490" ht="15.75" customHeight="1">
      <c r="B490" s="285"/>
    </row>
    <row r="491" ht="15.75" customHeight="1">
      <c r="B491" s="285"/>
    </row>
    <row r="492" ht="15.75" customHeight="1">
      <c r="B492" s="285"/>
    </row>
    <row r="493" ht="15.75" customHeight="1">
      <c r="B493" s="285"/>
    </row>
    <row r="494" ht="15.75" customHeight="1">
      <c r="B494" s="285"/>
    </row>
    <row r="495" ht="15.75" customHeight="1">
      <c r="B495" s="285"/>
    </row>
    <row r="496" ht="15.75" customHeight="1">
      <c r="B496" s="285"/>
    </row>
    <row r="497" ht="15.75" customHeight="1">
      <c r="B497" s="285"/>
    </row>
    <row r="498" ht="15.75" customHeight="1">
      <c r="B498" s="285"/>
    </row>
    <row r="499" ht="15.75" customHeight="1">
      <c r="B499" s="285"/>
    </row>
    <row r="500" ht="15.75" customHeight="1">
      <c r="B500" s="285"/>
    </row>
    <row r="501" ht="15.75" customHeight="1">
      <c r="B501" s="285"/>
    </row>
    <row r="502" ht="15.75" customHeight="1">
      <c r="B502" s="285"/>
    </row>
    <row r="503" ht="15.75" customHeight="1">
      <c r="B503" s="285"/>
    </row>
    <row r="504" ht="15.75" customHeight="1">
      <c r="B504" s="285"/>
    </row>
    <row r="505" ht="15.75" customHeight="1">
      <c r="B505" s="285"/>
    </row>
    <row r="506" ht="15.75" customHeight="1">
      <c r="B506" s="285"/>
    </row>
    <row r="507" ht="15.75" customHeight="1">
      <c r="B507" s="285"/>
    </row>
    <row r="508" ht="15.75" customHeight="1">
      <c r="B508" s="285"/>
    </row>
    <row r="509" ht="15.75" customHeight="1">
      <c r="B509" s="285"/>
    </row>
    <row r="510" ht="15.75" customHeight="1">
      <c r="B510" s="285"/>
    </row>
    <row r="511" ht="15.75" customHeight="1">
      <c r="B511" s="285"/>
    </row>
    <row r="512" ht="15.75" customHeight="1">
      <c r="B512" s="285"/>
    </row>
    <row r="513" ht="15.75" customHeight="1">
      <c r="B513" s="285"/>
    </row>
    <row r="514" ht="15.75" customHeight="1">
      <c r="B514" s="285"/>
    </row>
    <row r="515" ht="15.75" customHeight="1">
      <c r="B515" s="285"/>
    </row>
    <row r="516" ht="15.75" customHeight="1">
      <c r="B516" s="285"/>
    </row>
    <row r="517" ht="15.75" customHeight="1">
      <c r="B517" s="285"/>
    </row>
    <row r="518" ht="15.75" customHeight="1">
      <c r="B518" s="285"/>
    </row>
    <row r="519" ht="15.75" customHeight="1">
      <c r="B519" s="285"/>
    </row>
    <row r="520" ht="15.75" customHeight="1">
      <c r="B520" s="285"/>
    </row>
    <row r="521" ht="15.75" customHeight="1">
      <c r="B521" s="285"/>
    </row>
    <row r="522" ht="15.75" customHeight="1">
      <c r="B522" s="285"/>
    </row>
    <row r="523" ht="15.75" customHeight="1">
      <c r="B523" s="285"/>
    </row>
    <row r="524" ht="15.75" customHeight="1">
      <c r="B524" s="285"/>
    </row>
    <row r="525" ht="15.75" customHeight="1">
      <c r="B525" s="285"/>
    </row>
    <row r="526" ht="15.75" customHeight="1">
      <c r="B526" s="285"/>
    </row>
    <row r="527" ht="15.75" customHeight="1">
      <c r="B527" s="285"/>
    </row>
    <row r="528" ht="15.75" customHeight="1">
      <c r="B528" s="285"/>
    </row>
    <row r="529" ht="15.75" customHeight="1">
      <c r="B529" s="285"/>
    </row>
    <row r="530" ht="15.75" customHeight="1">
      <c r="B530" s="285"/>
    </row>
    <row r="531" ht="15.75" customHeight="1">
      <c r="B531" s="285"/>
    </row>
    <row r="532" ht="15.75" customHeight="1">
      <c r="B532" s="285"/>
    </row>
    <row r="533" ht="15.75" customHeight="1">
      <c r="B533" s="285"/>
    </row>
    <row r="534" ht="15.75" customHeight="1">
      <c r="B534" s="285"/>
    </row>
    <row r="535" ht="15.75" customHeight="1">
      <c r="B535" s="285"/>
    </row>
    <row r="536" ht="15.75" customHeight="1">
      <c r="B536" s="285"/>
    </row>
    <row r="537" ht="15.75" customHeight="1">
      <c r="B537" s="285"/>
    </row>
    <row r="538" ht="15.75" customHeight="1">
      <c r="B538" s="285"/>
    </row>
    <row r="539" ht="15.75" customHeight="1">
      <c r="B539" s="285"/>
    </row>
    <row r="540" ht="15.75" customHeight="1">
      <c r="B540" s="285"/>
    </row>
    <row r="541" ht="15.75" customHeight="1">
      <c r="B541" s="285"/>
    </row>
    <row r="542" ht="15.75" customHeight="1">
      <c r="B542" s="285"/>
    </row>
    <row r="543" ht="15.75" customHeight="1">
      <c r="B543" s="285"/>
    </row>
    <row r="544" ht="15.75" customHeight="1">
      <c r="B544" s="285"/>
    </row>
    <row r="545" ht="15.75" customHeight="1">
      <c r="B545" s="285"/>
    </row>
    <row r="546" ht="15.75" customHeight="1">
      <c r="B546" s="285"/>
    </row>
    <row r="547" ht="15.75" customHeight="1">
      <c r="B547" s="285"/>
    </row>
    <row r="548" ht="15.75" customHeight="1">
      <c r="B548" s="285"/>
    </row>
    <row r="549" ht="15.75" customHeight="1">
      <c r="B549" s="285"/>
    </row>
    <row r="550" ht="15.75" customHeight="1">
      <c r="B550" s="285"/>
    </row>
    <row r="551" ht="15.75" customHeight="1">
      <c r="B551" s="285"/>
    </row>
    <row r="552" ht="15.75" customHeight="1">
      <c r="B552" s="285"/>
    </row>
    <row r="553" ht="15.75" customHeight="1">
      <c r="B553" s="285"/>
    </row>
    <row r="554" ht="15.75" customHeight="1">
      <c r="B554" s="285"/>
    </row>
    <row r="555" ht="15.75" customHeight="1">
      <c r="B555" s="285"/>
    </row>
    <row r="556" ht="15.75" customHeight="1">
      <c r="B556" s="285"/>
    </row>
    <row r="557" ht="15.75" customHeight="1">
      <c r="B557" s="285"/>
    </row>
    <row r="558" ht="15.75" customHeight="1">
      <c r="B558" s="285"/>
    </row>
    <row r="559" ht="15.75" customHeight="1">
      <c r="B559" s="285"/>
    </row>
    <row r="560" ht="15.75" customHeight="1">
      <c r="B560" s="285"/>
    </row>
    <row r="561" ht="15.75" customHeight="1">
      <c r="B561" s="285"/>
    </row>
    <row r="562" ht="15.75" customHeight="1">
      <c r="B562" s="285"/>
    </row>
    <row r="563" ht="15.75" customHeight="1">
      <c r="B563" s="285"/>
    </row>
    <row r="564" ht="15.75" customHeight="1">
      <c r="B564" s="285"/>
    </row>
    <row r="565" ht="15.75" customHeight="1">
      <c r="B565" s="285"/>
    </row>
    <row r="566" ht="15.75" customHeight="1">
      <c r="B566" s="285"/>
    </row>
    <row r="567" ht="15.75" customHeight="1">
      <c r="B567" s="285"/>
    </row>
    <row r="568" ht="15.75" customHeight="1">
      <c r="B568" s="285"/>
    </row>
    <row r="569" ht="15.75" customHeight="1">
      <c r="B569" s="285"/>
    </row>
    <row r="570" ht="15.75" customHeight="1">
      <c r="B570" s="285"/>
    </row>
    <row r="571" ht="15.75" customHeight="1">
      <c r="B571" s="285"/>
    </row>
    <row r="572" ht="15.75" customHeight="1">
      <c r="B572" s="285"/>
    </row>
    <row r="573" ht="15.75" customHeight="1">
      <c r="B573" s="285"/>
    </row>
    <row r="574" ht="15.75" customHeight="1">
      <c r="B574" s="285"/>
    </row>
    <row r="575" ht="15.75" customHeight="1">
      <c r="B575" s="285"/>
    </row>
    <row r="576" ht="15.75" customHeight="1">
      <c r="B576" s="285"/>
    </row>
    <row r="577" ht="15.75" customHeight="1">
      <c r="B577" s="285"/>
    </row>
    <row r="578" ht="15.75" customHeight="1">
      <c r="B578" s="285"/>
    </row>
    <row r="579" ht="15.75" customHeight="1">
      <c r="B579" s="285"/>
    </row>
    <row r="580" ht="15.75" customHeight="1">
      <c r="B580" s="285"/>
    </row>
    <row r="581" ht="15.75" customHeight="1">
      <c r="B581" s="285"/>
    </row>
    <row r="582" ht="15.75" customHeight="1">
      <c r="B582" s="285"/>
    </row>
    <row r="583" ht="15.75" customHeight="1">
      <c r="B583" s="285"/>
    </row>
    <row r="584" ht="15.75" customHeight="1">
      <c r="B584" s="285"/>
    </row>
    <row r="585" ht="15.75" customHeight="1">
      <c r="B585" s="285"/>
    </row>
    <row r="586" ht="15.75" customHeight="1">
      <c r="B586" s="285"/>
    </row>
    <row r="587" ht="15.75" customHeight="1">
      <c r="B587" s="285"/>
    </row>
    <row r="588" ht="15.75" customHeight="1">
      <c r="B588" s="285"/>
    </row>
    <row r="589" ht="15.75" customHeight="1">
      <c r="B589" s="285"/>
    </row>
    <row r="590" ht="15.75" customHeight="1">
      <c r="B590" s="285"/>
    </row>
    <row r="591" ht="15.75" customHeight="1">
      <c r="B591" s="285"/>
    </row>
    <row r="592" ht="15.75" customHeight="1">
      <c r="B592" s="285"/>
    </row>
    <row r="593" ht="15.75" customHeight="1">
      <c r="B593" s="285"/>
    </row>
    <row r="594" ht="15.75" customHeight="1">
      <c r="B594" s="285"/>
    </row>
    <row r="595" ht="15.75" customHeight="1">
      <c r="B595" s="285"/>
    </row>
    <row r="596" ht="15.75" customHeight="1">
      <c r="B596" s="285"/>
    </row>
    <row r="597" ht="15.75" customHeight="1">
      <c r="B597" s="285"/>
    </row>
    <row r="598" ht="15.75" customHeight="1">
      <c r="B598" s="285"/>
    </row>
    <row r="599" ht="15.75" customHeight="1">
      <c r="B599" s="285"/>
    </row>
    <row r="600" ht="15.75" customHeight="1">
      <c r="B600" s="285"/>
    </row>
    <row r="601" ht="15.75" customHeight="1">
      <c r="B601" s="285"/>
    </row>
    <row r="602" ht="15.75" customHeight="1">
      <c r="B602" s="285"/>
    </row>
    <row r="603" ht="15.75" customHeight="1">
      <c r="B603" s="285"/>
    </row>
    <row r="604" ht="15.75" customHeight="1">
      <c r="B604" s="285"/>
    </row>
    <row r="605" ht="15.75" customHeight="1">
      <c r="B605" s="285"/>
    </row>
    <row r="606" ht="15.75" customHeight="1">
      <c r="B606" s="285"/>
    </row>
    <row r="607" ht="15.75" customHeight="1">
      <c r="B607" s="285"/>
    </row>
    <row r="608" ht="15.75" customHeight="1">
      <c r="B608" s="285"/>
    </row>
    <row r="609" ht="15.75" customHeight="1">
      <c r="B609" s="285"/>
    </row>
    <row r="610" ht="15.75" customHeight="1">
      <c r="B610" s="285"/>
    </row>
    <row r="611" ht="15.75" customHeight="1">
      <c r="B611" s="285"/>
    </row>
    <row r="612" ht="15.75" customHeight="1">
      <c r="B612" s="285"/>
    </row>
    <row r="613" ht="15.75" customHeight="1">
      <c r="B613" s="285"/>
    </row>
    <row r="614" ht="15.75" customHeight="1">
      <c r="B614" s="285"/>
    </row>
    <row r="615" ht="15.75" customHeight="1">
      <c r="B615" s="285"/>
    </row>
    <row r="616" ht="15.75" customHeight="1">
      <c r="B616" s="285"/>
    </row>
    <row r="617" ht="15.75" customHeight="1">
      <c r="B617" s="285"/>
    </row>
    <row r="618" ht="15.75" customHeight="1">
      <c r="B618" s="285"/>
    </row>
    <row r="619" ht="15.75" customHeight="1">
      <c r="B619" s="285"/>
    </row>
    <row r="620" ht="15.75" customHeight="1">
      <c r="B620" s="285"/>
    </row>
    <row r="621" ht="15.75" customHeight="1">
      <c r="B621" s="285"/>
    </row>
    <row r="622" ht="15.75" customHeight="1">
      <c r="B622" s="285"/>
    </row>
    <row r="623" ht="15.75" customHeight="1">
      <c r="B623" s="285"/>
    </row>
    <row r="624" ht="15.75" customHeight="1">
      <c r="B624" s="285"/>
    </row>
    <row r="625" ht="15.75" customHeight="1">
      <c r="B625" s="285"/>
    </row>
    <row r="626" ht="15.75" customHeight="1">
      <c r="B626" s="285"/>
    </row>
    <row r="627" ht="15.75" customHeight="1">
      <c r="B627" s="285"/>
    </row>
    <row r="628" ht="15.75" customHeight="1">
      <c r="B628" s="285"/>
    </row>
    <row r="629" ht="15.75" customHeight="1">
      <c r="B629" s="285"/>
    </row>
    <row r="630" ht="15.75" customHeight="1">
      <c r="B630" s="285"/>
    </row>
    <row r="631" ht="15.75" customHeight="1">
      <c r="B631" s="285"/>
    </row>
    <row r="632" ht="15.75" customHeight="1">
      <c r="B632" s="285"/>
    </row>
    <row r="633" ht="15.75" customHeight="1">
      <c r="B633" s="285"/>
    </row>
    <row r="634" ht="15.75" customHeight="1">
      <c r="B634" s="285"/>
    </row>
    <row r="635" ht="15.75" customHeight="1">
      <c r="B635" s="285"/>
    </row>
    <row r="636" ht="15.75" customHeight="1">
      <c r="B636" s="285"/>
    </row>
    <row r="637" ht="15.75" customHeight="1">
      <c r="B637" s="285"/>
    </row>
    <row r="638" ht="15.75" customHeight="1">
      <c r="B638" s="285"/>
    </row>
    <row r="639" ht="15.75" customHeight="1">
      <c r="B639" s="285"/>
    </row>
    <row r="640" ht="15.75" customHeight="1">
      <c r="B640" s="285"/>
    </row>
    <row r="641" ht="15.75" customHeight="1">
      <c r="B641" s="285"/>
    </row>
    <row r="642" ht="15.75" customHeight="1">
      <c r="B642" s="285"/>
    </row>
    <row r="643" ht="15.75" customHeight="1">
      <c r="B643" s="285"/>
    </row>
    <row r="644" ht="15.75" customHeight="1">
      <c r="B644" s="285"/>
    </row>
    <row r="645" ht="15.75" customHeight="1">
      <c r="B645" s="285"/>
    </row>
    <row r="646" ht="15.75" customHeight="1">
      <c r="B646" s="285"/>
    </row>
    <row r="647" ht="15.75" customHeight="1">
      <c r="B647" s="285"/>
    </row>
    <row r="648" ht="15.75" customHeight="1">
      <c r="B648" s="285"/>
    </row>
    <row r="649" ht="15.75" customHeight="1">
      <c r="B649" s="285"/>
    </row>
    <row r="650" ht="15.75" customHeight="1">
      <c r="B650" s="285"/>
    </row>
    <row r="651" ht="15.75" customHeight="1">
      <c r="B651" s="285"/>
    </row>
    <row r="652" ht="15.75" customHeight="1">
      <c r="B652" s="285"/>
    </row>
    <row r="653" ht="15.75" customHeight="1">
      <c r="B653" s="285"/>
    </row>
    <row r="654" ht="15.75" customHeight="1">
      <c r="B654" s="285"/>
    </row>
    <row r="655" ht="15.75" customHeight="1">
      <c r="B655" s="285"/>
    </row>
    <row r="656" ht="15.75" customHeight="1">
      <c r="B656" s="285"/>
    </row>
    <row r="657" ht="15.75" customHeight="1">
      <c r="B657" s="285"/>
    </row>
    <row r="658" ht="15.75" customHeight="1">
      <c r="B658" s="285"/>
    </row>
    <row r="659" ht="15.75" customHeight="1">
      <c r="B659" s="285"/>
    </row>
    <row r="660" ht="15.75" customHeight="1">
      <c r="B660" s="285"/>
    </row>
    <row r="661" ht="15.75" customHeight="1">
      <c r="B661" s="285"/>
    </row>
    <row r="662" ht="15.75" customHeight="1">
      <c r="B662" s="285"/>
    </row>
    <row r="663" ht="15.75" customHeight="1">
      <c r="B663" s="285"/>
    </row>
    <row r="664" ht="15.75" customHeight="1">
      <c r="B664" s="285"/>
    </row>
    <row r="665" ht="15.75" customHeight="1">
      <c r="B665" s="285"/>
    </row>
    <row r="666" ht="15.75" customHeight="1">
      <c r="B666" s="285"/>
    </row>
    <row r="667" ht="15.75" customHeight="1">
      <c r="B667" s="285"/>
    </row>
    <row r="668" ht="15.75" customHeight="1">
      <c r="B668" s="285"/>
    </row>
    <row r="669" ht="15.75" customHeight="1">
      <c r="B669" s="285"/>
    </row>
    <row r="670" ht="15.75" customHeight="1">
      <c r="B670" s="285"/>
    </row>
    <row r="671" ht="15.75" customHeight="1">
      <c r="B671" s="285"/>
    </row>
    <row r="672" ht="15.75" customHeight="1">
      <c r="B672" s="285"/>
    </row>
    <row r="673" ht="15.75" customHeight="1">
      <c r="B673" s="285"/>
    </row>
    <row r="674" ht="15.75" customHeight="1">
      <c r="B674" s="285"/>
    </row>
    <row r="675" ht="15.75" customHeight="1">
      <c r="B675" s="285"/>
    </row>
    <row r="676" ht="15.75" customHeight="1">
      <c r="B676" s="285"/>
    </row>
    <row r="677" ht="15.75" customHeight="1">
      <c r="B677" s="285"/>
    </row>
    <row r="678" ht="15.75" customHeight="1">
      <c r="B678" s="285"/>
    </row>
    <row r="679" ht="15.75" customHeight="1">
      <c r="B679" s="285"/>
    </row>
    <row r="680" ht="15.75" customHeight="1">
      <c r="B680" s="285"/>
    </row>
    <row r="681" ht="15.75" customHeight="1">
      <c r="B681" s="285"/>
    </row>
    <row r="682" ht="15.75" customHeight="1">
      <c r="B682" s="285"/>
    </row>
    <row r="683" ht="15.75" customHeight="1">
      <c r="B683" s="285"/>
    </row>
    <row r="684" ht="15.75" customHeight="1">
      <c r="B684" s="285"/>
    </row>
    <row r="685" ht="15.75" customHeight="1">
      <c r="B685" s="285"/>
    </row>
    <row r="686" ht="15.75" customHeight="1">
      <c r="B686" s="285"/>
    </row>
    <row r="687" ht="15.75" customHeight="1">
      <c r="B687" s="285"/>
    </row>
    <row r="688" ht="15.75" customHeight="1">
      <c r="B688" s="285"/>
    </row>
    <row r="689" ht="15.75" customHeight="1">
      <c r="B689" s="285"/>
    </row>
    <row r="690" ht="15.75" customHeight="1">
      <c r="B690" s="285"/>
    </row>
    <row r="691" ht="15.75" customHeight="1">
      <c r="B691" s="285"/>
    </row>
    <row r="692" ht="15.75" customHeight="1">
      <c r="B692" s="285"/>
    </row>
    <row r="693" ht="15.75" customHeight="1">
      <c r="B693" s="285"/>
    </row>
    <row r="694" ht="15.75" customHeight="1">
      <c r="B694" s="285"/>
    </row>
    <row r="695" ht="15.75" customHeight="1">
      <c r="B695" s="285"/>
    </row>
    <row r="696" ht="15.75" customHeight="1">
      <c r="B696" s="285"/>
    </row>
    <row r="697" ht="15.75" customHeight="1">
      <c r="B697" s="285"/>
    </row>
    <row r="698" ht="15.75" customHeight="1">
      <c r="B698" s="285"/>
    </row>
    <row r="699" ht="15.75" customHeight="1">
      <c r="B699" s="285"/>
    </row>
    <row r="700" ht="15.75" customHeight="1">
      <c r="B700" s="285"/>
    </row>
    <row r="701" ht="15.75" customHeight="1">
      <c r="B701" s="285"/>
    </row>
    <row r="702" ht="15.75" customHeight="1">
      <c r="B702" s="285"/>
    </row>
    <row r="703" ht="15.75" customHeight="1">
      <c r="B703" s="285"/>
    </row>
    <row r="704" ht="15.75" customHeight="1">
      <c r="B704" s="285"/>
    </row>
    <row r="705" ht="15.75" customHeight="1">
      <c r="B705" s="285"/>
    </row>
    <row r="706" ht="15.75" customHeight="1">
      <c r="B706" s="285"/>
    </row>
    <row r="707" ht="15.75" customHeight="1">
      <c r="B707" s="285"/>
    </row>
    <row r="708" ht="15.75" customHeight="1">
      <c r="B708" s="285"/>
    </row>
    <row r="709" ht="15.75" customHeight="1">
      <c r="B709" s="285"/>
    </row>
    <row r="710" ht="15.75" customHeight="1">
      <c r="B710" s="285"/>
    </row>
    <row r="711" ht="15.75" customHeight="1">
      <c r="B711" s="285"/>
    </row>
    <row r="712" ht="15.75" customHeight="1">
      <c r="B712" s="285"/>
    </row>
    <row r="713" ht="15.75" customHeight="1">
      <c r="B713" s="285"/>
    </row>
    <row r="714" ht="15.75" customHeight="1">
      <c r="B714" s="285"/>
    </row>
    <row r="715" ht="15.75" customHeight="1">
      <c r="B715" s="285"/>
    </row>
    <row r="716" ht="15.75" customHeight="1">
      <c r="B716" s="285"/>
    </row>
    <row r="717" ht="15.75" customHeight="1">
      <c r="B717" s="285"/>
    </row>
    <row r="718" ht="15.75" customHeight="1">
      <c r="B718" s="285"/>
    </row>
    <row r="719" ht="15.75" customHeight="1">
      <c r="B719" s="285"/>
    </row>
    <row r="720" ht="15.75" customHeight="1">
      <c r="B720" s="285"/>
    </row>
    <row r="721" ht="15.75" customHeight="1">
      <c r="B721" s="285"/>
    </row>
    <row r="722" ht="15.75" customHeight="1">
      <c r="B722" s="285"/>
    </row>
    <row r="723" ht="15.75" customHeight="1">
      <c r="B723" s="285"/>
    </row>
    <row r="724" ht="15.75" customHeight="1">
      <c r="B724" s="285"/>
    </row>
    <row r="725" ht="15.75" customHeight="1">
      <c r="B725" s="285"/>
    </row>
    <row r="726" ht="15.75" customHeight="1">
      <c r="B726" s="285"/>
    </row>
    <row r="727" ht="15.75" customHeight="1">
      <c r="B727" s="285"/>
    </row>
    <row r="728" ht="15.75" customHeight="1">
      <c r="B728" s="285"/>
    </row>
    <row r="729" ht="15.75" customHeight="1">
      <c r="B729" s="285"/>
    </row>
    <row r="730" ht="15.75" customHeight="1">
      <c r="B730" s="285"/>
    </row>
    <row r="731" ht="15.75" customHeight="1">
      <c r="B731" s="285"/>
    </row>
    <row r="732" ht="15.75" customHeight="1">
      <c r="B732" s="285"/>
    </row>
    <row r="733" ht="15.75" customHeight="1">
      <c r="B733" s="285"/>
    </row>
    <row r="734" ht="15.75" customHeight="1">
      <c r="B734" s="285"/>
    </row>
    <row r="735" ht="15.75" customHeight="1">
      <c r="B735" s="285"/>
    </row>
    <row r="736" ht="15.75" customHeight="1">
      <c r="B736" s="285"/>
    </row>
    <row r="737" ht="15.75" customHeight="1">
      <c r="B737" s="285"/>
    </row>
    <row r="738" ht="15.75" customHeight="1">
      <c r="B738" s="285"/>
    </row>
    <row r="739" ht="15.75" customHeight="1">
      <c r="B739" s="285"/>
    </row>
    <row r="740" ht="15.75" customHeight="1">
      <c r="B740" s="285"/>
    </row>
    <row r="741" ht="15.75" customHeight="1">
      <c r="B741" s="285"/>
    </row>
    <row r="742" ht="15.75" customHeight="1">
      <c r="B742" s="285"/>
    </row>
    <row r="743" ht="15.75" customHeight="1">
      <c r="B743" s="285"/>
    </row>
    <row r="744" ht="15.75" customHeight="1">
      <c r="B744" s="285"/>
    </row>
    <row r="745" ht="15.75" customHeight="1">
      <c r="B745" s="285"/>
    </row>
    <row r="746" ht="15.75" customHeight="1">
      <c r="B746" s="285"/>
    </row>
    <row r="747" ht="15.75" customHeight="1">
      <c r="B747" s="285"/>
    </row>
    <row r="748" ht="15.75" customHeight="1">
      <c r="B748" s="285"/>
    </row>
    <row r="749" ht="15.75" customHeight="1">
      <c r="B749" s="285"/>
    </row>
    <row r="750" ht="15.75" customHeight="1">
      <c r="B750" s="285"/>
    </row>
    <row r="751" ht="15.75" customHeight="1">
      <c r="B751" s="285"/>
    </row>
    <row r="752" ht="15.75" customHeight="1">
      <c r="B752" s="285"/>
    </row>
    <row r="753" ht="15.75" customHeight="1">
      <c r="B753" s="285"/>
    </row>
    <row r="754" ht="15.75" customHeight="1">
      <c r="B754" s="285"/>
    </row>
    <row r="755" ht="15.75" customHeight="1">
      <c r="B755" s="285"/>
    </row>
    <row r="756" ht="15.75" customHeight="1">
      <c r="B756" s="285"/>
    </row>
    <row r="757" ht="15.75" customHeight="1">
      <c r="B757" s="285"/>
    </row>
    <row r="758" ht="15.75" customHeight="1">
      <c r="B758" s="285"/>
    </row>
    <row r="759" ht="15.75" customHeight="1">
      <c r="B759" s="285"/>
    </row>
    <row r="760" ht="15.75" customHeight="1">
      <c r="B760" s="285"/>
    </row>
    <row r="761" ht="15.75" customHeight="1">
      <c r="B761" s="285"/>
    </row>
    <row r="762" ht="15.75" customHeight="1">
      <c r="B762" s="285"/>
    </row>
    <row r="763" ht="15.75" customHeight="1">
      <c r="B763" s="285"/>
    </row>
    <row r="764" ht="15.75" customHeight="1">
      <c r="B764" s="285"/>
    </row>
    <row r="765" ht="15.75" customHeight="1">
      <c r="B765" s="285"/>
    </row>
    <row r="766" ht="15.75" customHeight="1">
      <c r="B766" s="285"/>
    </row>
    <row r="767" ht="15.75" customHeight="1">
      <c r="B767" s="285"/>
    </row>
    <row r="768" ht="15.75" customHeight="1">
      <c r="B768" s="285"/>
    </row>
    <row r="769" ht="15.75" customHeight="1">
      <c r="B769" s="285"/>
    </row>
    <row r="770" ht="15.75" customHeight="1">
      <c r="B770" s="285"/>
    </row>
    <row r="771" ht="15.75" customHeight="1">
      <c r="B771" s="285"/>
    </row>
    <row r="772" ht="15.75" customHeight="1">
      <c r="B772" s="285"/>
    </row>
    <row r="773" ht="15.75" customHeight="1">
      <c r="B773" s="285"/>
    </row>
    <row r="774" ht="15.75" customHeight="1">
      <c r="B774" s="285"/>
    </row>
    <row r="775" ht="15.75" customHeight="1">
      <c r="B775" s="285"/>
    </row>
    <row r="776" ht="15.75" customHeight="1">
      <c r="B776" s="285"/>
    </row>
    <row r="777" ht="15.75" customHeight="1">
      <c r="B777" s="285"/>
    </row>
    <row r="778" ht="15.75" customHeight="1">
      <c r="B778" s="285"/>
    </row>
    <row r="779" ht="15.75" customHeight="1">
      <c r="B779" s="285"/>
    </row>
    <row r="780" ht="15.75" customHeight="1">
      <c r="B780" s="285"/>
    </row>
    <row r="781" ht="15.75" customHeight="1">
      <c r="B781" s="285"/>
    </row>
    <row r="782" ht="15.75" customHeight="1">
      <c r="B782" s="285"/>
    </row>
    <row r="783" ht="15.75" customHeight="1">
      <c r="B783" s="285"/>
    </row>
    <row r="784" ht="15.75" customHeight="1">
      <c r="B784" s="285"/>
    </row>
    <row r="785" ht="15.75" customHeight="1">
      <c r="B785" s="285"/>
    </row>
    <row r="786" ht="15.75" customHeight="1">
      <c r="B786" s="285"/>
    </row>
    <row r="787" ht="15.75" customHeight="1">
      <c r="B787" s="285"/>
    </row>
    <row r="788" ht="15.75" customHeight="1">
      <c r="B788" s="285"/>
    </row>
    <row r="789" ht="15.75" customHeight="1">
      <c r="B789" s="285"/>
    </row>
    <row r="790" ht="15.75" customHeight="1">
      <c r="B790" s="285"/>
    </row>
    <row r="791" ht="15.75" customHeight="1">
      <c r="B791" s="285"/>
    </row>
    <row r="792" ht="15.75" customHeight="1">
      <c r="B792" s="285"/>
    </row>
    <row r="793" ht="15.75" customHeight="1">
      <c r="B793" s="285"/>
    </row>
    <row r="794" ht="15.75" customHeight="1">
      <c r="B794" s="285"/>
    </row>
    <row r="795" ht="15.75" customHeight="1">
      <c r="B795" s="285"/>
    </row>
    <row r="796" ht="15.75" customHeight="1">
      <c r="B796" s="285"/>
    </row>
    <row r="797" ht="15.75" customHeight="1">
      <c r="B797" s="285"/>
    </row>
    <row r="798" ht="15.75" customHeight="1">
      <c r="B798" s="285"/>
    </row>
    <row r="799" ht="15.75" customHeight="1">
      <c r="B799" s="285"/>
    </row>
    <row r="800" ht="15.75" customHeight="1">
      <c r="B800" s="285"/>
    </row>
    <row r="801" ht="15.75" customHeight="1">
      <c r="B801" s="285"/>
    </row>
    <row r="802" ht="15.75" customHeight="1">
      <c r="B802" s="285"/>
    </row>
    <row r="803" ht="15.75" customHeight="1">
      <c r="B803" s="285"/>
    </row>
    <row r="804" ht="15.75" customHeight="1">
      <c r="B804" s="285"/>
    </row>
    <row r="805" ht="15.75" customHeight="1">
      <c r="B805" s="285"/>
    </row>
    <row r="806" ht="15.75" customHeight="1">
      <c r="B806" s="285"/>
    </row>
    <row r="807" ht="15.75" customHeight="1">
      <c r="B807" s="285"/>
    </row>
    <row r="808" ht="15.75" customHeight="1">
      <c r="B808" s="285"/>
    </row>
    <row r="809" ht="15.75" customHeight="1">
      <c r="B809" s="285"/>
    </row>
    <row r="810" ht="15.75" customHeight="1">
      <c r="B810" s="285"/>
    </row>
    <row r="811" ht="15.75" customHeight="1">
      <c r="B811" s="285"/>
    </row>
    <row r="812" ht="15.75" customHeight="1">
      <c r="B812" s="285"/>
    </row>
    <row r="813" ht="15.75" customHeight="1">
      <c r="B813" s="285"/>
    </row>
    <row r="814" ht="15.75" customHeight="1">
      <c r="B814" s="285"/>
    </row>
    <row r="815" ht="15.75" customHeight="1">
      <c r="B815" s="285"/>
    </row>
    <row r="816" ht="15.75" customHeight="1">
      <c r="B816" s="285"/>
    </row>
    <row r="817" ht="15.75" customHeight="1">
      <c r="B817" s="285"/>
    </row>
    <row r="818" ht="15.75" customHeight="1">
      <c r="B818" s="285"/>
    </row>
    <row r="819" ht="15.75" customHeight="1">
      <c r="B819" s="285"/>
    </row>
    <row r="820" ht="15.75" customHeight="1">
      <c r="B820" s="285"/>
    </row>
    <row r="821" ht="15.75" customHeight="1">
      <c r="B821" s="285"/>
    </row>
    <row r="822" ht="15.75" customHeight="1">
      <c r="B822" s="285"/>
    </row>
    <row r="823" ht="15.75" customHeight="1">
      <c r="B823" s="285"/>
    </row>
    <row r="824" ht="15.75" customHeight="1">
      <c r="B824" s="285"/>
    </row>
    <row r="825" ht="15.75" customHeight="1">
      <c r="B825" s="285"/>
    </row>
    <row r="826" ht="15.75" customHeight="1">
      <c r="B826" s="285"/>
    </row>
    <row r="827" ht="15.75" customHeight="1">
      <c r="B827" s="285"/>
    </row>
    <row r="828" ht="15.75" customHeight="1">
      <c r="B828" s="285"/>
    </row>
    <row r="829" ht="15.75" customHeight="1">
      <c r="B829" s="285"/>
    </row>
    <row r="830" ht="15.75" customHeight="1">
      <c r="B830" s="285"/>
    </row>
    <row r="831" ht="15.75" customHeight="1">
      <c r="B831" s="285"/>
    </row>
    <row r="832" ht="15.75" customHeight="1">
      <c r="B832" s="285"/>
    </row>
    <row r="833" ht="15.75" customHeight="1">
      <c r="B833" s="285"/>
    </row>
    <row r="834" ht="15.75" customHeight="1">
      <c r="B834" s="285"/>
    </row>
    <row r="835" ht="15.75" customHeight="1">
      <c r="B835" s="285"/>
    </row>
    <row r="836" ht="15.75" customHeight="1">
      <c r="B836" s="285"/>
    </row>
    <row r="837" ht="15.75" customHeight="1">
      <c r="B837" s="285"/>
    </row>
    <row r="838" ht="15.75" customHeight="1">
      <c r="B838" s="285"/>
    </row>
    <row r="839" ht="15.75" customHeight="1">
      <c r="B839" s="285"/>
    </row>
    <row r="840" ht="15.75" customHeight="1">
      <c r="B840" s="285"/>
    </row>
    <row r="841" ht="15.75" customHeight="1">
      <c r="B841" s="285"/>
    </row>
    <row r="842" ht="15.75" customHeight="1">
      <c r="B842" s="285"/>
    </row>
    <row r="843" ht="15.75" customHeight="1">
      <c r="B843" s="285"/>
    </row>
    <row r="844" ht="15.75" customHeight="1">
      <c r="B844" s="285"/>
    </row>
    <row r="845" ht="15.75" customHeight="1">
      <c r="B845" s="285"/>
    </row>
    <row r="846" ht="15.75" customHeight="1">
      <c r="B846" s="285"/>
    </row>
    <row r="847" ht="15.75" customHeight="1">
      <c r="B847" s="285"/>
    </row>
    <row r="848" ht="15.75" customHeight="1">
      <c r="B848" s="285"/>
    </row>
    <row r="849" ht="15.75" customHeight="1">
      <c r="B849" s="285"/>
    </row>
    <row r="850" ht="15.75" customHeight="1">
      <c r="B850" s="285"/>
    </row>
    <row r="851" ht="15.75" customHeight="1">
      <c r="B851" s="285"/>
    </row>
    <row r="852" ht="15.75" customHeight="1">
      <c r="B852" s="285"/>
    </row>
    <row r="853" ht="15.75" customHeight="1">
      <c r="B853" s="285"/>
    </row>
    <row r="854" ht="15.75" customHeight="1">
      <c r="B854" s="285"/>
    </row>
    <row r="855" ht="15.75" customHeight="1">
      <c r="B855" s="285"/>
    </row>
    <row r="856" ht="15.75" customHeight="1">
      <c r="B856" s="285"/>
    </row>
    <row r="857" ht="15.75" customHeight="1">
      <c r="B857" s="285"/>
    </row>
    <row r="858" ht="15.75" customHeight="1">
      <c r="B858" s="285"/>
    </row>
    <row r="859" ht="15.75" customHeight="1">
      <c r="B859" s="285"/>
    </row>
    <row r="860" ht="15.75" customHeight="1">
      <c r="B860" s="285"/>
    </row>
    <row r="861" ht="15.75" customHeight="1">
      <c r="B861" s="285"/>
    </row>
    <row r="862" ht="15.75" customHeight="1">
      <c r="B862" s="285"/>
    </row>
    <row r="863" ht="15.75" customHeight="1">
      <c r="B863" s="285"/>
    </row>
    <row r="864" ht="15.75" customHeight="1">
      <c r="B864" s="285"/>
    </row>
    <row r="865" ht="15.75" customHeight="1">
      <c r="B865" s="285"/>
    </row>
    <row r="866" ht="15.75" customHeight="1">
      <c r="B866" s="285"/>
    </row>
    <row r="867" ht="15.75" customHeight="1">
      <c r="B867" s="285"/>
    </row>
    <row r="868" ht="15.75" customHeight="1">
      <c r="B868" s="285"/>
    </row>
    <row r="869" ht="15.75" customHeight="1">
      <c r="B869" s="285"/>
    </row>
    <row r="870" ht="15.75" customHeight="1">
      <c r="B870" s="285"/>
    </row>
    <row r="871" ht="15.75" customHeight="1">
      <c r="B871" s="285"/>
    </row>
    <row r="872" ht="15.75" customHeight="1">
      <c r="B872" s="285"/>
    </row>
    <row r="873" ht="15.75" customHeight="1">
      <c r="B873" s="285"/>
    </row>
    <row r="874" ht="15.75" customHeight="1">
      <c r="B874" s="285"/>
    </row>
    <row r="875" ht="15.75" customHeight="1">
      <c r="B875" s="285"/>
    </row>
    <row r="876" ht="15.75" customHeight="1">
      <c r="B876" s="285"/>
    </row>
    <row r="877" ht="15.75" customHeight="1">
      <c r="B877" s="285"/>
    </row>
    <row r="878" ht="15.75" customHeight="1">
      <c r="B878" s="285"/>
    </row>
    <row r="879" ht="15.75" customHeight="1">
      <c r="B879" s="285"/>
    </row>
    <row r="880" ht="15.75" customHeight="1">
      <c r="B880" s="285"/>
    </row>
    <row r="881" ht="15.75" customHeight="1">
      <c r="B881" s="285"/>
    </row>
    <row r="882" ht="15.75" customHeight="1">
      <c r="B882" s="285"/>
    </row>
    <row r="883" ht="15.75" customHeight="1">
      <c r="B883" s="285"/>
    </row>
    <row r="884" ht="15.75" customHeight="1">
      <c r="B884" s="285"/>
    </row>
    <row r="885" ht="15.75" customHeight="1">
      <c r="B885" s="285"/>
    </row>
    <row r="886" ht="15.75" customHeight="1">
      <c r="B886" s="285"/>
    </row>
    <row r="887" ht="15.75" customHeight="1">
      <c r="B887" s="285"/>
    </row>
    <row r="888" ht="15.75" customHeight="1">
      <c r="B888" s="285"/>
    </row>
    <row r="889" ht="15.75" customHeight="1">
      <c r="B889" s="285"/>
    </row>
    <row r="890" ht="15.75" customHeight="1">
      <c r="B890" s="285"/>
    </row>
    <row r="891" ht="15.75" customHeight="1">
      <c r="B891" s="285"/>
    </row>
    <row r="892" ht="15.75" customHeight="1">
      <c r="B892" s="285"/>
    </row>
    <row r="893" ht="15.75" customHeight="1">
      <c r="B893" s="285"/>
    </row>
    <row r="894" ht="15.75" customHeight="1">
      <c r="B894" s="285"/>
    </row>
    <row r="895" ht="15.75" customHeight="1">
      <c r="B895" s="285"/>
    </row>
    <row r="896" ht="15.75" customHeight="1">
      <c r="B896" s="285"/>
    </row>
    <row r="897" ht="15.75" customHeight="1">
      <c r="B897" s="285"/>
    </row>
    <row r="898" ht="15.75" customHeight="1">
      <c r="B898" s="285"/>
    </row>
    <row r="899" ht="15.75" customHeight="1">
      <c r="B899" s="285"/>
    </row>
    <row r="900" ht="15.75" customHeight="1">
      <c r="B900" s="285"/>
    </row>
    <row r="901" ht="15.75" customHeight="1">
      <c r="B901" s="285"/>
    </row>
    <row r="902" ht="15.75" customHeight="1">
      <c r="B902" s="285"/>
    </row>
    <row r="903" ht="15.75" customHeight="1">
      <c r="B903" s="285"/>
    </row>
    <row r="904" ht="15.75" customHeight="1">
      <c r="B904" s="285"/>
    </row>
    <row r="905" ht="15.75" customHeight="1">
      <c r="B905" s="285"/>
    </row>
    <row r="906" ht="15.75" customHeight="1">
      <c r="B906" s="285"/>
    </row>
    <row r="907" ht="15.75" customHeight="1">
      <c r="B907" s="285"/>
    </row>
    <row r="908" ht="15.75" customHeight="1">
      <c r="B908" s="285"/>
    </row>
    <row r="909" ht="15.75" customHeight="1">
      <c r="B909" s="285"/>
    </row>
    <row r="910" ht="15.75" customHeight="1">
      <c r="B910" s="285"/>
    </row>
    <row r="911" ht="15.75" customHeight="1">
      <c r="B911" s="285"/>
    </row>
    <row r="912" ht="15.75" customHeight="1">
      <c r="B912" s="285"/>
    </row>
    <row r="913" ht="15.75" customHeight="1">
      <c r="B913" s="285"/>
    </row>
    <row r="914" ht="15.75" customHeight="1">
      <c r="B914" s="285"/>
    </row>
    <row r="915" ht="15.75" customHeight="1">
      <c r="B915" s="285"/>
    </row>
    <row r="916" ht="15.75" customHeight="1">
      <c r="B916" s="285"/>
    </row>
    <row r="917" ht="15.75" customHeight="1">
      <c r="B917" s="285"/>
    </row>
    <row r="918" ht="15.75" customHeight="1">
      <c r="B918" s="285"/>
    </row>
    <row r="919" ht="15.75" customHeight="1">
      <c r="B919" s="285"/>
    </row>
    <row r="920" ht="15.75" customHeight="1">
      <c r="B920" s="285"/>
    </row>
    <row r="921" ht="15.75" customHeight="1">
      <c r="B921" s="285"/>
    </row>
    <row r="922" ht="15.75" customHeight="1">
      <c r="B922" s="285"/>
    </row>
    <row r="923" ht="15.75" customHeight="1">
      <c r="B923" s="285"/>
    </row>
    <row r="924" ht="15.75" customHeight="1">
      <c r="B924" s="285"/>
    </row>
    <row r="925" ht="15.75" customHeight="1">
      <c r="B925" s="285"/>
    </row>
    <row r="926" ht="15.75" customHeight="1">
      <c r="B926" s="285"/>
    </row>
    <row r="927" ht="15.75" customHeight="1">
      <c r="B927" s="285"/>
    </row>
    <row r="928" ht="15.75" customHeight="1">
      <c r="B928" s="285"/>
    </row>
    <row r="929" ht="15.75" customHeight="1">
      <c r="B929" s="285"/>
    </row>
    <row r="930" ht="15.75" customHeight="1">
      <c r="B930" s="285"/>
    </row>
    <row r="931" ht="15.75" customHeight="1">
      <c r="B931" s="285"/>
    </row>
    <row r="932" ht="15.75" customHeight="1">
      <c r="B932" s="285"/>
    </row>
    <row r="933" ht="15.75" customHeight="1">
      <c r="B933" s="285"/>
    </row>
    <row r="934" ht="15.75" customHeight="1">
      <c r="B934" s="285"/>
    </row>
    <row r="935" ht="15.75" customHeight="1">
      <c r="B935" s="285"/>
    </row>
    <row r="936" ht="15.75" customHeight="1">
      <c r="B936" s="285"/>
    </row>
    <row r="937" ht="15.75" customHeight="1">
      <c r="B937" s="285"/>
    </row>
    <row r="938" ht="15.75" customHeight="1">
      <c r="B938" s="285"/>
    </row>
    <row r="939" ht="15.75" customHeight="1">
      <c r="B939" s="285"/>
    </row>
    <row r="940" ht="15.75" customHeight="1">
      <c r="B940" s="285"/>
    </row>
    <row r="941" ht="15.75" customHeight="1">
      <c r="B941" s="285"/>
    </row>
    <row r="942" ht="15.75" customHeight="1">
      <c r="B942" s="285"/>
    </row>
    <row r="943" ht="15.75" customHeight="1">
      <c r="B943" s="285"/>
    </row>
    <row r="944" ht="15.75" customHeight="1">
      <c r="B944" s="285"/>
    </row>
    <row r="945" ht="15.75" customHeight="1">
      <c r="B945" s="285"/>
    </row>
    <row r="946" ht="15.75" customHeight="1">
      <c r="B946" s="285"/>
    </row>
    <row r="947" ht="15.75" customHeight="1">
      <c r="B947" s="285"/>
    </row>
    <row r="948" ht="15.75" customHeight="1">
      <c r="B948" s="285"/>
    </row>
    <row r="949" ht="15.75" customHeight="1">
      <c r="B949" s="285"/>
    </row>
    <row r="950" ht="15.75" customHeight="1">
      <c r="B950" s="285"/>
    </row>
    <row r="951" ht="15.75" customHeight="1">
      <c r="B951" s="285"/>
    </row>
    <row r="952" ht="15.75" customHeight="1">
      <c r="B952" s="285"/>
    </row>
    <row r="953" ht="15.75" customHeight="1">
      <c r="B953" s="285"/>
    </row>
    <row r="954" ht="15.75" customHeight="1">
      <c r="B954" s="285"/>
    </row>
    <row r="955" ht="15.75" customHeight="1">
      <c r="B955" s="285"/>
    </row>
    <row r="956" ht="15.75" customHeight="1">
      <c r="B956" s="285"/>
    </row>
    <row r="957" ht="15.75" customHeight="1">
      <c r="B957" s="285"/>
    </row>
    <row r="958" ht="15.75" customHeight="1">
      <c r="B958" s="285"/>
    </row>
    <row r="959" ht="15.75" customHeight="1">
      <c r="B959" s="285"/>
    </row>
    <row r="960" ht="15.75" customHeight="1">
      <c r="B960" s="285"/>
    </row>
    <row r="961" ht="15.75" customHeight="1">
      <c r="B961" s="285"/>
    </row>
    <row r="962" ht="15.75" customHeight="1">
      <c r="B962" s="285"/>
    </row>
    <row r="963" ht="15.75" customHeight="1">
      <c r="B963" s="285"/>
    </row>
    <row r="964" ht="15.75" customHeight="1">
      <c r="B964" s="285"/>
    </row>
    <row r="965" ht="15.75" customHeight="1">
      <c r="B965" s="285"/>
    </row>
    <row r="966" ht="15.75" customHeight="1">
      <c r="B966" s="285"/>
    </row>
    <row r="967" ht="15.75" customHeight="1">
      <c r="B967" s="285"/>
    </row>
    <row r="968" ht="15.75" customHeight="1">
      <c r="B968" s="285"/>
    </row>
    <row r="969" ht="15.75" customHeight="1">
      <c r="B969" s="285"/>
    </row>
    <row r="970" ht="15.75" customHeight="1">
      <c r="B970" s="285"/>
    </row>
    <row r="971" ht="15.75" customHeight="1">
      <c r="B971" s="285"/>
    </row>
    <row r="972" ht="15.75" customHeight="1">
      <c r="B972" s="285"/>
    </row>
    <row r="973" ht="15.75" customHeight="1">
      <c r="B973" s="285"/>
    </row>
    <row r="974" ht="15.75" customHeight="1">
      <c r="B974" s="285"/>
    </row>
    <row r="975" ht="15.75" customHeight="1">
      <c r="B975" s="285"/>
    </row>
    <row r="976" ht="15.75" customHeight="1">
      <c r="B976" s="285"/>
    </row>
    <row r="977" ht="15.75" customHeight="1">
      <c r="B977" s="285"/>
    </row>
    <row r="978" ht="15.75" customHeight="1">
      <c r="B978" s="285"/>
    </row>
    <row r="979" ht="15.75" customHeight="1">
      <c r="B979" s="285"/>
    </row>
    <row r="980" ht="15.75" customHeight="1">
      <c r="B980" s="285"/>
    </row>
    <row r="981" ht="15.75" customHeight="1">
      <c r="B981" s="285"/>
    </row>
    <row r="982" ht="15.75" customHeight="1">
      <c r="B982" s="285"/>
    </row>
    <row r="983" ht="15.75" customHeight="1">
      <c r="B983" s="285"/>
    </row>
    <row r="984" ht="15.75" customHeight="1">
      <c r="B984" s="285"/>
    </row>
    <row r="985" ht="15.75" customHeight="1">
      <c r="B985" s="285"/>
    </row>
    <row r="986" ht="15.75" customHeight="1">
      <c r="B986" s="285"/>
    </row>
    <row r="987" ht="15.75" customHeight="1">
      <c r="B987" s="285"/>
    </row>
    <row r="988" ht="15.75" customHeight="1">
      <c r="B988" s="285"/>
    </row>
    <row r="989" ht="15.75" customHeight="1">
      <c r="B989" s="285"/>
    </row>
    <row r="990" ht="15.75" customHeight="1">
      <c r="B990" s="285"/>
    </row>
    <row r="991" ht="15.75" customHeight="1">
      <c r="B991" s="285"/>
    </row>
    <row r="992" ht="15.75" customHeight="1">
      <c r="B992" s="285"/>
    </row>
    <row r="993" ht="15.75" customHeight="1">
      <c r="B993" s="285"/>
    </row>
    <row r="994" ht="15.75" customHeight="1">
      <c r="B994" s="285"/>
    </row>
    <row r="995" ht="15.75" customHeight="1">
      <c r="B995" s="285"/>
    </row>
    <row r="996" ht="15.75" customHeight="1">
      <c r="B996" s="285"/>
    </row>
    <row r="997" ht="15.75" customHeight="1">
      <c r="B997" s="285"/>
    </row>
    <row r="998" ht="15.75" customHeight="1">
      <c r="B998" s="285"/>
    </row>
  </sheetData>
  <printOptions/>
  <pageMargins bottom="0.787401575" footer="0.0" header="0.0" left="0.511811024" right="0.511811024" top="0.787401575"/>
  <pageSetup paperSize="9"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86"/>
    <col customWidth="1" min="2" max="3" width="12.71"/>
    <col customWidth="1" min="4" max="4" width="13.43"/>
    <col customWidth="1" min="5" max="5" width="12.71"/>
    <col customWidth="1" min="6" max="6" width="10.0"/>
    <col customWidth="1" min="7" max="7" width="12.57"/>
    <col customWidth="1" min="8" max="9" width="12.71"/>
    <col customWidth="1" min="10" max="10" width="12.86"/>
    <col customWidth="1" min="11" max="11" width="1.14"/>
    <col customWidth="1" min="12" max="12" width="10.0"/>
    <col customWidth="1" min="13" max="13" width="22.57"/>
    <col customWidth="1" min="14" max="14" width="13.14"/>
    <col customWidth="1" min="15" max="15" width="13.43"/>
    <col customWidth="1" min="16" max="16" width="10.57"/>
    <col customWidth="1" min="17" max="17" width="11.29"/>
    <col customWidth="1" min="18" max="18" width="11.71"/>
    <col customWidth="1" min="19" max="19" width="12.86"/>
    <col customWidth="1" min="20" max="20" width="11.29"/>
    <col customWidth="1" min="21" max="25" width="9.14"/>
  </cols>
  <sheetData>
    <row r="1" ht="21.75" customHeight="1">
      <c r="A1" s="286"/>
      <c r="B1" s="287"/>
      <c r="C1" s="287"/>
      <c r="D1" s="287"/>
      <c r="E1" s="287"/>
      <c r="F1" s="287"/>
      <c r="G1" s="287"/>
      <c r="H1" s="287"/>
      <c r="I1" s="287"/>
      <c r="J1" s="287"/>
      <c r="K1" s="43"/>
      <c r="L1" s="39"/>
      <c r="M1" s="39"/>
      <c r="N1" s="39"/>
      <c r="O1" s="39"/>
      <c r="P1" s="39"/>
      <c r="Q1" s="39"/>
      <c r="R1" s="39"/>
      <c r="S1" s="39"/>
      <c r="T1" s="39"/>
      <c r="U1" s="39"/>
      <c r="V1" s="39"/>
      <c r="W1" s="39"/>
      <c r="X1" s="39"/>
      <c r="Y1" s="39"/>
    </row>
    <row r="2" ht="14.25" customHeight="1">
      <c r="A2" s="288" t="s">
        <v>53</v>
      </c>
      <c r="K2" s="43"/>
      <c r="L2" s="39"/>
      <c r="M2" s="39"/>
      <c r="N2" s="39"/>
      <c r="O2" s="39"/>
      <c r="P2" s="39"/>
      <c r="Q2" s="39"/>
      <c r="R2" s="39"/>
      <c r="S2" s="39"/>
      <c r="T2" s="39"/>
      <c r="U2" s="39"/>
      <c r="V2" s="39"/>
      <c r="W2" s="39"/>
      <c r="X2" s="39"/>
      <c r="Y2" s="39"/>
    </row>
    <row r="3" ht="14.25" customHeight="1">
      <c r="A3" s="289"/>
      <c r="K3" s="45"/>
      <c r="L3" s="45"/>
      <c r="M3" s="45"/>
      <c r="N3" s="45"/>
      <c r="O3" s="45"/>
      <c r="P3" s="45"/>
      <c r="Q3" s="45"/>
      <c r="R3" s="45"/>
      <c r="S3" s="45"/>
      <c r="T3" s="45"/>
      <c r="U3" s="45"/>
      <c r="V3" s="45"/>
      <c r="W3" s="45"/>
      <c r="X3" s="45"/>
      <c r="Y3" s="45"/>
    </row>
    <row r="4" ht="14.25" customHeight="1">
      <c r="A4" s="289"/>
      <c r="K4" s="90"/>
      <c r="L4" s="90"/>
      <c r="M4" s="90"/>
      <c r="N4" s="90"/>
      <c r="O4" s="90"/>
      <c r="P4" s="90"/>
      <c r="Q4" s="90"/>
      <c r="R4" s="90"/>
      <c r="S4" s="90"/>
      <c r="T4" s="90"/>
      <c r="U4" s="90"/>
      <c r="V4" s="90"/>
      <c r="W4" s="90"/>
      <c r="X4" s="90"/>
      <c r="Y4" s="90"/>
    </row>
    <row r="5" ht="37.5" customHeight="1">
      <c r="A5" s="289"/>
      <c r="K5" s="90"/>
      <c r="L5" s="90"/>
      <c r="M5" s="61"/>
      <c r="N5" s="61"/>
      <c r="O5" s="90"/>
      <c r="P5" s="90"/>
      <c r="Q5" s="90"/>
      <c r="R5" s="90"/>
      <c r="S5" s="90"/>
      <c r="T5" s="90"/>
      <c r="U5" s="90"/>
      <c r="V5" s="90"/>
      <c r="W5" s="90"/>
      <c r="X5" s="90"/>
      <c r="Y5" s="90"/>
    </row>
    <row r="6" ht="20.25" customHeight="1">
      <c r="A6" s="290" t="s">
        <v>54</v>
      </c>
      <c r="B6" s="291" t="s">
        <v>55</v>
      </c>
      <c r="C6" s="292"/>
      <c r="D6" s="292"/>
      <c r="E6" s="293"/>
      <c r="F6" s="290" t="s">
        <v>54</v>
      </c>
      <c r="G6" s="291" t="s">
        <v>56</v>
      </c>
      <c r="H6" s="292"/>
      <c r="I6" s="292"/>
      <c r="J6" s="293"/>
      <c r="K6" s="89"/>
      <c r="L6" s="81"/>
      <c r="M6" s="294" t="s">
        <v>57</v>
      </c>
      <c r="N6" s="295" t="s">
        <v>58</v>
      </c>
      <c r="O6" s="89"/>
      <c r="P6" s="90"/>
      <c r="Q6" s="90"/>
      <c r="R6" s="90"/>
      <c r="S6" s="90"/>
      <c r="T6" s="90"/>
      <c r="U6" s="90"/>
      <c r="V6" s="90"/>
      <c r="W6" s="90"/>
      <c r="X6" s="90"/>
      <c r="Y6" s="90"/>
    </row>
    <row r="7" ht="28.5" customHeight="1">
      <c r="A7" s="296"/>
      <c r="B7" s="297" t="s">
        <v>59</v>
      </c>
      <c r="C7" s="297" t="s">
        <v>60</v>
      </c>
      <c r="D7" s="298" t="s">
        <v>61</v>
      </c>
      <c r="E7" s="298" t="s">
        <v>62</v>
      </c>
      <c r="F7" s="299"/>
      <c r="G7" s="300" t="str">
        <f>B7</f>
        <v>Título</v>
      </c>
      <c r="H7" s="297" t="s">
        <v>60</v>
      </c>
      <c r="I7" s="297" t="s">
        <v>61</v>
      </c>
      <c r="J7" s="301" t="s">
        <v>62</v>
      </c>
      <c r="K7" s="221"/>
      <c r="L7" s="90"/>
      <c r="M7" s="302" t="s">
        <v>63</v>
      </c>
      <c r="N7" s="303">
        <f>IFERROR(IF(N6="",100%,(SUMIF('Cadastro e Histórico'!$A$26:$A$40,Extrato!N6,'Cadastro e Histórico'!$F$26:$F$40))/SUMIF('Cadastro e Histórico'!$B$25:$B$40,VLOOKUP($N$6,'Cadastro e Histórico'!$A$25:$B$40,2,FALSE()),'Cadastro e Histórico'!F25:F40)),0)</f>
        <v>0</v>
      </c>
      <c r="O7" s="90"/>
      <c r="P7" s="90"/>
      <c r="Q7" s="90"/>
      <c r="R7" s="90"/>
      <c r="S7" s="90"/>
      <c r="T7" s="90"/>
      <c r="U7" s="90"/>
      <c r="V7" s="90"/>
      <c r="W7" s="90"/>
      <c r="X7" s="90"/>
      <c r="Y7" s="90"/>
    </row>
    <row r="8" ht="14.25" customHeight="1">
      <c r="A8" s="304"/>
      <c r="B8" s="305"/>
      <c r="C8" s="306"/>
      <c r="D8" s="307"/>
      <c r="E8" s="308">
        <f t="shared" ref="E8:E365" si="1">D8*C8</f>
        <v>0</v>
      </c>
      <c r="F8" s="309"/>
      <c r="G8" s="310"/>
      <c r="H8" s="310"/>
      <c r="I8" s="311"/>
      <c r="J8" s="311">
        <f t="shared" ref="J8:J365" si="2">I8*H8</f>
        <v>0</v>
      </c>
      <c r="K8" s="159">
        <f t="shared" ref="K8:K365" si="3">IFERROR((SUMIFS(E:E,A:A,"&lt;="&amp;F8,B:B,G8)-SUMIFS(K:K,F:F,"&lt;"&amp;F8,G:G,G8))/(SUMIFS(C:C,A:A,"&lt;="&amp;F8,B:B,G8)-SUMIFS(H:H,F:F,"&lt;"&amp;F8,G:G,G8)),0)*H8</f>
        <v>0</v>
      </c>
      <c r="L8" s="208"/>
      <c r="M8" s="302" t="s">
        <v>9</v>
      </c>
      <c r="N8" s="303">
        <f>IFERROR(IF(N6="",100%,(SUMIF('Cadastro e Histórico'!$A$26:$A$40,Extrato!N6,'Cadastro e Histórico'!$F$26:$F$40))/SUM('Cadastro e Histórico'!$F$26:$F$40)),0)</f>
        <v>0</v>
      </c>
      <c r="O8" s="312"/>
      <c r="P8" s="208"/>
      <c r="Q8" s="208"/>
      <c r="R8" s="208"/>
      <c r="S8" s="208"/>
      <c r="T8" s="208"/>
      <c r="U8" s="208"/>
      <c r="V8" s="208"/>
      <c r="W8" s="208"/>
      <c r="X8" s="208"/>
      <c r="Y8" s="208"/>
    </row>
    <row r="9" ht="14.25" customHeight="1">
      <c r="A9" s="309"/>
      <c r="B9" s="313"/>
      <c r="C9" s="314"/>
      <c r="D9" s="315"/>
      <c r="E9" s="315">
        <f t="shared" si="1"/>
        <v>0</v>
      </c>
      <c r="F9" s="316"/>
      <c r="G9" s="314"/>
      <c r="H9" s="314"/>
      <c r="I9" s="315"/>
      <c r="J9" s="315">
        <f t="shared" si="2"/>
        <v>0</v>
      </c>
      <c r="K9" s="159">
        <f t="shared" si="3"/>
        <v>0</v>
      </c>
      <c r="L9" s="208"/>
      <c r="M9" s="317"/>
      <c r="N9" s="318"/>
      <c r="O9" s="208"/>
      <c r="P9" s="208"/>
      <c r="Q9" s="208"/>
      <c r="R9" s="208"/>
      <c r="S9" s="208"/>
      <c r="T9" s="208"/>
      <c r="U9" s="208"/>
      <c r="V9" s="208"/>
      <c r="W9" s="208"/>
      <c r="X9" s="208"/>
      <c r="Y9" s="208"/>
    </row>
    <row r="10" ht="14.25" customHeight="1">
      <c r="A10" s="319"/>
      <c r="B10" s="313"/>
      <c r="C10" s="314"/>
      <c r="D10" s="315"/>
      <c r="E10" s="315">
        <f t="shared" si="1"/>
        <v>0</v>
      </c>
      <c r="F10" s="316"/>
      <c r="G10" s="314"/>
      <c r="H10" s="314"/>
      <c r="I10" s="315"/>
      <c r="J10" s="315">
        <f t="shared" si="2"/>
        <v>0</v>
      </c>
      <c r="K10" s="159">
        <f t="shared" si="3"/>
        <v>0</v>
      </c>
      <c r="L10" s="208"/>
      <c r="M10" s="320" t="s">
        <v>64</v>
      </c>
      <c r="N10" s="321">
        <f>IF(N6="",SUM(E8:E502)-SUM(K8:K502),SUMIF(B8:B502,N6,E8:E502)-(SUMIF(G8:G502,N6,K8:K502)))</f>
        <v>0</v>
      </c>
      <c r="O10" s="159"/>
      <c r="P10" s="208"/>
      <c r="Q10" s="208"/>
      <c r="R10" s="208"/>
      <c r="S10" s="208"/>
      <c r="T10" s="208"/>
      <c r="U10" s="208"/>
      <c r="V10" s="208"/>
      <c r="W10" s="208"/>
      <c r="X10" s="208"/>
      <c r="Y10" s="208"/>
    </row>
    <row r="11" ht="14.25" customHeight="1">
      <c r="A11" s="309"/>
      <c r="B11" s="313"/>
      <c r="C11" s="314"/>
      <c r="D11" s="315"/>
      <c r="E11" s="315">
        <f t="shared" si="1"/>
        <v>0</v>
      </c>
      <c r="F11" s="316"/>
      <c r="G11" s="314"/>
      <c r="H11" s="314"/>
      <c r="I11" s="315"/>
      <c r="J11" s="315">
        <f t="shared" si="2"/>
        <v>0</v>
      </c>
      <c r="K11" s="159">
        <f t="shared" si="3"/>
        <v>0</v>
      </c>
      <c r="L11" s="208"/>
      <c r="M11" s="322" t="s">
        <v>65</v>
      </c>
      <c r="N11" s="323">
        <f t="array" ref="N11">IFERROR(N10/IF(N6="",SUM(N31:N72),VLOOKUP(N6,M30:N72,2,FALSE())),0)</f>
        <v>0</v>
      </c>
      <c r="O11" s="159"/>
      <c r="P11" s="208"/>
      <c r="Q11" s="208"/>
      <c r="R11" s="208"/>
      <c r="S11" s="208"/>
      <c r="T11" s="208"/>
      <c r="U11" s="208"/>
      <c r="V11" s="208"/>
      <c r="W11" s="208"/>
      <c r="X11" s="208"/>
      <c r="Y11" s="208"/>
    </row>
    <row r="12" ht="14.25" customHeight="1">
      <c r="A12" s="309"/>
      <c r="B12" s="313"/>
      <c r="C12" s="314"/>
      <c r="D12" s="315"/>
      <c r="E12" s="315">
        <f t="shared" si="1"/>
        <v>0</v>
      </c>
      <c r="F12" s="316"/>
      <c r="G12" s="314"/>
      <c r="H12" s="314"/>
      <c r="I12" s="315"/>
      <c r="J12" s="315">
        <f t="shared" si="2"/>
        <v>0</v>
      </c>
      <c r="K12" s="159">
        <f t="shared" si="3"/>
        <v>0</v>
      </c>
      <c r="L12" s="208"/>
      <c r="M12" s="324" t="s">
        <v>60</v>
      </c>
      <c r="N12" s="325">
        <f t="array" ref="N12">IFERROR(IF(N6="",SUM(N31:N72),VLOOKUP(N6,M30:N72,2,FALSE())),0)</f>
        <v>0</v>
      </c>
      <c r="O12" s="159"/>
      <c r="P12" s="208"/>
      <c r="Q12" s="208"/>
      <c r="R12" s="208"/>
      <c r="S12" s="208"/>
      <c r="T12" s="208"/>
      <c r="U12" s="208"/>
      <c r="V12" s="208"/>
      <c r="W12" s="208"/>
      <c r="X12" s="208"/>
      <c r="Y12" s="208"/>
    </row>
    <row r="13" ht="14.25" customHeight="1">
      <c r="A13" s="309"/>
      <c r="B13" s="313"/>
      <c r="C13" s="314"/>
      <c r="D13" s="315"/>
      <c r="E13" s="315">
        <f t="shared" si="1"/>
        <v>0</v>
      </c>
      <c r="F13" s="316"/>
      <c r="G13" s="314"/>
      <c r="H13" s="314"/>
      <c r="I13" s="315"/>
      <c r="J13" s="315">
        <f t="shared" si="2"/>
        <v>0</v>
      </c>
      <c r="K13" s="159">
        <f t="shared" si="3"/>
        <v>0</v>
      </c>
      <c r="L13" s="208"/>
      <c r="M13" s="326"/>
      <c r="N13" s="327"/>
      <c r="O13" s="208"/>
      <c r="P13" s="208"/>
      <c r="Q13" s="208"/>
      <c r="R13" s="208"/>
      <c r="S13" s="208"/>
      <c r="T13" s="208"/>
      <c r="U13" s="208"/>
      <c r="V13" s="208"/>
      <c r="W13" s="208"/>
      <c r="X13" s="208"/>
      <c r="Y13" s="208"/>
    </row>
    <row r="14" ht="14.25" customHeight="1">
      <c r="A14" s="309"/>
      <c r="B14" s="313"/>
      <c r="C14" s="314"/>
      <c r="D14" s="315"/>
      <c r="E14" s="315">
        <f t="shared" si="1"/>
        <v>0</v>
      </c>
      <c r="F14" s="316"/>
      <c r="G14" s="314"/>
      <c r="H14" s="314"/>
      <c r="I14" s="315"/>
      <c r="J14" s="315">
        <f t="shared" si="2"/>
        <v>0</v>
      </c>
      <c r="K14" s="159">
        <f t="shared" si="3"/>
        <v>0</v>
      </c>
      <c r="L14" s="208"/>
      <c r="M14" s="320" t="s">
        <v>66</v>
      </c>
      <c r="N14" s="328">
        <f t="array" ref="N14">IFERROR(IF(N6="",SUM('Cadastro e Histórico'!$F$26:$F$40)/N12,VLOOKUP(N6,'Cadastro e Histórico'!$A$26:$E$40,7,FALSE())),0)</f>
        <v>0</v>
      </c>
      <c r="O14" s="208"/>
      <c r="P14" s="208"/>
      <c r="Q14" s="208"/>
      <c r="R14" s="208"/>
      <c r="S14" s="208"/>
      <c r="T14" s="208"/>
      <c r="U14" s="208"/>
      <c r="V14" s="208"/>
      <c r="W14" s="208"/>
      <c r="X14" s="208"/>
      <c r="Y14" s="208"/>
    </row>
    <row r="15" ht="14.25" customHeight="1">
      <c r="A15" s="309"/>
      <c r="B15" s="313"/>
      <c r="C15" s="314"/>
      <c r="D15" s="315"/>
      <c r="E15" s="315">
        <f t="shared" si="1"/>
        <v>0</v>
      </c>
      <c r="F15" s="316"/>
      <c r="G15" s="314"/>
      <c r="H15" s="314"/>
      <c r="I15" s="315"/>
      <c r="J15" s="315">
        <f t="shared" si="2"/>
        <v>0</v>
      </c>
      <c r="K15" s="159">
        <f t="shared" si="3"/>
        <v>0</v>
      </c>
      <c r="L15" s="208"/>
      <c r="M15" s="329"/>
      <c r="N15" s="330"/>
      <c r="O15" s="208"/>
      <c r="P15" s="208"/>
      <c r="Q15" s="208"/>
      <c r="R15" s="208"/>
      <c r="S15" s="208"/>
      <c r="T15" s="208"/>
      <c r="U15" s="208"/>
      <c r="V15" s="208"/>
      <c r="W15" s="208"/>
      <c r="X15" s="208"/>
      <c r="Y15" s="208"/>
    </row>
    <row r="16" ht="14.25" customHeight="1">
      <c r="A16" s="309"/>
      <c r="B16" s="313"/>
      <c r="C16" s="314"/>
      <c r="D16" s="315"/>
      <c r="E16" s="315">
        <f t="shared" si="1"/>
        <v>0</v>
      </c>
      <c r="F16" s="331"/>
      <c r="G16" s="314"/>
      <c r="H16" s="314"/>
      <c r="I16" s="314"/>
      <c r="J16" s="315">
        <f t="shared" si="2"/>
        <v>0</v>
      </c>
      <c r="K16" s="159">
        <f t="shared" si="3"/>
        <v>0</v>
      </c>
      <c r="L16" s="332"/>
      <c r="M16" s="333" t="s">
        <v>67</v>
      </c>
      <c r="N16" s="334">
        <f t="array" ref="N16">IFERROR(IF(N6="",SUM('Cadastro e Histórico'!$F$26:$F$40),XLOOKUP(Extrato!N6,'Cadastro e Histórico'!$A$26:$A$40,'Cadastro e Histórico'!$F$26:$F$40)),0)</f>
        <v>0</v>
      </c>
      <c r="O16" s="335"/>
      <c r="P16" s="159"/>
      <c r="Q16" s="208"/>
      <c r="R16" s="208"/>
      <c r="S16" s="208"/>
      <c r="T16" s="208"/>
      <c r="U16" s="208"/>
      <c r="V16" s="208"/>
      <c r="W16" s="208"/>
      <c r="X16" s="208"/>
      <c r="Y16" s="208"/>
    </row>
    <row r="17" ht="14.25" customHeight="1">
      <c r="A17" s="309"/>
      <c r="B17" s="313"/>
      <c r="C17" s="314"/>
      <c r="D17" s="315"/>
      <c r="E17" s="315">
        <f t="shared" si="1"/>
        <v>0</v>
      </c>
      <c r="F17" s="331"/>
      <c r="G17" s="314"/>
      <c r="H17" s="314"/>
      <c r="I17" s="315"/>
      <c r="J17" s="315">
        <f t="shared" si="2"/>
        <v>0</v>
      </c>
      <c r="K17" s="159">
        <f t="shared" si="3"/>
        <v>0</v>
      </c>
      <c r="L17" s="332"/>
      <c r="M17" s="333" t="s">
        <v>68</v>
      </c>
      <c r="N17" s="334">
        <f>N16-N10</f>
        <v>0</v>
      </c>
      <c r="O17" s="335"/>
      <c r="P17" s="208"/>
      <c r="Q17" s="208"/>
      <c r="R17" s="208"/>
      <c r="S17" s="208"/>
      <c r="T17" s="208"/>
      <c r="U17" s="208"/>
      <c r="V17" s="208"/>
      <c r="W17" s="208"/>
      <c r="X17" s="208"/>
      <c r="Y17" s="208"/>
    </row>
    <row r="18" ht="14.25" customHeight="1">
      <c r="A18" s="309"/>
      <c r="B18" s="313"/>
      <c r="C18" s="314"/>
      <c r="D18" s="315"/>
      <c r="E18" s="315">
        <f t="shared" si="1"/>
        <v>0</v>
      </c>
      <c r="F18" s="331"/>
      <c r="G18" s="314"/>
      <c r="H18" s="315"/>
      <c r="I18" s="314"/>
      <c r="J18" s="315">
        <f t="shared" si="2"/>
        <v>0</v>
      </c>
      <c r="K18" s="159">
        <f t="shared" si="3"/>
        <v>0</v>
      </c>
      <c r="L18" s="208"/>
      <c r="M18" s="217"/>
      <c r="N18" s="217"/>
      <c r="O18" s="208"/>
      <c r="P18" s="159"/>
      <c r="Q18" s="208"/>
      <c r="R18" s="208"/>
      <c r="S18" s="208"/>
      <c r="T18" s="208"/>
      <c r="U18" s="208"/>
      <c r="V18" s="208"/>
      <c r="W18" s="208"/>
      <c r="X18" s="208"/>
      <c r="Y18" s="208"/>
    </row>
    <row r="19" ht="14.25" customHeight="1">
      <c r="A19" s="309"/>
      <c r="B19" s="313"/>
      <c r="C19" s="314"/>
      <c r="D19" s="315"/>
      <c r="E19" s="315">
        <f t="shared" si="1"/>
        <v>0</v>
      </c>
      <c r="F19" s="331"/>
      <c r="G19" s="314"/>
      <c r="H19" s="314"/>
      <c r="I19" s="315"/>
      <c r="J19" s="315">
        <f t="shared" si="2"/>
        <v>0</v>
      </c>
      <c r="K19" s="159">
        <f t="shared" si="3"/>
        <v>0</v>
      </c>
      <c r="L19" s="208"/>
      <c r="M19" s="212"/>
      <c r="N19" s="166"/>
      <c r="O19" s="208"/>
      <c r="P19" s="159"/>
      <c r="Q19" s="208"/>
      <c r="R19" s="208"/>
      <c r="S19" s="208"/>
      <c r="T19" s="208"/>
      <c r="U19" s="208"/>
      <c r="V19" s="208"/>
      <c r="W19" s="208"/>
      <c r="X19" s="208"/>
      <c r="Y19" s="208"/>
    </row>
    <row r="20" ht="14.25" customHeight="1">
      <c r="A20" s="309"/>
      <c r="B20" s="313"/>
      <c r="C20" s="314"/>
      <c r="D20" s="315"/>
      <c r="E20" s="315">
        <f t="shared" si="1"/>
        <v>0</v>
      </c>
      <c r="F20" s="331"/>
      <c r="G20" s="314"/>
      <c r="H20" s="314"/>
      <c r="I20" s="315"/>
      <c r="J20" s="315">
        <f t="shared" si="2"/>
        <v>0</v>
      </c>
      <c r="K20" s="159">
        <f t="shared" si="3"/>
        <v>0</v>
      </c>
      <c r="L20" s="208"/>
      <c r="M20" s="336"/>
      <c r="N20" s="166"/>
      <c r="O20" s="166"/>
      <c r="P20" s="208"/>
      <c r="Q20" s="208"/>
      <c r="R20" s="208"/>
      <c r="S20" s="159"/>
      <c r="T20" s="208"/>
      <c r="U20" s="208"/>
      <c r="V20" s="208"/>
      <c r="W20" s="208"/>
      <c r="X20" s="208"/>
      <c r="Y20" s="208"/>
    </row>
    <row r="21" ht="14.25" customHeight="1">
      <c r="A21" s="309"/>
      <c r="B21" s="313"/>
      <c r="C21" s="314"/>
      <c r="D21" s="315"/>
      <c r="E21" s="315">
        <f t="shared" si="1"/>
        <v>0</v>
      </c>
      <c r="F21" s="331"/>
      <c r="G21" s="314"/>
      <c r="H21" s="314"/>
      <c r="I21" s="315"/>
      <c r="J21" s="315">
        <f t="shared" si="2"/>
        <v>0</v>
      </c>
      <c r="K21" s="159">
        <f t="shared" si="3"/>
        <v>0</v>
      </c>
      <c r="L21" s="208"/>
      <c r="M21" s="337" t="str">
        <f>"Meta de Distribuição de Patrimônio"</f>
        <v>Meta de Distribuição de Patrimônio</v>
      </c>
      <c r="N21" s="166"/>
      <c r="O21" s="166"/>
      <c r="P21" s="208"/>
      <c r="Q21" s="208"/>
      <c r="R21" s="208"/>
      <c r="S21" s="208"/>
      <c r="T21" s="208"/>
      <c r="U21" s="208"/>
      <c r="V21" s="208"/>
      <c r="W21" s="208"/>
      <c r="X21" s="208"/>
      <c r="Y21" s="208"/>
    </row>
    <row r="22" ht="14.25" customHeight="1">
      <c r="A22" s="309"/>
      <c r="B22" s="313"/>
      <c r="C22" s="314"/>
      <c r="D22" s="315"/>
      <c r="E22" s="315">
        <f t="shared" si="1"/>
        <v>0</v>
      </c>
      <c r="F22" s="331"/>
      <c r="G22" s="314"/>
      <c r="H22" s="314"/>
      <c r="I22" s="315"/>
      <c r="J22" s="315">
        <f t="shared" si="2"/>
        <v>0</v>
      </c>
      <c r="K22" s="159">
        <f t="shared" si="3"/>
        <v>0</v>
      </c>
      <c r="L22" s="159"/>
      <c r="M22" s="182" t="s">
        <v>8</v>
      </c>
      <c r="N22" s="183" t="s">
        <v>31</v>
      </c>
      <c r="O22" s="338"/>
      <c r="P22" s="208"/>
      <c r="Q22" s="208"/>
      <c r="R22" s="208"/>
      <c r="S22" s="159"/>
      <c r="T22" s="208"/>
      <c r="U22" s="208"/>
      <c r="V22" s="208"/>
      <c r="W22" s="208"/>
      <c r="X22" s="208"/>
      <c r="Y22" s="208"/>
    </row>
    <row r="23" ht="14.25" customHeight="1">
      <c r="A23" s="309"/>
      <c r="B23" s="313"/>
      <c r="C23" s="314"/>
      <c r="D23" s="315"/>
      <c r="E23" s="315">
        <f t="shared" si="1"/>
        <v>0</v>
      </c>
      <c r="F23" s="331"/>
      <c r="G23" s="314"/>
      <c r="H23" s="314"/>
      <c r="I23" s="315"/>
      <c r="J23" s="315">
        <f t="shared" si="2"/>
        <v>0</v>
      </c>
      <c r="K23" s="159">
        <f t="shared" si="3"/>
        <v>0</v>
      </c>
      <c r="L23" s="332"/>
      <c r="M23" s="189" t="str">
        <f>dds!A9</f>
        <v>Renda Fixa</v>
      </c>
      <c r="N23" s="339">
        <f>20%</f>
        <v>0.2</v>
      </c>
      <c r="O23" s="340">
        <f>ROUND(N23,2)*Central!$S$6</f>
        <v>0</v>
      </c>
      <c r="P23" s="221"/>
      <c r="Q23" s="208"/>
      <c r="R23" s="208"/>
      <c r="S23" s="208"/>
      <c r="T23" s="208"/>
      <c r="U23" s="208"/>
      <c r="V23" s="208"/>
      <c r="W23" s="208"/>
      <c r="X23" s="208"/>
      <c r="Y23" s="208"/>
    </row>
    <row r="24" ht="14.25" customHeight="1">
      <c r="A24" s="309"/>
      <c r="B24" s="313"/>
      <c r="C24" s="314"/>
      <c r="D24" s="315"/>
      <c r="E24" s="315">
        <f t="shared" si="1"/>
        <v>0</v>
      </c>
      <c r="F24" s="331"/>
      <c r="G24" s="314"/>
      <c r="H24" s="314"/>
      <c r="I24" s="315"/>
      <c r="J24" s="315">
        <f t="shared" si="2"/>
        <v>0</v>
      </c>
      <c r="K24" s="159">
        <f t="shared" si="3"/>
        <v>0</v>
      </c>
      <c r="L24" s="341"/>
      <c r="M24" s="342" t="str">
        <f>dds!A10</f>
        <v>Fundos de Investimento</v>
      </c>
      <c r="N24" s="343">
        <f>ROUND((100%-$N$23)*9%/80%,2)</f>
        <v>0.09</v>
      </c>
      <c r="O24" s="344">
        <f>ROUND(N24,2)*Central!$S$6</f>
        <v>0</v>
      </c>
      <c r="P24" s="345"/>
      <c r="Q24" s="208"/>
      <c r="R24" s="208"/>
      <c r="S24" s="208"/>
      <c r="T24" s="208"/>
      <c r="U24" s="208"/>
      <c r="V24" s="208"/>
      <c r="W24" s="208"/>
      <c r="X24" s="208"/>
      <c r="Y24" s="208"/>
    </row>
    <row r="25" ht="14.25" customHeight="1">
      <c r="A25" s="309"/>
      <c r="B25" s="313"/>
      <c r="C25" s="314"/>
      <c r="D25" s="315"/>
      <c r="E25" s="315">
        <f t="shared" si="1"/>
        <v>0</v>
      </c>
      <c r="F25" s="331"/>
      <c r="G25" s="314"/>
      <c r="H25" s="314"/>
      <c r="I25" s="315"/>
      <c r="J25" s="315">
        <f t="shared" si="2"/>
        <v>0</v>
      </c>
      <c r="K25" s="159">
        <f t="shared" si="3"/>
        <v>0</v>
      </c>
      <c r="L25" s="332"/>
      <c r="M25" s="201" t="str">
        <f>dds!A11</f>
        <v>Ações</v>
      </c>
      <c r="N25" s="346">
        <f>ROUND((100%-$N$23)*45%/80%,2)</f>
        <v>0.45</v>
      </c>
      <c r="O25" s="347">
        <f>ROUND(N25,2)*Central!$S$6</f>
        <v>0</v>
      </c>
      <c r="P25" s="221"/>
      <c r="Q25" s="208"/>
      <c r="R25" s="208"/>
      <c r="S25" s="208"/>
      <c r="T25" s="208"/>
      <c r="U25" s="208"/>
      <c r="V25" s="208"/>
      <c r="W25" s="208"/>
      <c r="X25" s="208"/>
      <c r="Y25" s="208"/>
    </row>
    <row r="26" ht="14.25" customHeight="1">
      <c r="A26" s="309"/>
      <c r="B26" s="313"/>
      <c r="C26" s="314"/>
      <c r="D26" s="315"/>
      <c r="E26" s="315">
        <f t="shared" si="1"/>
        <v>0</v>
      </c>
      <c r="F26" s="331"/>
      <c r="G26" s="314"/>
      <c r="H26" s="314"/>
      <c r="I26" s="314"/>
      <c r="J26" s="315">
        <f t="shared" si="2"/>
        <v>0</v>
      </c>
      <c r="K26" s="159">
        <f t="shared" si="3"/>
        <v>0</v>
      </c>
      <c r="L26" s="332"/>
      <c r="M26" s="342" t="str">
        <f>dds!A12</f>
        <v>Fundos Imobiliários</v>
      </c>
      <c r="N26" s="343">
        <f>ROUND((100%-$N$23)*16%/80%,2)</f>
        <v>0.16</v>
      </c>
      <c r="O26" s="344">
        <f>ROUND(N26,2)*Central!$S$6</f>
        <v>0</v>
      </c>
      <c r="P26" s="221"/>
      <c r="Q26" s="208"/>
      <c r="R26" s="209"/>
      <c r="S26" s="208"/>
      <c r="T26" s="208"/>
      <c r="U26" s="208"/>
      <c r="V26" s="208"/>
      <c r="W26" s="208"/>
      <c r="X26" s="208"/>
      <c r="Y26" s="208"/>
    </row>
    <row r="27" ht="14.25" customHeight="1">
      <c r="A27" s="309"/>
      <c r="B27" s="313"/>
      <c r="C27" s="314"/>
      <c r="D27" s="315"/>
      <c r="E27" s="315">
        <f t="shared" si="1"/>
        <v>0</v>
      </c>
      <c r="F27" s="331"/>
      <c r="G27" s="314"/>
      <c r="H27" s="314"/>
      <c r="I27" s="314"/>
      <c r="J27" s="315">
        <f t="shared" si="2"/>
        <v>0</v>
      </c>
      <c r="K27" s="159">
        <f t="shared" si="3"/>
        <v>0</v>
      </c>
      <c r="L27" s="332"/>
      <c r="M27" s="205" t="str">
        <f>dds!A13</f>
        <v>ETF's</v>
      </c>
      <c r="N27" s="348">
        <f>ROUND((100%-$N$23)*9%/80%+(100%-$N$23)*1%/80%,2)</f>
        <v>0.1</v>
      </c>
      <c r="O27" s="349">
        <f>ROUND(N27,2)*Central!$S$6</f>
        <v>0</v>
      </c>
      <c r="P27" s="221"/>
      <c r="Q27" s="224"/>
      <c r="R27" s="208"/>
      <c r="S27" s="208"/>
      <c r="T27" s="208"/>
      <c r="U27" s="208"/>
      <c r="V27" s="208"/>
      <c r="W27" s="208"/>
      <c r="X27" s="208"/>
      <c r="Y27" s="208"/>
    </row>
    <row r="28" ht="14.25" customHeight="1">
      <c r="A28" s="309"/>
      <c r="B28" s="313"/>
      <c r="C28" s="314"/>
      <c r="D28" s="315"/>
      <c r="E28" s="315">
        <f t="shared" si="1"/>
        <v>0</v>
      </c>
      <c r="F28" s="331"/>
      <c r="G28" s="314"/>
      <c r="H28" s="314"/>
      <c r="I28" s="314"/>
      <c r="J28" s="315">
        <f t="shared" si="2"/>
        <v>0</v>
      </c>
      <c r="K28" s="159">
        <f t="shared" si="3"/>
        <v>0</v>
      </c>
      <c r="L28" s="208"/>
      <c r="M28" s="350"/>
      <c r="N28" s="351"/>
      <c r="O28" s="351"/>
      <c r="P28" s="208"/>
      <c r="Q28" s="208"/>
      <c r="R28" s="208"/>
      <c r="S28" s="208"/>
      <c r="T28" s="208"/>
      <c r="U28" s="208"/>
      <c r="V28" s="208"/>
      <c r="W28" s="208"/>
      <c r="X28" s="208"/>
      <c r="Y28" s="208"/>
    </row>
    <row r="29" ht="14.25" customHeight="1">
      <c r="A29" s="309"/>
      <c r="B29" s="313"/>
      <c r="C29" s="314"/>
      <c r="D29" s="315"/>
      <c r="E29" s="315">
        <f t="shared" si="1"/>
        <v>0</v>
      </c>
      <c r="F29" s="331"/>
      <c r="G29" s="314"/>
      <c r="H29" s="314"/>
      <c r="I29" s="314"/>
      <c r="J29" s="315">
        <f t="shared" si="2"/>
        <v>0</v>
      </c>
      <c r="K29" s="159">
        <f t="shared" si="3"/>
        <v>0</v>
      </c>
      <c r="L29" s="208"/>
      <c r="M29" s="352"/>
      <c r="N29" s="353"/>
      <c r="O29" s="354"/>
      <c r="P29" s="208"/>
      <c r="Q29" s="208"/>
      <c r="R29" s="208"/>
      <c r="S29" s="208"/>
      <c r="T29" s="208"/>
      <c r="U29" s="208"/>
      <c r="V29" s="208"/>
      <c r="W29" s="208"/>
      <c r="X29" s="208"/>
      <c r="Y29" s="208"/>
    </row>
    <row r="30" ht="14.25" customHeight="1">
      <c r="A30" s="309"/>
      <c r="B30" s="313"/>
      <c r="C30" s="314"/>
      <c r="D30" s="315"/>
      <c r="E30" s="315">
        <f t="shared" si="1"/>
        <v>0</v>
      </c>
      <c r="F30" s="331"/>
      <c r="G30" s="314"/>
      <c r="H30" s="314"/>
      <c r="I30" s="314"/>
      <c r="J30" s="315">
        <f t="shared" si="2"/>
        <v>0</v>
      </c>
      <c r="K30" s="159">
        <f t="shared" si="3"/>
        <v>0</v>
      </c>
      <c r="L30" s="332"/>
      <c r="M30" s="355" t="s">
        <v>36</v>
      </c>
      <c r="N30" s="356"/>
      <c r="O30" s="357"/>
      <c r="P30" s="208"/>
      <c r="Q30" s="208"/>
      <c r="R30" s="208"/>
      <c r="S30" s="208"/>
      <c r="T30" s="208"/>
      <c r="U30" s="208"/>
      <c r="V30" s="208"/>
      <c r="W30" s="208"/>
      <c r="X30" s="208"/>
      <c r="Y30" s="208"/>
    </row>
    <row r="31" ht="14.25" customHeight="1">
      <c r="A31" s="309"/>
      <c r="B31" s="313"/>
      <c r="C31" s="314"/>
      <c r="D31" s="315"/>
      <c r="E31" s="315">
        <f t="shared" si="1"/>
        <v>0</v>
      </c>
      <c r="F31" s="331"/>
      <c r="G31" s="314"/>
      <c r="H31" s="314"/>
      <c r="I31" s="314"/>
      <c r="J31" s="315">
        <f t="shared" si="2"/>
        <v>0</v>
      </c>
      <c r="K31" s="159">
        <f t="shared" si="3"/>
        <v>0</v>
      </c>
      <c r="L31" s="332"/>
      <c r="M31" s="358" t="str">
        <f>IFERROR(__xludf.DUMMYFUNCTION("ARRAYFORMULA(UNIQUE('Cadastro e Histórico'!$A$26:$A$40,FALSE,FALSE))")," ")</f>
        <v/>
      </c>
      <c r="N31" s="359">
        <f t="shared" ref="N31:N72" si="4">SUMIF($B$8:$B$503,M31,$C$8:$C$503)-SUMIF($G$8:$G$503,M31,$H$8:$H$503)</f>
        <v>0</v>
      </c>
      <c r="O31" s="354"/>
      <c r="P31" s="208"/>
      <c r="Q31" s="208"/>
      <c r="R31" s="208"/>
      <c r="S31" s="208"/>
      <c r="T31" s="208"/>
      <c r="U31" s="208"/>
      <c r="V31" s="208"/>
      <c r="W31" s="208"/>
      <c r="X31" s="208"/>
      <c r="Y31" s="208"/>
    </row>
    <row r="32" ht="14.25" customHeight="1">
      <c r="A32" s="309"/>
      <c r="B32" s="313"/>
      <c r="C32" s="314"/>
      <c r="D32" s="315"/>
      <c r="E32" s="315">
        <f t="shared" si="1"/>
        <v>0</v>
      </c>
      <c r="F32" s="331"/>
      <c r="G32" s="314"/>
      <c r="H32" s="314"/>
      <c r="I32" s="314"/>
      <c r="J32" s="315">
        <f t="shared" si="2"/>
        <v>0</v>
      </c>
      <c r="K32" s="159">
        <f t="shared" si="3"/>
        <v>0</v>
      </c>
      <c r="L32" s="332"/>
      <c r="M32" s="358"/>
      <c r="N32" s="360">
        <f t="shared" si="4"/>
        <v>0</v>
      </c>
      <c r="O32" s="354"/>
      <c r="P32" s="159"/>
      <c r="Q32" s="208"/>
      <c r="R32" s="208"/>
      <c r="S32" s="208"/>
      <c r="T32" s="208"/>
      <c r="U32" s="208"/>
      <c r="V32" s="208"/>
      <c r="W32" s="208"/>
      <c r="X32" s="208"/>
      <c r="Y32" s="208"/>
    </row>
    <row r="33" ht="14.25" customHeight="1">
      <c r="A33" s="309"/>
      <c r="B33" s="313"/>
      <c r="C33" s="314"/>
      <c r="D33" s="315"/>
      <c r="E33" s="315">
        <f t="shared" si="1"/>
        <v>0</v>
      </c>
      <c r="F33" s="331"/>
      <c r="G33" s="314"/>
      <c r="H33" s="314"/>
      <c r="I33" s="314"/>
      <c r="J33" s="315">
        <f t="shared" si="2"/>
        <v>0</v>
      </c>
      <c r="K33" s="159">
        <f t="shared" si="3"/>
        <v>0</v>
      </c>
      <c r="L33" s="332"/>
      <c r="M33" s="358"/>
      <c r="N33" s="360">
        <f t="shared" si="4"/>
        <v>0</v>
      </c>
      <c r="O33" s="354"/>
      <c r="P33" s="208"/>
      <c r="Q33" s="208"/>
      <c r="R33" s="208"/>
      <c r="S33" s="208"/>
      <c r="T33" s="208"/>
      <c r="U33" s="208"/>
      <c r="V33" s="208"/>
      <c r="W33" s="208"/>
      <c r="X33" s="208"/>
      <c r="Y33" s="208"/>
    </row>
    <row r="34" ht="14.25" customHeight="1">
      <c r="A34" s="309"/>
      <c r="B34" s="313"/>
      <c r="C34" s="314"/>
      <c r="D34" s="315"/>
      <c r="E34" s="315">
        <f t="shared" si="1"/>
        <v>0</v>
      </c>
      <c r="F34" s="331"/>
      <c r="G34" s="314"/>
      <c r="H34" s="314"/>
      <c r="I34" s="314"/>
      <c r="J34" s="315">
        <f t="shared" si="2"/>
        <v>0</v>
      </c>
      <c r="K34" s="159">
        <f t="shared" si="3"/>
        <v>0</v>
      </c>
      <c r="L34" s="332"/>
      <c r="M34" s="361"/>
      <c r="N34" s="360">
        <f t="shared" si="4"/>
        <v>0</v>
      </c>
      <c r="O34" s="354"/>
      <c r="P34" s="208"/>
      <c r="Q34" s="208"/>
      <c r="R34" s="208"/>
      <c r="S34" s="208"/>
      <c r="T34" s="160"/>
      <c r="U34" s="208"/>
      <c r="V34" s="208"/>
      <c r="W34" s="208"/>
      <c r="X34" s="208"/>
      <c r="Y34" s="208"/>
    </row>
    <row r="35" ht="14.25" customHeight="1">
      <c r="A35" s="309"/>
      <c r="B35" s="313"/>
      <c r="C35" s="314"/>
      <c r="D35" s="315"/>
      <c r="E35" s="315">
        <f t="shared" si="1"/>
        <v>0</v>
      </c>
      <c r="F35" s="331"/>
      <c r="G35" s="314"/>
      <c r="H35" s="314"/>
      <c r="I35" s="314"/>
      <c r="J35" s="315">
        <f t="shared" si="2"/>
        <v>0</v>
      </c>
      <c r="K35" s="159">
        <f t="shared" si="3"/>
        <v>0</v>
      </c>
      <c r="L35" s="332"/>
      <c r="M35" s="361"/>
      <c r="N35" s="360">
        <f t="shared" si="4"/>
        <v>0</v>
      </c>
      <c r="O35" s="354"/>
      <c r="P35" s="208"/>
      <c r="Q35" s="208"/>
      <c r="R35" s="208"/>
      <c r="S35" s="208"/>
      <c r="T35" s="208"/>
      <c r="U35" s="208"/>
      <c r="V35" s="208"/>
      <c r="W35" s="208"/>
      <c r="X35" s="208"/>
      <c r="Y35" s="208"/>
    </row>
    <row r="36" ht="14.25" customHeight="1">
      <c r="A36" s="309"/>
      <c r="B36" s="313"/>
      <c r="C36" s="314"/>
      <c r="D36" s="315"/>
      <c r="E36" s="315">
        <f t="shared" si="1"/>
        <v>0</v>
      </c>
      <c r="F36" s="331"/>
      <c r="G36" s="314"/>
      <c r="H36" s="314"/>
      <c r="I36" s="314"/>
      <c r="J36" s="315">
        <f t="shared" si="2"/>
        <v>0</v>
      </c>
      <c r="K36" s="159">
        <f t="shared" si="3"/>
        <v>0</v>
      </c>
      <c r="L36" s="332"/>
      <c r="M36" s="361"/>
      <c r="N36" s="360">
        <f t="shared" si="4"/>
        <v>0</v>
      </c>
      <c r="O36" s="354"/>
      <c r="P36" s="208"/>
      <c r="Q36" s="208"/>
      <c r="R36" s="208"/>
      <c r="S36" s="208"/>
      <c r="T36" s="208"/>
      <c r="U36" s="208"/>
      <c r="V36" s="208"/>
      <c r="W36" s="208"/>
      <c r="X36" s="208"/>
      <c r="Y36" s="208"/>
    </row>
    <row r="37" ht="14.25" customHeight="1">
      <c r="A37" s="309"/>
      <c r="B37" s="313"/>
      <c r="C37" s="314"/>
      <c r="D37" s="315"/>
      <c r="E37" s="315">
        <f t="shared" si="1"/>
        <v>0</v>
      </c>
      <c r="F37" s="331"/>
      <c r="G37" s="314"/>
      <c r="H37" s="314"/>
      <c r="I37" s="314"/>
      <c r="J37" s="315">
        <f t="shared" si="2"/>
        <v>0</v>
      </c>
      <c r="K37" s="159">
        <f t="shared" si="3"/>
        <v>0</v>
      </c>
      <c r="L37" s="362"/>
      <c r="M37" s="361"/>
      <c r="N37" s="360">
        <f t="shared" si="4"/>
        <v>0</v>
      </c>
      <c r="O37" s="354"/>
      <c r="P37" s="208"/>
      <c r="Q37" s="208"/>
      <c r="R37" s="208"/>
      <c r="S37" s="208"/>
      <c r="T37" s="208"/>
      <c r="U37" s="208"/>
      <c r="V37" s="208"/>
      <c r="W37" s="208"/>
      <c r="X37" s="208"/>
      <c r="Y37" s="208"/>
    </row>
    <row r="38" ht="14.25" customHeight="1">
      <c r="A38" s="309"/>
      <c r="B38" s="313"/>
      <c r="C38" s="314"/>
      <c r="D38" s="315"/>
      <c r="E38" s="315">
        <f t="shared" si="1"/>
        <v>0</v>
      </c>
      <c r="F38" s="331"/>
      <c r="G38" s="314"/>
      <c r="H38" s="314"/>
      <c r="I38" s="314"/>
      <c r="J38" s="315">
        <f t="shared" si="2"/>
        <v>0</v>
      </c>
      <c r="K38" s="159">
        <f t="shared" si="3"/>
        <v>0</v>
      </c>
      <c r="L38" s="362"/>
      <c r="M38" s="361"/>
      <c r="N38" s="360">
        <f t="shared" si="4"/>
        <v>0</v>
      </c>
      <c r="O38" s="363"/>
      <c r="P38" s="208"/>
      <c r="Q38" s="208"/>
      <c r="R38" s="208"/>
      <c r="S38" s="208"/>
      <c r="T38" s="208"/>
      <c r="U38" s="208"/>
      <c r="V38" s="208"/>
      <c r="W38" s="208"/>
      <c r="X38" s="208"/>
      <c r="Y38" s="208"/>
    </row>
    <row r="39" ht="14.25" customHeight="1">
      <c r="A39" s="309"/>
      <c r="B39" s="313"/>
      <c r="C39" s="314"/>
      <c r="D39" s="315"/>
      <c r="E39" s="315">
        <f t="shared" si="1"/>
        <v>0</v>
      </c>
      <c r="F39" s="331"/>
      <c r="G39" s="314"/>
      <c r="H39" s="314"/>
      <c r="I39" s="314"/>
      <c r="J39" s="315">
        <f t="shared" si="2"/>
        <v>0</v>
      </c>
      <c r="K39" s="159">
        <f t="shared" si="3"/>
        <v>0</v>
      </c>
      <c r="L39" s="332"/>
      <c r="M39" s="361"/>
      <c r="N39" s="360">
        <f t="shared" si="4"/>
        <v>0</v>
      </c>
      <c r="O39" s="363"/>
      <c r="P39" s="208"/>
      <c r="Q39" s="208"/>
      <c r="R39" s="208"/>
      <c r="S39" s="208"/>
      <c r="T39" s="208"/>
      <c r="U39" s="208"/>
      <c r="V39" s="208"/>
      <c r="W39" s="208"/>
      <c r="X39" s="208"/>
      <c r="Y39" s="208"/>
    </row>
    <row r="40" ht="14.25" customHeight="1">
      <c r="A40" s="309"/>
      <c r="B40" s="313"/>
      <c r="C40" s="314"/>
      <c r="D40" s="315"/>
      <c r="E40" s="315">
        <f t="shared" si="1"/>
        <v>0</v>
      </c>
      <c r="F40" s="331"/>
      <c r="G40" s="314"/>
      <c r="H40" s="314"/>
      <c r="I40" s="314"/>
      <c r="J40" s="315">
        <f t="shared" si="2"/>
        <v>0</v>
      </c>
      <c r="K40" s="159">
        <f t="shared" si="3"/>
        <v>0</v>
      </c>
      <c r="L40" s="362"/>
      <c r="M40" s="361"/>
      <c r="N40" s="360">
        <f t="shared" si="4"/>
        <v>0</v>
      </c>
      <c r="O40" s="363"/>
      <c r="P40" s="208"/>
      <c r="Q40" s="208"/>
      <c r="R40" s="208"/>
      <c r="S40" s="208"/>
      <c r="T40" s="208"/>
      <c r="U40" s="208"/>
      <c r="V40" s="208"/>
      <c r="W40" s="208"/>
      <c r="X40" s="208"/>
      <c r="Y40" s="208"/>
    </row>
    <row r="41" ht="14.25" customHeight="1">
      <c r="A41" s="309"/>
      <c r="B41" s="313"/>
      <c r="C41" s="314"/>
      <c r="D41" s="315"/>
      <c r="E41" s="315">
        <f t="shared" si="1"/>
        <v>0</v>
      </c>
      <c r="F41" s="331"/>
      <c r="G41" s="314"/>
      <c r="H41" s="314"/>
      <c r="I41" s="314"/>
      <c r="J41" s="315">
        <f t="shared" si="2"/>
        <v>0</v>
      </c>
      <c r="K41" s="159">
        <f t="shared" si="3"/>
        <v>0</v>
      </c>
      <c r="L41" s="362"/>
      <c r="M41" s="361"/>
      <c r="N41" s="360">
        <f t="shared" si="4"/>
        <v>0</v>
      </c>
      <c r="O41" s="363"/>
      <c r="P41" s="208"/>
      <c r="Q41" s="208"/>
      <c r="R41" s="208"/>
      <c r="S41" s="208"/>
      <c r="T41" s="208"/>
      <c r="U41" s="208"/>
      <c r="V41" s="208"/>
      <c r="W41" s="208"/>
      <c r="X41" s="208"/>
      <c r="Y41" s="208"/>
    </row>
    <row r="42" ht="14.25" customHeight="1">
      <c r="A42" s="309"/>
      <c r="B42" s="313"/>
      <c r="C42" s="314"/>
      <c r="D42" s="315"/>
      <c r="E42" s="315">
        <f t="shared" si="1"/>
        <v>0</v>
      </c>
      <c r="F42" s="331"/>
      <c r="G42" s="314"/>
      <c r="H42" s="314"/>
      <c r="I42" s="314"/>
      <c r="J42" s="315">
        <f t="shared" si="2"/>
        <v>0</v>
      </c>
      <c r="K42" s="159">
        <f t="shared" si="3"/>
        <v>0</v>
      </c>
      <c r="L42" s="332"/>
      <c r="M42" s="361"/>
      <c r="N42" s="360">
        <f t="shared" si="4"/>
        <v>0</v>
      </c>
      <c r="O42" s="363"/>
      <c r="P42" s="208"/>
      <c r="Q42" s="208"/>
      <c r="R42" s="208"/>
      <c r="S42" s="208"/>
      <c r="T42" s="208"/>
      <c r="U42" s="208"/>
      <c r="V42" s="208"/>
      <c r="W42" s="208"/>
      <c r="X42" s="208"/>
      <c r="Y42" s="208"/>
    </row>
    <row r="43" ht="14.25" customHeight="1">
      <c r="A43" s="309"/>
      <c r="B43" s="313"/>
      <c r="C43" s="314"/>
      <c r="D43" s="315"/>
      <c r="E43" s="315">
        <f t="shared" si="1"/>
        <v>0</v>
      </c>
      <c r="F43" s="331"/>
      <c r="G43" s="314"/>
      <c r="H43" s="314"/>
      <c r="I43" s="314"/>
      <c r="J43" s="315">
        <f t="shared" si="2"/>
        <v>0</v>
      </c>
      <c r="K43" s="159">
        <f t="shared" si="3"/>
        <v>0</v>
      </c>
      <c r="L43" s="332"/>
      <c r="M43" s="361"/>
      <c r="N43" s="360">
        <f t="shared" si="4"/>
        <v>0</v>
      </c>
      <c r="O43" s="363"/>
      <c r="P43" s="208"/>
      <c r="Q43" s="208"/>
      <c r="R43" s="208"/>
      <c r="S43" s="208"/>
      <c r="T43" s="208"/>
      <c r="U43" s="208"/>
      <c r="V43" s="208"/>
      <c r="W43" s="208"/>
      <c r="X43" s="208"/>
      <c r="Y43" s="208"/>
    </row>
    <row r="44" ht="14.25" customHeight="1">
      <c r="A44" s="309"/>
      <c r="B44" s="313"/>
      <c r="C44" s="314"/>
      <c r="D44" s="315"/>
      <c r="E44" s="315">
        <f t="shared" si="1"/>
        <v>0</v>
      </c>
      <c r="F44" s="331"/>
      <c r="G44" s="314"/>
      <c r="H44" s="314"/>
      <c r="I44" s="314"/>
      <c r="J44" s="315">
        <f t="shared" si="2"/>
        <v>0</v>
      </c>
      <c r="K44" s="159">
        <f t="shared" si="3"/>
        <v>0</v>
      </c>
      <c r="L44" s="332"/>
      <c r="M44" s="361"/>
      <c r="N44" s="360">
        <f t="shared" si="4"/>
        <v>0</v>
      </c>
      <c r="O44" s="363"/>
      <c r="P44" s="208"/>
      <c r="Q44" s="208"/>
      <c r="R44" s="208"/>
      <c r="S44" s="208"/>
      <c r="T44" s="208"/>
      <c r="U44" s="208"/>
      <c r="V44" s="208"/>
      <c r="W44" s="208"/>
      <c r="X44" s="208"/>
      <c r="Y44" s="208"/>
    </row>
    <row r="45" ht="14.25" customHeight="1">
      <c r="A45" s="309"/>
      <c r="B45" s="313"/>
      <c r="C45" s="314"/>
      <c r="D45" s="315"/>
      <c r="E45" s="315">
        <f t="shared" si="1"/>
        <v>0</v>
      </c>
      <c r="F45" s="331"/>
      <c r="G45" s="314"/>
      <c r="H45" s="314"/>
      <c r="I45" s="314"/>
      <c r="J45" s="315">
        <f t="shared" si="2"/>
        <v>0</v>
      </c>
      <c r="K45" s="159">
        <f t="shared" si="3"/>
        <v>0</v>
      </c>
      <c r="L45" s="332"/>
      <c r="M45" s="361"/>
      <c r="N45" s="360">
        <f t="shared" si="4"/>
        <v>0</v>
      </c>
      <c r="O45" s="363"/>
      <c r="P45" s="208"/>
      <c r="Q45" s="208"/>
      <c r="R45" s="208"/>
      <c r="S45" s="208"/>
      <c r="T45" s="208"/>
      <c r="U45" s="208"/>
      <c r="V45" s="208"/>
      <c r="W45" s="208"/>
      <c r="X45" s="208"/>
      <c r="Y45" s="208"/>
    </row>
    <row r="46" ht="14.25" customHeight="1">
      <c r="A46" s="309"/>
      <c r="B46" s="313"/>
      <c r="C46" s="314"/>
      <c r="D46" s="315"/>
      <c r="E46" s="315">
        <f t="shared" si="1"/>
        <v>0</v>
      </c>
      <c r="F46" s="331"/>
      <c r="G46" s="314"/>
      <c r="H46" s="314"/>
      <c r="I46" s="314"/>
      <c r="J46" s="315">
        <f t="shared" si="2"/>
        <v>0</v>
      </c>
      <c r="K46" s="159">
        <f t="shared" si="3"/>
        <v>0</v>
      </c>
      <c r="L46" s="332"/>
      <c r="M46" s="361"/>
      <c r="N46" s="360">
        <f t="shared" si="4"/>
        <v>0</v>
      </c>
      <c r="O46" s="363"/>
      <c r="P46" s="208"/>
      <c r="Q46" s="208"/>
      <c r="R46" s="208"/>
      <c r="S46" s="208"/>
      <c r="T46" s="208"/>
      <c r="U46" s="208"/>
      <c r="V46" s="208"/>
      <c r="W46" s="208"/>
      <c r="X46" s="208"/>
      <c r="Y46" s="208"/>
    </row>
    <row r="47" ht="14.25" customHeight="1">
      <c r="A47" s="309"/>
      <c r="B47" s="313"/>
      <c r="C47" s="314"/>
      <c r="D47" s="315"/>
      <c r="E47" s="315">
        <f t="shared" si="1"/>
        <v>0</v>
      </c>
      <c r="F47" s="331"/>
      <c r="G47" s="314"/>
      <c r="H47" s="314"/>
      <c r="I47" s="314"/>
      <c r="J47" s="315">
        <f t="shared" si="2"/>
        <v>0</v>
      </c>
      <c r="K47" s="159">
        <f t="shared" si="3"/>
        <v>0</v>
      </c>
      <c r="L47" s="332"/>
      <c r="M47" s="361"/>
      <c r="N47" s="360">
        <f t="shared" si="4"/>
        <v>0</v>
      </c>
      <c r="O47" s="363"/>
      <c r="P47" s="208"/>
      <c r="Q47" s="208"/>
      <c r="R47" s="208"/>
      <c r="S47" s="208"/>
      <c r="T47" s="208"/>
      <c r="U47" s="208"/>
      <c r="V47" s="208"/>
      <c r="W47" s="208"/>
      <c r="X47" s="208"/>
      <c r="Y47" s="208"/>
    </row>
    <row r="48" ht="14.25" customHeight="1">
      <c r="A48" s="309"/>
      <c r="B48" s="313"/>
      <c r="C48" s="314"/>
      <c r="D48" s="315"/>
      <c r="E48" s="315">
        <f t="shared" si="1"/>
        <v>0</v>
      </c>
      <c r="F48" s="331"/>
      <c r="G48" s="314"/>
      <c r="H48" s="314"/>
      <c r="I48" s="314"/>
      <c r="J48" s="315">
        <f t="shared" si="2"/>
        <v>0</v>
      </c>
      <c r="K48" s="159">
        <f t="shared" si="3"/>
        <v>0</v>
      </c>
      <c r="L48" s="332"/>
      <c r="M48" s="361"/>
      <c r="N48" s="360">
        <f t="shared" si="4"/>
        <v>0</v>
      </c>
      <c r="O48" s="363"/>
      <c r="P48" s="208"/>
      <c r="Q48" s="208"/>
      <c r="R48" s="208"/>
      <c r="S48" s="208"/>
      <c r="T48" s="208"/>
      <c r="U48" s="208"/>
      <c r="V48" s="208"/>
      <c r="W48" s="208"/>
      <c r="X48" s="208"/>
      <c r="Y48" s="208"/>
    </row>
    <row r="49" ht="14.25" customHeight="1">
      <c r="A49" s="309"/>
      <c r="B49" s="313"/>
      <c r="C49" s="314"/>
      <c r="D49" s="315"/>
      <c r="E49" s="315">
        <f t="shared" si="1"/>
        <v>0</v>
      </c>
      <c r="F49" s="331"/>
      <c r="G49" s="314"/>
      <c r="H49" s="314"/>
      <c r="I49" s="314"/>
      <c r="J49" s="315">
        <f t="shared" si="2"/>
        <v>0</v>
      </c>
      <c r="K49" s="159">
        <f t="shared" si="3"/>
        <v>0</v>
      </c>
      <c r="L49" s="332"/>
      <c r="M49" s="361"/>
      <c r="N49" s="360">
        <f t="shared" si="4"/>
        <v>0</v>
      </c>
      <c r="O49" s="363"/>
      <c r="P49" s="208"/>
      <c r="Q49" s="208"/>
      <c r="R49" s="208"/>
      <c r="S49" s="208"/>
      <c r="T49" s="208"/>
      <c r="U49" s="208"/>
      <c r="V49" s="208"/>
      <c r="W49" s="208"/>
      <c r="X49" s="208"/>
      <c r="Y49" s="208"/>
    </row>
    <row r="50" ht="14.25" customHeight="1">
      <c r="A50" s="309"/>
      <c r="B50" s="313"/>
      <c r="C50" s="314"/>
      <c r="D50" s="315"/>
      <c r="E50" s="315">
        <f t="shared" si="1"/>
        <v>0</v>
      </c>
      <c r="F50" s="331"/>
      <c r="G50" s="314"/>
      <c r="H50" s="315"/>
      <c r="I50" s="314"/>
      <c r="J50" s="315">
        <f t="shared" si="2"/>
        <v>0</v>
      </c>
      <c r="K50" s="159">
        <f t="shared" si="3"/>
        <v>0</v>
      </c>
      <c r="L50" s="332"/>
      <c r="M50" s="361"/>
      <c r="N50" s="360">
        <f t="shared" si="4"/>
        <v>0</v>
      </c>
      <c r="O50" s="363"/>
      <c r="P50" s="208"/>
      <c r="Q50" s="208"/>
      <c r="R50" s="208"/>
      <c r="S50" s="208"/>
      <c r="T50" s="208"/>
      <c r="U50" s="208"/>
      <c r="V50" s="208"/>
      <c r="W50" s="208"/>
      <c r="X50" s="208"/>
      <c r="Y50" s="208"/>
    </row>
    <row r="51" ht="14.25" customHeight="1">
      <c r="A51" s="309"/>
      <c r="B51" s="313"/>
      <c r="C51" s="314"/>
      <c r="D51" s="315"/>
      <c r="E51" s="315">
        <f t="shared" si="1"/>
        <v>0</v>
      </c>
      <c r="F51" s="331"/>
      <c r="G51" s="314"/>
      <c r="H51" s="314"/>
      <c r="I51" s="314"/>
      <c r="J51" s="315">
        <f t="shared" si="2"/>
        <v>0</v>
      </c>
      <c r="K51" s="159">
        <f t="shared" si="3"/>
        <v>0</v>
      </c>
      <c r="L51" s="332"/>
      <c r="M51" s="361"/>
      <c r="N51" s="360">
        <f t="shared" si="4"/>
        <v>0</v>
      </c>
      <c r="O51" s="363"/>
      <c r="P51" s="208"/>
      <c r="Q51" s="208"/>
      <c r="R51" s="208"/>
      <c r="S51" s="208"/>
      <c r="T51" s="208"/>
      <c r="U51" s="208"/>
      <c r="V51" s="208"/>
      <c r="W51" s="208"/>
      <c r="X51" s="208"/>
      <c r="Y51" s="208"/>
    </row>
    <row r="52" ht="14.25" customHeight="1">
      <c r="A52" s="309"/>
      <c r="B52" s="313"/>
      <c r="C52" s="314"/>
      <c r="D52" s="315"/>
      <c r="E52" s="315">
        <f t="shared" si="1"/>
        <v>0</v>
      </c>
      <c r="F52" s="331"/>
      <c r="G52" s="314"/>
      <c r="H52" s="314"/>
      <c r="I52" s="314"/>
      <c r="J52" s="315">
        <f t="shared" si="2"/>
        <v>0</v>
      </c>
      <c r="K52" s="159">
        <f t="shared" si="3"/>
        <v>0</v>
      </c>
      <c r="L52" s="332"/>
      <c r="M52" s="361"/>
      <c r="N52" s="360">
        <f t="shared" si="4"/>
        <v>0</v>
      </c>
      <c r="O52" s="363"/>
      <c r="P52" s="208"/>
      <c r="Q52" s="208"/>
      <c r="R52" s="208"/>
      <c r="S52" s="208"/>
      <c r="T52" s="208"/>
      <c r="U52" s="208"/>
      <c r="V52" s="208"/>
      <c r="W52" s="208"/>
      <c r="X52" s="208"/>
      <c r="Y52" s="208"/>
    </row>
    <row r="53" ht="14.25" customHeight="1">
      <c r="A53" s="309"/>
      <c r="B53" s="313"/>
      <c r="C53" s="314"/>
      <c r="D53" s="315"/>
      <c r="E53" s="315">
        <f t="shared" si="1"/>
        <v>0</v>
      </c>
      <c r="F53" s="331"/>
      <c r="G53" s="314"/>
      <c r="H53" s="314"/>
      <c r="I53" s="314"/>
      <c r="J53" s="315">
        <f t="shared" si="2"/>
        <v>0</v>
      </c>
      <c r="K53" s="159">
        <f t="shared" si="3"/>
        <v>0</v>
      </c>
      <c r="L53" s="332"/>
      <c r="M53" s="361"/>
      <c r="N53" s="360">
        <f t="shared" si="4"/>
        <v>0</v>
      </c>
      <c r="O53" s="363"/>
      <c r="P53" s="208"/>
      <c r="Q53" s="208"/>
      <c r="R53" s="208"/>
      <c r="S53" s="208"/>
      <c r="T53" s="208"/>
      <c r="U53" s="208"/>
      <c r="V53" s="208"/>
      <c r="W53" s="208"/>
      <c r="X53" s="208"/>
      <c r="Y53" s="208"/>
    </row>
    <row r="54" ht="14.25" customHeight="1">
      <c r="A54" s="309"/>
      <c r="B54" s="313"/>
      <c r="C54" s="314"/>
      <c r="D54" s="315"/>
      <c r="E54" s="315">
        <f t="shared" si="1"/>
        <v>0</v>
      </c>
      <c r="F54" s="331"/>
      <c r="G54" s="314"/>
      <c r="H54" s="314"/>
      <c r="I54" s="314"/>
      <c r="J54" s="315">
        <f t="shared" si="2"/>
        <v>0</v>
      </c>
      <c r="K54" s="159">
        <f t="shared" si="3"/>
        <v>0</v>
      </c>
      <c r="L54" s="332"/>
      <c r="M54" s="361"/>
      <c r="N54" s="360">
        <f t="shared" si="4"/>
        <v>0</v>
      </c>
      <c r="O54" s="363"/>
      <c r="P54" s="208"/>
      <c r="Q54" s="208"/>
      <c r="R54" s="208"/>
      <c r="S54" s="208"/>
      <c r="T54" s="208"/>
      <c r="U54" s="208"/>
      <c r="V54" s="208"/>
      <c r="W54" s="208"/>
      <c r="X54" s="208"/>
      <c r="Y54" s="208"/>
    </row>
    <row r="55" ht="14.25" customHeight="1">
      <c r="A55" s="309"/>
      <c r="B55" s="313"/>
      <c r="C55" s="314"/>
      <c r="D55" s="315"/>
      <c r="E55" s="315">
        <f t="shared" si="1"/>
        <v>0</v>
      </c>
      <c r="F55" s="331"/>
      <c r="G55" s="314"/>
      <c r="H55" s="314"/>
      <c r="I55" s="314"/>
      <c r="J55" s="315">
        <f t="shared" si="2"/>
        <v>0</v>
      </c>
      <c r="K55" s="159">
        <f t="shared" si="3"/>
        <v>0</v>
      </c>
      <c r="L55" s="332"/>
      <c r="M55" s="361"/>
      <c r="N55" s="360">
        <f t="shared" si="4"/>
        <v>0</v>
      </c>
      <c r="O55" s="363"/>
      <c r="P55" s="208"/>
      <c r="Q55" s="208"/>
      <c r="R55" s="208"/>
      <c r="S55" s="208"/>
      <c r="T55" s="208"/>
      <c r="U55" s="208"/>
      <c r="V55" s="208"/>
      <c r="W55" s="208"/>
      <c r="X55" s="208"/>
      <c r="Y55" s="208"/>
    </row>
    <row r="56" ht="14.25" customHeight="1">
      <c r="A56" s="309"/>
      <c r="B56" s="313"/>
      <c r="C56" s="314"/>
      <c r="D56" s="315"/>
      <c r="E56" s="315">
        <f t="shared" si="1"/>
        <v>0</v>
      </c>
      <c r="F56" s="331"/>
      <c r="G56" s="314"/>
      <c r="H56" s="314"/>
      <c r="I56" s="314"/>
      <c r="J56" s="315">
        <f t="shared" si="2"/>
        <v>0</v>
      </c>
      <c r="K56" s="159">
        <f t="shared" si="3"/>
        <v>0</v>
      </c>
      <c r="L56" s="332"/>
      <c r="M56" s="361"/>
      <c r="N56" s="360">
        <f t="shared" si="4"/>
        <v>0</v>
      </c>
      <c r="O56" s="363"/>
      <c r="P56" s="208"/>
      <c r="Q56" s="208"/>
      <c r="R56" s="208"/>
      <c r="S56" s="208"/>
      <c r="T56" s="208"/>
      <c r="U56" s="208"/>
      <c r="V56" s="208"/>
      <c r="W56" s="208"/>
      <c r="X56" s="208"/>
      <c r="Y56" s="208"/>
    </row>
    <row r="57" ht="14.25" customHeight="1">
      <c r="A57" s="309"/>
      <c r="B57" s="313"/>
      <c r="C57" s="314"/>
      <c r="D57" s="315"/>
      <c r="E57" s="315">
        <f t="shared" si="1"/>
        <v>0</v>
      </c>
      <c r="F57" s="331"/>
      <c r="G57" s="314"/>
      <c r="H57" s="314"/>
      <c r="I57" s="314"/>
      <c r="J57" s="315">
        <f t="shared" si="2"/>
        <v>0</v>
      </c>
      <c r="K57" s="159">
        <f t="shared" si="3"/>
        <v>0</v>
      </c>
      <c r="L57" s="332"/>
      <c r="M57" s="361"/>
      <c r="N57" s="360">
        <f t="shared" si="4"/>
        <v>0</v>
      </c>
      <c r="O57" s="363"/>
      <c r="P57" s="208"/>
      <c r="Q57" s="208"/>
      <c r="R57" s="208"/>
      <c r="S57" s="208"/>
      <c r="T57" s="208"/>
      <c r="U57" s="208"/>
      <c r="V57" s="208"/>
      <c r="W57" s="208"/>
      <c r="X57" s="208"/>
      <c r="Y57" s="208"/>
    </row>
    <row r="58" ht="14.25" customHeight="1">
      <c r="A58" s="309"/>
      <c r="B58" s="313"/>
      <c r="C58" s="314"/>
      <c r="D58" s="315"/>
      <c r="E58" s="315">
        <f t="shared" si="1"/>
        <v>0</v>
      </c>
      <c r="F58" s="331"/>
      <c r="G58" s="314"/>
      <c r="H58" s="314"/>
      <c r="I58" s="314"/>
      <c r="J58" s="315">
        <f t="shared" si="2"/>
        <v>0</v>
      </c>
      <c r="K58" s="159">
        <f t="shared" si="3"/>
        <v>0</v>
      </c>
      <c r="L58" s="332"/>
      <c r="M58" s="361"/>
      <c r="N58" s="360">
        <f t="shared" si="4"/>
        <v>0</v>
      </c>
      <c r="O58" s="363"/>
      <c r="P58" s="208"/>
      <c r="Q58" s="208"/>
      <c r="R58" s="208"/>
      <c r="S58" s="208"/>
      <c r="T58" s="208"/>
      <c r="U58" s="208"/>
      <c r="V58" s="208"/>
      <c r="W58" s="208"/>
      <c r="X58" s="208"/>
      <c r="Y58" s="208"/>
    </row>
    <row r="59" ht="14.25" customHeight="1">
      <c r="A59" s="309"/>
      <c r="B59" s="313"/>
      <c r="C59" s="314"/>
      <c r="D59" s="315"/>
      <c r="E59" s="315">
        <f t="shared" si="1"/>
        <v>0</v>
      </c>
      <c r="F59" s="331"/>
      <c r="G59" s="314"/>
      <c r="H59" s="314"/>
      <c r="I59" s="314"/>
      <c r="J59" s="315">
        <f t="shared" si="2"/>
        <v>0</v>
      </c>
      <c r="K59" s="159">
        <f t="shared" si="3"/>
        <v>0</v>
      </c>
      <c r="L59" s="332"/>
      <c r="M59" s="361"/>
      <c r="N59" s="360">
        <f t="shared" si="4"/>
        <v>0</v>
      </c>
      <c r="O59" s="363"/>
      <c r="P59" s="208"/>
      <c r="Q59" s="208"/>
      <c r="R59" s="208"/>
      <c r="S59" s="208"/>
      <c r="T59" s="208"/>
      <c r="U59" s="208"/>
      <c r="V59" s="208"/>
      <c r="W59" s="208"/>
      <c r="X59" s="208"/>
      <c r="Y59" s="208"/>
    </row>
    <row r="60" ht="14.25" customHeight="1">
      <c r="A60" s="309"/>
      <c r="B60" s="313"/>
      <c r="C60" s="314"/>
      <c r="D60" s="315"/>
      <c r="E60" s="315">
        <f t="shared" si="1"/>
        <v>0</v>
      </c>
      <c r="F60" s="331"/>
      <c r="G60" s="314"/>
      <c r="H60" s="314"/>
      <c r="I60" s="314"/>
      <c r="J60" s="315">
        <f t="shared" si="2"/>
        <v>0</v>
      </c>
      <c r="K60" s="159">
        <f t="shared" si="3"/>
        <v>0</v>
      </c>
      <c r="L60" s="332"/>
      <c r="M60" s="361"/>
      <c r="N60" s="360">
        <f t="shared" si="4"/>
        <v>0</v>
      </c>
      <c r="O60" s="363"/>
      <c r="P60" s="208"/>
      <c r="Q60" s="208"/>
      <c r="R60" s="208"/>
      <c r="S60" s="208"/>
      <c r="T60" s="208"/>
      <c r="U60" s="208"/>
      <c r="V60" s="208"/>
      <c r="W60" s="208"/>
      <c r="X60" s="208"/>
      <c r="Y60" s="208"/>
    </row>
    <row r="61" ht="14.25" customHeight="1">
      <c r="A61" s="309"/>
      <c r="B61" s="313"/>
      <c r="C61" s="314"/>
      <c r="D61" s="315"/>
      <c r="E61" s="315">
        <f t="shared" si="1"/>
        <v>0</v>
      </c>
      <c r="F61" s="331"/>
      <c r="G61" s="314"/>
      <c r="H61" s="314"/>
      <c r="I61" s="314"/>
      <c r="J61" s="315">
        <f t="shared" si="2"/>
        <v>0</v>
      </c>
      <c r="K61" s="159">
        <f t="shared" si="3"/>
        <v>0</v>
      </c>
      <c r="L61" s="332"/>
      <c r="M61" s="361"/>
      <c r="N61" s="360">
        <f t="shared" si="4"/>
        <v>0</v>
      </c>
      <c r="O61" s="363"/>
      <c r="P61" s="208"/>
      <c r="Q61" s="224"/>
      <c r="R61" s="208"/>
      <c r="S61" s="208"/>
      <c r="T61" s="208"/>
      <c r="U61" s="208"/>
      <c r="V61" s="208"/>
      <c r="W61" s="208"/>
      <c r="X61" s="208"/>
      <c r="Y61" s="208"/>
    </row>
    <row r="62" ht="14.25" customHeight="1">
      <c r="A62" s="309"/>
      <c r="B62" s="313"/>
      <c r="C62" s="314"/>
      <c r="D62" s="315"/>
      <c r="E62" s="315">
        <f t="shared" si="1"/>
        <v>0</v>
      </c>
      <c r="F62" s="331"/>
      <c r="G62" s="314"/>
      <c r="H62" s="314"/>
      <c r="I62" s="314"/>
      <c r="J62" s="315">
        <f t="shared" si="2"/>
        <v>0</v>
      </c>
      <c r="K62" s="159">
        <f t="shared" si="3"/>
        <v>0</v>
      </c>
      <c r="L62" s="332"/>
      <c r="M62" s="361"/>
      <c r="N62" s="360">
        <f t="shared" si="4"/>
        <v>0</v>
      </c>
      <c r="O62" s="363"/>
      <c r="P62" s="208"/>
      <c r="Q62" s="224"/>
      <c r="R62" s="208"/>
      <c r="S62" s="208"/>
      <c r="T62" s="208"/>
      <c r="U62" s="208"/>
      <c r="V62" s="208"/>
      <c r="W62" s="208"/>
      <c r="X62" s="208"/>
      <c r="Y62" s="208"/>
    </row>
    <row r="63" ht="14.25" customHeight="1">
      <c r="A63" s="309"/>
      <c r="B63" s="313"/>
      <c r="C63" s="314"/>
      <c r="D63" s="315"/>
      <c r="E63" s="315">
        <f t="shared" si="1"/>
        <v>0</v>
      </c>
      <c r="F63" s="331"/>
      <c r="G63" s="314"/>
      <c r="H63" s="314"/>
      <c r="I63" s="314"/>
      <c r="J63" s="315">
        <f t="shared" si="2"/>
        <v>0</v>
      </c>
      <c r="K63" s="159">
        <f t="shared" si="3"/>
        <v>0</v>
      </c>
      <c r="L63" s="332"/>
      <c r="M63" s="361"/>
      <c r="N63" s="360">
        <f t="shared" si="4"/>
        <v>0</v>
      </c>
      <c r="O63" s="363"/>
      <c r="P63" s="208"/>
      <c r="Q63" s="208"/>
      <c r="R63" s="208"/>
      <c r="S63" s="208"/>
      <c r="T63" s="208"/>
      <c r="U63" s="208"/>
      <c r="V63" s="208"/>
      <c r="W63" s="208"/>
      <c r="X63" s="208"/>
      <c r="Y63" s="208"/>
    </row>
    <row r="64" ht="14.25" customHeight="1">
      <c r="A64" s="309"/>
      <c r="B64" s="313"/>
      <c r="C64" s="314"/>
      <c r="D64" s="315"/>
      <c r="E64" s="315">
        <f t="shared" si="1"/>
        <v>0</v>
      </c>
      <c r="F64" s="331"/>
      <c r="G64" s="314"/>
      <c r="H64" s="314"/>
      <c r="I64" s="314"/>
      <c r="J64" s="315">
        <f t="shared" si="2"/>
        <v>0</v>
      </c>
      <c r="K64" s="159">
        <f t="shared" si="3"/>
        <v>0</v>
      </c>
      <c r="L64" s="332"/>
      <c r="M64" s="361"/>
      <c r="N64" s="360">
        <f t="shared" si="4"/>
        <v>0</v>
      </c>
      <c r="O64" s="363"/>
      <c r="P64" s="208"/>
      <c r="Q64" s="208"/>
      <c r="R64" s="208"/>
      <c r="S64" s="208"/>
      <c r="T64" s="208"/>
      <c r="U64" s="208"/>
      <c r="V64" s="208"/>
      <c r="W64" s="208"/>
      <c r="X64" s="208"/>
      <c r="Y64" s="208"/>
    </row>
    <row r="65" ht="14.25" customHeight="1">
      <c r="A65" s="309"/>
      <c r="B65" s="313"/>
      <c r="C65" s="314"/>
      <c r="D65" s="315"/>
      <c r="E65" s="315">
        <f t="shared" si="1"/>
        <v>0</v>
      </c>
      <c r="F65" s="331"/>
      <c r="G65" s="314"/>
      <c r="H65" s="314"/>
      <c r="I65" s="314"/>
      <c r="J65" s="315">
        <f t="shared" si="2"/>
        <v>0</v>
      </c>
      <c r="K65" s="159">
        <f t="shared" si="3"/>
        <v>0</v>
      </c>
      <c r="L65" s="332"/>
      <c r="M65" s="361"/>
      <c r="N65" s="360">
        <f t="shared" si="4"/>
        <v>0</v>
      </c>
      <c r="O65" s="363"/>
      <c r="P65" s="208"/>
      <c r="Q65" s="208"/>
      <c r="R65" s="208"/>
      <c r="S65" s="208"/>
      <c r="T65" s="208"/>
      <c r="U65" s="208"/>
      <c r="V65" s="208"/>
      <c r="W65" s="208"/>
      <c r="X65" s="208"/>
      <c r="Y65" s="208"/>
    </row>
    <row r="66" ht="14.25" customHeight="1">
      <c r="A66" s="309"/>
      <c r="B66" s="313"/>
      <c r="C66" s="314"/>
      <c r="D66" s="315"/>
      <c r="E66" s="315">
        <f t="shared" si="1"/>
        <v>0</v>
      </c>
      <c r="F66" s="331"/>
      <c r="G66" s="314"/>
      <c r="H66" s="314"/>
      <c r="I66" s="314"/>
      <c r="J66" s="315">
        <f t="shared" si="2"/>
        <v>0</v>
      </c>
      <c r="K66" s="159">
        <f t="shared" si="3"/>
        <v>0</v>
      </c>
      <c r="L66" s="332"/>
      <c r="M66" s="361"/>
      <c r="N66" s="360">
        <f t="shared" si="4"/>
        <v>0</v>
      </c>
      <c r="O66" s="363"/>
      <c r="P66" s="208"/>
      <c r="Q66" s="208"/>
      <c r="R66" s="208"/>
      <c r="S66" s="208"/>
      <c r="T66" s="208"/>
      <c r="U66" s="208"/>
      <c r="V66" s="208"/>
      <c r="W66" s="208"/>
      <c r="X66" s="208"/>
      <c r="Y66" s="208"/>
    </row>
    <row r="67" ht="14.25" customHeight="1">
      <c r="A67" s="309"/>
      <c r="B67" s="313"/>
      <c r="C67" s="314"/>
      <c r="D67" s="315"/>
      <c r="E67" s="315">
        <f t="shared" si="1"/>
        <v>0</v>
      </c>
      <c r="F67" s="331"/>
      <c r="G67" s="314"/>
      <c r="H67" s="314"/>
      <c r="I67" s="314"/>
      <c r="J67" s="315">
        <f t="shared" si="2"/>
        <v>0</v>
      </c>
      <c r="K67" s="159">
        <f t="shared" si="3"/>
        <v>0</v>
      </c>
      <c r="L67" s="332"/>
      <c r="M67" s="361"/>
      <c r="N67" s="360">
        <f t="shared" si="4"/>
        <v>0</v>
      </c>
      <c r="O67" s="363"/>
      <c r="P67" s="208"/>
      <c r="Q67" s="208"/>
      <c r="R67" s="208"/>
      <c r="S67" s="208"/>
      <c r="T67" s="208"/>
      <c r="U67" s="208"/>
      <c r="V67" s="208"/>
      <c r="W67" s="208"/>
      <c r="X67" s="208"/>
      <c r="Y67" s="208"/>
    </row>
    <row r="68" ht="14.25" customHeight="1">
      <c r="A68" s="309"/>
      <c r="B68" s="313"/>
      <c r="C68" s="314"/>
      <c r="D68" s="315"/>
      <c r="E68" s="315">
        <f t="shared" si="1"/>
        <v>0</v>
      </c>
      <c r="F68" s="331"/>
      <c r="G68" s="314"/>
      <c r="H68" s="314"/>
      <c r="I68" s="314"/>
      <c r="J68" s="315">
        <f t="shared" si="2"/>
        <v>0</v>
      </c>
      <c r="K68" s="159">
        <f t="shared" si="3"/>
        <v>0</v>
      </c>
      <c r="L68" s="332"/>
      <c r="M68" s="361"/>
      <c r="N68" s="360">
        <f t="shared" si="4"/>
        <v>0</v>
      </c>
      <c r="O68" s="363"/>
      <c r="P68" s="208"/>
      <c r="Q68" s="208"/>
      <c r="R68" s="208"/>
      <c r="S68" s="208"/>
      <c r="T68" s="208"/>
      <c r="U68" s="208"/>
      <c r="V68" s="208"/>
      <c r="W68" s="208"/>
      <c r="X68" s="208"/>
      <c r="Y68" s="208"/>
    </row>
    <row r="69" ht="14.25" customHeight="1">
      <c r="A69" s="309"/>
      <c r="B69" s="313"/>
      <c r="C69" s="314"/>
      <c r="D69" s="315"/>
      <c r="E69" s="315">
        <f t="shared" si="1"/>
        <v>0</v>
      </c>
      <c r="F69" s="331"/>
      <c r="G69" s="314"/>
      <c r="H69" s="314"/>
      <c r="I69" s="314"/>
      <c r="J69" s="315">
        <f t="shared" si="2"/>
        <v>0</v>
      </c>
      <c r="K69" s="159">
        <f t="shared" si="3"/>
        <v>0</v>
      </c>
      <c r="L69" s="332"/>
      <c r="M69" s="361"/>
      <c r="N69" s="360">
        <f t="shared" si="4"/>
        <v>0</v>
      </c>
      <c r="O69" s="363"/>
      <c r="P69" s="208"/>
      <c r="Q69" s="208"/>
      <c r="R69" s="208"/>
      <c r="S69" s="208"/>
      <c r="T69" s="208"/>
      <c r="U69" s="208"/>
      <c r="V69" s="208"/>
      <c r="W69" s="208"/>
      <c r="X69" s="208"/>
      <c r="Y69" s="208"/>
    </row>
    <row r="70" ht="14.25" customHeight="1">
      <c r="A70" s="309"/>
      <c r="B70" s="313"/>
      <c r="C70" s="314"/>
      <c r="D70" s="315"/>
      <c r="E70" s="315">
        <f t="shared" si="1"/>
        <v>0</v>
      </c>
      <c r="F70" s="331"/>
      <c r="G70" s="314"/>
      <c r="H70" s="314"/>
      <c r="I70" s="314"/>
      <c r="J70" s="315">
        <f t="shared" si="2"/>
        <v>0</v>
      </c>
      <c r="K70" s="159">
        <f t="shared" si="3"/>
        <v>0</v>
      </c>
      <c r="L70" s="332"/>
      <c r="M70" s="361"/>
      <c r="N70" s="360">
        <f t="shared" si="4"/>
        <v>0</v>
      </c>
      <c r="O70" s="363"/>
      <c r="P70" s="208"/>
      <c r="Q70" s="208"/>
      <c r="R70" s="208"/>
      <c r="S70" s="208"/>
      <c r="T70" s="208"/>
      <c r="U70" s="208"/>
      <c r="V70" s="208"/>
      <c r="W70" s="208"/>
      <c r="X70" s="208"/>
      <c r="Y70" s="208"/>
    </row>
    <row r="71" ht="14.25" customHeight="1">
      <c r="A71" s="309"/>
      <c r="B71" s="313"/>
      <c r="C71" s="314"/>
      <c r="D71" s="315"/>
      <c r="E71" s="315">
        <f t="shared" si="1"/>
        <v>0</v>
      </c>
      <c r="F71" s="331"/>
      <c r="G71" s="314"/>
      <c r="H71" s="314"/>
      <c r="I71" s="314"/>
      <c r="J71" s="315">
        <f t="shared" si="2"/>
        <v>0</v>
      </c>
      <c r="K71" s="159">
        <f t="shared" si="3"/>
        <v>0</v>
      </c>
      <c r="L71" s="332"/>
      <c r="M71" s="361"/>
      <c r="N71" s="360">
        <f t="shared" si="4"/>
        <v>0</v>
      </c>
      <c r="O71" s="363"/>
      <c r="P71" s="208"/>
      <c r="Q71" s="208"/>
      <c r="R71" s="208"/>
      <c r="S71" s="208"/>
      <c r="T71" s="208"/>
      <c r="U71" s="208"/>
      <c r="V71" s="208"/>
      <c r="W71" s="208"/>
      <c r="X71" s="208"/>
      <c r="Y71" s="208"/>
    </row>
    <row r="72" ht="14.25" customHeight="1">
      <c r="A72" s="309"/>
      <c r="B72" s="313"/>
      <c r="C72" s="314"/>
      <c r="D72" s="315"/>
      <c r="E72" s="315">
        <f t="shared" si="1"/>
        <v>0</v>
      </c>
      <c r="F72" s="331"/>
      <c r="G72" s="314"/>
      <c r="H72" s="314"/>
      <c r="I72" s="314"/>
      <c r="J72" s="315">
        <f t="shared" si="2"/>
        <v>0</v>
      </c>
      <c r="K72" s="159">
        <f t="shared" si="3"/>
        <v>0</v>
      </c>
      <c r="L72" s="332"/>
      <c r="M72" s="361"/>
      <c r="N72" s="360">
        <f t="shared" si="4"/>
        <v>0</v>
      </c>
      <c r="O72" s="363"/>
      <c r="P72" s="208"/>
      <c r="Q72" s="208"/>
      <c r="R72" s="208"/>
      <c r="S72" s="208"/>
      <c r="T72" s="208"/>
      <c r="U72" s="208"/>
      <c r="V72" s="208"/>
      <c r="W72" s="208"/>
      <c r="X72" s="208"/>
      <c r="Y72" s="208"/>
    </row>
    <row r="73" ht="14.25" customHeight="1">
      <c r="A73" s="309"/>
      <c r="B73" s="313"/>
      <c r="C73" s="314"/>
      <c r="D73" s="315"/>
      <c r="E73" s="315">
        <f t="shared" si="1"/>
        <v>0</v>
      </c>
      <c r="F73" s="331"/>
      <c r="G73" s="314"/>
      <c r="H73" s="314"/>
      <c r="I73" s="314"/>
      <c r="J73" s="315">
        <f t="shared" si="2"/>
        <v>0</v>
      </c>
      <c r="K73" s="159">
        <f t="shared" si="3"/>
        <v>0</v>
      </c>
      <c r="L73" s="208"/>
      <c r="M73" s="217"/>
      <c r="N73" s="208"/>
      <c r="O73" s="208"/>
      <c r="P73" s="208"/>
      <c r="Q73" s="208"/>
      <c r="R73" s="208"/>
      <c r="S73" s="208"/>
      <c r="T73" s="208"/>
      <c r="U73" s="208"/>
      <c r="V73" s="208"/>
      <c r="W73" s="208"/>
      <c r="X73" s="208"/>
      <c r="Y73" s="208"/>
    </row>
    <row r="74" ht="14.25" customHeight="1">
      <c r="A74" s="309"/>
      <c r="B74" s="313"/>
      <c r="C74" s="314"/>
      <c r="D74" s="315"/>
      <c r="E74" s="315">
        <f t="shared" si="1"/>
        <v>0</v>
      </c>
      <c r="F74" s="331"/>
      <c r="G74" s="314"/>
      <c r="H74" s="314"/>
      <c r="I74" s="314"/>
      <c r="J74" s="315">
        <f t="shared" si="2"/>
        <v>0</v>
      </c>
      <c r="K74" s="159">
        <f t="shared" si="3"/>
        <v>0</v>
      </c>
      <c r="L74" s="208"/>
      <c r="M74" s="208"/>
      <c r="N74" s="208"/>
      <c r="O74" s="208"/>
      <c r="P74" s="208"/>
      <c r="Q74" s="208"/>
      <c r="R74" s="208"/>
      <c r="S74" s="208"/>
      <c r="T74" s="208"/>
      <c r="U74" s="208"/>
      <c r="V74" s="208"/>
      <c r="W74" s="208"/>
      <c r="X74" s="208"/>
      <c r="Y74" s="208"/>
    </row>
    <row r="75" ht="14.25" customHeight="1">
      <c r="A75" s="309"/>
      <c r="B75" s="313"/>
      <c r="C75" s="314"/>
      <c r="D75" s="315"/>
      <c r="E75" s="315">
        <f t="shared" si="1"/>
        <v>0</v>
      </c>
      <c r="F75" s="331"/>
      <c r="G75" s="314"/>
      <c r="H75" s="314"/>
      <c r="I75" s="314"/>
      <c r="J75" s="315">
        <f t="shared" si="2"/>
        <v>0</v>
      </c>
      <c r="K75" s="159">
        <f t="shared" si="3"/>
        <v>0</v>
      </c>
      <c r="L75" s="208"/>
      <c r="M75" s="208"/>
      <c r="N75" s="208"/>
      <c r="O75" s="208"/>
      <c r="P75" s="208"/>
      <c r="Q75" s="208"/>
      <c r="R75" s="208"/>
      <c r="S75" s="208"/>
      <c r="T75" s="208"/>
      <c r="U75" s="208"/>
      <c r="V75" s="208"/>
      <c r="W75" s="208"/>
      <c r="X75" s="208"/>
      <c r="Y75" s="208"/>
    </row>
    <row r="76" ht="14.25" customHeight="1">
      <c r="A76" s="309"/>
      <c r="B76" s="313"/>
      <c r="C76" s="314"/>
      <c r="D76" s="315"/>
      <c r="E76" s="315">
        <f t="shared" si="1"/>
        <v>0</v>
      </c>
      <c r="F76" s="331"/>
      <c r="G76" s="314"/>
      <c r="H76" s="314"/>
      <c r="I76" s="314"/>
      <c r="J76" s="315">
        <f t="shared" si="2"/>
        <v>0</v>
      </c>
      <c r="K76" s="159">
        <f t="shared" si="3"/>
        <v>0</v>
      </c>
      <c r="L76" s="208"/>
      <c r="M76" s="208"/>
      <c r="N76" s="208"/>
      <c r="O76" s="208"/>
      <c r="P76" s="208"/>
      <c r="Q76" s="208"/>
      <c r="R76" s="208"/>
      <c r="S76" s="208"/>
      <c r="T76" s="208"/>
      <c r="U76" s="208"/>
      <c r="V76" s="208"/>
      <c r="W76" s="208"/>
      <c r="X76" s="208"/>
      <c r="Y76" s="208"/>
    </row>
    <row r="77" ht="14.25" customHeight="1">
      <c r="A77" s="309"/>
      <c r="B77" s="313"/>
      <c r="C77" s="314"/>
      <c r="D77" s="315"/>
      <c r="E77" s="315">
        <f t="shared" si="1"/>
        <v>0</v>
      </c>
      <c r="F77" s="331"/>
      <c r="G77" s="314"/>
      <c r="H77" s="314"/>
      <c r="I77" s="314"/>
      <c r="J77" s="315">
        <f t="shared" si="2"/>
        <v>0</v>
      </c>
      <c r="K77" s="159">
        <f t="shared" si="3"/>
        <v>0</v>
      </c>
      <c r="L77" s="208"/>
      <c r="M77" s="208"/>
      <c r="N77" s="208"/>
      <c r="O77" s="208"/>
      <c r="P77" s="208"/>
      <c r="Q77" s="208"/>
      <c r="R77" s="208"/>
      <c r="S77" s="208"/>
      <c r="T77" s="208"/>
      <c r="U77" s="208"/>
      <c r="V77" s="208"/>
      <c r="W77" s="208"/>
      <c r="X77" s="208"/>
      <c r="Y77" s="208"/>
    </row>
    <row r="78" ht="14.25" customHeight="1">
      <c r="A78" s="309"/>
      <c r="B78" s="313"/>
      <c r="C78" s="314"/>
      <c r="D78" s="315"/>
      <c r="E78" s="315">
        <f t="shared" si="1"/>
        <v>0</v>
      </c>
      <c r="F78" s="331"/>
      <c r="G78" s="314"/>
      <c r="H78" s="314"/>
      <c r="I78" s="314"/>
      <c r="J78" s="315">
        <f t="shared" si="2"/>
        <v>0</v>
      </c>
      <c r="K78" s="159">
        <f t="shared" si="3"/>
        <v>0</v>
      </c>
      <c r="L78" s="208"/>
      <c r="M78" s="208"/>
      <c r="N78" s="208"/>
      <c r="O78" s="208"/>
      <c r="P78" s="208"/>
      <c r="Q78" s="208"/>
      <c r="R78" s="208"/>
      <c r="S78" s="208"/>
      <c r="T78" s="208"/>
      <c r="U78" s="208"/>
      <c r="V78" s="208"/>
      <c r="W78" s="208"/>
      <c r="X78" s="208"/>
      <c r="Y78" s="208"/>
    </row>
    <row r="79" ht="14.25" customHeight="1">
      <c r="A79" s="309"/>
      <c r="B79" s="313"/>
      <c r="C79" s="314"/>
      <c r="D79" s="315"/>
      <c r="E79" s="315">
        <f t="shared" si="1"/>
        <v>0</v>
      </c>
      <c r="F79" s="331"/>
      <c r="G79" s="314"/>
      <c r="H79" s="314"/>
      <c r="I79" s="314"/>
      <c r="J79" s="315">
        <f t="shared" si="2"/>
        <v>0</v>
      </c>
      <c r="K79" s="159">
        <f t="shared" si="3"/>
        <v>0</v>
      </c>
      <c r="L79" s="208"/>
      <c r="M79" s="208"/>
      <c r="N79" s="208"/>
      <c r="O79" s="208"/>
      <c r="P79" s="208"/>
      <c r="Q79" s="208"/>
      <c r="R79" s="208"/>
      <c r="S79" s="208"/>
      <c r="T79" s="208"/>
      <c r="U79" s="208"/>
      <c r="V79" s="208"/>
      <c r="W79" s="208"/>
      <c r="X79" s="208"/>
      <c r="Y79" s="208"/>
    </row>
    <row r="80" ht="14.25" customHeight="1">
      <c r="A80" s="309"/>
      <c r="B80" s="313"/>
      <c r="C80" s="314"/>
      <c r="D80" s="315"/>
      <c r="E80" s="315">
        <f t="shared" si="1"/>
        <v>0</v>
      </c>
      <c r="F80" s="331"/>
      <c r="G80" s="314"/>
      <c r="H80" s="314"/>
      <c r="I80" s="314"/>
      <c r="J80" s="315">
        <f t="shared" si="2"/>
        <v>0</v>
      </c>
      <c r="K80" s="159">
        <f t="shared" si="3"/>
        <v>0</v>
      </c>
      <c r="L80" s="208"/>
      <c r="M80" s="208"/>
      <c r="N80" s="208"/>
      <c r="O80" s="208"/>
      <c r="P80" s="208"/>
      <c r="Q80" s="208"/>
      <c r="R80" s="208"/>
      <c r="S80" s="208"/>
      <c r="T80" s="208"/>
      <c r="U80" s="208"/>
      <c r="V80" s="208"/>
      <c r="W80" s="208"/>
      <c r="X80" s="208"/>
      <c r="Y80" s="208"/>
    </row>
    <row r="81" ht="14.25" customHeight="1">
      <c r="A81" s="309"/>
      <c r="B81" s="313"/>
      <c r="C81" s="314"/>
      <c r="D81" s="315"/>
      <c r="E81" s="315">
        <f t="shared" si="1"/>
        <v>0</v>
      </c>
      <c r="F81" s="331"/>
      <c r="G81" s="314"/>
      <c r="H81" s="314"/>
      <c r="I81" s="314"/>
      <c r="J81" s="315">
        <f t="shared" si="2"/>
        <v>0</v>
      </c>
      <c r="K81" s="159">
        <f t="shared" si="3"/>
        <v>0</v>
      </c>
      <c r="L81" s="208"/>
      <c r="M81" s="208"/>
      <c r="N81" s="208"/>
      <c r="O81" s="208"/>
      <c r="P81" s="208"/>
      <c r="Q81" s="208"/>
      <c r="R81" s="208"/>
      <c r="S81" s="208"/>
      <c r="T81" s="208"/>
      <c r="U81" s="208"/>
      <c r="V81" s="208"/>
      <c r="W81" s="208"/>
      <c r="X81" s="208"/>
      <c r="Y81" s="208"/>
    </row>
    <row r="82" ht="14.25" customHeight="1">
      <c r="A82" s="309"/>
      <c r="B82" s="313"/>
      <c r="C82" s="314"/>
      <c r="D82" s="315"/>
      <c r="E82" s="315">
        <f t="shared" si="1"/>
        <v>0</v>
      </c>
      <c r="F82" s="331"/>
      <c r="G82" s="314"/>
      <c r="H82" s="314"/>
      <c r="I82" s="314"/>
      <c r="J82" s="315">
        <f t="shared" si="2"/>
        <v>0</v>
      </c>
      <c r="K82" s="159">
        <f t="shared" si="3"/>
        <v>0</v>
      </c>
      <c r="L82" s="208"/>
      <c r="M82" s="208"/>
      <c r="N82" s="208"/>
      <c r="O82" s="208"/>
      <c r="P82" s="208"/>
      <c r="Q82" s="208"/>
      <c r="R82" s="208"/>
      <c r="S82" s="208"/>
      <c r="T82" s="208"/>
      <c r="U82" s="208"/>
      <c r="V82" s="208"/>
      <c r="W82" s="208"/>
      <c r="X82" s="208"/>
      <c r="Y82" s="208"/>
    </row>
    <row r="83" ht="14.25" customHeight="1">
      <c r="A83" s="309"/>
      <c r="B83" s="313"/>
      <c r="C83" s="314"/>
      <c r="D83" s="315"/>
      <c r="E83" s="315">
        <f t="shared" si="1"/>
        <v>0</v>
      </c>
      <c r="F83" s="331"/>
      <c r="G83" s="314"/>
      <c r="H83" s="314"/>
      <c r="I83" s="314"/>
      <c r="J83" s="315">
        <f t="shared" si="2"/>
        <v>0</v>
      </c>
      <c r="K83" s="159">
        <f t="shared" si="3"/>
        <v>0</v>
      </c>
      <c r="L83" s="208"/>
      <c r="M83" s="208"/>
      <c r="N83" s="208"/>
      <c r="O83" s="208"/>
      <c r="P83" s="208"/>
      <c r="Q83" s="208"/>
      <c r="R83" s="208"/>
      <c r="S83" s="208"/>
      <c r="T83" s="208"/>
      <c r="U83" s="208"/>
      <c r="V83" s="208"/>
      <c r="W83" s="208"/>
      <c r="X83" s="208"/>
      <c r="Y83" s="208"/>
    </row>
    <row r="84" ht="14.25" customHeight="1">
      <c r="A84" s="309"/>
      <c r="B84" s="313"/>
      <c r="C84" s="314"/>
      <c r="D84" s="315"/>
      <c r="E84" s="315">
        <f t="shared" si="1"/>
        <v>0</v>
      </c>
      <c r="F84" s="331"/>
      <c r="G84" s="314"/>
      <c r="H84" s="314"/>
      <c r="I84" s="314"/>
      <c r="J84" s="315">
        <f t="shared" si="2"/>
        <v>0</v>
      </c>
      <c r="K84" s="159">
        <f t="shared" si="3"/>
        <v>0</v>
      </c>
      <c r="L84" s="208"/>
      <c r="M84" s="208"/>
      <c r="N84" s="208"/>
      <c r="O84" s="208"/>
      <c r="P84" s="208"/>
      <c r="Q84" s="208"/>
      <c r="R84" s="208"/>
      <c r="S84" s="208"/>
      <c r="T84" s="208"/>
      <c r="U84" s="208"/>
      <c r="V84" s="208"/>
      <c r="W84" s="208"/>
      <c r="X84" s="208"/>
      <c r="Y84" s="208"/>
    </row>
    <row r="85" ht="14.25" customHeight="1">
      <c r="A85" s="309"/>
      <c r="B85" s="313"/>
      <c r="C85" s="314"/>
      <c r="D85" s="315"/>
      <c r="E85" s="315">
        <f t="shared" si="1"/>
        <v>0</v>
      </c>
      <c r="F85" s="331"/>
      <c r="G85" s="314"/>
      <c r="H85" s="314"/>
      <c r="I85" s="314"/>
      <c r="J85" s="315">
        <f t="shared" si="2"/>
        <v>0</v>
      </c>
      <c r="K85" s="159">
        <f t="shared" si="3"/>
        <v>0</v>
      </c>
      <c r="L85" s="208"/>
      <c r="M85" s="208"/>
      <c r="N85" s="208"/>
      <c r="O85" s="208"/>
      <c r="P85" s="208"/>
      <c r="Q85" s="208"/>
      <c r="R85" s="208"/>
      <c r="S85" s="208"/>
      <c r="T85" s="208"/>
      <c r="U85" s="208"/>
      <c r="V85" s="208"/>
      <c r="W85" s="208"/>
      <c r="X85" s="208"/>
      <c r="Y85" s="208"/>
    </row>
    <row r="86" ht="14.25" customHeight="1">
      <c r="A86" s="309"/>
      <c r="B86" s="313"/>
      <c r="C86" s="314"/>
      <c r="D86" s="315"/>
      <c r="E86" s="315">
        <f t="shared" si="1"/>
        <v>0</v>
      </c>
      <c r="F86" s="331"/>
      <c r="G86" s="314"/>
      <c r="H86" s="314"/>
      <c r="I86" s="314"/>
      <c r="J86" s="315">
        <f t="shared" si="2"/>
        <v>0</v>
      </c>
      <c r="K86" s="159">
        <f t="shared" si="3"/>
        <v>0</v>
      </c>
      <c r="L86" s="208"/>
      <c r="M86" s="208"/>
      <c r="N86" s="208"/>
      <c r="O86" s="208"/>
      <c r="P86" s="208"/>
      <c r="Q86" s="208"/>
      <c r="R86" s="208"/>
      <c r="S86" s="208"/>
      <c r="T86" s="208"/>
      <c r="U86" s="208"/>
      <c r="V86" s="208"/>
      <c r="W86" s="208"/>
      <c r="X86" s="208"/>
      <c r="Y86" s="208"/>
    </row>
    <row r="87" ht="14.25" customHeight="1">
      <c r="A87" s="309"/>
      <c r="B87" s="313"/>
      <c r="C87" s="314"/>
      <c r="D87" s="315"/>
      <c r="E87" s="315">
        <f t="shared" si="1"/>
        <v>0</v>
      </c>
      <c r="F87" s="331"/>
      <c r="G87" s="314"/>
      <c r="H87" s="314"/>
      <c r="I87" s="314"/>
      <c r="J87" s="315">
        <f t="shared" si="2"/>
        <v>0</v>
      </c>
      <c r="K87" s="159">
        <f t="shared" si="3"/>
        <v>0</v>
      </c>
      <c r="L87" s="208"/>
      <c r="M87" s="208"/>
      <c r="N87" s="208"/>
      <c r="O87" s="208"/>
      <c r="P87" s="208"/>
      <c r="Q87" s="208"/>
      <c r="R87" s="208"/>
      <c r="S87" s="208"/>
      <c r="T87" s="208"/>
      <c r="U87" s="208"/>
      <c r="V87" s="208"/>
      <c r="W87" s="208"/>
      <c r="X87" s="208"/>
      <c r="Y87" s="208"/>
    </row>
    <row r="88" ht="14.25" customHeight="1">
      <c r="A88" s="309"/>
      <c r="B88" s="313"/>
      <c r="C88" s="314"/>
      <c r="D88" s="315"/>
      <c r="E88" s="315">
        <f t="shared" si="1"/>
        <v>0</v>
      </c>
      <c r="F88" s="331"/>
      <c r="G88" s="314"/>
      <c r="H88" s="314"/>
      <c r="I88" s="314"/>
      <c r="J88" s="315">
        <f t="shared" si="2"/>
        <v>0</v>
      </c>
      <c r="K88" s="159">
        <f t="shared" si="3"/>
        <v>0</v>
      </c>
      <c r="L88" s="208"/>
      <c r="M88" s="208"/>
      <c r="N88" s="208"/>
      <c r="O88" s="208"/>
      <c r="P88" s="208"/>
      <c r="Q88" s="208"/>
      <c r="R88" s="208"/>
      <c r="S88" s="208"/>
      <c r="T88" s="208"/>
      <c r="U88" s="208"/>
      <c r="V88" s="208"/>
      <c r="W88" s="208"/>
      <c r="X88" s="208"/>
      <c r="Y88" s="208"/>
    </row>
    <row r="89" ht="14.25" customHeight="1">
      <c r="A89" s="309"/>
      <c r="B89" s="313"/>
      <c r="C89" s="314"/>
      <c r="D89" s="315"/>
      <c r="E89" s="315">
        <f t="shared" si="1"/>
        <v>0</v>
      </c>
      <c r="F89" s="331"/>
      <c r="G89" s="314"/>
      <c r="H89" s="314"/>
      <c r="I89" s="314"/>
      <c r="J89" s="315">
        <f t="shared" si="2"/>
        <v>0</v>
      </c>
      <c r="K89" s="159">
        <f t="shared" si="3"/>
        <v>0</v>
      </c>
      <c r="L89" s="208"/>
      <c r="M89" s="208"/>
      <c r="N89" s="208"/>
      <c r="O89" s="208"/>
      <c r="P89" s="208"/>
      <c r="Q89" s="208"/>
      <c r="R89" s="208"/>
      <c r="S89" s="208"/>
      <c r="T89" s="208"/>
      <c r="U89" s="208"/>
      <c r="V89" s="208"/>
      <c r="W89" s="208"/>
      <c r="X89" s="208"/>
      <c r="Y89" s="208"/>
    </row>
    <row r="90" ht="14.25" customHeight="1">
      <c r="A90" s="309"/>
      <c r="B90" s="313"/>
      <c r="C90" s="314"/>
      <c r="D90" s="315"/>
      <c r="E90" s="315">
        <f t="shared" si="1"/>
        <v>0</v>
      </c>
      <c r="F90" s="331"/>
      <c r="G90" s="314"/>
      <c r="H90" s="314"/>
      <c r="I90" s="314"/>
      <c r="J90" s="315">
        <f t="shared" si="2"/>
        <v>0</v>
      </c>
      <c r="K90" s="159">
        <f t="shared" si="3"/>
        <v>0</v>
      </c>
      <c r="L90" s="208"/>
      <c r="M90" s="208"/>
      <c r="N90" s="208"/>
      <c r="O90" s="208"/>
      <c r="P90" s="208"/>
      <c r="Q90" s="208"/>
      <c r="R90" s="208"/>
      <c r="S90" s="208"/>
      <c r="T90" s="208"/>
      <c r="U90" s="208"/>
      <c r="V90" s="208"/>
      <c r="W90" s="208"/>
      <c r="X90" s="208"/>
      <c r="Y90" s="208"/>
    </row>
    <row r="91" ht="14.25" customHeight="1">
      <c r="A91" s="309"/>
      <c r="B91" s="313"/>
      <c r="C91" s="314"/>
      <c r="D91" s="315"/>
      <c r="E91" s="315">
        <f t="shared" si="1"/>
        <v>0</v>
      </c>
      <c r="F91" s="331"/>
      <c r="G91" s="314"/>
      <c r="H91" s="314"/>
      <c r="I91" s="314"/>
      <c r="J91" s="315">
        <f t="shared" si="2"/>
        <v>0</v>
      </c>
      <c r="K91" s="159">
        <f t="shared" si="3"/>
        <v>0</v>
      </c>
      <c r="L91" s="208"/>
      <c r="M91" s="364"/>
      <c r="N91" s="208"/>
      <c r="O91" s="208"/>
      <c r="P91" s="208"/>
      <c r="Q91" s="208"/>
      <c r="R91" s="208"/>
      <c r="S91" s="208"/>
      <c r="T91" s="208"/>
      <c r="U91" s="208"/>
      <c r="V91" s="208"/>
      <c r="W91" s="208"/>
      <c r="X91" s="208"/>
      <c r="Y91" s="208"/>
    </row>
    <row r="92" ht="14.25" customHeight="1">
      <c r="A92" s="309"/>
      <c r="B92" s="313"/>
      <c r="C92" s="314"/>
      <c r="D92" s="315"/>
      <c r="E92" s="315">
        <f t="shared" si="1"/>
        <v>0</v>
      </c>
      <c r="F92" s="331"/>
      <c r="G92" s="314"/>
      <c r="H92" s="314"/>
      <c r="I92" s="314"/>
      <c r="J92" s="315">
        <f t="shared" si="2"/>
        <v>0</v>
      </c>
      <c r="K92" s="159">
        <f t="shared" si="3"/>
        <v>0</v>
      </c>
      <c r="L92" s="208"/>
      <c r="M92" s="364"/>
      <c r="N92" s="208"/>
      <c r="O92" s="208"/>
      <c r="P92" s="208"/>
      <c r="Q92" s="208"/>
      <c r="R92" s="208"/>
      <c r="S92" s="208"/>
      <c r="T92" s="208"/>
      <c r="U92" s="208"/>
      <c r="V92" s="208"/>
      <c r="W92" s="208"/>
      <c r="X92" s="208"/>
      <c r="Y92" s="208"/>
    </row>
    <row r="93" ht="14.25" customHeight="1">
      <c r="A93" s="309"/>
      <c r="B93" s="313"/>
      <c r="C93" s="314"/>
      <c r="D93" s="315"/>
      <c r="E93" s="315">
        <f t="shared" si="1"/>
        <v>0</v>
      </c>
      <c r="F93" s="331"/>
      <c r="G93" s="314"/>
      <c r="H93" s="314"/>
      <c r="I93" s="314"/>
      <c r="J93" s="315">
        <f t="shared" si="2"/>
        <v>0</v>
      </c>
      <c r="K93" s="159">
        <f t="shared" si="3"/>
        <v>0</v>
      </c>
      <c r="L93" s="208"/>
      <c r="M93" s="364"/>
      <c r="N93" s="208"/>
      <c r="O93" s="208"/>
      <c r="P93" s="208"/>
      <c r="Q93" s="208"/>
      <c r="R93" s="208"/>
      <c r="S93" s="208"/>
      <c r="T93" s="208"/>
      <c r="U93" s="208"/>
      <c r="V93" s="208"/>
      <c r="W93" s="208"/>
      <c r="X93" s="208"/>
      <c r="Y93" s="208"/>
    </row>
    <row r="94" ht="14.25" customHeight="1">
      <c r="A94" s="309"/>
      <c r="B94" s="313"/>
      <c r="C94" s="314"/>
      <c r="D94" s="315"/>
      <c r="E94" s="315">
        <f t="shared" si="1"/>
        <v>0</v>
      </c>
      <c r="F94" s="331"/>
      <c r="G94" s="314"/>
      <c r="H94" s="314"/>
      <c r="I94" s="314"/>
      <c r="J94" s="315">
        <f t="shared" si="2"/>
        <v>0</v>
      </c>
      <c r="K94" s="159">
        <f t="shared" si="3"/>
        <v>0</v>
      </c>
      <c r="L94" s="208"/>
      <c r="M94" s="364"/>
      <c r="N94" s="208"/>
      <c r="O94" s="208"/>
      <c r="P94" s="208"/>
      <c r="Q94" s="208"/>
      <c r="R94" s="208"/>
      <c r="S94" s="208"/>
      <c r="T94" s="208"/>
      <c r="U94" s="208"/>
      <c r="V94" s="208"/>
      <c r="W94" s="208"/>
      <c r="X94" s="208"/>
      <c r="Y94" s="208"/>
    </row>
    <row r="95" ht="14.25" customHeight="1">
      <c r="A95" s="309"/>
      <c r="B95" s="313"/>
      <c r="C95" s="314"/>
      <c r="D95" s="315"/>
      <c r="E95" s="315">
        <f t="shared" si="1"/>
        <v>0</v>
      </c>
      <c r="F95" s="331"/>
      <c r="G95" s="314"/>
      <c r="H95" s="314"/>
      <c r="I95" s="314"/>
      <c r="J95" s="315">
        <f t="shared" si="2"/>
        <v>0</v>
      </c>
      <c r="K95" s="159">
        <f t="shared" si="3"/>
        <v>0</v>
      </c>
      <c r="L95" s="208"/>
      <c r="M95" s="364"/>
      <c r="N95" s="208"/>
      <c r="O95" s="208"/>
      <c r="P95" s="208"/>
      <c r="Q95" s="208"/>
      <c r="R95" s="208"/>
      <c r="S95" s="208"/>
      <c r="T95" s="208"/>
      <c r="U95" s="208"/>
      <c r="V95" s="208"/>
      <c r="W95" s="208"/>
      <c r="X95" s="208"/>
      <c r="Y95" s="208"/>
    </row>
    <row r="96" ht="14.25" customHeight="1">
      <c r="A96" s="309"/>
      <c r="B96" s="313"/>
      <c r="C96" s="314"/>
      <c r="D96" s="315"/>
      <c r="E96" s="315">
        <f t="shared" si="1"/>
        <v>0</v>
      </c>
      <c r="F96" s="331"/>
      <c r="G96" s="314"/>
      <c r="H96" s="314"/>
      <c r="I96" s="314"/>
      <c r="J96" s="315">
        <f t="shared" si="2"/>
        <v>0</v>
      </c>
      <c r="K96" s="159">
        <f t="shared" si="3"/>
        <v>0</v>
      </c>
      <c r="L96" s="208"/>
      <c r="M96" s="364"/>
      <c r="N96" s="208"/>
      <c r="O96" s="208"/>
      <c r="P96" s="208"/>
      <c r="Q96" s="208"/>
      <c r="R96" s="208"/>
      <c r="S96" s="208"/>
      <c r="T96" s="208"/>
      <c r="U96" s="208"/>
      <c r="V96" s="208"/>
      <c r="W96" s="208"/>
      <c r="X96" s="208"/>
      <c r="Y96" s="208"/>
    </row>
    <row r="97" ht="14.25" customHeight="1">
      <c r="A97" s="309"/>
      <c r="B97" s="313"/>
      <c r="C97" s="314"/>
      <c r="D97" s="315"/>
      <c r="E97" s="315">
        <f t="shared" si="1"/>
        <v>0</v>
      </c>
      <c r="F97" s="331"/>
      <c r="G97" s="314"/>
      <c r="H97" s="314"/>
      <c r="I97" s="314"/>
      <c r="J97" s="315">
        <f t="shared" si="2"/>
        <v>0</v>
      </c>
      <c r="K97" s="159">
        <f t="shared" si="3"/>
        <v>0</v>
      </c>
      <c r="L97" s="208"/>
      <c r="M97" s="364"/>
      <c r="N97" s="208"/>
      <c r="O97" s="208"/>
      <c r="P97" s="208"/>
      <c r="Q97" s="208"/>
      <c r="R97" s="208"/>
      <c r="S97" s="208"/>
      <c r="T97" s="208"/>
      <c r="U97" s="208"/>
      <c r="V97" s="208"/>
      <c r="W97" s="208"/>
      <c r="X97" s="208"/>
      <c r="Y97" s="208"/>
    </row>
    <row r="98" ht="14.25" customHeight="1">
      <c r="A98" s="309"/>
      <c r="B98" s="313"/>
      <c r="C98" s="314"/>
      <c r="D98" s="315"/>
      <c r="E98" s="315">
        <f t="shared" si="1"/>
        <v>0</v>
      </c>
      <c r="F98" s="331"/>
      <c r="G98" s="314"/>
      <c r="H98" s="314"/>
      <c r="I98" s="314"/>
      <c r="J98" s="315">
        <f t="shared" si="2"/>
        <v>0</v>
      </c>
      <c r="K98" s="159">
        <f t="shared" si="3"/>
        <v>0</v>
      </c>
      <c r="L98" s="208"/>
      <c r="M98" s="364"/>
      <c r="N98" s="208"/>
      <c r="O98" s="208"/>
      <c r="P98" s="208"/>
      <c r="Q98" s="208"/>
      <c r="R98" s="208"/>
      <c r="S98" s="208"/>
      <c r="T98" s="208"/>
      <c r="U98" s="208"/>
      <c r="V98" s="208"/>
      <c r="W98" s="208"/>
      <c r="X98" s="208"/>
      <c r="Y98" s="208"/>
    </row>
    <row r="99" ht="14.25" customHeight="1">
      <c r="A99" s="309"/>
      <c r="B99" s="313"/>
      <c r="C99" s="314"/>
      <c r="D99" s="315"/>
      <c r="E99" s="315">
        <f t="shared" si="1"/>
        <v>0</v>
      </c>
      <c r="F99" s="331"/>
      <c r="G99" s="314"/>
      <c r="H99" s="314"/>
      <c r="I99" s="314"/>
      <c r="J99" s="315">
        <f t="shared" si="2"/>
        <v>0</v>
      </c>
      <c r="K99" s="159">
        <f t="shared" si="3"/>
        <v>0</v>
      </c>
      <c r="L99" s="208"/>
      <c r="M99" s="364"/>
      <c r="N99" s="208"/>
      <c r="O99" s="208"/>
      <c r="P99" s="208"/>
      <c r="Q99" s="208"/>
      <c r="R99" s="208"/>
      <c r="S99" s="208"/>
      <c r="T99" s="208"/>
      <c r="U99" s="208"/>
      <c r="V99" s="208"/>
      <c r="W99" s="208"/>
      <c r="X99" s="208"/>
      <c r="Y99" s="208"/>
    </row>
    <row r="100" ht="14.25" customHeight="1">
      <c r="A100" s="309"/>
      <c r="B100" s="313"/>
      <c r="C100" s="314"/>
      <c r="D100" s="315"/>
      <c r="E100" s="315">
        <f t="shared" si="1"/>
        <v>0</v>
      </c>
      <c r="F100" s="331"/>
      <c r="G100" s="314"/>
      <c r="H100" s="314"/>
      <c r="I100" s="314"/>
      <c r="J100" s="315">
        <f t="shared" si="2"/>
        <v>0</v>
      </c>
      <c r="K100" s="159">
        <f t="shared" si="3"/>
        <v>0</v>
      </c>
      <c r="L100" s="208"/>
      <c r="M100" s="364"/>
      <c r="N100" s="208"/>
      <c r="O100" s="208"/>
      <c r="P100" s="208"/>
      <c r="Q100" s="208"/>
      <c r="R100" s="208"/>
      <c r="S100" s="208"/>
      <c r="T100" s="208"/>
      <c r="U100" s="208"/>
      <c r="V100" s="208"/>
      <c r="W100" s="208"/>
      <c r="X100" s="208"/>
      <c r="Y100" s="208"/>
    </row>
    <row r="101" ht="14.25" customHeight="1">
      <c r="A101" s="309"/>
      <c r="B101" s="313"/>
      <c r="C101" s="314"/>
      <c r="D101" s="315"/>
      <c r="E101" s="315">
        <f t="shared" si="1"/>
        <v>0</v>
      </c>
      <c r="F101" s="331"/>
      <c r="G101" s="314"/>
      <c r="H101" s="314"/>
      <c r="I101" s="314"/>
      <c r="J101" s="315">
        <f t="shared" si="2"/>
        <v>0</v>
      </c>
      <c r="K101" s="159">
        <f t="shared" si="3"/>
        <v>0</v>
      </c>
      <c r="L101" s="208"/>
      <c r="M101" s="364"/>
      <c r="N101" s="208"/>
      <c r="O101" s="208"/>
      <c r="P101" s="208"/>
      <c r="Q101" s="208"/>
      <c r="R101" s="208"/>
      <c r="S101" s="208"/>
      <c r="T101" s="208"/>
      <c r="U101" s="208"/>
      <c r="V101" s="208"/>
      <c r="W101" s="208"/>
      <c r="X101" s="208"/>
      <c r="Y101" s="208"/>
    </row>
    <row r="102" ht="14.25" customHeight="1">
      <c r="A102" s="309"/>
      <c r="B102" s="313"/>
      <c r="C102" s="314"/>
      <c r="D102" s="315"/>
      <c r="E102" s="315">
        <f t="shared" si="1"/>
        <v>0</v>
      </c>
      <c r="F102" s="331"/>
      <c r="G102" s="314"/>
      <c r="H102" s="314"/>
      <c r="I102" s="314"/>
      <c r="J102" s="315">
        <f t="shared" si="2"/>
        <v>0</v>
      </c>
      <c r="K102" s="159">
        <f t="shared" si="3"/>
        <v>0</v>
      </c>
      <c r="L102" s="208"/>
      <c r="M102" s="364"/>
      <c r="N102" s="208"/>
      <c r="O102" s="208"/>
      <c r="P102" s="208"/>
      <c r="Q102" s="208"/>
      <c r="R102" s="208"/>
      <c r="S102" s="208"/>
      <c r="T102" s="208"/>
      <c r="U102" s="208"/>
      <c r="V102" s="208"/>
      <c r="W102" s="208"/>
      <c r="X102" s="208"/>
      <c r="Y102" s="208"/>
    </row>
    <row r="103" ht="14.25" customHeight="1">
      <c r="A103" s="309"/>
      <c r="B103" s="313"/>
      <c r="C103" s="314"/>
      <c r="D103" s="315"/>
      <c r="E103" s="315">
        <f t="shared" si="1"/>
        <v>0</v>
      </c>
      <c r="F103" s="331"/>
      <c r="G103" s="314"/>
      <c r="H103" s="314"/>
      <c r="I103" s="314"/>
      <c r="J103" s="315">
        <f t="shared" si="2"/>
        <v>0</v>
      </c>
      <c r="K103" s="159">
        <f t="shared" si="3"/>
        <v>0</v>
      </c>
      <c r="L103" s="208"/>
      <c r="M103" s="364"/>
      <c r="N103" s="208"/>
      <c r="O103" s="208"/>
      <c r="P103" s="208"/>
      <c r="Q103" s="208"/>
      <c r="R103" s="208"/>
      <c r="S103" s="208"/>
      <c r="T103" s="208"/>
      <c r="U103" s="208"/>
      <c r="V103" s="208"/>
      <c r="W103" s="208"/>
      <c r="X103" s="208"/>
      <c r="Y103" s="208"/>
    </row>
    <row r="104" ht="14.25" customHeight="1">
      <c r="A104" s="309"/>
      <c r="B104" s="313"/>
      <c r="C104" s="314"/>
      <c r="D104" s="315"/>
      <c r="E104" s="315">
        <f t="shared" si="1"/>
        <v>0</v>
      </c>
      <c r="F104" s="331"/>
      <c r="G104" s="314"/>
      <c r="H104" s="314"/>
      <c r="I104" s="314"/>
      <c r="J104" s="315">
        <f t="shared" si="2"/>
        <v>0</v>
      </c>
      <c r="K104" s="159">
        <f t="shared" si="3"/>
        <v>0</v>
      </c>
      <c r="L104" s="208"/>
      <c r="M104" s="364"/>
      <c r="N104" s="208"/>
      <c r="O104" s="208"/>
      <c r="P104" s="208"/>
      <c r="Q104" s="208"/>
      <c r="R104" s="208"/>
      <c r="S104" s="208"/>
      <c r="T104" s="208"/>
      <c r="U104" s="208"/>
      <c r="V104" s="208"/>
      <c r="W104" s="208"/>
      <c r="X104" s="208"/>
      <c r="Y104" s="208"/>
    </row>
    <row r="105" ht="14.25" customHeight="1">
      <c r="A105" s="309"/>
      <c r="B105" s="313"/>
      <c r="C105" s="314"/>
      <c r="D105" s="315"/>
      <c r="E105" s="315">
        <f t="shared" si="1"/>
        <v>0</v>
      </c>
      <c r="F105" s="331"/>
      <c r="G105" s="314"/>
      <c r="H105" s="314"/>
      <c r="I105" s="314"/>
      <c r="J105" s="315">
        <f t="shared" si="2"/>
        <v>0</v>
      </c>
      <c r="K105" s="159">
        <f t="shared" si="3"/>
        <v>0</v>
      </c>
      <c r="L105" s="208"/>
      <c r="M105" s="364"/>
      <c r="N105" s="208"/>
      <c r="O105" s="208"/>
      <c r="P105" s="208"/>
      <c r="Q105" s="208"/>
      <c r="R105" s="208"/>
      <c r="S105" s="208"/>
      <c r="T105" s="208"/>
      <c r="U105" s="208"/>
      <c r="V105" s="208"/>
      <c r="W105" s="208"/>
      <c r="X105" s="208"/>
      <c r="Y105" s="208"/>
    </row>
    <row r="106" ht="14.25" customHeight="1">
      <c r="A106" s="309"/>
      <c r="B106" s="313"/>
      <c r="C106" s="314"/>
      <c r="D106" s="315"/>
      <c r="E106" s="315">
        <f t="shared" si="1"/>
        <v>0</v>
      </c>
      <c r="F106" s="331"/>
      <c r="G106" s="314"/>
      <c r="H106" s="314"/>
      <c r="I106" s="314"/>
      <c r="J106" s="315">
        <f t="shared" si="2"/>
        <v>0</v>
      </c>
      <c r="K106" s="159">
        <f t="shared" si="3"/>
        <v>0</v>
      </c>
      <c r="L106" s="208"/>
      <c r="M106" s="364"/>
      <c r="N106" s="208"/>
      <c r="O106" s="208"/>
      <c r="P106" s="208"/>
      <c r="Q106" s="208"/>
      <c r="R106" s="208"/>
      <c r="S106" s="208"/>
      <c r="T106" s="208"/>
      <c r="U106" s="208"/>
      <c r="V106" s="208"/>
      <c r="W106" s="208"/>
      <c r="X106" s="208"/>
      <c r="Y106" s="208"/>
    </row>
    <row r="107" ht="14.25" customHeight="1">
      <c r="A107" s="309"/>
      <c r="B107" s="313"/>
      <c r="C107" s="314"/>
      <c r="D107" s="315"/>
      <c r="E107" s="315">
        <f t="shared" si="1"/>
        <v>0</v>
      </c>
      <c r="F107" s="331"/>
      <c r="G107" s="314"/>
      <c r="H107" s="314"/>
      <c r="I107" s="314"/>
      <c r="J107" s="315">
        <f t="shared" si="2"/>
        <v>0</v>
      </c>
      <c r="K107" s="159">
        <f t="shared" si="3"/>
        <v>0</v>
      </c>
      <c r="L107" s="208"/>
      <c r="M107" s="364"/>
      <c r="N107" s="208"/>
      <c r="O107" s="208"/>
      <c r="P107" s="208"/>
      <c r="Q107" s="208"/>
      <c r="R107" s="208"/>
      <c r="S107" s="208"/>
      <c r="T107" s="208"/>
      <c r="U107" s="208"/>
      <c r="V107" s="208"/>
      <c r="W107" s="208"/>
      <c r="X107" s="208"/>
      <c r="Y107" s="208"/>
    </row>
    <row r="108" ht="14.25" customHeight="1">
      <c r="A108" s="309"/>
      <c r="B108" s="313"/>
      <c r="C108" s="314"/>
      <c r="D108" s="315"/>
      <c r="E108" s="315">
        <f t="shared" si="1"/>
        <v>0</v>
      </c>
      <c r="F108" s="331"/>
      <c r="G108" s="314"/>
      <c r="H108" s="314"/>
      <c r="I108" s="314"/>
      <c r="J108" s="315">
        <f t="shared" si="2"/>
        <v>0</v>
      </c>
      <c r="K108" s="159">
        <f t="shared" si="3"/>
        <v>0</v>
      </c>
      <c r="L108" s="208"/>
      <c r="M108" s="364"/>
      <c r="N108" s="208"/>
      <c r="O108" s="208"/>
      <c r="P108" s="208"/>
      <c r="Q108" s="208"/>
      <c r="R108" s="208"/>
      <c r="S108" s="208"/>
      <c r="T108" s="208"/>
      <c r="U108" s="208"/>
      <c r="V108" s="208"/>
      <c r="W108" s="208"/>
      <c r="X108" s="208"/>
      <c r="Y108" s="208"/>
    </row>
    <row r="109" ht="14.25" customHeight="1">
      <c r="A109" s="309"/>
      <c r="B109" s="313"/>
      <c r="C109" s="314"/>
      <c r="D109" s="315"/>
      <c r="E109" s="315">
        <f t="shared" si="1"/>
        <v>0</v>
      </c>
      <c r="F109" s="331"/>
      <c r="G109" s="314"/>
      <c r="H109" s="314"/>
      <c r="I109" s="314"/>
      <c r="J109" s="315">
        <f t="shared" si="2"/>
        <v>0</v>
      </c>
      <c r="K109" s="159">
        <f t="shared" si="3"/>
        <v>0</v>
      </c>
      <c r="L109" s="208"/>
      <c r="M109" s="364"/>
      <c r="N109" s="208"/>
      <c r="O109" s="208"/>
      <c r="P109" s="208"/>
      <c r="Q109" s="208"/>
      <c r="R109" s="208"/>
      <c r="S109" s="208"/>
      <c r="T109" s="208"/>
      <c r="U109" s="208"/>
      <c r="V109" s="208"/>
      <c r="W109" s="208"/>
      <c r="X109" s="208"/>
      <c r="Y109" s="208"/>
    </row>
    <row r="110" ht="14.25" customHeight="1">
      <c r="A110" s="309"/>
      <c r="B110" s="313"/>
      <c r="C110" s="314"/>
      <c r="D110" s="315"/>
      <c r="E110" s="315">
        <f t="shared" si="1"/>
        <v>0</v>
      </c>
      <c r="F110" s="331"/>
      <c r="G110" s="314"/>
      <c r="H110" s="314"/>
      <c r="I110" s="314"/>
      <c r="J110" s="315">
        <f t="shared" si="2"/>
        <v>0</v>
      </c>
      <c r="K110" s="159">
        <f t="shared" si="3"/>
        <v>0</v>
      </c>
      <c r="L110" s="208"/>
      <c r="M110" s="364"/>
      <c r="N110" s="208"/>
      <c r="O110" s="208"/>
      <c r="P110" s="208"/>
      <c r="Q110" s="208"/>
      <c r="R110" s="208"/>
      <c r="S110" s="208"/>
      <c r="T110" s="208"/>
      <c r="U110" s="208"/>
      <c r="V110" s="208"/>
      <c r="W110" s="208"/>
      <c r="X110" s="208"/>
      <c r="Y110" s="208"/>
    </row>
    <row r="111" ht="14.25" customHeight="1">
      <c r="A111" s="309"/>
      <c r="B111" s="313"/>
      <c r="C111" s="314"/>
      <c r="D111" s="315"/>
      <c r="E111" s="315">
        <f t="shared" si="1"/>
        <v>0</v>
      </c>
      <c r="F111" s="331"/>
      <c r="G111" s="314"/>
      <c r="H111" s="314"/>
      <c r="I111" s="314"/>
      <c r="J111" s="315">
        <f t="shared" si="2"/>
        <v>0</v>
      </c>
      <c r="K111" s="159">
        <f t="shared" si="3"/>
        <v>0</v>
      </c>
      <c r="L111" s="208"/>
      <c r="M111" s="364"/>
      <c r="N111" s="208"/>
      <c r="O111" s="208"/>
      <c r="P111" s="208"/>
      <c r="Q111" s="208"/>
      <c r="R111" s="208"/>
      <c r="S111" s="208"/>
      <c r="T111" s="208"/>
      <c r="U111" s="208"/>
      <c r="V111" s="208"/>
      <c r="W111" s="208"/>
      <c r="X111" s="208"/>
      <c r="Y111" s="208"/>
    </row>
    <row r="112" ht="14.25" customHeight="1">
      <c r="A112" s="309"/>
      <c r="B112" s="313"/>
      <c r="C112" s="314"/>
      <c r="D112" s="315"/>
      <c r="E112" s="315">
        <f t="shared" si="1"/>
        <v>0</v>
      </c>
      <c r="F112" s="331"/>
      <c r="G112" s="314"/>
      <c r="H112" s="314"/>
      <c r="I112" s="314"/>
      <c r="J112" s="315">
        <f t="shared" si="2"/>
        <v>0</v>
      </c>
      <c r="K112" s="159">
        <f t="shared" si="3"/>
        <v>0</v>
      </c>
      <c r="L112" s="208"/>
      <c r="M112" s="364"/>
      <c r="N112" s="208"/>
      <c r="O112" s="208"/>
      <c r="P112" s="208"/>
      <c r="Q112" s="208"/>
      <c r="R112" s="208"/>
      <c r="S112" s="208"/>
      <c r="T112" s="208"/>
      <c r="U112" s="208"/>
      <c r="V112" s="208"/>
      <c r="W112" s="208"/>
      <c r="X112" s="208"/>
      <c r="Y112" s="208"/>
    </row>
    <row r="113" ht="14.25" customHeight="1">
      <c r="A113" s="309"/>
      <c r="B113" s="313"/>
      <c r="C113" s="314"/>
      <c r="D113" s="315"/>
      <c r="E113" s="315">
        <f t="shared" si="1"/>
        <v>0</v>
      </c>
      <c r="F113" s="331"/>
      <c r="G113" s="314"/>
      <c r="H113" s="314"/>
      <c r="I113" s="314"/>
      <c r="J113" s="315">
        <f t="shared" si="2"/>
        <v>0</v>
      </c>
      <c r="K113" s="159">
        <f t="shared" si="3"/>
        <v>0</v>
      </c>
      <c r="L113" s="208"/>
      <c r="M113" s="364"/>
      <c r="N113" s="208"/>
      <c r="O113" s="208"/>
      <c r="P113" s="208"/>
      <c r="Q113" s="208"/>
      <c r="R113" s="208"/>
      <c r="S113" s="208"/>
      <c r="T113" s="208"/>
      <c r="U113" s="208"/>
      <c r="V113" s="208"/>
      <c r="W113" s="208"/>
      <c r="X113" s="208"/>
      <c r="Y113" s="208"/>
    </row>
    <row r="114" ht="14.25" customHeight="1">
      <c r="A114" s="309"/>
      <c r="B114" s="313"/>
      <c r="C114" s="314"/>
      <c r="D114" s="315"/>
      <c r="E114" s="315">
        <f t="shared" si="1"/>
        <v>0</v>
      </c>
      <c r="F114" s="331"/>
      <c r="G114" s="315"/>
      <c r="H114" s="314"/>
      <c r="I114" s="314"/>
      <c r="J114" s="315">
        <f t="shared" si="2"/>
        <v>0</v>
      </c>
      <c r="K114" s="159">
        <f t="shared" si="3"/>
        <v>0</v>
      </c>
      <c r="L114" s="208"/>
      <c r="M114" s="364"/>
      <c r="N114" s="208"/>
      <c r="O114" s="208"/>
      <c r="P114" s="208"/>
      <c r="Q114" s="208"/>
      <c r="R114" s="208"/>
      <c r="S114" s="208"/>
      <c r="T114" s="208"/>
      <c r="U114" s="208"/>
      <c r="V114" s="208"/>
      <c r="W114" s="208"/>
      <c r="X114" s="208"/>
      <c r="Y114" s="208"/>
    </row>
    <row r="115" ht="14.25" customHeight="1">
      <c r="A115" s="309"/>
      <c r="B115" s="313"/>
      <c r="C115" s="314"/>
      <c r="D115" s="315"/>
      <c r="E115" s="315">
        <f t="shared" si="1"/>
        <v>0</v>
      </c>
      <c r="F115" s="331"/>
      <c r="G115" s="314"/>
      <c r="H115" s="314"/>
      <c r="I115" s="314"/>
      <c r="J115" s="315">
        <f t="shared" si="2"/>
        <v>0</v>
      </c>
      <c r="K115" s="159">
        <f t="shared" si="3"/>
        <v>0</v>
      </c>
      <c r="L115" s="208"/>
      <c r="M115" s="364"/>
      <c r="N115" s="208"/>
      <c r="O115" s="208"/>
      <c r="P115" s="208"/>
      <c r="Q115" s="208"/>
      <c r="R115" s="208"/>
      <c r="S115" s="208"/>
      <c r="T115" s="208"/>
      <c r="U115" s="208"/>
      <c r="V115" s="208"/>
      <c r="W115" s="208"/>
      <c r="X115" s="208"/>
      <c r="Y115" s="208"/>
    </row>
    <row r="116" ht="14.25" customHeight="1">
      <c r="A116" s="309"/>
      <c r="B116" s="313"/>
      <c r="C116" s="314"/>
      <c r="D116" s="315"/>
      <c r="E116" s="315">
        <f t="shared" si="1"/>
        <v>0</v>
      </c>
      <c r="F116" s="331"/>
      <c r="G116" s="314"/>
      <c r="H116" s="314"/>
      <c r="I116" s="314"/>
      <c r="J116" s="315">
        <f t="shared" si="2"/>
        <v>0</v>
      </c>
      <c r="K116" s="159">
        <f t="shared" si="3"/>
        <v>0</v>
      </c>
      <c r="L116" s="208"/>
      <c r="M116" s="364"/>
      <c r="N116" s="208"/>
      <c r="O116" s="208"/>
      <c r="P116" s="208"/>
      <c r="Q116" s="208"/>
      <c r="R116" s="208"/>
      <c r="S116" s="208"/>
      <c r="T116" s="208"/>
      <c r="U116" s="208"/>
      <c r="V116" s="208"/>
      <c r="W116" s="208"/>
      <c r="X116" s="208"/>
      <c r="Y116" s="208"/>
    </row>
    <row r="117" ht="14.25" customHeight="1">
      <c r="A117" s="309"/>
      <c r="B117" s="313"/>
      <c r="C117" s="314"/>
      <c r="D117" s="315"/>
      <c r="E117" s="315">
        <f t="shared" si="1"/>
        <v>0</v>
      </c>
      <c r="F117" s="331"/>
      <c r="G117" s="314"/>
      <c r="H117" s="314"/>
      <c r="I117" s="314"/>
      <c r="J117" s="315">
        <f t="shared" si="2"/>
        <v>0</v>
      </c>
      <c r="K117" s="159">
        <f t="shared" si="3"/>
        <v>0</v>
      </c>
      <c r="L117" s="208"/>
      <c r="M117" s="364"/>
      <c r="N117" s="208"/>
      <c r="O117" s="208"/>
      <c r="P117" s="208"/>
      <c r="Q117" s="208"/>
      <c r="R117" s="208"/>
      <c r="S117" s="208"/>
      <c r="T117" s="208"/>
      <c r="U117" s="208"/>
      <c r="V117" s="208"/>
      <c r="W117" s="208"/>
      <c r="X117" s="208"/>
      <c r="Y117" s="208"/>
    </row>
    <row r="118" ht="14.25" customHeight="1">
      <c r="A118" s="309"/>
      <c r="B118" s="313"/>
      <c r="C118" s="314"/>
      <c r="D118" s="315"/>
      <c r="E118" s="315">
        <f t="shared" si="1"/>
        <v>0</v>
      </c>
      <c r="F118" s="331"/>
      <c r="G118" s="314"/>
      <c r="H118" s="314"/>
      <c r="I118" s="314"/>
      <c r="J118" s="315">
        <f t="shared" si="2"/>
        <v>0</v>
      </c>
      <c r="K118" s="159">
        <f t="shared" si="3"/>
        <v>0</v>
      </c>
      <c r="L118" s="208"/>
      <c r="M118" s="364"/>
      <c r="N118" s="208"/>
      <c r="O118" s="208"/>
      <c r="P118" s="208"/>
      <c r="Q118" s="208"/>
      <c r="R118" s="208"/>
      <c r="S118" s="208"/>
      <c r="T118" s="208"/>
      <c r="U118" s="208"/>
      <c r="V118" s="208"/>
      <c r="W118" s="208"/>
      <c r="X118" s="208"/>
      <c r="Y118" s="208"/>
    </row>
    <row r="119" ht="14.25" customHeight="1">
      <c r="A119" s="309"/>
      <c r="B119" s="313"/>
      <c r="C119" s="314"/>
      <c r="D119" s="315"/>
      <c r="E119" s="315">
        <f t="shared" si="1"/>
        <v>0</v>
      </c>
      <c r="F119" s="331"/>
      <c r="G119" s="314"/>
      <c r="H119" s="314"/>
      <c r="I119" s="314"/>
      <c r="J119" s="315">
        <f t="shared" si="2"/>
        <v>0</v>
      </c>
      <c r="K119" s="159">
        <f t="shared" si="3"/>
        <v>0</v>
      </c>
      <c r="L119" s="208"/>
      <c r="M119" s="364"/>
      <c r="N119" s="208"/>
      <c r="O119" s="208"/>
      <c r="P119" s="208"/>
      <c r="Q119" s="208"/>
      <c r="R119" s="208"/>
      <c r="S119" s="208"/>
      <c r="T119" s="208"/>
      <c r="U119" s="208"/>
      <c r="V119" s="208"/>
      <c r="W119" s="208"/>
      <c r="X119" s="208"/>
      <c r="Y119" s="208"/>
    </row>
    <row r="120" ht="14.25" customHeight="1">
      <c r="A120" s="309"/>
      <c r="B120" s="313"/>
      <c r="C120" s="314"/>
      <c r="D120" s="315"/>
      <c r="E120" s="315">
        <f t="shared" si="1"/>
        <v>0</v>
      </c>
      <c r="F120" s="331"/>
      <c r="G120" s="314"/>
      <c r="H120" s="314"/>
      <c r="I120" s="314"/>
      <c r="J120" s="315">
        <f t="shared" si="2"/>
        <v>0</v>
      </c>
      <c r="K120" s="159">
        <f t="shared" si="3"/>
        <v>0</v>
      </c>
      <c r="L120" s="208"/>
      <c r="M120" s="364"/>
      <c r="N120" s="208"/>
      <c r="O120" s="208"/>
      <c r="P120" s="208"/>
      <c r="Q120" s="208"/>
      <c r="R120" s="208"/>
      <c r="S120" s="208"/>
      <c r="T120" s="208"/>
      <c r="U120" s="208"/>
      <c r="V120" s="208"/>
      <c r="W120" s="208"/>
      <c r="X120" s="208"/>
      <c r="Y120" s="208"/>
    </row>
    <row r="121" ht="14.25" customHeight="1">
      <c r="A121" s="309"/>
      <c r="B121" s="313"/>
      <c r="C121" s="314"/>
      <c r="D121" s="315"/>
      <c r="E121" s="315">
        <f t="shared" si="1"/>
        <v>0</v>
      </c>
      <c r="F121" s="331"/>
      <c r="G121" s="314"/>
      <c r="H121" s="314"/>
      <c r="I121" s="314"/>
      <c r="J121" s="315">
        <f t="shared" si="2"/>
        <v>0</v>
      </c>
      <c r="K121" s="159">
        <f t="shared" si="3"/>
        <v>0</v>
      </c>
      <c r="L121" s="208"/>
      <c r="M121" s="364"/>
      <c r="N121" s="208"/>
      <c r="O121" s="208"/>
      <c r="P121" s="208"/>
      <c r="Q121" s="208"/>
      <c r="R121" s="208"/>
      <c r="S121" s="208"/>
      <c r="T121" s="208"/>
      <c r="U121" s="208"/>
      <c r="V121" s="208"/>
      <c r="W121" s="208"/>
      <c r="X121" s="208"/>
      <c r="Y121" s="208"/>
    </row>
    <row r="122" ht="14.25" customHeight="1">
      <c r="A122" s="309"/>
      <c r="B122" s="313"/>
      <c r="C122" s="314"/>
      <c r="D122" s="315"/>
      <c r="E122" s="315">
        <f t="shared" si="1"/>
        <v>0</v>
      </c>
      <c r="F122" s="331"/>
      <c r="G122" s="314"/>
      <c r="H122" s="314"/>
      <c r="I122" s="314"/>
      <c r="J122" s="315">
        <f t="shared" si="2"/>
        <v>0</v>
      </c>
      <c r="K122" s="159">
        <f t="shared" si="3"/>
        <v>0</v>
      </c>
      <c r="L122" s="208"/>
      <c r="M122" s="364"/>
      <c r="N122" s="208"/>
      <c r="O122" s="208"/>
      <c r="P122" s="208"/>
      <c r="Q122" s="208"/>
      <c r="R122" s="208"/>
      <c r="S122" s="208"/>
      <c r="T122" s="208"/>
      <c r="U122" s="208"/>
      <c r="V122" s="208"/>
      <c r="W122" s="208"/>
      <c r="X122" s="208"/>
      <c r="Y122" s="208"/>
    </row>
    <row r="123" ht="14.25" customHeight="1">
      <c r="A123" s="309"/>
      <c r="B123" s="313"/>
      <c r="C123" s="314"/>
      <c r="D123" s="315"/>
      <c r="E123" s="315">
        <f t="shared" si="1"/>
        <v>0</v>
      </c>
      <c r="F123" s="331"/>
      <c r="G123" s="314"/>
      <c r="H123" s="314"/>
      <c r="I123" s="314"/>
      <c r="J123" s="315">
        <f t="shared" si="2"/>
        <v>0</v>
      </c>
      <c r="K123" s="159">
        <f t="shared" si="3"/>
        <v>0</v>
      </c>
      <c r="L123" s="208"/>
      <c r="M123" s="364"/>
      <c r="N123" s="208"/>
      <c r="O123" s="208"/>
      <c r="P123" s="208"/>
      <c r="Q123" s="208"/>
      <c r="R123" s="208"/>
      <c r="S123" s="208"/>
      <c r="T123" s="208"/>
      <c r="U123" s="208"/>
      <c r="V123" s="208"/>
      <c r="W123" s="208"/>
      <c r="X123" s="208"/>
      <c r="Y123" s="208"/>
    </row>
    <row r="124" ht="14.25" customHeight="1">
      <c r="A124" s="309"/>
      <c r="B124" s="313"/>
      <c r="C124" s="314"/>
      <c r="D124" s="315"/>
      <c r="E124" s="315">
        <f t="shared" si="1"/>
        <v>0</v>
      </c>
      <c r="F124" s="331"/>
      <c r="G124" s="314"/>
      <c r="H124" s="314"/>
      <c r="I124" s="314"/>
      <c r="J124" s="315">
        <f t="shared" si="2"/>
        <v>0</v>
      </c>
      <c r="K124" s="159">
        <f t="shared" si="3"/>
        <v>0</v>
      </c>
      <c r="L124" s="208"/>
      <c r="M124" s="364"/>
      <c r="N124" s="208"/>
      <c r="O124" s="208"/>
      <c r="P124" s="208"/>
      <c r="Q124" s="208"/>
      <c r="R124" s="208"/>
      <c r="S124" s="208"/>
      <c r="T124" s="208"/>
      <c r="U124" s="208"/>
      <c r="V124" s="208"/>
      <c r="W124" s="208"/>
      <c r="X124" s="208"/>
      <c r="Y124" s="208"/>
    </row>
    <row r="125" ht="14.25" customHeight="1">
      <c r="A125" s="309"/>
      <c r="B125" s="313"/>
      <c r="C125" s="314"/>
      <c r="D125" s="315"/>
      <c r="E125" s="315">
        <f t="shared" si="1"/>
        <v>0</v>
      </c>
      <c r="F125" s="331"/>
      <c r="G125" s="314"/>
      <c r="H125" s="314"/>
      <c r="I125" s="314"/>
      <c r="J125" s="315">
        <f t="shared" si="2"/>
        <v>0</v>
      </c>
      <c r="K125" s="159">
        <f t="shared" si="3"/>
        <v>0</v>
      </c>
      <c r="L125" s="208"/>
      <c r="M125" s="364"/>
      <c r="N125" s="208"/>
      <c r="O125" s="208"/>
      <c r="P125" s="208"/>
      <c r="Q125" s="208"/>
      <c r="R125" s="208"/>
      <c r="S125" s="208"/>
      <c r="T125" s="208"/>
      <c r="U125" s="208"/>
      <c r="V125" s="208"/>
      <c r="W125" s="208"/>
      <c r="X125" s="208"/>
      <c r="Y125" s="208"/>
    </row>
    <row r="126" ht="14.25" customHeight="1">
      <c r="A126" s="309"/>
      <c r="B126" s="313"/>
      <c r="C126" s="314"/>
      <c r="D126" s="315"/>
      <c r="E126" s="315">
        <f t="shared" si="1"/>
        <v>0</v>
      </c>
      <c r="F126" s="331"/>
      <c r="G126" s="314"/>
      <c r="H126" s="314"/>
      <c r="I126" s="314"/>
      <c r="J126" s="315">
        <f t="shared" si="2"/>
        <v>0</v>
      </c>
      <c r="K126" s="159">
        <f t="shared" si="3"/>
        <v>0</v>
      </c>
      <c r="L126" s="208"/>
      <c r="M126" s="364"/>
      <c r="N126" s="208"/>
      <c r="O126" s="208"/>
      <c r="P126" s="208"/>
      <c r="Q126" s="208"/>
      <c r="R126" s="208"/>
      <c r="S126" s="208"/>
      <c r="T126" s="208"/>
      <c r="U126" s="208"/>
      <c r="V126" s="208"/>
      <c r="W126" s="208"/>
      <c r="X126" s="208"/>
      <c r="Y126" s="208"/>
    </row>
    <row r="127" ht="14.25" customHeight="1">
      <c r="A127" s="309"/>
      <c r="B127" s="313"/>
      <c r="C127" s="314"/>
      <c r="D127" s="315"/>
      <c r="E127" s="315">
        <f t="shared" si="1"/>
        <v>0</v>
      </c>
      <c r="F127" s="331"/>
      <c r="G127" s="314"/>
      <c r="H127" s="314"/>
      <c r="I127" s="314"/>
      <c r="J127" s="315">
        <f t="shared" si="2"/>
        <v>0</v>
      </c>
      <c r="K127" s="159">
        <f t="shared" si="3"/>
        <v>0</v>
      </c>
      <c r="L127" s="208"/>
      <c r="M127" s="364"/>
      <c r="N127" s="208"/>
      <c r="O127" s="208"/>
      <c r="P127" s="208"/>
      <c r="Q127" s="208"/>
      <c r="R127" s="208"/>
      <c r="S127" s="208"/>
      <c r="T127" s="208"/>
      <c r="U127" s="208"/>
      <c r="V127" s="208"/>
      <c r="W127" s="208"/>
      <c r="X127" s="208"/>
      <c r="Y127" s="208"/>
    </row>
    <row r="128" ht="14.25" customHeight="1">
      <c r="A128" s="309"/>
      <c r="B128" s="313"/>
      <c r="C128" s="314"/>
      <c r="D128" s="315"/>
      <c r="E128" s="315">
        <f t="shared" si="1"/>
        <v>0</v>
      </c>
      <c r="F128" s="331"/>
      <c r="G128" s="314"/>
      <c r="H128" s="314"/>
      <c r="I128" s="314"/>
      <c r="J128" s="315">
        <f t="shared" si="2"/>
        <v>0</v>
      </c>
      <c r="K128" s="159">
        <f t="shared" si="3"/>
        <v>0</v>
      </c>
      <c r="L128" s="208"/>
      <c r="M128" s="364"/>
      <c r="N128" s="208"/>
      <c r="O128" s="208"/>
      <c r="P128" s="208"/>
      <c r="Q128" s="208"/>
      <c r="R128" s="208"/>
      <c r="S128" s="208"/>
      <c r="T128" s="208"/>
      <c r="U128" s="208"/>
      <c r="V128" s="208"/>
      <c r="W128" s="208"/>
      <c r="X128" s="208"/>
      <c r="Y128" s="208"/>
    </row>
    <row r="129" ht="14.25" customHeight="1">
      <c r="A129" s="309"/>
      <c r="B129" s="313"/>
      <c r="C129" s="314"/>
      <c r="D129" s="315"/>
      <c r="E129" s="315">
        <f t="shared" si="1"/>
        <v>0</v>
      </c>
      <c r="F129" s="331"/>
      <c r="G129" s="314"/>
      <c r="H129" s="314"/>
      <c r="I129" s="314"/>
      <c r="J129" s="315">
        <f t="shared" si="2"/>
        <v>0</v>
      </c>
      <c r="K129" s="159">
        <f t="shared" si="3"/>
        <v>0</v>
      </c>
      <c r="L129" s="208"/>
      <c r="M129" s="364"/>
      <c r="N129" s="208"/>
      <c r="O129" s="208"/>
      <c r="P129" s="208"/>
      <c r="Q129" s="208"/>
      <c r="R129" s="208"/>
      <c r="S129" s="208"/>
      <c r="T129" s="208"/>
      <c r="U129" s="208"/>
      <c r="V129" s="208"/>
      <c r="W129" s="208"/>
      <c r="X129" s="208"/>
      <c r="Y129" s="208"/>
    </row>
    <row r="130" ht="14.25" customHeight="1">
      <c r="A130" s="309"/>
      <c r="B130" s="313"/>
      <c r="C130" s="314"/>
      <c r="D130" s="315"/>
      <c r="E130" s="315">
        <f t="shared" si="1"/>
        <v>0</v>
      </c>
      <c r="F130" s="331"/>
      <c r="G130" s="314"/>
      <c r="H130" s="314"/>
      <c r="I130" s="314"/>
      <c r="J130" s="315">
        <f t="shared" si="2"/>
        <v>0</v>
      </c>
      <c r="K130" s="159">
        <f t="shared" si="3"/>
        <v>0</v>
      </c>
      <c r="L130" s="208"/>
      <c r="M130" s="364"/>
      <c r="N130" s="208"/>
      <c r="O130" s="208"/>
      <c r="P130" s="208"/>
      <c r="Q130" s="208"/>
      <c r="R130" s="208"/>
      <c r="S130" s="208"/>
      <c r="T130" s="208"/>
      <c r="U130" s="208"/>
      <c r="V130" s="208"/>
      <c r="W130" s="208"/>
      <c r="X130" s="208"/>
      <c r="Y130" s="208"/>
    </row>
    <row r="131" ht="14.25" customHeight="1">
      <c r="A131" s="309"/>
      <c r="B131" s="313"/>
      <c r="C131" s="314"/>
      <c r="D131" s="315"/>
      <c r="E131" s="315">
        <f t="shared" si="1"/>
        <v>0</v>
      </c>
      <c r="F131" s="331"/>
      <c r="G131" s="314"/>
      <c r="H131" s="314"/>
      <c r="I131" s="314"/>
      <c r="J131" s="315">
        <f t="shared" si="2"/>
        <v>0</v>
      </c>
      <c r="K131" s="159">
        <f t="shared" si="3"/>
        <v>0</v>
      </c>
      <c r="L131" s="208"/>
      <c r="M131" s="364"/>
      <c r="N131" s="208"/>
      <c r="O131" s="208"/>
      <c r="P131" s="208"/>
      <c r="Q131" s="208"/>
      <c r="R131" s="208"/>
      <c r="S131" s="208"/>
      <c r="T131" s="208"/>
      <c r="U131" s="208"/>
      <c r="V131" s="208"/>
      <c r="W131" s="208"/>
      <c r="X131" s="208"/>
      <c r="Y131" s="208"/>
    </row>
    <row r="132" ht="14.25" customHeight="1">
      <c r="A132" s="309"/>
      <c r="B132" s="313"/>
      <c r="C132" s="314"/>
      <c r="D132" s="315"/>
      <c r="E132" s="315">
        <f t="shared" si="1"/>
        <v>0</v>
      </c>
      <c r="F132" s="331"/>
      <c r="G132" s="314"/>
      <c r="H132" s="314"/>
      <c r="I132" s="314"/>
      <c r="J132" s="315">
        <f t="shared" si="2"/>
        <v>0</v>
      </c>
      <c r="K132" s="159">
        <f t="shared" si="3"/>
        <v>0</v>
      </c>
      <c r="L132" s="208"/>
      <c r="M132" s="364"/>
      <c r="N132" s="208"/>
      <c r="O132" s="208"/>
      <c r="P132" s="208"/>
      <c r="Q132" s="208"/>
      <c r="R132" s="208"/>
      <c r="S132" s="208"/>
      <c r="T132" s="208"/>
      <c r="U132" s="208"/>
      <c r="V132" s="208"/>
      <c r="W132" s="208"/>
      <c r="X132" s="208"/>
      <c r="Y132" s="208"/>
    </row>
    <row r="133" ht="14.25" customHeight="1">
      <c r="A133" s="309"/>
      <c r="B133" s="313"/>
      <c r="C133" s="314"/>
      <c r="D133" s="315"/>
      <c r="E133" s="315">
        <f t="shared" si="1"/>
        <v>0</v>
      </c>
      <c r="F133" s="331"/>
      <c r="G133" s="314"/>
      <c r="H133" s="314"/>
      <c r="I133" s="314"/>
      <c r="J133" s="315">
        <f t="shared" si="2"/>
        <v>0</v>
      </c>
      <c r="K133" s="159">
        <f t="shared" si="3"/>
        <v>0</v>
      </c>
      <c r="L133" s="208"/>
      <c r="M133" s="364"/>
      <c r="N133" s="208"/>
      <c r="O133" s="208"/>
      <c r="P133" s="208"/>
      <c r="Q133" s="208"/>
      <c r="R133" s="208"/>
      <c r="S133" s="208"/>
      <c r="T133" s="208"/>
      <c r="U133" s="208"/>
      <c r="V133" s="208"/>
      <c r="W133" s="208"/>
      <c r="X133" s="208"/>
      <c r="Y133" s="208"/>
    </row>
    <row r="134" ht="14.25" customHeight="1">
      <c r="A134" s="309"/>
      <c r="B134" s="313"/>
      <c r="C134" s="314"/>
      <c r="D134" s="315"/>
      <c r="E134" s="315">
        <f t="shared" si="1"/>
        <v>0</v>
      </c>
      <c r="F134" s="331"/>
      <c r="G134" s="314"/>
      <c r="H134" s="314"/>
      <c r="I134" s="314"/>
      <c r="J134" s="315">
        <f t="shared" si="2"/>
        <v>0</v>
      </c>
      <c r="K134" s="159">
        <f t="shared" si="3"/>
        <v>0</v>
      </c>
      <c r="L134" s="208"/>
      <c r="M134" s="364"/>
      <c r="N134" s="208"/>
      <c r="O134" s="208"/>
      <c r="P134" s="208"/>
      <c r="Q134" s="208"/>
      <c r="R134" s="208"/>
      <c r="S134" s="208"/>
      <c r="T134" s="208"/>
      <c r="U134" s="208"/>
      <c r="V134" s="208"/>
      <c r="W134" s="208"/>
      <c r="X134" s="208"/>
      <c r="Y134" s="208"/>
    </row>
    <row r="135" ht="14.25" customHeight="1">
      <c r="A135" s="309"/>
      <c r="B135" s="313"/>
      <c r="C135" s="314"/>
      <c r="D135" s="315"/>
      <c r="E135" s="315">
        <f t="shared" si="1"/>
        <v>0</v>
      </c>
      <c r="F135" s="331"/>
      <c r="G135" s="314"/>
      <c r="H135" s="314"/>
      <c r="I135" s="314"/>
      <c r="J135" s="315">
        <f t="shared" si="2"/>
        <v>0</v>
      </c>
      <c r="K135" s="159">
        <f t="shared" si="3"/>
        <v>0</v>
      </c>
      <c r="L135" s="208"/>
      <c r="M135" s="364"/>
      <c r="N135" s="208"/>
      <c r="O135" s="208"/>
      <c r="P135" s="208"/>
      <c r="Q135" s="208"/>
      <c r="R135" s="208"/>
      <c r="S135" s="208"/>
      <c r="T135" s="208"/>
      <c r="U135" s="208"/>
      <c r="V135" s="208"/>
      <c r="W135" s="208"/>
      <c r="X135" s="208"/>
      <c r="Y135" s="208"/>
    </row>
    <row r="136" ht="14.25" customHeight="1">
      <c r="A136" s="309"/>
      <c r="B136" s="313"/>
      <c r="C136" s="314"/>
      <c r="D136" s="315"/>
      <c r="E136" s="315">
        <f t="shared" si="1"/>
        <v>0</v>
      </c>
      <c r="F136" s="331"/>
      <c r="G136" s="314"/>
      <c r="H136" s="314"/>
      <c r="I136" s="314"/>
      <c r="J136" s="315">
        <f t="shared" si="2"/>
        <v>0</v>
      </c>
      <c r="K136" s="159">
        <f t="shared" si="3"/>
        <v>0</v>
      </c>
      <c r="L136" s="208"/>
      <c r="M136" s="364"/>
      <c r="N136" s="208"/>
      <c r="O136" s="208"/>
      <c r="P136" s="208"/>
      <c r="Q136" s="208"/>
      <c r="R136" s="208"/>
      <c r="S136" s="208"/>
      <c r="T136" s="208"/>
      <c r="U136" s="208"/>
      <c r="V136" s="208"/>
      <c r="W136" s="208"/>
      <c r="X136" s="208"/>
      <c r="Y136" s="208"/>
    </row>
    <row r="137" ht="14.25" customHeight="1">
      <c r="A137" s="309"/>
      <c r="B137" s="313"/>
      <c r="C137" s="314"/>
      <c r="D137" s="315"/>
      <c r="E137" s="315">
        <f t="shared" si="1"/>
        <v>0</v>
      </c>
      <c r="F137" s="331"/>
      <c r="G137" s="314"/>
      <c r="H137" s="314"/>
      <c r="I137" s="314"/>
      <c r="J137" s="315">
        <f t="shared" si="2"/>
        <v>0</v>
      </c>
      <c r="K137" s="159">
        <f t="shared" si="3"/>
        <v>0</v>
      </c>
      <c r="L137" s="208"/>
      <c r="M137" s="364"/>
      <c r="N137" s="208"/>
      <c r="O137" s="208"/>
      <c r="P137" s="208"/>
      <c r="Q137" s="208"/>
      <c r="R137" s="208"/>
      <c r="S137" s="208"/>
      <c r="T137" s="208"/>
      <c r="U137" s="208"/>
      <c r="V137" s="208"/>
      <c r="W137" s="208"/>
      <c r="X137" s="208"/>
      <c r="Y137" s="208"/>
    </row>
    <row r="138" ht="14.25" customHeight="1">
      <c r="A138" s="309"/>
      <c r="B138" s="313"/>
      <c r="C138" s="314"/>
      <c r="D138" s="315"/>
      <c r="E138" s="315">
        <f t="shared" si="1"/>
        <v>0</v>
      </c>
      <c r="F138" s="331"/>
      <c r="G138" s="314"/>
      <c r="H138" s="314"/>
      <c r="I138" s="314"/>
      <c r="J138" s="315">
        <f t="shared" si="2"/>
        <v>0</v>
      </c>
      <c r="K138" s="159">
        <f t="shared" si="3"/>
        <v>0</v>
      </c>
      <c r="L138" s="208"/>
      <c r="M138" s="364"/>
      <c r="N138" s="208"/>
      <c r="O138" s="208"/>
      <c r="P138" s="208"/>
      <c r="Q138" s="208"/>
      <c r="R138" s="208"/>
      <c r="S138" s="208"/>
      <c r="T138" s="208"/>
      <c r="U138" s="208"/>
      <c r="V138" s="208"/>
      <c r="W138" s="208"/>
      <c r="X138" s="208"/>
      <c r="Y138" s="208"/>
    </row>
    <row r="139" ht="14.25" customHeight="1">
      <c r="A139" s="309"/>
      <c r="B139" s="313"/>
      <c r="C139" s="314"/>
      <c r="D139" s="315"/>
      <c r="E139" s="315">
        <f t="shared" si="1"/>
        <v>0</v>
      </c>
      <c r="F139" s="331"/>
      <c r="G139" s="314"/>
      <c r="H139" s="314"/>
      <c r="I139" s="314"/>
      <c r="J139" s="315">
        <f t="shared" si="2"/>
        <v>0</v>
      </c>
      <c r="K139" s="159">
        <f t="shared" si="3"/>
        <v>0</v>
      </c>
      <c r="L139" s="208"/>
      <c r="M139" s="364"/>
      <c r="N139" s="208"/>
      <c r="O139" s="208"/>
      <c r="P139" s="208"/>
      <c r="Q139" s="208"/>
      <c r="R139" s="208"/>
      <c r="S139" s="208"/>
      <c r="T139" s="208"/>
      <c r="U139" s="208"/>
      <c r="V139" s="208"/>
      <c r="W139" s="208"/>
      <c r="X139" s="208"/>
      <c r="Y139" s="208"/>
    </row>
    <row r="140" ht="14.25" customHeight="1">
      <c r="A140" s="309"/>
      <c r="B140" s="313"/>
      <c r="C140" s="314"/>
      <c r="D140" s="315"/>
      <c r="E140" s="315">
        <f t="shared" si="1"/>
        <v>0</v>
      </c>
      <c r="F140" s="331"/>
      <c r="G140" s="314"/>
      <c r="H140" s="314"/>
      <c r="I140" s="314"/>
      <c r="J140" s="315">
        <f t="shared" si="2"/>
        <v>0</v>
      </c>
      <c r="K140" s="159">
        <f t="shared" si="3"/>
        <v>0</v>
      </c>
      <c r="L140" s="208"/>
      <c r="M140" s="364"/>
      <c r="N140" s="208"/>
      <c r="O140" s="208"/>
      <c r="P140" s="208"/>
      <c r="Q140" s="208"/>
      <c r="R140" s="208"/>
      <c r="S140" s="208"/>
      <c r="T140" s="208"/>
      <c r="U140" s="208"/>
      <c r="V140" s="208"/>
      <c r="W140" s="208"/>
      <c r="X140" s="208"/>
      <c r="Y140" s="208"/>
    </row>
    <row r="141" ht="14.25" customHeight="1">
      <c r="A141" s="309"/>
      <c r="B141" s="313"/>
      <c r="C141" s="314"/>
      <c r="D141" s="315"/>
      <c r="E141" s="315">
        <f t="shared" si="1"/>
        <v>0</v>
      </c>
      <c r="F141" s="331"/>
      <c r="G141" s="314"/>
      <c r="H141" s="314"/>
      <c r="I141" s="314"/>
      <c r="J141" s="315">
        <f t="shared" si="2"/>
        <v>0</v>
      </c>
      <c r="K141" s="159">
        <f t="shared" si="3"/>
        <v>0</v>
      </c>
      <c r="L141" s="208"/>
      <c r="M141" s="364"/>
      <c r="N141" s="208"/>
      <c r="O141" s="208"/>
      <c r="P141" s="208"/>
      <c r="Q141" s="208"/>
      <c r="R141" s="208"/>
      <c r="S141" s="208"/>
      <c r="T141" s="208"/>
      <c r="U141" s="208"/>
      <c r="V141" s="208"/>
      <c r="W141" s="208"/>
      <c r="X141" s="208"/>
      <c r="Y141" s="208"/>
    </row>
    <row r="142" ht="14.25" customHeight="1">
      <c r="A142" s="309"/>
      <c r="B142" s="313"/>
      <c r="C142" s="314"/>
      <c r="D142" s="315"/>
      <c r="E142" s="315">
        <f t="shared" si="1"/>
        <v>0</v>
      </c>
      <c r="F142" s="331"/>
      <c r="G142" s="314"/>
      <c r="H142" s="314"/>
      <c r="I142" s="314"/>
      <c r="J142" s="315">
        <f t="shared" si="2"/>
        <v>0</v>
      </c>
      <c r="K142" s="159">
        <f t="shared" si="3"/>
        <v>0</v>
      </c>
      <c r="L142" s="208"/>
      <c r="M142" s="364"/>
      <c r="N142" s="208"/>
      <c r="O142" s="208"/>
      <c r="P142" s="208"/>
      <c r="Q142" s="208"/>
      <c r="R142" s="208"/>
      <c r="S142" s="208"/>
      <c r="T142" s="208"/>
      <c r="U142" s="208"/>
      <c r="V142" s="208"/>
      <c r="W142" s="208"/>
      <c r="X142" s="208"/>
      <c r="Y142" s="208"/>
    </row>
    <row r="143" ht="14.25" customHeight="1">
      <c r="A143" s="309"/>
      <c r="B143" s="313"/>
      <c r="C143" s="314"/>
      <c r="D143" s="315"/>
      <c r="E143" s="315">
        <f t="shared" si="1"/>
        <v>0</v>
      </c>
      <c r="F143" s="331"/>
      <c r="G143" s="314"/>
      <c r="H143" s="314"/>
      <c r="I143" s="314"/>
      <c r="J143" s="315">
        <f t="shared" si="2"/>
        <v>0</v>
      </c>
      <c r="K143" s="159">
        <f t="shared" si="3"/>
        <v>0</v>
      </c>
      <c r="L143" s="208"/>
      <c r="M143" s="364"/>
      <c r="N143" s="208"/>
      <c r="O143" s="208"/>
      <c r="P143" s="208"/>
      <c r="Q143" s="208"/>
      <c r="R143" s="208"/>
      <c r="S143" s="208"/>
      <c r="T143" s="208"/>
      <c r="U143" s="208"/>
      <c r="V143" s="208"/>
      <c r="W143" s="208"/>
      <c r="X143" s="208"/>
      <c r="Y143" s="208"/>
    </row>
    <row r="144" ht="14.25" customHeight="1">
      <c r="A144" s="309"/>
      <c r="B144" s="313"/>
      <c r="C144" s="314"/>
      <c r="D144" s="315"/>
      <c r="E144" s="315">
        <f t="shared" si="1"/>
        <v>0</v>
      </c>
      <c r="F144" s="331"/>
      <c r="G144" s="314"/>
      <c r="H144" s="314"/>
      <c r="I144" s="314"/>
      <c r="J144" s="315">
        <f t="shared" si="2"/>
        <v>0</v>
      </c>
      <c r="K144" s="159">
        <f t="shared" si="3"/>
        <v>0</v>
      </c>
      <c r="L144" s="208"/>
      <c r="M144" s="364"/>
      <c r="N144" s="208"/>
      <c r="O144" s="208"/>
      <c r="P144" s="208"/>
      <c r="Q144" s="208"/>
      <c r="R144" s="208"/>
      <c r="S144" s="208"/>
      <c r="T144" s="208"/>
      <c r="U144" s="208"/>
      <c r="V144" s="208"/>
      <c r="W144" s="208"/>
      <c r="X144" s="208"/>
      <c r="Y144" s="208"/>
    </row>
    <row r="145" ht="14.25" customHeight="1">
      <c r="A145" s="309"/>
      <c r="B145" s="313"/>
      <c r="C145" s="314"/>
      <c r="D145" s="315"/>
      <c r="E145" s="315">
        <f t="shared" si="1"/>
        <v>0</v>
      </c>
      <c r="F145" s="331"/>
      <c r="G145" s="314"/>
      <c r="H145" s="314"/>
      <c r="I145" s="314"/>
      <c r="J145" s="315">
        <f t="shared" si="2"/>
        <v>0</v>
      </c>
      <c r="K145" s="159">
        <f t="shared" si="3"/>
        <v>0</v>
      </c>
      <c r="L145" s="208"/>
      <c r="M145" s="364"/>
      <c r="N145" s="208"/>
      <c r="O145" s="208"/>
      <c r="P145" s="208"/>
      <c r="Q145" s="208"/>
      <c r="R145" s="208"/>
      <c r="S145" s="208"/>
      <c r="T145" s="208"/>
      <c r="U145" s="208"/>
      <c r="V145" s="208"/>
      <c r="W145" s="208"/>
      <c r="X145" s="208"/>
      <c r="Y145" s="208"/>
    </row>
    <row r="146" ht="14.25" customHeight="1">
      <c r="A146" s="309"/>
      <c r="B146" s="313"/>
      <c r="C146" s="314"/>
      <c r="D146" s="315"/>
      <c r="E146" s="315">
        <f t="shared" si="1"/>
        <v>0</v>
      </c>
      <c r="F146" s="331"/>
      <c r="G146" s="314"/>
      <c r="H146" s="314"/>
      <c r="I146" s="314"/>
      <c r="J146" s="315">
        <f t="shared" si="2"/>
        <v>0</v>
      </c>
      <c r="K146" s="159">
        <f t="shared" si="3"/>
        <v>0</v>
      </c>
      <c r="L146" s="208"/>
      <c r="M146" s="364"/>
      <c r="N146" s="208"/>
      <c r="O146" s="208"/>
      <c r="P146" s="208"/>
      <c r="Q146" s="208"/>
      <c r="R146" s="208"/>
      <c r="S146" s="208"/>
      <c r="T146" s="208"/>
      <c r="U146" s="208"/>
      <c r="V146" s="208"/>
      <c r="W146" s="208"/>
      <c r="X146" s="208"/>
      <c r="Y146" s="208"/>
    </row>
    <row r="147" ht="14.25" customHeight="1">
      <c r="A147" s="309"/>
      <c r="B147" s="313"/>
      <c r="C147" s="314"/>
      <c r="D147" s="315"/>
      <c r="E147" s="315">
        <f t="shared" si="1"/>
        <v>0</v>
      </c>
      <c r="F147" s="331"/>
      <c r="G147" s="314"/>
      <c r="H147" s="314"/>
      <c r="I147" s="314"/>
      <c r="J147" s="315">
        <f t="shared" si="2"/>
        <v>0</v>
      </c>
      <c r="K147" s="159">
        <f t="shared" si="3"/>
        <v>0</v>
      </c>
      <c r="L147" s="208"/>
      <c r="M147" s="364"/>
      <c r="N147" s="208"/>
      <c r="O147" s="208"/>
      <c r="P147" s="208"/>
      <c r="Q147" s="208"/>
      <c r="R147" s="208"/>
      <c r="S147" s="208"/>
      <c r="T147" s="208"/>
      <c r="U147" s="208"/>
      <c r="V147" s="208"/>
      <c r="W147" s="208"/>
      <c r="X147" s="208"/>
      <c r="Y147" s="208"/>
    </row>
    <row r="148" ht="14.25" customHeight="1">
      <c r="A148" s="309"/>
      <c r="B148" s="313"/>
      <c r="C148" s="314"/>
      <c r="D148" s="315"/>
      <c r="E148" s="315">
        <f t="shared" si="1"/>
        <v>0</v>
      </c>
      <c r="F148" s="331"/>
      <c r="G148" s="314"/>
      <c r="H148" s="314"/>
      <c r="I148" s="314"/>
      <c r="J148" s="315">
        <f t="shared" si="2"/>
        <v>0</v>
      </c>
      <c r="K148" s="159">
        <f t="shared" si="3"/>
        <v>0</v>
      </c>
      <c r="L148" s="208"/>
      <c r="M148" s="364"/>
      <c r="N148" s="208"/>
      <c r="O148" s="208"/>
      <c r="P148" s="208"/>
      <c r="Q148" s="208"/>
      <c r="R148" s="208"/>
      <c r="S148" s="208"/>
      <c r="T148" s="208"/>
      <c r="U148" s="208"/>
      <c r="V148" s="208"/>
      <c r="W148" s="208"/>
      <c r="X148" s="208"/>
      <c r="Y148" s="208"/>
    </row>
    <row r="149" ht="14.25" customHeight="1">
      <c r="A149" s="309"/>
      <c r="B149" s="313"/>
      <c r="C149" s="314"/>
      <c r="D149" s="315"/>
      <c r="E149" s="315">
        <f t="shared" si="1"/>
        <v>0</v>
      </c>
      <c r="F149" s="331"/>
      <c r="G149" s="314"/>
      <c r="H149" s="314"/>
      <c r="I149" s="314"/>
      <c r="J149" s="315">
        <f t="shared" si="2"/>
        <v>0</v>
      </c>
      <c r="K149" s="159">
        <f t="shared" si="3"/>
        <v>0</v>
      </c>
      <c r="L149" s="208"/>
      <c r="M149" s="364"/>
      <c r="N149" s="208"/>
      <c r="O149" s="208"/>
      <c r="P149" s="208"/>
      <c r="Q149" s="208"/>
      <c r="R149" s="208"/>
      <c r="S149" s="208"/>
      <c r="T149" s="208"/>
      <c r="U149" s="208"/>
      <c r="V149" s="208"/>
      <c r="W149" s="208"/>
      <c r="X149" s="208"/>
      <c r="Y149" s="208"/>
    </row>
    <row r="150" ht="14.25" customHeight="1">
      <c r="A150" s="309"/>
      <c r="B150" s="313"/>
      <c r="C150" s="314"/>
      <c r="D150" s="315"/>
      <c r="E150" s="315">
        <f t="shared" si="1"/>
        <v>0</v>
      </c>
      <c r="F150" s="331"/>
      <c r="G150" s="314"/>
      <c r="H150" s="314"/>
      <c r="I150" s="314"/>
      <c r="J150" s="315">
        <f t="shared" si="2"/>
        <v>0</v>
      </c>
      <c r="K150" s="159">
        <f t="shared" si="3"/>
        <v>0</v>
      </c>
      <c r="L150" s="208"/>
      <c r="M150" s="364"/>
      <c r="N150" s="208"/>
      <c r="O150" s="208"/>
      <c r="P150" s="208"/>
      <c r="Q150" s="208"/>
      <c r="R150" s="208"/>
      <c r="S150" s="208"/>
      <c r="T150" s="208"/>
      <c r="U150" s="208"/>
      <c r="V150" s="208"/>
      <c r="W150" s="208"/>
      <c r="X150" s="208"/>
      <c r="Y150" s="208"/>
    </row>
    <row r="151" ht="14.25" customHeight="1">
      <c r="A151" s="309"/>
      <c r="B151" s="313"/>
      <c r="C151" s="314"/>
      <c r="D151" s="315"/>
      <c r="E151" s="315">
        <f t="shared" si="1"/>
        <v>0</v>
      </c>
      <c r="F151" s="331"/>
      <c r="G151" s="314"/>
      <c r="H151" s="314"/>
      <c r="I151" s="314"/>
      <c r="J151" s="315">
        <f t="shared" si="2"/>
        <v>0</v>
      </c>
      <c r="K151" s="159">
        <f t="shared" si="3"/>
        <v>0</v>
      </c>
      <c r="L151" s="208"/>
      <c r="M151" s="364"/>
      <c r="N151" s="208"/>
      <c r="O151" s="208"/>
      <c r="P151" s="208"/>
      <c r="Q151" s="208"/>
      <c r="R151" s="208"/>
      <c r="S151" s="208"/>
      <c r="T151" s="208"/>
      <c r="U151" s="208"/>
      <c r="V151" s="208"/>
      <c r="W151" s="208"/>
      <c r="X151" s="208"/>
      <c r="Y151" s="208"/>
    </row>
    <row r="152" ht="14.25" customHeight="1">
      <c r="A152" s="309"/>
      <c r="B152" s="313"/>
      <c r="C152" s="314"/>
      <c r="D152" s="315"/>
      <c r="E152" s="315">
        <f t="shared" si="1"/>
        <v>0</v>
      </c>
      <c r="F152" s="331"/>
      <c r="G152" s="314"/>
      <c r="H152" s="314"/>
      <c r="I152" s="314"/>
      <c r="J152" s="315">
        <f t="shared" si="2"/>
        <v>0</v>
      </c>
      <c r="K152" s="159">
        <f t="shared" si="3"/>
        <v>0</v>
      </c>
      <c r="L152" s="208"/>
      <c r="M152" s="364"/>
      <c r="N152" s="208"/>
      <c r="O152" s="208"/>
      <c r="P152" s="208"/>
      <c r="Q152" s="208"/>
      <c r="R152" s="208"/>
      <c r="S152" s="208"/>
      <c r="T152" s="208"/>
      <c r="U152" s="208"/>
      <c r="V152" s="208"/>
      <c r="W152" s="208"/>
      <c r="X152" s="208"/>
      <c r="Y152" s="208"/>
    </row>
    <row r="153" ht="14.25" customHeight="1">
      <c r="A153" s="309"/>
      <c r="B153" s="313"/>
      <c r="C153" s="314"/>
      <c r="D153" s="315"/>
      <c r="E153" s="315">
        <f t="shared" si="1"/>
        <v>0</v>
      </c>
      <c r="F153" s="331"/>
      <c r="G153" s="314"/>
      <c r="H153" s="314"/>
      <c r="I153" s="314"/>
      <c r="J153" s="315">
        <f t="shared" si="2"/>
        <v>0</v>
      </c>
      <c r="K153" s="159">
        <f t="shared" si="3"/>
        <v>0</v>
      </c>
      <c r="L153" s="208"/>
      <c r="M153" s="364"/>
      <c r="N153" s="208"/>
      <c r="O153" s="208"/>
      <c r="P153" s="208"/>
      <c r="Q153" s="208"/>
      <c r="R153" s="208"/>
      <c r="S153" s="208"/>
      <c r="T153" s="208"/>
      <c r="U153" s="208"/>
      <c r="V153" s="208"/>
      <c r="W153" s="208"/>
      <c r="X153" s="208"/>
      <c r="Y153" s="208"/>
    </row>
    <row r="154" ht="14.25" customHeight="1">
      <c r="A154" s="309"/>
      <c r="B154" s="313"/>
      <c r="C154" s="314"/>
      <c r="D154" s="315"/>
      <c r="E154" s="315">
        <f t="shared" si="1"/>
        <v>0</v>
      </c>
      <c r="F154" s="331"/>
      <c r="G154" s="314"/>
      <c r="H154" s="314"/>
      <c r="I154" s="314"/>
      <c r="J154" s="315">
        <f t="shared" si="2"/>
        <v>0</v>
      </c>
      <c r="K154" s="159">
        <f t="shared" si="3"/>
        <v>0</v>
      </c>
      <c r="L154" s="208"/>
      <c r="M154" s="364"/>
      <c r="N154" s="208"/>
      <c r="O154" s="208"/>
      <c r="P154" s="208"/>
      <c r="Q154" s="208"/>
      <c r="R154" s="208"/>
      <c r="S154" s="208"/>
      <c r="T154" s="208"/>
      <c r="U154" s="208"/>
      <c r="V154" s="208"/>
      <c r="W154" s="208"/>
      <c r="X154" s="208"/>
      <c r="Y154" s="208"/>
    </row>
    <row r="155" ht="14.25" customHeight="1">
      <c r="A155" s="309"/>
      <c r="B155" s="313"/>
      <c r="C155" s="314"/>
      <c r="D155" s="315"/>
      <c r="E155" s="315">
        <f t="shared" si="1"/>
        <v>0</v>
      </c>
      <c r="F155" s="331"/>
      <c r="G155" s="314"/>
      <c r="H155" s="314"/>
      <c r="I155" s="314"/>
      <c r="J155" s="315">
        <f t="shared" si="2"/>
        <v>0</v>
      </c>
      <c r="K155" s="159">
        <f t="shared" si="3"/>
        <v>0</v>
      </c>
      <c r="L155" s="208"/>
      <c r="M155" s="364"/>
      <c r="N155" s="208"/>
      <c r="O155" s="208"/>
      <c r="P155" s="208"/>
      <c r="Q155" s="208"/>
      <c r="R155" s="208"/>
      <c r="S155" s="208"/>
      <c r="T155" s="208"/>
      <c r="U155" s="208"/>
      <c r="V155" s="208"/>
      <c r="W155" s="208"/>
      <c r="X155" s="208"/>
      <c r="Y155" s="208"/>
    </row>
    <row r="156" ht="14.25" customHeight="1">
      <c r="A156" s="309"/>
      <c r="B156" s="313"/>
      <c r="C156" s="314"/>
      <c r="D156" s="315"/>
      <c r="E156" s="315">
        <f t="shared" si="1"/>
        <v>0</v>
      </c>
      <c r="F156" s="331"/>
      <c r="G156" s="314"/>
      <c r="H156" s="314"/>
      <c r="I156" s="314"/>
      <c r="J156" s="315">
        <f t="shared" si="2"/>
        <v>0</v>
      </c>
      <c r="K156" s="159">
        <f t="shared" si="3"/>
        <v>0</v>
      </c>
      <c r="L156" s="208"/>
      <c r="M156" s="364"/>
      <c r="N156" s="208"/>
      <c r="O156" s="208"/>
      <c r="P156" s="208"/>
      <c r="Q156" s="208"/>
      <c r="R156" s="208"/>
      <c r="S156" s="208"/>
      <c r="T156" s="208"/>
      <c r="U156" s="208"/>
      <c r="V156" s="208"/>
      <c r="W156" s="208"/>
      <c r="X156" s="208"/>
      <c r="Y156" s="208"/>
    </row>
    <row r="157" ht="14.25" customHeight="1">
      <c r="A157" s="309"/>
      <c r="B157" s="313"/>
      <c r="C157" s="314"/>
      <c r="D157" s="315"/>
      <c r="E157" s="315">
        <f t="shared" si="1"/>
        <v>0</v>
      </c>
      <c r="F157" s="331"/>
      <c r="G157" s="314"/>
      <c r="H157" s="314"/>
      <c r="I157" s="314"/>
      <c r="J157" s="315">
        <f t="shared" si="2"/>
        <v>0</v>
      </c>
      <c r="K157" s="159">
        <f t="shared" si="3"/>
        <v>0</v>
      </c>
      <c r="L157" s="208"/>
      <c r="M157" s="364"/>
      <c r="N157" s="208"/>
      <c r="O157" s="208"/>
      <c r="P157" s="208"/>
      <c r="Q157" s="208"/>
      <c r="R157" s="208"/>
      <c r="S157" s="208"/>
      <c r="T157" s="208"/>
      <c r="U157" s="208"/>
      <c r="V157" s="208"/>
      <c r="W157" s="208"/>
      <c r="X157" s="208"/>
      <c r="Y157" s="208"/>
    </row>
    <row r="158" ht="14.25" customHeight="1">
      <c r="A158" s="309"/>
      <c r="B158" s="313"/>
      <c r="C158" s="314"/>
      <c r="D158" s="315"/>
      <c r="E158" s="315">
        <f t="shared" si="1"/>
        <v>0</v>
      </c>
      <c r="F158" s="331"/>
      <c r="G158" s="314"/>
      <c r="H158" s="314"/>
      <c r="I158" s="314"/>
      <c r="J158" s="315">
        <f t="shared" si="2"/>
        <v>0</v>
      </c>
      <c r="K158" s="159">
        <f t="shared" si="3"/>
        <v>0</v>
      </c>
      <c r="L158" s="208"/>
      <c r="M158" s="364"/>
      <c r="N158" s="208"/>
      <c r="O158" s="208"/>
      <c r="P158" s="208"/>
      <c r="Q158" s="208"/>
      <c r="R158" s="208"/>
      <c r="S158" s="208"/>
      <c r="T158" s="208"/>
      <c r="U158" s="208"/>
      <c r="V158" s="208"/>
      <c r="W158" s="208"/>
      <c r="X158" s="208"/>
      <c r="Y158" s="208"/>
    </row>
    <row r="159" ht="14.25" customHeight="1">
      <c r="A159" s="309"/>
      <c r="B159" s="313"/>
      <c r="C159" s="314"/>
      <c r="D159" s="315"/>
      <c r="E159" s="315">
        <f t="shared" si="1"/>
        <v>0</v>
      </c>
      <c r="F159" s="331"/>
      <c r="G159" s="314"/>
      <c r="H159" s="314"/>
      <c r="I159" s="314"/>
      <c r="J159" s="315">
        <f t="shared" si="2"/>
        <v>0</v>
      </c>
      <c r="K159" s="159">
        <f t="shared" si="3"/>
        <v>0</v>
      </c>
      <c r="L159" s="208"/>
      <c r="M159" s="364"/>
      <c r="N159" s="208"/>
      <c r="O159" s="208"/>
      <c r="P159" s="208"/>
      <c r="Q159" s="208"/>
      <c r="R159" s="208"/>
      <c r="S159" s="208"/>
      <c r="T159" s="208"/>
      <c r="U159" s="208"/>
      <c r="V159" s="208"/>
      <c r="W159" s="208"/>
      <c r="X159" s="208"/>
      <c r="Y159" s="208"/>
    </row>
    <row r="160" ht="14.25" customHeight="1">
      <c r="A160" s="309"/>
      <c r="B160" s="313"/>
      <c r="C160" s="314"/>
      <c r="D160" s="315"/>
      <c r="E160" s="315">
        <f t="shared" si="1"/>
        <v>0</v>
      </c>
      <c r="F160" s="331"/>
      <c r="G160" s="314"/>
      <c r="H160" s="314"/>
      <c r="I160" s="314"/>
      <c r="J160" s="315">
        <f t="shared" si="2"/>
        <v>0</v>
      </c>
      <c r="K160" s="159">
        <f t="shared" si="3"/>
        <v>0</v>
      </c>
      <c r="L160" s="208"/>
      <c r="M160" s="364"/>
      <c r="N160" s="208"/>
      <c r="O160" s="208"/>
      <c r="P160" s="208"/>
      <c r="Q160" s="208"/>
      <c r="R160" s="208"/>
      <c r="S160" s="208"/>
      <c r="T160" s="208"/>
      <c r="U160" s="208"/>
      <c r="V160" s="208"/>
      <c r="W160" s="208"/>
      <c r="X160" s="208"/>
      <c r="Y160" s="208"/>
    </row>
    <row r="161" ht="14.25" customHeight="1">
      <c r="A161" s="309"/>
      <c r="B161" s="313"/>
      <c r="C161" s="314"/>
      <c r="D161" s="315"/>
      <c r="E161" s="315">
        <f t="shared" si="1"/>
        <v>0</v>
      </c>
      <c r="F161" s="331"/>
      <c r="G161" s="314"/>
      <c r="H161" s="314"/>
      <c r="I161" s="314"/>
      <c r="J161" s="315">
        <f t="shared" si="2"/>
        <v>0</v>
      </c>
      <c r="K161" s="159">
        <f t="shared" si="3"/>
        <v>0</v>
      </c>
      <c r="L161" s="208"/>
      <c r="M161" s="364"/>
      <c r="N161" s="208"/>
      <c r="O161" s="208"/>
      <c r="P161" s="208"/>
      <c r="Q161" s="208"/>
      <c r="R161" s="208"/>
      <c r="S161" s="208"/>
      <c r="T161" s="208"/>
      <c r="U161" s="208"/>
      <c r="V161" s="208"/>
      <c r="W161" s="208"/>
      <c r="X161" s="208"/>
      <c r="Y161" s="208"/>
    </row>
    <row r="162" ht="14.25" customHeight="1">
      <c r="A162" s="309"/>
      <c r="B162" s="313"/>
      <c r="C162" s="314"/>
      <c r="D162" s="315"/>
      <c r="E162" s="315">
        <f t="shared" si="1"/>
        <v>0</v>
      </c>
      <c r="F162" s="331"/>
      <c r="G162" s="314"/>
      <c r="H162" s="314"/>
      <c r="I162" s="314"/>
      <c r="J162" s="315">
        <f t="shared" si="2"/>
        <v>0</v>
      </c>
      <c r="K162" s="159">
        <f t="shared" si="3"/>
        <v>0</v>
      </c>
      <c r="L162" s="208"/>
      <c r="M162" s="364"/>
      <c r="N162" s="208"/>
      <c r="O162" s="208"/>
      <c r="P162" s="208"/>
      <c r="Q162" s="208"/>
      <c r="R162" s="208"/>
      <c r="S162" s="208"/>
      <c r="T162" s="208"/>
      <c r="U162" s="208"/>
      <c r="V162" s="208"/>
      <c r="W162" s="208"/>
      <c r="X162" s="208"/>
      <c r="Y162" s="208"/>
    </row>
    <row r="163" ht="14.25" customHeight="1">
      <c r="A163" s="309"/>
      <c r="B163" s="313"/>
      <c r="C163" s="314"/>
      <c r="D163" s="315"/>
      <c r="E163" s="315">
        <f t="shared" si="1"/>
        <v>0</v>
      </c>
      <c r="F163" s="331"/>
      <c r="G163" s="314"/>
      <c r="H163" s="314"/>
      <c r="I163" s="314"/>
      <c r="J163" s="315">
        <f t="shared" si="2"/>
        <v>0</v>
      </c>
      <c r="K163" s="159">
        <f t="shared" si="3"/>
        <v>0</v>
      </c>
      <c r="L163" s="208"/>
      <c r="M163" s="364"/>
      <c r="N163" s="208"/>
      <c r="O163" s="208"/>
      <c r="P163" s="208"/>
      <c r="Q163" s="208"/>
      <c r="R163" s="208"/>
      <c r="S163" s="208"/>
      <c r="T163" s="208"/>
      <c r="U163" s="208"/>
      <c r="V163" s="208"/>
      <c r="W163" s="208"/>
      <c r="X163" s="208"/>
      <c r="Y163" s="208"/>
    </row>
    <row r="164" ht="14.25" customHeight="1">
      <c r="A164" s="309"/>
      <c r="B164" s="313"/>
      <c r="C164" s="314"/>
      <c r="D164" s="315"/>
      <c r="E164" s="315">
        <f t="shared" si="1"/>
        <v>0</v>
      </c>
      <c r="F164" s="331"/>
      <c r="G164" s="314"/>
      <c r="H164" s="314"/>
      <c r="I164" s="314"/>
      <c r="J164" s="315">
        <f t="shared" si="2"/>
        <v>0</v>
      </c>
      <c r="K164" s="159">
        <f t="shared" si="3"/>
        <v>0</v>
      </c>
      <c r="L164" s="208"/>
      <c r="M164" s="364"/>
      <c r="N164" s="208"/>
      <c r="O164" s="208"/>
      <c r="P164" s="208"/>
      <c r="Q164" s="208"/>
      <c r="R164" s="208"/>
      <c r="S164" s="208"/>
      <c r="T164" s="208"/>
      <c r="U164" s="208"/>
      <c r="V164" s="208"/>
      <c r="W164" s="208"/>
      <c r="X164" s="208"/>
      <c r="Y164" s="208"/>
    </row>
    <row r="165" ht="14.25" customHeight="1">
      <c r="A165" s="309"/>
      <c r="B165" s="313"/>
      <c r="C165" s="314"/>
      <c r="D165" s="315"/>
      <c r="E165" s="315">
        <f t="shared" si="1"/>
        <v>0</v>
      </c>
      <c r="F165" s="331"/>
      <c r="G165" s="314"/>
      <c r="H165" s="314"/>
      <c r="I165" s="314"/>
      <c r="J165" s="315">
        <f t="shared" si="2"/>
        <v>0</v>
      </c>
      <c r="K165" s="159">
        <f t="shared" si="3"/>
        <v>0</v>
      </c>
      <c r="L165" s="208"/>
      <c r="M165" s="364"/>
      <c r="N165" s="208"/>
      <c r="O165" s="208"/>
      <c r="P165" s="208"/>
      <c r="Q165" s="208"/>
      <c r="R165" s="208"/>
      <c r="S165" s="208"/>
      <c r="T165" s="208"/>
      <c r="U165" s="208"/>
      <c r="V165" s="208"/>
      <c r="W165" s="208"/>
      <c r="X165" s="208"/>
      <c r="Y165" s="208"/>
    </row>
    <row r="166" ht="14.25" customHeight="1">
      <c r="A166" s="309"/>
      <c r="B166" s="313"/>
      <c r="C166" s="314"/>
      <c r="D166" s="315"/>
      <c r="E166" s="315">
        <f t="shared" si="1"/>
        <v>0</v>
      </c>
      <c r="F166" s="331"/>
      <c r="G166" s="314"/>
      <c r="H166" s="314"/>
      <c r="I166" s="314"/>
      <c r="J166" s="315">
        <f t="shared" si="2"/>
        <v>0</v>
      </c>
      <c r="K166" s="159">
        <f t="shared" si="3"/>
        <v>0</v>
      </c>
      <c r="L166" s="208"/>
      <c r="M166" s="364"/>
      <c r="N166" s="208"/>
      <c r="O166" s="208"/>
      <c r="P166" s="208"/>
      <c r="Q166" s="208"/>
      <c r="R166" s="208"/>
      <c r="S166" s="208"/>
      <c r="T166" s="208"/>
      <c r="U166" s="208"/>
      <c r="V166" s="208"/>
      <c r="W166" s="208"/>
      <c r="X166" s="208"/>
      <c r="Y166" s="208"/>
    </row>
    <row r="167" ht="14.25" customHeight="1">
      <c r="A167" s="309"/>
      <c r="B167" s="313"/>
      <c r="C167" s="314"/>
      <c r="D167" s="315"/>
      <c r="E167" s="315">
        <f t="shared" si="1"/>
        <v>0</v>
      </c>
      <c r="F167" s="331"/>
      <c r="G167" s="314"/>
      <c r="H167" s="314"/>
      <c r="I167" s="314"/>
      <c r="J167" s="315">
        <f t="shared" si="2"/>
        <v>0</v>
      </c>
      <c r="K167" s="159">
        <f t="shared" si="3"/>
        <v>0</v>
      </c>
      <c r="L167" s="208"/>
      <c r="M167" s="364"/>
      <c r="N167" s="208"/>
      <c r="O167" s="208"/>
      <c r="P167" s="208"/>
      <c r="Q167" s="208"/>
      <c r="R167" s="208"/>
      <c r="S167" s="208"/>
      <c r="T167" s="208"/>
      <c r="U167" s="208"/>
      <c r="V167" s="208"/>
      <c r="W167" s="208"/>
      <c r="X167" s="208"/>
      <c r="Y167" s="208"/>
    </row>
    <row r="168" ht="14.25" customHeight="1">
      <c r="A168" s="309"/>
      <c r="B168" s="313"/>
      <c r="C168" s="314"/>
      <c r="D168" s="315"/>
      <c r="E168" s="315">
        <f t="shared" si="1"/>
        <v>0</v>
      </c>
      <c r="F168" s="331"/>
      <c r="G168" s="314"/>
      <c r="H168" s="314"/>
      <c r="I168" s="314"/>
      <c r="J168" s="315">
        <f t="shared" si="2"/>
        <v>0</v>
      </c>
      <c r="K168" s="159">
        <f t="shared" si="3"/>
        <v>0</v>
      </c>
      <c r="L168" s="208"/>
      <c r="M168" s="364"/>
      <c r="N168" s="208"/>
      <c r="O168" s="208"/>
      <c r="P168" s="208"/>
      <c r="Q168" s="208"/>
      <c r="R168" s="208"/>
      <c r="S168" s="208"/>
      <c r="T168" s="208"/>
      <c r="U168" s="208"/>
      <c r="V168" s="208"/>
      <c r="W168" s="208"/>
      <c r="X168" s="208"/>
      <c r="Y168" s="208"/>
    </row>
    <row r="169" ht="14.25" customHeight="1">
      <c r="A169" s="309"/>
      <c r="B169" s="313"/>
      <c r="C169" s="314"/>
      <c r="D169" s="315"/>
      <c r="E169" s="315">
        <f t="shared" si="1"/>
        <v>0</v>
      </c>
      <c r="F169" s="331"/>
      <c r="G169" s="314"/>
      <c r="H169" s="314"/>
      <c r="I169" s="314"/>
      <c r="J169" s="315">
        <f t="shared" si="2"/>
        <v>0</v>
      </c>
      <c r="K169" s="159">
        <f t="shared" si="3"/>
        <v>0</v>
      </c>
      <c r="L169" s="208"/>
      <c r="M169" s="364"/>
      <c r="N169" s="208"/>
      <c r="O169" s="208"/>
      <c r="P169" s="208"/>
      <c r="Q169" s="208"/>
      <c r="R169" s="208"/>
      <c r="S169" s="208"/>
      <c r="T169" s="208"/>
      <c r="U169" s="208"/>
      <c r="V169" s="208"/>
      <c r="W169" s="208"/>
      <c r="X169" s="208"/>
      <c r="Y169" s="208"/>
    </row>
    <row r="170" ht="14.25" customHeight="1">
      <c r="A170" s="309"/>
      <c r="B170" s="313"/>
      <c r="C170" s="314"/>
      <c r="D170" s="315"/>
      <c r="E170" s="315">
        <f t="shared" si="1"/>
        <v>0</v>
      </c>
      <c r="F170" s="331"/>
      <c r="G170" s="314"/>
      <c r="H170" s="314"/>
      <c r="I170" s="314"/>
      <c r="J170" s="315">
        <f t="shared" si="2"/>
        <v>0</v>
      </c>
      <c r="K170" s="159">
        <f t="shared" si="3"/>
        <v>0</v>
      </c>
      <c r="L170" s="208"/>
      <c r="M170" s="364"/>
      <c r="N170" s="208"/>
      <c r="O170" s="208"/>
      <c r="P170" s="208"/>
      <c r="Q170" s="208"/>
      <c r="R170" s="208"/>
      <c r="S170" s="208"/>
      <c r="T170" s="208"/>
      <c r="U170" s="208"/>
      <c r="V170" s="208"/>
      <c r="W170" s="208"/>
      <c r="X170" s="208"/>
      <c r="Y170" s="208"/>
    </row>
    <row r="171" ht="14.25" customHeight="1">
      <c r="A171" s="309"/>
      <c r="B171" s="313"/>
      <c r="C171" s="314"/>
      <c r="D171" s="315"/>
      <c r="E171" s="315">
        <f t="shared" si="1"/>
        <v>0</v>
      </c>
      <c r="F171" s="331"/>
      <c r="G171" s="314"/>
      <c r="H171" s="314"/>
      <c r="I171" s="314"/>
      <c r="J171" s="315">
        <f t="shared" si="2"/>
        <v>0</v>
      </c>
      <c r="K171" s="159">
        <f t="shared" si="3"/>
        <v>0</v>
      </c>
      <c r="L171" s="208"/>
      <c r="M171" s="364"/>
      <c r="N171" s="208"/>
      <c r="O171" s="208"/>
      <c r="P171" s="208"/>
      <c r="Q171" s="208"/>
      <c r="R171" s="208"/>
      <c r="S171" s="208"/>
      <c r="T171" s="208"/>
      <c r="U171" s="208"/>
      <c r="V171" s="208"/>
      <c r="W171" s="208"/>
      <c r="X171" s="208"/>
      <c r="Y171" s="208"/>
    </row>
    <row r="172" ht="14.25" customHeight="1">
      <c r="A172" s="309"/>
      <c r="B172" s="313"/>
      <c r="C172" s="314"/>
      <c r="D172" s="315"/>
      <c r="E172" s="315">
        <f t="shared" si="1"/>
        <v>0</v>
      </c>
      <c r="F172" s="331"/>
      <c r="G172" s="314"/>
      <c r="H172" s="314"/>
      <c r="I172" s="314"/>
      <c r="J172" s="315">
        <f t="shared" si="2"/>
        <v>0</v>
      </c>
      <c r="K172" s="159">
        <f t="shared" si="3"/>
        <v>0</v>
      </c>
      <c r="L172" s="208"/>
      <c r="M172" s="364"/>
      <c r="N172" s="208"/>
      <c r="O172" s="208"/>
      <c r="P172" s="208"/>
      <c r="Q172" s="208"/>
      <c r="R172" s="208"/>
      <c r="S172" s="208"/>
      <c r="T172" s="208"/>
      <c r="U172" s="208"/>
      <c r="V172" s="208"/>
      <c r="W172" s="208"/>
      <c r="X172" s="208"/>
      <c r="Y172" s="208"/>
    </row>
    <row r="173" ht="14.25" customHeight="1">
      <c r="A173" s="309"/>
      <c r="B173" s="313"/>
      <c r="C173" s="314"/>
      <c r="D173" s="315"/>
      <c r="E173" s="315">
        <f t="shared" si="1"/>
        <v>0</v>
      </c>
      <c r="F173" s="331"/>
      <c r="G173" s="314"/>
      <c r="H173" s="314"/>
      <c r="I173" s="314"/>
      <c r="J173" s="315">
        <f t="shared" si="2"/>
        <v>0</v>
      </c>
      <c r="K173" s="159">
        <f t="shared" si="3"/>
        <v>0</v>
      </c>
      <c r="L173" s="208"/>
      <c r="M173" s="364"/>
      <c r="N173" s="208"/>
      <c r="O173" s="208"/>
      <c r="P173" s="208"/>
      <c r="Q173" s="208"/>
      <c r="R173" s="208"/>
      <c r="S173" s="208"/>
      <c r="T173" s="208"/>
      <c r="U173" s="208"/>
      <c r="V173" s="208"/>
      <c r="W173" s="208"/>
      <c r="X173" s="208"/>
      <c r="Y173" s="208"/>
    </row>
    <row r="174" ht="14.25" customHeight="1">
      <c r="A174" s="309"/>
      <c r="B174" s="313"/>
      <c r="C174" s="314"/>
      <c r="D174" s="315"/>
      <c r="E174" s="315">
        <f t="shared" si="1"/>
        <v>0</v>
      </c>
      <c r="F174" s="331"/>
      <c r="G174" s="314"/>
      <c r="H174" s="314"/>
      <c r="I174" s="314"/>
      <c r="J174" s="315">
        <f t="shared" si="2"/>
        <v>0</v>
      </c>
      <c r="K174" s="159">
        <f t="shared" si="3"/>
        <v>0</v>
      </c>
      <c r="L174" s="208"/>
      <c r="M174" s="364"/>
      <c r="N174" s="208"/>
      <c r="O174" s="208"/>
      <c r="P174" s="208"/>
      <c r="Q174" s="208"/>
      <c r="R174" s="208"/>
      <c r="S174" s="208"/>
      <c r="T174" s="208"/>
      <c r="U174" s="208"/>
      <c r="V174" s="208"/>
      <c r="W174" s="208"/>
      <c r="X174" s="208"/>
      <c r="Y174" s="208"/>
    </row>
    <row r="175" ht="14.25" customHeight="1">
      <c r="A175" s="309"/>
      <c r="B175" s="313"/>
      <c r="C175" s="314"/>
      <c r="D175" s="315"/>
      <c r="E175" s="315">
        <f t="shared" si="1"/>
        <v>0</v>
      </c>
      <c r="F175" s="331"/>
      <c r="G175" s="314"/>
      <c r="H175" s="314"/>
      <c r="I175" s="314"/>
      <c r="J175" s="315">
        <f t="shared" si="2"/>
        <v>0</v>
      </c>
      <c r="K175" s="159">
        <f t="shared" si="3"/>
        <v>0</v>
      </c>
      <c r="L175" s="208"/>
      <c r="M175" s="364"/>
      <c r="N175" s="208"/>
      <c r="O175" s="208"/>
      <c r="P175" s="208"/>
      <c r="Q175" s="208"/>
      <c r="R175" s="208"/>
      <c r="S175" s="208"/>
      <c r="T175" s="208"/>
      <c r="U175" s="208"/>
      <c r="V175" s="208"/>
      <c r="W175" s="208"/>
      <c r="X175" s="208"/>
      <c r="Y175" s="208"/>
    </row>
    <row r="176" ht="14.25" customHeight="1">
      <c r="A176" s="309"/>
      <c r="B176" s="313"/>
      <c r="C176" s="314"/>
      <c r="D176" s="315"/>
      <c r="E176" s="315">
        <f t="shared" si="1"/>
        <v>0</v>
      </c>
      <c r="F176" s="331"/>
      <c r="G176" s="314"/>
      <c r="H176" s="314"/>
      <c r="I176" s="314"/>
      <c r="J176" s="315">
        <f t="shared" si="2"/>
        <v>0</v>
      </c>
      <c r="K176" s="159">
        <f t="shared" si="3"/>
        <v>0</v>
      </c>
      <c r="L176" s="208"/>
      <c r="M176" s="364"/>
      <c r="N176" s="208"/>
      <c r="O176" s="208"/>
      <c r="P176" s="208"/>
      <c r="Q176" s="208"/>
      <c r="R176" s="208"/>
      <c r="S176" s="208"/>
      <c r="T176" s="208"/>
      <c r="U176" s="208"/>
      <c r="V176" s="208"/>
      <c r="W176" s="208"/>
      <c r="X176" s="208"/>
      <c r="Y176" s="208"/>
    </row>
    <row r="177" ht="14.25" customHeight="1">
      <c r="A177" s="309"/>
      <c r="B177" s="313"/>
      <c r="C177" s="314"/>
      <c r="D177" s="315"/>
      <c r="E177" s="315">
        <f t="shared" si="1"/>
        <v>0</v>
      </c>
      <c r="F177" s="331"/>
      <c r="G177" s="314"/>
      <c r="H177" s="314"/>
      <c r="I177" s="314"/>
      <c r="J177" s="315">
        <f t="shared" si="2"/>
        <v>0</v>
      </c>
      <c r="K177" s="159">
        <f t="shared" si="3"/>
        <v>0</v>
      </c>
      <c r="L177" s="208"/>
      <c r="M177" s="364"/>
      <c r="N177" s="208"/>
      <c r="O177" s="208"/>
      <c r="P177" s="208"/>
      <c r="Q177" s="208"/>
      <c r="R177" s="208"/>
      <c r="S177" s="208"/>
      <c r="T177" s="208"/>
      <c r="U177" s="208"/>
      <c r="V177" s="208"/>
      <c r="W177" s="208"/>
      <c r="X177" s="208"/>
      <c r="Y177" s="208"/>
    </row>
    <row r="178" ht="14.25" customHeight="1">
      <c r="A178" s="309"/>
      <c r="B178" s="313"/>
      <c r="C178" s="314"/>
      <c r="D178" s="315"/>
      <c r="E178" s="315">
        <f t="shared" si="1"/>
        <v>0</v>
      </c>
      <c r="F178" s="331"/>
      <c r="G178" s="314"/>
      <c r="H178" s="314"/>
      <c r="I178" s="314"/>
      <c r="J178" s="315">
        <f t="shared" si="2"/>
        <v>0</v>
      </c>
      <c r="K178" s="159">
        <f t="shared" si="3"/>
        <v>0</v>
      </c>
      <c r="L178" s="208"/>
      <c r="M178" s="364"/>
      <c r="N178" s="208"/>
      <c r="O178" s="208"/>
      <c r="P178" s="208"/>
      <c r="Q178" s="208"/>
      <c r="R178" s="208"/>
      <c r="S178" s="208"/>
      <c r="T178" s="208"/>
      <c r="U178" s="208"/>
      <c r="V178" s="208"/>
      <c r="W178" s="208"/>
      <c r="X178" s="208"/>
      <c r="Y178" s="208"/>
    </row>
    <row r="179" ht="14.25" customHeight="1">
      <c r="A179" s="309"/>
      <c r="B179" s="313"/>
      <c r="C179" s="314"/>
      <c r="D179" s="315"/>
      <c r="E179" s="315">
        <f t="shared" si="1"/>
        <v>0</v>
      </c>
      <c r="F179" s="331"/>
      <c r="G179" s="314"/>
      <c r="H179" s="314"/>
      <c r="I179" s="314"/>
      <c r="J179" s="315">
        <f t="shared" si="2"/>
        <v>0</v>
      </c>
      <c r="K179" s="159">
        <f t="shared" si="3"/>
        <v>0</v>
      </c>
      <c r="L179" s="208"/>
      <c r="M179" s="364"/>
      <c r="N179" s="208"/>
      <c r="O179" s="208"/>
      <c r="P179" s="208"/>
      <c r="Q179" s="208"/>
      <c r="R179" s="208"/>
      <c r="S179" s="208"/>
      <c r="T179" s="208"/>
      <c r="U179" s="208"/>
      <c r="V179" s="208"/>
      <c r="W179" s="208"/>
      <c r="X179" s="208"/>
      <c r="Y179" s="208"/>
    </row>
    <row r="180" ht="14.25" customHeight="1">
      <c r="A180" s="309"/>
      <c r="B180" s="313"/>
      <c r="C180" s="314"/>
      <c r="D180" s="315"/>
      <c r="E180" s="315">
        <f t="shared" si="1"/>
        <v>0</v>
      </c>
      <c r="F180" s="331"/>
      <c r="G180" s="314"/>
      <c r="H180" s="314"/>
      <c r="I180" s="314"/>
      <c r="J180" s="315">
        <f t="shared" si="2"/>
        <v>0</v>
      </c>
      <c r="K180" s="159">
        <f t="shared" si="3"/>
        <v>0</v>
      </c>
      <c r="L180" s="208"/>
      <c r="M180" s="364"/>
      <c r="N180" s="208"/>
      <c r="O180" s="208"/>
      <c r="P180" s="208"/>
      <c r="Q180" s="208"/>
      <c r="R180" s="208"/>
      <c r="S180" s="208"/>
      <c r="T180" s="208"/>
      <c r="U180" s="208"/>
      <c r="V180" s="208"/>
      <c r="W180" s="208"/>
      <c r="X180" s="208"/>
      <c r="Y180" s="208"/>
    </row>
    <row r="181" ht="14.25" customHeight="1">
      <c r="A181" s="309"/>
      <c r="B181" s="313"/>
      <c r="C181" s="314"/>
      <c r="D181" s="315"/>
      <c r="E181" s="315">
        <f t="shared" si="1"/>
        <v>0</v>
      </c>
      <c r="F181" s="331"/>
      <c r="G181" s="314"/>
      <c r="H181" s="314"/>
      <c r="I181" s="314"/>
      <c r="J181" s="315">
        <f t="shared" si="2"/>
        <v>0</v>
      </c>
      <c r="K181" s="159">
        <f t="shared" si="3"/>
        <v>0</v>
      </c>
      <c r="L181" s="208"/>
      <c r="M181" s="364"/>
      <c r="N181" s="208"/>
      <c r="O181" s="208"/>
      <c r="P181" s="208"/>
      <c r="Q181" s="208"/>
      <c r="R181" s="208"/>
      <c r="S181" s="208"/>
      <c r="T181" s="208"/>
      <c r="U181" s="208"/>
      <c r="V181" s="208"/>
      <c r="W181" s="208"/>
      <c r="X181" s="208"/>
      <c r="Y181" s="208"/>
    </row>
    <row r="182" ht="14.25" customHeight="1">
      <c r="A182" s="309"/>
      <c r="B182" s="313"/>
      <c r="C182" s="314"/>
      <c r="D182" s="315"/>
      <c r="E182" s="315">
        <f t="shared" si="1"/>
        <v>0</v>
      </c>
      <c r="F182" s="365"/>
      <c r="G182" s="314"/>
      <c r="H182" s="314"/>
      <c r="I182" s="314"/>
      <c r="J182" s="315">
        <f t="shared" si="2"/>
        <v>0</v>
      </c>
      <c r="K182" s="159">
        <f t="shared" si="3"/>
        <v>0</v>
      </c>
      <c r="L182" s="208"/>
      <c r="M182" s="364"/>
      <c r="N182" s="208"/>
      <c r="O182" s="208"/>
      <c r="P182" s="208"/>
      <c r="Q182" s="208"/>
      <c r="R182" s="208"/>
      <c r="S182" s="208"/>
      <c r="T182" s="208"/>
      <c r="U182" s="208"/>
      <c r="V182" s="208"/>
      <c r="W182" s="208"/>
      <c r="X182" s="208"/>
      <c r="Y182" s="208"/>
    </row>
    <row r="183" ht="14.25" customHeight="1">
      <c r="A183" s="309"/>
      <c r="B183" s="313"/>
      <c r="C183" s="314"/>
      <c r="D183" s="315"/>
      <c r="E183" s="315">
        <f t="shared" si="1"/>
        <v>0</v>
      </c>
      <c r="F183" s="331"/>
      <c r="G183" s="314"/>
      <c r="H183" s="314"/>
      <c r="I183" s="314"/>
      <c r="J183" s="315">
        <f t="shared" si="2"/>
        <v>0</v>
      </c>
      <c r="K183" s="159">
        <f t="shared" si="3"/>
        <v>0</v>
      </c>
      <c r="L183" s="208"/>
      <c r="M183" s="364"/>
      <c r="N183" s="208"/>
      <c r="O183" s="208"/>
      <c r="P183" s="208"/>
      <c r="Q183" s="208"/>
      <c r="R183" s="208"/>
      <c r="S183" s="208"/>
      <c r="T183" s="208"/>
      <c r="U183" s="208"/>
      <c r="V183" s="208"/>
      <c r="W183" s="208"/>
      <c r="X183" s="208"/>
      <c r="Y183" s="208"/>
    </row>
    <row r="184" ht="14.25" customHeight="1">
      <c r="A184" s="309"/>
      <c r="B184" s="313"/>
      <c r="C184" s="314"/>
      <c r="D184" s="315"/>
      <c r="E184" s="315">
        <f t="shared" si="1"/>
        <v>0</v>
      </c>
      <c r="F184" s="331"/>
      <c r="G184" s="314"/>
      <c r="H184" s="314"/>
      <c r="I184" s="314"/>
      <c r="J184" s="315">
        <f t="shared" si="2"/>
        <v>0</v>
      </c>
      <c r="K184" s="159">
        <f t="shared" si="3"/>
        <v>0</v>
      </c>
      <c r="L184" s="208"/>
      <c r="M184" s="364"/>
      <c r="N184" s="208"/>
      <c r="O184" s="208"/>
      <c r="P184" s="208"/>
      <c r="Q184" s="208"/>
      <c r="R184" s="208"/>
      <c r="S184" s="208"/>
      <c r="T184" s="208"/>
      <c r="U184" s="208"/>
      <c r="V184" s="208"/>
      <c r="W184" s="208"/>
      <c r="X184" s="208"/>
      <c r="Y184" s="208"/>
    </row>
    <row r="185" ht="14.25" customHeight="1">
      <c r="A185" s="309"/>
      <c r="B185" s="313"/>
      <c r="C185" s="314"/>
      <c r="D185" s="315"/>
      <c r="E185" s="315">
        <f t="shared" si="1"/>
        <v>0</v>
      </c>
      <c r="F185" s="331"/>
      <c r="G185" s="314"/>
      <c r="H185" s="314"/>
      <c r="I185" s="314"/>
      <c r="J185" s="315">
        <f t="shared" si="2"/>
        <v>0</v>
      </c>
      <c r="K185" s="159">
        <f t="shared" si="3"/>
        <v>0</v>
      </c>
      <c r="L185" s="208"/>
      <c r="M185" s="364"/>
      <c r="N185" s="208"/>
      <c r="O185" s="208"/>
      <c r="P185" s="208"/>
      <c r="Q185" s="208"/>
      <c r="R185" s="208"/>
      <c r="S185" s="208"/>
      <c r="T185" s="208"/>
      <c r="U185" s="208"/>
      <c r="V185" s="208"/>
      <c r="W185" s="208"/>
      <c r="X185" s="208"/>
      <c r="Y185" s="208"/>
    </row>
    <row r="186" ht="14.25" customHeight="1">
      <c r="A186" s="309"/>
      <c r="B186" s="313"/>
      <c r="C186" s="314"/>
      <c r="D186" s="315"/>
      <c r="E186" s="315">
        <f t="shared" si="1"/>
        <v>0</v>
      </c>
      <c r="F186" s="331"/>
      <c r="G186" s="314"/>
      <c r="H186" s="314"/>
      <c r="I186" s="314"/>
      <c r="J186" s="315">
        <f t="shared" si="2"/>
        <v>0</v>
      </c>
      <c r="K186" s="159">
        <f t="shared" si="3"/>
        <v>0</v>
      </c>
      <c r="L186" s="208"/>
      <c r="M186" s="364"/>
      <c r="N186" s="208"/>
      <c r="O186" s="208"/>
      <c r="P186" s="208"/>
      <c r="Q186" s="208"/>
      <c r="R186" s="208"/>
      <c r="S186" s="208"/>
      <c r="T186" s="208"/>
      <c r="U186" s="208"/>
      <c r="V186" s="208"/>
      <c r="W186" s="208"/>
      <c r="X186" s="208"/>
      <c r="Y186" s="208"/>
    </row>
    <row r="187" ht="14.25" customHeight="1">
      <c r="A187" s="309"/>
      <c r="B187" s="313"/>
      <c r="C187" s="314"/>
      <c r="D187" s="315"/>
      <c r="E187" s="315">
        <f t="shared" si="1"/>
        <v>0</v>
      </c>
      <c r="F187" s="331"/>
      <c r="G187" s="314"/>
      <c r="H187" s="314"/>
      <c r="I187" s="314"/>
      <c r="J187" s="315">
        <f t="shared" si="2"/>
        <v>0</v>
      </c>
      <c r="K187" s="159">
        <f t="shared" si="3"/>
        <v>0</v>
      </c>
      <c r="L187" s="208"/>
      <c r="M187" s="364"/>
      <c r="N187" s="208"/>
      <c r="O187" s="208"/>
      <c r="P187" s="208"/>
      <c r="Q187" s="208"/>
      <c r="R187" s="208"/>
      <c r="S187" s="208"/>
      <c r="T187" s="208"/>
      <c r="U187" s="208"/>
      <c r="V187" s="208"/>
      <c r="W187" s="208"/>
      <c r="X187" s="208"/>
      <c r="Y187" s="208"/>
    </row>
    <row r="188" ht="14.25" customHeight="1">
      <c r="A188" s="309"/>
      <c r="B188" s="313"/>
      <c r="C188" s="314"/>
      <c r="D188" s="315"/>
      <c r="E188" s="315">
        <f t="shared" si="1"/>
        <v>0</v>
      </c>
      <c r="F188" s="331"/>
      <c r="G188" s="314"/>
      <c r="H188" s="314"/>
      <c r="I188" s="314"/>
      <c r="J188" s="315">
        <f t="shared" si="2"/>
        <v>0</v>
      </c>
      <c r="K188" s="159">
        <f t="shared" si="3"/>
        <v>0</v>
      </c>
      <c r="L188" s="208"/>
      <c r="M188" s="364"/>
      <c r="N188" s="208"/>
      <c r="O188" s="208"/>
      <c r="P188" s="208"/>
      <c r="Q188" s="208"/>
      <c r="R188" s="208"/>
      <c r="S188" s="208"/>
      <c r="T188" s="208"/>
      <c r="U188" s="208"/>
      <c r="V188" s="208"/>
      <c r="W188" s="208"/>
      <c r="X188" s="208"/>
      <c r="Y188" s="208"/>
    </row>
    <row r="189" ht="14.25" customHeight="1">
      <c r="A189" s="309"/>
      <c r="B189" s="313"/>
      <c r="C189" s="314"/>
      <c r="D189" s="315"/>
      <c r="E189" s="315">
        <f t="shared" si="1"/>
        <v>0</v>
      </c>
      <c r="F189" s="331"/>
      <c r="G189" s="314"/>
      <c r="H189" s="314"/>
      <c r="I189" s="314"/>
      <c r="J189" s="315">
        <f t="shared" si="2"/>
        <v>0</v>
      </c>
      <c r="K189" s="159">
        <f t="shared" si="3"/>
        <v>0</v>
      </c>
      <c r="L189" s="208"/>
      <c r="M189" s="364"/>
      <c r="N189" s="208"/>
      <c r="O189" s="208"/>
      <c r="P189" s="208"/>
      <c r="Q189" s="208"/>
      <c r="R189" s="208"/>
      <c r="S189" s="208"/>
      <c r="T189" s="208"/>
      <c r="U189" s="208"/>
      <c r="V189" s="208"/>
      <c r="W189" s="208"/>
      <c r="X189" s="208"/>
      <c r="Y189" s="208"/>
    </row>
    <row r="190" ht="14.25" customHeight="1">
      <c r="A190" s="309"/>
      <c r="B190" s="313"/>
      <c r="C190" s="314"/>
      <c r="D190" s="315"/>
      <c r="E190" s="315">
        <f t="shared" si="1"/>
        <v>0</v>
      </c>
      <c r="F190" s="331"/>
      <c r="G190" s="314"/>
      <c r="H190" s="314"/>
      <c r="I190" s="314"/>
      <c r="J190" s="315">
        <f t="shared" si="2"/>
        <v>0</v>
      </c>
      <c r="K190" s="159">
        <f t="shared" si="3"/>
        <v>0</v>
      </c>
      <c r="L190" s="208"/>
      <c r="M190" s="364"/>
      <c r="N190" s="208"/>
      <c r="O190" s="208"/>
      <c r="P190" s="208"/>
      <c r="Q190" s="208"/>
      <c r="R190" s="208"/>
      <c r="S190" s="208"/>
      <c r="T190" s="208"/>
      <c r="U190" s="208"/>
      <c r="V190" s="208"/>
      <c r="W190" s="208"/>
      <c r="X190" s="208"/>
      <c r="Y190" s="208"/>
    </row>
    <row r="191" ht="14.25" customHeight="1">
      <c r="A191" s="309"/>
      <c r="B191" s="313"/>
      <c r="C191" s="314"/>
      <c r="D191" s="315"/>
      <c r="E191" s="315">
        <f t="shared" si="1"/>
        <v>0</v>
      </c>
      <c r="F191" s="331"/>
      <c r="G191" s="314"/>
      <c r="H191" s="314"/>
      <c r="I191" s="314"/>
      <c r="J191" s="315">
        <f t="shared" si="2"/>
        <v>0</v>
      </c>
      <c r="K191" s="159">
        <f t="shared" si="3"/>
        <v>0</v>
      </c>
      <c r="L191" s="208"/>
      <c r="M191" s="364"/>
      <c r="N191" s="208"/>
      <c r="O191" s="208"/>
      <c r="P191" s="208"/>
      <c r="Q191" s="208"/>
      <c r="R191" s="208"/>
      <c r="S191" s="208"/>
      <c r="T191" s="208"/>
      <c r="U191" s="208"/>
      <c r="V191" s="208"/>
      <c r="W191" s="208"/>
      <c r="X191" s="208"/>
      <c r="Y191" s="208"/>
    </row>
    <row r="192" ht="14.25" customHeight="1">
      <c r="A192" s="309"/>
      <c r="B192" s="313"/>
      <c r="C192" s="314"/>
      <c r="D192" s="315"/>
      <c r="E192" s="315">
        <f t="shared" si="1"/>
        <v>0</v>
      </c>
      <c r="F192" s="331"/>
      <c r="G192" s="314"/>
      <c r="H192" s="314"/>
      <c r="I192" s="314"/>
      <c r="J192" s="315">
        <f t="shared" si="2"/>
        <v>0</v>
      </c>
      <c r="K192" s="159">
        <f t="shared" si="3"/>
        <v>0</v>
      </c>
      <c r="L192" s="208"/>
      <c r="M192" s="364"/>
      <c r="N192" s="208"/>
      <c r="O192" s="208"/>
      <c r="P192" s="208"/>
      <c r="Q192" s="208"/>
      <c r="R192" s="208"/>
      <c r="S192" s="208"/>
      <c r="T192" s="208"/>
      <c r="U192" s="208"/>
      <c r="V192" s="208"/>
      <c r="W192" s="208"/>
      <c r="X192" s="208"/>
      <c r="Y192" s="208"/>
    </row>
    <row r="193" ht="14.25" customHeight="1">
      <c r="A193" s="309"/>
      <c r="B193" s="313"/>
      <c r="C193" s="314"/>
      <c r="D193" s="315"/>
      <c r="E193" s="315">
        <f t="shared" si="1"/>
        <v>0</v>
      </c>
      <c r="F193" s="331"/>
      <c r="G193" s="314"/>
      <c r="H193" s="314"/>
      <c r="I193" s="314"/>
      <c r="J193" s="315">
        <f t="shared" si="2"/>
        <v>0</v>
      </c>
      <c r="K193" s="159">
        <f t="shared" si="3"/>
        <v>0</v>
      </c>
      <c r="L193" s="208"/>
      <c r="M193" s="364"/>
      <c r="N193" s="208"/>
      <c r="O193" s="208"/>
      <c r="P193" s="208"/>
      <c r="Q193" s="208"/>
      <c r="R193" s="208"/>
      <c r="S193" s="208"/>
      <c r="T193" s="208"/>
      <c r="U193" s="208"/>
      <c r="V193" s="208"/>
      <c r="W193" s="208"/>
      <c r="X193" s="208"/>
      <c r="Y193" s="208"/>
    </row>
    <row r="194" ht="14.25" customHeight="1">
      <c r="A194" s="309"/>
      <c r="B194" s="313"/>
      <c r="C194" s="314"/>
      <c r="D194" s="315"/>
      <c r="E194" s="315">
        <f t="shared" si="1"/>
        <v>0</v>
      </c>
      <c r="F194" s="331"/>
      <c r="G194" s="314"/>
      <c r="H194" s="314"/>
      <c r="I194" s="314"/>
      <c r="J194" s="315">
        <f t="shared" si="2"/>
        <v>0</v>
      </c>
      <c r="K194" s="159">
        <f t="shared" si="3"/>
        <v>0</v>
      </c>
      <c r="L194" s="208"/>
      <c r="M194" s="364"/>
      <c r="N194" s="208"/>
      <c r="O194" s="208"/>
      <c r="P194" s="208"/>
      <c r="Q194" s="208"/>
      <c r="R194" s="208"/>
      <c r="S194" s="208"/>
      <c r="T194" s="208"/>
      <c r="U194" s="208"/>
      <c r="V194" s="208"/>
      <c r="W194" s="208"/>
      <c r="X194" s="208"/>
      <c r="Y194" s="208"/>
    </row>
    <row r="195" ht="14.25" customHeight="1">
      <c r="A195" s="309"/>
      <c r="B195" s="313"/>
      <c r="C195" s="314"/>
      <c r="D195" s="315"/>
      <c r="E195" s="315">
        <f t="shared" si="1"/>
        <v>0</v>
      </c>
      <c r="F195" s="331"/>
      <c r="G195" s="314"/>
      <c r="H195" s="314"/>
      <c r="I195" s="314"/>
      <c r="J195" s="315">
        <f t="shared" si="2"/>
        <v>0</v>
      </c>
      <c r="K195" s="159">
        <f t="shared" si="3"/>
        <v>0</v>
      </c>
      <c r="L195" s="208"/>
      <c r="M195" s="364"/>
      <c r="N195" s="208"/>
      <c r="O195" s="208"/>
      <c r="P195" s="208"/>
      <c r="Q195" s="208"/>
      <c r="R195" s="208"/>
      <c r="S195" s="208"/>
      <c r="T195" s="208"/>
      <c r="U195" s="208"/>
      <c r="V195" s="208"/>
      <c r="W195" s="208"/>
      <c r="X195" s="208"/>
      <c r="Y195" s="208"/>
    </row>
    <row r="196" ht="14.25" customHeight="1">
      <c r="A196" s="309"/>
      <c r="B196" s="313"/>
      <c r="C196" s="314"/>
      <c r="D196" s="315"/>
      <c r="E196" s="315">
        <f t="shared" si="1"/>
        <v>0</v>
      </c>
      <c r="F196" s="331"/>
      <c r="G196" s="314"/>
      <c r="H196" s="314"/>
      <c r="I196" s="314"/>
      <c r="J196" s="315">
        <f t="shared" si="2"/>
        <v>0</v>
      </c>
      <c r="K196" s="159">
        <f t="shared" si="3"/>
        <v>0</v>
      </c>
      <c r="L196" s="208"/>
      <c r="M196" s="364"/>
      <c r="N196" s="208"/>
      <c r="O196" s="208"/>
      <c r="P196" s="208"/>
      <c r="Q196" s="208"/>
      <c r="R196" s="208"/>
      <c r="S196" s="208"/>
      <c r="T196" s="208"/>
      <c r="U196" s="208"/>
      <c r="V196" s="208"/>
      <c r="W196" s="208"/>
      <c r="X196" s="208"/>
      <c r="Y196" s="208"/>
    </row>
    <row r="197" ht="14.25" customHeight="1">
      <c r="A197" s="309"/>
      <c r="B197" s="313"/>
      <c r="C197" s="314"/>
      <c r="D197" s="315"/>
      <c r="E197" s="315">
        <f t="shared" si="1"/>
        <v>0</v>
      </c>
      <c r="F197" s="331"/>
      <c r="G197" s="314"/>
      <c r="H197" s="314"/>
      <c r="I197" s="314"/>
      <c r="J197" s="315">
        <f t="shared" si="2"/>
        <v>0</v>
      </c>
      <c r="K197" s="159">
        <f t="shared" si="3"/>
        <v>0</v>
      </c>
      <c r="L197" s="208"/>
      <c r="M197" s="364"/>
      <c r="N197" s="208"/>
      <c r="O197" s="208"/>
      <c r="P197" s="208"/>
      <c r="Q197" s="208"/>
      <c r="R197" s="208"/>
      <c r="S197" s="208"/>
      <c r="T197" s="208"/>
      <c r="U197" s="208"/>
      <c r="V197" s="208"/>
      <c r="W197" s="208"/>
      <c r="X197" s="208"/>
      <c r="Y197" s="208"/>
    </row>
    <row r="198" ht="14.25" customHeight="1">
      <c r="A198" s="309"/>
      <c r="B198" s="313"/>
      <c r="C198" s="314"/>
      <c r="D198" s="315"/>
      <c r="E198" s="315">
        <f t="shared" si="1"/>
        <v>0</v>
      </c>
      <c r="F198" s="331"/>
      <c r="G198" s="314"/>
      <c r="H198" s="314"/>
      <c r="I198" s="314"/>
      <c r="J198" s="315">
        <f t="shared" si="2"/>
        <v>0</v>
      </c>
      <c r="K198" s="159">
        <f t="shared" si="3"/>
        <v>0</v>
      </c>
      <c r="L198" s="208"/>
      <c r="M198" s="364"/>
      <c r="N198" s="208"/>
      <c r="O198" s="208"/>
      <c r="P198" s="208"/>
      <c r="Q198" s="208"/>
      <c r="R198" s="208"/>
      <c r="S198" s="208"/>
      <c r="T198" s="208"/>
      <c r="U198" s="208"/>
      <c r="V198" s="208"/>
      <c r="W198" s="208"/>
      <c r="X198" s="208"/>
      <c r="Y198" s="208"/>
    </row>
    <row r="199" ht="14.25" customHeight="1">
      <c r="A199" s="309"/>
      <c r="B199" s="313"/>
      <c r="C199" s="314"/>
      <c r="D199" s="315"/>
      <c r="E199" s="315">
        <f t="shared" si="1"/>
        <v>0</v>
      </c>
      <c r="F199" s="331"/>
      <c r="G199" s="314"/>
      <c r="H199" s="314"/>
      <c r="I199" s="314"/>
      <c r="J199" s="315">
        <f t="shared" si="2"/>
        <v>0</v>
      </c>
      <c r="K199" s="159">
        <f t="shared" si="3"/>
        <v>0</v>
      </c>
      <c r="L199" s="208"/>
      <c r="M199" s="364"/>
      <c r="N199" s="208"/>
      <c r="O199" s="208"/>
      <c r="P199" s="208"/>
      <c r="Q199" s="208"/>
      <c r="R199" s="208"/>
      <c r="S199" s="208"/>
      <c r="T199" s="208"/>
      <c r="U199" s="208"/>
      <c r="V199" s="208"/>
      <c r="W199" s="208"/>
      <c r="X199" s="208"/>
      <c r="Y199" s="208"/>
    </row>
    <row r="200" ht="14.25" customHeight="1">
      <c r="A200" s="309"/>
      <c r="B200" s="313"/>
      <c r="C200" s="314"/>
      <c r="D200" s="315"/>
      <c r="E200" s="315">
        <f t="shared" si="1"/>
        <v>0</v>
      </c>
      <c r="F200" s="331"/>
      <c r="G200" s="314"/>
      <c r="H200" s="314"/>
      <c r="I200" s="314"/>
      <c r="J200" s="315">
        <f t="shared" si="2"/>
        <v>0</v>
      </c>
      <c r="K200" s="159">
        <f t="shared" si="3"/>
        <v>0</v>
      </c>
      <c r="L200" s="208"/>
      <c r="M200" s="364"/>
      <c r="N200" s="208"/>
      <c r="O200" s="208"/>
      <c r="P200" s="208"/>
      <c r="Q200" s="208"/>
      <c r="R200" s="208"/>
      <c r="S200" s="208"/>
      <c r="T200" s="208"/>
      <c r="U200" s="208"/>
      <c r="V200" s="208"/>
      <c r="W200" s="208"/>
      <c r="X200" s="208"/>
      <c r="Y200" s="208"/>
    </row>
    <row r="201" ht="14.25" customHeight="1">
      <c r="A201" s="309"/>
      <c r="B201" s="313"/>
      <c r="C201" s="314"/>
      <c r="D201" s="315"/>
      <c r="E201" s="315">
        <f t="shared" si="1"/>
        <v>0</v>
      </c>
      <c r="F201" s="331"/>
      <c r="G201" s="314"/>
      <c r="H201" s="314"/>
      <c r="I201" s="314"/>
      <c r="J201" s="315">
        <f t="shared" si="2"/>
        <v>0</v>
      </c>
      <c r="K201" s="159">
        <f t="shared" si="3"/>
        <v>0</v>
      </c>
      <c r="L201" s="208"/>
      <c r="M201" s="364"/>
      <c r="N201" s="208"/>
      <c r="O201" s="208"/>
      <c r="P201" s="208"/>
      <c r="Q201" s="208"/>
      <c r="R201" s="208"/>
      <c r="S201" s="208"/>
      <c r="T201" s="208"/>
      <c r="U201" s="208"/>
      <c r="V201" s="208"/>
      <c r="W201" s="208"/>
      <c r="X201" s="208"/>
      <c r="Y201" s="208"/>
    </row>
    <row r="202" ht="14.25" customHeight="1">
      <c r="A202" s="309"/>
      <c r="B202" s="313"/>
      <c r="C202" s="314"/>
      <c r="D202" s="315"/>
      <c r="E202" s="315">
        <f t="shared" si="1"/>
        <v>0</v>
      </c>
      <c r="F202" s="331"/>
      <c r="G202" s="314"/>
      <c r="H202" s="314"/>
      <c r="I202" s="314"/>
      <c r="J202" s="315">
        <f t="shared" si="2"/>
        <v>0</v>
      </c>
      <c r="K202" s="159">
        <f t="shared" si="3"/>
        <v>0</v>
      </c>
      <c r="L202" s="208"/>
      <c r="M202" s="364"/>
      <c r="N202" s="208"/>
      <c r="O202" s="208"/>
      <c r="P202" s="208"/>
      <c r="Q202" s="208"/>
      <c r="R202" s="208"/>
      <c r="S202" s="208"/>
      <c r="T202" s="208"/>
      <c r="U202" s="208"/>
      <c r="V202" s="208"/>
      <c r="W202" s="208"/>
      <c r="X202" s="208"/>
      <c r="Y202" s="208"/>
    </row>
    <row r="203" ht="14.25" customHeight="1">
      <c r="A203" s="309"/>
      <c r="B203" s="313"/>
      <c r="C203" s="314"/>
      <c r="D203" s="315"/>
      <c r="E203" s="315">
        <f t="shared" si="1"/>
        <v>0</v>
      </c>
      <c r="F203" s="331"/>
      <c r="G203" s="314"/>
      <c r="H203" s="314"/>
      <c r="I203" s="314"/>
      <c r="J203" s="315">
        <f t="shared" si="2"/>
        <v>0</v>
      </c>
      <c r="K203" s="159">
        <f t="shared" si="3"/>
        <v>0</v>
      </c>
      <c r="L203" s="208"/>
      <c r="M203" s="364"/>
      <c r="N203" s="208"/>
      <c r="O203" s="208"/>
      <c r="P203" s="208"/>
      <c r="Q203" s="208"/>
      <c r="R203" s="208"/>
      <c r="S203" s="208"/>
      <c r="T203" s="208"/>
      <c r="U203" s="208"/>
      <c r="V203" s="208"/>
      <c r="W203" s="208"/>
      <c r="X203" s="208"/>
      <c r="Y203" s="208"/>
    </row>
    <row r="204" ht="14.25" customHeight="1">
      <c r="A204" s="309"/>
      <c r="B204" s="313"/>
      <c r="C204" s="314"/>
      <c r="D204" s="315"/>
      <c r="E204" s="315">
        <f t="shared" si="1"/>
        <v>0</v>
      </c>
      <c r="F204" s="331"/>
      <c r="G204" s="314"/>
      <c r="H204" s="314"/>
      <c r="I204" s="314"/>
      <c r="J204" s="315">
        <f t="shared" si="2"/>
        <v>0</v>
      </c>
      <c r="K204" s="159">
        <f t="shared" si="3"/>
        <v>0</v>
      </c>
      <c r="L204" s="208"/>
      <c r="M204" s="364"/>
      <c r="N204" s="208"/>
      <c r="O204" s="208"/>
      <c r="P204" s="208"/>
      <c r="Q204" s="208"/>
      <c r="R204" s="208"/>
      <c r="S204" s="208"/>
      <c r="T204" s="208"/>
      <c r="U204" s="208"/>
      <c r="V204" s="208"/>
      <c r="W204" s="208"/>
      <c r="X204" s="208"/>
      <c r="Y204" s="208"/>
    </row>
    <row r="205" ht="14.25" customHeight="1">
      <c r="A205" s="309"/>
      <c r="B205" s="313"/>
      <c r="C205" s="314"/>
      <c r="D205" s="315"/>
      <c r="E205" s="315">
        <f t="shared" si="1"/>
        <v>0</v>
      </c>
      <c r="F205" s="331"/>
      <c r="G205" s="314"/>
      <c r="H205" s="314"/>
      <c r="I205" s="314"/>
      <c r="J205" s="315">
        <f t="shared" si="2"/>
        <v>0</v>
      </c>
      <c r="K205" s="159">
        <f t="shared" si="3"/>
        <v>0</v>
      </c>
      <c r="L205" s="208"/>
      <c r="M205" s="364"/>
      <c r="N205" s="208"/>
      <c r="O205" s="208"/>
      <c r="P205" s="208"/>
      <c r="Q205" s="208"/>
      <c r="R205" s="208"/>
      <c r="S205" s="208"/>
      <c r="T205" s="208"/>
      <c r="U205" s="208"/>
      <c r="V205" s="208"/>
      <c r="W205" s="208"/>
      <c r="X205" s="208"/>
      <c r="Y205" s="208"/>
    </row>
    <row r="206" ht="14.25" customHeight="1">
      <c r="A206" s="309"/>
      <c r="B206" s="313"/>
      <c r="C206" s="314"/>
      <c r="D206" s="315"/>
      <c r="E206" s="315">
        <f t="shared" si="1"/>
        <v>0</v>
      </c>
      <c r="F206" s="331"/>
      <c r="G206" s="314"/>
      <c r="H206" s="314"/>
      <c r="I206" s="314"/>
      <c r="J206" s="315">
        <f t="shared" si="2"/>
        <v>0</v>
      </c>
      <c r="K206" s="159">
        <f t="shared" si="3"/>
        <v>0</v>
      </c>
      <c r="L206" s="208"/>
      <c r="M206" s="364"/>
      <c r="N206" s="208"/>
      <c r="O206" s="208"/>
      <c r="P206" s="208"/>
      <c r="Q206" s="208"/>
      <c r="R206" s="208"/>
      <c r="S206" s="208"/>
      <c r="T206" s="208"/>
      <c r="U206" s="208"/>
      <c r="V206" s="208"/>
      <c r="W206" s="208"/>
      <c r="X206" s="208"/>
      <c r="Y206" s="208"/>
    </row>
    <row r="207" ht="14.25" customHeight="1">
      <c r="A207" s="309"/>
      <c r="B207" s="313"/>
      <c r="C207" s="314"/>
      <c r="D207" s="315"/>
      <c r="E207" s="315">
        <f t="shared" si="1"/>
        <v>0</v>
      </c>
      <c r="F207" s="331"/>
      <c r="G207" s="314"/>
      <c r="H207" s="314"/>
      <c r="I207" s="314"/>
      <c r="J207" s="315">
        <f t="shared" si="2"/>
        <v>0</v>
      </c>
      <c r="K207" s="159">
        <f t="shared" si="3"/>
        <v>0</v>
      </c>
      <c r="L207" s="208"/>
      <c r="M207" s="364"/>
      <c r="N207" s="208"/>
      <c r="O207" s="208"/>
      <c r="P207" s="208"/>
      <c r="Q207" s="208"/>
      <c r="R207" s="208"/>
      <c r="S207" s="208"/>
      <c r="T207" s="208"/>
      <c r="U207" s="208"/>
      <c r="V207" s="208"/>
      <c r="W207" s="208"/>
      <c r="X207" s="208"/>
      <c r="Y207" s="208"/>
    </row>
    <row r="208" ht="14.25" customHeight="1">
      <c r="A208" s="309"/>
      <c r="B208" s="313"/>
      <c r="C208" s="314"/>
      <c r="D208" s="315"/>
      <c r="E208" s="315">
        <f t="shared" si="1"/>
        <v>0</v>
      </c>
      <c r="F208" s="331"/>
      <c r="G208" s="314"/>
      <c r="H208" s="314"/>
      <c r="I208" s="314"/>
      <c r="J208" s="315">
        <f t="shared" si="2"/>
        <v>0</v>
      </c>
      <c r="K208" s="159">
        <f t="shared" si="3"/>
        <v>0</v>
      </c>
      <c r="L208" s="208"/>
      <c r="M208" s="364"/>
      <c r="N208" s="208"/>
      <c r="O208" s="208"/>
      <c r="P208" s="208"/>
      <c r="Q208" s="208"/>
      <c r="R208" s="208"/>
      <c r="S208" s="208"/>
      <c r="T208" s="208"/>
      <c r="U208" s="208"/>
      <c r="V208" s="208"/>
      <c r="W208" s="208"/>
      <c r="X208" s="208"/>
      <c r="Y208" s="208"/>
    </row>
    <row r="209" ht="14.25" customHeight="1">
      <c r="A209" s="309"/>
      <c r="B209" s="313"/>
      <c r="C209" s="314"/>
      <c r="D209" s="315"/>
      <c r="E209" s="315">
        <f t="shared" si="1"/>
        <v>0</v>
      </c>
      <c r="F209" s="331"/>
      <c r="G209" s="314"/>
      <c r="H209" s="314"/>
      <c r="I209" s="314"/>
      <c r="J209" s="315">
        <f t="shared" si="2"/>
        <v>0</v>
      </c>
      <c r="K209" s="159">
        <f t="shared" si="3"/>
        <v>0</v>
      </c>
      <c r="L209" s="208"/>
      <c r="M209" s="364"/>
      <c r="N209" s="208"/>
      <c r="O209" s="208"/>
      <c r="P209" s="208"/>
      <c r="Q209" s="208"/>
      <c r="R209" s="208"/>
      <c r="S209" s="208"/>
      <c r="T209" s="208"/>
      <c r="U209" s="208"/>
      <c r="V209" s="208"/>
      <c r="W209" s="208"/>
      <c r="X209" s="208"/>
      <c r="Y209" s="208"/>
    </row>
    <row r="210" ht="14.25" customHeight="1">
      <c r="A210" s="309"/>
      <c r="B210" s="313"/>
      <c r="C210" s="314"/>
      <c r="D210" s="315"/>
      <c r="E210" s="315">
        <f t="shared" si="1"/>
        <v>0</v>
      </c>
      <c r="F210" s="331"/>
      <c r="G210" s="314"/>
      <c r="H210" s="314"/>
      <c r="I210" s="314"/>
      <c r="J210" s="315">
        <f t="shared" si="2"/>
        <v>0</v>
      </c>
      <c r="K210" s="159">
        <f t="shared" si="3"/>
        <v>0</v>
      </c>
      <c r="L210" s="208"/>
      <c r="M210" s="364"/>
      <c r="N210" s="208"/>
      <c r="O210" s="208"/>
      <c r="P210" s="208"/>
      <c r="Q210" s="208"/>
      <c r="R210" s="208"/>
      <c r="S210" s="208"/>
      <c r="T210" s="208"/>
      <c r="U210" s="208"/>
      <c r="V210" s="208"/>
      <c r="W210" s="208"/>
      <c r="X210" s="208"/>
      <c r="Y210" s="208"/>
    </row>
    <row r="211" ht="14.25" customHeight="1">
      <c r="A211" s="319"/>
      <c r="B211" s="313"/>
      <c r="C211" s="314"/>
      <c r="D211" s="315"/>
      <c r="E211" s="315">
        <f t="shared" si="1"/>
        <v>0</v>
      </c>
      <c r="F211" s="331"/>
      <c r="G211" s="314"/>
      <c r="H211" s="314"/>
      <c r="I211" s="314"/>
      <c r="J211" s="315">
        <f t="shared" si="2"/>
        <v>0</v>
      </c>
      <c r="K211" s="159">
        <f t="shared" si="3"/>
        <v>0</v>
      </c>
      <c r="L211" s="208"/>
      <c r="M211" s="364"/>
      <c r="N211" s="208"/>
      <c r="O211" s="208"/>
      <c r="P211" s="208"/>
      <c r="Q211" s="208"/>
      <c r="R211" s="208"/>
      <c r="S211" s="208"/>
      <c r="T211" s="208"/>
      <c r="U211" s="208"/>
      <c r="V211" s="208"/>
      <c r="W211" s="208"/>
      <c r="X211" s="208"/>
      <c r="Y211" s="208"/>
    </row>
    <row r="212" ht="14.25" customHeight="1">
      <c r="A212" s="319"/>
      <c r="B212" s="313"/>
      <c r="C212" s="314"/>
      <c r="D212" s="315"/>
      <c r="E212" s="315">
        <f t="shared" si="1"/>
        <v>0</v>
      </c>
      <c r="F212" s="331"/>
      <c r="G212" s="314"/>
      <c r="H212" s="314"/>
      <c r="I212" s="314"/>
      <c r="J212" s="315">
        <f t="shared" si="2"/>
        <v>0</v>
      </c>
      <c r="K212" s="159">
        <f t="shared" si="3"/>
        <v>0</v>
      </c>
      <c r="L212" s="208"/>
      <c r="M212" s="364"/>
      <c r="N212" s="208"/>
      <c r="O212" s="208"/>
      <c r="P212" s="208"/>
      <c r="Q212" s="208"/>
      <c r="R212" s="208"/>
      <c r="S212" s="208"/>
      <c r="T212" s="208"/>
      <c r="U212" s="208"/>
      <c r="V212" s="208"/>
      <c r="W212" s="208"/>
      <c r="X212" s="208"/>
      <c r="Y212" s="208"/>
    </row>
    <row r="213" ht="14.25" customHeight="1">
      <c r="A213" s="319"/>
      <c r="B213" s="313"/>
      <c r="C213" s="314"/>
      <c r="D213" s="315"/>
      <c r="E213" s="315">
        <f t="shared" si="1"/>
        <v>0</v>
      </c>
      <c r="F213" s="331"/>
      <c r="G213" s="314"/>
      <c r="H213" s="314"/>
      <c r="I213" s="314"/>
      <c r="J213" s="315">
        <f t="shared" si="2"/>
        <v>0</v>
      </c>
      <c r="K213" s="159">
        <f t="shared" si="3"/>
        <v>0</v>
      </c>
      <c r="L213" s="208"/>
      <c r="M213" s="364"/>
      <c r="N213" s="208"/>
      <c r="O213" s="208"/>
      <c r="P213" s="208"/>
      <c r="Q213" s="208"/>
      <c r="R213" s="208"/>
      <c r="S213" s="208"/>
      <c r="T213" s="208"/>
      <c r="U213" s="208"/>
      <c r="V213" s="208"/>
      <c r="W213" s="208"/>
      <c r="X213" s="208"/>
      <c r="Y213" s="208"/>
    </row>
    <row r="214" ht="14.25" customHeight="1">
      <c r="A214" s="319"/>
      <c r="B214" s="313"/>
      <c r="C214" s="314"/>
      <c r="D214" s="315"/>
      <c r="E214" s="315">
        <f t="shared" si="1"/>
        <v>0</v>
      </c>
      <c r="F214" s="331"/>
      <c r="G214" s="314"/>
      <c r="H214" s="314"/>
      <c r="I214" s="314"/>
      <c r="J214" s="315">
        <f t="shared" si="2"/>
        <v>0</v>
      </c>
      <c r="K214" s="159">
        <f t="shared" si="3"/>
        <v>0</v>
      </c>
      <c r="L214" s="208"/>
      <c r="M214" s="364"/>
      <c r="N214" s="208"/>
      <c r="O214" s="208"/>
      <c r="P214" s="208"/>
      <c r="Q214" s="208"/>
      <c r="R214" s="208"/>
      <c r="S214" s="208"/>
      <c r="T214" s="208"/>
      <c r="U214" s="208"/>
      <c r="V214" s="208"/>
      <c r="W214" s="208"/>
      <c r="X214" s="208"/>
      <c r="Y214" s="208"/>
    </row>
    <row r="215" ht="14.25" customHeight="1">
      <c r="A215" s="319"/>
      <c r="B215" s="313"/>
      <c r="C215" s="314"/>
      <c r="D215" s="315"/>
      <c r="E215" s="315">
        <f t="shared" si="1"/>
        <v>0</v>
      </c>
      <c r="F215" s="331"/>
      <c r="G215" s="314"/>
      <c r="H215" s="314"/>
      <c r="I215" s="314"/>
      <c r="J215" s="315">
        <f t="shared" si="2"/>
        <v>0</v>
      </c>
      <c r="K215" s="159">
        <f t="shared" si="3"/>
        <v>0</v>
      </c>
      <c r="L215" s="208"/>
      <c r="M215" s="364"/>
      <c r="N215" s="208"/>
      <c r="O215" s="208"/>
      <c r="P215" s="208"/>
      <c r="Q215" s="208"/>
      <c r="R215" s="208"/>
      <c r="S215" s="208"/>
      <c r="T215" s="208"/>
      <c r="U215" s="208"/>
      <c r="V215" s="208"/>
      <c r="W215" s="208"/>
      <c r="X215" s="208"/>
      <c r="Y215" s="208"/>
    </row>
    <row r="216" ht="14.25" customHeight="1">
      <c r="A216" s="319"/>
      <c r="B216" s="313"/>
      <c r="C216" s="314"/>
      <c r="D216" s="315"/>
      <c r="E216" s="315">
        <f t="shared" si="1"/>
        <v>0</v>
      </c>
      <c r="F216" s="331"/>
      <c r="G216" s="314"/>
      <c r="H216" s="314"/>
      <c r="I216" s="314"/>
      <c r="J216" s="315">
        <f t="shared" si="2"/>
        <v>0</v>
      </c>
      <c r="K216" s="159">
        <f t="shared" si="3"/>
        <v>0</v>
      </c>
      <c r="L216" s="208"/>
      <c r="M216" s="364"/>
      <c r="N216" s="208"/>
      <c r="O216" s="208"/>
      <c r="P216" s="208"/>
      <c r="Q216" s="208"/>
      <c r="R216" s="208"/>
      <c r="S216" s="208"/>
      <c r="T216" s="208"/>
      <c r="U216" s="208"/>
      <c r="V216" s="208"/>
      <c r="W216" s="208"/>
      <c r="X216" s="208"/>
      <c r="Y216" s="208"/>
    </row>
    <row r="217" ht="14.25" customHeight="1">
      <c r="A217" s="319"/>
      <c r="B217" s="313"/>
      <c r="C217" s="314"/>
      <c r="D217" s="315"/>
      <c r="E217" s="315">
        <f t="shared" si="1"/>
        <v>0</v>
      </c>
      <c r="F217" s="331"/>
      <c r="G217" s="314"/>
      <c r="H217" s="314"/>
      <c r="I217" s="314"/>
      <c r="J217" s="315">
        <f t="shared" si="2"/>
        <v>0</v>
      </c>
      <c r="K217" s="159">
        <f t="shared" si="3"/>
        <v>0</v>
      </c>
      <c r="L217" s="208"/>
      <c r="M217" s="364"/>
      <c r="N217" s="208"/>
      <c r="O217" s="208"/>
      <c r="P217" s="208"/>
      <c r="Q217" s="208"/>
      <c r="R217" s="208"/>
      <c r="S217" s="208"/>
      <c r="T217" s="208"/>
      <c r="U217" s="208"/>
      <c r="V217" s="208"/>
      <c r="W217" s="208"/>
      <c r="X217" s="208"/>
      <c r="Y217" s="208"/>
    </row>
    <row r="218" ht="14.25" customHeight="1">
      <c r="A218" s="319"/>
      <c r="B218" s="313"/>
      <c r="C218" s="314"/>
      <c r="D218" s="315"/>
      <c r="E218" s="315">
        <f t="shared" si="1"/>
        <v>0</v>
      </c>
      <c r="F218" s="331"/>
      <c r="G218" s="314"/>
      <c r="H218" s="314"/>
      <c r="I218" s="314"/>
      <c r="J218" s="315">
        <f t="shared" si="2"/>
        <v>0</v>
      </c>
      <c r="K218" s="159">
        <f t="shared" si="3"/>
        <v>0</v>
      </c>
      <c r="L218" s="208"/>
      <c r="M218" s="364"/>
      <c r="N218" s="208"/>
      <c r="O218" s="208"/>
      <c r="P218" s="208"/>
      <c r="Q218" s="208"/>
      <c r="R218" s="208"/>
      <c r="S218" s="208"/>
      <c r="T218" s="208"/>
      <c r="U218" s="208"/>
      <c r="V218" s="208"/>
      <c r="W218" s="208"/>
      <c r="X218" s="208"/>
      <c r="Y218" s="208"/>
    </row>
    <row r="219" ht="14.25" customHeight="1">
      <c r="A219" s="319"/>
      <c r="B219" s="313"/>
      <c r="C219" s="314"/>
      <c r="D219" s="315"/>
      <c r="E219" s="315">
        <f t="shared" si="1"/>
        <v>0</v>
      </c>
      <c r="F219" s="331"/>
      <c r="G219" s="314"/>
      <c r="H219" s="314"/>
      <c r="I219" s="314"/>
      <c r="J219" s="315">
        <f t="shared" si="2"/>
        <v>0</v>
      </c>
      <c r="K219" s="159">
        <f t="shared" si="3"/>
        <v>0</v>
      </c>
      <c r="L219" s="208"/>
      <c r="M219" s="364"/>
      <c r="N219" s="208"/>
      <c r="O219" s="208"/>
      <c r="P219" s="208"/>
      <c r="Q219" s="208"/>
      <c r="R219" s="208"/>
      <c r="S219" s="208"/>
      <c r="T219" s="208"/>
      <c r="U219" s="208"/>
      <c r="V219" s="208"/>
      <c r="W219" s="208"/>
      <c r="X219" s="208"/>
      <c r="Y219" s="208"/>
    </row>
    <row r="220" ht="14.25" customHeight="1">
      <c r="A220" s="319"/>
      <c r="B220" s="313"/>
      <c r="C220" s="314"/>
      <c r="D220" s="315"/>
      <c r="E220" s="315">
        <f t="shared" si="1"/>
        <v>0</v>
      </c>
      <c r="F220" s="331"/>
      <c r="G220" s="314"/>
      <c r="H220" s="314"/>
      <c r="I220" s="314"/>
      <c r="J220" s="315">
        <f t="shared" si="2"/>
        <v>0</v>
      </c>
      <c r="K220" s="159">
        <f t="shared" si="3"/>
        <v>0</v>
      </c>
      <c r="L220" s="208"/>
      <c r="M220" s="364"/>
      <c r="N220" s="208"/>
      <c r="O220" s="208"/>
      <c r="P220" s="208"/>
      <c r="Q220" s="208"/>
      <c r="R220" s="208"/>
      <c r="S220" s="208"/>
      <c r="T220" s="208"/>
      <c r="U220" s="208"/>
      <c r="V220" s="208"/>
      <c r="W220" s="208"/>
      <c r="X220" s="208"/>
      <c r="Y220" s="208"/>
    </row>
    <row r="221" ht="14.25" customHeight="1">
      <c r="A221" s="319"/>
      <c r="B221" s="313"/>
      <c r="C221" s="314"/>
      <c r="D221" s="315"/>
      <c r="E221" s="315">
        <f t="shared" si="1"/>
        <v>0</v>
      </c>
      <c r="F221" s="331"/>
      <c r="G221" s="314"/>
      <c r="H221" s="314"/>
      <c r="I221" s="314"/>
      <c r="J221" s="315">
        <f t="shared" si="2"/>
        <v>0</v>
      </c>
      <c r="K221" s="159">
        <f t="shared" si="3"/>
        <v>0</v>
      </c>
      <c r="L221" s="208"/>
      <c r="M221" s="364"/>
      <c r="N221" s="208"/>
      <c r="O221" s="208"/>
      <c r="P221" s="208"/>
      <c r="Q221" s="208"/>
      <c r="R221" s="208"/>
      <c r="S221" s="208"/>
      <c r="T221" s="208"/>
      <c r="U221" s="208"/>
      <c r="V221" s="208"/>
      <c r="W221" s="208"/>
      <c r="X221" s="208"/>
      <c r="Y221" s="208"/>
    </row>
    <row r="222" ht="14.25" customHeight="1">
      <c r="A222" s="319"/>
      <c r="B222" s="313"/>
      <c r="C222" s="314"/>
      <c r="D222" s="315"/>
      <c r="E222" s="315">
        <f t="shared" si="1"/>
        <v>0</v>
      </c>
      <c r="F222" s="331"/>
      <c r="G222" s="314"/>
      <c r="H222" s="314"/>
      <c r="I222" s="314"/>
      <c r="J222" s="315">
        <f t="shared" si="2"/>
        <v>0</v>
      </c>
      <c r="K222" s="159">
        <f t="shared" si="3"/>
        <v>0</v>
      </c>
      <c r="L222" s="208"/>
      <c r="M222" s="364"/>
      <c r="N222" s="208"/>
      <c r="O222" s="208"/>
      <c r="P222" s="208"/>
      <c r="Q222" s="208"/>
      <c r="R222" s="208"/>
      <c r="S222" s="208"/>
      <c r="T222" s="208"/>
      <c r="U222" s="208"/>
      <c r="V222" s="208"/>
      <c r="W222" s="208"/>
      <c r="X222" s="208"/>
      <c r="Y222" s="208"/>
    </row>
    <row r="223" ht="14.25" customHeight="1">
      <c r="A223" s="319"/>
      <c r="B223" s="313"/>
      <c r="C223" s="314"/>
      <c r="D223" s="315"/>
      <c r="E223" s="315">
        <f t="shared" si="1"/>
        <v>0</v>
      </c>
      <c r="F223" s="331"/>
      <c r="G223" s="314"/>
      <c r="H223" s="314"/>
      <c r="I223" s="314"/>
      <c r="J223" s="315">
        <f t="shared" si="2"/>
        <v>0</v>
      </c>
      <c r="K223" s="159">
        <f t="shared" si="3"/>
        <v>0</v>
      </c>
      <c r="L223" s="208"/>
      <c r="M223" s="364"/>
      <c r="N223" s="208"/>
      <c r="O223" s="208"/>
      <c r="P223" s="208"/>
      <c r="Q223" s="208"/>
      <c r="R223" s="208"/>
      <c r="S223" s="208"/>
      <c r="T223" s="208"/>
      <c r="U223" s="208"/>
      <c r="V223" s="208"/>
      <c r="W223" s="208"/>
      <c r="X223" s="208"/>
      <c r="Y223" s="208"/>
    </row>
    <row r="224" ht="14.25" customHeight="1">
      <c r="A224" s="319"/>
      <c r="B224" s="313"/>
      <c r="C224" s="314"/>
      <c r="D224" s="315"/>
      <c r="E224" s="315">
        <f t="shared" si="1"/>
        <v>0</v>
      </c>
      <c r="F224" s="331"/>
      <c r="G224" s="314"/>
      <c r="H224" s="314"/>
      <c r="I224" s="314"/>
      <c r="J224" s="315">
        <f t="shared" si="2"/>
        <v>0</v>
      </c>
      <c r="K224" s="159">
        <f t="shared" si="3"/>
        <v>0</v>
      </c>
      <c r="L224" s="208"/>
      <c r="M224" s="364"/>
      <c r="N224" s="208"/>
      <c r="O224" s="208"/>
      <c r="P224" s="208"/>
      <c r="Q224" s="208"/>
      <c r="R224" s="208"/>
      <c r="S224" s="208"/>
      <c r="T224" s="208"/>
      <c r="U224" s="208"/>
      <c r="V224" s="208"/>
      <c r="W224" s="208"/>
      <c r="X224" s="208"/>
      <c r="Y224" s="208"/>
    </row>
    <row r="225" ht="14.25" customHeight="1">
      <c r="A225" s="319"/>
      <c r="B225" s="313"/>
      <c r="C225" s="314"/>
      <c r="D225" s="315"/>
      <c r="E225" s="315">
        <f t="shared" si="1"/>
        <v>0</v>
      </c>
      <c r="F225" s="331"/>
      <c r="G225" s="314"/>
      <c r="H225" s="314"/>
      <c r="I225" s="314"/>
      <c r="J225" s="315">
        <f t="shared" si="2"/>
        <v>0</v>
      </c>
      <c r="K225" s="159">
        <f t="shared" si="3"/>
        <v>0</v>
      </c>
      <c r="L225" s="208"/>
      <c r="M225" s="364"/>
      <c r="N225" s="208"/>
      <c r="O225" s="208"/>
      <c r="P225" s="208"/>
      <c r="Q225" s="208"/>
      <c r="R225" s="208"/>
      <c r="S225" s="208"/>
      <c r="T225" s="208"/>
      <c r="U225" s="208"/>
      <c r="V225" s="208"/>
      <c r="W225" s="208"/>
      <c r="X225" s="208"/>
      <c r="Y225" s="208"/>
    </row>
    <row r="226" ht="14.25" customHeight="1">
      <c r="A226" s="319"/>
      <c r="B226" s="313"/>
      <c r="C226" s="314"/>
      <c r="D226" s="315"/>
      <c r="E226" s="315">
        <f t="shared" si="1"/>
        <v>0</v>
      </c>
      <c r="F226" s="331"/>
      <c r="G226" s="314"/>
      <c r="H226" s="314"/>
      <c r="I226" s="314"/>
      <c r="J226" s="315">
        <f t="shared" si="2"/>
        <v>0</v>
      </c>
      <c r="K226" s="159">
        <f t="shared" si="3"/>
        <v>0</v>
      </c>
      <c r="L226" s="208"/>
      <c r="M226" s="364"/>
      <c r="N226" s="208"/>
      <c r="O226" s="208"/>
      <c r="P226" s="208"/>
      <c r="Q226" s="208"/>
      <c r="R226" s="208"/>
      <c r="S226" s="208"/>
      <c r="T226" s="208"/>
      <c r="U226" s="208"/>
      <c r="V226" s="208"/>
      <c r="W226" s="208"/>
      <c r="X226" s="208"/>
      <c r="Y226" s="208"/>
    </row>
    <row r="227" ht="14.25" customHeight="1">
      <c r="A227" s="319"/>
      <c r="B227" s="313"/>
      <c r="C227" s="314"/>
      <c r="D227" s="315"/>
      <c r="E227" s="315">
        <f t="shared" si="1"/>
        <v>0</v>
      </c>
      <c r="F227" s="331"/>
      <c r="G227" s="314"/>
      <c r="H227" s="314"/>
      <c r="I227" s="314"/>
      <c r="J227" s="315">
        <f t="shared" si="2"/>
        <v>0</v>
      </c>
      <c r="K227" s="159">
        <f t="shared" si="3"/>
        <v>0</v>
      </c>
      <c r="L227" s="208"/>
      <c r="M227" s="364"/>
      <c r="N227" s="208"/>
      <c r="O227" s="208"/>
      <c r="P227" s="208"/>
      <c r="Q227" s="208"/>
      <c r="R227" s="208"/>
      <c r="S227" s="208"/>
      <c r="T227" s="208"/>
      <c r="U227" s="208"/>
      <c r="V227" s="208"/>
      <c r="W227" s="208"/>
      <c r="X227" s="208"/>
      <c r="Y227" s="208"/>
    </row>
    <row r="228" ht="14.25" customHeight="1">
      <c r="A228" s="319"/>
      <c r="B228" s="313"/>
      <c r="C228" s="314"/>
      <c r="D228" s="315"/>
      <c r="E228" s="315">
        <f t="shared" si="1"/>
        <v>0</v>
      </c>
      <c r="F228" s="331"/>
      <c r="G228" s="314"/>
      <c r="H228" s="314"/>
      <c r="I228" s="314"/>
      <c r="J228" s="315">
        <f t="shared" si="2"/>
        <v>0</v>
      </c>
      <c r="K228" s="159">
        <f t="shared" si="3"/>
        <v>0</v>
      </c>
      <c r="L228" s="208"/>
      <c r="M228" s="364"/>
      <c r="N228" s="208"/>
      <c r="O228" s="208"/>
      <c r="P228" s="208"/>
      <c r="Q228" s="208"/>
      <c r="R228" s="208"/>
      <c r="S228" s="208"/>
      <c r="T228" s="208"/>
      <c r="U228" s="208"/>
      <c r="V228" s="208"/>
      <c r="W228" s="208"/>
      <c r="X228" s="208"/>
      <c r="Y228" s="208"/>
    </row>
    <row r="229" ht="14.25" customHeight="1">
      <c r="A229" s="319"/>
      <c r="B229" s="313"/>
      <c r="C229" s="314"/>
      <c r="D229" s="315"/>
      <c r="E229" s="315">
        <f t="shared" si="1"/>
        <v>0</v>
      </c>
      <c r="F229" s="331"/>
      <c r="G229" s="314"/>
      <c r="H229" s="314"/>
      <c r="I229" s="314"/>
      <c r="J229" s="315">
        <f t="shared" si="2"/>
        <v>0</v>
      </c>
      <c r="K229" s="159">
        <f t="shared" si="3"/>
        <v>0</v>
      </c>
      <c r="L229" s="208"/>
      <c r="M229" s="364"/>
      <c r="N229" s="208"/>
      <c r="O229" s="208"/>
      <c r="P229" s="208"/>
      <c r="Q229" s="208"/>
      <c r="R229" s="208"/>
      <c r="S229" s="208"/>
      <c r="T229" s="208"/>
      <c r="U229" s="208"/>
      <c r="V229" s="208"/>
      <c r="W229" s="208"/>
      <c r="X229" s="208"/>
      <c r="Y229" s="208"/>
    </row>
    <row r="230" ht="14.25" customHeight="1">
      <c r="A230" s="319"/>
      <c r="B230" s="313"/>
      <c r="C230" s="314"/>
      <c r="D230" s="315"/>
      <c r="E230" s="315">
        <f t="shared" si="1"/>
        <v>0</v>
      </c>
      <c r="F230" s="331"/>
      <c r="G230" s="314"/>
      <c r="H230" s="314"/>
      <c r="I230" s="314"/>
      <c r="J230" s="315">
        <f t="shared" si="2"/>
        <v>0</v>
      </c>
      <c r="K230" s="159">
        <f t="shared" si="3"/>
        <v>0</v>
      </c>
      <c r="L230" s="208"/>
      <c r="M230" s="364"/>
      <c r="N230" s="208"/>
      <c r="O230" s="208"/>
      <c r="P230" s="208"/>
      <c r="Q230" s="208"/>
      <c r="R230" s="208"/>
      <c r="S230" s="208"/>
      <c r="T230" s="208"/>
      <c r="U230" s="208"/>
      <c r="V230" s="208"/>
      <c r="W230" s="208"/>
      <c r="X230" s="208"/>
      <c r="Y230" s="208"/>
    </row>
    <row r="231" ht="14.25" customHeight="1">
      <c r="A231" s="319"/>
      <c r="B231" s="313"/>
      <c r="C231" s="314"/>
      <c r="D231" s="315"/>
      <c r="E231" s="315">
        <f t="shared" si="1"/>
        <v>0</v>
      </c>
      <c r="F231" s="331"/>
      <c r="G231" s="314"/>
      <c r="H231" s="314"/>
      <c r="I231" s="314"/>
      <c r="J231" s="315">
        <f t="shared" si="2"/>
        <v>0</v>
      </c>
      <c r="K231" s="159">
        <f t="shared" si="3"/>
        <v>0</v>
      </c>
      <c r="L231" s="208"/>
      <c r="M231" s="364"/>
      <c r="N231" s="208"/>
      <c r="O231" s="208"/>
      <c r="P231" s="208"/>
      <c r="Q231" s="208"/>
      <c r="R231" s="208"/>
      <c r="S231" s="208"/>
      <c r="T231" s="208"/>
      <c r="U231" s="208"/>
      <c r="V231" s="208"/>
      <c r="W231" s="208"/>
      <c r="X231" s="208"/>
      <c r="Y231" s="208"/>
    </row>
    <row r="232" ht="14.25" customHeight="1">
      <c r="A232" s="319"/>
      <c r="B232" s="313"/>
      <c r="C232" s="314"/>
      <c r="D232" s="315"/>
      <c r="E232" s="315">
        <f t="shared" si="1"/>
        <v>0</v>
      </c>
      <c r="F232" s="331"/>
      <c r="G232" s="314"/>
      <c r="H232" s="314"/>
      <c r="I232" s="314"/>
      <c r="J232" s="315">
        <f t="shared" si="2"/>
        <v>0</v>
      </c>
      <c r="K232" s="159">
        <f t="shared" si="3"/>
        <v>0</v>
      </c>
      <c r="L232" s="208"/>
      <c r="M232" s="364"/>
      <c r="N232" s="208"/>
      <c r="O232" s="208"/>
      <c r="P232" s="208"/>
      <c r="Q232" s="208"/>
      <c r="R232" s="208"/>
      <c r="S232" s="208"/>
      <c r="T232" s="208"/>
      <c r="U232" s="208"/>
      <c r="V232" s="208"/>
      <c r="W232" s="208"/>
      <c r="X232" s="208"/>
      <c r="Y232" s="208"/>
    </row>
    <row r="233" ht="14.25" customHeight="1">
      <c r="A233" s="319"/>
      <c r="B233" s="313"/>
      <c r="C233" s="314"/>
      <c r="D233" s="315"/>
      <c r="E233" s="315">
        <f t="shared" si="1"/>
        <v>0</v>
      </c>
      <c r="F233" s="331"/>
      <c r="G233" s="314"/>
      <c r="H233" s="314"/>
      <c r="I233" s="314"/>
      <c r="J233" s="315">
        <f t="shared" si="2"/>
        <v>0</v>
      </c>
      <c r="K233" s="159">
        <f t="shared" si="3"/>
        <v>0</v>
      </c>
      <c r="L233" s="208"/>
      <c r="M233" s="364"/>
      <c r="N233" s="208"/>
      <c r="O233" s="208"/>
      <c r="P233" s="208"/>
      <c r="Q233" s="208"/>
      <c r="R233" s="208"/>
      <c r="S233" s="208"/>
      <c r="T233" s="208"/>
      <c r="U233" s="208"/>
      <c r="V233" s="208"/>
      <c r="W233" s="208"/>
      <c r="X233" s="208"/>
      <c r="Y233" s="208"/>
    </row>
    <row r="234" ht="14.25" customHeight="1">
      <c r="A234" s="319"/>
      <c r="B234" s="313"/>
      <c r="C234" s="314"/>
      <c r="D234" s="315"/>
      <c r="E234" s="315">
        <f t="shared" si="1"/>
        <v>0</v>
      </c>
      <c r="F234" s="331"/>
      <c r="G234" s="314"/>
      <c r="H234" s="314"/>
      <c r="I234" s="314"/>
      <c r="J234" s="315">
        <f t="shared" si="2"/>
        <v>0</v>
      </c>
      <c r="K234" s="159">
        <f t="shared" si="3"/>
        <v>0</v>
      </c>
      <c r="L234" s="208"/>
      <c r="M234" s="364"/>
      <c r="N234" s="208"/>
      <c r="O234" s="208"/>
      <c r="P234" s="208"/>
      <c r="Q234" s="208"/>
      <c r="R234" s="208"/>
      <c r="S234" s="208"/>
      <c r="T234" s="208"/>
      <c r="U234" s="208"/>
      <c r="V234" s="208"/>
      <c r="W234" s="208"/>
      <c r="X234" s="208"/>
      <c r="Y234" s="208"/>
    </row>
    <row r="235" ht="14.25" customHeight="1">
      <c r="A235" s="319"/>
      <c r="B235" s="313"/>
      <c r="C235" s="314"/>
      <c r="D235" s="315"/>
      <c r="E235" s="315">
        <f t="shared" si="1"/>
        <v>0</v>
      </c>
      <c r="F235" s="331"/>
      <c r="G235" s="314"/>
      <c r="H235" s="314"/>
      <c r="I235" s="314"/>
      <c r="J235" s="315">
        <f t="shared" si="2"/>
        <v>0</v>
      </c>
      <c r="K235" s="159">
        <f t="shared" si="3"/>
        <v>0</v>
      </c>
      <c r="L235" s="208"/>
      <c r="M235" s="364"/>
      <c r="N235" s="208"/>
      <c r="O235" s="208"/>
      <c r="P235" s="208"/>
      <c r="Q235" s="208"/>
      <c r="R235" s="208"/>
      <c r="S235" s="208"/>
      <c r="T235" s="208"/>
      <c r="U235" s="208"/>
      <c r="V235" s="208"/>
      <c r="W235" s="208"/>
      <c r="X235" s="208"/>
      <c r="Y235" s="208"/>
    </row>
    <row r="236" ht="14.25" customHeight="1">
      <c r="A236" s="319"/>
      <c r="B236" s="313"/>
      <c r="C236" s="314"/>
      <c r="D236" s="315"/>
      <c r="E236" s="315">
        <f t="shared" si="1"/>
        <v>0</v>
      </c>
      <c r="F236" s="331"/>
      <c r="G236" s="314"/>
      <c r="H236" s="314"/>
      <c r="I236" s="314"/>
      <c r="J236" s="315">
        <f t="shared" si="2"/>
        <v>0</v>
      </c>
      <c r="K236" s="159">
        <f t="shared" si="3"/>
        <v>0</v>
      </c>
      <c r="L236" s="208"/>
      <c r="M236" s="364"/>
      <c r="N236" s="208"/>
      <c r="O236" s="208"/>
      <c r="P236" s="208"/>
      <c r="Q236" s="208"/>
      <c r="R236" s="208"/>
      <c r="S236" s="208"/>
      <c r="T236" s="208"/>
      <c r="U236" s="208"/>
      <c r="V236" s="208"/>
      <c r="W236" s="208"/>
      <c r="X236" s="208"/>
      <c r="Y236" s="208"/>
    </row>
    <row r="237" ht="14.25" customHeight="1">
      <c r="A237" s="319"/>
      <c r="B237" s="313"/>
      <c r="C237" s="314"/>
      <c r="D237" s="315"/>
      <c r="E237" s="315">
        <f t="shared" si="1"/>
        <v>0</v>
      </c>
      <c r="F237" s="331"/>
      <c r="G237" s="314"/>
      <c r="H237" s="314"/>
      <c r="I237" s="314"/>
      <c r="J237" s="315">
        <f t="shared" si="2"/>
        <v>0</v>
      </c>
      <c r="K237" s="159">
        <f t="shared" si="3"/>
        <v>0</v>
      </c>
      <c r="L237" s="208"/>
      <c r="M237" s="364"/>
      <c r="N237" s="208"/>
      <c r="O237" s="208"/>
      <c r="P237" s="208"/>
      <c r="Q237" s="208"/>
      <c r="R237" s="208"/>
      <c r="S237" s="208"/>
      <c r="T237" s="208"/>
      <c r="U237" s="208"/>
      <c r="V237" s="208"/>
      <c r="W237" s="208"/>
      <c r="X237" s="208"/>
      <c r="Y237" s="208"/>
    </row>
    <row r="238" ht="14.25" customHeight="1">
      <c r="A238" s="319"/>
      <c r="B238" s="313"/>
      <c r="C238" s="314"/>
      <c r="D238" s="315"/>
      <c r="E238" s="315">
        <f t="shared" si="1"/>
        <v>0</v>
      </c>
      <c r="F238" s="331"/>
      <c r="G238" s="314"/>
      <c r="H238" s="314"/>
      <c r="I238" s="314"/>
      <c r="J238" s="315">
        <f t="shared" si="2"/>
        <v>0</v>
      </c>
      <c r="K238" s="159">
        <f t="shared" si="3"/>
        <v>0</v>
      </c>
      <c r="L238" s="208"/>
      <c r="M238" s="364"/>
      <c r="N238" s="208"/>
      <c r="O238" s="208"/>
      <c r="P238" s="208"/>
      <c r="Q238" s="208"/>
      <c r="R238" s="208"/>
      <c r="S238" s="208"/>
      <c r="T238" s="208"/>
      <c r="U238" s="208"/>
      <c r="V238" s="208"/>
      <c r="W238" s="208"/>
      <c r="X238" s="208"/>
      <c r="Y238" s="208"/>
    </row>
    <row r="239" ht="14.25" customHeight="1">
      <c r="A239" s="319"/>
      <c r="B239" s="313"/>
      <c r="C239" s="314"/>
      <c r="D239" s="315"/>
      <c r="E239" s="315">
        <f t="shared" si="1"/>
        <v>0</v>
      </c>
      <c r="F239" s="331"/>
      <c r="G239" s="314"/>
      <c r="H239" s="314"/>
      <c r="I239" s="314"/>
      <c r="J239" s="315">
        <f t="shared" si="2"/>
        <v>0</v>
      </c>
      <c r="K239" s="159">
        <f t="shared" si="3"/>
        <v>0</v>
      </c>
      <c r="L239" s="208"/>
      <c r="M239" s="364"/>
      <c r="N239" s="208"/>
      <c r="O239" s="208"/>
      <c r="P239" s="208"/>
      <c r="Q239" s="208"/>
      <c r="R239" s="208"/>
      <c r="S239" s="208"/>
      <c r="T239" s="208"/>
      <c r="U239" s="208"/>
      <c r="V239" s="208"/>
      <c r="W239" s="208"/>
      <c r="X239" s="208"/>
      <c r="Y239" s="208"/>
    </row>
    <row r="240" ht="14.25" customHeight="1">
      <c r="A240" s="319"/>
      <c r="B240" s="313"/>
      <c r="C240" s="314"/>
      <c r="D240" s="315"/>
      <c r="E240" s="315">
        <f t="shared" si="1"/>
        <v>0</v>
      </c>
      <c r="F240" s="331"/>
      <c r="G240" s="314"/>
      <c r="H240" s="314"/>
      <c r="I240" s="314"/>
      <c r="J240" s="315">
        <f t="shared" si="2"/>
        <v>0</v>
      </c>
      <c r="K240" s="159">
        <f t="shared" si="3"/>
        <v>0</v>
      </c>
      <c r="L240" s="208"/>
      <c r="M240" s="364"/>
      <c r="N240" s="208"/>
      <c r="O240" s="208"/>
      <c r="P240" s="208"/>
      <c r="Q240" s="208"/>
      <c r="R240" s="208"/>
      <c r="S240" s="208"/>
      <c r="T240" s="208"/>
      <c r="U240" s="208"/>
      <c r="V240" s="208"/>
      <c r="W240" s="208"/>
      <c r="X240" s="208"/>
      <c r="Y240" s="208"/>
    </row>
    <row r="241" ht="14.25" customHeight="1">
      <c r="A241" s="319"/>
      <c r="B241" s="313"/>
      <c r="C241" s="314"/>
      <c r="D241" s="315"/>
      <c r="E241" s="315">
        <f t="shared" si="1"/>
        <v>0</v>
      </c>
      <c r="F241" s="331"/>
      <c r="G241" s="314"/>
      <c r="H241" s="314"/>
      <c r="I241" s="314"/>
      <c r="J241" s="315">
        <f t="shared" si="2"/>
        <v>0</v>
      </c>
      <c r="K241" s="159">
        <f t="shared" si="3"/>
        <v>0</v>
      </c>
      <c r="L241" s="208"/>
      <c r="M241" s="364"/>
      <c r="N241" s="208"/>
      <c r="O241" s="208"/>
      <c r="P241" s="208"/>
      <c r="Q241" s="208"/>
      <c r="R241" s="208"/>
      <c r="S241" s="208"/>
      <c r="T241" s="208"/>
      <c r="U241" s="208"/>
      <c r="V241" s="208"/>
      <c r="W241" s="208"/>
      <c r="X241" s="208"/>
      <c r="Y241" s="208"/>
    </row>
    <row r="242" ht="14.25" customHeight="1">
      <c r="A242" s="319"/>
      <c r="B242" s="313"/>
      <c r="C242" s="314"/>
      <c r="D242" s="315"/>
      <c r="E242" s="315">
        <f t="shared" si="1"/>
        <v>0</v>
      </c>
      <c r="F242" s="331"/>
      <c r="G242" s="314"/>
      <c r="H242" s="314"/>
      <c r="I242" s="314"/>
      <c r="J242" s="315">
        <f t="shared" si="2"/>
        <v>0</v>
      </c>
      <c r="K242" s="159">
        <f t="shared" si="3"/>
        <v>0</v>
      </c>
      <c r="L242" s="208"/>
      <c r="M242" s="364"/>
      <c r="N242" s="208"/>
      <c r="O242" s="208"/>
      <c r="P242" s="208"/>
      <c r="Q242" s="90"/>
      <c r="R242" s="208"/>
      <c r="S242" s="208"/>
      <c r="T242" s="208"/>
      <c r="U242" s="208"/>
      <c r="V242" s="208"/>
      <c r="W242" s="208"/>
      <c r="X242" s="208"/>
      <c r="Y242" s="208"/>
    </row>
    <row r="243" ht="14.25" customHeight="1">
      <c r="A243" s="319"/>
      <c r="B243" s="313"/>
      <c r="C243" s="314"/>
      <c r="D243" s="315"/>
      <c r="E243" s="315">
        <f t="shared" si="1"/>
        <v>0</v>
      </c>
      <c r="F243" s="331"/>
      <c r="G243" s="314"/>
      <c r="H243" s="314"/>
      <c r="I243" s="314"/>
      <c r="J243" s="315">
        <f t="shared" si="2"/>
        <v>0</v>
      </c>
      <c r="K243" s="159">
        <f t="shared" si="3"/>
        <v>0</v>
      </c>
      <c r="L243" s="208"/>
      <c r="M243" s="364"/>
      <c r="N243" s="208"/>
      <c r="O243" s="208"/>
      <c r="P243" s="208"/>
      <c r="Q243" s="90"/>
      <c r="R243" s="208"/>
      <c r="S243" s="208"/>
      <c r="T243" s="208"/>
      <c r="U243" s="208"/>
      <c r="V243" s="208"/>
      <c r="W243" s="208"/>
      <c r="X243" s="208"/>
      <c r="Y243" s="208"/>
    </row>
    <row r="244" ht="14.25" customHeight="1">
      <c r="A244" s="249"/>
      <c r="B244" s="313"/>
      <c r="C244" s="314"/>
      <c r="D244" s="315"/>
      <c r="E244" s="315">
        <f t="shared" si="1"/>
        <v>0</v>
      </c>
      <c r="F244" s="331"/>
      <c r="G244" s="314"/>
      <c r="H244" s="314"/>
      <c r="I244" s="314"/>
      <c r="J244" s="315">
        <f t="shared" si="2"/>
        <v>0</v>
      </c>
      <c r="K244" s="159">
        <f t="shared" si="3"/>
        <v>0</v>
      </c>
      <c r="L244" s="90"/>
      <c r="M244" s="364"/>
      <c r="N244" s="208"/>
      <c r="O244" s="90"/>
      <c r="P244" s="90"/>
      <c r="Q244" s="90"/>
      <c r="R244" s="90"/>
      <c r="S244" s="90"/>
      <c r="T244" s="90"/>
      <c r="U244" s="90"/>
      <c r="V244" s="90"/>
      <c r="W244" s="90"/>
      <c r="X244" s="90"/>
      <c r="Y244" s="90"/>
    </row>
    <row r="245" ht="14.25" customHeight="1">
      <c r="A245" s="249"/>
      <c r="B245" s="313"/>
      <c r="C245" s="314"/>
      <c r="D245" s="315"/>
      <c r="E245" s="315">
        <f t="shared" si="1"/>
        <v>0</v>
      </c>
      <c r="F245" s="331"/>
      <c r="G245" s="314"/>
      <c r="H245" s="314"/>
      <c r="I245" s="314"/>
      <c r="J245" s="315">
        <f t="shared" si="2"/>
        <v>0</v>
      </c>
      <c r="K245" s="159">
        <f t="shared" si="3"/>
        <v>0</v>
      </c>
      <c r="L245" s="90"/>
      <c r="M245" s="364"/>
      <c r="N245" s="208"/>
      <c r="O245" s="90"/>
      <c r="P245" s="90"/>
      <c r="Q245" s="90"/>
      <c r="R245" s="90"/>
      <c r="S245" s="90"/>
      <c r="T245" s="90"/>
      <c r="U245" s="90"/>
      <c r="V245" s="90"/>
      <c r="W245" s="90"/>
      <c r="X245" s="90"/>
      <c r="Y245" s="90"/>
    </row>
    <row r="246" ht="14.25" customHeight="1">
      <c r="A246" s="249"/>
      <c r="B246" s="313"/>
      <c r="C246" s="314"/>
      <c r="D246" s="315"/>
      <c r="E246" s="315">
        <f t="shared" si="1"/>
        <v>0</v>
      </c>
      <c r="F246" s="331"/>
      <c r="G246" s="314"/>
      <c r="H246" s="314"/>
      <c r="I246" s="314"/>
      <c r="J246" s="315">
        <f t="shared" si="2"/>
        <v>0</v>
      </c>
      <c r="K246" s="159">
        <f t="shared" si="3"/>
        <v>0</v>
      </c>
      <c r="L246" s="90"/>
      <c r="M246" s="364"/>
      <c r="N246" s="208"/>
      <c r="O246" s="90"/>
      <c r="P246" s="90"/>
      <c r="Q246" s="90"/>
      <c r="R246" s="90"/>
      <c r="S246" s="90"/>
      <c r="T246" s="90"/>
      <c r="U246" s="90"/>
      <c r="V246" s="90"/>
      <c r="W246" s="90"/>
      <c r="X246" s="90"/>
      <c r="Y246" s="90"/>
    </row>
    <row r="247" ht="14.25" customHeight="1">
      <c r="A247" s="249"/>
      <c r="B247" s="313"/>
      <c r="C247" s="314"/>
      <c r="D247" s="315"/>
      <c r="E247" s="315">
        <f t="shared" si="1"/>
        <v>0</v>
      </c>
      <c r="F247" s="331"/>
      <c r="G247" s="314"/>
      <c r="H247" s="314"/>
      <c r="I247" s="314"/>
      <c r="J247" s="315">
        <f t="shared" si="2"/>
        <v>0</v>
      </c>
      <c r="K247" s="159">
        <f t="shared" si="3"/>
        <v>0</v>
      </c>
      <c r="L247" s="90"/>
      <c r="M247" s="364"/>
      <c r="N247" s="208"/>
      <c r="O247" s="90"/>
      <c r="P247" s="90"/>
      <c r="Q247" s="90"/>
      <c r="R247" s="90"/>
      <c r="S247" s="90"/>
      <c r="T247" s="90"/>
      <c r="U247" s="90"/>
      <c r="V247" s="90"/>
      <c r="W247" s="90"/>
      <c r="X247" s="90"/>
      <c r="Y247" s="90"/>
    </row>
    <row r="248" ht="14.25" customHeight="1">
      <c r="A248" s="249"/>
      <c r="B248" s="313"/>
      <c r="C248" s="314"/>
      <c r="D248" s="315"/>
      <c r="E248" s="315">
        <f t="shared" si="1"/>
        <v>0</v>
      </c>
      <c r="F248" s="331"/>
      <c r="G248" s="314"/>
      <c r="H248" s="314"/>
      <c r="I248" s="314"/>
      <c r="J248" s="315">
        <f t="shared" si="2"/>
        <v>0</v>
      </c>
      <c r="K248" s="159">
        <f t="shared" si="3"/>
        <v>0</v>
      </c>
      <c r="L248" s="90"/>
      <c r="M248" s="364"/>
      <c r="N248" s="208"/>
      <c r="O248" s="90"/>
      <c r="P248" s="90"/>
      <c r="Q248" s="90"/>
      <c r="R248" s="90"/>
      <c r="S248" s="90"/>
      <c r="T248" s="90"/>
      <c r="U248" s="90"/>
      <c r="V248" s="90"/>
      <c r="W248" s="90"/>
      <c r="X248" s="90"/>
      <c r="Y248" s="90"/>
    </row>
    <row r="249" ht="14.25" customHeight="1">
      <c r="A249" s="249"/>
      <c r="B249" s="313"/>
      <c r="C249" s="314"/>
      <c r="D249" s="315"/>
      <c r="E249" s="315">
        <f t="shared" si="1"/>
        <v>0</v>
      </c>
      <c r="F249" s="331"/>
      <c r="G249" s="314"/>
      <c r="H249" s="314"/>
      <c r="I249" s="314"/>
      <c r="J249" s="315">
        <f t="shared" si="2"/>
        <v>0</v>
      </c>
      <c r="K249" s="159">
        <f t="shared" si="3"/>
        <v>0</v>
      </c>
      <c r="L249" s="90"/>
      <c r="M249" s="364"/>
      <c r="N249" s="208"/>
      <c r="O249" s="90"/>
      <c r="P249" s="90"/>
      <c r="Q249" s="90"/>
      <c r="R249" s="90"/>
      <c r="S249" s="90"/>
      <c r="T249" s="90"/>
      <c r="U249" s="90"/>
      <c r="V249" s="90"/>
      <c r="W249" s="90"/>
      <c r="X249" s="90"/>
      <c r="Y249" s="90"/>
    </row>
    <row r="250" ht="14.25" customHeight="1">
      <c r="A250" s="249"/>
      <c r="B250" s="313"/>
      <c r="C250" s="314"/>
      <c r="D250" s="315"/>
      <c r="E250" s="315">
        <f t="shared" si="1"/>
        <v>0</v>
      </c>
      <c r="F250" s="331"/>
      <c r="G250" s="314"/>
      <c r="H250" s="314"/>
      <c r="I250" s="314"/>
      <c r="J250" s="315">
        <f t="shared" si="2"/>
        <v>0</v>
      </c>
      <c r="K250" s="159">
        <f t="shared" si="3"/>
        <v>0</v>
      </c>
      <c r="L250" s="90"/>
      <c r="M250" s="364"/>
      <c r="N250" s="208"/>
      <c r="O250" s="90"/>
      <c r="P250" s="90"/>
      <c r="Q250" s="90"/>
      <c r="R250" s="90"/>
      <c r="S250" s="90"/>
      <c r="T250" s="90"/>
      <c r="U250" s="90"/>
      <c r="V250" s="90"/>
      <c r="W250" s="90"/>
      <c r="X250" s="90"/>
      <c r="Y250" s="90"/>
    </row>
    <row r="251" ht="14.25" customHeight="1">
      <c r="A251" s="249"/>
      <c r="B251" s="313"/>
      <c r="C251" s="314"/>
      <c r="D251" s="315"/>
      <c r="E251" s="315">
        <f t="shared" si="1"/>
        <v>0</v>
      </c>
      <c r="F251" s="331"/>
      <c r="G251" s="314"/>
      <c r="H251" s="314"/>
      <c r="I251" s="314"/>
      <c r="J251" s="315">
        <f t="shared" si="2"/>
        <v>0</v>
      </c>
      <c r="K251" s="159">
        <f t="shared" si="3"/>
        <v>0</v>
      </c>
      <c r="L251" s="90"/>
      <c r="M251" s="364"/>
      <c r="N251" s="208"/>
      <c r="O251" s="90"/>
      <c r="P251" s="90"/>
      <c r="Q251" s="90"/>
      <c r="R251" s="90"/>
      <c r="S251" s="90"/>
      <c r="T251" s="90"/>
      <c r="U251" s="90"/>
      <c r="V251" s="90"/>
      <c r="W251" s="90"/>
      <c r="X251" s="90"/>
      <c r="Y251" s="90"/>
    </row>
    <row r="252" ht="14.25" customHeight="1">
      <c r="A252" s="249"/>
      <c r="B252" s="313"/>
      <c r="C252" s="314"/>
      <c r="D252" s="315"/>
      <c r="E252" s="315">
        <f t="shared" si="1"/>
        <v>0</v>
      </c>
      <c r="F252" s="331"/>
      <c r="G252" s="314"/>
      <c r="H252" s="314"/>
      <c r="I252" s="314"/>
      <c r="J252" s="315">
        <f t="shared" si="2"/>
        <v>0</v>
      </c>
      <c r="K252" s="159">
        <f t="shared" si="3"/>
        <v>0</v>
      </c>
      <c r="L252" s="90"/>
      <c r="M252" s="364"/>
      <c r="N252" s="208"/>
      <c r="O252" s="90"/>
      <c r="P252" s="90"/>
      <c r="Q252" s="90"/>
      <c r="R252" s="90"/>
      <c r="S252" s="90"/>
      <c r="T252" s="90"/>
      <c r="U252" s="90"/>
      <c r="V252" s="90"/>
      <c r="W252" s="90"/>
      <c r="X252" s="90"/>
      <c r="Y252" s="90"/>
    </row>
    <row r="253" ht="14.25" customHeight="1">
      <c r="A253" s="249"/>
      <c r="B253" s="313"/>
      <c r="C253" s="314"/>
      <c r="D253" s="315"/>
      <c r="E253" s="315">
        <f t="shared" si="1"/>
        <v>0</v>
      </c>
      <c r="F253" s="331"/>
      <c r="G253" s="314"/>
      <c r="H253" s="314"/>
      <c r="I253" s="314"/>
      <c r="J253" s="315">
        <f t="shared" si="2"/>
        <v>0</v>
      </c>
      <c r="K253" s="159">
        <f t="shared" si="3"/>
        <v>0</v>
      </c>
      <c r="L253" s="90"/>
      <c r="M253" s="364"/>
      <c r="N253" s="208"/>
      <c r="O253" s="90"/>
      <c r="P253" s="90"/>
      <c r="Q253" s="90"/>
      <c r="R253" s="90"/>
      <c r="S253" s="90"/>
      <c r="T253" s="90"/>
      <c r="U253" s="90"/>
      <c r="V253" s="90"/>
      <c r="W253" s="90"/>
      <c r="X253" s="90"/>
      <c r="Y253" s="90"/>
    </row>
    <row r="254" ht="14.25" customHeight="1">
      <c r="A254" s="249"/>
      <c r="B254" s="313"/>
      <c r="C254" s="314"/>
      <c r="D254" s="315"/>
      <c r="E254" s="315">
        <f t="shared" si="1"/>
        <v>0</v>
      </c>
      <c r="F254" s="331"/>
      <c r="G254" s="314"/>
      <c r="H254" s="314"/>
      <c r="I254" s="314"/>
      <c r="J254" s="315">
        <f t="shared" si="2"/>
        <v>0</v>
      </c>
      <c r="K254" s="159">
        <f t="shared" si="3"/>
        <v>0</v>
      </c>
      <c r="L254" s="90"/>
      <c r="M254" s="364"/>
      <c r="N254" s="208"/>
      <c r="O254" s="90"/>
      <c r="P254" s="90"/>
      <c r="Q254" s="90"/>
      <c r="R254" s="90"/>
      <c r="S254" s="90"/>
      <c r="T254" s="90"/>
      <c r="U254" s="90"/>
      <c r="V254" s="90"/>
      <c r="W254" s="90"/>
      <c r="X254" s="90"/>
      <c r="Y254" s="90"/>
    </row>
    <row r="255" ht="14.25" customHeight="1">
      <c r="A255" s="249"/>
      <c r="B255" s="313"/>
      <c r="C255" s="314"/>
      <c r="D255" s="315"/>
      <c r="E255" s="315">
        <f t="shared" si="1"/>
        <v>0</v>
      </c>
      <c r="F255" s="331"/>
      <c r="G255" s="314"/>
      <c r="H255" s="314"/>
      <c r="I255" s="314"/>
      <c r="J255" s="315">
        <f t="shared" si="2"/>
        <v>0</v>
      </c>
      <c r="K255" s="159">
        <f t="shared" si="3"/>
        <v>0</v>
      </c>
      <c r="L255" s="90"/>
      <c r="M255" s="364"/>
      <c r="N255" s="208"/>
      <c r="O255" s="90"/>
      <c r="P255" s="90"/>
      <c r="Q255" s="90"/>
      <c r="R255" s="90"/>
      <c r="S255" s="90"/>
      <c r="T255" s="90"/>
      <c r="U255" s="90"/>
      <c r="V255" s="90"/>
      <c r="W255" s="90"/>
      <c r="X255" s="90"/>
      <c r="Y255" s="90"/>
    </row>
    <row r="256" ht="14.25" customHeight="1">
      <c r="A256" s="249"/>
      <c r="B256" s="313"/>
      <c r="C256" s="314"/>
      <c r="D256" s="315"/>
      <c r="E256" s="315">
        <f t="shared" si="1"/>
        <v>0</v>
      </c>
      <c r="F256" s="331"/>
      <c r="G256" s="314"/>
      <c r="H256" s="314"/>
      <c r="I256" s="314"/>
      <c r="J256" s="315">
        <f t="shared" si="2"/>
        <v>0</v>
      </c>
      <c r="K256" s="159">
        <f t="shared" si="3"/>
        <v>0</v>
      </c>
      <c r="L256" s="90"/>
      <c r="M256" s="364"/>
      <c r="N256" s="208"/>
      <c r="O256" s="90"/>
      <c r="P256" s="90"/>
      <c r="Q256" s="90"/>
      <c r="R256" s="90"/>
      <c r="S256" s="90"/>
      <c r="T256" s="90"/>
      <c r="U256" s="90"/>
      <c r="V256" s="90"/>
      <c r="W256" s="90"/>
      <c r="X256" s="90"/>
      <c r="Y256" s="90"/>
    </row>
    <row r="257" ht="14.25" customHeight="1">
      <c r="A257" s="249"/>
      <c r="B257" s="313"/>
      <c r="C257" s="314"/>
      <c r="D257" s="315"/>
      <c r="E257" s="315">
        <f t="shared" si="1"/>
        <v>0</v>
      </c>
      <c r="F257" s="331"/>
      <c r="G257" s="314"/>
      <c r="H257" s="314"/>
      <c r="I257" s="314"/>
      <c r="J257" s="315">
        <f t="shared" si="2"/>
        <v>0</v>
      </c>
      <c r="K257" s="159">
        <f t="shared" si="3"/>
        <v>0</v>
      </c>
      <c r="L257" s="90"/>
      <c r="M257" s="364"/>
      <c r="N257" s="208"/>
      <c r="O257" s="90"/>
      <c r="P257" s="90"/>
      <c r="Q257" s="90"/>
      <c r="R257" s="90"/>
      <c r="S257" s="90"/>
      <c r="T257" s="90"/>
      <c r="U257" s="90"/>
      <c r="V257" s="90"/>
      <c r="W257" s="90"/>
      <c r="X257" s="90"/>
      <c r="Y257" s="90"/>
    </row>
    <row r="258" ht="14.25" customHeight="1">
      <c r="A258" s="249"/>
      <c r="B258" s="313"/>
      <c r="C258" s="314"/>
      <c r="D258" s="315"/>
      <c r="E258" s="315">
        <f t="shared" si="1"/>
        <v>0</v>
      </c>
      <c r="F258" s="331"/>
      <c r="G258" s="314"/>
      <c r="H258" s="314"/>
      <c r="I258" s="314"/>
      <c r="J258" s="315">
        <f t="shared" si="2"/>
        <v>0</v>
      </c>
      <c r="K258" s="159">
        <f t="shared" si="3"/>
        <v>0</v>
      </c>
      <c r="L258" s="90"/>
      <c r="M258" s="364"/>
      <c r="N258" s="208"/>
      <c r="O258" s="90"/>
      <c r="P258" s="90"/>
      <c r="Q258" s="90"/>
      <c r="R258" s="90"/>
      <c r="S258" s="90"/>
      <c r="T258" s="90"/>
      <c r="U258" s="90"/>
      <c r="V258" s="90"/>
      <c r="W258" s="90"/>
      <c r="X258" s="90"/>
      <c r="Y258" s="90"/>
    </row>
    <row r="259" ht="14.25" customHeight="1">
      <c r="A259" s="249"/>
      <c r="B259" s="313"/>
      <c r="C259" s="314"/>
      <c r="D259" s="315"/>
      <c r="E259" s="315">
        <f t="shared" si="1"/>
        <v>0</v>
      </c>
      <c r="F259" s="331"/>
      <c r="G259" s="314"/>
      <c r="H259" s="314"/>
      <c r="I259" s="314"/>
      <c r="J259" s="315">
        <f t="shared" si="2"/>
        <v>0</v>
      </c>
      <c r="K259" s="159">
        <f t="shared" si="3"/>
        <v>0</v>
      </c>
      <c r="L259" s="90"/>
      <c r="M259" s="364"/>
      <c r="N259" s="208"/>
      <c r="O259" s="90"/>
      <c r="P259" s="90"/>
      <c r="Q259" s="90"/>
      <c r="R259" s="90"/>
      <c r="S259" s="90"/>
      <c r="T259" s="90"/>
      <c r="U259" s="90"/>
      <c r="V259" s="90"/>
      <c r="W259" s="90"/>
      <c r="X259" s="90"/>
      <c r="Y259" s="90"/>
    </row>
    <row r="260" ht="14.25" customHeight="1">
      <c r="A260" s="249"/>
      <c r="B260" s="313"/>
      <c r="C260" s="314"/>
      <c r="D260" s="315"/>
      <c r="E260" s="315">
        <f t="shared" si="1"/>
        <v>0</v>
      </c>
      <c r="F260" s="331"/>
      <c r="G260" s="314"/>
      <c r="H260" s="314"/>
      <c r="I260" s="314"/>
      <c r="J260" s="315">
        <f t="shared" si="2"/>
        <v>0</v>
      </c>
      <c r="K260" s="159">
        <f t="shared" si="3"/>
        <v>0</v>
      </c>
      <c r="L260" s="90"/>
      <c r="M260" s="364"/>
      <c r="N260" s="208"/>
      <c r="O260" s="90"/>
      <c r="P260" s="90"/>
      <c r="Q260" s="90"/>
      <c r="R260" s="90"/>
      <c r="S260" s="90"/>
      <c r="T260" s="90"/>
      <c r="U260" s="90"/>
      <c r="V260" s="90"/>
      <c r="W260" s="90"/>
      <c r="X260" s="90"/>
      <c r="Y260" s="90"/>
    </row>
    <row r="261" ht="14.25" customHeight="1">
      <c r="A261" s="249"/>
      <c r="B261" s="313"/>
      <c r="C261" s="314"/>
      <c r="D261" s="315"/>
      <c r="E261" s="315">
        <f t="shared" si="1"/>
        <v>0</v>
      </c>
      <c r="F261" s="331"/>
      <c r="G261" s="314"/>
      <c r="H261" s="314"/>
      <c r="I261" s="314"/>
      <c r="J261" s="315">
        <f t="shared" si="2"/>
        <v>0</v>
      </c>
      <c r="K261" s="159">
        <f t="shared" si="3"/>
        <v>0</v>
      </c>
      <c r="L261" s="90"/>
      <c r="M261" s="364"/>
      <c r="N261" s="208"/>
      <c r="O261" s="90"/>
      <c r="P261" s="90"/>
      <c r="Q261" s="90"/>
      <c r="R261" s="90"/>
      <c r="S261" s="90"/>
      <c r="T261" s="90"/>
      <c r="U261" s="90"/>
      <c r="V261" s="90"/>
      <c r="W261" s="90"/>
      <c r="X261" s="90"/>
      <c r="Y261" s="90"/>
    </row>
    <row r="262" ht="14.25" customHeight="1">
      <c r="A262" s="249"/>
      <c r="B262" s="313"/>
      <c r="C262" s="314"/>
      <c r="D262" s="315"/>
      <c r="E262" s="315">
        <f t="shared" si="1"/>
        <v>0</v>
      </c>
      <c r="F262" s="331"/>
      <c r="G262" s="314"/>
      <c r="H262" s="314"/>
      <c r="I262" s="314"/>
      <c r="J262" s="315">
        <f t="shared" si="2"/>
        <v>0</v>
      </c>
      <c r="K262" s="159">
        <f t="shared" si="3"/>
        <v>0</v>
      </c>
      <c r="L262" s="90"/>
      <c r="M262" s="364"/>
      <c r="N262" s="208"/>
      <c r="O262" s="90"/>
      <c r="P262" s="90"/>
      <c r="Q262" s="227"/>
      <c r="R262" s="90"/>
      <c r="S262" s="90"/>
      <c r="T262" s="90"/>
      <c r="U262" s="90"/>
      <c r="V262" s="90"/>
      <c r="W262" s="90"/>
      <c r="X262" s="90"/>
      <c r="Y262" s="90"/>
    </row>
    <row r="263" ht="14.25" customHeight="1">
      <c r="A263" s="249"/>
      <c r="B263" s="313"/>
      <c r="C263" s="314"/>
      <c r="D263" s="315"/>
      <c r="E263" s="315">
        <f t="shared" si="1"/>
        <v>0</v>
      </c>
      <c r="F263" s="331"/>
      <c r="G263" s="314"/>
      <c r="H263" s="314"/>
      <c r="I263" s="314"/>
      <c r="J263" s="315">
        <f t="shared" si="2"/>
        <v>0</v>
      </c>
      <c r="K263" s="159">
        <f t="shared" si="3"/>
        <v>0</v>
      </c>
      <c r="L263" s="90"/>
      <c r="M263" s="364"/>
      <c r="N263" s="208"/>
      <c r="O263" s="90"/>
      <c r="P263" s="90"/>
      <c r="Q263" s="208"/>
      <c r="R263" s="90"/>
      <c r="S263" s="90"/>
      <c r="T263" s="90"/>
      <c r="U263" s="90"/>
      <c r="V263" s="90"/>
      <c r="W263" s="90"/>
      <c r="X263" s="90"/>
      <c r="Y263" s="90"/>
    </row>
    <row r="264" ht="14.25" customHeight="1">
      <c r="A264" s="249"/>
      <c r="B264" s="313"/>
      <c r="C264" s="314"/>
      <c r="D264" s="315"/>
      <c r="E264" s="315">
        <f t="shared" si="1"/>
        <v>0</v>
      </c>
      <c r="F264" s="331"/>
      <c r="G264" s="314"/>
      <c r="H264" s="314"/>
      <c r="I264" s="314"/>
      <c r="J264" s="315">
        <f t="shared" si="2"/>
        <v>0</v>
      </c>
      <c r="K264" s="159">
        <f t="shared" si="3"/>
        <v>0</v>
      </c>
      <c r="L264" s="366"/>
      <c r="M264" s="364"/>
      <c r="N264" s="208"/>
      <c r="O264" s="227"/>
      <c r="P264" s="227"/>
      <c r="Q264" s="158"/>
      <c r="R264" s="227"/>
      <c r="S264" s="227"/>
      <c r="T264" s="227"/>
      <c r="U264" s="227"/>
      <c r="V264" s="90"/>
      <c r="W264" s="90"/>
      <c r="X264" s="90"/>
      <c r="Y264" s="90"/>
    </row>
    <row r="265" ht="14.25" customHeight="1">
      <c r="A265" s="249"/>
      <c r="B265" s="313"/>
      <c r="C265" s="314"/>
      <c r="D265" s="315"/>
      <c r="E265" s="315">
        <f t="shared" si="1"/>
        <v>0</v>
      </c>
      <c r="F265" s="331"/>
      <c r="G265" s="314"/>
      <c r="H265" s="314"/>
      <c r="I265" s="314"/>
      <c r="J265" s="315">
        <f t="shared" si="2"/>
        <v>0</v>
      </c>
      <c r="K265" s="159">
        <f t="shared" si="3"/>
        <v>0</v>
      </c>
      <c r="L265" s="208"/>
      <c r="M265" s="364"/>
      <c r="N265" s="208"/>
      <c r="O265" s="227"/>
      <c r="P265" s="208"/>
      <c r="Q265" s="158"/>
      <c r="R265" s="208"/>
      <c r="S265" s="208"/>
      <c r="T265" s="208"/>
      <c r="U265" s="208"/>
      <c r="V265" s="90"/>
      <c r="W265" s="90"/>
      <c r="X265" s="90"/>
      <c r="Y265" s="90"/>
    </row>
    <row r="266" ht="14.25" customHeight="1">
      <c r="A266" s="249"/>
      <c r="B266" s="313"/>
      <c r="C266" s="314"/>
      <c r="D266" s="315"/>
      <c r="E266" s="315">
        <f t="shared" si="1"/>
        <v>0</v>
      </c>
      <c r="F266" s="331"/>
      <c r="G266" s="314"/>
      <c r="H266" s="314"/>
      <c r="I266" s="314"/>
      <c r="J266" s="315">
        <f t="shared" si="2"/>
        <v>0</v>
      </c>
      <c r="K266" s="159">
        <f t="shared" si="3"/>
        <v>0</v>
      </c>
      <c r="L266" s="158"/>
      <c r="M266" s="364"/>
      <c r="N266" s="208"/>
      <c r="O266" s="158"/>
      <c r="P266" s="158"/>
      <c r="Q266" s="158"/>
      <c r="R266" s="158"/>
      <c r="S266" s="159"/>
      <c r="T266" s="158"/>
      <c r="U266" s="158"/>
      <c r="V266" s="90"/>
      <c r="W266" s="90"/>
      <c r="X266" s="90"/>
      <c r="Y266" s="90"/>
    </row>
    <row r="267" ht="14.25" customHeight="1">
      <c r="A267" s="249"/>
      <c r="B267" s="313"/>
      <c r="C267" s="314"/>
      <c r="D267" s="315"/>
      <c r="E267" s="315">
        <f t="shared" si="1"/>
        <v>0</v>
      </c>
      <c r="F267" s="331"/>
      <c r="G267" s="314"/>
      <c r="H267" s="314"/>
      <c r="I267" s="314"/>
      <c r="J267" s="315">
        <f t="shared" si="2"/>
        <v>0</v>
      </c>
      <c r="K267" s="159">
        <f t="shared" si="3"/>
        <v>0</v>
      </c>
      <c r="L267" s="158"/>
      <c r="M267" s="364"/>
      <c r="N267" s="208"/>
      <c r="O267" s="158"/>
      <c r="P267" s="158"/>
      <c r="Q267" s="158"/>
      <c r="R267" s="158"/>
      <c r="S267" s="159"/>
      <c r="T267" s="158"/>
      <c r="U267" s="158"/>
      <c r="V267" s="90"/>
      <c r="W267" s="90"/>
      <c r="X267" s="90"/>
      <c r="Y267" s="90"/>
    </row>
    <row r="268" ht="14.25" customHeight="1">
      <c r="A268" s="249"/>
      <c r="B268" s="313"/>
      <c r="C268" s="314"/>
      <c r="D268" s="315"/>
      <c r="E268" s="315">
        <f t="shared" si="1"/>
        <v>0</v>
      </c>
      <c r="F268" s="331"/>
      <c r="G268" s="314"/>
      <c r="H268" s="314"/>
      <c r="I268" s="314"/>
      <c r="J268" s="315">
        <f t="shared" si="2"/>
        <v>0</v>
      </c>
      <c r="K268" s="159">
        <f t="shared" si="3"/>
        <v>0</v>
      </c>
      <c r="L268" s="158"/>
      <c r="M268" s="364"/>
      <c r="N268" s="208"/>
      <c r="O268" s="158"/>
      <c r="P268" s="158"/>
      <c r="Q268" s="158"/>
      <c r="R268" s="158"/>
      <c r="S268" s="159"/>
      <c r="T268" s="158"/>
      <c r="U268" s="158"/>
      <c r="V268" s="90"/>
      <c r="W268" s="90"/>
      <c r="X268" s="90"/>
      <c r="Y268" s="90"/>
    </row>
    <row r="269" ht="14.25" customHeight="1">
      <c r="A269" s="249"/>
      <c r="B269" s="313"/>
      <c r="C269" s="314"/>
      <c r="D269" s="315"/>
      <c r="E269" s="315">
        <f t="shared" si="1"/>
        <v>0</v>
      </c>
      <c r="F269" s="331"/>
      <c r="G269" s="314"/>
      <c r="H269" s="314"/>
      <c r="I269" s="314"/>
      <c r="J269" s="315">
        <f t="shared" si="2"/>
        <v>0</v>
      </c>
      <c r="K269" s="159">
        <f t="shared" si="3"/>
        <v>0</v>
      </c>
      <c r="L269" s="158"/>
      <c r="M269" s="364"/>
      <c r="N269" s="208"/>
      <c r="O269" s="158"/>
      <c r="P269" s="158"/>
      <c r="Q269" s="158"/>
      <c r="R269" s="158"/>
      <c r="S269" s="159"/>
      <c r="T269" s="158"/>
      <c r="U269" s="158"/>
      <c r="V269" s="90"/>
      <c r="W269" s="90"/>
      <c r="X269" s="90"/>
      <c r="Y269" s="90"/>
    </row>
    <row r="270" ht="14.25" customHeight="1">
      <c r="A270" s="249"/>
      <c r="B270" s="313"/>
      <c r="C270" s="314"/>
      <c r="D270" s="315"/>
      <c r="E270" s="315">
        <f t="shared" si="1"/>
        <v>0</v>
      </c>
      <c r="F270" s="331"/>
      <c r="G270" s="314"/>
      <c r="H270" s="314"/>
      <c r="I270" s="314"/>
      <c r="J270" s="315">
        <f t="shared" si="2"/>
        <v>0</v>
      </c>
      <c r="K270" s="159">
        <f t="shared" si="3"/>
        <v>0</v>
      </c>
      <c r="L270" s="158"/>
      <c r="M270" s="364"/>
      <c r="N270" s="208"/>
      <c r="O270" s="158"/>
      <c r="P270" s="158"/>
      <c r="Q270" s="158"/>
      <c r="R270" s="158"/>
      <c r="S270" s="159"/>
      <c r="T270" s="158"/>
      <c r="U270" s="158"/>
      <c r="V270" s="90"/>
      <c r="W270" s="90"/>
      <c r="X270" s="90"/>
      <c r="Y270" s="90"/>
    </row>
    <row r="271" ht="14.25" customHeight="1">
      <c r="A271" s="249"/>
      <c r="B271" s="313"/>
      <c r="C271" s="314"/>
      <c r="D271" s="315"/>
      <c r="E271" s="315">
        <f t="shared" si="1"/>
        <v>0</v>
      </c>
      <c r="F271" s="331"/>
      <c r="G271" s="314"/>
      <c r="H271" s="314"/>
      <c r="I271" s="314"/>
      <c r="J271" s="315">
        <f t="shared" si="2"/>
        <v>0</v>
      </c>
      <c r="K271" s="159">
        <f t="shared" si="3"/>
        <v>0</v>
      </c>
      <c r="L271" s="158"/>
      <c r="M271" s="364"/>
      <c r="N271" s="208"/>
      <c r="O271" s="158"/>
      <c r="P271" s="158"/>
      <c r="Q271" s="158"/>
      <c r="R271" s="158"/>
      <c r="S271" s="159"/>
      <c r="T271" s="158"/>
      <c r="U271" s="158"/>
      <c r="V271" s="90"/>
      <c r="W271" s="90"/>
      <c r="X271" s="90"/>
      <c r="Y271" s="90"/>
    </row>
    <row r="272" ht="14.25" customHeight="1">
      <c r="A272" s="249"/>
      <c r="B272" s="313"/>
      <c r="C272" s="314"/>
      <c r="D272" s="315"/>
      <c r="E272" s="315">
        <f t="shared" si="1"/>
        <v>0</v>
      </c>
      <c r="F272" s="331"/>
      <c r="G272" s="314"/>
      <c r="H272" s="314"/>
      <c r="I272" s="314"/>
      <c r="J272" s="315">
        <f t="shared" si="2"/>
        <v>0</v>
      </c>
      <c r="K272" s="159">
        <f t="shared" si="3"/>
        <v>0</v>
      </c>
      <c r="L272" s="158"/>
      <c r="M272" s="364"/>
      <c r="N272" s="208"/>
      <c r="O272" s="158"/>
      <c r="P272" s="158"/>
      <c r="Q272" s="158"/>
      <c r="R272" s="158"/>
      <c r="S272" s="159"/>
      <c r="T272" s="158"/>
      <c r="U272" s="158"/>
      <c r="V272" s="90"/>
      <c r="W272" s="90"/>
      <c r="X272" s="90"/>
      <c r="Y272" s="90"/>
    </row>
    <row r="273" ht="14.25" customHeight="1">
      <c r="A273" s="249"/>
      <c r="B273" s="313"/>
      <c r="C273" s="314"/>
      <c r="D273" s="315"/>
      <c r="E273" s="315">
        <f t="shared" si="1"/>
        <v>0</v>
      </c>
      <c r="F273" s="331"/>
      <c r="G273" s="314"/>
      <c r="H273" s="314"/>
      <c r="I273" s="314"/>
      <c r="J273" s="315">
        <f t="shared" si="2"/>
        <v>0</v>
      </c>
      <c r="K273" s="159">
        <f t="shared" si="3"/>
        <v>0</v>
      </c>
      <c r="L273" s="158"/>
      <c r="M273" s="364"/>
      <c r="N273" s="208"/>
      <c r="O273" s="158"/>
      <c r="P273" s="158"/>
      <c r="Q273" s="90"/>
      <c r="R273" s="158"/>
      <c r="S273" s="158"/>
      <c r="T273" s="158"/>
      <c r="U273" s="158"/>
      <c r="V273" s="90"/>
      <c r="W273" s="90"/>
      <c r="X273" s="90"/>
      <c r="Y273" s="90"/>
    </row>
    <row r="274" ht="14.25" customHeight="1">
      <c r="A274" s="249"/>
      <c r="B274" s="313"/>
      <c r="C274" s="314"/>
      <c r="D274" s="315"/>
      <c r="E274" s="315">
        <f t="shared" si="1"/>
        <v>0</v>
      </c>
      <c r="F274" s="331"/>
      <c r="G274" s="314"/>
      <c r="H274" s="314"/>
      <c r="I274" s="314"/>
      <c r="J274" s="315">
        <f t="shared" si="2"/>
        <v>0</v>
      </c>
      <c r="K274" s="159">
        <f t="shared" si="3"/>
        <v>0</v>
      </c>
      <c r="L274" s="158"/>
      <c r="M274" s="364"/>
      <c r="N274" s="208"/>
      <c r="O274" s="158"/>
      <c r="P274" s="158"/>
      <c r="Q274" s="90"/>
      <c r="R274" s="158"/>
      <c r="S274" s="158"/>
      <c r="T274" s="158"/>
      <c r="U274" s="158"/>
      <c r="V274" s="90"/>
      <c r="W274" s="90"/>
      <c r="X274" s="90"/>
      <c r="Y274" s="90"/>
    </row>
    <row r="275" ht="14.25" customHeight="1">
      <c r="A275" s="249"/>
      <c r="B275" s="313"/>
      <c r="C275" s="314"/>
      <c r="D275" s="315"/>
      <c r="E275" s="315">
        <f t="shared" si="1"/>
        <v>0</v>
      </c>
      <c r="F275" s="331"/>
      <c r="G275" s="314"/>
      <c r="H275" s="314"/>
      <c r="I275" s="314"/>
      <c r="J275" s="315">
        <f t="shared" si="2"/>
        <v>0</v>
      </c>
      <c r="K275" s="159">
        <f t="shared" si="3"/>
        <v>0</v>
      </c>
      <c r="L275" s="90"/>
      <c r="M275" s="364"/>
      <c r="N275" s="208"/>
      <c r="O275" s="90"/>
      <c r="P275" s="90"/>
      <c r="Q275" s="90"/>
      <c r="R275" s="90"/>
      <c r="S275" s="90"/>
      <c r="T275" s="90"/>
      <c r="U275" s="90"/>
      <c r="V275" s="90"/>
      <c r="W275" s="90"/>
      <c r="X275" s="90"/>
      <c r="Y275" s="90"/>
    </row>
    <row r="276" ht="14.25" customHeight="1">
      <c r="A276" s="249"/>
      <c r="B276" s="313"/>
      <c r="C276" s="314"/>
      <c r="D276" s="315"/>
      <c r="E276" s="315">
        <f t="shared" si="1"/>
        <v>0</v>
      </c>
      <c r="F276" s="331"/>
      <c r="G276" s="314"/>
      <c r="H276" s="314"/>
      <c r="I276" s="314"/>
      <c r="J276" s="315">
        <f t="shared" si="2"/>
        <v>0</v>
      </c>
      <c r="K276" s="159">
        <f t="shared" si="3"/>
        <v>0</v>
      </c>
      <c r="L276" s="90"/>
      <c r="M276" s="364"/>
      <c r="N276" s="208"/>
      <c r="O276" s="90"/>
      <c r="P276" s="90"/>
      <c r="Q276" s="90"/>
      <c r="R276" s="90"/>
      <c r="S276" s="90"/>
      <c r="T276" s="90"/>
      <c r="U276" s="90"/>
      <c r="V276" s="90"/>
      <c r="W276" s="90"/>
      <c r="X276" s="90"/>
      <c r="Y276" s="90"/>
    </row>
    <row r="277" ht="14.25" customHeight="1">
      <c r="A277" s="249"/>
      <c r="B277" s="313"/>
      <c r="C277" s="314"/>
      <c r="D277" s="315"/>
      <c r="E277" s="315">
        <f t="shared" si="1"/>
        <v>0</v>
      </c>
      <c r="F277" s="331"/>
      <c r="G277" s="314"/>
      <c r="H277" s="314"/>
      <c r="I277" s="314"/>
      <c r="J277" s="315">
        <f t="shared" si="2"/>
        <v>0</v>
      </c>
      <c r="K277" s="159">
        <f t="shared" si="3"/>
        <v>0</v>
      </c>
      <c r="L277" s="90"/>
      <c r="M277" s="364"/>
      <c r="N277" s="208"/>
      <c r="O277" s="90"/>
      <c r="P277" s="90"/>
      <c r="Q277" s="90"/>
      <c r="R277" s="90"/>
      <c r="S277" s="90"/>
      <c r="T277" s="90"/>
      <c r="U277" s="90"/>
      <c r="V277" s="90"/>
      <c r="W277" s="90"/>
      <c r="X277" s="90"/>
      <c r="Y277" s="90"/>
    </row>
    <row r="278" ht="14.25" customHeight="1">
      <c r="A278" s="249"/>
      <c r="B278" s="313"/>
      <c r="C278" s="314"/>
      <c r="D278" s="315"/>
      <c r="E278" s="315">
        <f t="shared" si="1"/>
        <v>0</v>
      </c>
      <c r="F278" s="331"/>
      <c r="G278" s="314"/>
      <c r="H278" s="314"/>
      <c r="I278" s="314"/>
      <c r="J278" s="315">
        <f t="shared" si="2"/>
        <v>0</v>
      </c>
      <c r="K278" s="159">
        <f t="shared" si="3"/>
        <v>0</v>
      </c>
      <c r="L278" s="90"/>
      <c r="M278" s="364"/>
      <c r="N278" s="208"/>
      <c r="O278" s="90"/>
      <c r="P278" s="90"/>
      <c r="Q278" s="90"/>
      <c r="R278" s="90"/>
      <c r="S278" s="90"/>
      <c r="T278" s="90"/>
      <c r="U278" s="90"/>
      <c r="V278" s="90"/>
      <c r="W278" s="90"/>
      <c r="X278" s="90"/>
      <c r="Y278" s="90"/>
    </row>
    <row r="279" ht="14.25" customHeight="1">
      <c r="A279" s="249"/>
      <c r="B279" s="313"/>
      <c r="C279" s="314"/>
      <c r="D279" s="315"/>
      <c r="E279" s="315">
        <f t="shared" si="1"/>
        <v>0</v>
      </c>
      <c r="F279" s="331"/>
      <c r="G279" s="314"/>
      <c r="H279" s="314"/>
      <c r="I279" s="314"/>
      <c r="J279" s="315">
        <f t="shared" si="2"/>
        <v>0</v>
      </c>
      <c r="K279" s="159">
        <f t="shared" si="3"/>
        <v>0</v>
      </c>
      <c r="L279" s="90"/>
      <c r="M279" s="364"/>
      <c r="N279" s="208"/>
      <c r="O279" s="90"/>
      <c r="P279" s="90"/>
      <c r="Q279" s="90"/>
      <c r="R279" s="90"/>
      <c r="S279" s="90"/>
      <c r="T279" s="90"/>
      <c r="U279" s="90"/>
      <c r="V279" s="90"/>
      <c r="W279" s="90"/>
      <c r="X279" s="90"/>
      <c r="Y279" s="90"/>
    </row>
    <row r="280" ht="14.25" customHeight="1">
      <c r="A280" s="249"/>
      <c r="B280" s="313"/>
      <c r="C280" s="314"/>
      <c r="D280" s="315"/>
      <c r="E280" s="315">
        <f t="shared" si="1"/>
        <v>0</v>
      </c>
      <c r="F280" s="331"/>
      <c r="G280" s="314"/>
      <c r="H280" s="314"/>
      <c r="I280" s="314"/>
      <c r="J280" s="315">
        <f t="shared" si="2"/>
        <v>0</v>
      </c>
      <c r="K280" s="159">
        <f t="shared" si="3"/>
        <v>0</v>
      </c>
      <c r="L280" s="90"/>
      <c r="M280" s="364"/>
      <c r="N280" s="208"/>
      <c r="O280" s="90"/>
      <c r="P280" s="90"/>
      <c r="Q280" s="90"/>
      <c r="R280" s="90"/>
      <c r="S280" s="90"/>
      <c r="T280" s="90"/>
      <c r="U280" s="90"/>
      <c r="V280" s="90"/>
      <c r="W280" s="90"/>
      <c r="X280" s="90"/>
      <c r="Y280" s="90"/>
    </row>
    <row r="281" ht="14.25" customHeight="1">
      <c r="A281" s="249"/>
      <c r="B281" s="313"/>
      <c r="C281" s="314"/>
      <c r="D281" s="315"/>
      <c r="E281" s="315">
        <f t="shared" si="1"/>
        <v>0</v>
      </c>
      <c r="F281" s="331"/>
      <c r="G281" s="314"/>
      <c r="H281" s="314"/>
      <c r="I281" s="314"/>
      <c r="J281" s="315">
        <f t="shared" si="2"/>
        <v>0</v>
      </c>
      <c r="K281" s="159">
        <f t="shared" si="3"/>
        <v>0</v>
      </c>
      <c r="L281" s="90"/>
      <c r="M281" s="364"/>
      <c r="N281" s="208"/>
      <c r="O281" s="90"/>
      <c r="P281" s="90"/>
      <c r="Q281" s="90"/>
      <c r="R281" s="90"/>
      <c r="S281" s="90"/>
      <c r="T281" s="90"/>
      <c r="U281" s="90"/>
      <c r="V281" s="90"/>
      <c r="W281" s="90"/>
      <c r="X281" s="90"/>
      <c r="Y281" s="90"/>
    </row>
    <row r="282" ht="14.25" customHeight="1">
      <c r="A282" s="249"/>
      <c r="B282" s="313"/>
      <c r="C282" s="314"/>
      <c r="D282" s="315"/>
      <c r="E282" s="315">
        <f t="shared" si="1"/>
        <v>0</v>
      </c>
      <c r="F282" s="331"/>
      <c r="G282" s="314"/>
      <c r="H282" s="314"/>
      <c r="I282" s="314"/>
      <c r="J282" s="315">
        <f t="shared" si="2"/>
        <v>0</v>
      </c>
      <c r="K282" s="159">
        <f t="shared" si="3"/>
        <v>0</v>
      </c>
      <c r="L282" s="90"/>
      <c r="M282" s="364"/>
      <c r="N282" s="208"/>
      <c r="O282" s="90"/>
      <c r="P282" s="90"/>
      <c r="Q282" s="90"/>
      <c r="R282" s="90"/>
      <c r="S282" s="90"/>
      <c r="T282" s="90"/>
      <c r="U282" s="90"/>
      <c r="V282" s="90"/>
      <c r="W282" s="90"/>
      <c r="X282" s="90"/>
      <c r="Y282" s="90"/>
    </row>
    <row r="283" ht="14.25" customHeight="1">
      <c r="A283" s="249"/>
      <c r="B283" s="313"/>
      <c r="C283" s="314"/>
      <c r="D283" s="315"/>
      <c r="E283" s="315">
        <f t="shared" si="1"/>
        <v>0</v>
      </c>
      <c r="F283" s="331"/>
      <c r="G283" s="314"/>
      <c r="H283" s="314"/>
      <c r="I283" s="314"/>
      <c r="J283" s="315">
        <f t="shared" si="2"/>
        <v>0</v>
      </c>
      <c r="K283" s="159">
        <f t="shared" si="3"/>
        <v>0</v>
      </c>
      <c r="L283" s="90"/>
      <c r="M283" s="364"/>
      <c r="N283" s="208"/>
      <c r="O283" s="90"/>
      <c r="P283" s="90"/>
      <c r="Q283" s="90"/>
      <c r="R283" s="90"/>
      <c r="S283" s="90"/>
      <c r="T283" s="90"/>
      <c r="U283" s="90"/>
      <c r="V283" s="90"/>
      <c r="W283" s="90"/>
      <c r="X283" s="90"/>
      <c r="Y283" s="90"/>
    </row>
    <row r="284" ht="14.25" customHeight="1">
      <c r="A284" s="249"/>
      <c r="B284" s="313"/>
      <c r="C284" s="314"/>
      <c r="D284" s="315"/>
      <c r="E284" s="315">
        <f t="shared" si="1"/>
        <v>0</v>
      </c>
      <c r="F284" s="331"/>
      <c r="G284" s="314"/>
      <c r="H284" s="314"/>
      <c r="I284" s="314"/>
      <c r="J284" s="315">
        <f t="shared" si="2"/>
        <v>0</v>
      </c>
      <c r="K284" s="159">
        <f t="shared" si="3"/>
        <v>0</v>
      </c>
      <c r="L284" s="90"/>
      <c r="M284" s="364"/>
      <c r="N284" s="208"/>
      <c r="O284" s="90"/>
      <c r="P284" s="90"/>
      <c r="Q284" s="90"/>
      <c r="R284" s="90"/>
      <c r="S284" s="90"/>
      <c r="T284" s="90"/>
      <c r="U284" s="90"/>
      <c r="V284" s="90"/>
      <c r="W284" s="90"/>
      <c r="X284" s="90"/>
      <c r="Y284" s="90"/>
    </row>
    <row r="285" ht="14.25" customHeight="1">
      <c r="A285" s="249"/>
      <c r="B285" s="313"/>
      <c r="C285" s="314"/>
      <c r="D285" s="315"/>
      <c r="E285" s="315">
        <f t="shared" si="1"/>
        <v>0</v>
      </c>
      <c r="F285" s="331"/>
      <c r="G285" s="314"/>
      <c r="H285" s="314"/>
      <c r="I285" s="314"/>
      <c r="J285" s="315">
        <f t="shared" si="2"/>
        <v>0</v>
      </c>
      <c r="K285" s="159">
        <f t="shared" si="3"/>
        <v>0</v>
      </c>
      <c r="L285" s="90"/>
      <c r="M285" s="364"/>
      <c r="N285" s="208"/>
      <c r="O285" s="90"/>
      <c r="P285" s="90"/>
      <c r="Q285" s="90"/>
      <c r="R285" s="90"/>
      <c r="S285" s="90"/>
      <c r="T285" s="90"/>
      <c r="U285" s="90"/>
      <c r="V285" s="90"/>
      <c r="W285" s="90"/>
      <c r="X285" s="90"/>
      <c r="Y285" s="90"/>
    </row>
    <row r="286" ht="14.25" customHeight="1">
      <c r="A286" s="249"/>
      <c r="B286" s="313"/>
      <c r="C286" s="314"/>
      <c r="D286" s="315"/>
      <c r="E286" s="315">
        <f t="shared" si="1"/>
        <v>0</v>
      </c>
      <c r="F286" s="331"/>
      <c r="G286" s="314"/>
      <c r="H286" s="314"/>
      <c r="I286" s="314"/>
      <c r="J286" s="315">
        <f t="shared" si="2"/>
        <v>0</v>
      </c>
      <c r="K286" s="159">
        <f t="shared" si="3"/>
        <v>0</v>
      </c>
      <c r="L286" s="90"/>
      <c r="M286" s="364"/>
      <c r="N286" s="208"/>
      <c r="O286" s="90"/>
      <c r="P286" s="90"/>
      <c r="Q286" s="90"/>
      <c r="R286" s="90"/>
      <c r="S286" s="90"/>
      <c r="T286" s="90"/>
      <c r="U286" s="90"/>
      <c r="V286" s="90"/>
      <c r="W286" s="90"/>
      <c r="X286" s="90"/>
      <c r="Y286" s="90"/>
    </row>
    <row r="287" ht="14.25" customHeight="1">
      <c r="A287" s="249"/>
      <c r="B287" s="313"/>
      <c r="C287" s="314"/>
      <c r="D287" s="315"/>
      <c r="E287" s="315">
        <f t="shared" si="1"/>
        <v>0</v>
      </c>
      <c r="F287" s="331"/>
      <c r="G287" s="314"/>
      <c r="H287" s="314"/>
      <c r="I287" s="314"/>
      <c r="J287" s="315">
        <f t="shared" si="2"/>
        <v>0</v>
      </c>
      <c r="K287" s="159">
        <f t="shared" si="3"/>
        <v>0</v>
      </c>
      <c r="L287" s="90"/>
      <c r="M287" s="364"/>
      <c r="N287" s="208"/>
      <c r="O287" s="90"/>
      <c r="P287" s="90"/>
      <c r="Q287" s="90"/>
      <c r="R287" s="90"/>
      <c r="S287" s="90"/>
      <c r="T287" s="90"/>
      <c r="U287" s="90"/>
      <c r="V287" s="90"/>
      <c r="W287" s="90"/>
      <c r="X287" s="90"/>
      <c r="Y287" s="90"/>
    </row>
    <row r="288" ht="14.25" customHeight="1">
      <c r="A288" s="249"/>
      <c r="B288" s="313"/>
      <c r="C288" s="314"/>
      <c r="D288" s="315"/>
      <c r="E288" s="315">
        <f t="shared" si="1"/>
        <v>0</v>
      </c>
      <c r="F288" s="331"/>
      <c r="G288" s="314"/>
      <c r="H288" s="314"/>
      <c r="I288" s="314"/>
      <c r="J288" s="315">
        <f t="shared" si="2"/>
        <v>0</v>
      </c>
      <c r="K288" s="159">
        <f t="shared" si="3"/>
        <v>0</v>
      </c>
      <c r="L288" s="90"/>
      <c r="M288" s="364"/>
      <c r="N288" s="208"/>
      <c r="O288" s="90"/>
      <c r="P288" s="90"/>
      <c r="Q288" s="90"/>
      <c r="R288" s="90"/>
      <c r="S288" s="90"/>
      <c r="T288" s="90"/>
      <c r="U288" s="90"/>
      <c r="V288" s="90"/>
      <c r="W288" s="90"/>
      <c r="X288" s="90"/>
      <c r="Y288" s="90"/>
    </row>
    <row r="289" ht="14.25" customHeight="1">
      <c r="A289" s="249"/>
      <c r="B289" s="313"/>
      <c r="C289" s="314"/>
      <c r="D289" s="315"/>
      <c r="E289" s="315">
        <f t="shared" si="1"/>
        <v>0</v>
      </c>
      <c r="F289" s="331"/>
      <c r="G289" s="314"/>
      <c r="H289" s="314"/>
      <c r="I289" s="314"/>
      <c r="J289" s="315">
        <f t="shared" si="2"/>
        <v>0</v>
      </c>
      <c r="K289" s="159">
        <f t="shared" si="3"/>
        <v>0</v>
      </c>
      <c r="L289" s="90"/>
      <c r="M289" s="364"/>
      <c r="N289" s="208"/>
      <c r="O289" s="90"/>
      <c r="P289" s="90"/>
      <c r="Q289" s="90"/>
      <c r="R289" s="90"/>
      <c r="S289" s="90"/>
      <c r="T289" s="90"/>
      <c r="U289" s="90"/>
      <c r="V289" s="90"/>
      <c r="W289" s="90"/>
      <c r="X289" s="90"/>
      <c r="Y289" s="90"/>
    </row>
    <row r="290" ht="14.25" customHeight="1">
      <c r="A290" s="249"/>
      <c r="B290" s="313"/>
      <c r="C290" s="314"/>
      <c r="D290" s="315"/>
      <c r="E290" s="315">
        <f t="shared" si="1"/>
        <v>0</v>
      </c>
      <c r="F290" s="331"/>
      <c r="G290" s="314"/>
      <c r="H290" s="314"/>
      <c r="I290" s="314"/>
      <c r="J290" s="315">
        <f t="shared" si="2"/>
        <v>0</v>
      </c>
      <c r="K290" s="159">
        <f t="shared" si="3"/>
        <v>0</v>
      </c>
      <c r="L290" s="90"/>
      <c r="M290" s="364"/>
      <c r="N290" s="208"/>
      <c r="O290" s="90"/>
      <c r="P290" s="90"/>
      <c r="Q290" s="90"/>
      <c r="R290" s="90"/>
      <c r="S290" s="90"/>
      <c r="T290" s="90"/>
      <c r="U290" s="90"/>
      <c r="V290" s="90"/>
      <c r="W290" s="90"/>
      <c r="X290" s="90"/>
      <c r="Y290" s="90"/>
    </row>
    <row r="291" ht="14.25" customHeight="1">
      <c r="A291" s="249"/>
      <c r="B291" s="313"/>
      <c r="C291" s="314"/>
      <c r="D291" s="315"/>
      <c r="E291" s="315">
        <f t="shared" si="1"/>
        <v>0</v>
      </c>
      <c r="F291" s="331"/>
      <c r="G291" s="314"/>
      <c r="H291" s="314"/>
      <c r="I291" s="314"/>
      <c r="J291" s="315">
        <f t="shared" si="2"/>
        <v>0</v>
      </c>
      <c r="K291" s="159">
        <f t="shared" si="3"/>
        <v>0</v>
      </c>
      <c r="L291" s="90"/>
      <c r="M291" s="364"/>
      <c r="N291" s="208"/>
      <c r="O291" s="90"/>
      <c r="P291" s="90"/>
      <c r="Q291" s="90"/>
      <c r="R291" s="90"/>
      <c r="S291" s="90"/>
      <c r="T291" s="90"/>
      <c r="U291" s="90"/>
      <c r="V291" s="90"/>
      <c r="W291" s="90"/>
      <c r="X291" s="90"/>
      <c r="Y291" s="90"/>
    </row>
    <row r="292" ht="14.25" customHeight="1">
      <c r="A292" s="249"/>
      <c r="B292" s="313"/>
      <c r="C292" s="314"/>
      <c r="D292" s="315"/>
      <c r="E292" s="315">
        <f t="shared" si="1"/>
        <v>0</v>
      </c>
      <c r="F292" s="331"/>
      <c r="G292" s="314"/>
      <c r="H292" s="314"/>
      <c r="I292" s="314"/>
      <c r="J292" s="315">
        <f t="shared" si="2"/>
        <v>0</v>
      </c>
      <c r="K292" s="159">
        <f t="shared" si="3"/>
        <v>0</v>
      </c>
      <c r="L292" s="90"/>
      <c r="M292" s="364"/>
      <c r="N292" s="208"/>
      <c r="O292" s="90"/>
      <c r="P292" s="90"/>
      <c r="Q292" s="90"/>
      <c r="R292" s="90"/>
      <c r="S292" s="90"/>
      <c r="T292" s="90"/>
      <c r="U292" s="90"/>
      <c r="V292" s="90"/>
      <c r="W292" s="90"/>
      <c r="X292" s="90"/>
      <c r="Y292" s="90"/>
    </row>
    <row r="293" ht="14.25" customHeight="1">
      <c r="A293" s="249"/>
      <c r="B293" s="313"/>
      <c r="C293" s="314"/>
      <c r="D293" s="315"/>
      <c r="E293" s="315">
        <f t="shared" si="1"/>
        <v>0</v>
      </c>
      <c r="F293" s="331"/>
      <c r="G293" s="314"/>
      <c r="H293" s="314"/>
      <c r="I293" s="314"/>
      <c r="J293" s="315">
        <f t="shared" si="2"/>
        <v>0</v>
      </c>
      <c r="K293" s="159">
        <f t="shared" si="3"/>
        <v>0</v>
      </c>
      <c r="L293" s="90"/>
      <c r="M293" s="364"/>
      <c r="N293" s="208"/>
      <c r="O293" s="90"/>
      <c r="P293" s="90"/>
      <c r="Q293" s="90"/>
      <c r="R293" s="90"/>
      <c r="S293" s="90"/>
      <c r="T293" s="90"/>
      <c r="U293" s="90"/>
      <c r="V293" s="90"/>
      <c r="W293" s="90"/>
      <c r="X293" s="90"/>
      <c r="Y293" s="90"/>
    </row>
    <row r="294" ht="14.25" customHeight="1">
      <c r="A294" s="249"/>
      <c r="B294" s="313"/>
      <c r="C294" s="314"/>
      <c r="D294" s="315"/>
      <c r="E294" s="315">
        <f t="shared" si="1"/>
        <v>0</v>
      </c>
      <c r="F294" s="331"/>
      <c r="G294" s="314"/>
      <c r="H294" s="314"/>
      <c r="I294" s="314"/>
      <c r="J294" s="315">
        <f t="shared" si="2"/>
        <v>0</v>
      </c>
      <c r="K294" s="159">
        <f t="shared" si="3"/>
        <v>0</v>
      </c>
      <c r="L294" s="90"/>
      <c r="M294" s="364"/>
      <c r="N294" s="208"/>
      <c r="O294" s="90"/>
      <c r="P294" s="90"/>
      <c r="Q294" s="90"/>
      <c r="R294" s="90"/>
      <c r="S294" s="90"/>
      <c r="T294" s="90"/>
      <c r="U294" s="90"/>
      <c r="V294" s="90"/>
      <c r="W294" s="90"/>
      <c r="X294" s="90"/>
      <c r="Y294" s="90"/>
    </row>
    <row r="295" ht="14.25" customHeight="1">
      <c r="A295" s="249"/>
      <c r="B295" s="313"/>
      <c r="C295" s="314"/>
      <c r="D295" s="315"/>
      <c r="E295" s="315">
        <f t="shared" si="1"/>
        <v>0</v>
      </c>
      <c r="F295" s="331"/>
      <c r="G295" s="314"/>
      <c r="H295" s="314"/>
      <c r="I295" s="314"/>
      <c r="J295" s="315">
        <f t="shared" si="2"/>
        <v>0</v>
      </c>
      <c r="K295" s="159">
        <f t="shared" si="3"/>
        <v>0</v>
      </c>
      <c r="L295" s="90"/>
      <c r="M295" s="364"/>
      <c r="N295" s="208"/>
      <c r="O295" s="90"/>
      <c r="P295" s="90"/>
      <c r="Q295" s="90"/>
      <c r="R295" s="90"/>
      <c r="S295" s="90"/>
      <c r="T295" s="90"/>
      <c r="U295" s="90"/>
      <c r="V295" s="90"/>
      <c r="W295" s="90"/>
      <c r="X295" s="90"/>
      <c r="Y295" s="90"/>
    </row>
    <row r="296" ht="14.25" customHeight="1">
      <c r="A296" s="249"/>
      <c r="B296" s="313"/>
      <c r="C296" s="314"/>
      <c r="D296" s="315"/>
      <c r="E296" s="315">
        <f t="shared" si="1"/>
        <v>0</v>
      </c>
      <c r="F296" s="331"/>
      <c r="G296" s="314"/>
      <c r="H296" s="314"/>
      <c r="I296" s="314"/>
      <c r="J296" s="315">
        <f t="shared" si="2"/>
        <v>0</v>
      </c>
      <c r="K296" s="159">
        <f t="shared" si="3"/>
        <v>0</v>
      </c>
      <c r="L296" s="90"/>
      <c r="M296" s="364"/>
      <c r="N296" s="208"/>
      <c r="O296" s="90"/>
      <c r="P296" s="90"/>
      <c r="Q296" s="90"/>
      <c r="R296" s="90"/>
      <c r="S296" s="90"/>
      <c r="T296" s="90"/>
      <c r="U296" s="90"/>
      <c r="V296" s="90"/>
      <c r="W296" s="90"/>
      <c r="X296" s="90"/>
      <c r="Y296" s="90"/>
    </row>
    <row r="297" ht="14.25" customHeight="1">
      <c r="A297" s="249"/>
      <c r="B297" s="313"/>
      <c r="C297" s="314"/>
      <c r="D297" s="315"/>
      <c r="E297" s="315">
        <f t="shared" si="1"/>
        <v>0</v>
      </c>
      <c r="F297" s="331"/>
      <c r="G297" s="314"/>
      <c r="H297" s="314"/>
      <c r="I297" s="314"/>
      <c r="J297" s="315">
        <f t="shared" si="2"/>
        <v>0</v>
      </c>
      <c r="K297" s="159">
        <f t="shared" si="3"/>
        <v>0</v>
      </c>
      <c r="L297" s="90"/>
      <c r="M297" s="364"/>
      <c r="N297" s="208"/>
      <c r="O297" s="90"/>
      <c r="P297" s="90"/>
      <c r="Q297" s="90"/>
      <c r="R297" s="90"/>
      <c r="S297" s="90"/>
      <c r="T297" s="90"/>
      <c r="U297" s="90"/>
      <c r="V297" s="90"/>
      <c r="W297" s="90"/>
      <c r="X297" s="90"/>
      <c r="Y297" s="90"/>
    </row>
    <row r="298" ht="14.25" customHeight="1">
      <c r="A298" s="249"/>
      <c r="B298" s="313"/>
      <c r="C298" s="314"/>
      <c r="D298" s="315"/>
      <c r="E298" s="315">
        <f t="shared" si="1"/>
        <v>0</v>
      </c>
      <c r="F298" s="331"/>
      <c r="G298" s="314"/>
      <c r="H298" s="314"/>
      <c r="I298" s="314"/>
      <c r="J298" s="315">
        <f t="shared" si="2"/>
        <v>0</v>
      </c>
      <c r="K298" s="159">
        <f t="shared" si="3"/>
        <v>0</v>
      </c>
      <c r="L298" s="90"/>
      <c r="M298" s="364"/>
      <c r="N298" s="208"/>
      <c r="O298" s="90"/>
      <c r="P298" s="90"/>
      <c r="Q298" s="90"/>
      <c r="R298" s="90"/>
      <c r="S298" s="90"/>
      <c r="T298" s="90"/>
      <c r="U298" s="90"/>
      <c r="V298" s="90"/>
      <c r="W298" s="90"/>
      <c r="X298" s="90"/>
      <c r="Y298" s="90"/>
    </row>
    <row r="299" ht="14.25" customHeight="1">
      <c r="A299" s="249"/>
      <c r="B299" s="313"/>
      <c r="C299" s="314"/>
      <c r="D299" s="315"/>
      <c r="E299" s="315">
        <f t="shared" si="1"/>
        <v>0</v>
      </c>
      <c r="F299" s="331"/>
      <c r="G299" s="314"/>
      <c r="H299" s="314"/>
      <c r="I299" s="314"/>
      <c r="J299" s="315">
        <f t="shared" si="2"/>
        <v>0</v>
      </c>
      <c r="K299" s="159">
        <f t="shared" si="3"/>
        <v>0</v>
      </c>
      <c r="L299" s="90"/>
      <c r="M299" s="364"/>
      <c r="N299" s="208"/>
      <c r="O299" s="90"/>
      <c r="P299" s="90"/>
      <c r="Q299" s="90"/>
      <c r="R299" s="90"/>
      <c r="S299" s="90"/>
      <c r="T299" s="90"/>
      <c r="U299" s="90"/>
      <c r="V299" s="90"/>
      <c r="W299" s="90"/>
      <c r="X299" s="90"/>
      <c r="Y299" s="90"/>
    </row>
    <row r="300" ht="14.25" customHeight="1">
      <c r="A300" s="249"/>
      <c r="B300" s="313"/>
      <c r="C300" s="314"/>
      <c r="D300" s="315"/>
      <c r="E300" s="315">
        <f t="shared" si="1"/>
        <v>0</v>
      </c>
      <c r="F300" s="331"/>
      <c r="G300" s="314"/>
      <c r="H300" s="314"/>
      <c r="I300" s="314"/>
      <c r="J300" s="315">
        <f t="shared" si="2"/>
        <v>0</v>
      </c>
      <c r="K300" s="159">
        <f t="shared" si="3"/>
        <v>0</v>
      </c>
      <c r="L300" s="90"/>
      <c r="M300" s="364"/>
      <c r="N300" s="208"/>
      <c r="O300" s="90"/>
      <c r="P300" s="90"/>
      <c r="Q300" s="90"/>
      <c r="R300" s="90"/>
      <c r="S300" s="90"/>
      <c r="T300" s="90"/>
      <c r="U300" s="90"/>
      <c r="V300" s="90"/>
      <c r="W300" s="90"/>
      <c r="X300" s="90"/>
      <c r="Y300" s="90"/>
    </row>
    <row r="301" ht="14.25" customHeight="1">
      <c r="A301" s="249"/>
      <c r="B301" s="313"/>
      <c r="C301" s="314"/>
      <c r="D301" s="315"/>
      <c r="E301" s="315">
        <f t="shared" si="1"/>
        <v>0</v>
      </c>
      <c r="F301" s="331"/>
      <c r="G301" s="314"/>
      <c r="H301" s="314"/>
      <c r="I301" s="314"/>
      <c r="J301" s="315">
        <f t="shared" si="2"/>
        <v>0</v>
      </c>
      <c r="K301" s="159">
        <f t="shared" si="3"/>
        <v>0</v>
      </c>
      <c r="L301" s="90"/>
      <c r="M301" s="364"/>
      <c r="N301" s="208"/>
      <c r="O301" s="90"/>
      <c r="P301" s="90"/>
      <c r="Q301" s="90"/>
      <c r="R301" s="90"/>
      <c r="S301" s="90"/>
      <c r="T301" s="90"/>
      <c r="U301" s="90"/>
      <c r="V301" s="90"/>
      <c r="W301" s="90"/>
      <c r="X301" s="90"/>
      <c r="Y301" s="90"/>
    </row>
    <row r="302" ht="14.25" customHeight="1">
      <c r="A302" s="249"/>
      <c r="B302" s="313"/>
      <c r="C302" s="314"/>
      <c r="D302" s="315"/>
      <c r="E302" s="315">
        <f t="shared" si="1"/>
        <v>0</v>
      </c>
      <c r="F302" s="331"/>
      <c r="G302" s="314"/>
      <c r="H302" s="314"/>
      <c r="I302" s="314"/>
      <c r="J302" s="315">
        <f t="shared" si="2"/>
        <v>0</v>
      </c>
      <c r="K302" s="159">
        <f t="shared" si="3"/>
        <v>0</v>
      </c>
      <c r="L302" s="90"/>
      <c r="M302" s="364"/>
      <c r="N302" s="208"/>
      <c r="O302" s="90"/>
      <c r="P302" s="90"/>
      <c r="Q302" s="90"/>
      <c r="R302" s="90"/>
      <c r="S302" s="90"/>
      <c r="T302" s="90"/>
      <c r="U302" s="90"/>
      <c r="V302" s="90"/>
      <c r="W302" s="90"/>
      <c r="X302" s="90"/>
      <c r="Y302" s="90"/>
    </row>
    <row r="303" ht="14.25" customHeight="1">
      <c r="A303" s="249"/>
      <c r="B303" s="313"/>
      <c r="C303" s="314"/>
      <c r="D303" s="315"/>
      <c r="E303" s="315">
        <f t="shared" si="1"/>
        <v>0</v>
      </c>
      <c r="F303" s="331"/>
      <c r="G303" s="314"/>
      <c r="H303" s="314"/>
      <c r="I303" s="314"/>
      <c r="J303" s="315">
        <f t="shared" si="2"/>
        <v>0</v>
      </c>
      <c r="K303" s="159">
        <f t="shared" si="3"/>
        <v>0</v>
      </c>
      <c r="L303" s="90"/>
      <c r="M303" s="364"/>
      <c r="N303" s="208"/>
      <c r="O303" s="90"/>
      <c r="P303" s="90"/>
      <c r="Q303" s="90"/>
      <c r="R303" s="90"/>
      <c r="S303" s="90"/>
      <c r="T303" s="90"/>
      <c r="U303" s="90"/>
      <c r="V303" s="90"/>
      <c r="W303" s="90"/>
      <c r="X303" s="90"/>
      <c r="Y303" s="90"/>
    </row>
    <row r="304" ht="14.25" customHeight="1">
      <c r="A304" s="249"/>
      <c r="B304" s="313"/>
      <c r="C304" s="314"/>
      <c r="D304" s="315"/>
      <c r="E304" s="315">
        <f t="shared" si="1"/>
        <v>0</v>
      </c>
      <c r="F304" s="331"/>
      <c r="G304" s="314"/>
      <c r="H304" s="314"/>
      <c r="I304" s="314"/>
      <c r="J304" s="315">
        <f t="shared" si="2"/>
        <v>0</v>
      </c>
      <c r="K304" s="159">
        <f t="shared" si="3"/>
        <v>0</v>
      </c>
      <c r="L304" s="90"/>
      <c r="M304" s="364"/>
      <c r="N304" s="208"/>
      <c r="O304" s="90"/>
      <c r="P304" s="90"/>
      <c r="Q304" s="90"/>
      <c r="R304" s="90"/>
      <c r="S304" s="90"/>
      <c r="T304" s="90"/>
      <c r="U304" s="90"/>
      <c r="V304" s="90"/>
      <c r="W304" s="90"/>
      <c r="X304" s="90"/>
      <c r="Y304" s="90"/>
    </row>
    <row r="305" ht="14.25" customHeight="1">
      <c r="A305" s="249"/>
      <c r="B305" s="313"/>
      <c r="C305" s="314"/>
      <c r="D305" s="315"/>
      <c r="E305" s="315">
        <f t="shared" si="1"/>
        <v>0</v>
      </c>
      <c r="F305" s="331"/>
      <c r="G305" s="314"/>
      <c r="H305" s="314"/>
      <c r="I305" s="314"/>
      <c r="J305" s="315">
        <f t="shared" si="2"/>
        <v>0</v>
      </c>
      <c r="K305" s="159">
        <f t="shared" si="3"/>
        <v>0</v>
      </c>
      <c r="L305" s="90"/>
      <c r="M305" s="364"/>
      <c r="N305" s="208"/>
      <c r="O305" s="90"/>
      <c r="P305" s="90"/>
      <c r="Q305" s="90"/>
      <c r="R305" s="90"/>
      <c r="S305" s="90"/>
      <c r="T305" s="90"/>
      <c r="U305" s="90"/>
      <c r="V305" s="90"/>
      <c r="W305" s="90"/>
      <c r="X305" s="90"/>
      <c r="Y305" s="90"/>
    </row>
    <row r="306" ht="14.25" customHeight="1">
      <c r="A306" s="249"/>
      <c r="B306" s="313"/>
      <c r="C306" s="314"/>
      <c r="D306" s="315"/>
      <c r="E306" s="315">
        <f t="shared" si="1"/>
        <v>0</v>
      </c>
      <c r="F306" s="331"/>
      <c r="G306" s="314"/>
      <c r="H306" s="314"/>
      <c r="I306" s="314"/>
      <c r="J306" s="315">
        <f t="shared" si="2"/>
        <v>0</v>
      </c>
      <c r="K306" s="159">
        <f t="shared" si="3"/>
        <v>0</v>
      </c>
      <c r="L306" s="90"/>
      <c r="M306" s="364"/>
      <c r="N306" s="208"/>
      <c r="O306" s="90"/>
      <c r="P306" s="90"/>
      <c r="Q306" s="90"/>
      <c r="R306" s="90"/>
      <c r="S306" s="90"/>
      <c r="T306" s="90"/>
      <c r="U306" s="90"/>
      <c r="V306" s="90"/>
      <c r="W306" s="90"/>
      <c r="X306" s="90"/>
      <c r="Y306" s="90"/>
    </row>
    <row r="307" ht="14.25" customHeight="1">
      <c r="A307" s="249"/>
      <c r="B307" s="313"/>
      <c r="C307" s="314"/>
      <c r="D307" s="315"/>
      <c r="E307" s="315">
        <f t="shared" si="1"/>
        <v>0</v>
      </c>
      <c r="F307" s="331"/>
      <c r="G307" s="314"/>
      <c r="H307" s="314"/>
      <c r="I307" s="314"/>
      <c r="J307" s="315">
        <f t="shared" si="2"/>
        <v>0</v>
      </c>
      <c r="K307" s="159">
        <f t="shared" si="3"/>
        <v>0</v>
      </c>
      <c r="L307" s="90"/>
      <c r="M307" s="364"/>
      <c r="N307" s="208"/>
      <c r="O307" s="90"/>
      <c r="P307" s="90"/>
      <c r="Q307" s="90"/>
      <c r="R307" s="90"/>
      <c r="S307" s="90"/>
      <c r="T307" s="90"/>
      <c r="U307" s="90"/>
      <c r="V307" s="90"/>
      <c r="W307" s="90"/>
      <c r="X307" s="90"/>
      <c r="Y307" s="90"/>
    </row>
    <row r="308" ht="14.25" customHeight="1">
      <c r="A308" s="249"/>
      <c r="B308" s="313"/>
      <c r="C308" s="314"/>
      <c r="D308" s="315"/>
      <c r="E308" s="315">
        <f t="shared" si="1"/>
        <v>0</v>
      </c>
      <c r="F308" s="331"/>
      <c r="G308" s="314"/>
      <c r="H308" s="314"/>
      <c r="I308" s="314"/>
      <c r="J308" s="315">
        <f t="shared" si="2"/>
        <v>0</v>
      </c>
      <c r="K308" s="159">
        <f t="shared" si="3"/>
        <v>0</v>
      </c>
      <c r="L308" s="90"/>
      <c r="M308" s="364"/>
      <c r="N308" s="208"/>
      <c r="O308" s="90"/>
      <c r="P308" s="90"/>
      <c r="Q308" s="90"/>
      <c r="R308" s="90"/>
      <c r="S308" s="90"/>
      <c r="T308" s="90"/>
      <c r="U308" s="90"/>
      <c r="V308" s="90"/>
      <c r="W308" s="90"/>
      <c r="X308" s="90"/>
      <c r="Y308" s="90"/>
    </row>
    <row r="309" ht="14.25" customHeight="1">
      <c r="A309" s="249"/>
      <c r="B309" s="313"/>
      <c r="C309" s="314"/>
      <c r="D309" s="315"/>
      <c r="E309" s="315">
        <f t="shared" si="1"/>
        <v>0</v>
      </c>
      <c r="F309" s="331"/>
      <c r="G309" s="314"/>
      <c r="H309" s="314"/>
      <c r="I309" s="314"/>
      <c r="J309" s="315">
        <f t="shared" si="2"/>
        <v>0</v>
      </c>
      <c r="K309" s="159">
        <f t="shared" si="3"/>
        <v>0</v>
      </c>
      <c r="L309" s="90"/>
      <c r="M309" s="364"/>
      <c r="N309" s="208"/>
      <c r="O309" s="90"/>
      <c r="P309" s="90"/>
      <c r="Q309" s="90"/>
      <c r="R309" s="90"/>
      <c r="S309" s="90"/>
      <c r="T309" s="90"/>
      <c r="U309" s="90"/>
      <c r="V309" s="90"/>
      <c r="W309" s="90"/>
      <c r="X309" s="90"/>
      <c r="Y309" s="90"/>
    </row>
    <row r="310" ht="14.25" customHeight="1">
      <c r="A310" s="249"/>
      <c r="B310" s="313"/>
      <c r="C310" s="314"/>
      <c r="D310" s="315"/>
      <c r="E310" s="315">
        <f t="shared" si="1"/>
        <v>0</v>
      </c>
      <c r="F310" s="331"/>
      <c r="G310" s="314"/>
      <c r="H310" s="314"/>
      <c r="I310" s="314"/>
      <c r="J310" s="315">
        <f t="shared" si="2"/>
        <v>0</v>
      </c>
      <c r="K310" s="159">
        <f t="shared" si="3"/>
        <v>0</v>
      </c>
      <c r="L310" s="90"/>
      <c r="M310" s="364"/>
      <c r="N310" s="208"/>
      <c r="O310" s="90"/>
      <c r="P310" s="90"/>
      <c r="Q310" s="90"/>
      <c r="R310" s="90"/>
      <c r="S310" s="90"/>
      <c r="T310" s="90"/>
      <c r="U310" s="90"/>
      <c r="V310" s="90"/>
      <c r="W310" s="90"/>
      <c r="X310" s="90"/>
      <c r="Y310" s="90"/>
    </row>
    <row r="311" ht="14.25" customHeight="1">
      <c r="A311" s="249"/>
      <c r="B311" s="313"/>
      <c r="C311" s="314"/>
      <c r="D311" s="315"/>
      <c r="E311" s="315">
        <f t="shared" si="1"/>
        <v>0</v>
      </c>
      <c r="F311" s="331"/>
      <c r="G311" s="314"/>
      <c r="H311" s="314"/>
      <c r="I311" s="314"/>
      <c r="J311" s="315">
        <f t="shared" si="2"/>
        <v>0</v>
      </c>
      <c r="K311" s="159">
        <f t="shared" si="3"/>
        <v>0</v>
      </c>
      <c r="L311" s="90"/>
      <c r="M311" s="364"/>
      <c r="N311" s="208"/>
      <c r="O311" s="90"/>
      <c r="P311" s="90"/>
      <c r="Q311" s="90"/>
      <c r="R311" s="90"/>
      <c r="S311" s="90"/>
      <c r="T311" s="90"/>
      <c r="U311" s="90"/>
      <c r="V311" s="90"/>
      <c r="W311" s="90"/>
      <c r="X311" s="90"/>
      <c r="Y311" s="90"/>
    </row>
    <row r="312" ht="14.25" customHeight="1">
      <c r="A312" s="249"/>
      <c r="B312" s="313"/>
      <c r="C312" s="314"/>
      <c r="D312" s="315"/>
      <c r="E312" s="315">
        <f t="shared" si="1"/>
        <v>0</v>
      </c>
      <c r="F312" s="331"/>
      <c r="G312" s="314"/>
      <c r="H312" s="314"/>
      <c r="I312" s="314"/>
      <c r="J312" s="315">
        <f t="shared" si="2"/>
        <v>0</v>
      </c>
      <c r="K312" s="159">
        <f t="shared" si="3"/>
        <v>0</v>
      </c>
      <c r="L312" s="90"/>
      <c r="M312" s="364"/>
      <c r="N312" s="208"/>
      <c r="O312" s="90"/>
      <c r="P312" s="90"/>
      <c r="Q312" s="90"/>
      <c r="R312" s="90"/>
      <c r="S312" s="90"/>
      <c r="T312" s="90"/>
      <c r="U312" s="90"/>
      <c r="V312" s="90"/>
      <c r="W312" s="90"/>
      <c r="X312" s="90"/>
      <c r="Y312" s="90"/>
    </row>
    <row r="313" ht="14.25" customHeight="1">
      <c r="A313" s="249"/>
      <c r="B313" s="313"/>
      <c r="C313" s="314"/>
      <c r="D313" s="315"/>
      <c r="E313" s="315">
        <f t="shared" si="1"/>
        <v>0</v>
      </c>
      <c r="F313" s="331"/>
      <c r="G313" s="314"/>
      <c r="H313" s="314"/>
      <c r="I313" s="314"/>
      <c r="J313" s="315">
        <f t="shared" si="2"/>
        <v>0</v>
      </c>
      <c r="K313" s="159">
        <f t="shared" si="3"/>
        <v>0</v>
      </c>
      <c r="L313" s="90"/>
      <c r="M313" s="364"/>
      <c r="N313" s="208"/>
      <c r="O313" s="90"/>
      <c r="P313" s="90"/>
      <c r="Q313" s="90"/>
      <c r="R313" s="90"/>
      <c r="S313" s="90"/>
      <c r="T313" s="90"/>
      <c r="U313" s="90"/>
      <c r="V313" s="90"/>
      <c r="W313" s="90"/>
      <c r="X313" s="90"/>
      <c r="Y313" s="90"/>
    </row>
    <row r="314" ht="14.25" customHeight="1">
      <c r="A314" s="249"/>
      <c r="B314" s="313"/>
      <c r="C314" s="314"/>
      <c r="D314" s="315"/>
      <c r="E314" s="315">
        <f t="shared" si="1"/>
        <v>0</v>
      </c>
      <c r="F314" s="331"/>
      <c r="G314" s="314"/>
      <c r="H314" s="314"/>
      <c r="I314" s="314"/>
      <c r="J314" s="315">
        <f t="shared" si="2"/>
        <v>0</v>
      </c>
      <c r="K314" s="159">
        <f t="shared" si="3"/>
        <v>0</v>
      </c>
      <c r="L314" s="90"/>
      <c r="M314" s="364"/>
      <c r="N314" s="208"/>
      <c r="O314" s="90"/>
      <c r="P314" s="90"/>
      <c r="Q314" s="90"/>
      <c r="R314" s="90"/>
      <c r="S314" s="90"/>
      <c r="T314" s="90"/>
      <c r="U314" s="90"/>
      <c r="V314" s="90"/>
      <c r="W314" s="90"/>
      <c r="X314" s="90"/>
      <c r="Y314" s="90"/>
    </row>
    <row r="315" ht="14.25" customHeight="1">
      <c r="A315" s="249"/>
      <c r="B315" s="313"/>
      <c r="C315" s="314"/>
      <c r="D315" s="315"/>
      <c r="E315" s="315">
        <f t="shared" si="1"/>
        <v>0</v>
      </c>
      <c r="F315" s="331"/>
      <c r="G315" s="314"/>
      <c r="H315" s="314"/>
      <c r="I315" s="314"/>
      <c r="J315" s="315">
        <f t="shared" si="2"/>
        <v>0</v>
      </c>
      <c r="K315" s="159">
        <f t="shared" si="3"/>
        <v>0</v>
      </c>
      <c r="L315" s="90"/>
      <c r="M315" s="364"/>
      <c r="N315" s="208"/>
      <c r="O315" s="90"/>
      <c r="P315" s="90"/>
      <c r="Q315" s="90"/>
      <c r="R315" s="90"/>
      <c r="S315" s="90"/>
      <c r="T315" s="90"/>
      <c r="U315" s="90"/>
      <c r="V315" s="90"/>
      <c r="W315" s="90"/>
      <c r="X315" s="90"/>
      <c r="Y315" s="90"/>
    </row>
    <row r="316" ht="14.25" customHeight="1">
      <c r="A316" s="249"/>
      <c r="B316" s="313"/>
      <c r="C316" s="314"/>
      <c r="D316" s="315"/>
      <c r="E316" s="315">
        <f t="shared" si="1"/>
        <v>0</v>
      </c>
      <c r="F316" s="331"/>
      <c r="G316" s="314"/>
      <c r="H316" s="314"/>
      <c r="I316" s="314"/>
      <c r="J316" s="315">
        <f t="shared" si="2"/>
        <v>0</v>
      </c>
      <c r="K316" s="159">
        <f t="shared" si="3"/>
        <v>0</v>
      </c>
      <c r="L316" s="90"/>
      <c r="M316" s="364"/>
      <c r="N316" s="208"/>
      <c r="O316" s="90"/>
      <c r="P316" s="90"/>
      <c r="Q316" s="90"/>
      <c r="R316" s="90"/>
      <c r="S316" s="90"/>
      <c r="T316" s="90"/>
      <c r="U316" s="90"/>
      <c r="V316" s="90"/>
      <c r="W316" s="90"/>
      <c r="X316" s="90"/>
      <c r="Y316" s="90"/>
    </row>
    <row r="317" ht="14.25" customHeight="1">
      <c r="A317" s="249"/>
      <c r="B317" s="313"/>
      <c r="C317" s="314"/>
      <c r="D317" s="315"/>
      <c r="E317" s="315">
        <f t="shared" si="1"/>
        <v>0</v>
      </c>
      <c r="F317" s="331"/>
      <c r="G317" s="314"/>
      <c r="H317" s="314"/>
      <c r="I317" s="314"/>
      <c r="J317" s="315">
        <f t="shared" si="2"/>
        <v>0</v>
      </c>
      <c r="K317" s="159">
        <f t="shared" si="3"/>
        <v>0</v>
      </c>
      <c r="L317" s="90"/>
      <c r="M317" s="364"/>
      <c r="N317" s="208"/>
      <c r="O317" s="90"/>
      <c r="P317" s="90"/>
      <c r="Q317" s="90"/>
      <c r="R317" s="90"/>
      <c r="S317" s="90"/>
      <c r="T317" s="90"/>
      <c r="U317" s="90"/>
      <c r="V317" s="90"/>
      <c r="W317" s="90"/>
      <c r="X317" s="90"/>
      <c r="Y317" s="90"/>
    </row>
    <row r="318" ht="14.25" customHeight="1">
      <c r="A318" s="249"/>
      <c r="B318" s="313"/>
      <c r="C318" s="314"/>
      <c r="D318" s="315"/>
      <c r="E318" s="315">
        <f t="shared" si="1"/>
        <v>0</v>
      </c>
      <c r="F318" s="331"/>
      <c r="G318" s="314"/>
      <c r="H318" s="314"/>
      <c r="I318" s="314"/>
      <c r="J318" s="315">
        <f t="shared" si="2"/>
        <v>0</v>
      </c>
      <c r="K318" s="159">
        <f t="shared" si="3"/>
        <v>0</v>
      </c>
      <c r="L318" s="90"/>
      <c r="M318" s="364"/>
      <c r="N318" s="208"/>
      <c r="O318" s="90"/>
      <c r="P318" s="90"/>
      <c r="Q318" s="90"/>
      <c r="R318" s="90"/>
      <c r="S318" s="90"/>
      <c r="T318" s="90"/>
      <c r="U318" s="90"/>
      <c r="V318" s="90"/>
      <c r="W318" s="90"/>
      <c r="X318" s="90"/>
      <c r="Y318" s="90"/>
    </row>
    <row r="319" ht="14.25" customHeight="1">
      <c r="A319" s="249"/>
      <c r="B319" s="313"/>
      <c r="C319" s="314"/>
      <c r="D319" s="315"/>
      <c r="E319" s="315">
        <f t="shared" si="1"/>
        <v>0</v>
      </c>
      <c r="F319" s="331"/>
      <c r="G319" s="314"/>
      <c r="H319" s="314"/>
      <c r="I319" s="314"/>
      <c r="J319" s="315">
        <f t="shared" si="2"/>
        <v>0</v>
      </c>
      <c r="K319" s="159">
        <f t="shared" si="3"/>
        <v>0</v>
      </c>
      <c r="L319" s="90"/>
      <c r="M319" s="364"/>
      <c r="N319" s="208"/>
      <c r="O319" s="90"/>
      <c r="P319" s="90"/>
      <c r="Q319" s="90"/>
      <c r="R319" s="90"/>
      <c r="S319" s="90"/>
      <c r="T319" s="90"/>
      <c r="U319" s="90"/>
      <c r="V319" s="90"/>
      <c r="W319" s="90"/>
      <c r="X319" s="90"/>
      <c r="Y319" s="90"/>
    </row>
    <row r="320" ht="14.25" customHeight="1">
      <c r="A320" s="249"/>
      <c r="B320" s="313"/>
      <c r="C320" s="314"/>
      <c r="D320" s="315"/>
      <c r="E320" s="315">
        <f t="shared" si="1"/>
        <v>0</v>
      </c>
      <c r="F320" s="331"/>
      <c r="G320" s="314"/>
      <c r="H320" s="314"/>
      <c r="I320" s="314"/>
      <c r="J320" s="315">
        <f t="shared" si="2"/>
        <v>0</v>
      </c>
      <c r="K320" s="159">
        <f t="shared" si="3"/>
        <v>0</v>
      </c>
      <c r="L320" s="90"/>
      <c r="M320" s="364"/>
      <c r="N320" s="208"/>
      <c r="O320" s="90"/>
      <c r="P320" s="90"/>
      <c r="Q320" s="90"/>
      <c r="R320" s="90"/>
      <c r="S320" s="90"/>
      <c r="T320" s="90"/>
      <c r="U320" s="90"/>
      <c r="V320" s="90"/>
      <c r="W320" s="90"/>
      <c r="X320" s="90"/>
      <c r="Y320" s="90"/>
    </row>
    <row r="321" ht="14.25" customHeight="1">
      <c r="A321" s="249"/>
      <c r="B321" s="313"/>
      <c r="C321" s="314"/>
      <c r="D321" s="315"/>
      <c r="E321" s="315">
        <f t="shared" si="1"/>
        <v>0</v>
      </c>
      <c r="F321" s="331"/>
      <c r="G321" s="314"/>
      <c r="H321" s="314"/>
      <c r="I321" s="314"/>
      <c r="J321" s="315">
        <f t="shared" si="2"/>
        <v>0</v>
      </c>
      <c r="K321" s="159">
        <f t="shared" si="3"/>
        <v>0</v>
      </c>
      <c r="L321" s="90"/>
      <c r="M321" s="364"/>
      <c r="N321" s="208"/>
      <c r="O321" s="90"/>
      <c r="P321" s="90"/>
      <c r="Q321" s="90"/>
      <c r="R321" s="90"/>
      <c r="S321" s="90"/>
      <c r="T321" s="90"/>
      <c r="U321" s="90"/>
      <c r="V321" s="90"/>
      <c r="W321" s="90"/>
      <c r="X321" s="90"/>
      <c r="Y321" s="90"/>
    </row>
    <row r="322" ht="14.25" customHeight="1">
      <c r="A322" s="249"/>
      <c r="B322" s="313"/>
      <c r="C322" s="314"/>
      <c r="D322" s="315"/>
      <c r="E322" s="315">
        <f t="shared" si="1"/>
        <v>0</v>
      </c>
      <c r="F322" s="331"/>
      <c r="G322" s="314"/>
      <c r="H322" s="314"/>
      <c r="I322" s="314"/>
      <c r="J322" s="315">
        <f t="shared" si="2"/>
        <v>0</v>
      </c>
      <c r="K322" s="159">
        <f t="shared" si="3"/>
        <v>0</v>
      </c>
      <c r="L322" s="90"/>
      <c r="M322" s="364"/>
      <c r="N322" s="208"/>
      <c r="O322" s="90"/>
      <c r="P322" s="90"/>
      <c r="Q322" s="90"/>
      <c r="R322" s="90"/>
      <c r="S322" s="90"/>
      <c r="T322" s="90"/>
      <c r="U322" s="90"/>
      <c r="V322" s="90"/>
      <c r="W322" s="90"/>
      <c r="X322" s="90"/>
      <c r="Y322" s="90"/>
    </row>
    <row r="323" ht="14.25" customHeight="1">
      <c r="A323" s="249"/>
      <c r="B323" s="313"/>
      <c r="C323" s="314"/>
      <c r="D323" s="315"/>
      <c r="E323" s="315">
        <f t="shared" si="1"/>
        <v>0</v>
      </c>
      <c r="F323" s="331"/>
      <c r="G323" s="314"/>
      <c r="H323" s="314"/>
      <c r="I323" s="314"/>
      <c r="J323" s="315">
        <f t="shared" si="2"/>
        <v>0</v>
      </c>
      <c r="K323" s="159">
        <f t="shared" si="3"/>
        <v>0</v>
      </c>
      <c r="L323" s="90"/>
      <c r="M323" s="364"/>
      <c r="N323" s="208"/>
      <c r="O323" s="90"/>
      <c r="P323" s="90"/>
      <c r="Q323" s="90"/>
      <c r="R323" s="90"/>
      <c r="S323" s="90"/>
      <c r="T323" s="90"/>
      <c r="U323" s="90"/>
      <c r="V323" s="90"/>
      <c r="W323" s="90"/>
      <c r="X323" s="90"/>
      <c r="Y323" s="90"/>
    </row>
    <row r="324" ht="14.25" customHeight="1">
      <c r="A324" s="249"/>
      <c r="B324" s="313"/>
      <c r="C324" s="314"/>
      <c r="D324" s="315"/>
      <c r="E324" s="315">
        <f t="shared" si="1"/>
        <v>0</v>
      </c>
      <c r="F324" s="331"/>
      <c r="G324" s="314"/>
      <c r="H324" s="314"/>
      <c r="I324" s="314"/>
      <c r="J324" s="315">
        <f t="shared" si="2"/>
        <v>0</v>
      </c>
      <c r="K324" s="159">
        <f t="shared" si="3"/>
        <v>0</v>
      </c>
      <c r="L324" s="90"/>
      <c r="M324" s="364"/>
      <c r="N324" s="208"/>
      <c r="O324" s="90"/>
      <c r="P324" s="90"/>
      <c r="Q324" s="90"/>
      <c r="R324" s="90"/>
      <c r="S324" s="90"/>
      <c r="T324" s="90"/>
      <c r="U324" s="90"/>
      <c r="V324" s="90"/>
      <c r="W324" s="90"/>
      <c r="X324" s="90"/>
      <c r="Y324" s="90"/>
    </row>
    <row r="325" ht="14.25" customHeight="1">
      <c r="A325" s="249"/>
      <c r="B325" s="313"/>
      <c r="C325" s="314"/>
      <c r="D325" s="315"/>
      <c r="E325" s="315">
        <f t="shared" si="1"/>
        <v>0</v>
      </c>
      <c r="F325" s="331"/>
      <c r="G325" s="314"/>
      <c r="H325" s="314"/>
      <c r="I325" s="314"/>
      <c r="J325" s="315">
        <f t="shared" si="2"/>
        <v>0</v>
      </c>
      <c r="K325" s="159">
        <f t="shared" si="3"/>
        <v>0</v>
      </c>
      <c r="L325" s="90"/>
      <c r="M325" s="364"/>
      <c r="N325" s="208"/>
      <c r="O325" s="90"/>
      <c r="P325" s="90"/>
      <c r="Q325" s="90"/>
      <c r="R325" s="90"/>
      <c r="S325" s="90"/>
      <c r="T325" s="90"/>
      <c r="U325" s="90"/>
      <c r="V325" s="90"/>
      <c r="W325" s="90"/>
      <c r="X325" s="90"/>
      <c r="Y325" s="90"/>
    </row>
    <row r="326" ht="14.25" customHeight="1">
      <c r="A326" s="249"/>
      <c r="B326" s="313"/>
      <c r="C326" s="314"/>
      <c r="D326" s="315"/>
      <c r="E326" s="315">
        <f t="shared" si="1"/>
        <v>0</v>
      </c>
      <c r="F326" s="331"/>
      <c r="G326" s="314"/>
      <c r="H326" s="314"/>
      <c r="I326" s="314"/>
      <c r="J326" s="315">
        <f t="shared" si="2"/>
        <v>0</v>
      </c>
      <c r="K326" s="159">
        <f t="shared" si="3"/>
        <v>0</v>
      </c>
      <c r="L326" s="90"/>
      <c r="M326" s="364"/>
      <c r="N326" s="208"/>
      <c r="O326" s="90"/>
      <c r="P326" s="90"/>
      <c r="Q326" s="90"/>
      <c r="R326" s="90"/>
      <c r="S326" s="90"/>
      <c r="T326" s="90"/>
      <c r="U326" s="90"/>
      <c r="V326" s="90"/>
      <c r="W326" s="90"/>
      <c r="X326" s="90"/>
      <c r="Y326" s="90"/>
    </row>
    <row r="327" ht="14.25" customHeight="1">
      <c r="A327" s="249"/>
      <c r="B327" s="313"/>
      <c r="C327" s="314"/>
      <c r="D327" s="315"/>
      <c r="E327" s="315">
        <f t="shared" si="1"/>
        <v>0</v>
      </c>
      <c r="F327" s="331"/>
      <c r="G327" s="314"/>
      <c r="H327" s="314"/>
      <c r="I327" s="314"/>
      <c r="J327" s="315">
        <f t="shared" si="2"/>
        <v>0</v>
      </c>
      <c r="K327" s="159">
        <f t="shared" si="3"/>
        <v>0</v>
      </c>
      <c r="L327" s="90"/>
      <c r="M327" s="364"/>
      <c r="N327" s="208"/>
      <c r="O327" s="90"/>
      <c r="P327" s="90"/>
      <c r="Q327" s="90"/>
      <c r="R327" s="90"/>
      <c r="S327" s="90"/>
      <c r="T327" s="90"/>
      <c r="U327" s="90"/>
      <c r="V327" s="90"/>
      <c r="W327" s="90"/>
      <c r="X327" s="90"/>
      <c r="Y327" s="90"/>
    </row>
    <row r="328" ht="14.25" customHeight="1">
      <c r="A328" s="249"/>
      <c r="B328" s="313"/>
      <c r="C328" s="314"/>
      <c r="D328" s="315"/>
      <c r="E328" s="315">
        <f t="shared" si="1"/>
        <v>0</v>
      </c>
      <c r="F328" s="331"/>
      <c r="G328" s="314"/>
      <c r="H328" s="314"/>
      <c r="I328" s="314"/>
      <c r="J328" s="315">
        <f t="shared" si="2"/>
        <v>0</v>
      </c>
      <c r="K328" s="159">
        <f t="shared" si="3"/>
        <v>0</v>
      </c>
      <c r="L328" s="90"/>
      <c r="M328" s="364"/>
      <c r="N328" s="208"/>
      <c r="O328" s="90"/>
      <c r="P328" s="90"/>
      <c r="Q328" s="90"/>
      <c r="R328" s="90"/>
      <c r="S328" s="90"/>
      <c r="T328" s="90"/>
      <c r="U328" s="90"/>
      <c r="V328" s="90"/>
      <c r="W328" s="90"/>
      <c r="X328" s="90"/>
      <c r="Y328" s="90"/>
    </row>
    <row r="329" ht="14.25" customHeight="1">
      <c r="A329" s="249"/>
      <c r="B329" s="313"/>
      <c r="C329" s="314"/>
      <c r="D329" s="315"/>
      <c r="E329" s="315">
        <f t="shared" si="1"/>
        <v>0</v>
      </c>
      <c r="F329" s="331"/>
      <c r="G329" s="314"/>
      <c r="H329" s="314"/>
      <c r="I329" s="314"/>
      <c r="J329" s="315">
        <f t="shared" si="2"/>
        <v>0</v>
      </c>
      <c r="K329" s="159">
        <f t="shared" si="3"/>
        <v>0</v>
      </c>
      <c r="L329" s="90"/>
      <c r="M329" s="364"/>
      <c r="N329" s="208"/>
      <c r="O329" s="90"/>
      <c r="P329" s="90"/>
      <c r="Q329" s="90"/>
      <c r="R329" s="90"/>
      <c r="S329" s="90"/>
      <c r="T329" s="90"/>
      <c r="U329" s="90"/>
      <c r="V329" s="90"/>
      <c r="W329" s="90"/>
      <c r="X329" s="90"/>
      <c r="Y329" s="90"/>
    </row>
    <row r="330" ht="14.25" customHeight="1">
      <c r="A330" s="249"/>
      <c r="B330" s="313"/>
      <c r="C330" s="314"/>
      <c r="D330" s="315"/>
      <c r="E330" s="315">
        <f t="shared" si="1"/>
        <v>0</v>
      </c>
      <c r="F330" s="331"/>
      <c r="G330" s="314"/>
      <c r="H330" s="314"/>
      <c r="I330" s="314"/>
      <c r="J330" s="315">
        <f t="shared" si="2"/>
        <v>0</v>
      </c>
      <c r="K330" s="159">
        <f t="shared" si="3"/>
        <v>0</v>
      </c>
      <c r="L330" s="90"/>
      <c r="M330" s="364"/>
      <c r="N330" s="208"/>
      <c r="O330" s="90"/>
      <c r="P330" s="90"/>
      <c r="Q330" s="90"/>
      <c r="R330" s="90"/>
      <c r="S330" s="90"/>
      <c r="T330" s="90"/>
      <c r="U330" s="90"/>
      <c r="V330" s="90"/>
      <c r="W330" s="90"/>
      <c r="X330" s="90"/>
      <c r="Y330" s="90"/>
    </row>
    <row r="331" ht="14.25" customHeight="1">
      <c r="A331" s="249"/>
      <c r="B331" s="313"/>
      <c r="C331" s="314"/>
      <c r="D331" s="315"/>
      <c r="E331" s="315">
        <f t="shared" si="1"/>
        <v>0</v>
      </c>
      <c r="F331" s="331"/>
      <c r="G331" s="314"/>
      <c r="H331" s="314"/>
      <c r="I331" s="314"/>
      <c r="J331" s="315">
        <f t="shared" si="2"/>
        <v>0</v>
      </c>
      <c r="K331" s="159">
        <f t="shared" si="3"/>
        <v>0</v>
      </c>
      <c r="L331" s="90"/>
      <c r="M331" s="364"/>
      <c r="N331" s="208"/>
      <c r="O331" s="90"/>
      <c r="P331" s="90"/>
      <c r="Q331" s="90"/>
      <c r="R331" s="90"/>
      <c r="S331" s="90"/>
      <c r="T331" s="90"/>
      <c r="U331" s="90"/>
      <c r="V331" s="90"/>
      <c r="W331" s="90"/>
      <c r="X331" s="90"/>
      <c r="Y331" s="90"/>
    </row>
    <row r="332" ht="14.25" customHeight="1">
      <c r="A332" s="249"/>
      <c r="B332" s="313"/>
      <c r="C332" s="314"/>
      <c r="D332" s="315"/>
      <c r="E332" s="315">
        <f t="shared" si="1"/>
        <v>0</v>
      </c>
      <c r="F332" s="331"/>
      <c r="G332" s="314"/>
      <c r="H332" s="314"/>
      <c r="I332" s="314"/>
      <c r="J332" s="315">
        <f t="shared" si="2"/>
        <v>0</v>
      </c>
      <c r="K332" s="159">
        <f t="shared" si="3"/>
        <v>0</v>
      </c>
      <c r="L332" s="90"/>
      <c r="M332" s="364"/>
      <c r="N332" s="208"/>
      <c r="O332" s="90"/>
      <c r="P332" s="90"/>
      <c r="Q332" s="90"/>
      <c r="R332" s="90"/>
      <c r="S332" s="90"/>
      <c r="T332" s="90"/>
      <c r="U332" s="90"/>
      <c r="V332" s="90"/>
      <c r="W332" s="90"/>
      <c r="X332" s="90"/>
      <c r="Y332" s="90"/>
    </row>
    <row r="333" ht="14.25" customHeight="1">
      <c r="A333" s="249"/>
      <c r="B333" s="313"/>
      <c r="C333" s="314"/>
      <c r="D333" s="315"/>
      <c r="E333" s="315">
        <f t="shared" si="1"/>
        <v>0</v>
      </c>
      <c r="F333" s="331"/>
      <c r="G333" s="314"/>
      <c r="H333" s="314"/>
      <c r="I333" s="314"/>
      <c r="J333" s="315">
        <f t="shared" si="2"/>
        <v>0</v>
      </c>
      <c r="K333" s="159">
        <f t="shared" si="3"/>
        <v>0</v>
      </c>
      <c r="L333" s="90"/>
      <c r="M333" s="364"/>
      <c r="N333" s="208"/>
      <c r="O333" s="90"/>
      <c r="P333" s="90"/>
      <c r="Q333" s="90"/>
      <c r="R333" s="90"/>
      <c r="S333" s="90"/>
      <c r="T333" s="90"/>
      <c r="U333" s="90"/>
      <c r="V333" s="90"/>
      <c r="W333" s="90"/>
      <c r="X333" s="90"/>
      <c r="Y333" s="90"/>
    </row>
    <row r="334" ht="14.25" customHeight="1">
      <c r="A334" s="249"/>
      <c r="B334" s="313"/>
      <c r="C334" s="314"/>
      <c r="D334" s="315"/>
      <c r="E334" s="315">
        <f t="shared" si="1"/>
        <v>0</v>
      </c>
      <c r="F334" s="331"/>
      <c r="G334" s="314"/>
      <c r="H334" s="314"/>
      <c r="I334" s="314"/>
      <c r="J334" s="315">
        <f t="shared" si="2"/>
        <v>0</v>
      </c>
      <c r="K334" s="159">
        <f t="shared" si="3"/>
        <v>0</v>
      </c>
      <c r="L334" s="90"/>
      <c r="M334" s="364"/>
      <c r="N334" s="208"/>
      <c r="O334" s="90"/>
      <c r="P334" s="90"/>
      <c r="Q334" s="90"/>
      <c r="R334" s="90"/>
      <c r="S334" s="90"/>
      <c r="T334" s="90"/>
      <c r="U334" s="90"/>
      <c r="V334" s="90"/>
      <c r="W334" s="90"/>
      <c r="X334" s="90"/>
      <c r="Y334" s="90"/>
    </row>
    <row r="335" ht="14.25" customHeight="1">
      <c r="A335" s="249"/>
      <c r="B335" s="313"/>
      <c r="C335" s="314"/>
      <c r="D335" s="315"/>
      <c r="E335" s="315">
        <f t="shared" si="1"/>
        <v>0</v>
      </c>
      <c r="F335" s="331"/>
      <c r="G335" s="314"/>
      <c r="H335" s="314"/>
      <c r="I335" s="314"/>
      <c r="J335" s="315">
        <f t="shared" si="2"/>
        <v>0</v>
      </c>
      <c r="K335" s="159">
        <f t="shared" si="3"/>
        <v>0</v>
      </c>
      <c r="L335" s="90"/>
      <c r="M335" s="364"/>
      <c r="N335" s="208"/>
      <c r="O335" s="90"/>
      <c r="P335" s="90"/>
      <c r="Q335" s="90"/>
      <c r="R335" s="90"/>
      <c r="S335" s="90"/>
      <c r="T335" s="90"/>
      <c r="U335" s="90"/>
      <c r="V335" s="90"/>
      <c r="W335" s="90"/>
      <c r="X335" s="90"/>
      <c r="Y335" s="90"/>
    </row>
    <row r="336" ht="14.25" customHeight="1">
      <c r="A336" s="249"/>
      <c r="B336" s="313"/>
      <c r="C336" s="314"/>
      <c r="D336" s="315"/>
      <c r="E336" s="315">
        <f t="shared" si="1"/>
        <v>0</v>
      </c>
      <c r="F336" s="331"/>
      <c r="G336" s="314"/>
      <c r="H336" s="314"/>
      <c r="I336" s="314"/>
      <c r="J336" s="315">
        <f t="shared" si="2"/>
        <v>0</v>
      </c>
      <c r="K336" s="159">
        <f t="shared" si="3"/>
        <v>0</v>
      </c>
      <c r="L336" s="90"/>
      <c r="M336" s="364"/>
      <c r="N336" s="208"/>
      <c r="O336" s="90"/>
      <c r="P336" s="90"/>
      <c r="Q336" s="90"/>
      <c r="R336" s="90"/>
      <c r="S336" s="90"/>
      <c r="T336" s="90"/>
      <c r="U336" s="90"/>
      <c r="V336" s="90"/>
      <c r="W336" s="90"/>
      <c r="X336" s="90"/>
      <c r="Y336" s="90"/>
    </row>
    <row r="337" ht="14.25" customHeight="1">
      <c r="A337" s="249"/>
      <c r="B337" s="313"/>
      <c r="C337" s="314"/>
      <c r="D337" s="315"/>
      <c r="E337" s="315">
        <f t="shared" si="1"/>
        <v>0</v>
      </c>
      <c r="F337" s="331"/>
      <c r="G337" s="314"/>
      <c r="H337" s="314"/>
      <c r="I337" s="314"/>
      <c r="J337" s="315">
        <f t="shared" si="2"/>
        <v>0</v>
      </c>
      <c r="K337" s="159">
        <f t="shared" si="3"/>
        <v>0</v>
      </c>
      <c r="L337" s="90"/>
      <c r="M337" s="364"/>
      <c r="N337" s="208"/>
      <c r="O337" s="90"/>
      <c r="P337" s="90"/>
      <c r="Q337" s="90"/>
      <c r="R337" s="90"/>
      <c r="S337" s="90"/>
      <c r="T337" s="90"/>
      <c r="U337" s="90"/>
      <c r="V337" s="90"/>
      <c r="W337" s="90"/>
      <c r="X337" s="90"/>
      <c r="Y337" s="90"/>
    </row>
    <row r="338" ht="14.25" customHeight="1">
      <c r="A338" s="249"/>
      <c r="B338" s="313"/>
      <c r="C338" s="314"/>
      <c r="D338" s="315"/>
      <c r="E338" s="315">
        <f t="shared" si="1"/>
        <v>0</v>
      </c>
      <c r="F338" s="331"/>
      <c r="G338" s="314"/>
      <c r="H338" s="314"/>
      <c r="I338" s="314"/>
      <c r="J338" s="315">
        <f t="shared" si="2"/>
        <v>0</v>
      </c>
      <c r="K338" s="159">
        <f t="shared" si="3"/>
        <v>0</v>
      </c>
      <c r="L338" s="90"/>
      <c r="M338" s="364"/>
      <c r="N338" s="208"/>
      <c r="O338" s="90"/>
      <c r="P338" s="90"/>
      <c r="Q338" s="90"/>
      <c r="R338" s="90"/>
      <c r="S338" s="90"/>
      <c r="T338" s="90"/>
      <c r="U338" s="90"/>
      <c r="V338" s="90"/>
      <c r="W338" s="90"/>
      <c r="X338" s="90"/>
      <c r="Y338" s="90"/>
    </row>
    <row r="339" ht="14.25" customHeight="1">
      <c r="A339" s="249"/>
      <c r="B339" s="313"/>
      <c r="C339" s="314"/>
      <c r="D339" s="315"/>
      <c r="E339" s="315">
        <f t="shared" si="1"/>
        <v>0</v>
      </c>
      <c r="F339" s="331"/>
      <c r="G339" s="314"/>
      <c r="H339" s="314"/>
      <c r="I339" s="314"/>
      <c r="J339" s="315">
        <f t="shared" si="2"/>
        <v>0</v>
      </c>
      <c r="K339" s="159">
        <f t="shared" si="3"/>
        <v>0</v>
      </c>
      <c r="L339" s="90"/>
      <c r="M339" s="364"/>
      <c r="N339" s="208"/>
      <c r="O339" s="90"/>
      <c r="P339" s="90"/>
      <c r="Q339" s="90"/>
      <c r="R339" s="90"/>
      <c r="S339" s="90"/>
      <c r="T339" s="90"/>
      <c r="U339" s="90"/>
      <c r="V339" s="90"/>
      <c r="W339" s="90"/>
      <c r="X339" s="90"/>
      <c r="Y339" s="90"/>
    </row>
    <row r="340" ht="14.25" customHeight="1">
      <c r="A340" s="249"/>
      <c r="B340" s="313"/>
      <c r="C340" s="314"/>
      <c r="D340" s="315"/>
      <c r="E340" s="315">
        <f t="shared" si="1"/>
        <v>0</v>
      </c>
      <c r="F340" s="331"/>
      <c r="G340" s="314"/>
      <c r="H340" s="314"/>
      <c r="I340" s="314"/>
      <c r="J340" s="315">
        <f t="shared" si="2"/>
        <v>0</v>
      </c>
      <c r="K340" s="159">
        <f t="shared" si="3"/>
        <v>0</v>
      </c>
      <c r="L340" s="90"/>
      <c r="M340" s="364"/>
      <c r="N340" s="208"/>
      <c r="O340" s="90"/>
      <c r="P340" s="90"/>
      <c r="Q340" s="90"/>
      <c r="R340" s="90"/>
      <c r="S340" s="90"/>
      <c r="T340" s="90"/>
      <c r="U340" s="90"/>
      <c r="V340" s="90"/>
      <c r="W340" s="90"/>
      <c r="X340" s="90"/>
      <c r="Y340" s="90"/>
    </row>
    <row r="341" ht="14.25" customHeight="1">
      <c r="A341" s="249"/>
      <c r="B341" s="313"/>
      <c r="C341" s="314"/>
      <c r="D341" s="315"/>
      <c r="E341" s="315">
        <f t="shared" si="1"/>
        <v>0</v>
      </c>
      <c r="F341" s="331"/>
      <c r="G341" s="314"/>
      <c r="H341" s="314"/>
      <c r="I341" s="314"/>
      <c r="J341" s="315">
        <f t="shared" si="2"/>
        <v>0</v>
      </c>
      <c r="K341" s="159">
        <f t="shared" si="3"/>
        <v>0</v>
      </c>
      <c r="L341" s="90"/>
      <c r="M341" s="364"/>
      <c r="N341" s="208"/>
      <c r="O341" s="90"/>
      <c r="P341" s="90"/>
      <c r="Q341" s="90"/>
      <c r="R341" s="90"/>
      <c r="S341" s="90"/>
      <c r="T341" s="90"/>
      <c r="U341" s="90"/>
      <c r="V341" s="90"/>
      <c r="W341" s="90"/>
      <c r="X341" s="90"/>
      <c r="Y341" s="90"/>
    </row>
    <row r="342" ht="14.25" customHeight="1">
      <c r="A342" s="249"/>
      <c r="B342" s="313"/>
      <c r="C342" s="314"/>
      <c r="D342" s="315"/>
      <c r="E342" s="315">
        <f t="shared" si="1"/>
        <v>0</v>
      </c>
      <c r="F342" s="331"/>
      <c r="G342" s="314"/>
      <c r="H342" s="314"/>
      <c r="I342" s="314"/>
      <c r="J342" s="315">
        <f t="shared" si="2"/>
        <v>0</v>
      </c>
      <c r="K342" s="159">
        <f t="shared" si="3"/>
        <v>0</v>
      </c>
      <c r="L342" s="90"/>
      <c r="M342" s="364"/>
      <c r="N342" s="208"/>
      <c r="O342" s="90"/>
      <c r="P342" s="90"/>
      <c r="Q342" s="90"/>
      <c r="R342" s="90"/>
      <c r="S342" s="90"/>
      <c r="T342" s="90"/>
      <c r="U342" s="90"/>
      <c r="V342" s="90"/>
      <c r="W342" s="90"/>
      <c r="X342" s="90"/>
      <c r="Y342" s="90"/>
    </row>
    <row r="343" ht="14.25" customHeight="1">
      <c r="A343" s="249"/>
      <c r="B343" s="313"/>
      <c r="C343" s="314"/>
      <c r="D343" s="315"/>
      <c r="E343" s="315">
        <f t="shared" si="1"/>
        <v>0</v>
      </c>
      <c r="F343" s="331"/>
      <c r="G343" s="314"/>
      <c r="H343" s="314"/>
      <c r="I343" s="314"/>
      <c r="J343" s="315">
        <f t="shared" si="2"/>
        <v>0</v>
      </c>
      <c r="K343" s="159">
        <f t="shared" si="3"/>
        <v>0</v>
      </c>
      <c r="L343" s="90"/>
      <c r="M343" s="364"/>
      <c r="N343" s="208"/>
      <c r="O343" s="90"/>
      <c r="P343" s="90"/>
      <c r="Q343" s="90"/>
      <c r="R343" s="90"/>
      <c r="S343" s="90"/>
      <c r="T343" s="90"/>
      <c r="U343" s="90"/>
      <c r="V343" s="90"/>
      <c r="W343" s="90"/>
      <c r="X343" s="90"/>
      <c r="Y343" s="90"/>
    </row>
    <row r="344" ht="14.25" customHeight="1">
      <c r="A344" s="249"/>
      <c r="B344" s="313"/>
      <c r="C344" s="314"/>
      <c r="D344" s="315"/>
      <c r="E344" s="315">
        <f t="shared" si="1"/>
        <v>0</v>
      </c>
      <c r="F344" s="331"/>
      <c r="G344" s="314"/>
      <c r="H344" s="314"/>
      <c r="I344" s="314"/>
      <c r="J344" s="315">
        <f t="shared" si="2"/>
        <v>0</v>
      </c>
      <c r="K344" s="159">
        <f t="shared" si="3"/>
        <v>0</v>
      </c>
      <c r="L344" s="90"/>
      <c r="M344" s="364"/>
      <c r="N344" s="208"/>
      <c r="O344" s="90"/>
      <c r="P344" s="90"/>
      <c r="Q344" s="90"/>
      <c r="R344" s="90"/>
      <c r="S344" s="90"/>
      <c r="T344" s="90"/>
      <c r="U344" s="90"/>
      <c r="V344" s="90"/>
      <c r="W344" s="90"/>
      <c r="X344" s="90"/>
      <c r="Y344" s="90"/>
    </row>
    <row r="345" ht="14.25" customHeight="1">
      <c r="A345" s="249"/>
      <c r="B345" s="313"/>
      <c r="C345" s="314"/>
      <c r="D345" s="315"/>
      <c r="E345" s="315">
        <f t="shared" si="1"/>
        <v>0</v>
      </c>
      <c r="F345" s="331"/>
      <c r="G345" s="314"/>
      <c r="H345" s="314"/>
      <c r="I345" s="314"/>
      <c r="J345" s="315">
        <f t="shared" si="2"/>
        <v>0</v>
      </c>
      <c r="K345" s="159">
        <f t="shared" si="3"/>
        <v>0</v>
      </c>
      <c r="L345" s="90"/>
      <c r="M345" s="364"/>
      <c r="N345" s="208"/>
      <c r="O345" s="90"/>
      <c r="P345" s="90"/>
      <c r="Q345" s="90"/>
      <c r="R345" s="90"/>
      <c r="S345" s="90"/>
      <c r="T345" s="90"/>
      <c r="U345" s="90"/>
      <c r="V345" s="90"/>
      <c r="W345" s="90"/>
      <c r="X345" s="90"/>
      <c r="Y345" s="90"/>
    </row>
    <row r="346" ht="14.25" customHeight="1">
      <c r="A346" s="249"/>
      <c r="B346" s="313"/>
      <c r="C346" s="314"/>
      <c r="D346" s="315"/>
      <c r="E346" s="315">
        <f t="shared" si="1"/>
        <v>0</v>
      </c>
      <c r="F346" s="331"/>
      <c r="G346" s="314"/>
      <c r="H346" s="314"/>
      <c r="I346" s="314"/>
      <c r="J346" s="315">
        <f t="shared" si="2"/>
        <v>0</v>
      </c>
      <c r="K346" s="159">
        <f t="shared" si="3"/>
        <v>0</v>
      </c>
      <c r="L346" s="90"/>
      <c r="M346" s="364"/>
      <c r="N346" s="208"/>
      <c r="O346" s="90"/>
      <c r="P346" s="90"/>
      <c r="Q346" s="90"/>
      <c r="R346" s="90"/>
      <c r="S346" s="90"/>
      <c r="T346" s="90"/>
      <c r="U346" s="90"/>
      <c r="V346" s="90"/>
      <c r="W346" s="90"/>
      <c r="X346" s="90"/>
      <c r="Y346" s="90"/>
    </row>
    <row r="347" ht="14.25" customHeight="1">
      <c r="A347" s="249"/>
      <c r="B347" s="313"/>
      <c r="C347" s="314"/>
      <c r="D347" s="315"/>
      <c r="E347" s="315">
        <f t="shared" si="1"/>
        <v>0</v>
      </c>
      <c r="F347" s="331"/>
      <c r="G347" s="314"/>
      <c r="H347" s="314"/>
      <c r="I347" s="314"/>
      <c r="J347" s="315">
        <f t="shared" si="2"/>
        <v>0</v>
      </c>
      <c r="K347" s="159">
        <f t="shared" si="3"/>
        <v>0</v>
      </c>
      <c r="L347" s="90"/>
      <c r="M347" s="364"/>
      <c r="N347" s="208"/>
      <c r="O347" s="90"/>
      <c r="P347" s="90"/>
      <c r="Q347" s="90"/>
      <c r="R347" s="90"/>
      <c r="S347" s="90"/>
      <c r="T347" s="90"/>
      <c r="U347" s="90"/>
      <c r="V347" s="90"/>
      <c r="W347" s="90"/>
      <c r="X347" s="90"/>
      <c r="Y347" s="90"/>
    </row>
    <row r="348" ht="14.25" customHeight="1">
      <c r="A348" s="249"/>
      <c r="B348" s="313"/>
      <c r="C348" s="314"/>
      <c r="D348" s="315"/>
      <c r="E348" s="315">
        <f t="shared" si="1"/>
        <v>0</v>
      </c>
      <c r="F348" s="331"/>
      <c r="G348" s="314"/>
      <c r="H348" s="314"/>
      <c r="I348" s="314"/>
      <c r="J348" s="315">
        <f t="shared" si="2"/>
        <v>0</v>
      </c>
      <c r="K348" s="159">
        <f t="shared" si="3"/>
        <v>0</v>
      </c>
      <c r="L348" s="90"/>
      <c r="M348" s="364"/>
      <c r="N348" s="208"/>
      <c r="O348" s="90"/>
      <c r="P348" s="90"/>
      <c r="Q348" s="90"/>
      <c r="R348" s="90"/>
      <c r="S348" s="90"/>
      <c r="T348" s="90"/>
      <c r="U348" s="90"/>
      <c r="V348" s="90"/>
      <c r="W348" s="90"/>
      <c r="X348" s="90"/>
      <c r="Y348" s="90"/>
    </row>
    <row r="349" ht="14.25" customHeight="1">
      <c r="A349" s="249"/>
      <c r="B349" s="313"/>
      <c r="C349" s="314"/>
      <c r="D349" s="315"/>
      <c r="E349" s="315">
        <f t="shared" si="1"/>
        <v>0</v>
      </c>
      <c r="F349" s="331"/>
      <c r="G349" s="314"/>
      <c r="H349" s="314"/>
      <c r="I349" s="314"/>
      <c r="J349" s="315">
        <f t="shared" si="2"/>
        <v>0</v>
      </c>
      <c r="K349" s="159">
        <f t="shared" si="3"/>
        <v>0</v>
      </c>
      <c r="L349" s="90"/>
      <c r="M349" s="364"/>
      <c r="N349" s="208"/>
      <c r="O349" s="90"/>
      <c r="P349" s="90"/>
      <c r="Q349" s="90"/>
      <c r="R349" s="90"/>
      <c r="S349" s="90"/>
      <c r="T349" s="90"/>
      <c r="U349" s="90"/>
      <c r="V349" s="90"/>
      <c r="W349" s="90"/>
      <c r="X349" s="90"/>
      <c r="Y349" s="90"/>
    </row>
    <row r="350" ht="14.25" customHeight="1">
      <c r="A350" s="249"/>
      <c r="B350" s="313"/>
      <c r="C350" s="314"/>
      <c r="D350" s="315"/>
      <c r="E350" s="315">
        <f t="shared" si="1"/>
        <v>0</v>
      </c>
      <c r="F350" s="331"/>
      <c r="G350" s="314"/>
      <c r="H350" s="314"/>
      <c r="I350" s="314"/>
      <c r="J350" s="315">
        <f t="shared" si="2"/>
        <v>0</v>
      </c>
      <c r="K350" s="159">
        <f t="shared" si="3"/>
        <v>0</v>
      </c>
      <c r="L350" s="90"/>
      <c r="M350" s="364"/>
      <c r="N350" s="208"/>
      <c r="O350" s="90"/>
      <c r="P350" s="90"/>
      <c r="Q350" s="90"/>
      <c r="R350" s="90"/>
      <c r="S350" s="90"/>
      <c r="T350" s="90"/>
      <c r="U350" s="90"/>
      <c r="V350" s="90"/>
      <c r="W350" s="90"/>
      <c r="X350" s="90"/>
      <c r="Y350" s="90"/>
    </row>
    <row r="351" ht="14.25" customHeight="1">
      <c r="A351" s="249"/>
      <c r="B351" s="313"/>
      <c r="C351" s="314"/>
      <c r="D351" s="315"/>
      <c r="E351" s="315">
        <f t="shared" si="1"/>
        <v>0</v>
      </c>
      <c r="F351" s="331"/>
      <c r="G351" s="314"/>
      <c r="H351" s="314"/>
      <c r="I351" s="314"/>
      <c r="J351" s="315">
        <f t="shared" si="2"/>
        <v>0</v>
      </c>
      <c r="K351" s="159">
        <f t="shared" si="3"/>
        <v>0</v>
      </c>
      <c r="L351" s="90"/>
      <c r="M351" s="364"/>
      <c r="N351" s="208"/>
      <c r="O351" s="90"/>
      <c r="P351" s="90"/>
      <c r="Q351" s="90"/>
      <c r="R351" s="90"/>
      <c r="S351" s="90"/>
      <c r="T351" s="90"/>
      <c r="U351" s="90"/>
      <c r="V351" s="90"/>
      <c r="W351" s="90"/>
      <c r="X351" s="90"/>
      <c r="Y351" s="90"/>
    </row>
    <row r="352" ht="14.25" customHeight="1">
      <c r="A352" s="249"/>
      <c r="B352" s="313"/>
      <c r="C352" s="314"/>
      <c r="D352" s="315"/>
      <c r="E352" s="315">
        <f t="shared" si="1"/>
        <v>0</v>
      </c>
      <c r="F352" s="331"/>
      <c r="G352" s="314"/>
      <c r="H352" s="314"/>
      <c r="I352" s="314"/>
      <c r="J352" s="315">
        <f t="shared" si="2"/>
        <v>0</v>
      </c>
      <c r="K352" s="159">
        <f t="shared" si="3"/>
        <v>0</v>
      </c>
      <c r="L352" s="90"/>
      <c r="M352" s="364"/>
      <c r="N352" s="208"/>
      <c r="O352" s="90"/>
      <c r="P352" s="90"/>
      <c r="Q352" s="90"/>
      <c r="R352" s="90"/>
      <c r="S352" s="90"/>
      <c r="T352" s="90"/>
      <c r="U352" s="90"/>
      <c r="V352" s="90"/>
      <c r="W352" s="90"/>
      <c r="X352" s="90"/>
      <c r="Y352" s="90"/>
    </row>
    <row r="353" ht="14.25" customHeight="1">
      <c r="A353" s="249"/>
      <c r="B353" s="313"/>
      <c r="C353" s="314"/>
      <c r="D353" s="315"/>
      <c r="E353" s="315">
        <f t="shared" si="1"/>
        <v>0</v>
      </c>
      <c r="F353" s="331"/>
      <c r="G353" s="314"/>
      <c r="H353" s="314"/>
      <c r="I353" s="314"/>
      <c r="J353" s="315">
        <f t="shared" si="2"/>
        <v>0</v>
      </c>
      <c r="K353" s="159">
        <f t="shared" si="3"/>
        <v>0</v>
      </c>
      <c r="L353" s="90"/>
      <c r="M353" s="364"/>
      <c r="N353" s="208"/>
      <c r="O353" s="90"/>
      <c r="P353" s="90"/>
      <c r="Q353" s="90"/>
      <c r="R353" s="90"/>
      <c r="S353" s="90"/>
      <c r="T353" s="90"/>
      <c r="U353" s="90"/>
      <c r="V353" s="90"/>
      <c r="W353" s="90"/>
      <c r="X353" s="90"/>
      <c r="Y353" s="90"/>
    </row>
    <row r="354" ht="14.25" customHeight="1">
      <c r="A354" s="249"/>
      <c r="B354" s="313"/>
      <c r="C354" s="314"/>
      <c r="D354" s="315"/>
      <c r="E354" s="315">
        <f t="shared" si="1"/>
        <v>0</v>
      </c>
      <c r="F354" s="331"/>
      <c r="G354" s="314"/>
      <c r="H354" s="314"/>
      <c r="I354" s="314"/>
      <c r="J354" s="315">
        <f t="shared" si="2"/>
        <v>0</v>
      </c>
      <c r="K354" s="159">
        <f t="shared" si="3"/>
        <v>0</v>
      </c>
      <c r="L354" s="90"/>
      <c r="M354" s="364"/>
      <c r="N354" s="208"/>
      <c r="O354" s="90"/>
      <c r="P354" s="90"/>
      <c r="Q354" s="90"/>
      <c r="R354" s="90"/>
      <c r="S354" s="90"/>
      <c r="T354" s="90"/>
      <c r="U354" s="90"/>
      <c r="V354" s="90"/>
      <c r="W354" s="90"/>
      <c r="X354" s="90"/>
      <c r="Y354" s="90"/>
    </row>
    <row r="355" ht="14.25" customHeight="1">
      <c r="A355" s="249"/>
      <c r="B355" s="313"/>
      <c r="C355" s="314"/>
      <c r="D355" s="315"/>
      <c r="E355" s="315">
        <f t="shared" si="1"/>
        <v>0</v>
      </c>
      <c r="F355" s="331"/>
      <c r="G355" s="314"/>
      <c r="H355" s="314"/>
      <c r="I355" s="314"/>
      <c r="J355" s="315">
        <f t="shared" si="2"/>
        <v>0</v>
      </c>
      <c r="K355" s="159">
        <f t="shared" si="3"/>
        <v>0</v>
      </c>
      <c r="L355" s="90"/>
      <c r="M355" s="364"/>
      <c r="N355" s="208"/>
      <c r="O355" s="90"/>
      <c r="P355" s="90"/>
      <c r="Q355" s="90"/>
      <c r="R355" s="90"/>
      <c r="S355" s="90"/>
      <c r="T355" s="90"/>
      <c r="U355" s="90"/>
      <c r="V355" s="90"/>
      <c r="W355" s="90"/>
      <c r="X355" s="90"/>
      <c r="Y355" s="90"/>
    </row>
    <row r="356" ht="14.25" customHeight="1">
      <c r="A356" s="249"/>
      <c r="B356" s="313"/>
      <c r="C356" s="314"/>
      <c r="D356" s="315"/>
      <c r="E356" s="315">
        <f t="shared" si="1"/>
        <v>0</v>
      </c>
      <c r="F356" s="331"/>
      <c r="G356" s="314"/>
      <c r="H356" s="314"/>
      <c r="I356" s="314"/>
      <c r="J356" s="315">
        <f t="shared" si="2"/>
        <v>0</v>
      </c>
      <c r="K356" s="159">
        <f t="shared" si="3"/>
        <v>0</v>
      </c>
      <c r="L356" s="90"/>
      <c r="M356" s="364"/>
      <c r="N356" s="208"/>
      <c r="O356" s="90"/>
      <c r="P356" s="90"/>
      <c r="Q356" s="90"/>
      <c r="R356" s="90"/>
      <c r="S356" s="90"/>
      <c r="T356" s="90"/>
      <c r="U356" s="90"/>
      <c r="V356" s="90"/>
      <c r="W356" s="90"/>
      <c r="X356" s="90"/>
      <c r="Y356" s="90"/>
    </row>
    <row r="357" ht="14.25" customHeight="1">
      <c r="A357" s="249"/>
      <c r="B357" s="313"/>
      <c r="C357" s="314"/>
      <c r="D357" s="315"/>
      <c r="E357" s="315">
        <f t="shared" si="1"/>
        <v>0</v>
      </c>
      <c r="F357" s="331"/>
      <c r="G357" s="314"/>
      <c r="H357" s="314"/>
      <c r="I357" s="314"/>
      <c r="J357" s="315">
        <f t="shared" si="2"/>
        <v>0</v>
      </c>
      <c r="K357" s="159">
        <f t="shared" si="3"/>
        <v>0</v>
      </c>
      <c r="L357" s="90"/>
      <c r="M357" s="364"/>
      <c r="N357" s="208"/>
      <c r="O357" s="90"/>
      <c r="P357" s="90"/>
      <c r="Q357" s="90"/>
      <c r="R357" s="90"/>
      <c r="S357" s="90"/>
      <c r="T357" s="90"/>
      <c r="U357" s="90"/>
      <c r="V357" s="90"/>
      <c r="W357" s="90"/>
      <c r="X357" s="90"/>
      <c r="Y357" s="90"/>
    </row>
    <row r="358" ht="14.25" customHeight="1">
      <c r="A358" s="249"/>
      <c r="B358" s="313"/>
      <c r="C358" s="314"/>
      <c r="D358" s="315"/>
      <c r="E358" s="315">
        <f t="shared" si="1"/>
        <v>0</v>
      </c>
      <c r="F358" s="331"/>
      <c r="G358" s="314"/>
      <c r="H358" s="314"/>
      <c r="I358" s="314"/>
      <c r="J358" s="315">
        <f t="shared" si="2"/>
        <v>0</v>
      </c>
      <c r="K358" s="159">
        <f t="shared" si="3"/>
        <v>0</v>
      </c>
      <c r="L358" s="90"/>
      <c r="M358" s="364"/>
      <c r="N358" s="208"/>
      <c r="O358" s="90"/>
      <c r="P358" s="90"/>
      <c r="Q358" s="90"/>
      <c r="R358" s="90"/>
      <c r="S358" s="90"/>
      <c r="T358" s="90"/>
      <c r="U358" s="90"/>
      <c r="V358" s="90"/>
      <c r="W358" s="90"/>
      <c r="X358" s="90"/>
      <c r="Y358" s="90"/>
    </row>
    <row r="359" ht="14.25" customHeight="1">
      <c r="A359" s="249"/>
      <c r="B359" s="313"/>
      <c r="C359" s="314"/>
      <c r="D359" s="315"/>
      <c r="E359" s="315">
        <f t="shared" si="1"/>
        <v>0</v>
      </c>
      <c r="F359" s="331"/>
      <c r="G359" s="314"/>
      <c r="H359" s="314"/>
      <c r="I359" s="314"/>
      <c r="J359" s="315">
        <f t="shared" si="2"/>
        <v>0</v>
      </c>
      <c r="K359" s="159">
        <f t="shared" si="3"/>
        <v>0</v>
      </c>
      <c r="L359" s="90"/>
      <c r="M359" s="364"/>
      <c r="N359" s="208"/>
      <c r="O359" s="90"/>
      <c r="P359" s="90"/>
      <c r="Q359" s="90"/>
      <c r="R359" s="90"/>
      <c r="S359" s="90"/>
      <c r="T359" s="90"/>
      <c r="U359" s="90"/>
      <c r="V359" s="90"/>
      <c r="W359" s="90"/>
      <c r="X359" s="90"/>
      <c r="Y359" s="90"/>
    </row>
    <row r="360" ht="14.25" customHeight="1">
      <c r="A360" s="249"/>
      <c r="B360" s="313"/>
      <c r="C360" s="314"/>
      <c r="D360" s="315"/>
      <c r="E360" s="315">
        <f t="shared" si="1"/>
        <v>0</v>
      </c>
      <c r="F360" s="331"/>
      <c r="G360" s="314"/>
      <c r="H360" s="314"/>
      <c r="I360" s="314"/>
      <c r="J360" s="315">
        <f t="shared" si="2"/>
        <v>0</v>
      </c>
      <c r="K360" s="159">
        <f t="shared" si="3"/>
        <v>0</v>
      </c>
      <c r="L360" s="90"/>
      <c r="M360" s="364"/>
      <c r="N360" s="208"/>
      <c r="O360" s="90"/>
      <c r="P360" s="90"/>
      <c r="Q360" s="90"/>
      <c r="R360" s="90"/>
      <c r="S360" s="90"/>
      <c r="T360" s="90"/>
      <c r="U360" s="90"/>
      <c r="V360" s="90"/>
      <c r="W360" s="90"/>
      <c r="X360" s="90"/>
      <c r="Y360" s="90"/>
    </row>
    <row r="361" ht="14.25" customHeight="1">
      <c r="A361" s="249"/>
      <c r="B361" s="313"/>
      <c r="C361" s="314"/>
      <c r="D361" s="315"/>
      <c r="E361" s="315">
        <f t="shared" si="1"/>
        <v>0</v>
      </c>
      <c r="F361" s="331"/>
      <c r="G361" s="314"/>
      <c r="H361" s="314"/>
      <c r="I361" s="314"/>
      <c r="J361" s="315">
        <f t="shared" si="2"/>
        <v>0</v>
      </c>
      <c r="K361" s="159">
        <f t="shared" si="3"/>
        <v>0</v>
      </c>
      <c r="L361" s="90"/>
      <c r="M361" s="364"/>
      <c r="N361" s="208"/>
      <c r="O361" s="90"/>
      <c r="P361" s="90"/>
      <c r="Q361" s="90"/>
      <c r="R361" s="90"/>
      <c r="S361" s="90"/>
      <c r="T361" s="90"/>
      <c r="U361" s="90"/>
      <c r="V361" s="90"/>
      <c r="W361" s="90"/>
      <c r="X361" s="90"/>
      <c r="Y361" s="90"/>
    </row>
    <row r="362" ht="14.25" customHeight="1">
      <c r="A362" s="249"/>
      <c r="B362" s="313"/>
      <c r="C362" s="314"/>
      <c r="D362" s="315"/>
      <c r="E362" s="315">
        <f t="shared" si="1"/>
        <v>0</v>
      </c>
      <c r="F362" s="331"/>
      <c r="G362" s="314"/>
      <c r="H362" s="314"/>
      <c r="I362" s="314"/>
      <c r="J362" s="315">
        <f t="shared" si="2"/>
        <v>0</v>
      </c>
      <c r="K362" s="159">
        <f t="shared" si="3"/>
        <v>0</v>
      </c>
      <c r="L362" s="90"/>
      <c r="M362" s="364"/>
      <c r="N362" s="208"/>
      <c r="O362" s="90"/>
      <c r="P362" s="90"/>
      <c r="Q362" s="90"/>
      <c r="R362" s="90"/>
      <c r="S362" s="90"/>
      <c r="T362" s="90"/>
      <c r="U362" s="90"/>
      <c r="V362" s="90"/>
      <c r="W362" s="90"/>
      <c r="X362" s="90"/>
      <c r="Y362" s="90"/>
    </row>
    <row r="363" ht="14.25" customHeight="1">
      <c r="A363" s="249"/>
      <c r="B363" s="313"/>
      <c r="C363" s="314"/>
      <c r="D363" s="315"/>
      <c r="E363" s="315">
        <f t="shared" si="1"/>
        <v>0</v>
      </c>
      <c r="F363" s="331"/>
      <c r="G363" s="314"/>
      <c r="H363" s="314"/>
      <c r="I363" s="314"/>
      <c r="J363" s="315">
        <f t="shared" si="2"/>
        <v>0</v>
      </c>
      <c r="K363" s="159">
        <f t="shared" si="3"/>
        <v>0</v>
      </c>
      <c r="L363" s="90"/>
      <c r="M363" s="364"/>
      <c r="N363" s="208"/>
      <c r="O363" s="90"/>
      <c r="P363" s="90"/>
      <c r="Q363" s="90"/>
      <c r="R363" s="90"/>
      <c r="S363" s="90"/>
      <c r="T363" s="90"/>
      <c r="U363" s="90"/>
      <c r="V363" s="90"/>
      <c r="W363" s="90"/>
      <c r="X363" s="90"/>
      <c r="Y363" s="90"/>
    </row>
    <row r="364" ht="14.25" customHeight="1">
      <c r="A364" s="249"/>
      <c r="B364" s="313"/>
      <c r="C364" s="314"/>
      <c r="D364" s="315"/>
      <c r="E364" s="315">
        <f t="shared" si="1"/>
        <v>0</v>
      </c>
      <c r="F364" s="331"/>
      <c r="G364" s="314"/>
      <c r="H364" s="314"/>
      <c r="I364" s="314"/>
      <c r="J364" s="315">
        <f t="shared" si="2"/>
        <v>0</v>
      </c>
      <c r="K364" s="159">
        <f t="shared" si="3"/>
        <v>0</v>
      </c>
      <c r="L364" s="90"/>
      <c r="M364" s="364"/>
      <c r="N364" s="208"/>
      <c r="O364" s="90"/>
      <c r="P364" s="90"/>
      <c r="Q364" s="90"/>
      <c r="R364" s="90"/>
      <c r="S364" s="90"/>
      <c r="T364" s="90"/>
      <c r="U364" s="90"/>
      <c r="V364" s="90"/>
      <c r="W364" s="90"/>
      <c r="X364" s="90"/>
      <c r="Y364" s="90"/>
    </row>
    <row r="365" ht="14.25" customHeight="1">
      <c r="A365" s="249"/>
      <c r="B365" s="313"/>
      <c r="C365" s="314"/>
      <c r="D365" s="315"/>
      <c r="E365" s="315">
        <f t="shared" si="1"/>
        <v>0</v>
      </c>
      <c r="F365" s="331"/>
      <c r="G365" s="314"/>
      <c r="H365" s="314"/>
      <c r="I365" s="314"/>
      <c r="J365" s="315">
        <f t="shared" si="2"/>
        <v>0</v>
      </c>
      <c r="K365" s="159">
        <f t="shared" si="3"/>
        <v>0</v>
      </c>
      <c r="L365" s="90"/>
      <c r="M365" s="364"/>
      <c r="N365" s="208"/>
      <c r="O365" s="90"/>
      <c r="P365" s="90"/>
      <c r="Q365" s="90"/>
      <c r="R365" s="90"/>
      <c r="S365" s="90"/>
      <c r="T365" s="90"/>
      <c r="U365" s="90"/>
      <c r="V365" s="90"/>
      <c r="W365" s="90"/>
      <c r="X365" s="90"/>
      <c r="Y365" s="90"/>
    </row>
    <row r="366" ht="14.25" customHeight="1">
      <c r="A366" s="249"/>
      <c r="B366" s="313"/>
      <c r="C366" s="367"/>
      <c r="D366" s="368"/>
      <c r="E366" s="369"/>
      <c r="F366" s="370"/>
      <c r="G366" s="367"/>
      <c r="H366" s="367"/>
      <c r="I366" s="367"/>
      <c r="J366" s="368"/>
      <c r="K366" s="90"/>
      <c r="L366" s="90"/>
      <c r="M366" s="90"/>
      <c r="N366" s="90"/>
      <c r="O366" s="90"/>
      <c r="P366" s="90"/>
      <c r="Q366" s="90"/>
      <c r="R366" s="90"/>
      <c r="S366" s="90"/>
      <c r="T366" s="90"/>
      <c r="U366" s="90"/>
      <c r="V366" s="90"/>
      <c r="W366" s="90"/>
      <c r="X366" s="90"/>
      <c r="Y366" s="90"/>
    </row>
    <row r="367" ht="14.25" customHeight="1">
      <c r="A367" s="249"/>
      <c r="B367" s="313"/>
      <c r="C367" s="367"/>
      <c r="D367" s="368"/>
      <c r="E367" s="369"/>
      <c r="F367" s="370"/>
      <c r="G367" s="367"/>
      <c r="H367" s="367"/>
      <c r="I367" s="367"/>
      <c r="J367" s="368"/>
      <c r="K367" s="90"/>
      <c r="L367" s="90"/>
      <c r="M367" s="90"/>
      <c r="N367" s="90"/>
      <c r="O367" s="90"/>
      <c r="P367" s="90"/>
      <c r="Q367" s="90"/>
      <c r="R367" s="90"/>
      <c r="S367" s="90"/>
      <c r="T367" s="90"/>
      <c r="U367" s="90"/>
      <c r="V367" s="90"/>
      <c r="W367" s="90"/>
      <c r="X367" s="90"/>
      <c r="Y367" s="90"/>
    </row>
    <row r="368" ht="14.25" customHeight="1">
      <c r="A368" s="249"/>
      <c r="B368" s="313"/>
      <c r="C368" s="367"/>
      <c r="D368" s="368"/>
      <c r="E368" s="369"/>
      <c r="F368" s="370"/>
      <c r="G368" s="367"/>
      <c r="H368" s="367"/>
      <c r="I368" s="367"/>
      <c r="J368" s="368"/>
      <c r="K368" s="90"/>
      <c r="L368" s="90"/>
      <c r="M368" s="90"/>
      <c r="N368" s="90"/>
      <c r="O368" s="90"/>
      <c r="P368" s="90"/>
      <c r="Q368" s="90"/>
      <c r="R368" s="90"/>
      <c r="S368" s="90"/>
      <c r="T368" s="90"/>
      <c r="U368" s="90"/>
      <c r="V368" s="90"/>
      <c r="W368" s="90"/>
      <c r="X368" s="90"/>
      <c r="Y368" s="90"/>
    </row>
    <row r="369" ht="14.25" customHeight="1">
      <c r="A369" s="249"/>
      <c r="B369" s="313"/>
      <c r="C369" s="367"/>
      <c r="D369" s="368"/>
      <c r="E369" s="369"/>
      <c r="F369" s="370"/>
      <c r="G369" s="367"/>
      <c r="H369" s="367"/>
      <c r="I369" s="367"/>
      <c r="J369" s="368"/>
      <c r="K369" s="90"/>
      <c r="L369" s="90"/>
      <c r="M369" s="90"/>
      <c r="N369" s="90"/>
      <c r="O369" s="90"/>
      <c r="P369" s="90"/>
      <c r="Q369" s="90"/>
      <c r="R369" s="90"/>
      <c r="S369" s="90"/>
      <c r="T369" s="90"/>
      <c r="U369" s="90"/>
      <c r="V369" s="90"/>
      <c r="W369" s="90"/>
      <c r="X369" s="90"/>
      <c r="Y369" s="90"/>
    </row>
    <row r="370" ht="14.25" customHeight="1">
      <c r="A370" s="249"/>
      <c r="B370" s="313"/>
      <c r="C370" s="367"/>
      <c r="D370" s="368"/>
      <c r="E370" s="369"/>
      <c r="F370" s="370"/>
      <c r="G370" s="367"/>
      <c r="H370" s="367"/>
      <c r="I370" s="367"/>
      <c r="J370" s="368"/>
      <c r="K370" s="90"/>
      <c r="L370" s="90"/>
      <c r="M370" s="90"/>
      <c r="N370" s="90"/>
      <c r="O370" s="90"/>
      <c r="P370" s="90"/>
      <c r="Q370" s="90"/>
      <c r="R370" s="90"/>
      <c r="S370" s="90"/>
      <c r="T370" s="90"/>
      <c r="U370" s="90"/>
      <c r="V370" s="90"/>
      <c r="W370" s="90"/>
      <c r="X370" s="90"/>
      <c r="Y370" s="90"/>
    </row>
    <row r="371" ht="14.25" customHeight="1">
      <c r="A371" s="249"/>
      <c r="B371" s="313"/>
      <c r="C371" s="367"/>
      <c r="D371" s="368"/>
      <c r="E371" s="369"/>
      <c r="F371" s="370"/>
      <c r="G371" s="367"/>
      <c r="H371" s="367"/>
      <c r="I371" s="367"/>
      <c r="J371" s="368"/>
      <c r="K371" s="90"/>
      <c r="L371" s="90"/>
      <c r="M371" s="90"/>
      <c r="N371" s="90"/>
      <c r="O371" s="90"/>
      <c r="P371" s="90"/>
      <c r="Q371" s="90"/>
      <c r="R371" s="90"/>
      <c r="S371" s="90"/>
      <c r="T371" s="90"/>
      <c r="U371" s="90"/>
      <c r="V371" s="90"/>
      <c r="W371" s="90"/>
      <c r="X371" s="90"/>
      <c r="Y371" s="90"/>
    </row>
    <row r="372" ht="14.25" customHeight="1">
      <c r="A372" s="249"/>
      <c r="B372" s="313"/>
      <c r="C372" s="367"/>
      <c r="D372" s="368"/>
      <c r="E372" s="369"/>
      <c r="F372" s="370"/>
      <c r="G372" s="367"/>
      <c r="H372" s="367"/>
      <c r="I372" s="367"/>
      <c r="J372" s="368"/>
      <c r="K372" s="90"/>
      <c r="L372" s="90"/>
      <c r="M372" s="90"/>
      <c r="N372" s="90"/>
      <c r="O372" s="90"/>
      <c r="P372" s="90"/>
      <c r="Q372" s="90"/>
      <c r="R372" s="90"/>
      <c r="S372" s="90"/>
      <c r="T372" s="90"/>
      <c r="U372" s="90"/>
      <c r="V372" s="90"/>
      <c r="W372" s="90"/>
      <c r="X372" s="90"/>
      <c r="Y372" s="90"/>
    </row>
    <row r="373" ht="14.25" customHeight="1">
      <c r="A373" s="249"/>
      <c r="B373" s="313"/>
      <c r="C373" s="367"/>
      <c r="D373" s="368"/>
      <c r="E373" s="369"/>
      <c r="F373" s="370"/>
      <c r="G373" s="367"/>
      <c r="H373" s="367"/>
      <c r="I373" s="367"/>
      <c r="J373" s="368"/>
      <c r="K373" s="90"/>
      <c r="L373" s="90"/>
      <c r="M373" s="90"/>
      <c r="N373" s="90"/>
      <c r="O373" s="90"/>
      <c r="P373" s="90"/>
      <c r="Q373" s="90"/>
      <c r="R373" s="90"/>
      <c r="S373" s="90"/>
      <c r="T373" s="90"/>
      <c r="U373" s="90"/>
      <c r="V373" s="90"/>
      <c r="W373" s="90"/>
      <c r="X373" s="90"/>
      <c r="Y373" s="90"/>
    </row>
    <row r="374" ht="14.25" customHeight="1">
      <c r="A374" s="249"/>
      <c r="B374" s="313"/>
      <c r="C374" s="367"/>
      <c r="D374" s="368"/>
      <c r="E374" s="369"/>
      <c r="F374" s="370"/>
      <c r="G374" s="367"/>
      <c r="H374" s="367"/>
      <c r="I374" s="367"/>
      <c r="J374" s="368"/>
      <c r="K374" s="90"/>
      <c r="L374" s="90"/>
      <c r="M374" s="90"/>
      <c r="N374" s="90"/>
      <c r="O374" s="90"/>
      <c r="P374" s="90"/>
      <c r="Q374" s="90"/>
      <c r="R374" s="90"/>
      <c r="S374" s="90"/>
      <c r="T374" s="90"/>
      <c r="U374" s="90"/>
      <c r="V374" s="90"/>
      <c r="W374" s="90"/>
      <c r="X374" s="90"/>
      <c r="Y374" s="90"/>
    </row>
    <row r="375" ht="14.25" customHeight="1">
      <c r="A375" s="249"/>
      <c r="B375" s="313"/>
      <c r="C375" s="367"/>
      <c r="D375" s="368"/>
      <c r="E375" s="369"/>
      <c r="F375" s="370"/>
      <c r="G375" s="367"/>
      <c r="H375" s="367"/>
      <c r="I375" s="367"/>
      <c r="J375" s="368"/>
      <c r="K375" s="90"/>
      <c r="L375" s="90"/>
      <c r="M375" s="90"/>
      <c r="N375" s="90"/>
      <c r="O375" s="90"/>
      <c r="P375" s="90"/>
      <c r="Q375" s="90"/>
      <c r="R375" s="90"/>
      <c r="S375" s="90"/>
      <c r="T375" s="90"/>
      <c r="U375" s="90"/>
      <c r="V375" s="90"/>
      <c r="W375" s="90"/>
      <c r="X375" s="90"/>
      <c r="Y375" s="90"/>
    </row>
    <row r="376" ht="14.25" customHeight="1">
      <c r="A376" s="249"/>
      <c r="B376" s="313"/>
      <c r="C376" s="367"/>
      <c r="D376" s="368"/>
      <c r="E376" s="369"/>
      <c r="F376" s="370"/>
      <c r="G376" s="367"/>
      <c r="H376" s="367"/>
      <c r="I376" s="367"/>
      <c r="J376" s="368"/>
      <c r="K376" s="90"/>
      <c r="L376" s="90"/>
      <c r="M376" s="90"/>
      <c r="N376" s="90"/>
      <c r="O376" s="90"/>
      <c r="P376" s="90"/>
      <c r="Q376" s="90"/>
      <c r="R376" s="90"/>
      <c r="S376" s="90"/>
      <c r="T376" s="90"/>
      <c r="U376" s="90"/>
      <c r="V376" s="90"/>
      <c r="W376" s="90"/>
      <c r="X376" s="90"/>
      <c r="Y376" s="90"/>
    </row>
    <row r="377" ht="14.25" customHeight="1">
      <c r="A377" s="249"/>
      <c r="B377" s="313"/>
      <c r="C377" s="367"/>
      <c r="D377" s="368"/>
      <c r="E377" s="369"/>
      <c r="F377" s="370"/>
      <c r="G377" s="367"/>
      <c r="H377" s="367"/>
      <c r="I377" s="367"/>
      <c r="J377" s="368"/>
      <c r="K377" s="90"/>
      <c r="L377" s="90"/>
      <c r="M377" s="90"/>
      <c r="N377" s="90"/>
      <c r="O377" s="90"/>
      <c r="P377" s="90"/>
      <c r="Q377" s="90"/>
      <c r="R377" s="90"/>
      <c r="S377" s="90"/>
      <c r="T377" s="90"/>
      <c r="U377" s="90"/>
      <c r="V377" s="90"/>
      <c r="W377" s="90"/>
      <c r="X377" s="90"/>
      <c r="Y377" s="90"/>
    </row>
    <row r="378" ht="14.25" customHeight="1">
      <c r="A378" s="249"/>
      <c r="B378" s="313"/>
      <c r="C378" s="367"/>
      <c r="D378" s="368"/>
      <c r="E378" s="369"/>
      <c r="F378" s="370"/>
      <c r="G378" s="367"/>
      <c r="H378" s="367"/>
      <c r="I378" s="367"/>
      <c r="J378" s="368"/>
      <c r="K378" s="90"/>
      <c r="L378" s="90"/>
      <c r="M378" s="90"/>
      <c r="N378" s="90"/>
      <c r="O378" s="90"/>
      <c r="P378" s="90"/>
      <c r="Q378" s="90"/>
      <c r="R378" s="90"/>
      <c r="S378" s="90"/>
      <c r="T378" s="90"/>
      <c r="U378" s="90"/>
      <c r="V378" s="90"/>
      <c r="W378" s="90"/>
      <c r="X378" s="90"/>
      <c r="Y378" s="90"/>
    </row>
    <row r="379" ht="14.25" customHeight="1">
      <c r="A379" s="249"/>
      <c r="B379" s="313"/>
      <c r="C379" s="367"/>
      <c r="D379" s="368"/>
      <c r="E379" s="369"/>
      <c r="F379" s="370"/>
      <c r="G379" s="367"/>
      <c r="H379" s="367"/>
      <c r="I379" s="367"/>
      <c r="J379" s="368"/>
      <c r="K379" s="90"/>
      <c r="L379" s="90"/>
      <c r="M379" s="90"/>
      <c r="N379" s="90"/>
      <c r="O379" s="90"/>
      <c r="P379" s="90"/>
      <c r="Q379" s="90"/>
      <c r="R379" s="90"/>
      <c r="S379" s="90"/>
      <c r="T379" s="90"/>
      <c r="U379" s="90"/>
      <c r="V379" s="90"/>
      <c r="W379" s="90"/>
      <c r="X379" s="90"/>
      <c r="Y379" s="90"/>
    </row>
    <row r="380" ht="14.25" customHeight="1">
      <c r="A380" s="249"/>
      <c r="B380" s="313"/>
      <c r="C380" s="367"/>
      <c r="D380" s="368"/>
      <c r="E380" s="369"/>
      <c r="F380" s="370"/>
      <c r="G380" s="367"/>
      <c r="H380" s="367"/>
      <c r="I380" s="367"/>
      <c r="J380" s="368"/>
      <c r="K380" s="90"/>
      <c r="L380" s="90"/>
      <c r="M380" s="90"/>
      <c r="N380" s="90"/>
      <c r="O380" s="90"/>
      <c r="P380" s="90"/>
      <c r="Q380" s="90"/>
      <c r="R380" s="90"/>
      <c r="S380" s="90"/>
      <c r="T380" s="90"/>
      <c r="U380" s="90"/>
      <c r="V380" s="90"/>
      <c r="W380" s="90"/>
      <c r="X380" s="90"/>
      <c r="Y380" s="90"/>
    </row>
    <row r="381" ht="14.25" customHeight="1">
      <c r="A381" s="249"/>
      <c r="B381" s="313"/>
      <c r="C381" s="367"/>
      <c r="D381" s="368"/>
      <c r="E381" s="369"/>
      <c r="F381" s="370"/>
      <c r="G381" s="367"/>
      <c r="H381" s="367"/>
      <c r="I381" s="367"/>
      <c r="J381" s="368"/>
      <c r="K381" s="90"/>
      <c r="L381" s="90"/>
      <c r="M381" s="90"/>
      <c r="N381" s="90"/>
      <c r="O381" s="90"/>
      <c r="P381" s="90"/>
      <c r="Q381" s="90"/>
      <c r="R381" s="90"/>
      <c r="S381" s="90"/>
      <c r="T381" s="90"/>
      <c r="U381" s="90"/>
      <c r="V381" s="90"/>
      <c r="W381" s="90"/>
      <c r="X381" s="90"/>
      <c r="Y381" s="90"/>
    </row>
    <row r="382" ht="14.25" customHeight="1">
      <c r="A382" s="249"/>
      <c r="B382" s="313"/>
      <c r="C382" s="367"/>
      <c r="D382" s="368"/>
      <c r="E382" s="369"/>
      <c r="F382" s="370"/>
      <c r="G382" s="367"/>
      <c r="H382" s="367"/>
      <c r="I382" s="367"/>
      <c r="J382" s="368"/>
      <c r="K382" s="90"/>
      <c r="L382" s="90"/>
      <c r="M382" s="90"/>
      <c r="N382" s="90"/>
      <c r="O382" s="90"/>
      <c r="P382" s="90"/>
      <c r="Q382" s="90"/>
      <c r="R382" s="90"/>
      <c r="S382" s="90"/>
      <c r="T382" s="90"/>
      <c r="U382" s="90"/>
      <c r="V382" s="90"/>
      <c r="W382" s="90"/>
      <c r="X382" s="90"/>
      <c r="Y382" s="90"/>
    </row>
    <row r="383" ht="14.25" customHeight="1">
      <c r="A383" s="249"/>
      <c r="B383" s="313"/>
      <c r="C383" s="367"/>
      <c r="D383" s="368"/>
      <c r="E383" s="369"/>
      <c r="F383" s="370"/>
      <c r="G383" s="367"/>
      <c r="H383" s="367"/>
      <c r="I383" s="367"/>
      <c r="J383" s="368"/>
      <c r="K383" s="90"/>
      <c r="L383" s="90"/>
      <c r="M383" s="90"/>
      <c r="N383" s="90"/>
      <c r="O383" s="90"/>
      <c r="P383" s="90"/>
      <c r="Q383" s="90"/>
      <c r="R383" s="90"/>
      <c r="S383" s="90"/>
      <c r="T383" s="90"/>
      <c r="U383" s="90"/>
      <c r="V383" s="90"/>
      <c r="W383" s="90"/>
      <c r="X383" s="90"/>
      <c r="Y383" s="90"/>
    </row>
    <row r="384" ht="14.25" customHeight="1">
      <c r="A384" s="249"/>
      <c r="B384" s="313"/>
      <c r="C384" s="367"/>
      <c r="D384" s="368"/>
      <c r="E384" s="369"/>
      <c r="F384" s="370"/>
      <c r="G384" s="367"/>
      <c r="H384" s="367"/>
      <c r="I384" s="367"/>
      <c r="J384" s="368"/>
      <c r="K384" s="90"/>
      <c r="L384" s="90"/>
      <c r="M384" s="90"/>
      <c r="N384" s="90"/>
      <c r="O384" s="90"/>
      <c r="P384" s="90"/>
      <c r="Q384" s="90"/>
      <c r="R384" s="90"/>
      <c r="S384" s="90"/>
      <c r="T384" s="90"/>
      <c r="U384" s="90"/>
      <c r="V384" s="90"/>
      <c r="W384" s="90"/>
      <c r="X384" s="90"/>
      <c r="Y384" s="90"/>
    </row>
    <row r="385" ht="14.25" customHeight="1">
      <c r="A385" s="249"/>
      <c r="B385" s="313"/>
      <c r="C385" s="367"/>
      <c r="D385" s="368"/>
      <c r="E385" s="369"/>
      <c r="F385" s="370"/>
      <c r="G385" s="367"/>
      <c r="H385" s="367"/>
      <c r="I385" s="367"/>
      <c r="J385" s="368"/>
      <c r="K385" s="90"/>
      <c r="L385" s="90"/>
      <c r="M385" s="90"/>
      <c r="N385" s="90"/>
      <c r="O385" s="90"/>
      <c r="P385" s="90"/>
      <c r="Q385" s="90"/>
      <c r="R385" s="90"/>
      <c r="S385" s="90"/>
      <c r="T385" s="90"/>
      <c r="U385" s="90"/>
      <c r="V385" s="90"/>
      <c r="W385" s="90"/>
      <c r="X385" s="90"/>
      <c r="Y385" s="90"/>
    </row>
    <row r="386" ht="14.25" customHeight="1">
      <c r="A386" s="249"/>
      <c r="B386" s="313"/>
      <c r="C386" s="367"/>
      <c r="D386" s="368"/>
      <c r="E386" s="369"/>
      <c r="F386" s="370"/>
      <c r="G386" s="367"/>
      <c r="H386" s="367"/>
      <c r="I386" s="367"/>
      <c r="J386" s="368"/>
      <c r="K386" s="90"/>
      <c r="L386" s="90"/>
      <c r="M386" s="90"/>
      <c r="N386" s="90"/>
      <c r="O386" s="90"/>
      <c r="P386" s="90"/>
      <c r="Q386" s="90"/>
      <c r="R386" s="90"/>
      <c r="S386" s="90"/>
      <c r="T386" s="90"/>
      <c r="U386" s="90"/>
      <c r="V386" s="90"/>
      <c r="W386" s="90"/>
      <c r="X386" s="90"/>
      <c r="Y386" s="90"/>
    </row>
    <row r="387" ht="14.25" customHeight="1">
      <c r="A387" s="249"/>
      <c r="B387" s="313"/>
      <c r="C387" s="367"/>
      <c r="D387" s="368"/>
      <c r="E387" s="369"/>
      <c r="F387" s="370"/>
      <c r="G387" s="367"/>
      <c r="H387" s="367"/>
      <c r="I387" s="367"/>
      <c r="J387" s="368"/>
      <c r="K387" s="90"/>
      <c r="L387" s="90"/>
      <c r="M387" s="90"/>
      <c r="N387" s="90"/>
      <c r="O387" s="90"/>
      <c r="P387" s="90"/>
      <c r="Q387" s="90"/>
      <c r="R387" s="90"/>
      <c r="S387" s="90"/>
      <c r="T387" s="90"/>
      <c r="U387" s="90"/>
      <c r="V387" s="90"/>
      <c r="W387" s="90"/>
      <c r="X387" s="90"/>
      <c r="Y387" s="90"/>
    </row>
    <row r="388" ht="14.25" customHeight="1">
      <c r="A388" s="249"/>
      <c r="B388" s="313"/>
      <c r="C388" s="367"/>
      <c r="D388" s="368"/>
      <c r="E388" s="369"/>
      <c r="F388" s="370"/>
      <c r="G388" s="367"/>
      <c r="H388" s="367"/>
      <c r="I388" s="367"/>
      <c r="J388" s="368"/>
      <c r="K388" s="90"/>
      <c r="L388" s="90"/>
      <c r="M388" s="90"/>
      <c r="N388" s="90"/>
      <c r="O388" s="90"/>
      <c r="P388" s="90"/>
      <c r="Q388" s="90"/>
      <c r="R388" s="90"/>
      <c r="S388" s="90"/>
      <c r="T388" s="90"/>
      <c r="U388" s="90"/>
      <c r="V388" s="90"/>
      <c r="W388" s="90"/>
      <c r="X388" s="90"/>
      <c r="Y388" s="90"/>
    </row>
    <row r="389" ht="14.25" customHeight="1">
      <c r="A389" s="249"/>
      <c r="B389" s="313"/>
      <c r="C389" s="367"/>
      <c r="D389" s="368"/>
      <c r="E389" s="369"/>
      <c r="F389" s="370"/>
      <c r="G389" s="367"/>
      <c r="H389" s="367"/>
      <c r="I389" s="367"/>
      <c r="J389" s="368"/>
      <c r="K389" s="90"/>
      <c r="L389" s="90"/>
      <c r="M389" s="90"/>
      <c r="N389" s="90"/>
      <c r="O389" s="90"/>
      <c r="P389" s="90"/>
      <c r="Q389" s="90"/>
      <c r="R389" s="90"/>
      <c r="S389" s="90"/>
      <c r="T389" s="90"/>
      <c r="U389" s="90"/>
      <c r="V389" s="90"/>
      <c r="W389" s="90"/>
      <c r="X389" s="90"/>
      <c r="Y389" s="90"/>
    </row>
    <row r="390" ht="14.25" customHeight="1">
      <c r="A390" s="249"/>
      <c r="B390" s="313"/>
      <c r="C390" s="367"/>
      <c r="D390" s="368"/>
      <c r="E390" s="369"/>
      <c r="F390" s="370"/>
      <c r="G390" s="367"/>
      <c r="H390" s="367"/>
      <c r="I390" s="367"/>
      <c r="J390" s="368"/>
      <c r="K390" s="90"/>
      <c r="L390" s="90"/>
      <c r="M390" s="90"/>
      <c r="N390" s="90"/>
      <c r="O390" s="90"/>
      <c r="P390" s="90"/>
      <c r="Q390" s="90"/>
      <c r="R390" s="90"/>
      <c r="S390" s="90"/>
      <c r="T390" s="90"/>
      <c r="U390" s="90"/>
      <c r="V390" s="90"/>
      <c r="W390" s="90"/>
      <c r="X390" s="90"/>
      <c r="Y390" s="90"/>
    </row>
    <row r="391" ht="14.25" customHeight="1">
      <c r="A391" s="249"/>
      <c r="B391" s="313"/>
      <c r="C391" s="367"/>
      <c r="D391" s="368"/>
      <c r="E391" s="369"/>
      <c r="F391" s="370"/>
      <c r="G391" s="367"/>
      <c r="H391" s="367"/>
      <c r="I391" s="367"/>
      <c r="J391" s="368"/>
      <c r="K391" s="90"/>
      <c r="L391" s="90"/>
      <c r="M391" s="90"/>
      <c r="N391" s="90"/>
      <c r="O391" s="90"/>
      <c r="P391" s="90"/>
      <c r="Q391" s="90"/>
      <c r="R391" s="90"/>
      <c r="S391" s="90"/>
      <c r="T391" s="90"/>
      <c r="U391" s="90"/>
      <c r="V391" s="90"/>
      <c r="W391" s="90"/>
      <c r="X391" s="90"/>
      <c r="Y391" s="90"/>
    </row>
    <row r="392" ht="14.25" customHeight="1">
      <c r="A392" s="249"/>
      <c r="B392" s="313"/>
      <c r="C392" s="367"/>
      <c r="D392" s="368"/>
      <c r="E392" s="369"/>
      <c r="F392" s="370"/>
      <c r="G392" s="367"/>
      <c r="H392" s="367"/>
      <c r="I392" s="367"/>
      <c r="J392" s="368"/>
      <c r="K392" s="90"/>
      <c r="L392" s="90"/>
      <c r="M392" s="90"/>
      <c r="N392" s="90"/>
      <c r="O392" s="90"/>
      <c r="P392" s="90"/>
      <c r="Q392" s="90"/>
      <c r="R392" s="90"/>
      <c r="S392" s="90"/>
      <c r="T392" s="90"/>
      <c r="U392" s="90"/>
      <c r="V392" s="90"/>
      <c r="W392" s="90"/>
      <c r="X392" s="90"/>
      <c r="Y392" s="90"/>
    </row>
    <row r="393" ht="14.25" customHeight="1">
      <c r="A393" s="249"/>
      <c r="B393" s="313"/>
      <c r="C393" s="367"/>
      <c r="D393" s="368"/>
      <c r="E393" s="369"/>
      <c r="F393" s="370"/>
      <c r="G393" s="367"/>
      <c r="H393" s="367"/>
      <c r="I393" s="367"/>
      <c r="J393" s="368"/>
      <c r="K393" s="90"/>
      <c r="L393" s="90"/>
      <c r="M393" s="90"/>
      <c r="N393" s="90"/>
      <c r="O393" s="90"/>
      <c r="P393" s="90"/>
      <c r="Q393" s="90"/>
      <c r="R393" s="90"/>
      <c r="S393" s="90"/>
      <c r="T393" s="90"/>
      <c r="U393" s="90"/>
      <c r="V393" s="90"/>
      <c r="W393" s="90"/>
      <c r="X393" s="90"/>
      <c r="Y393" s="90"/>
    </row>
    <row r="394" ht="14.25" customHeight="1">
      <c r="A394" s="249"/>
      <c r="B394" s="313"/>
      <c r="C394" s="367"/>
      <c r="D394" s="368"/>
      <c r="E394" s="369"/>
      <c r="F394" s="370"/>
      <c r="G394" s="367"/>
      <c r="H394" s="367"/>
      <c r="I394" s="367"/>
      <c r="J394" s="368"/>
      <c r="K394" s="90"/>
      <c r="L394" s="90"/>
      <c r="M394" s="90"/>
      <c r="N394" s="90"/>
      <c r="O394" s="90"/>
      <c r="P394" s="90"/>
      <c r="Q394" s="90"/>
      <c r="R394" s="90"/>
      <c r="S394" s="90"/>
      <c r="T394" s="90"/>
      <c r="U394" s="90"/>
      <c r="V394" s="90"/>
      <c r="W394" s="90"/>
      <c r="X394" s="90"/>
      <c r="Y394" s="90"/>
    </row>
    <row r="395" ht="14.25" customHeight="1">
      <c r="A395" s="249"/>
      <c r="B395" s="313"/>
      <c r="C395" s="367"/>
      <c r="D395" s="368"/>
      <c r="E395" s="369"/>
      <c r="F395" s="370"/>
      <c r="G395" s="367"/>
      <c r="H395" s="367"/>
      <c r="I395" s="367"/>
      <c r="J395" s="368"/>
      <c r="K395" s="90"/>
      <c r="L395" s="90"/>
      <c r="M395" s="90"/>
      <c r="N395" s="90"/>
      <c r="O395" s="90"/>
      <c r="P395" s="90"/>
      <c r="Q395" s="90"/>
      <c r="R395" s="90"/>
      <c r="S395" s="90"/>
      <c r="T395" s="90"/>
      <c r="U395" s="90"/>
      <c r="V395" s="90"/>
      <c r="W395" s="90"/>
      <c r="X395" s="90"/>
      <c r="Y395" s="90"/>
    </row>
    <row r="396" ht="14.25" customHeight="1">
      <c r="A396" s="249"/>
      <c r="B396" s="313"/>
      <c r="C396" s="367"/>
      <c r="D396" s="368"/>
      <c r="E396" s="369"/>
      <c r="F396" s="370"/>
      <c r="G396" s="367"/>
      <c r="H396" s="367"/>
      <c r="I396" s="367"/>
      <c r="J396" s="368"/>
      <c r="K396" s="90"/>
      <c r="L396" s="90"/>
      <c r="M396" s="90"/>
      <c r="N396" s="90"/>
      <c r="O396" s="90"/>
      <c r="P396" s="90"/>
      <c r="Q396" s="90"/>
      <c r="R396" s="90"/>
      <c r="S396" s="90"/>
      <c r="T396" s="90"/>
      <c r="U396" s="90"/>
      <c r="V396" s="90"/>
      <c r="W396" s="90"/>
      <c r="X396" s="90"/>
      <c r="Y396" s="90"/>
    </row>
    <row r="397" ht="14.25" customHeight="1">
      <c r="A397" s="249"/>
      <c r="B397" s="313"/>
      <c r="C397" s="367"/>
      <c r="D397" s="368"/>
      <c r="E397" s="369"/>
      <c r="F397" s="370"/>
      <c r="G397" s="367"/>
      <c r="H397" s="367"/>
      <c r="I397" s="367"/>
      <c r="J397" s="368"/>
      <c r="K397" s="90"/>
      <c r="L397" s="90"/>
      <c r="M397" s="90"/>
      <c r="N397" s="90"/>
      <c r="O397" s="90"/>
      <c r="P397" s="90"/>
      <c r="Q397" s="90"/>
      <c r="R397" s="90"/>
      <c r="S397" s="90"/>
      <c r="T397" s="90"/>
      <c r="U397" s="90"/>
      <c r="V397" s="90"/>
      <c r="W397" s="90"/>
      <c r="X397" s="90"/>
      <c r="Y397" s="90"/>
    </row>
    <row r="398" ht="14.25" customHeight="1">
      <c r="A398" s="249"/>
      <c r="B398" s="313"/>
      <c r="C398" s="367"/>
      <c r="D398" s="368"/>
      <c r="E398" s="369"/>
      <c r="F398" s="370"/>
      <c r="G398" s="367"/>
      <c r="H398" s="367"/>
      <c r="I398" s="367"/>
      <c r="J398" s="368"/>
      <c r="K398" s="90"/>
      <c r="L398" s="90"/>
      <c r="M398" s="90"/>
      <c r="N398" s="90"/>
      <c r="O398" s="90"/>
      <c r="P398" s="90"/>
      <c r="Q398" s="90"/>
      <c r="R398" s="90"/>
      <c r="S398" s="90"/>
      <c r="T398" s="90"/>
      <c r="U398" s="90"/>
      <c r="V398" s="90"/>
      <c r="W398" s="90"/>
      <c r="X398" s="90"/>
      <c r="Y398" s="90"/>
    </row>
    <row r="399" ht="14.25" customHeight="1">
      <c r="A399" s="249"/>
      <c r="B399" s="313"/>
      <c r="C399" s="367"/>
      <c r="D399" s="368"/>
      <c r="E399" s="369"/>
      <c r="F399" s="370"/>
      <c r="G399" s="367"/>
      <c r="H399" s="367"/>
      <c r="I399" s="367"/>
      <c r="J399" s="368"/>
      <c r="K399" s="90"/>
      <c r="L399" s="90"/>
      <c r="M399" s="90"/>
      <c r="N399" s="90"/>
      <c r="O399" s="90"/>
      <c r="P399" s="90"/>
      <c r="Q399" s="90"/>
      <c r="R399" s="90"/>
      <c r="S399" s="90"/>
      <c r="T399" s="90"/>
      <c r="U399" s="90"/>
      <c r="V399" s="90"/>
      <c r="W399" s="90"/>
      <c r="X399" s="90"/>
      <c r="Y399" s="90"/>
    </row>
    <row r="400" ht="14.25" customHeight="1">
      <c r="A400" s="249"/>
      <c r="B400" s="313"/>
      <c r="C400" s="367"/>
      <c r="D400" s="368"/>
      <c r="E400" s="369"/>
      <c r="F400" s="370"/>
      <c r="G400" s="367"/>
      <c r="H400" s="367"/>
      <c r="I400" s="367"/>
      <c r="J400" s="368"/>
      <c r="K400" s="90"/>
      <c r="L400" s="90"/>
      <c r="M400" s="90"/>
      <c r="N400" s="90"/>
      <c r="O400" s="90"/>
      <c r="P400" s="90"/>
      <c r="Q400" s="90"/>
      <c r="R400" s="90"/>
      <c r="S400" s="90"/>
      <c r="T400" s="90"/>
      <c r="U400" s="90"/>
      <c r="V400" s="90"/>
      <c r="W400" s="90"/>
      <c r="X400" s="90"/>
      <c r="Y400" s="90"/>
    </row>
    <row r="401" ht="14.25" customHeight="1">
      <c r="A401" s="249"/>
      <c r="B401" s="313"/>
      <c r="C401" s="367"/>
      <c r="D401" s="368"/>
      <c r="E401" s="369"/>
      <c r="F401" s="370"/>
      <c r="G401" s="367"/>
      <c r="H401" s="367"/>
      <c r="I401" s="367"/>
      <c r="J401" s="368"/>
      <c r="K401" s="90"/>
      <c r="L401" s="90"/>
      <c r="M401" s="90"/>
      <c r="N401" s="90"/>
      <c r="O401" s="90"/>
      <c r="P401" s="90"/>
      <c r="Q401" s="90"/>
      <c r="R401" s="90"/>
      <c r="S401" s="90"/>
      <c r="T401" s="90"/>
      <c r="U401" s="90"/>
      <c r="V401" s="90"/>
      <c r="W401" s="90"/>
      <c r="X401" s="90"/>
      <c r="Y401" s="90"/>
    </row>
    <row r="402" ht="14.25" customHeight="1">
      <c r="A402" s="249"/>
      <c r="B402" s="313"/>
      <c r="C402" s="367"/>
      <c r="D402" s="368"/>
      <c r="E402" s="369"/>
      <c r="F402" s="370"/>
      <c r="G402" s="367"/>
      <c r="H402" s="367"/>
      <c r="I402" s="367"/>
      <c r="J402" s="368"/>
      <c r="K402" s="90"/>
      <c r="L402" s="90"/>
      <c r="M402" s="90"/>
      <c r="N402" s="90"/>
      <c r="O402" s="90"/>
      <c r="P402" s="90"/>
      <c r="Q402" s="90"/>
      <c r="R402" s="90"/>
      <c r="S402" s="90"/>
      <c r="T402" s="90"/>
      <c r="U402" s="90"/>
      <c r="V402" s="90"/>
      <c r="W402" s="90"/>
      <c r="X402" s="90"/>
      <c r="Y402" s="90"/>
    </row>
    <row r="403" ht="14.25" customHeight="1">
      <c r="A403" s="249"/>
      <c r="B403" s="313"/>
      <c r="C403" s="367"/>
      <c r="D403" s="368"/>
      <c r="E403" s="369"/>
      <c r="F403" s="370"/>
      <c r="G403" s="367"/>
      <c r="H403" s="367"/>
      <c r="I403" s="367"/>
      <c r="J403" s="368"/>
      <c r="K403" s="90"/>
      <c r="L403" s="90"/>
      <c r="M403" s="90"/>
      <c r="N403" s="90"/>
      <c r="O403" s="90"/>
      <c r="P403" s="90"/>
      <c r="Q403" s="90"/>
      <c r="R403" s="90"/>
      <c r="S403" s="90"/>
      <c r="T403" s="90"/>
      <c r="U403" s="90"/>
      <c r="V403" s="90"/>
      <c r="W403" s="90"/>
      <c r="X403" s="90"/>
      <c r="Y403" s="90"/>
    </row>
    <row r="404" ht="14.25" customHeight="1">
      <c r="A404" s="249"/>
      <c r="B404" s="313"/>
      <c r="C404" s="367"/>
      <c r="D404" s="368"/>
      <c r="E404" s="369"/>
      <c r="F404" s="370"/>
      <c r="G404" s="367"/>
      <c r="H404" s="367"/>
      <c r="I404" s="367"/>
      <c r="J404" s="368"/>
      <c r="K404" s="90"/>
      <c r="L404" s="90"/>
      <c r="M404" s="90"/>
      <c r="N404" s="90"/>
      <c r="O404" s="90"/>
      <c r="P404" s="90"/>
      <c r="Q404" s="90"/>
      <c r="R404" s="90"/>
      <c r="S404" s="90"/>
      <c r="T404" s="90"/>
      <c r="U404" s="90"/>
      <c r="V404" s="90"/>
      <c r="W404" s="90"/>
      <c r="X404" s="90"/>
      <c r="Y404" s="90"/>
    </row>
    <row r="405" ht="14.25" customHeight="1">
      <c r="A405" s="249"/>
      <c r="B405" s="313"/>
      <c r="C405" s="367"/>
      <c r="D405" s="368"/>
      <c r="E405" s="369"/>
      <c r="F405" s="370"/>
      <c r="G405" s="367"/>
      <c r="H405" s="367"/>
      <c r="I405" s="367"/>
      <c r="J405" s="368"/>
      <c r="K405" s="90"/>
      <c r="L405" s="90"/>
      <c r="M405" s="90"/>
      <c r="N405" s="90"/>
      <c r="O405" s="90"/>
      <c r="P405" s="90"/>
      <c r="Q405" s="90"/>
      <c r="R405" s="90"/>
      <c r="S405" s="90"/>
      <c r="T405" s="90"/>
      <c r="U405" s="90"/>
      <c r="V405" s="90"/>
      <c r="W405" s="90"/>
      <c r="X405" s="90"/>
      <c r="Y405" s="90"/>
    </row>
    <row r="406" ht="14.25" customHeight="1">
      <c r="A406" s="249"/>
      <c r="B406" s="313"/>
      <c r="C406" s="367"/>
      <c r="D406" s="368"/>
      <c r="E406" s="369"/>
      <c r="F406" s="370"/>
      <c r="G406" s="367"/>
      <c r="H406" s="367"/>
      <c r="I406" s="367"/>
      <c r="J406" s="368"/>
      <c r="K406" s="90"/>
      <c r="L406" s="90"/>
      <c r="M406" s="90"/>
      <c r="N406" s="90"/>
      <c r="O406" s="90"/>
      <c r="P406" s="90"/>
      <c r="Q406" s="90"/>
      <c r="R406" s="90"/>
      <c r="S406" s="90"/>
      <c r="T406" s="90"/>
      <c r="U406" s="90"/>
      <c r="V406" s="90"/>
      <c r="W406" s="90"/>
      <c r="X406" s="90"/>
      <c r="Y406" s="90"/>
    </row>
    <row r="407" ht="14.25" customHeight="1">
      <c r="A407" s="249"/>
      <c r="B407" s="313"/>
      <c r="C407" s="367"/>
      <c r="D407" s="368"/>
      <c r="E407" s="369"/>
      <c r="F407" s="370"/>
      <c r="G407" s="367"/>
      <c r="H407" s="367"/>
      <c r="I407" s="367"/>
      <c r="J407" s="368"/>
      <c r="K407" s="90"/>
      <c r="L407" s="90"/>
      <c r="M407" s="90"/>
      <c r="N407" s="90"/>
      <c r="O407" s="90"/>
      <c r="P407" s="90"/>
      <c r="Q407" s="90"/>
      <c r="R407" s="90"/>
      <c r="S407" s="90"/>
      <c r="T407" s="90"/>
      <c r="U407" s="90"/>
      <c r="V407" s="90"/>
      <c r="W407" s="90"/>
      <c r="X407" s="90"/>
      <c r="Y407" s="90"/>
    </row>
    <row r="408" ht="14.25" customHeight="1">
      <c r="A408" s="249"/>
      <c r="B408" s="313"/>
      <c r="C408" s="367"/>
      <c r="D408" s="368"/>
      <c r="E408" s="369"/>
      <c r="F408" s="370"/>
      <c r="G408" s="367"/>
      <c r="H408" s="367"/>
      <c r="I408" s="367"/>
      <c r="J408" s="368"/>
      <c r="K408" s="90"/>
      <c r="L408" s="90"/>
      <c r="M408" s="90"/>
      <c r="N408" s="90"/>
      <c r="O408" s="90"/>
      <c r="P408" s="90"/>
      <c r="Q408" s="90"/>
      <c r="R408" s="90"/>
      <c r="S408" s="90"/>
      <c r="T408" s="90"/>
      <c r="U408" s="90"/>
      <c r="V408" s="90"/>
      <c r="W408" s="90"/>
      <c r="X408" s="90"/>
      <c r="Y408" s="90"/>
    </row>
    <row r="409" ht="14.25" customHeight="1">
      <c r="A409" s="249"/>
      <c r="B409" s="313"/>
      <c r="C409" s="367"/>
      <c r="D409" s="368"/>
      <c r="E409" s="369"/>
      <c r="F409" s="370"/>
      <c r="G409" s="367"/>
      <c r="H409" s="367"/>
      <c r="I409" s="367"/>
      <c r="J409" s="368"/>
      <c r="K409" s="90"/>
      <c r="L409" s="90"/>
      <c r="M409" s="90"/>
      <c r="N409" s="90"/>
      <c r="O409" s="90"/>
      <c r="P409" s="90"/>
      <c r="Q409" s="90"/>
      <c r="R409" s="90"/>
      <c r="S409" s="90"/>
      <c r="T409" s="90"/>
      <c r="U409" s="90"/>
      <c r="V409" s="90"/>
      <c r="W409" s="90"/>
      <c r="X409" s="90"/>
      <c r="Y409" s="90"/>
    </row>
    <row r="410" ht="14.25" customHeight="1">
      <c r="A410" s="249"/>
      <c r="B410" s="313"/>
      <c r="C410" s="367"/>
      <c r="D410" s="368"/>
      <c r="E410" s="369"/>
      <c r="F410" s="370"/>
      <c r="G410" s="367"/>
      <c r="H410" s="367"/>
      <c r="I410" s="367"/>
      <c r="J410" s="368"/>
      <c r="K410" s="90"/>
      <c r="L410" s="90"/>
      <c r="M410" s="90"/>
      <c r="N410" s="90"/>
      <c r="O410" s="90"/>
      <c r="P410" s="90"/>
      <c r="Q410" s="90"/>
      <c r="R410" s="90"/>
      <c r="S410" s="90"/>
      <c r="T410" s="90"/>
      <c r="U410" s="90"/>
      <c r="V410" s="90"/>
      <c r="W410" s="90"/>
      <c r="X410" s="90"/>
      <c r="Y410" s="90"/>
    </row>
    <row r="411" ht="14.25" customHeight="1">
      <c r="A411" s="249"/>
      <c r="B411" s="313"/>
      <c r="C411" s="367"/>
      <c r="D411" s="368"/>
      <c r="E411" s="369"/>
      <c r="F411" s="370"/>
      <c r="G411" s="367"/>
      <c r="H411" s="367"/>
      <c r="I411" s="367"/>
      <c r="J411" s="368"/>
      <c r="K411" s="90"/>
      <c r="L411" s="90"/>
      <c r="M411" s="90"/>
      <c r="N411" s="90"/>
      <c r="O411" s="90"/>
      <c r="P411" s="90"/>
      <c r="Q411" s="90"/>
      <c r="R411" s="90"/>
      <c r="S411" s="90"/>
      <c r="T411" s="90"/>
      <c r="U411" s="90"/>
      <c r="V411" s="90"/>
      <c r="W411" s="90"/>
      <c r="X411" s="90"/>
      <c r="Y411" s="90"/>
    </row>
    <row r="412" ht="14.25" customHeight="1">
      <c r="A412" s="249"/>
      <c r="B412" s="313"/>
      <c r="C412" s="367"/>
      <c r="D412" s="368"/>
      <c r="E412" s="369"/>
      <c r="F412" s="370"/>
      <c r="G412" s="367"/>
      <c r="H412" s="367"/>
      <c r="I412" s="367"/>
      <c r="J412" s="368"/>
      <c r="K412" s="90"/>
      <c r="L412" s="90"/>
      <c r="M412" s="90"/>
      <c r="N412" s="90"/>
      <c r="O412" s="90"/>
      <c r="P412" s="90"/>
      <c r="Q412" s="90"/>
      <c r="R412" s="90"/>
      <c r="S412" s="90"/>
      <c r="T412" s="90"/>
      <c r="U412" s="90"/>
      <c r="V412" s="90"/>
      <c r="W412" s="90"/>
      <c r="X412" s="90"/>
      <c r="Y412" s="90"/>
    </row>
    <row r="413" ht="14.25" customHeight="1">
      <c r="A413" s="249"/>
      <c r="B413" s="313"/>
      <c r="C413" s="367"/>
      <c r="D413" s="368"/>
      <c r="E413" s="369"/>
      <c r="F413" s="370"/>
      <c r="G413" s="367"/>
      <c r="H413" s="367"/>
      <c r="I413" s="367"/>
      <c r="J413" s="368"/>
      <c r="K413" s="90"/>
      <c r="L413" s="90"/>
      <c r="M413" s="90"/>
      <c r="N413" s="90"/>
      <c r="O413" s="90"/>
      <c r="P413" s="90"/>
      <c r="Q413" s="90"/>
      <c r="R413" s="90"/>
      <c r="S413" s="90"/>
      <c r="T413" s="90"/>
      <c r="U413" s="90"/>
      <c r="V413" s="90"/>
      <c r="W413" s="90"/>
      <c r="X413" s="90"/>
      <c r="Y413" s="90"/>
    </row>
    <row r="414" ht="14.25" customHeight="1">
      <c r="A414" s="249"/>
      <c r="B414" s="313"/>
      <c r="C414" s="367"/>
      <c r="D414" s="368"/>
      <c r="E414" s="369"/>
      <c r="F414" s="370"/>
      <c r="G414" s="367"/>
      <c r="H414" s="367"/>
      <c r="I414" s="367"/>
      <c r="J414" s="368"/>
      <c r="K414" s="90"/>
      <c r="L414" s="90"/>
      <c r="M414" s="90"/>
      <c r="N414" s="90"/>
      <c r="O414" s="90"/>
      <c r="P414" s="90"/>
      <c r="Q414" s="90"/>
      <c r="R414" s="90"/>
      <c r="S414" s="90"/>
      <c r="T414" s="90"/>
      <c r="U414" s="90"/>
      <c r="V414" s="90"/>
      <c r="W414" s="90"/>
      <c r="X414" s="90"/>
      <c r="Y414" s="90"/>
    </row>
    <row r="415" ht="14.25" customHeight="1">
      <c r="A415" s="249"/>
      <c r="B415" s="313"/>
      <c r="C415" s="367"/>
      <c r="D415" s="368"/>
      <c r="E415" s="369"/>
      <c r="F415" s="370"/>
      <c r="G415" s="367"/>
      <c r="H415" s="367"/>
      <c r="I415" s="367"/>
      <c r="J415" s="368"/>
      <c r="K415" s="90"/>
      <c r="L415" s="90"/>
      <c r="M415" s="90"/>
      <c r="N415" s="90"/>
      <c r="O415" s="90"/>
      <c r="P415" s="90"/>
      <c r="Q415" s="90"/>
      <c r="R415" s="90"/>
      <c r="S415" s="90"/>
      <c r="T415" s="90"/>
      <c r="U415" s="90"/>
      <c r="V415" s="90"/>
      <c r="W415" s="90"/>
      <c r="X415" s="90"/>
      <c r="Y415" s="90"/>
    </row>
    <row r="416" ht="14.25" customHeight="1">
      <c r="A416" s="249"/>
      <c r="B416" s="313"/>
      <c r="C416" s="367"/>
      <c r="D416" s="368"/>
      <c r="E416" s="369"/>
      <c r="F416" s="370"/>
      <c r="G416" s="367"/>
      <c r="H416" s="367"/>
      <c r="I416" s="367"/>
      <c r="J416" s="368"/>
      <c r="K416" s="90"/>
      <c r="L416" s="90"/>
      <c r="M416" s="90"/>
      <c r="N416" s="90"/>
      <c r="O416" s="90"/>
      <c r="P416" s="90"/>
      <c r="Q416" s="90"/>
      <c r="R416" s="90"/>
      <c r="S416" s="90"/>
      <c r="T416" s="90"/>
      <c r="U416" s="90"/>
      <c r="V416" s="90"/>
      <c r="W416" s="90"/>
      <c r="X416" s="90"/>
      <c r="Y416" s="90"/>
    </row>
    <row r="417" ht="14.25" customHeight="1">
      <c r="A417" s="249"/>
      <c r="B417" s="313"/>
      <c r="C417" s="367"/>
      <c r="D417" s="368"/>
      <c r="E417" s="369"/>
      <c r="F417" s="370"/>
      <c r="G417" s="367"/>
      <c r="H417" s="367"/>
      <c r="I417" s="367"/>
      <c r="J417" s="368"/>
      <c r="K417" s="90"/>
      <c r="L417" s="90"/>
      <c r="M417" s="90"/>
      <c r="N417" s="90"/>
      <c r="O417" s="90"/>
      <c r="P417" s="90"/>
      <c r="Q417" s="90"/>
      <c r="R417" s="90"/>
      <c r="S417" s="90"/>
      <c r="T417" s="90"/>
      <c r="U417" s="90"/>
      <c r="V417" s="90"/>
      <c r="W417" s="90"/>
      <c r="X417" s="90"/>
      <c r="Y417" s="90"/>
    </row>
    <row r="418" ht="14.25" customHeight="1">
      <c r="A418" s="249"/>
      <c r="B418" s="313"/>
      <c r="C418" s="367"/>
      <c r="D418" s="368"/>
      <c r="E418" s="369"/>
      <c r="F418" s="370"/>
      <c r="G418" s="367"/>
      <c r="H418" s="367"/>
      <c r="I418" s="367"/>
      <c r="J418" s="368"/>
      <c r="K418" s="90"/>
      <c r="L418" s="90"/>
      <c r="M418" s="90"/>
      <c r="N418" s="90"/>
      <c r="O418" s="90"/>
      <c r="P418" s="90"/>
      <c r="Q418" s="90"/>
      <c r="R418" s="90"/>
      <c r="S418" s="90"/>
      <c r="T418" s="90"/>
      <c r="U418" s="90"/>
      <c r="V418" s="90"/>
      <c r="W418" s="90"/>
      <c r="X418" s="90"/>
      <c r="Y418" s="90"/>
    </row>
    <row r="419" ht="14.25" customHeight="1">
      <c r="A419" s="249"/>
      <c r="B419" s="313"/>
      <c r="C419" s="367"/>
      <c r="D419" s="368"/>
      <c r="E419" s="369"/>
      <c r="F419" s="370"/>
      <c r="G419" s="367"/>
      <c r="H419" s="367"/>
      <c r="I419" s="367"/>
      <c r="J419" s="368"/>
      <c r="K419" s="90"/>
      <c r="L419" s="90"/>
      <c r="M419" s="90"/>
      <c r="N419" s="90"/>
      <c r="O419" s="90"/>
      <c r="P419" s="90"/>
      <c r="Q419" s="90"/>
      <c r="R419" s="90"/>
      <c r="S419" s="90"/>
      <c r="T419" s="90"/>
      <c r="U419" s="90"/>
      <c r="V419" s="90"/>
      <c r="W419" s="90"/>
      <c r="X419" s="90"/>
      <c r="Y419" s="90"/>
    </row>
    <row r="420" ht="14.25" customHeight="1">
      <c r="A420" s="249"/>
      <c r="B420" s="313"/>
      <c r="C420" s="367"/>
      <c r="D420" s="368"/>
      <c r="E420" s="369"/>
      <c r="F420" s="370"/>
      <c r="G420" s="367"/>
      <c r="H420" s="367"/>
      <c r="I420" s="367"/>
      <c r="J420" s="368"/>
      <c r="K420" s="90"/>
      <c r="L420" s="90"/>
      <c r="M420" s="90"/>
      <c r="N420" s="90"/>
      <c r="O420" s="90"/>
      <c r="P420" s="90"/>
      <c r="Q420" s="90"/>
      <c r="R420" s="90"/>
      <c r="S420" s="90"/>
      <c r="T420" s="90"/>
      <c r="U420" s="90"/>
      <c r="V420" s="90"/>
      <c r="W420" s="90"/>
      <c r="X420" s="90"/>
      <c r="Y420" s="90"/>
    </row>
    <row r="421" ht="14.25" customHeight="1">
      <c r="A421" s="249"/>
      <c r="B421" s="313"/>
      <c r="C421" s="367"/>
      <c r="D421" s="368"/>
      <c r="E421" s="369"/>
      <c r="F421" s="370"/>
      <c r="G421" s="367"/>
      <c r="H421" s="367"/>
      <c r="I421" s="367"/>
      <c r="J421" s="368"/>
      <c r="K421" s="90"/>
      <c r="L421" s="90"/>
      <c r="M421" s="90"/>
      <c r="N421" s="90"/>
      <c r="O421" s="90"/>
      <c r="P421" s="90"/>
      <c r="Q421" s="90"/>
      <c r="R421" s="90"/>
      <c r="S421" s="90"/>
      <c r="T421" s="90"/>
      <c r="U421" s="90"/>
      <c r="V421" s="90"/>
      <c r="W421" s="90"/>
      <c r="X421" s="90"/>
      <c r="Y421" s="90"/>
    </row>
    <row r="422" ht="14.25" customHeight="1">
      <c r="A422" s="249"/>
      <c r="B422" s="313"/>
      <c r="C422" s="367"/>
      <c r="D422" s="368"/>
      <c r="E422" s="369"/>
      <c r="F422" s="370"/>
      <c r="G422" s="367"/>
      <c r="H422" s="367"/>
      <c r="I422" s="367"/>
      <c r="J422" s="368"/>
      <c r="K422" s="90"/>
      <c r="L422" s="90"/>
      <c r="M422" s="90"/>
      <c r="N422" s="90"/>
      <c r="O422" s="90"/>
      <c r="P422" s="90"/>
      <c r="Q422" s="90"/>
      <c r="R422" s="90"/>
      <c r="S422" s="90"/>
      <c r="T422" s="90"/>
      <c r="U422" s="90"/>
      <c r="V422" s="90"/>
      <c r="W422" s="90"/>
      <c r="X422" s="90"/>
      <c r="Y422" s="90"/>
    </row>
    <row r="423" ht="14.25" customHeight="1">
      <c r="A423" s="249"/>
      <c r="B423" s="313"/>
      <c r="C423" s="367"/>
      <c r="D423" s="368"/>
      <c r="E423" s="369"/>
      <c r="F423" s="370"/>
      <c r="G423" s="367"/>
      <c r="H423" s="367"/>
      <c r="I423" s="367"/>
      <c r="J423" s="368"/>
      <c r="K423" s="90"/>
      <c r="L423" s="90"/>
      <c r="M423" s="90"/>
      <c r="N423" s="90"/>
      <c r="O423" s="90"/>
      <c r="P423" s="90"/>
      <c r="Q423" s="90"/>
      <c r="R423" s="90"/>
      <c r="S423" s="90"/>
      <c r="T423" s="90"/>
      <c r="U423" s="90"/>
      <c r="V423" s="90"/>
      <c r="W423" s="90"/>
      <c r="X423" s="90"/>
      <c r="Y423" s="90"/>
    </row>
    <row r="424" ht="14.25" customHeight="1">
      <c r="A424" s="249"/>
      <c r="B424" s="313"/>
      <c r="C424" s="367"/>
      <c r="D424" s="368"/>
      <c r="E424" s="369"/>
      <c r="F424" s="370"/>
      <c r="G424" s="367"/>
      <c r="H424" s="367"/>
      <c r="I424" s="367"/>
      <c r="J424" s="368"/>
      <c r="K424" s="90"/>
      <c r="L424" s="90"/>
      <c r="M424" s="90"/>
      <c r="N424" s="90"/>
      <c r="O424" s="90"/>
      <c r="P424" s="90"/>
      <c r="Q424" s="90"/>
      <c r="R424" s="90"/>
      <c r="S424" s="90"/>
      <c r="T424" s="90"/>
      <c r="U424" s="90"/>
      <c r="V424" s="90"/>
      <c r="W424" s="90"/>
      <c r="X424" s="90"/>
      <c r="Y424" s="90"/>
    </row>
    <row r="425" ht="14.25" customHeight="1">
      <c r="A425" s="249"/>
      <c r="B425" s="313"/>
      <c r="C425" s="367"/>
      <c r="D425" s="368"/>
      <c r="E425" s="369"/>
      <c r="F425" s="370"/>
      <c r="G425" s="367"/>
      <c r="H425" s="367"/>
      <c r="I425" s="367"/>
      <c r="J425" s="368"/>
      <c r="K425" s="90"/>
      <c r="L425" s="90"/>
      <c r="M425" s="90"/>
      <c r="N425" s="90"/>
      <c r="O425" s="90"/>
      <c r="P425" s="90"/>
      <c r="Q425" s="90"/>
      <c r="R425" s="90"/>
      <c r="S425" s="90"/>
      <c r="T425" s="90"/>
      <c r="U425" s="90"/>
      <c r="V425" s="90"/>
      <c r="W425" s="90"/>
      <c r="X425" s="90"/>
      <c r="Y425" s="90"/>
    </row>
    <row r="426" ht="14.25" customHeight="1">
      <c r="A426" s="249"/>
      <c r="B426" s="313"/>
      <c r="C426" s="367"/>
      <c r="D426" s="368"/>
      <c r="E426" s="369"/>
      <c r="F426" s="370"/>
      <c r="G426" s="367"/>
      <c r="H426" s="367"/>
      <c r="I426" s="367"/>
      <c r="J426" s="368"/>
      <c r="K426" s="90"/>
      <c r="L426" s="90"/>
      <c r="M426" s="90"/>
      <c r="N426" s="90"/>
      <c r="O426" s="90"/>
      <c r="P426" s="90"/>
      <c r="Q426" s="90"/>
      <c r="R426" s="90"/>
      <c r="S426" s="90"/>
      <c r="T426" s="90"/>
      <c r="U426" s="90"/>
      <c r="V426" s="90"/>
      <c r="W426" s="90"/>
      <c r="X426" s="90"/>
      <c r="Y426" s="90"/>
    </row>
    <row r="427" ht="14.25" customHeight="1">
      <c r="A427" s="249"/>
      <c r="B427" s="313"/>
      <c r="C427" s="367"/>
      <c r="D427" s="368"/>
      <c r="E427" s="369"/>
      <c r="F427" s="370"/>
      <c r="G427" s="367"/>
      <c r="H427" s="367"/>
      <c r="I427" s="367"/>
      <c r="J427" s="368"/>
      <c r="K427" s="90"/>
      <c r="L427" s="90"/>
      <c r="M427" s="90"/>
      <c r="N427" s="90"/>
      <c r="O427" s="90"/>
      <c r="P427" s="90"/>
      <c r="Q427" s="90"/>
      <c r="R427" s="90"/>
      <c r="S427" s="90"/>
      <c r="T427" s="90"/>
      <c r="U427" s="90"/>
      <c r="V427" s="90"/>
      <c r="W427" s="90"/>
      <c r="X427" s="90"/>
      <c r="Y427" s="90"/>
    </row>
    <row r="428" ht="14.25" customHeight="1">
      <c r="A428" s="249"/>
      <c r="B428" s="313"/>
      <c r="C428" s="367"/>
      <c r="D428" s="368"/>
      <c r="E428" s="369"/>
      <c r="F428" s="370"/>
      <c r="G428" s="367"/>
      <c r="H428" s="367"/>
      <c r="I428" s="367"/>
      <c r="J428" s="368"/>
      <c r="K428" s="90"/>
      <c r="L428" s="90"/>
      <c r="M428" s="90"/>
      <c r="N428" s="90"/>
      <c r="O428" s="90"/>
      <c r="P428" s="90"/>
      <c r="Q428" s="90"/>
      <c r="R428" s="90"/>
      <c r="S428" s="90"/>
      <c r="T428" s="90"/>
      <c r="U428" s="90"/>
      <c r="V428" s="90"/>
      <c r="W428" s="90"/>
      <c r="X428" s="90"/>
      <c r="Y428" s="90"/>
    </row>
    <row r="429" ht="14.25" customHeight="1">
      <c r="A429" s="249"/>
      <c r="B429" s="313"/>
      <c r="C429" s="367"/>
      <c r="D429" s="368"/>
      <c r="E429" s="369"/>
      <c r="F429" s="370"/>
      <c r="G429" s="367"/>
      <c r="H429" s="367"/>
      <c r="I429" s="367"/>
      <c r="J429" s="368"/>
      <c r="K429" s="90"/>
      <c r="L429" s="90"/>
      <c r="M429" s="90"/>
      <c r="N429" s="90"/>
      <c r="O429" s="90"/>
      <c r="P429" s="90"/>
      <c r="Q429" s="90"/>
      <c r="R429" s="90"/>
      <c r="S429" s="90"/>
      <c r="T429" s="90"/>
      <c r="U429" s="90"/>
      <c r="V429" s="90"/>
      <c r="W429" s="90"/>
      <c r="X429" s="90"/>
      <c r="Y429" s="90"/>
    </row>
    <row r="430" ht="14.25" customHeight="1">
      <c r="A430" s="249"/>
      <c r="B430" s="313"/>
      <c r="C430" s="367"/>
      <c r="D430" s="368"/>
      <c r="E430" s="369"/>
      <c r="F430" s="370"/>
      <c r="G430" s="367"/>
      <c r="H430" s="367"/>
      <c r="I430" s="367"/>
      <c r="J430" s="368"/>
      <c r="K430" s="90"/>
      <c r="L430" s="90"/>
      <c r="M430" s="90"/>
      <c r="N430" s="90"/>
      <c r="O430" s="90"/>
      <c r="P430" s="90"/>
      <c r="Q430" s="90"/>
      <c r="R430" s="90"/>
      <c r="S430" s="90"/>
      <c r="T430" s="90"/>
      <c r="U430" s="90"/>
      <c r="V430" s="90"/>
      <c r="W430" s="90"/>
      <c r="X430" s="90"/>
      <c r="Y430" s="90"/>
    </row>
    <row r="431" ht="14.25" customHeight="1">
      <c r="A431" s="249"/>
      <c r="B431" s="313"/>
      <c r="C431" s="367"/>
      <c r="D431" s="368"/>
      <c r="E431" s="369"/>
      <c r="F431" s="370"/>
      <c r="G431" s="367"/>
      <c r="H431" s="367"/>
      <c r="I431" s="367"/>
      <c r="J431" s="368"/>
      <c r="K431" s="90"/>
      <c r="L431" s="90"/>
      <c r="M431" s="90"/>
      <c r="N431" s="90"/>
      <c r="O431" s="90"/>
      <c r="P431" s="90"/>
      <c r="Q431" s="90"/>
      <c r="R431" s="90"/>
      <c r="S431" s="90"/>
      <c r="T431" s="90"/>
      <c r="U431" s="90"/>
      <c r="V431" s="90"/>
      <c r="W431" s="90"/>
      <c r="X431" s="90"/>
      <c r="Y431" s="90"/>
    </row>
    <row r="432" ht="14.25" customHeight="1">
      <c r="A432" s="249"/>
      <c r="B432" s="313"/>
      <c r="C432" s="367"/>
      <c r="D432" s="368"/>
      <c r="E432" s="369"/>
      <c r="F432" s="370"/>
      <c r="G432" s="367"/>
      <c r="H432" s="367"/>
      <c r="I432" s="367"/>
      <c r="J432" s="368"/>
      <c r="K432" s="90"/>
      <c r="L432" s="90"/>
      <c r="M432" s="90"/>
      <c r="N432" s="90"/>
      <c r="O432" s="90"/>
      <c r="P432" s="90"/>
      <c r="Q432" s="90"/>
      <c r="R432" s="90"/>
      <c r="S432" s="90"/>
      <c r="T432" s="90"/>
      <c r="U432" s="90"/>
      <c r="V432" s="90"/>
      <c r="W432" s="90"/>
      <c r="X432" s="90"/>
      <c r="Y432" s="90"/>
    </row>
    <row r="433" ht="14.25" customHeight="1">
      <c r="A433" s="249"/>
      <c r="B433" s="313"/>
      <c r="C433" s="367"/>
      <c r="D433" s="368"/>
      <c r="E433" s="369"/>
      <c r="F433" s="370"/>
      <c r="G433" s="367"/>
      <c r="H433" s="367"/>
      <c r="I433" s="367"/>
      <c r="J433" s="368"/>
      <c r="K433" s="90"/>
      <c r="L433" s="90"/>
      <c r="M433" s="90"/>
      <c r="N433" s="90"/>
      <c r="O433" s="90"/>
      <c r="P433" s="90"/>
      <c r="Q433" s="90"/>
      <c r="R433" s="90"/>
      <c r="S433" s="90"/>
      <c r="T433" s="90"/>
      <c r="U433" s="90"/>
      <c r="V433" s="90"/>
      <c r="W433" s="90"/>
      <c r="X433" s="90"/>
      <c r="Y433" s="90"/>
    </row>
    <row r="434" ht="14.25" customHeight="1">
      <c r="A434" s="249"/>
      <c r="B434" s="313"/>
      <c r="C434" s="367"/>
      <c r="D434" s="368"/>
      <c r="E434" s="369"/>
      <c r="F434" s="370"/>
      <c r="G434" s="367"/>
      <c r="H434" s="367"/>
      <c r="I434" s="367"/>
      <c r="J434" s="368"/>
      <c r="K434" s="90"/>
      <c r="L434" s="90"/>
      <c r="M434" s="90"/>
      <c r="N434" s="90"/>
      <c r="O434" s="90"/>
      <c r="P434" s="90"/>
      <c r="Q434" s="90"/>
      <c r="R434" s="90"/>
      <c r="S434" s="90"/>
      <c r="T434" s="90"/>
      <c r="U434" s="90"/>
      <c r="V434" s="90"/>
      <c r="W434" s="90"/>
      <c r="X434" s="90"/>
      <c r="Y434" s="90"/>
    </row>
    <row r="435" ht="14.25" customHeight="1">
      <c r="A435" s="249"/>
      <c r="B435" s="313"/>
      <c r="C435" s="367"/>
      <c r="D435" s="368"/>
      <c r="E435" s="369"/>
      <c r="F435" s="370"/>
      <c r="G435" s="367"/>
      <c r="H435" s="367"/>
      <c r="I435" s="367"/>
      <c r="J435" s="368"/>
      <c r="K435" s="90"/>
      <c r="L435" s="90"/>
      <c r="M435" s="90"/>
      <c r="N435" s="90"/>
      <c r="O435" s="90"/>
      <c r="P435" s="90"/>
      <c r="Q435" s="90"/>
      <c r="R435" s="90"/>
      <c r="S435" s="90"/>
      <c r="T435" s="90"/>
      <c r="U435" s="90"/>
      <c r="V435" s="90"/>
      <c r="W435" s="90"/>
      <c r="X435" s="90"/>
      <c r="Y435" s="90"/>
    </row>
    <row r="436" ht="14.25" customHeight="1">
      <c r="A436" s="249"/>
      <c r="B436" s="313"/>
      <c r="C436" s="367"/>
      <c r="D436" s="368"/>
      <c r="E436" s="369"/>
      <c r="F436" s="370"/>
      <c r="G436" s="367"/>
      <c r="H436" s="367"/>
      <c r="I436" s="367"/>
      <c r="J436" s="368"/>
      <c r="K436" s="90"/>
      <c r="L436" s="90"/>
      <c r="M436" s="90"/>
      <c r="N436" s="90"/>
      <c r="O436" s="90"/>
      <c r="P436" s="90"/>
      <c r="Q436" s="90"/>
      <c r="R436" s="90"/>
      <c r="S436" s="90"/>
      <c r="T436" s="90"/>
      <c r="U436" s="90"/>
      <c r="V436" s="90"/>
      <c r="W436" s="90"/>
      <c r="X436" s="90"/>
      <c r="Y436" s="90"/>
    </row>
    <row r="437" ht="14.25" customHeight="1">
      <c r="A437" s="249"/>
      <c r="B437" s="313"/>
      <c r="C437" s="367"/>
      <c r="D437" s="368"/>
      <c r="E437" s="369"/>
      <c r="F437" s="370"/>
      <c r="G437" s="367"/>
      <c r="H437" s="367"/>
      <c r="I437" s="367"/>
      <c r="J437" s="368"/>
      <c r="K437" s="90"/>
      <c r="L437" s="90"/>
      <c r="M437" s="90"/>
      <c r="N437" s="90"/>
      <c r="O437" s="90"/>
      <c r="P437" s="90"/>
      <c r="Q437" s="90"/>
      <c r="R437" s="90"/>
      <c r="S437" s="90"/>
      <c r="T437" s="90"/>
      <c r="U437" s="90"/>
      <c r="V437" s="90"/>
      <c r="W437" s="90"/>
      <c r="X437" s="90"/>
      <c r="Y437" s="90"/>
    </row>
    <row r="438" ht="14.25" customHeight="1">
      <c r="A438" s="249"/>
      <c r="B438" s="313"/>
      <c r="C438" s="367"/>
      <c r="D438" s="368"/>
      <c r="E438" s="369"/>
      <c r="F438" s="370"/>
      <c r="G438" s="367"/>
      <c r="H438" s="367"/>
      <c r="I438" s="367"/>
      <c r="J438" s="368"/>
      <c r="K438" s="90"/>
      <c r="L438" s="90"/>
      <c r="M438" s="90"/>
      <c r="N438" s="90"/>
      <c r="O438" s="90"/>
      <c r="P438" s="90"/>
      <c r="Q438" s="90"/>
      <c r="R438" s="90"/>
      <c r="S438" s="90"/>
      <c r="T438" s="90"/>
      <c r="U438" s="90"/>
      <c r="V438" s="90"/>
      <c r="W438" s="90"/>
      <c r="X438" s="90"/>
      <c r="Y438" s="90"/>
    </row>
    <row r="439" ht="14.25" customHeight="1">
      <c r="A439" s="249"/>
      <c r="B439" s="313"/>
      <c r="C439" s="367"/>
      <c r="D439" s="368"/>
      <c r="E439" s="369"/>
      <c r="F439" s="370"/>
      <c r="G439" s="367"/>
      <c r="H439" s="367"/>
      <c r="I439" s="367"/>
      <c r="J439" s="368"/>
      <c r="K439" s="90"/>
      <c r="L439" s="90"/>
      <c r="M439" s="90"/>
      <c r="N439" s="90"/>
      <c r="O439" s="90"/>
      <c r="P439" s="90"/>
      <c r="Q439" s="90"/>
      <c r="R439" s="90"/>
      <c r="S439" s="90"/>
      <c r="T439" s="90"/>
      <c r="U439" s="90"/>
      <c r="V439" s="90"/>
      <c r="W439" s="90"/>
      <c r="X439" s="90"/>
      <c r="Y439" s="90"/>
    </row>
    <row r="440" ht="14.25" customHeight="1">
      <c r="A440" s="249"/>
      <c r="B440" s="313"/>
      <c r="C440" s="367"/>
      <c r="D440" s="368"/>
      <c r="E440" s="369"/>
      <c r="F440" s="370"/>
      <c r="G440" s="367"/>
      <c r="H440" s="367"/>
      <c r="I440" s="367"/>
      <c r="J440" s="368"/>
      <c r="K440" s="90"/>
      <c r="L440" s="90"/>
      <c r="M440" s="90"/>
      <c r="N440" s="90"/>
      <c r="O440" s="90"/>
      <c r="P440" s="90"/>
      <c r="Q440" s="90"/>
      <c r="R440" s="90"/>
      <c r="S440" s="90"/>
      <c r="T440" s="90"/>
      <c r="U440" s="90"/>
      <c r="V440" s="90"/>
      <c r="W440" s="90"/>
      <c r="X440" s="90"/>
      <c r="Y440" s="90"/>
    </row>
    <row r="441" ht="14.25" customHeight="1">
      <c r="A441" s="249"/>
      <c r="B441" s="313"/>
      <c r="C441" s="367"/>
      <c r="D441" s="368"/>
      <c r="E441" s="369"/>
      <c r="F441" s="370"/>
      <c r="G441" s="367"/>
      <c r="H441" s="367"/>
      <c r="I441" s="367"/>
      <c r="J441" s="368"/>
      <c r="K441" s="90"/>
      <c r="L441" s="90"/>
      <c r="M441" s="90"/>
      <c r="N441" s="90"/>
      <c r="O441" s="90"/>
      <c r="P441" s="90"/>
      <c r="Q441" s="90"/>
      <c r="R441" s="90"/>
      <c r="S441" s="90"/>
      <c r="T441" s="90"/>
      <c r="U441" s="90"/>
      <c r="V441" s="90"/>
      <c r="W441" s="90"/>
      <c r="X441" s="90"/>
      <c r="Y441" s="90"/>
    </row>
    <row r="442" ht="14.25" customHeight="1">
      <c r="A442" s="249"/>
      <c r="B442" s="313"/>
      <c r="C442" s="367"/>
      <c r="D442" s="368"/>
      <c r="E442" s="369"/>
      <c r="F442" s="370"/>
      <c r="G442" s="367"/>
      <c r="H442" s="367"/>
      <c r="I442" s="367"/>
      <c r="J442" s="368"/>
      <c r="K442" s="90"/>
      <c r="L442" s="90"/>
      <c r="M442" s="90"/>
      <c r="N442" s="90"/>
      <c r="O442" s="90"/>
      <c r="P442" s="90"/>
      <c r="Q442" s="90"/>
      <c r="R442" s="90"/>
      <c r="S442" s="90"/>
      <c r="T442" s="90"/>
      <c r="U442" s="90"/>
      <c r="V442" s="90"/>
      <c r="W442" s="90"/>
      <c r="X442" s="90"/>
      <c r="Y442" s="90"/>
    </row>
    <row r="443" ht="14.25" customHeight="1">
      <c r="A443" s="249"/>
      <c r="B443" s="313"/>
      <c r="C443" s="367"/>
      <c r="D443" s="368"/>
      <c r="E443" s="369"/>
      <c r="F443" s="370"/>
      <c r="G443" s="367"/>
      <c r="H443" s="367"/>
      <c r="I443" s="367"/>
      <c r="J443" s="368"/>
      <c r="K443" s="90"/>
      <c r="L443" s="90"/>
      <c r="M443" s="90"/>
      <c r="N443" s="90"/>
      <c r="O443" s="90"/>
      <c r="P443" s="90"/>
      <c r="Q443" s="90"/>
      <c r="R443" s="90"/>
      <c r="S443" s="90"/>
      <c r="T443" s="90"/>
      <c r="U443" s="90"/>
      <c r="V443" s="90"/>
      <c r="W443" s="90"/>
      <c r="X443" s="90"/>
      <c r="Y443" s="90"/>
    </row>
    <row r="444" ht="14.25" customHeight="1">
      <c r="A444" s="249"/>
      <c r="B444" s="313"/>
      <c r="C444" s="367"/>
      <c r="D444" s="368"/>
      <c r="E444" s="369"/>
      <c r="F444" s="370"/>
      <c r="G444" s="367"/>
      <c r="H444" s="367"/>
      <c r="I444" s="367"/>
      <c r="J444" s="368"/>
      <c r="K444" s="90"/>
      <c r="L444" s="90"/>
      <c r="M444" s="90"/>
      <c r="N444" s="90"/>
      <c r="O444" s="90"/>
      <c r="P444" s="90"/>
      <c r="Q444" s="90"/>
      <c r="R444" s="90"/>
      <c r="S444" s="90"/>
      <c r="T444" s="90"/>
      <c r="U444" s="90"/>
      <c r="V444" s="90"/>
      <c r="W444" s="90"/>
      <c r="X444" s="90"/>
      <c r="Y444" s="90"/>
    </row>
    <row r="445" ht="14.25" customHeight="1">
      <c r="A445" s="249"/>
      <c r="B445" s="313"/>
      <c r="C445" s="367"/>
      <c r="D445" s="368"/>
      <c r="E445" s="369"/>
      <c r="F445" s="370"/>
      <c r="G445" s="367"/>
      <c r="H445" s="367"/>
      <c r="I445" s="367"/>
      <c r="J445" s="368"/>
      <c r="K445" s="90"/>
      <c r="L445" s="90"/>
      <c r="M445" s="90"/>
      <c r="N445" s="90"/>
      <c r="O445" s="90"/>
      <c r="P445" s="90"/>
      <c r="Q445" s="90"/>
      <c r="R445" s="90"/>
      <c r="S445" s="90"/>
      <c r="T445" s="90"/>
      <c r="U445" s="90"/>
      <c r="V445" s="90"/>
      <c r="W445" s="90"/>
      <c r="X445" s="90"/>
      <c r="Y445" s="90"/>
    </row>
    <row r="446" ht="14.25" customHeight="1">
      <c r="A446" s="249"/>
      <c r="B446" s="313"/>
      <c r="C446" s="367"/>
      <c r="D446" s="368"/>
      <c r="E446" s="369"/>
      <c r="F446" s="370"/>
      <c r="G446" s="367"/>
      <c r="H446" s="367"/>
      <c r="I446" s="367"/>
      <c r="J446" s="368"/>
      <c r="K446" s="90"/>
      <c r="L446" s="90"/>
      <c r="M446" s="90"/>
      <c r="N446" s="90"/>
      <c r="O446" s="90"/>
      <c r="P446" s="90"/>
      <c r="Q446" s="90"/>
      <c r="R446" s="90"/>
      <c r="S446" s="90"/>
      <c r="T446" s="90"/>
      <c r="U446" s="90"/>
      <c r="V446" s="90"/>
      <c r="W446" s="90"/>
      <c r="X446" s="90"/>
      <c r="Y446" s="90"/>
    </row>
    <row r="447" ht="14.25" customHeight="1">
      <c r="A447" s="249"/>
      <c r="B447" s="313"/>
      <c r="C447" s="367"/>
      <c r="D447" s="368"/>
      <c r="E447" s="369"/>
      <c r="F447" s="370"/>
      <c r="G447" s="367"/>
      <c r="H447" s="367"/>
      <c r="I447" s="367"/>
      <c r="J447" s="368"/>
      <c r="K447" s="90"/>
      <c r="L447" s="90"/>
      <c r="M447" s="90"/>
      <c r="N447" s="90"/>
      <c r="O447" s="90"/>
      <c r="P447" s="90"/>
      <c r="Q447" s="90"/>
      <c r="R447" s="90"/>
      <c r="S447" s="90"/>
      <c r="T447" s="90"/>
      <c r="U447" s="90"/>
      <c r="V447" s="90"/>
      <c r="W447" s="90"/>
      <c r="X447" s="90"/>
      <c r="Y447" s="90"/>
    </row>
    <row r="448" ht="14.25" customHeight="1">
      <c r="A448" s="249"/>
      <c r="B448" s="313"/>
      <c r="C448" s="367"/>
      <c r="D448" s="368"/>
      <c r="E448" s="369"/>
      <c r="F448" s="370"/>
      <c r="G448" s="367"/>
      <c r="H448" s="367"/>
      <c r="I448" s="367"/>
      <c r="J448" s="368"/>
      <c r="K448" s="90"/>
      <c r="L448" s="90"/>
      <c r="M448" s="90"/>
      <c r="N448" s="90"/>
      <c r="O448" s="90"/>
      <c r="P448" s="90"/>
      <c r="Q448" s="90"/>
      <c r="R448" s="90"/>
      <c r="S448" s="90"/>
      <c r="T448" s="90"/>
      <c r="U448" s="90"/>
      <c r="V448" s="90"/>
      <c r="W448" s="90"/>
      <c r="X448" s="90"/>
      <c r="Y448" s="90"/>
    </row>
    <row r="449" ht="14.25" customHeight="1">
      <c r="A449" s="249"/>
      <c r="B449" s="313"/>
      <c r="C449" s="367"/>
      <c r="D449" s="368"/>
      <c r="E449" s="369"/>
      <c r="F449" s="370"/>
      <c r="G449" s="367"/>
      <c r="H449" s="367"/>
      <c r="I449" s="367"/>
      <c r="J449" s="368"/>
      <c r="K449" s="90"/>
      <c r="L449" s="90"/>
      <c r="M449" s="90"/>
      <c r="N449" s="90"/>
      <c r="O449" s="90"/>
      <c r="P449" s="90"/>
      <c r="Q449" s="90"/>
      <c r="R449" s="90"/>
      <c r="S449" s="90"/>
      <c r="T449" s="90"/>
      <c r="U449" s="90"/>
      <c r="V449" s="90"/>
      <c r="W449" s="90"/>
      <c r="X449" s="90"/>
      <c r="Y449" s="90"/>
    </row>
    <row r="450" ht="14.25" customHeight="1">
      <c r="A450" s="249"/>
      <c r="B450" s="313"/>
      <c r="C450" s="367"/>
      <c r="D450" s="368"/>
      <c r="E450" s="369"/>
      <c r="F450" s="370"/>
      <c r="G450" s="367"/>
      <c r="H450" s="367"/>
      <c r="I450" s="367"/>
      <c r="J450" s="368"/>
      <c r="K450" s="90"/>
      <c r="L450" s="90"/>
      <c r="M450" s="90"/>
      <c r="N450" s="90"/>
      <c r="O450" s="90"/>
      <c r="P450" s="90"/>
      <c r="Q450" s="90"/>
      <c r="R450" s="90"/>
      <c r="S450" s="90"/>
      <c r="T450" s="90"/>
      <c r="U450" s="90"/>
      <c r="V450" s="90"/>
      <c r="W450" s="90"/>
      <c r="X450" s="90"/>
      <c r="Y450" s="90"/>
    </row>
    <row r="451" ht="14.25" customHeight="1">
      <c r="A451" s="249"/>
      <c r="B451" s="313"/>
      <c r="C451" s="367"/>
      <c r="D451" s="368"/>
      <c r="E451" s="369"/>
      <c r="F451" s="370"/>
      <c r="G451" s="367"/>
      <c r="H451" s="367"/>
      <c r="I451" s="367"/>
      <c r="J451" s="368"/>
      <c r="K451" s="90"/>
      <c r="L451" s="90"/>
      <c r="M451" s="90"/>
      <c r="N451" s="90"/>
      <c r="O451" s="90"/>
      <c r="P451" s="90"/>
      <c r="Q451" s="90"/>
      <c r="R451" s="90"/>
      <c r="S451" s="90"/>
      <c r="T451" s="90"/>
      <c r="U451" s="90"/>
      <c r="V451" s="90"/>
      <c r="W451" s="90"/>
      <c r="X451" s="90"/>
      <c r="Y451" s="90"/>
    </row>
    <row r="452" ht="14.25" customHeight="1">
      <c r="A452" s="249"/>
      <c r="B452" s="313"/>
      <c r="C452" s="367"/>
      <c r="D452" s="368"/>
      <c r="E452" s="369"/>
      <c r="F452" s="370"/>
      <c r="G452" s="367"/>
      <c r="H452" s="367"/>
      <c r="I452" s="367"/>
      <c r="J452" s="368"/>
      <c r="K452" s="90"/>
      <c r="L452" s="90"/>
      <c r="M452" s="90"/>
      <c r="N452" s="90"/>
      <c r="O452" s="90"/>
      <c r="P452" s="90"/>
      <c r="Q452" s="90"/>
      <c r="R452" s="90"/>
      <c r="S452" s="90"/>
      <c r="T452" s="90"/>
      <c r="U452" s="90"/>
      <c r="V452" s="90"/>
      <c r="W452" s="90"/>
      <c r="X452" s="90"/>
      <c r="Y452" s="90"/>
    </row>
    <row r="453" ht="14.25" customHeight="1">
      <c r="A453" s="249"/>
      <c r="B453" s="313"/>
      <c r="C453" s="367"/>
      <c r="D453" s="368"/>
      <c r="E453" s="369"/>
      <c r="F453" s="370"/>
      <c r="G453" s="367"/>
      <c r="H453" s="367"/>
      <c r="I453" s="367"/>
      <c r="J453" s="368"/>
      <c r="K453" s="90"/>
      <c r="L453" s="90"/>
      <c r="M453" s="90"/>
      <c r="N453" s="90"/>
      <c r="O453" s="90"/>
      <c r="P453" s="90"/>
      <c r="Q453" s="90"/>
      <c r="R453" s="90"/>
      <c r="S453" s="90"/>
      <c r="T453" s="90"/>
      <c r="U453" s="90"/>
      <c r="V453" s="90"/>
      <c r="W453" s="90"/>
      <c r="X453" s="90"/>
      <c r="Y453" s="90"/>
    </row>
    <row r="454" ht="14.25" customHeight="1">
      <c r="A454" s="249"/>
      <c r="B454" s="313"/>
      <c r="C454" s="367"/>
      <c r="D454" s="368"/>
      <c r="E454" s="369"/>
      <c r="F454" s="370"/>
      <c r="G454" s="367"/>
      <c r="H454" s="367"/>
      <c r="I454" s="367"/>
      <c r="J454" s="368"/>
      <c r="K454" s="90"/>
      <c r="L454" s="90"/>
      <c r="M454" s="90"/>
      <c r="N454" s="90"/>
      <c r="O454" s="90"/>
      <c r="P454" s="90"/>
      <c r="Q454" s="90"/>
      <c r="R454" s="90"/>
      <c r="S454" s="90"/>
      <c r="T454" s="90"/>
      <c r="U454" s="90"/>
      <c r="V454" s="90"/>
      <c r="W454" s="90"/>
      <c r="X454" s="90"/>
      <c r="Y454" s="90"/>
    </row>
    <row r="455" ht="14.25" customHeight="1">
      <c r="A455" s="249"/>
      <c r="B455" s="313"/>
      <c r="C455" s="367"/>
      <c r="D455" s="368"/>
      <c r="E455" s="369"/>
      <c r="F455" s="370"/>
      <c r="G455" s="367"/>
      <c r="H455" s="367"/>
      <c r="I455" s="367"/>
      <c r="J455" s="368"/>
      <c r="K455" s="90"/>
      <c r="L455" s="90"/>
      <c r="M455" s="90"/>
      <c r="N455" s="90"/>
      <c r="O455" s="90"/>
      <c r="P455" s="90"/>
      <c r="Q455" s="90"/>
      <c r="R455" s="90"/>
      <c r="S455" s="90"/>
      <c r="T455" s="90"/>
      <c r="U455" s="90"/>
      <c r="V455" s="90"/>
      <c r="W455" s="90"/>
      <c r="X455" s="90"/>
      <c r="Y455" s="90"/>
    </row>
    <row r="456" ht="14.25" customHeight="1">
      <c r="A456" s="249"/>
      <c r="B456" s="313"/>
      <c r="C456" s="367"/>
      <c r="D456" s="368"/>
      <c r="E456" s="369"/>
      <c r="F456" s="370"/>
      <c r="G456" s="367"/>
      <c r="H456" s="367"/>
      <c r="I456" s="367"/>
      <c r="J456" s="368"/>
      <c r="K456" s="90"/>
      <c r="L456" s="90"/>
      <c r="M456" s="90"/>
      <c r="N456" s="90"/>
      <c r="O456" s="90"/>
      <c r="P456" s="90"/>
      <c r="Q456" s="90"/>
      <c r="R456" s="90"/>
      <c r="S456" s="90"/>
      <c r="T456" s="90"/>
      <c r="U456" s="90"/>
      <c r="V456" s="90"/>
      <c r="W456" s="90"/>
      <c r="X456" s="90"/>
      <c r="Y456" s="90"/>
    </row>
    <row r="457" ht="14.25" customHeight="1">
      <c r="A457" s="249"/>
      <c r="B457" s="313"/>
      <c r="C457" s="367"/>
      <c r="D457" s="368"/>
      <c r="E457" s="369"/>
      <c r="F457" s="370"/>
      <c r="G457" s="367"/>
      <c r="H457" s="367"/>
      <c r="I457" s="367"/>
      <c r="J457" s="368"/>
      <c r="K457" s="90"/>
      <c r="L457" s="90"/>
      <c r="M457" s="90"/>
      <c r="N457" s="90"/>
      <c r="O457" s="90"/>
      <c r="P457" s="90"/>
      <c r="Q457" s="90"/>
      <c r="R457" s="90"/>
      <c r="S457" s="90"/>
      <c r="T457" s="90"/>
      <c r="U457" s="90"/>
      <c r="V457" s="90"/>
      <c r="W457" s="90"/>
      <c r="X457" s="90"/>
      <c r="Y457" s="90"/>
    </row>
    <row r="458" ht="14.25" customHeight="1">
      <c r="A458" s="249"/>
      <c r="B458" s="313"/>
      <c r="C458" s="367"/>
      <c r="D458" s="368"/>
      <c r="E458" s="369"/>
      <c r="F458" s="370"/>
      <c r="G458" s="367"/>
      <c r="H458" s="367"/>
      <c r="I458" s="367"/>
      <c r="J458" s="368"/>
      <c r="K458" s="90"/>
      <c r="L458" s="90"/>
      <c r="M458" s="90"/>
      <c r="N458" s="90"/>
      <c r="O458" s="90"/>
      <c r="P458" s="90"/>
      <c r="Q458" s="90"/>
      <c r="R458" s="90"/>
      <c r="S458" s="90"/>
      <c r="T458" s="90"/>
      <c r="U458" s="90"/>
      <c r="V458" s="90"/>
      <c r="W458" s="90"/>
      <c r="X458" s="90"/>
      <c r="Y458" s="90"/>
    </row>
    <row r="459" ht="14.25" customHeight="1">
      <c r="A459" s="249"/>
      <c r="B459" s="313"/>
      <c r="C459" s="367"/>
      <c r="D459" s="368"/>
      <c r="E459" s="369"/>
      <c r="F459" s="370"/>
      <c r="G459" s="367"/>
      <c r="H459" s="367"/>
      <c r="I459" s="367"/>
      <c r="J459" s="368"/>
      <c r="K459" s="90"/>
      <c r="L459" s="90"/>
      <c r="M459" s="90"/>
      <c r="N459" s="90"/>
      <c r="O459" s="90"/>
      <c r="P459" s="90"/>
      <c r="Q459" s="90"/>
      <c r="R459" s="90"/>
      <c r="S459" s="90"/>
      <c r="T459" s="90"/>
      <c r="U459" s="90"/>
      <c r="V459" s="90"/>
      <c r="W459" s="90"/>
      <c r="X459" s="90"/>
      <c r="Y459" s="90"/>
    </row>
    <row r="460" ht="14.25" customHeight="1">
      <c r="A460" s="249"/>
      <c r="B460" s="313"/>
      <c r="C460" s="367"/>
      <c r="D460" s="368"/>
      <c r="E460" s="369"/>
      <c r="F460" s="370"/>
      <c r="G460" s="367"/>
      <c r="H460" s="367"/>
      <c r="I460" s="367"/>
      <c r="J460" s="368"/>
      <c r="K460" s="90"/>
      <c r="L460" s="90"/>
      <c r="M460" s="90"/>
      <c r="N460" s="90"/>
      <c r="O460" s="90"/>
      <c r="P460" s="90"/>
      <c r="Q460" s="90"/>
      <c r="R460" s="90"/>
      <c r="S460" s="90"/>
      <c r="T460" s="90"/>
      <c r="U460" s="90"/>
      <c r="V460" s="90"/>
      <c r="W460" s="90"/>
      <c r="X460" s="90"/>
      <c r="Y460" s="90"/>
    </row>
    <row r="461" ht="14.25" customHeight="1">
      <c r="A461" s="249"/>
      <c r="B461" s="313"/>
      <c r="C461" s="367"/>
      <c r="D461" s="368"/>
      <c r="E461" s="369"/>
      <c r="F461" s="370"/>
      <c r="G461" s="367"/>
      <c r="H461" s="367"/>
      <c r="I461" s="367"/>
      <c r="J461" s="368"/>
      <c r="K461" s="90"/>
      <c r="L461" s="90"/>
      <c r="M461" s="90"/>
      <c r="N461" s="90"/>
      <c r="O461" s="90"/>
      <c r="P461" s="90"/>
      <c r="Q461" s="90"/>
      <c r="R461" s="90"/>
      <c r="S461" s="90"/>
      <c r="T461" s="90"/>
      <c r="U461" s="90"/>
      <c r="V461" s="90"/>
      <c r="W461" s="90"/>
      <c r="X461" s="90"/>
      <c r="Y461" s="90"/>
    </row>
    <row r="462" ht="14.25" customHeight="1">
      <c r="A462" s="249"/>
      <c r="B462" s="313"/>
      <c r="C462" s="367"/>
      <c r="D462" s="368"/>
      <c r="E462" s="369"/>
      <c r="F462" s="370"/>
      <c r="G462" s="367"/>
      <c r="H462" s="367"/>
      <c r="I462" s="367"/>
      <c r="J462" s="368"/>
      <c r="K462" s="90"/>
      <c r="L462" s="90"/>
      <c r="M462" s="90"/>
      <c r="N462" s="90"/>
      <c r="O462" s="90"/>
      <c r="P462" s="90"/>
      <c r="Q462" s="90"/>
      <c r="R462" s="90"/>
      <c r="S462" s="90"/>
      <c r="T462" s="90"/>
      <c r="U462" s="90"/>
      <c r="V462" s="90"/>
      <c r="W462" s="90"/>
      <c r="X462" s="90"/>
      <c r="Y462" s="90"/>
    </row>
    <row r="463" ht="14.25" customHeight="1">
      <c r="A463" s="249"/>
      <c r="B463" s="313"/>
      <c r="C463" s="367"/>
      <c r="D463" s="368"/>
      <c r="E463" s="369"/>
      <c r="F463" s="370"/>
      <c r="G463" s="367"/>
      <c r="H463" s="367"/>
      <c r="I463" s="367"/>
      <c r="J463" s="368"/>
      <c r="K463" s="90"/>
      <c r="L463" s="90"/>
      <c r="M463" s="90"/>
      <c r="N463" s="90"/>
      <c r="O463" s="90"/>
      <c r="P463" s="90"/>
      <c r="Q463" s="90"/>
      <c r="R463" s="90"/>
      <c r="S463" s="90"/>
      <c r="T463" s="90"/>
      <c r="U463" s="90"/>
      <c r="V463" s="90"/>
      <c r="W463" s="90"/>
      <c r="X463" s="90"/>
      <c r="Y463" s="90"/>
    </row>
    <row r="464" ht="14.25" customHeight="1">
      <c r="A464" s="249"/>
      <c r="B464" s="313"/>
      <c r="C464" s="367"/>
      <c r="D464" s="368"/>
      <c r="E464" s="369"/>
      <c r="F464" s="370"/>
      <c r="G464" s="367"/>
      <c r="H464" s="367"/>
      <c r="I464" s="367"/>
      <c r="J464" s="368"/>
      <c r="K464" s="90"/>
      <c r="L464" s="90"/>
      <c r="M464" s="90"/>
      <c r="N464" s="90"/>
      <c r="O464" s="90"/>
      <c r="P464" s="90"/>
      <c r="Q464" s="90"/>
      <c r="R464" s="90"/>
      <c r="S464" s="90"/>
      <c r="T464" s="90"/>
      <c r="U464" s="90"/>
      <c r="V464" s="90"/>
      <c r="W464" s="90"/>
      <c r="X464" s="90"/>
      <c r="Y464" s="90"/>
    </row>
    <row r="465" ht="14.25" customHeight="1">
      <c r="A465" s="249"/>
      <c r="B465" s="313"/>
      <c r="C465" s="367"/>
      <c r="D465" s="368"/>
      <c r="E465" s="369"/>
      <c r="F465" s="370"/>
      <c r="G465" s="367"/>
      <c r="H465" s="367"/>
      <c r="I465" s="367"/>
      <c r="J465" s="368"/>
      <c r="K465" s="90"/>
      <c r="L465" s="90"/>
      <c r="M465" s="90"/>
      <c r="N465" s="90"/>
      <c r="O465" s="90"/>
      <c r="P465" s="90"/>
      <c r="Q465" s="90"/>
      <c r="R465" s="90"/>
      <c r="S465" s="90"/>
      <c r="T465" s="90"/>
      <c r="U465" s="90"/>
      <c r="V465" s="90"/>
      <c r="W465" s="90"/>
      <c r="X465" s="90"/>
      <c r="Y465" s="90"/>
    </row>
    <row r="466" ht="14.25" customHeight="1">
      <c r="A466" s="249"/>
      <c r="B466" s="313"/>
      <c r="C466" s="367"/>
      <c r="D466" s="368"/>
      <c r="E466" s="369"/>
      <c r="F466" s="370"/>
      <c r="G466" s="367"/>
      <c r="H466" s="367"/>
      <c r="I466" s="367"/>
      <c r="J466" s="368"/>
      <c r="K466" s="90"/>
      <c r="L466" s="90"/>
      <c r="M466" s="90"/>
      <c r="N466" s="90"/>
      <c r="O466" s="90"/>
      <c r="P466" s="90"/>
      <c r="Q466" s="90"/>
      <c r="R466" s="90"/>
      <c r="S466" s="90"/>
      <c r="T466" s="90"/>
      <c r="U466" s="90"/>
      <c r="V466" s="90"/>
      <c r="W466" s="90"/>
      <c r="X466" s="90"/>
      <c r="Y466" s="90"/>
    </row>
    <row r="467" ht="14.25" customHeight="1">
      <c r="A467" s="249"/>
      <c r="B467" s="313"/>
      <c r="C467" s="367"/>
      <c r="D467" s="368"/>
      <c r="E467" s="369"/>
      <c r="F467" s="370"/>
      <c r="G467" s="367"/>
      <c r="H467" s="367"/>
      <c r="I467" s="367"/>
      <c r="J467" s="368"/>
      <c r="K467" s="90"/>
      <c r="L467" s="90"/>
      <c r="M467" s="90"/>
      <c r="N467" s="90"/>
      <c r="O467" s="90"/>
      <c r="P467" s="90"/>
      <c r="Q467" s="90"/>
      <c r="R467" s="90"/>
      <c r="S467" s="90"/>
      <c r="T467" s="90"/>
      <c r="U467" s="90"/>
      <c r="V467" s="90"/>
      <c r="W467" s="90"/>
      <c r="X467" s="90"/>
      <c r="Y467" s="90"/>
    </row>
    <row r="468" ht="14.25" customHeight="1">
      <c r="A468" s="249"/>
      <c r="B468" s="313"/>
      <c r="C468" s="367"/>
      <c r="D468" s="368"/>
      <c r="E468" s="369"/>
      <c r="F468" s="370"/>
      <c r="G468" s="367"/>
      <c r="H468" s="367"/>
      <c r="I468" s="367"/>
      <c r="J468" s="368"/>
      <c r="K468" s="90"/>
      <c r="L468" s="90"/>
      <c r="M468" s="90"/>
      <c r="N468" s="90"/>
      <c r="O468" s="90"/>
      <c r="P468" s="90"/>
      <c r="Q468" s="90"/>
      <c r="R468" s="90"/>
      <c r="S468" s="90"/>
      <c r="T468" s="90"/>
      <c r="U468" s="90"/>
      <c r="V468" s="90"/>
      <c r="W468" s="90"/>
      <c r="X468" s="90"/>
      <c r="Y468" s="90"/>
    </row>
    <row r="469" ht="14.25" customHeight="1">
      <c r="A469" s="249"/>
      <c r="B469" s="313"/>
      <c r="C469" s="367"/>
      <c r="D469" s="368"/>
      <c r="E469" s="369"/>
      <c r="F469" s="370"/>
      <c r="G469" s="367"/>
      <c r="H469" s="367"/>
      <c r="I469" s="367"/>
      <c r="J469" s="368"/>
      <c r="K469" s="90"/>
      <c r="L469" s="90"/>
      <c r="M469" s="90"/>
      <c r="N469" s="90"/>
      <c r="O469" s="90"/>
      <c r="P469" s="90"/>
      <c r="Q469" s="90"/>
      <c r="R469" s="90"/>
      <c r="S469" s="90"/>
      <c r="T469" s="90"/>
      <c r="U469" s="90"/>
      <c r="V469" s="90"/>
      <c r="W469" s="90"/>
      <c r="X469" s="90"/>
      <c r="Y469" s="90"/>
    </row>
    <row r="470" ht="14.25" customHeight="1">
      <c r="A470" s="249"/>
      <c r="B470" s="313"/>
      <c r="C470" s="367"/>
      <c r="D470" s="368"/>
      <c r="E470" s="369"/>
      <c r="F470" s="370"/>
      <c r="G470" s="367"/>
      <c r="H470" s="367"/>
      <c r="I470" s="367"/>
      <c r="J470" s="368"/>
      <c r="K470" s="90"/>
      <c r="L470" s="90"/>
      <c r="M470" s="90"/>
      <c r="N470" s="90"/>
      <c r="O470" s="90"/>
      <c r="P470" s="90"/>
      <c r="Q470" s="90"/>
      <c r="R470" s="90"/>
      <c r="S470" s="90"/>
      <c r="T470" s="90"/>
      <c r="U470" s="90"/>
      <c r="V470" s="90"/>
      <c r="W470" s="90"/>
      <c r="X470" s="90"/>
      <c r="Y470" s="90"/>
    </row>
    <row r="471" ht="14.25" customHeight="1">
      <c r="A471" s="249"/>
      <c r="B471" s="313"/>
      <c r="C471" s="367"/>
      <c r="D471" s="368"/>
      <c r="E471" s="369"/>
      <c r="F471" s="370"/>
      <c r="G471" s="367"/>
      <c r="H471" s="367"/>
      <c r="I471" s="367"/>
      <c r="J471" s="368"/>
      <c r="K471" s="90"/>
      <c r="L471" s="90"/>
      <c r="M471" s="90"/>
      <c r="N471" s="90"/>
      <c r="O471" s="90"/>
      <c r="P471" s="90"/>
      <c r="Q471" s="90"/>
      <c r="R471" s="90"/>
      <c r="S471" s="90"/>
      <c r="T471" s="90"/>
      <c r="U471" s="90"/>
      <c r="V471" s="90"/>
      <c r="W471" s="90"/>
      <c r="X471" s="90"/>
      <c r="Y471" s="90"/>
    </row>
    <row r="472" ht="14.25" customHeight="1">
      <c r="A472" s="249"/>
      <c r="B472" s="313"/>
      <c r="C472" s="367"/>
      <c r="D472" s="368"/>
      <c r="E472" s="369"/>
      <c r="F472" s="370"/>
      <c r="G472" s="367"/>
      <c r="H472" s="367"/>
      <c r="I472" s="367"/>
      <c r="J472" s="368"/>
      <c r="K472" s="90"/>
      <c r="L472" s="90"/>
      <c r="M472" s="90"/>
      <c r="N472" s="90"/>
      <c r="O472" s="90"/>
      <c r="P472" s="90"/>
      <c r="Q472" s="90"/>
      <c r="R472" s="90"/>
      <c r="S472" s="90"/>
      <c r="T472" s="90"/>
      <c r="U472" s="90"/>
      <c r="V472" s="90"/>
      <c r="W472" s="90"/>
      <c r="X472" s="90"/>
      <c r="Y472" s="90"/>
    </row>
    <row r="473" ht="14.25" customHeight="1">
      <c r="A473" s="249"/>
      <c r="B473" s="313"/>
      <c r="C473" s="367"/>
      <c r="D473" s="368"/>
      <c r="E473" s="369"/>
      <c r="F473" s="370"/>
      <c r="G473" s="367"/>
      <c r="H473" s="367"/>
      <c r="I473" s="367"/>
      <c r="J473" s="368"/>
      <c r="K473" s="90"/>
      <c r="L473" s="90"/>
      <c r="M473" s="90"/>
      <c r="N473" s="90"/>
      <c r="O473" s="90"/>
      <c r="P473" s="90"/>
      <c r="Q473" s="90"/>
      <c r="R473" s="90"/>
      <c r="S473" s="90"/>
      <c r="T473" s="90"/>
      <c r="U473" s="90"/>
      <c r="V473" s="90"/>
      <c r="W473" s="90"/>
      <c r="X473" s="90"/>
      <c r="Y473" s="90"/>
    </row>
    <row r="474" ht="14.25" customHeight="1">
      <c r="A474" s="249"/>
      <c r="B474" s="313"/>
      <c r="C474" s="367"/>
      <c r="D474" s="368"/>
      <c r="E474" s="369"/>
      <c r="F474" s="370"/>
      <c r="G474" s="367"/>
      <c r="H474" s="367"/>
      <c r="I474" s="367"/>
      <c r="J474" s="368"/>
      <c r="K474" s="90"/>
      <c r="L474" s="90"/>
      <c r="M474" s="90"/>
      <c r="N474" s="90"/>
      <c r="O474" s="90"/>
      <c r="P474" s="90"/>
      <c r="Q474" s="90"/>
      <c r="R474" s="90"/>
      <c r="S474" s="90"/>
      <c r="T474" s="90"/>
      <c r="U474" s="90"/>
      <c r="V474" s="90"/>
      <c r="W474" s="90"/>
      <c r="X474" s="90"/>
      <c r="Y474" s="90"/>
    </row>
    <row r="475" ht="14.25" customHeight="1">
      <c r="A475" s="249"/>
      <c r="B475" s="313"/>
      <c r="C475" s="367"/>
      <c r="D475" s="368"/>
      <c r="E475" s="369"/>
      <c r="F475" s="370"/>
      <c r="G475" s="367"/>
      <c r="H475" s="367"/>
      <c r="I475" s="367"/>
      <c r="J475" s="368"/>
      <c r="K475" s="90"/>
      <c r="L475" s="90"/>
      <c r="M475" s="90"/>
      <c r="N475" s="90"/>
      <c r="O475" s="90"/>
      <c r="P475" s="90"/>
      <c r="Q475" s="90"/>
      <c r="R475" s="90"/>
      <c r="S475" s="90"/>
      <c r="T475" s="90"/>
      <c r="U475" s="90"/>
      <c r="V475" s="90"/>
      <c r="W475" s="90"/>
      <c r="X475" s="90"/>
      <c r="Y475" s="90"/>
    </row>
    <row r="476" ht="14.25" customHeight="1">
      <c r="A476" s="249"/>
      <c r="B476" s="313"/>
      <c r="C476" s="367"/>
      <c r="D476" s="368"/>
      <c r="E476" s="369"/>
      <c r="F476" s="370"/>
      <c r="G476" s="367"/>
      <c r="H476" s="367"/>
      <c r="I476" s="367"/>
      <c r="J476" s="368"/>
      <c r="K476" s="90"/>
      <c r="L476" s="90"/>
      <c r="M476" s="90"/>
      <c r="N476" s="90"/>
      <c r="O476" s="90"/>
      <c r="P476" s="90"/>
      <c r="Q476" s="90"/>
      <c r="R476" s="90"/>
      <c r="S476" s="90"/>
      <c r="T476" s="90"/>
      <c r="U476" s="90"/>
      <c r="V476" s="90"/>
      <c r="W476" s="90"/>
      <c r="X476" s="90"/>
      <c r="Y476" s="90"/>
    </row>
    <row r="477" ht="14.25" customHeight="1">
      <c r="A477" s="249"/>
      <c r="B477" s="313"/>
      <c r="C477" s="367"/>
      <c r="D477" s="368"/>
      <c r="E477" s="369"/>
      <c r="F477" s="370"/>
      <c r="G477" s="367"/>
      <c r="H477" s="367"/>
      <c r="I477" s="367"/>
      <c r="J477" s="368"/>
      <c r="K477" s="90"/>
      <c r="L477" s="90"/>
      <c r="M477" s="90"/>
      <c r="N477" s="90"/>
      <c r="O477" s="90"/>
      <c r="P477" s="90"/>
      <c r="Q477" s="90"/>
      <c r="R477" s="90"/>
      <c r="S477" s="90"/>
      <c r="T477" s="90"/>
      <c r="U477" s="90"/>
      <c r="V477" s="90"/>
      <c r="W477" s="90"/>
      <c r="X477" s="90"/>
      <c r="Y477" s="90"/>
    </row>
    <row r="478" ht="14.25" customHeight="1">
      <c r="A478" s="249"/>
      <c r="B478" s="313"/>
      <c r="C478" s="367"/>
      <c r="D478" s="368"/>
      <c r="E478" s="369"/>
      <c r="F478" s="370"/>
      <c r="G478" s="367"/>
      <c r="H478" s="367"/>
      <c r="I478" s="367"/>
      <c r="J478" s="368"/>
      <c r="K478" s="90"/>
      <c r="L478" s="90"/>
      <c r="M478" s="90"/>
      <c r="N478" s="90"/>
      <c r="O478" s="90"/>
      <c r="P478" s="90"/>
      <c r="Q478" s="90"/>
      <c r="R478" s="90"/>
      <c r="S478" s="90"/>
      <c r="T478" s="90"/>
      <c r="U478" s="90"/>
      <c r="V478" s="90"/>
      <c r="W478" s="90"/>
      <c r="X478" s="90"/>
      <c r="Y478" s="90"/>
    </row>
    <row r="479" ht="14.25" customHeight="1">
      <c r="A479" s="249"/>
      <c r="B479" s="313"/>
      <c r="C479" s="367"/>
      <c r="D479" s="368"/>
      <c r="E479" s="369"/>
      <c r="F479" s="370"/>
      <c r="G479" s="367"/>
      <c r="H479" s="367"/>
      <c r="I479" s="367"/>
      <c r="J479" s="368"/>
      <c r="K479" s="90"/>
      <c r="L479" s="90"/>
      <c r="M479" s="90"/>
      <c r="N479" s="90"/>
      <c r="O479" s="90"/>
      <c r="P479" s="90"/>
      <c r="Q479" s="90"/>
      <c r="R479" s="90"/>
      <c r="S479" s="90"/>
      <c r="T479" s="90"/>
      <c r="U479" s="90"/>
      <c r="V479" s="90"/>
      <c r="W479" s="90"/>
      <c r="X479" s="90"/>
      <c r="Y479" s="90"/>
    </row>
    <row r="480" ht="14.25" customHeight="1">
      <c r="A480" s="249"/>
      <c r="B480" s="313"/>
      <c r="C480" s="367"/>
      <c r="D480" s="368"/>
      <c r="E480" s="369"/>
      <c r="F480" s="370"/>
      <c r="G480" s="367"/>
      <c r="H480" s="367"/>
      <c r="I480" s="367"/>
      <c r="J480" s="368"/>
      <c r="K480" s="90"/>
      <c r="L480" s="90"/>
      <c r="M480" s="90"/>
      <c r="N480" s="90"/>
      <c r="O480" s="90"/>
      <c r="P480" s="90"/>
      <c r="Q480" s="90"/>
      <c r="R480" s="90"/>
      <c r="S480" s="90"/>
      <c r="T480" s="90"/>
      <c r="U480" s="90"/>
      <c r="V480" s="90"/>
      <c r="W480" s="90"/>
      <c r="X480" s="90"/>
      <c r="Y480" s="90"/>
    </row>
    <row r="481" ht="14.25" customHeight="1">
      <c r="A481" s="249"/>
      <c r="B481" s="313"/>
      <c r="C481" s="367"/>
      <c r="D481" s="368"/>
      <c r="E481" s="369"/>
      <c r="F481" s="370"/>
      <c r="G481" s="367"/>
      <c r="H481" s="367"/>
      <c r="I481" s="367"/>
      <c r="J481" s="368"/>
      <c r="K481" s="90"/>
      <c r="L481" s="90"/>
      <c r="M481" s="90"/>
      <c r="N481" s="90"/>
      <c r="O481" s="90"/>
      <c r="P481" s="90"/>
      <c r="Q481" s="90"/>
      <c r="R481" s="90"/>
      <c r="S481" s="90"/>
      <c r="T481" s="90"/>
      <c r="U481" s="90"/>
      <c r="V481" s="90"/>
      <c r="W481" s="90"/>
      <c r="X481" s="90"/>
      <c r="Y481" s="90"/>
    </row>
    <row r="482" ht="14.25" customHeight="1">
      <c r="A482" s="249"/>
      <c r="B482" s="313"/>
      <c r="C482" s="367"/>
      <c r="D482" s="368"/>
      <c r="E482" s="369"/>
      <c r="F482" s="370"/>
      <c r="G482" s="367"/>
      <c r="H482" s="367"/>
      <c r="I482" s="367"/>
      <c r="J482" s="368"/>
      <c r="K482" s="90"/>
      <c r="L482" s="90"/>
      <c r="M482" s="90"/>
      <c r="N482" s="90"/>
      <c r="O482" s="90"/>
      <c r="P482" s="90"/>
      <c r="Q482" s="90"/>
      <c r="R482" s="90"/>
      <c r="S482" s="90"/>
      <c r="T482" s="90"/>
      <c r="U482" s="90"/>
      <c r="V482" s="90"/>
      <c r="W482" s="90"/>
      <c r="X482" s="90"/>
      <c r="Y482" s="90"/>
    </row>
    <row r="483" ht="14.25" customHeight="1">
      <c r="A483" s="249"/>
      <c r="B483" s="313"/>
      <c r="C483" s="367"/>
      <c r="D483" s="368"/>
      <c r="E483" s="369"/>
      <c r="F483" s="370"/>
      <c r="G483" s="367"/>
      <c r="H483" s="367"/>
      <c r="I483" s="367"/>
      <c r="J483" s="368"/>
      <c r="K483" s="90"/>
      <c r="L483" s="90"/>
      <c r="M483" s="90"/>
      <c r="N483" s="90"/>
      <c r="O483" s="90"/>
      <c r="P483" s="90"/>
      <c r="Q483" s="90"/>
      <c r="R483" s="90"/>
      <c r="S483" s="90"/>
      <c r="T483" s="90"/>
      <c r="U483" s="90"/>
      <c r="V483" s="90"/>
      <c r="W483" s="90"/>
      <c r="X483" s="90"/>
      <c r="Y483" s="90"/>
    </row>
    <row r="484" ht="14.25" customHeight="1">
      <c r="A484" s="249"/>
      <c r="B484" s="313"/>
      <c r="C484" s="367"/>
      <c r="D484" s="368"/>
      <c r="E484" s="369"/>
      <c r="F484" s="370"/>
      <c r="G484" s="367"/>
      <c r="H484" s="367"/>
      <c r="I484" s="367"/>
      <c r="J484" s="368"/>
      <c r="K484" s="90"/>
      <c r="L484" s="90"/>
      <c r="M484" s="90"/>
      <c r="N484" s="90"/>
      <c r="O484" s="90"/>
      <c r="P484" s="90"/>
      <c r="Q484" s="90"/>
      <c r="R484" s="90"/>
      <c r="S484" s="90"/>
      <c r="T484" s="90"/>
      <c r="U484" s="90"/>
      <c r="V484" s="90"/>
      <c r="W484" s="90"/>
      <c r="X484" s="90"/>
      <c r="Y484" s="90"/>
    </row>
    <row r="485" ht="14.25" customHeight="1">
      <c r="A485" s="249"/>
      <c r="B485" s="313"/>
      <c r="C485" s="367"/>
      <c r="D485" s="368"/>
      <c r="E485" s="369"/>
      <c r="F485" s="370"/>
      <c r="G485" s="367"/>
      <c r="H485" s="367"/>
      <c r="I485" s="367"/>
      <c r="J485" s="368"/>
      <c r="K485" s="90"/>
      <c r="L485" s="90"/>
      <c r="M485" s="90"/>
      <c r="N485" s="90"/>
      <c r="O485" s="90"/>
      <c r="P485" s="90"/>
      <c r="Q485" s="90"/>
      <c r="R485" s="90"/>
      <c r="S485" s="90"/>
      <c r="T485" s="90"/>
      <c r="U485" s="90"/>
      <c r="V485" s="90"/>
      <c r="W485" s="90"/>
      <c r="X485" s="90"/>
      <c r="Y485" s="90"/>
    </row>
    <row r="486" ht="14.25" customHeight="1">
      <c r="A486" s="249"/>
      <c r="B486" s="313"/>
      <c r="C486" s="367"/>
      <c r="D486" s="368"/>
      <c r="E486" s="369"/>
      <c r="F486" s="370"/>
      <c r="G486" s="367"/>
      <c r="H486" s="367"/>
      <c r="I486" s="367"/>
      <c r="J486" s="368"/>
      <c r="K486" s="90"/>
      <c r="L486" s="90"/>
      <c r="M486" s="90"/>
      <c r="N486" s="90"/>
      <c r="O486" s="90"/>
      <c r="P486" s="90"/>
      <c r="Q486" s="90"/>
      <c r="R486" s="90"/>
      <c r="S486" s="90"/>
      <c r="T486" s="90"/>
      <c r="U486" s="90"/>
      <c r="V486" s="90"/>
      <c r="W486" s="90"/>
      <c r="X486" s="90"/>
      <c r="Y486" s="90"/>
    </row>
    <row r="487" ht="14.25" customHeight="1">
      <c r="A487" s="249"/>
      <c r="B487" s="313"/>
      <c r="C487" s="367"/>
      <c r="D487" s="368"/>
      <c r="E487" s="369"/>
      <c r="F487" s="370"/>
      <c r="G487" s="367"/>
      <c r="H487" s="367"/>
      <c r="I487" s="367"/>
      <c r="J487" s="368"/>
      <c r="K487" s="90"/>
      <c r="L487" s="90"/>
      <c r="M487" s="90"/>
      <c r="N487" s="90"/>
      <c r="O487" s="90"/>
      <c r="P487" s="90"/>
      <c r="Q487" s="90"/>
      <c r="R487" s="90"/>
      <c r="S487" s="90"/>
      <c r="T487" s="90"/>
      <c r="U487" s="90"/>
      <c r="V487" s="90"/>
      <c r="W487" s="90"/>
      <c r="X487" s="90"/>
      <c r="Y487" s="90"/>
    </row>
    <row r="488" ht="14.25" customHeight="1">
      <c r="A488" s="249"/>
      <c r="B488" s="313"/>
      <c r="C488" s="367"/>
      <c r="D488" s="368"/>
      <c r="E488" s="369"/>
      <c r="F488" s="370"/>
      <c r="G488" s="367"/>
      <c r="H488" s="367"/>
      <c r="I488" s="367"/>
      <c r="J488" s="368"/>
      <c r="K488" s="90"/>
      <c r="L488" s="90"/>
      <c r="M488" s="90"/>
      <c r="N488" s="90"/>
      <c r="O488" s="90"/>
      <c r="P488" s="90"/>
      <c r="Q488" s="90"/>
      <c r="R488" s="90"/>
      <c r="S488" s="90"/>
      <c r="T488" s="90"/>
      <c r="U488" s="90"/>
      <c r="V488" s="90"/>
      <c r="W488" s="90"/>
      <c r="X488" s="90"/>
      <c r="Y488" s="90"/>
    </row>
    <row r="489" ht="14.25" customHeight="1">
      <c r="A489" s="249"/>
      <c r="B489" s="313"/>
      <c r="C489" s="367"/>
      <c r="D489" s="368"/>
      <c r="E489" s="369"/>
      <c r="F489" s="370"/>
      <c r="G489" s="367"/>
      <c r="H489" s="367"/>
      <c r="I489" s="367"/>
      <c r="J489" s="368"/>
      <c r="K489" s="90"/>
      <c r="L489" s="90"/>
      <c r="M489" s="90"/>
      <c r="N489" s="90"/>
      <c r="O489" s="90"/>
      <c r="P489" s="90"/>
      <c r="Q489" s="90"/>
      <c r="R489" s="90"/>
      <c r="S489" s="90"/>
      <c r="T489" s="90"/>
      <c r="U489" s="90"/>
      <c r="V489" s="90"/>
      <c r="W489" s="90"/>
      <c r="X489" s="90"/>
      <c r="Y489" s="90"/>
    </row>
    <row r="490" ht="14.25" customHeight="1">
      <c r="A490" s="249"/>
      <c r="B490" s="313"/>
      <c r="C490" s="367"/>
      <c r="D490" s="368"/>
      <c r="E490" s="369"/>
      <c r="F490" s="370"/>
      <c r="G490" s="367"/>
      <c r="H490" s="367"/>
      <c r="I490" s="367"/>
      <c r="J490" s="368"/>
      <c r="K490" s="90"/>
      <c r="L490" s="90"/>
      <c r="M490" s="90"/>
      <c r="N490" s="90"/>
      <c r="O490" s="90"/>
      <c r="P490" s="90"/>
      <c r="Q490" s="90"/>
      <c r="R490" s="90"/>
      <c r="S490" s="90"/>
      <c r="T490" s="90"/>
      <c r="U490" s="90"/>
      <c r="V490" s="90"/>
      <c r="W490" s="90"/>
      <c r="X490" s="90"/>
      <c r="Y490" s="90"/>
    </row>
    <row r="491" ht="14.25" customHeight="1">
      <c r="A491" s="249"/>
      <c r="B491" s="313"/>
      <c r="C491" s="367"/>
      <c r="D491" s="368"/>
      <c r="E491" s="369"/>
      <c r="F491" s="370"/>
      <c r="G491" s="367"/>
      <c r="H491" s="367"/>
      <c r="I491" s="367"/>
      <c r="J491" s="368"/>
      <c r="K491" s="90"/>
      <c r="L491" s="90"/>
      <c r="M491" s="90"/>
      <c r="N491" s="90"/>
      <c r="O491" s="90"/>
      <c r="P491" s="90"/>
      <c r="Q491" s="90"/>
      <c r="R491" s="90"/>
      <c r="S491" s="90"/>
      <c r="T491" s="90"/>
      <c r="U491" s="90"/>
      <c r="V491" s="90"/>
      <c r="W491" s="90"/>
      <c r="X491" s="90"/>
      <c r="Y491" s="90"/>
    </row>
    <row r="492" ht="14.25" customHeight="1">
      <c r="A492" s="249"/>
      <c r="B492" s="313"/>
      <c r="C492" s="367"/>
      <c r="D492" s="368"/>
      <c r="E492" s="369"/>
      <c r="F492" s="370"/>
      <c r="G492" s="367"/>
      <c r="H492" s="367"/>
      <c r="I492" s="367"/>
      <c r="J492" s="368"/>
      <c r="K492" s="90"/>
      <c r="L492" s="90"/>
      <c r="M492" s="90"/>
      <c r="N492" s="90"/>
      <c r="O492" s="90"/>
      <c r="P492" s="90"/>
      <c r="Q492" s="90"/>
      <c r="R492" s="90"/>
      <c r="S492" s="90"/>
      <c r="T492" s="90"/>
      <c r="U492" s="90"/>
      <c r="V492" s="90"/>
      <c r="W492" s="90"/>
      <c r="X492" s="90"/>
      <c r="Y492" s="90"/>
    </row>
    <row r="493" ht="14.25" customHeight="1">
      <c r="A493" s="249"/>
      <c r="B493" s="313"/>
      <c r="C493" s="367"/>
      <c r="D493" s="368"/>
      <c r="E493" s="369"/>
      <c r="F493" s="370"/>
      <c r="G493" s="367"/>
      <c r="H493" s="367"/>
      <c r="I493" s="367"/>
      <c r="J493" s="368"/>
      <c r="K493" s="90"/>
      <c r="L493" s="90"/>
      <c r="M493" s="90"/>
      <c r="N493" s="90"/>
      <c r="O493" s="90"/>
      <c r="P493" s="90"/>
      <c r="Q493" s="90"/>
      <c r="R493" s="90"/>
      <c r="S493" s="90"/>
      <c r="T493" s="90"/>
      <c r="U493" s="90"/>
      <c r="V493" s="90"/>
      <c r="W493" s="90"/>
      <c r="X493" s="90"/>
      <c r="Y493" s="90"/>
    </row>
    <row r="494" ht="14.25" customHeight="1">
      <c r="A494" s="249"/>
      <c r="B494" s="313"/>
      <c r="C494" s="367"/>
      <c r="D494" s="368"/>
      <c r="E494" s="369"/>
      <c r="F494" s="370"/>
      <c r="G494" s="367"/>
      <c r="H494" s="367"/>
      <c r="I494" s="367"/>
      <c r="J494" s="368"/>
      <c r="K494" s="90"/>
      <c r="L494" s="90"/>
      <c r="M494" s="90"/>
      <c r="N494" s="90"/>
      <c r="O494" s="90"/>
      <c r="P494" s="90"/>
      <c r="Q494" s="90"/>
      <c r="R494" s="90"/>
      <c r="S494" s="90"/>
      <c r="T494" s="90"/>
      <c r="U494" s="90"/>
      <c r="V494" s="90"/>
      <c r="W494" s="90"/>
      <c r="X494" s="90"/>
      <c r="Y494" s="90"/>
    </row>
    <row r="495" ht="14.25" customHeight="1">
      <c r="A495" s="249"/>
      <c r="B495" s="313"/>
      <c r="C495" s="367"/>
      <c r="D495" s="368"/>
      <c r="E495" s="369"/>
      <c r="F495" s="370"/>
      <c r="G495" s="367"/>
      <c r="H495" s="367"/>
      <c r="I495" s="367"/>
      <c r="J495" s="368"/>
      <c r="K495" s="90"/>
      <c r="L495" s="90"/>
      <c r="M495" s="90"/>
      <c r="N495" s="90"/>
      <c r="O495" s="90"/>
      <c r="P495" s="90"/>
      <c r="Q495" s="90"/>
      <c r="R495" s="90"/>
      <c r="S495" s="90"/>
      <c r="T495" s="90"/>
      <c r="U495" s="90"/>
      <c r="V495" s="90"/>
      <c r="W495" s="90"/>
      <c r="X495" s="90"/>
      <c r="Y495" s="90"/>
    </row>
    <row r="496" ht="14.25" customHeight="1">
      <c r="A496" s="249"/>
      <c r="B496" s="313"/>
      <c r="C496" s="367"/>
      <c r="D496" s="368"/>
      <c r="E496" s="369"/>
      <c r="F496" s="370"/>
      <c r="G496" s="367"/>
      <c r="H496" s="367"/>
      <c r="I496" s="367"/>
      <c r="J496" s="368"/>
      <c r="K496" s="90"/>
      <c r="L496" s="90"/>
      <c r="M496" s="90"/>
      <c r="N496" s="90"/>
      <c r="O496" s="90"/>
      <c r="P496" s="90"/>
      <c r="Q496" s="90"/>
      <c r="R496" s="90"/>
      <c r="S496" s="90"/>
      <c r="T496" s="90"/>
      <c r="U496" s="90"/>
      <c r="V496" s="90"/>
      <c r="W496" s="90"/>
      <c r="X496" s="90"/>
      <c r="Y496" s="90"/>
    </row>
    <row r="497" ht="14.25" customHeight="1">
      <c r="A497" s="249"/>
      <c r="B497" s="313"/>
      <c r="C497" s="367"/>
      <c r="D497" s="368"/>
      <c r="E497" s="369"/>
      <c r="F497" s="370"/>
      <c r="G497" s="367"/>
      <c r="H497" s="367"/>
      <c r="I497" s="367"/>
      <c r="J497" s="368"/>
      <c r="K497" s="90"/>
      <c r="L497" s="90"/>
      <c r="M497" s="90"/>
      <c r="N497" s="90"/>
      <c r="O497" s="90"/>
      <c r="P497" s="90"/>
      <c r="Q497" s="90"/>
      <c r="R497" s="90"/>
      <c r="S497" s="90"/>
      <c r="T497" s="90"/>
      <c r="U497" s="90"/>
      <c r="V497" s="90"/>
      <c r="W497" s="90"/>
      <c r="X497" s="90"/>
      <c r="Y497" s="90"/>
    </row>
    <row r="498" ht="14.25" customHeight="1">
      <c r="A498" s="249"/>
      <c r="B498" s="313"/>
      <c r="C498" s="367"/>
      <c r="D498" s="368"/>
      <c r="E498" s="369"/>
      <c r="F498" s="370"/>
      <c r="G498" s="367"/>
      <c r="H498" s="367"/>
      <c r="I498" s="367"/>
      <c r="J498" s="368"/>
      <c r="K498" s="90"/>
      <c r="L498" s="90"/>
      <c r="M498" s="90"/>
      <c r="N498" s="90"/>
      <c r="O498" s="90"/>
      <c r="P498" s="90"/>
      <c r="Q498" s="90"/>
      <c r="R498" s="90"/>
      <c r="S498" s="90"/>
      <c r="T498" s="90"/>
      <c r="U498" s="90"/>
      <c r="V498" s="90"/>
      <c r="W498" s="90"/>
      <c r="X498" s="90"/>
      <c r="Y498" s="90"/>
    </row>
    <row r="499" ht="14.25" customHeight="1">
      <c r="A499" s="249"/>
      <c r="B499" s="313"/>
      <c r="C499" s="367"/>
      <c r="D499" s="368"/>
      <c r="E499" s="369"/>
      <c r="F499" s="370"/>
      <c r="G499" s="367"/>
      <c r="H499" s="367"/>
      <c r="I499" s="367"/>
      <c r="J499" s="368"/>
      <c r="K499" s="90"/>
      <c r="L499" s="90"/>
      <c r="M499" s="90"/>
      <c r="N499" s="90"/>
      <c r="O499" s="90"/>
      <c r="P499" s="90"/>
      <c r="Q499" s="90"/>
      <c r="R499" s="90"/>
      <c r="S499" s="90"/>
      <c r="T499" s="90"/>
      <c r="U499" s="90"/>
      <c r="V499" s="90"/>
      <c r="W499" s="90"/>
      <c r="X499" s="90"/>
      <c r="Y499" s="90"/>
    </row>
    <row r="500" ht="14.25" customHeight="1">
      <c r="A500" s="249"/>
      <c r="B500" s="313"/>
      <c r="C500" s="367"/>
      <c r="D500" s="368"/>
      <c r="E500" s="369"/>
      <c r="F500" s="370"/>
      <c r="G500" s="367"/>
      <c r="H500" s="367"/>
      <c r="I500" s="367"/>
      <c r="J500" s="368"/>
      <c r="K500" s="90"/>
      <c r="L500" s="90"/>
      <c r="M500" s="90"/>
      <c r="N500" s="90"/>
      <c r="O500" s="90"/>
      <c r="P500" s="90"/>
      <c r="Q500" s="90"/>
      <c r="R500" s="90"/>
      <c r="S500" s="90"/>
      <c r="T500" s="90"/>
      <c r="U500" s="90"/>
      <c r="V500" s="90"/>
      <c r="W500" s="90"/>
      <c r="X500" s="90"/>
      <c r="Y500" s="90"/>
    </row>
    <row r="501" ht="14.25" customHeight="1">
      <c r="A501" s="249"/>
      <c r="B501" s="313"/>
      <c r="C501" s="367"/>
      <c r="D501" s="368"/>
      <c r="E501" s="369"/>
      <c r="F501" s="370"/>
      <c r="G501" s="367"/>
      <c r="H501" s="367"/>
      <c r="I501" s="367"/>
      <c r="J501" s="368"/>
      <c r="K501" s="90"/>
      <c r="L501" s="90"/>
      <c r="M501" s="90"/>
      <c r="N501" s="90"/>
      <c r="O501" s="90"/>
      <c r="P501" s="90"/>
      <c r="Q501" s="90"/>
      <c r="R501" s="90"/>
      <c r="S501" s="90"/>
      <c r="T501" s="90"/>
      <c r="U501" s="90"/>
      <c r="V501" s="90"/>
      <c r="W501" s="90"/>
      <c r="X501" s="90"/>
      <c r="Y501" s="90"/>
    </row>
    <row r="502" ht="14.25" customHeight="1">
      <c r="A502" s="249"/>
      <c r="B502" s="313"/>
      <c r="C502" s="367"/>
      <c r="D502" s="368"/>
      <c r="E502" s="369"/>
      <c r="F502" s="370"/>
      <c r="G502" s="367"/>
      <c r="H502" s="367"/>
      <c r="I502" s="367"/>
      <c r="J502" s="368"/>
      <c r="K502" s="90"/>
      <c r="L502" s="90"/>
      <c r="M502" s="90"/>
      <c r="N502" s="90"/>
      <c r="O502" s="90"/>
      <c r="P502" s="90"/>
      <c r="Q502" s="90"/>
      <c r="R502" s="90"/>
      <c r="S502" s="90"/>
      <c r="T502" s="90"/>
      <c r="U502" s="90"/>
      <c r="V502" s="90"/>
      <c r="W502" s="90"/>
      <c r="X502" s="90"/>
      <c r="Y502" s="90"/>
    </row>
    <row r="503" ht="14.25" customHeight="1">
      <c r="A503" s="249"/>
      <c r="B503" s="313"/>
      <c r="C503" s="367"/>
      <c r="D503" s="368"/>
      <c r="E503" s="369"/>
      <c r="F503" s="370"/>
      <c r="G503" s="367"/>
      <c r="H503" s="367"/>
      <c r="I503" s="367"/>
      <c r="J503" s="368"/>
      <c r="K503" s="90"/>
      <c r="L503" s="90"/>
      <c r="M503" s="90"/>
      <c r="N503" s="90"/>
      <c r="O503" s="90"/>
      <c r="P503" s="90"/>
      <c r="Q503" s="90"/>
      <c r="R503" s="90"/>
      <c r="S503" s="90"/>
      <c r="T503" s="90"/>
      <c r="U503" s="90"/>
      <c r="V503" s="90"/>
      <c r="W503" s="90"/>
      <c r="X503" s="90"/>
      <c r="Y503" s="90"/>
    </row>
    <row r="504" ht="14.25" customHeight="1">
      <c r="A504" s="249"/>
      <c r="B504" s="313"/>
      <c r="C504" s="367"/>
      <c r="D504" s="368"/>
      <c r="E504" s="369"/>
      <c r="F504" s="370"/>
      <c r="G504" s="367"/>
      <c r="H504" s="367"/>
      <c r="I504" s="367"/>
      <c r="J504" s="368"/>
      <c r="K504" s="90"/>
      <c r="L504" s="90"/>
      <c r="M504" s="90"/>
      <c r="N504" s="90"/>
      <c r="O504" s="90"/>
      <c r="P504" s="90"/>
      <c r="Q504" s="90"/>
      <c r="R504" s="90"/>
      <c r="S504" s="90"/>
      <c r="T504" s="90"/>
      <c r="U504" s="90"/>
      <c r="V504" s="90"/>
      <c r="W504" s="90"/>
      <c r="X504" s="90"/>
      <c r="Y504" s="90"/>
    </row>
    <row r="505" ht="14.25" customHeight="1">
      <c r="A505" s="249"/>
      <c r="B505" s="313"/>
      <c r="C505" s="367"/>
      <c r="D505" s="368"/>
      <c r="E505" s="369"/>
      <c r="F505" s="370"/>
      <c r="G505" s="367"/>
      <c r="H505" s="367"/>
      <c r="I505" s="367"/>
      <c r="J505" s="368"/>
      <c r="K505" s="90"/>
      <c r="L505" s="90"/>
      <c r="M505" s="90"/>
      <c r="N505" s="90"/>
      <c r="O505" s="90"/>
      <c r="P505" s="90"/>
      <c r="Q505" s="90"/>
      <c r="R505" s="90"/>
      <c r="S505" s="90"/>
      <c r="T505" s="90"/>
      <c r="U505" s="90"/>
      <c r="V505" s="90"/>
      <c r="W505" s="90"/>
      <c r="X505" s="90"/>
      <c r="Y505" s="90"/>
    </row>
    <row r="506" ht="14.25" customHeight="1">
      <c r="A506" s="249"/>
      <c r="B506" s="313"/>
      <c r="C506" s="367"/>
      <c r="D506" s="368"/>
      <c r="E506" s="369"/>
      <c r="F506" s="370"/>
      <c r="G506" s="367"/>
      <c r="H506" s="367"/>
      <c r="I506" s="367"/>
      <c r="J506" s="368"/>
      <c r="K506" s="90"/>
      <c r="L506" s="90"/>
      <c r="M506" s="90"/>
      <c r="N506" s="90"/>
      <c r="O506" s="90"/>
      <c r="P506" s="90"/>
      <c r="Q506" s="90"/>
      <c r="R506" s="90"/>
      <c r="S506" s="90"/>
      <c r="T506" s="90"/>
      <c r="U506" s="90"/>
      <c r="V506" s="90"/>
      <c r="W506" s="90"/>
      <c r="X506" s="90"/>
      <c r="Y506" s="90"/>
    </row>
    <row r="507" ht="14.25" customHeight="1">
      <c r="A507" s="249"/>
      <c r="B507" s="313"/>
      <c r="C507" s="367"/>
      <c r="D507" s="368"/>
      <c r="E507" s="369"/>
      <c r="F507" s="370"/>
      <c r="G507" s="367"/>
      <c r="H507" s="367"/>
      <c r="I507" s="367"/>
      <c r="J507" s="368"/>
      <c r="K507" s="90"/>
      <c r="L507" s="90"/>
      <c r="M507" s="90"/>
      <c r="N507" s="90"/>
      <c r="O507" s="90"/>
      <c r="P507" s="90"/>
      <c r="Q507" s="90"/>
      <c r="R507" s="90"/>
      <c r="S507" s="90"/>
      <c r="T507" s="90"/>
      <c r="U507" s="90"/>
      <c r="V507" s="90"/>
      <c r="W507" s="90"/>
      <c r="X507" s="90"/>
      <c r="Y507" s="90"/>
    </row>
    <row r="508" ht="14.25" customHeight="1">
      <c r="A508" s="249"/>
      <c r="B508" s="313"/>
      <c r="C508" s="367"/>
      <c r="D508" s="368"/>
      <c r="E508" s="369"/>
      <c r="F508" s="370"/>
      <c r="G508" s="367"/>
      <c r="H508" s="367"/>
      <c r="I508" s="367"/>
      <c r="J508" s="368"/>
      <c r="K508" s="90"/>
      <c r="L508" s="90"/>
      <c r="M508" s="90"/>
      <c r="N508" s="90"/>
      <c r="O508" s="90"/>
      <c r="P508" s="90"/>
      <c r="Q508" s="90"/>
      <c r="R508" s="90"/>
      <c r="S508" s="90"/>
      <c r="T508" s="90"/>
      <c r="U508" s="90"/>
      <c r="V508" s="90"/>
      <c r="W508" s="90"/>
      <c r="X508" s="90"/>
      <c r="Y508" s="90"/>
    </row>
    <row r="509" ht="14.25" customHeight="1">
      <c r="A509" s="249"/>
      <c r="B509" s="313"/>
      <c r="C509" s="367"/>
      <c r="D509" s="368"/>
      <c r="E509" s="369"/>
      <c r="F509" s="370"/>
      <c r="G509" s="367"/>
      <c r="H509" s="367"/>
      <c r="I509" s="367"/>
      <c r="J509" s="368"/>
      <c r="K509" s="90"/>
      <c r="L509" s="90"/>
      <c r="M509" s="90"/>
      <c r="N509" s="90"/>
      <c r="O509" s="90"/>
      <c r="P509" s="90"/>
      <c r="Q509" s="90"/>
      <c r="R509" s="90"/>
      <c r="S509" s="90"/>
      <c r="T509" s="90"/>
      <c r="U509" s="90"/>
      <c r="V509" s="90"/>
      <c r="W509" s="90"/>
      <c r="X509" s="90"/>
      <c r="Y509" s="90"/>
    </row>
    <row r="510" ht="14.25" customHeight="1">
      <c r="A510" s="249"/>
      <c r="B510" s="313"/>
      <c r="C510" s="367"/>
      <c r="D510" s="368"/>
      <c r="E510" s="369"/>
      <c r="F510" s="370"/>
      <c r="G510" s="367"/>
      <c r="H510" s="367"/>
      <c r="I510" s="367"/>
      <c r="J510" s="368"/>
      <c r="K510" s="90"/>
      <c r="L510" s="90"/>
      <c r="M510" s="90"/>
      <c r="N510" s="90"/>
      <c r="O510" s="90"/>
      <c r="P510" s="90"/>
      <c r="Q510" s="90"/>
      <c r="R510" s="90"/>
      <c r="S510" s="90"/>
      <c r="T510" s="90"/>
      <c r="U510" s="90"/>
      <c r="V510" s="90"/>
      <c r="W510" s="90"/>
      <c r="X510" s="90"/>
      <c r="Y510" s="90"/>
    </row>
    <row r="511" ht="14.25" customHeight="1">
      <c r="A511" s="249"/>
      <c r="B511" s="313"/>
      <c r="C511" s="367"/>
      <c r="D511" s="368"/>
      <c r="E511" s="369"/>
      <c r="F511" s="370"/>
      <c r="G511" s="367"/>
      <c r="H511" s="367"/>
      <c r="I511" s="367"/>
      <c r="J511" s="368"/>
      <c r="K511" s="90"/>
      <c r="L511" s="90"/>
      <c r="M511" s="90"/>
      <c r="N511" s="90"/>
      <c r="O511" s="90"/>
      <c r="P511" s="90"/>
      <c r="Q511" s="90"/>
      <c r="R511" s="90"/>
      <c r="S511" s="90"/>
      <c r="T511" s="90"/>
      <c r="U511" s="90"/>
      <c r="V511" s="90"/>
      <c r="W511" s="90"/>
      <c r="X511" s="90"/>
      <c r="Y511" s="90"/>
    </row>
    <row r="512" ht="14.25" customHeight="1">
      <c r="A512" s="249"/>
      <c r="B512" s="313"/>
      <c r="C512" s="367"/>
      <c r="D512" s="368"/>
      <c r="E512" s="369"/>
      <c r="F512" s="370"/>
      <c r="G512" s="367"/>
      <c r="H512" s="367"/>
      <c r="I512" s="367"/>
      <c r="J512" s="368"/>
      <c r="K512" s="90"/>
      <c r="L512" s="90"/>
      <c r="M512" s="90"/>
      <c r="N512" s="90"/>
      <c r="O512" s="90"/>
      <c r="P512" s="90"/>
      <c r="Q512" s="90"/>
      <c r="R512" s="90"/>
      <c r="S512" s="90"/>
      <c r="T512" s="90"/>
      <c r="U512" s="90"/>
      <c r="V512" s="90"/>
      <c r="W512" s="90"/>
      <c r="X512" s="90"/>
      <c r="Y512" s="90"/>
    </row>
    <row r="513" ht="14.25" customHeight="1">
      <c r="A513" s="249"/>
      <c r="B513" s="313"/>
      <c r="C513" s="367"/>
      <c r="D513" s="368"/>
      <c r="E513" s="369"/>
      <c r="F513" s="370"/>
      <c r="G513" s="367"/>
      <c r="H513" s="367"/>
      <c r="I513" s="367"/>
      <c r="J513" s="368"/>
      <c r="K513" s="90"/>
      <c r="L513" s="90"/>
      <c r="M513" s="90"/>
      <c r="N513" s="90"/>
      <c r="O513" s="90"/>
      <c r="P513" s="90"/>
      <c r="Q513" s="90"/>
      <c r="R513" s="90"/>
      <c r="S513" s="90"/>
      <c r="T513" s="90"/>
      <c r="U513" s="90"/>
      <c r="V513" s="90"/>
      <c r="W513" s="90"/>
      <c r="X513" s="90"/>
      <c r="Y513" s="90"/>
    </row>
    <row r="514" ht="14.25" customHeight="1">
      <c r="A514" s="249"/>
      <c r="B514" s="313"/>
      <c r="C514" s="367"/>
      <c r="D514" s="368"/>
      <c r="E514" s="369"/>
      <c r="F514" s="370"/>
      <c r="G514" s="367"/>
      <c r="H514" s="367"/>
      <c r="I514" s="367"/>
      <c r="J514" s="368"/>
      <c r="K514" s="90"/>
      <c r="L514" s="90"/>
      <c r="M514" s="90"/>
      <c r="N514" s="90"/>
      <c r="O514" s="90"/>
      <c r="P514" s="90"/>
      <c r="Q514" s="90"/>
      <c r="R514" s="90"/>
      <c r="S514" s="90"/>
      <c r="T514" s="90"/>
      <c r="U514" s="90"/>
      <c r="V514" s="90"/>
      <c r="W514" s="90"/>
      <c r="X514" s="90"/>
      <c r="Y514" s="90"/>
    </row>
    <row r="515" ht="14.25" customHeight="1">
      <c r="A515" s="249"/>
      <c r="B515" s="313"/>
      <c r="C515" s="367"/>
      <c r="D515" s="368"/>
      <c r="E515" s="369"/>
      <c r="F515" s="370"/>
      <c r="G515" s="367"/>
      <c r="H515" s="367"/>
      <c r="I515" s="367"/>
      <c r="J515" s="368"/>
      <c r="K515" s="90"/>
      <c r="L515" s="90"/>
      <c r="M515" s="90"/>
      <c r="N515" s="90"/>
      <c r="O515" s="90"/>
      <c r="P515" s="90"/>
      <c r="Q515" s="90"/>
      <c r="R515" s="90"/>
      <c r="S515" s="90"/>
      <c r="T515" s="90"/>
      <c r="U515" s="90"/>
      <c r="V515" s="90"/>
      <c r="W515" s="90"/>
      <c r="X515" s="90"/>
      <c r="Y515" s="90"/>
    </row>
    <row r="516" ht="14.25" customHeight="1">
      <c r="A516" s="249"/>
      <c r="B516" s="313"/>
      <c r="C516" s="367"/>
      <c r="D516" s="368"/>
      <c r="E516" s="369"/>
      <c r="F516" s="370"/>
      <c r="G516" s="367"/>
      <c r="H516" s="367"/>
      <c r="I516" s="367"/>
      <c r="J516" s="368"/>
      <c r="K516" s="90"/>
      <c r="L516" s="90"/>
      <c r="M516" s="90"/>
      <c r="N516" s="90"/>
      <c r="O516" s="90"/>
      <c r="P516" s="90"/>
      <c r="Q516" s="90"/>
      <c r="R516" s="90"/>
      <c r="S516" s="90"/>
      <c r="T516" s="90"/>
      <c r="U516" s="90"/>
      <c r="V516" s="90"/>
      <c r="W516" s="90"/>
      <c r="X516" s="90"/>
      <c r="Y516" s="90"/>
    </row>
    <row r="517" ht="14.25" customHeight="1">
      <c r="A517" s="249"/>
      <c r="B517" s="313"/>
      <c r="C517" s="367"/>
      <c r="D517" s="368"/>
      <c r="E517" s="369"/>
      <c r="F517" s="370"/>
      <c r="G517" s="367"/>
      <c r="H517" s="367"/>
      <c r="I517" s="367"/>
      <c r="J517" s="368"/>
      <c r="K517" s="90"/>
      <c r="L517" s="90"/>
      <c r="M517" s="90"/>
      <c r="N517" s="90"/>
      <c r="O517" s="90"/>
      <c r="P517" s="90"/>
      <c r="Q517" s="90"/>
      <c r="R517" s="90"/>
      <c r="S517" s="90"/>
      <c r="T517" s="90"/>
      <c r="U517" s="90"/>
      <c r="V517" s="90"/>
      <c r="W517" s="90"/>
      <c r="X517" s="90"/>
      <c r="Y517" s="90"/>
    </row>
    <row r="518" ht="14.25" customHeight="1">
      <c r="A518" s="249"/>
      <c r="B518" s="313"/>
      <c r="C518" s="367"/>
      <c r="D518" s="368"/>
      <c r="E518" s="369"/>
      <c r="F518" s="370"/>
      <c r="G518" s="367"/>
      <c r="H518" s="367"/>
      <c r="I518" s="367"/>
      <c r="J518" s="368"/>
      <c r="K518" s="90"/>
      <c r="L518" s="90"/>
      <c r="M518" s="90"/>
      <c r="N518" s="90"/>
      <c r="O518" s="90"/>
      <c r="P518" s="90"/>
      <c r="Q518" s="90"/>
      <c r="R518" s="90"/>
      <c r="S518" s="90"/>
      <c r="T518" s="90"/>
      <c r="U518" s="90"/>
      <c r="V518" s="90"/>
      <c r="W518" s="90"/>
      <c r="X518" s="90"/>
      <c r="Y518" s="90"/>
    </row>
    <row r="519" ht="14.25" customHeight="1">
      <c r="A519" s="249"/>
      <c r="B519" s="313"/>
      <c r="C519" s="367"/>
      <c r="D519" s="368"/>
      <c r="E519" s="369"/>
      <c r="F519" s="370"/>
      <c r="G519" s="367"/>
      <c r="H519" s="367"/>
      <c r="I519" s="367"/>
      <c r="J519" s="368"/>
      <c r="K519" s="90"/>
      <c r="L519" s="90"/>
      <c r="M519" s="90"/>
      <c r="N519" s="90"/>
      <c r="O519" s="90"/>
      <c r="P519" s="90"/>
      <c r="Q519" s="90"/>
      <c r="R519" s="90"/>
      <c r="S519" s="90"/>
      <c r="T519" s="90"/>
      <c r="U519" s="90"/>
      <c r="V519" s="90"/>
      <c r="W519" s="90"/>
      <c r="X519" s="90"/>
      <c r="Y519" s="90"/>
    </row>
    <row r="520" ht="14.25" customHeight="1">
      <c r="A520" s="249"/>
      <c r="B520" s="313"/>
      <c r="C520" s="367"/>
      <c r="D520" s="368"/>
      <c r="E520" s="369"/>
      <c r="F520" s="370"/>
      <c r="G520" s="367"/>
      <c r="H520" s="367"/>
      <c r="I520" s="367"/>
      <c r="J520" s="368"/>
      <c r="K520" s="90"/>
      <c r="L520" s="90"/>
      <c r="M520" s="90"/>
      <c r="N520" s="90"/>
      <c r="O520" s="90"/>
      <c r="P520" s="90"/>
      <c r="Q520" s="90"/>
      <c r="R520" s="90"/>
      <c r="S520" s="90"/>
      <c r="T520" s="90"/>
      <c r="U520" s="90"/>
      <c r="V520" s="90"/>
      <c r="W520" s="90"/>
      <c r="X520" s="90"/>
      <c r="Y520" s="90"/>
    </row>
    <row r="521" ht="14.25" customHeight="1">
      <c r="A521" s="249"/>
      <c r="B521" s="313"/>
      <c r="C521" s="367"/>
      <c r="D521" s="368"/>
      <c r="E521" s="369"/>
      <c r="F521" s="370"/>
      <c r="G521" s="367"/>
      <c r="H521" s="367"/>
      <c r="I521" s="367"/>
      <c r="J521" s="368"/>
      <c r="K521" s="90"/>
      <c r="L521" s="90"/>
      <c r="M521" s="90"/>
      <c r="N521" s="90"/>
      <c r="O521" s="90"/>
      <c r="P521" s="90"/>
      <c r="Q521" s="90"/>
      <c r="R521" s="90"/>
      <c r="S521" s="90"/>
      <c r="T521" s="90"/>
      <c r="U521" s="90"/>
      <c r="V521" s="90"/>
      <c r="W521" s="90"/>
      <c r="X521" s="90"/>
      <c r="Y521" s="90"/>
    </row>
    <row r="522" ht="14.25" customHeight="1">
      <c r="A522" s="249"/>
      <c r="B522" s="313"/>
      <c r="C522" s="367"/>
      <c r="D522" s="368"/>
      <c r="E522" s="369"/>
      <c r="F522" s="370"/>
      <c r="G522" s="367"/>
      <c r="H522" s="367"/>
      <c r="I522" s="367"/>
      <c r="J522" s="368"/>
      <c r="K522" s="90"/>
      <c r="L522" s="90"/>
      <c r="M522" s="90"/>
      <c r="N522" s="90"/>
      <c r="O522" s="90"/>
      <c r="P522" s="90"/>
      <c r="Q522" s="90"/>
      <c r="R522" s="90"/>
      <c r="S522" s="90"/>
      <c r="T522" s="90"/>
      <c r="U522" s="90"/>
      <c r="V522" s="90"/>
      <c r="W522" s="90"/>
      <c r="X522" s="90"/>
      <c r="Y522" s="90"/>
    </row>
    <row r="523" ht="14.25" customHeight="1">
      <c r="A523" s="249"/>
      <c r="B523" s="313"/>
      <c r="C523" s="367"/>
      <c r="D523" s="368"/>
      <c r="E523" s="369"/>
      <c r="F523" s="370"/>
      <c r="G523" s="367"/>
      <c r="H523" s="367"/>
      <c r="I523" s="367"/>
      <c r="J523" s="368"/>
      <c r="K523" s="90"/>
      <c r="L523" s="90"/>
      <c r="M523" s="90"/>
      <c r="N523" s="90"/>
      <c r="O523" s="90"/>
      <c r="P523" s="90"/>
      <c r="Q523" s="90"/>
      <c r="R523" s="90"/>
      <c r="S523" s="90"/>
      <c r="T523" s="90"/>
      <c r="U523" s="90"/>
      <c r="V523" s="90"/>
      <c r="W523" s="90"/>
      <c r="X523" s="90"/>
      <c r="Y523" s="90"/>
    </row>
    <row r="524" ht="14.25" customHeight="1">
      <c r="A524" s="249"/>
      <c r="B524" s="313"/>
      <c r="C524" s="367"/>
      <c r="D524" s="368"/>
      <c r="E524" s="369"/>
      <c r="F524" s="370"/>
      <c r="G524" s="367"/>
      <c r="H524" s="367"/>
      <c r="I524" s="367"/>
      <c r="J524" s="368"/>
      <c r="K524" s="90"/>
      <c r="L524" s="90"/>
      <c r="M524" s="90"/>
      <c r="N524" s="90"/>
      <c r="O524" s="90"/>
      <c r="P524" s="90"/>
      <c r="Q524" s="90"/>
      <c r="R524" s="90"/>
      <c r="S524" s="90"/>
      <c r="T524" s="90"/>
      <c r="U524" s="90"/>
      <c r="V524" s="90"/>
      <c r="W524" s="90"/>
      <c r="X524" s="90"/>
      <c r="Y524" s="90"/>
    </row>
    <row r="525" ht="14.25" customHeight="1">
      <c r="A525" s="249"/>
      <c r="B525" s="313"/>
      <c r="C525" s="367"/>
      <c r="D525" s="368"/>
      <c r="E525" s="369"/>
      <c r="F525" s="370"/>
      <c r="G525" s="367"/>
      <c r="H525" s="367"/>
      <c r="I525" s="367"/>
      <c r="J525" s="368"/>
      <c r="K525" s="90"/>
      <c r="L525" s="90"/>
      <c r="M525" s="90"/>
      <c r="N525" s="90"/>
      <c r="O525" s="90"/>
      <c r="P525" s="90"/>
      <c r="Q525" s="90"/>
      <c r="R525" s="90"/>
      <c r="S525" s="90"/>
      <c r="T525" s="90"/>
      <c r="U525" s="90"/>
      <c r="V525" s="90"/>
      <c r="W525" s="90"/>
      <c r="X525" s="90"/>
      <c r="Y525" s="90"/>
    </row>
    <row r="526" ht="14.25" customHeight="1">
      <c r="A526" s="249"/>
      <c r="B526" s="313"/>
      <c r="C526" s="367"/>
      <c r="D526" s="368"/>
      <c r="E526" s="369"/>
      <c r="F526" s="370"/>
      <c r="G526" s="367"/>
      <c r="H526" s="367"/>
      <c r="I526" s="367"/>
      <c r="J526" s="368"/>
      <c r="K526" s="90"/>
      <c r="L526" s="90"/>
      <c r="M526" s="90"/>
      <c r="N526" s="90"/>
      <c r="O526" s="90"/>
      <c r="P526" s="90"/>
      <c r="Q526" s="90"/>
      <c r="R526" s="90"/>
      <c r="S526" s="90"/>
      <c r="T526" s="90"/>
      <c r="U526" s="90"/>
      <c r="V526" s="90"/>
      <c r="W526" s="90"/>
      <c r="X526" s="90"/>
      <c r="Y526" s="90"/>
    </row>
    <row r="527" ht="14.25" customHeight="1">
      <c r="A527" s="249"/>
      <c r="B527" s="313"/>
      <c r="C527" s="367"/>
      <c r="D527" s="368"/>
      <c r="E527" s="369"/>
      <c r="F527" s="370"/>
      <c r="G527" s="367"/>
      <c r="H527" s="367"/>
      <c r="I527" s="367"/>
      <c r="J527" s="368"/>
      <c r="K527" s="90"/>
      <c r="L527" s="90"/>
      <c r="M527" s="90"/>
      <c r="N527" s="90"/>
      <c r="O527" s="90"/>
      <c r="P527" s="90"/>
      <c r="Q527" s="90"/>
      <c r="R527" s="90"/>
      <c r="S527" s="90"/>
      <c r="T527" s="90"/>
      <c r="U527" s="90"/>
      <c r="V527" s="90"/>
      <c r="W527" s="90"/>
      <c r="X527" s="90"/>
      <c r="Y527" s="90"/>
    </row>
    <row r="528" ht="14.25" customHeight="1">
      <c r="A528" s="249"/>
      <c r="B528" s="313"/>
      <c r="C528" s="367"/>
      <c r="D528" s="368"/>
      <c r="E528" s="369"/>
      <c r="F528" s="370"/>
      <c r="G528" s="367"/>
      <c r="H528" s="367"/>
      <c r="I528" s="367"/>
      <c r="J528" s="368"/>
      <c r="K528" s="90"/>
      <c r="L528" s="90"/>
      <c r="M528" s="90"/>
      <c r="N528" s="90"/>
      <c r="O528" s="90"/>
      <c r="P528" s="90"/>
      <c r="Q528" s="90"/>
      <c r="R528" s="90"/>
      <c r="S528" s="90"/>
      <c r="T528" s="90"/>
      <c r="U528" s="90"/>
      <c r="V528" s="90"/>
      <c r="W528" s="90"/>
      <c r="X528" s="90"/>
      <c r="Y528" s="90"/>
    </row>
    <row r="529" ht="14.25" customHeight="1">
      <c r="A529" s="249"/>
      <c r="B529" s="313"/>
      <c r="C529" s="367"/>
      <c r="D529" s="368"/>
      <c r="E529" s="369"/>
      <c r="F529" s="370"/>
      <c r="G529" s="367"/>
      <c r="H529" s="367"/>
      <c r="I529" s="367"/>
      <c r="J529" s="368"/>
      <c r="K529" s="90"/>
      <c r="L529" s="90"/>
      <c r="M529" s="90"/>
      <c r="N529" s="90"/>
      <c r="O529" s="90"/>
      <c r="P529" s="90"/>
      <c r="Q529" s="90"/>
      <c r="R529" s="90"/>
      <c r="S529" s="90"/>
      <c r="T529" s="90"/>
      <c r="U529" s="90"/>
      <c r="V529" s="90"/>
      <c r="W529" s="90"/>
      <c r="X529" s="90"/>
      <c r="Y529" s="90"/>
    </row>
    <row r="530" ht="14.25" customHeight="1">
      <c r="A530" s="249"/>
      <c r="B530" s="313"/>
      <c r="C530" s="367"/>
      <c r="D530" s="368"/>
      <c r="E530" s="369"/>
      <c r="F530" s="370"/>
      <c r="G530" s="367"/>
      <c r="H530" s="367"/>
      <c r="I530" s="367"/>
      <c r="J530" s="368"/>
      <c r="K530" s="90"/>
      <c r="L530" s="90"/>
      <c r="M530" s="90"/>
      <c r="N530" s="90"/>
      <c r="O530" s="90"/>
      <c r="P530" s="90"/>
      <c r="Q530" s="90"/>
      <c r="R530" s="90"/>
      <c r="S530" s="90"/>
      <c r="T530" s="90"/>
      <c r="U530" s="90"/>
      <c r="V530" s="90"/>
      <c r="W530" s="90"/>
      <c r="X530" s="90"/>
      <c r="Y530" s="90"/>
    </row>
    <row r="531" ht="14.25" customHeight="1">
      <c r="A531" s="249"/>
      <c r="B531" s="313"/>
      <c r="C531" s="367"/>
      <c r="D531" s="368"/>
      <c r="E531" s="369"/>
      <c r="F531" s="370"/>
      <c r="G531" s="367"/>
      <c r="H531" s="367"/>
      <c r="I531" s="367"/>
      <c r="J531" s="368"/>
      <c r="K531" s="90"/>
      <c r="L531" s="90"/>
      <c r="M531" s="90"/>
      <c r="N531" s="90"/>
      <c r="O531" s="90"/>
      <c r="P531" s="90"/>
      <c r="Q531" s="90"/>
      <c r="R531" s="90"/>
      <c r="S531" s="90"/>
      <c r="T531" s="90"/>
      <c r="U531" s="90"/>
      <c r="V531" s="90"/>
      <c r="W531" s="90"/>
      <c r="X531" s="90"/>
      <c r="Y531" s="90"/>
    </row>
    <row r="532" ht="14.25" customHeight="1">
      <c r="A532" s="249"/>
      <c r="B532" s="313"/>
      <c r="C532" s="367"/>
      <c r="D532" s="368"/>
      <c r="E532" s="369"/>
      <c r="F532" s="370"/>
      <c r="G532" s="367"/>
      <c r="H532" s="367"/>
      <c r="I532" s="367"/>
      <c r="J532" s="368"/>
      <c r="K532" s="90"/>
      <c r="L532" s="90"/>
      <c r="M532" s="90"/>
      <c r="N532" s="90"/>
      <c r="O532" s="90"/>
      <c r="P532" s="90"/>
      <c r="Q532" s="90"/>
      <c r="R532" s="90"/>
      <c r="S532" s="90"/>
      <c r="T532" s="90"/>
      <c r="U532" s="90"/>
      <c r="V532" s="90"/>
      <c r="W532" s="90"/>
      <c r="X532" s="90"/>
      <c r="Y532" s="90"/>
    </row>
    <row r="533" ht="14.25" customHeight="1">
      <c r="A533" s="249"/>
      <c r="B533" s="313"/>
      <c r="C533" s="367"/>
      <c r="D533" s="368"/>
      <c r="E533" s="369"/>
      <c r="F533" s="370"/>
      <c r="G533" s="367"/>
      <c r="H533" s="367"/>
      <c r="I533" s="367"/>
      <c r="J533" s="368"/>
      <c r="K533" s="90"/>
      <c r="L533" s="90"/>
      <c r="M533" s="90"/>
      <c r="N533" s="90"/>
      <c r="O533" s="90"/>
      <c r="P533" s="90"/>
      <c r="Q533" s="90"/>
      <c r="R533" s="90"/>
      <c r="S533" s="90"/>
      <c r="T533" s="90"/>
      <c r="U533" s="90"/>
      <c r="V533" s="90"/>
      <c r="W533" s="90"/>
      <c r="X533" s="90"/>
      <c r="Y533" s="90"/>
    </row>
    <row r="534" ht="14.25" customHeight="1">
      <c r="A534" s="249"/>
      <c r="B534" s="313"/>
      <c r="C534" s="367"/>
      <c r="D534" s="368"/>
      <c r="E534" s="369"/>
      <c r="F534" s="370"/>
      <c r="G534" s="367"/>
      <c r="H534" s="367"/>
      <c r="I534" s="367"/>
      <c r="J534" s="368"/>
      <c r="K534" s="90"/>
      <c r="L534" s="90"/>
      <c r="M534" s="90"/>
      <c r="N534" s="90"/>
      <c r="O534" s="90"/>
      <c r="P534" s="90"/>
      <c r="Q534" s="90"/>
      <c r="R534" s="90"/>
      <c r="S534" s="90"/>
      <c r="T534" s="90"/>
      <c r="U534" s="90"/>
      <c r="V534" s="90"/>
      <c r="W534" s="90"/>
      <c r="X534" s="90"/>
      <c r="Y534" s="90"/>
    </row>
    <row r="535" ht="14.25" customHeight="1">
      <c r="A535" s="249"/>
      <c r="B535" s="313"/>
      <c r="C535" s="367"/>
      <c r="D535" s="368"/>
      <c r="E535" s="369"/>
      <c r="F535" s="370"/>
      <c r="G535" s="367"/>
      <c r="H535" s="367"/>
      <c r="I535" s="367"/>
      <c r="J535" s="368"/>
      <c r="K535" s="90"/>
      <c r="L535" s="90"/>
      <c r="M535" s="90"/>
      <c r="N535" s="90"/>
      <c r="O535" s="90"/>
      <c r="P535" s="90"/>
      <c r="Q535" s="90"/>
      <c r="R535" s="90"/>
      <c r="S535" s="90"/>
      <c r="T535" s="90"/>
      <c r="U535" s="90"/>
      <c r="V535" s="90"/>
      <c r="W535" s="90"/>
      <c r="X535" s="90"/>
      <c r="Y535" s="90"/>
    </row>
    <row r="536" ht="14.25" customHeight="1">
      <c r="A536" s="249"/>
      <c r="B536" s="313"/>
      <c r="C536" s="367"/>
      <c r="D536" s="368"/>
      <c r="E536" s="369"/>
      <c r="F536" s="370"/>
      <c r="G536" s="367"/>
      <c r="H536" s="367"/>
      <c r="I536" s="367"/>
      <c r="J536" s="368"/>
      <c r="K536" s="90"/>
      <c r="L536" s="90"/>
      <c r="M536" s="90"/>
      <c r="N536" s="90"/>
      <c r="O536" s="90"/>
      <c r="P536" s="90"/>
      <c r="Q536" s="90"/>
      <c r="R536" s="90"/>
      <c r="S536" s="90"/>
      <c r="T536" s="90"/>
      <c r="U536" s="90"/>
      <c r="V536" s="90"/>
      <c r="W536" s="90"/>
      <c r="X536" s="90"/>
      <c r="Y536" s="90"/>
    </row>
    <row r="537" ht="14.25" customHeight="1">
      <c r="A537" s="249"/>
      <c r="B537" s="313"/>
      <c r="C537" s="367"/>
      <c r="D537" s="368"/>
      <c r="E537" s="369"/>
      <c r="F537" s="370"/>
      <c r="G537" s="367"/>
      <c r="H537" s="367"/>
      <c r="I537" s="367"/>
      <c r="J537" s="368"/>
      <c r="K537" s="90"/>
      <c r="L537" s="90"/>
      <c r="M537" s="90"/>
      <c r="N537" s="90"/>
      <c r="O537" s="90"/>
      <c r="P537" s="90"/>
      <c r="Q537" s="90"/>
      <c r="R537" s="90"/>
      <c r="S537" s="90"/>
      <c r="T537" s="90"/>
      <c r="U537" s="90"/>
      <c r="V537" s="90"/>
      <c r="W537" s="90"/>
      <c r="X537" s="90"/>
      <c r="Y537" s="90"/>
    </row>
    <row r="538" ht="14.25" customHeight="1">
      <c r="A538" s="249"/>
      <c r="B538" s="313"/>
      <c r="C538" s="367"/>
      <c r="D538" s="368"/>
      <c r="E538" s="369"/>
      <c r="F538" s="370"/>
      <c r="G538" s="367"/>
      <c r="H538" s="367"/>
      <c r="I538" s="367"/>
      <c r="J538" s="368"/>
      <c r="K538" s="90"/>
      <c r="L538" s="90"/>
      <c r="M538" s="90"/>
      <c r="N538" s="90"/>
      <c r="O538" s="90"/>
      <c r="P538" s="90"/>
      <c r="Q538" s="90"/>
      <c r="R538" s="90"/>
      <c r="S538" s="90"/>
      <c r="T538" s="90"/>
      <c r="U538" s="90"/>
      <c r="V538" s="90"/>
      <c r="W538" s="90"/>
      <c r="X538" s="90"/>
      <c r="Y538" s="90"/>
    </row>
    <row r="539" ht="14.25" customHeight="1">
      <c r="A539" s="249"/>
      <c r="B539" s="313"/>
      <c r="C539" s="367"/>
      <c r="D539" s="368"/>
      <c r="E539" s="369"/>
      <c r="F539" s="370"/>
      <c r="G539" s="367"/>
      <c r="H539" s="367"/>
      <c r="I539" s="367"/>
      <c r="J539" s="368"/>
      <c r="K539" s="90"/>
      <c r="L539" s="90"/>
      <c r="M539" s="90"/>
      <c r="N539" s="90"/>
      <c r="O539" s="90"/>
      <c r="P539" s="90"/>
      <c r="Q539" s="90"/>
      <c r="R539" s="90"/>
      <c r="S539" s="90"/>
      <c r="T539" s="90"/>
      <c r="U539" s="90"/>
      <c r="V539" s="90"/>
      <c r="W539" s="90"/>
      <c r="X539" s="90"/>
      <c r="Y539" s="90"/>
    </row>
    <row r="540" ht="14.25" customHeight="1">
      <c r="A540" s="249"/>
      <c r="B540" s="313"/>
      <c r="C540" s="367"/>
      <c r="D540" s="368"/>
      <c r="E540" s="369"/>
      <c r="F540" s="370"/>
      <c r="G540" s="367"/>
      <c r="H540" s="367"/>
      <c r="I540" s="367"/>
      <c r="J540" s="368"/>
      <c r="K540" s="90"/>
      <c r="L540" s="90"/>
      <c r="M540" s="90"/>
      <c r="N540" s="90"/>
      <c r="O540" s="90"/>
      <c r="P540" s="90"/>
      <c r="Q540" s="90"/>
      <c r="R540" s="90"/>
      <c r="S540" s="90"/>
      <c r="T540" s="90"/>
      <c r="U540" s="90"/>
      <c r="V540" s="90"/>
      <c r="W540" s="90"/>
      <c r="X540" s="90"/>
      <c r="Y540" s="90"/>
    </row>
    <row r="541" ht="14.25" customHeight="1">
      <c r="A541" s="249"/>
      <c r="B541" s="313"/>
      <c r="C541" s="367"/>
      <c r="D541" s="368"/>
      <c r="E541" s="369"/>
      <c r="F541" s="370"/>
      <c r="G541" s="367"/>
      <c r="H541" s="367"/>
      <c r="I541" s="367"/>
      <c r="J541" s="368"/>
      <c r="K541" s="90"/>
      <c r="L541" s="90"/>
      <c r="M541" s="90"/>
      <c r="N541" s="90"/>
      <c r="O541" s="90"/>
      <c r="P541" s="90"/>
      <c r="Q541" s="90"/>
      <c r="R541" s="90"/>
      <c r="S541" s="90"/>
      <c r="T541" s="90"/>
      <c r="U541" s="90"/>
      <c r="V541" s="90"/>
      <c r="W541" s="90"/>
      <c r="X541" s="90"/>
      <c r="Y541" s="90"/>
    </row>
    <row r="542" ht="14.25" customHeight="1">
      <c r="A542" s="249"/>
      <c r="B542" s="313"/>
      <c r="C542" s="367"/>
      <c r="D542" s="368"/>
      <c r="E542" s="369"/>
      <c r="F542" s="370"/>
      <c r="G542" s="367"/>
      <c r="H542" s="367"/>
      <c r="I542" s="367"/>
      <c r="J542" s="368"/>
      <c r="K542" s="90"/>
      <c r="L542" s="90"/>
      <c r="M542" s="90"/>
      <c r="N542" s="90"/>
      <c r="O542" s="90"/>
      <c r="P542" s="90"/>
      <c r="Q542" s="90"/>
      <c r="R542" s="90"/>
      <c r="S542" s="90"/>
      <c r="T542" s="90"/>
      <c r="U542" s="90"/>
      <c r="V542" s="90"/>
      <c r="W542" s="90"/>
      <c r="X542" s="90"/>
      <c r="Y542" s="90"/>
    </row>
    <row r="543" ht="14.25" customHeight="1">
      <c r="A543" s="249"/>
      <c r="B543" s="313"/>
      <c r="C543" s="367"/>
      <c r="D543" s="368"/>
      <c r="E543" s="369"/>
      <c r="F543" s="370"/>
      <c r="G543" s="367"/>
      <c r="H543" s="367"/>
      <c r="I543" s="367"/>
      <c r="J543" s="368"/>
      <c r="K543" s="90"/>
      <c r="L543" s="90"/>
      <c r="M543" s="90"/>
      <c r="N543" s="90"/>
      <c r="O543" s="90"/>
      <c r="P543" s="90"/>
      <c r="Q543" s="90"/>
      <c r="R543" s="90"/>
      <c r="S543" s="90"/>
      <c r="T543" s="90"/>
      <c r="U543" s="90"/>
      <c r="V543" s="90"/>
      <c r="W543" s="90"/>
      <c r="X543" s="90"/>
      <c r="Y543" s="90"/>
    </row>
    <row r="544" ht="14.25" customHeight="1">
      <c r="A544" s="249"/>
      <c r="B544" s="313"/>
      <c r="C544" s="367"/>
      <c r="D544" s="368"/>
      <c r="E544" s="369"/>
      <c r="F544" s="370"/>
      <c r="G544" s="367"/>
      <c r="H544" s="367"/>
      <c r="I544" s="367"/>
      <c r="J544" s="368"/>
      <c r="K544" s="90"/>
      <c r="L544" s="90"/>
      <c r="M544" s="90"/>
      <c r="N544" s="90"/>
      <c r="O544" s="90"/>
      <c r="P544" s="90"/>
      <c r="Q544" s="90"/>
      <c r="R544" s="90"/>
      <c r="S544" s="90"/>
      <c r="T544" s="90"/>
      <c r="U544" s="90"/>
      <c r="V544" s="90"/>
      <c r="W544" s="90"/>
      <c r="X544" s="90"/>
      <c r="Y544" s="90"/>
    </row>
    <row r="545" ht="14.25" customHeight="1">
      <c r="A545" s="249"/>
      <c r="B545" s="313"/>
      <c r="C545" s="367"/>
      <c r="D545" s="368"/>
      <c r="E545" s="369"/>
      <c r="F545" s="370"/>
      <c r="G545" s="367"/>
      <c r="H545" s="367"/>
      <c r="I545" s="367"/>
      <c r="J545" s="368"/>
      <c r="K545" s="90"/>
      <c r="L545" s="90"/>
      <c r="M545" s="90"/>
      <c r="N545" s="90"/>
      <c r="O545" s="90"/>
      <c r="P545" s="90"/>
      <c r="Q545" s="90"/>
      <c r="R545" s="90"/>
      <c r="S545" s="90"/>
      <c r="T545" s="90"/>
      <c r="U545" s="90"/>
      <c r="V545" s="90"/>
      <c r="W545" s="90"/>
      <c r="X545" s="90"/>
      <c r="Y545" s="90"/>
    </row>
    <row r="546" ht="14.25" customHeight="1">
      <c r="A546" s="249"/>
      <c r="B546" s="313"/>
      <c r="C546" s="367"/>
      <c r="D546" s="368"/>
      <c r="E546" s="369"/>
      <c r="F546" s="370"/>
      <c r="G546" s="367"/>
      <c r="H546" s="367"/>
      <c r="I546" s="367"/>
      <c r="J546" s="368"/>
      <c r="K546" s="90"/>
      <c r="L546" s="90"/>
      <c r="M546" s="90"/>
      <c r="N546" s="90"/>
      <c r="O546" s="90"/>
      <c r="P546" s="90"/>
      <c r="Q546" s="90"/>
      <c r="R546" s="90"/>
      <c r="S546" s="90"/>
      <c r="T546" s="90"/>
      <c r="U546" s="90"/>
      <c r="V546" s="90"/>
      <c r="W546" s="90"/>
      <c r="X546" s="90"/>
      <c r="Y546" s="90"/>
    </row>
    <row r="547" ht="14.25" customHeight="1">
      <c r="A547" s="249"/>
      <c r="B547" s="313"/>
      <c r="C547" s="367"/>
      <c r="D547" s="368"/>
      <c r="E547" s="369"/>
      <c r="F547" s="370"/>
      <c r="G547" s="367"/>
      <c r="H547" s="367"/>
      <c r="I547" s="367"/>
      <c r="J547" s="368"/>
      <c r="K547" s="90"/>
      <c r="L547" s="90"/>
      <c r="M547" s="90"/>
      <c r="N547" s="90"/>
      <c r="O547" s="90"/>
      <c r="P547" s="90"/>
      <c r="Q547" s="90"/>
      <c r="R547" s="90"/>
      <c r="S547" s="90"/>
      <c r="T547" s="90"/>
      <c r="U547" s="90"/>
      <c r="V547" s="90"/>
      <c r="W547" s="90"/>
      <c r="X547" s="90"/>
      <c r="Y547" s="90"/>
    </row>
    <row r="548" ht="14.25" customHeight="1">
      <c r="A548" s="249"/>
      <c r="B548" s="313"/>
      <c r="C548" s="367"/>
      <c r="D548" s="368"/>
      <c r="E548" s="369"/>
      <c r="F548" s="370"/>
      <c r="G548" s="367"/>
      <c r="H548" s="367"/>
      <c r="I548" s="367"/>
      <c r="J548" s="368"/>
      <c r="K548" s="90"/>
      <c r="L548" s="90"/>
      <c r="M548" s="90"/>
      <c r="N548" s="90"/>
      <c r="O548" s="90"/>
      <c r="P548" s="90"/>
      <c r="Q548" s="90"/>
      <c r="R548" s="90"/>
      <c r="S548" s="90"/>
      <c r="T548" s="90"/>
      <c r="U548" s="90"/>
      <c r="V548" s="90"/>
      <c r="W548" s="90"/>
      <c r="X548" s="90"/>
      <c r="Y548" s="90"/>
    </row>
    <row r="549" ht="14.25" customHeight="1">
      <c r="A549" s="249"/>
      <c r="B549" s="313"/>
      <c r="C549" s="367"/>
      <c r="D549" s="368"/>
      <c r="E549" s="369"/>
      <c r="F549" s="370"/>
      <c r="G549" s="367"/>
      <c r="H549" s="367"/>
      <c r="I549" s="367"/>
      <c r="J549" s="368"/>
      <c r="K549" s="90"/>
      <c r="L549" s="90"/>
      <c r="M549" s="90"/>
      <c r="N549" s="90"/>
      <c r="O549" s="90"/>
      <c r="P549" s="90"/>
      <c r="Q549" s="90"/>
      <c r="R549" s="90"/>
      <c r="S549" s="90"/>
      <c r="T549" s="90"/>
      <c r="U549" s="90"/>
      <c r="V549" s="90"/>
      <c r="W549" s="90"/>
      <c r="X549" s="90"/>
      <c r="Y549" s="90"/>
    </row>
    <row r="550" ht="14.25" customHeight="1">
      <c r="A550" s="249"/>
      <c r="B550" s="313"/>
      <c r="C550" s="367"/>
      <c r="D550" s="368"/>
      <c r="E550" s="369"/>
      <c r="F550" s="370"/>
      <c r="G550" s="367"/>
      <c r="H550" s="367"/>
      <c r="I550" s="367"/>
      <c r="J550" s="368"/>
      <c r="K550" s="90"/>
      <c r="L550" s="90"/>
      <c r="M550" s="90"/>
      <c r="N550" s="90"/>
      <c r="O550" s="90"/>
      <c r="P550" s="90"/>
      <c r="Q550" s="90"/>
      <c r="R550" s="90"/>
      <c r="S550" s="90"/>
      <c r="T550" s="90"/>
      <c r="U550" s="90"/>
      <c r="V550" s="90"/>
      <c r="W550" s="90"/>
      <c r="X550" s="90"/>
      <c r="Y550" s="90"/>
    </row>
    <row r="551" ht="14.25" customHeight="1">
      <c r="A551" s="249"/>
      <c r="B551" s="313"/>
      <c r="C551" s="367"/>
      <c r="D551" s="368"/>
      <c r="E551" s="369"/>
      <c r="F551" s="370"/>
      <c r="G551" s="367"/>
      <c r="H551" s="367"/>
      <c r="I551" s="367"/>
      <c r="J551" s="368"/>
      <c r="K551" s="90"/>
      <c r="L551" s="90"/>
      <c r="M551" s="90"/>
      <c r="N551" s="90"/>
      <c r="O551" s="90"/>
      <c r="P551" s="90"/>
      <c r="Q551" s="90"/>
      <c r="R551" s="90"/>
      <c r="S551" s="90"/>
      <c r="T551" s="90"/>
      <c r="U551" s="90"/>
      <c r="V551" s="90"/>
      <c r="W551" s="90"/>
      <c r="X551" s="90"/>
      <c r="Y551" s="90"/>
    </row>
    <row r="552" ht="14.25" customHeight="1">
      <c r="A552" s="249"/>
      <c r="B552" s="313"/>
      <c r="C552" s="367"/>
      <c r="D552" s="368"/>
      <c r="E552" s="369"/>
      <c r="F552" s="370"/>
      <c r="G552" s="367"/>
      <c r="H552" s="367"/>
      <c r="I552" s="367"/>
      <c r="J552" s="368"/>
      <c r="K552" s="90"/>
      <c r="L552" s="90"/>
      <c r="M552" s="90"/>
      <c r="N552" s="90"/>
      <c r="O552" s="90"/>
      <c r="P552" s="90"/>
      <c r="Q552" s="90"/>
      <c r="R552" s="90"/>
      <c r="S552" s="90"/>
      <c r="T552" s="90"/>
      <c r="U552" s="90"/>
      <c r="V552" s="90"/>
      <c r="W552" s="90"/>
      <c r="X552" s="90"/>
      <c r="Y552" s="90"/>
    </row>
    <row r="553" ht="14.25" customHeight="1">
      <c r="A553" s="249"/>
      <c r="B553" s="313"/>
      <c r="C553" s="367"/>
      <c r="D553" s="368"/>
      <c r="E553" s="369"/>
      <c r="F553" s="370"/>
      <c r="G553" s="367"/>
      <c r="H553" s="367"/>
      <c r="I553" s="367"/>
      <c r="J553" s="368"/>
      <c r="K553" s="90"/>
      <c r="L553" s="90"/>
      <c r="M553" s="90"/>
      <c r="N553" s="90"/>
      <c r="O553" s="90"/>
      <c r="P553" s="90"/>
      <c r="Q553" s="90"/>
      <c r="R553" s="90"/>
      <c r="S553" s="90"/>
      <c r="T553" s="90"/>
      <c r="U553" s="90"/>
      <c r="V553" s="90"/>
      <c r="W553" s="90"/>
      <c r="X553" s="90"/>
      <c r="Y553" s="90"/>
    </row>
    <row r="554" ht="14.25" customHeight="1">
      <c r="A554" s="249"/>
      <c r="B554" s="313"/>
      <c r="C554" s="367"/>
      <c r="D554" s="368"/>
      <c r="E554" s="369"/>
      <c r="F554" s="370"/>
      <c r="G554" s="367"/>
      <c r="H554" s="367"/>
      <c r="I554" s="367"/>
      <c r="J554" s="368"/>
      <c r="K554" s="90"/>
      <c r="L554" s="90"/>
      <c r="M554" s="90"/>
      <c r="N554" s="90"/>
      <c r="O554" s="90"/>
      <c r="P554" s="90"/>
      <c r="Q554" s="90"/>
      <c r="R554" s="90"/>
      <c r="S554" s="90"/>
      <c r="T554" s="90"/>
      <c r="U554" s="90"/>
      <c r="V554" s="90"/>
      <c r="W554" s="90"/>
      <c r="X554" s="90"/>
      <c r="Y554" s="90"/>
    </row>
    <row r="555" ht="14.25" customHeight="1">
      <c r="A555" s="249"/>
      <c r="B555" s="313"/>
      <c r="C555" s="367"/>
      <c r="D555" s="368"/>
      <c r="E555" s="369"/>
      <c r="F555" s="370"/>
      <c r="G555" s="367"/>
      <c r="H555" s="367"/>
      <c r="I555" s="367"/>
      <c r="J555" s="368"/>
      <c r="K555" s="90"/>
      <c r="L555" s="90"/>
      <c r="M555" s="90"/>
      <c r="N555" s="90"/>
      <c r="O555" s="90"/>
      <c r="P555" s="90"/>
      <c r="Q555" s="90"/>
      <c r="R555" s="90"/>
      <c r="S555" s="90"/>
      <c r="T555" s="90"/>
      <c r="U555" s="90"/>
      <c r="V555" s="90"/>
      <c r="W555" s="90"/>
      <c r="X555" s="90"/>
      <c r="Y555" s="90"/>
    </row>
    <row r="556" ht="14.25" customHeight="1">
      <c r="A556" s="249"/>
      <c r="B556" s="313"/>
      <c r="C556" s="367"/>
      <c r="D556" s="368"/>
      <c r="E556" s="369"/>
      <c r="F556" s="370"/>
      <c r="G556" s="367"/>
      <c r="H556" s="367"/>
      <c r="I556" s="367"/>
      <c r="J556" s="368"/>
      <c r="K556" s="90"/>
      <c r="L556" s="90"/>
      <c r="M556" s="90"/>
      <c r="N556" s="90"/>
      <c r="O556" s="90"/>
      <c r="P556" s="90"/>
      <c r="Q556" s="90"/>
      <c r="R556" s="90"/>
      <c r="S556" s="90"/>
      <c r="T556" s="90"/>
      <c r="U556" s="90"/>
      <c r="V556" s="90"/>
      <c r="W556" s="90"/>
      <c r="X556" s="90"/>
      <c r="Y556" s="90"/>
    </row>
    <row r="557" ht="14.25" customHeight="1">
      <c r="A557" s="249"/>
      <c r="B557" s="313"/>
      <c r="C557" s="367"/>
      <c r="D557" s="368"/>
      <c r="E557" s="369"/>
      <c r="F557" s="370"/>
      <c r="G557" s="367"/>
      <c r="H557" s="367"/>
      <c r="I557" s="367"/>
      <c r="J557" s="368"/>
      <c r="K557" s="90"/>
      <c r="L557" s="90"/>
      <c r="M557" s="90"/>
      <c r="N557" s="90"/>
      <c r="O557" s="90"/>
      <c r="P557" s="90"/>
      <c r="Q557" s="90"/>
      <c r="R557" s="90"/>
      <c r="S557" s="90"/>
      <c r="T557" s="90"/>
      <c r="U557" s="90"/>
      <c r="V557" s="90"/>
      <c r="W557" s="90"/>
      <c r="X557" s="90"/>
      <c r="Y557" s="90"/>
    </row>
    <row r="558" ht="14.25" customHeight="1">
      <c r="A558" s="249"/>
      <c r="B558" s="313"/>
      <c r="C558" s="367"/>
      <c r="D558" s="368"/>
      <c r="E558" s="369"/>
      <c r="F558" s="370"/>
      <c r="G558" s="367"/>
      <c r="H558" s="367"/>
      <c r="I558" s="367"/>
      <c r="J558" s="368"/>
      <c r="K558" s="90"/>
      <c r="L558" s="90"/>
      <c r="M558" s="90"/>
      <c r="N558" s="90"/>
      <c r="O558" s="90"/>
      <c r="P558" s="90"/>
      <c r="Q558" s="90"/>
      <c r="R558" s="90"/>
      <c r="S558" s="90"/>
      <c r="T558" s="90"/>
      <c r="U558" s="90"/>
      <c r="V558" s="90"/>
      <c r="W558" s="90"/>
      <c r="X558" s="90"/>
      <c r="Y558" s="90"/>
    </row>
    <row r="559" ht="14.25" customHeight="1">
      <c r="A559" s="249"/>
      <c r="B559" s="313"/>
      <c r="C559" s="367"/>
      <c r="D559" s="368"/>
      <c r="E559" s="369"/>
      <c r="F559" s="370"/>
      <c r="G559" s="367"/>
      <c r="H559" s="367"/>
      <c r="I559" s="367"/>
      <c r="J559" s="368"/>
      <c r="K559" s="90"/>
      <c r="L559" s="90"/>
      <c r="M559" s="90"/>
      <c r="N559" s="90"/>
      <c r="O559" s="90"/>
      <c r="P559" s="90"/>
      <c r="Q559" s="90"/>
      <c r="R559" s="90"/>
      <c r="S559" s="90"/>
      <c r="T559" s="90"/>
      <c r="U559" s="90"/>
      <c r="V559" s="90"/>
      <c r="W559" s="90"/>
      <c r="X559" s="90"/>
      <c r="Y559" s="90"/>
    </row>
    <row r="560" ht="14.25" customHeight="1">
      <c r="A560" s="249"/>
      <c r="B560" s="313"/>
      <c r="C560" s="367"/>
      <c r="D560" s="368"/>
      <c r="E560" s="369"/>
      <c r="F560" s="370"/>
      <c r="G560" s="367"/>
      <c r="H560" s="367"/>
      <c r="I560" s="367"/>
      <c r="J560" s="368"/>
      <c r="K560" s="90"/>
      <c r="L560" s="90"/>
      <c r="M560" s="90"/>
      <c r="N560" s="90"/>
      <c r="O560" s="90"/>
      <c r="P560" s="90"/>
      <c r="Q560" s="90"/>
      <c r="R560" s="90"/>
      <c r="S560" s="90"/>
      <c r="T560" s="90"/>
      <c r="U560" s="90"/>
      <c r="V560" s="90"/>
      <c r="W560" s="90"/>
      <c r="X560" s="90"/>
      <c r="Y560" s="90"/>
    </row>
    <row r="561" ht="14.25" customHeight="1">
      <c r="A561" s="249"/>
      <c r="B561" s="313"/>
      <c r="C561" s="367"/>
      <c r="D561" s="368"/>
      <c r="E561" s="369"/>
      <c r="F561" s="370"/>
      <c r="G561" s="367"/>
      <c r="H561" s="367"/>
      <c r="I561" s="367"/>
      <c r="J561" s="368"/>
      <c r="K561" s="90"/>
      <c r="L561" s="90"/>
      <c r="M561" s="90"/>
      <c r="N561" s="90"/>
      <c r="O561" s="90"/>
      <c r="P561" s="90"/>
      <c r="Q561" s="90"/>
      <c r="R561" s="90"/>
      <c r="S561" s="90"/>
      <c r="T561" s="90"/>
      <c r="U561" s="90"/>
      <c r="V561" s="90"/>
      <c r="W561" s="90"/>
      <c r="X561" s="90"/>
      <c r="Y561" s="90"/>
    </row>
    <row r="562" ht="14.25" customHeight="1">
      <c r="A562" s="249"/>
      <c r="B562" s="313"/>
      <c r="C562" s="367"/>
      <c r="D562" s="368"/>
      <c r="E562" s="369"/>
      <c r="F562" s="370"/>
      <c r="G562" s="367"/>
      <c r="H562" s="367"/>
      <c r="I562" s="367"/>
      <c r="J562" s="368"/>
      <c r="K562" s="90"/>
      <c r="L562" s="90"/>
      <c r="M562" s="90"/>
      <c r="N562" s="90"/>
      <c r="O562" s="90"/>
      <c r="P562" s="90"/>
      <c r="Q562" s="90"/>
      <c r="R562" s="90"/>
      <c r="S562" s="90"/>
      <c r="T562" s="90"/>
      <c r="U562" s="90"/>
      <c r="V562" s="90"/>
      <c r="W562" s="90"/>
      <c r="X562" s="90"/>
      <c r="Y562" s="90"/>
    </row>
    <row r="563" ht="14.25" customHeight="1">
      <c r="A563" s="249"/>
      <c r="B563" s="313"/>
      <c r="C563" s="367"/>
      <c r="D563" s="368"/>
      <c r="E563" s="369"/>
      <c r="F563" s="370"/>
      <c r="G563" s="367"/>
      <c r="H563" s="367"/>
      <c r="I563" s="367"/>
      <c r="J563" s="368"/>
      <c r="K563" s="90"/>
      <c r="L563" s="90"/>
      <c r="M563" s="90"/>
      <c r="N563" s="90"/>
      <c r="O563" s="90"/>
      <c r="P563" s="90"/>
      <c r="Q563" s="90"/>
      <c r="R563" s="90"/>
      <c r="S563" s="90"/>
      <c r="T563" s="90"/>
      <c r="U563" s="90"/>
      <c r="V563" s="90"/>
      <c r="W563" s="90"/>
      <c r="X563" s="90"/>
      <c r="Y563" s="90"/>
    </row>
    <row r="564" ht="14.25" customHeight="1">
      <c r="A564" s="249"/>
      <c r="B564" s="313"/>
      <c r="C564" s="367"/>
      <c r="D564" s="368"/>
      <c r="E564" s="369"/>
      <c r="F564" s="370"/>
      <c r="G564" s="367"/>
      <c r="H564" s="367"/>
      <c r="I564" s="367"/>
      <c r="J564" s="368"/>
      <c r="K564" s="90"/>
      <c r="L564" s="90"/>
      <c r="M564" s="90"/>
      <c r="N564" s="90"/>
      <c r="O564" s="90"/>
      <c r="P564" s="90"/>
      <c r="Q564" s="90"/>
      <c r="R564" s="90"/>
      <c r="S564" s="90"/>
      <c r="T564" s="90"/>
      <c r="U564" s="90"/>
      <c r="V564" s="90"/>
      <c r="W564" s="90"/>
      <c r="X564" s="90"/>
      <c r="Y564" s="90"/>
    </row>
    <row r="565" ht="14.25" customHeight="1">
      <c r="A565" s="249"/>
      <c r="B565" s="313"/>
      <c r="C565" s="367"/>
      <c r="D565" s="368"/>
      <c r="E565" s="369"/>
      <c r="F565" s="370"/>
      <c r="G565" s="367"/>
      <c r="H565" s="367"/>
      <c r="I565" s="367"/>
      <c r="J565" s="368"/>
      <c r="K565" s="90"/>
      <c r="L565" s="90"/>
      <c r="M565" s="90"/>
      <c r="N565" s="90"/>
      <c r="O565" s="90"/>
      <c r="P565" s="90"/>
      <c r="Q565" s="90"/>
      <c r="R565" s="90"/>
      <c r="S565" s="90"/>
      <c r="T565" s="90"/>
      <c r="U565" s="90"/>
      <c r="V565" s="90"/>
      <c r="W565" s="90"/>
      <c r="X565" s="90"/>
      <c r="Y565" s="90"/>
    </row>
    <row r="566" ht="15.75" customHeight="1">
      <c r="A566" s="285"/>
      <c r="F566" s="285"/>
    </row>
    <row r="567" ht="15.75" customHeight="1">
      <c r="A567" s="285"/>
      <c r="F567" s="285"/>
    </row>
    <row r="568" ht="15.75" customHeight="1">
      <c r="A568" s="285"/>
      <c r="F568" s="285"/>
    </row>
    <row r="569" ht="15.75" customHeight="1">
      <c r="A569" s="285"/>
      <c r="F569" s="285"/>
    </row>
    <row r="570" ht="15.75" customHeight="1">
      <c r="A570" s="285"/>
      <c r="F570" s="285"/>
    </row>
    <row r="571" ht="15.75" customHeight="1">
      <c r="A571" s="285"/>
      <c r="F571" s="285"/>
    </row>
    <row r="572" ht="15.75" customHeight="1">
      <c r="A572" s="285"/>
      <c r="F572" s="285"/>
    </row>
    <row r="573" ht="15.75" customHeight="1">
      <c r="A573" s="285"/>
      <c r="F573" s="285"/>
    </row>
    <row r="574" ht="15.75" customHeight="1">
      <c r="A574" s="285"/>
      <c r="F574" s="285"/>
    </row>
    <row r="575" ht="15.75" customHeight="1">
      <c r="A575" s="285"/>
      <c r="F575" s="285"/>
    </row>
    <row r="576" ht="15.75" customHeight="1">
      <c r="A576" s="285"/>
      <c r="F576" s="285"/>
    </row>
    <row r="577" ht="15.75" customHeight="1">
      <c r="A577" s="285"/>
      <c r="F577" s="285"/>
    </row>
    <row r="578" ht="15.75" customHeight="1">
      <c r="A578" s="285"/>
      <c r="F578" s="285"/>
    </row>
    <row r="579" ht="15.75" customHeight="1">
      <c r="A579" s="285"/>
      <c r="F579" s="285"/>
    </row>
    <row r="580" ht="15.75" customHeight="1">
      <c r="A580" s="285"/>
      <c r="F580" s="285"/>
    </row>
    <row r="581" ht="15.75" customHeight="1">
      <c r="A581" s="285"/>
      <c r="F581" s="285"/>
    </row>
    <row r="582" ht="15.75" customHeight="1">
      <c r="A582" s="285"/>
      <c r="F582" s="285"/>
    </row>
    <row r="583" ht="15.75" customHeight="1">
      <c r="A583" s="285"/>
      <c r="F583" s="285"/>
    </row>
    <row r="584" ht="15.75" customHeight="1">
      <c r="A584" s="285"/>
      <c r="F584" s="285"/>
    </row>
    <row r="585" ht="15.75" customHeight="1">
      <c r="A585" s="285"/>
      <c r="F585" s="285"/>
    </row>
    <row r="586" ht="15.75" customHeight="1">
      <c r="A586" s="285"/>
      <c r="F586" s="285"/>
    </row>
    <row r="587" ht="15.75" customHeight="1">
      <c r="A587" s="285"/>
      <c r="F587" s="285"/>
    </row>
    <row r="588" ht="15.75" customHeight="1">
      <c r="A588" s="285"/>
      <c r="F588" s="285"/>
    </row>
    <row r="589" ht="15.75" customHeight="1">
      <c r="A589" s="285"/>
      <c r="F589" s="285"/>
    </row>
    <row r="590" ht="15.75" customHeight="1">
      <c r="A590" s="285"/>
      <c r="F590" s="285"/>
    </row>
    <row r="591" ht="15.75" customHeight="1">
      <c r="A591" s="285"/>
      <c r="F591" s="285"/>
    </row>
    <row r="592" ht="15.75" customHeight="1">
      <c r="A592" s="285"/>
      <c r="F592" s="285"/>
    </row>
    <row r="593" ht="15.75" customHeight="1">
      <c r="A593" s="285"/>
      <c r="F593" s="285"/>
    </row>
    <row r="594" ht="15.75" customHeight="1">
      <c r="A594" s="285"/>
      <c r="F594" s="285"/>
    </row>
    <row r="595" ht="15.75" customHeight="1">
      <c r="A595" s="285"/>
      <c r="F595" s="285"/>
    </row>
    <row r="596" ht="15.75" customHeight="1">
      <c r="A596" s="285"/>
      <c r="F596" s="285"/>
    </row>
    <row r="597" ht="15.75" customHeight="1">
      <c r="A597" s="285"/>
      <c r="F597" s="285"/>
    </row>
    <row r="598" ht="15.75" customHeight="1">
      <c r="A598" s="285"/>
      <c r="F598" s="285"/>
    </row>
    <row r="599" ht="15.75" customHeight="1">
      <c r="A599" s="285"/>
      <c r="F599" s="285"/>
    </row>
    <row r="600" ht="15.75" customHeight="1">
      <c r="A600" s="285"/>
      <c r="F600" s="285"/>
    </row>
    <row r="601" ht="15.75" customHeight="1">
      <c r="A601" s="285"/>
      <c r="F601" s="285"/>
    </row>
    <row r="602" ht="15.75" customHeight="1">
      <c r="A602" s="285"/>
      <c r="F602" s="285"/>
    </row>
    <row r="603" ht="15.75" customHeight="1">
      <c r="A603" s="285"/>
      <c r="F603" s="285"/>
    </row>
    <row r="604" ht="15.75" customHeight="1">
      <c r="A604" s="285"/>
      <c r="F604" s="285"/>
    </row>
    <row r="605" ht="15.75" customHeight="1">
      <c r="A605" s="285"/>
      <c r="F605" s="285"/>
    </row>
    <row r="606" ht="15.75" customHeight="1">
      <c r="A606" s="285"/>
      <c r="F606" s="285"/>
    </row>
    <row r="607" ht="15.75" customHeight="1">
      <c r="A607" s="285"/>
      <c r="F607" s="285"/>
    </row>
    <row r="608" ht="15.75" customHeight="1">
      <c r="A608" s="285"/>
      <c r="F608" s="285"/>
    </row>
    <row r="609" ht="15.75" customHeight="1">
      <c r="A609" s="285"/>
      <c r="F609" s="285"/>
    </row>
    <row r="610" ht="15.75" customHeight="1">
      <c r="A610" s="285"/>
      <c r="F610" s="285"/>
    </row>
    <row r="611" ht="15.75" customHeight="1">
      <c r="A611" s="285"/>
      <c r="F611" s="285"/>
    </row>
    <row r="612" ht="15.75" customHeight="1">
      <c r="A612" s="285"/>
      <c r="F612" s="285"/>
    </row>
    <row r="613" ht="15.75" customHeight="1">
      <c r="A613" s="285"/>
      <c r="F613" s="285"/>
    </row>
    <row r="614" ht="15.75" customHeight="1">
      <c r="A614" s="285"/>
      <c r="F614" s="285"/>
    </row>
    <row r="615" ht="15.75" customHeight="1">
      <c r="A615" s="285"/>
      <c r="F615" s="285"/>
    </row>
    <row r="616" ht="15.75" customHeight="1">
      <c r="A616" s="285"/>
      <c r="F616" s="285"/>
    </row>
    <row r="617" ht="15.75" customHeight="1">
      <c r="A617" s="285"/>
      <c r="F617" s="285"/>
    </row>
    <row r="618" ht="15.75" customHeight="1">
      <c r="A618" s="285"/>
      <c r="F618" s="285"/>
    </row>
    <row r="619" ht="15.75" customHeight="1">
      <c r="A619" s="285"/>
      <c r="F619" s="285"/>
    </row>
    <row r="620" ht="15.75" customHeight="1">
      <c r="A620" s="285"/>
      <c r="F620" s="285"/>
    </row>
    <row r="621" ht="15.75" customHeight="1">
      <c r="A621" s="285"/>
      <c r="F621" s="285"/>
    </row>
    <row r="622" ht="15.75" customHeight="1">
      <c r="A622" s="285"/>
      <c r="F622" s="285"/>
    </row>
    <row r="623" ht="15.75" customHeight="1">
      <c r="A623" s="285"/>
      <c r="F623" s="285"/>
    </row>
    <row r="624" ht="15.75" customHeight="1">
      <c r="A624" s="285"/>
      <c r="F624" s="285"/>
    </row>
    <row r="625" ht="15.75" customHeight="1">
      <c r="A625" s="285"/>
      <c r="F625" s="285"/>
    </row>
    <row r="626" ht="15.75" customHeight="1">
      <c r="A626" s="285"/>
      <c r="F626" s="285"/>
    </row>
    <row r="627" ht="15.75" customHeight="1">
      <c r="A627" s="285"/>
      <c r="F627" s="285"/>
    </row>
    <row r="628" ht="15.75" customHeight="1">
      <c r="A628" s="285"/>
      <c r="F628" s="285"/>
    </row>
    <row r="629" ht="15.75" customHeight="1">
      <c r="A629" s="285"/>
      <c r="F629" s="285"/>
    </row>
    <row r="630" ht="15.75" customHeight="1">
      <c r="A630" s="285"/>
      <c r="F630" s="285"/>
    </row>
    <row r="631" ht="15.75" customHeight="1">
      <c r="A631" s="285"/>
      <c r="F631" s="285"/>
    </row>
    <row r="632" ht="15.75" customHeight="1">
      <c r="A632" s="285"/>
      <c r="F632" s="285"/>
    </row>
    <row r="633" ht="15.75" customHeight="1">
      <c r="A633" s="285"/>
      <c r="F633" s="285"/>
    </row>
    <row r="634" ht="15.75" customHeight="1">
      <c r="A634" s="285"/>
      <c r="F634" s="285"/>
    </row>
    <row r="635" ht="15.75" customHeight="1">
      <c r="A635" s="285"/>
      <c r="F635" s="285"/>
    </row>
    <row r="636" ht="15.75" customHeight="1">
      <c r="A636" s="285"/>
      <c r="F636" s="285"/>
    </row>
    <row r="637" ht="15.75" customHeight="1">
      <c r="A637" s="285"/>
      <c r="F637" s="285"/>
    </row>
    <row r="638" ht="15.75" customHeight="1">
      <c r="A638" s="285"/>
      <c r="F638" s="285"/>
    </row>
    <row r="639" ht="15.75" customHeight="1">
      <c r="A639" s="285"/>
      <c r="F639" s="285"/>
    </row>
    <row r="640" ht="15.75" customHeight="1">
      <c r="A640" s="285"/>
      <c r="F640" s="285"/>
    </row>
    <row r="641" ht="15.75" customHeight="1">
      <c r="A641" s="285"/>
      <c r="F641" s="285"/>
    </row>
    <row r="642" ht="15.75" customHeight="1">
      <c r="A642" s="285"/>
      <c r="F642" s="285"/>
    </row>
    <row r="643" ht="15.75" customHeight="1">
      <c r="A643" s="285"/>
      <c r="F643" s="285"/>
    </row>
    <row r="644" ht="15.75" customHeight="1">
      <c r="A644" s="285"/>
      <c r="F644" s="285"/>
    </row>
    <row r="645" ht="15.75" customHeight="1">
      <c r="A645" s="285"/>
      <c r="F645" s="285"/>
    </row>
    <row r="646" ht="15.75" customHeight="1">
      <c r="A646" s="285"/>
      <c r="F646" s="285"/>
    </row>
    <row r="647" ht="15.75" customHeight="1">
      <c r="A647" s="285"/>
      <c r="F647" s="285"/>
    </row>
    <row r="648" ht="15.75" customHeight="1">
      <c r="A648" s="285"/>
      <c r="F648" s="285"/>
    </row>
    <row r="649" ht="15.75" customHeight="1">
      <c r="A649" s="285"/>
      <c r="F649" s="285"/>
    </row>
    <row r="650" ht="15.75" customHeight="1">
      <c r="A650" s="285"/>
      <c r="F650" s="285"/>
    </row>
    <row r="651" ht="15.75" customHeight="1">
      <c r="A651" s="285"/>
      <c r="F651" s="285"/>
    </row>
    <row r="652" ht="15.75" customHeight="1">
      <c r="A652" s="285"/>
      <c r="F652" s="285"/>
    </row>
    <row r="653" ht="15.75" customHeight="1">
      <c r="A653" s="285"/>
      <c r="F653" s="285"/>
    </row>
    <row r="654" ht="15.75" customHeight="1">
      <c r="A654" s="285"/>
      <c r="F654" s="285"/>
    </row>
    <row r="655" ht="15.75" customHeight="1">
      <c r="A655" s="285"/>
      <c r="F655" s="285"/>
    </row>
    <row r="656" ht="15.75" customHeight="1">
      <c r="A656" s="285"/>
      <c r="F656" s="285"/>
    </row>
    <row r="657" ht="15.75" customHeight="1">
      <c r="A657" s="285"/>
      <c r="F657" s="285"/>
    </row>
    <row r="658" ht="15.75" customHeight="1">
      <c r="A658" s="285"/>
      <c r="F658" s="285"/>
    </row>
    <row r="659" ht="15.75" customHeight="1">
      <c r="A659" s="285"/>
      <c r="F659" s="285"/>
    </row>
    <row r="660" ht="15.75" customHeight="1">
      <c r="A660" s="285"/>
      <c r="F660" s="285"/>
    </row>
    <row r="661" ht="15.75" customHeight="1">
      <c r="A661" s="285"/>
      <c r="F661" s="285"/>
    </row>
    <row r="662" ht="15.75" customHeight="1">
      <c r="A662" s="285"/>
      <c r="F662" s="285"/>
    </row>
    <row r="663" ht="15.75" customHeight="1">
      <c r="A663" s="285"/>
      <c r="F663" s="285"/>
    </row>
    <row r="664" ht="15.75" customHeight="1">
      <c r="A664" s="285"/>
      <c r="F664" s="285"/>
    </row>
    <row r="665" ht="15.75" customHeight="1">
      <c r="A665" s="285"/>
      <c r="F665" s="285"/>
    </row>
    <row r="666" ht="15.75" customHeight="1">
      <c r="A666" s="285"/>
      <c r="F666" s="285"/>
    </row>
    <row r="667" ht="15.75" customHeight="1">
      <c r="A667" s="285"/>
      <c r="F667" s="285"/>
    </row>
    <row r="668" ht="15.75" customHeight="1">
      <c r="A668" s="285"/>
      <c r="F668" s="285"/>
    </row>
    <row r="669" ht="15.75" customHeight="1">
      <c r="A669" s="285"/>
      <c r="F669" s="285"/>
    </row>
    <row r="670" ht="15.75" customHeight="1">
      <c r="A670" s="285"/>
      <c r="F670" s="285"/>
    </row>
    <row r="671" ht="15.75" customHeight="1">
      <c r="A671" s="285"/>
      <c r="F671" s="285"/>
    </row>
    <row r="672" ht="15.75" customHeight="1">
      <c r="A672" s="285"/>
      <c r="F672" s="285"/>
    </row>
    <row r="673" ht="15.75" customHeight="1">
      <c r="A673" s="285"/>
      <c r="F673" s="285"/>
    </row>
    <row r="674" ht="15.75" customHeight="1">
      <c r="A674" s="285"/>
      <c r="F674" s="285"/>
    </row>
    <row r="675" ht="15.75" customHeight="1">
      <c r="A675" s="285"/>
      <c r="F675" s="285"/>
    </row>
    <row r="676" ht="15.75" customHeight="1">
      <c r="A676" s="285"/>
      <c r="F676" s="285"/>
    </row>
    <row r="677" ht="15.75" customHeight="1">
      <c r="A677" s="285"/>
      <c r="F677" s="285"/>
    </row>
    <row r="678" ht="15.75" customHeight="1">
      <c r="A678" s="285"/>
      <c r="F678" s="285"/>
    </row>
    <row r="679" ht="15.75" customHeight="1">
      <c r="A679" s="285"/>
      <c r="F679" s="285"/>
    </row>
    <row r="680" ht="15.75" customHeight="1">
      <c r="A680" s="285"/>
      <c r="F680" s="285"/>
    </row>
    <row r="681" ht="15.75" customHeight="1">
      <c r="A681" s="285"/>
      <c r="F681" s="285"/>
    </row>
    <row r="682" ht="15.75" customHeight="1">
      <c r="A682" s="285"/>
      <c r="F682" s="285"/>
    </row>
    <row r="683" ht="15.75" customHeight="1">
      <c r="A683" s="285"/>
      <c r="F683" s="285"/>
    </row>
    <row r="684" ht="15.75" customHeight="1">
      <c r="A684" s="285"/>
      <c r="F684" s="285"/>
    </row>
    <row r="685" ht="15.75" customHeight="1">
      <c r="A685" s="285"/>
      <c r="F685" s="285"/>
    </row>
    <row r="686" ht="15.75" customHeight="1">
      <c r="A686" s="285"/>
      <c r="F686" s="285"/>
    </row>
    <row r="687" ht="15.75" customHeight="1">
      <c r="A687" s="285"/>
      <c r="F687" s="285"/>
    </row>
    <row r="688" ht="15.75" customHeight="1">
      <c r="A688" s="285"/>
      <c r="F688" s="285"/>
    </row>
    <row r="689" ht="15.75" customHeight="1">
      <c r="A689" s="285"/>
      <c r="F689" s="285"/>
    </row>
    <row r="690" ht="15.75" customHeight="1">
      <c r="A690" s="285"/>
      <c r="F690" s="285"/>
    </row>
    <row r="691" ht="15.75" customHeight="1">
      <c r="A691" s="285"/>
      <c r="F691" s="285"/>
    </row>
    <row r="692" ht="15.75" customHeight="1">
      <c r="A692" s="285"/>
      <c r="F692" s="285"/>
    </row>
    <row r="693" ht="15.75" customHeight="1">
      <c r="A693" s="285"/>
      <c r="F693" s="285"/>
    </row>
    <row r="694" ht="15.75" customHeight="1">
      <c r="A694" s="285"/>
      <c r="F694" s="285"/>
    </row>
    <row r="695" ht="15.75" customHeight="1">
      <c r="A695" s="285"/>
      <c r="F695" s="285"/>
    </row>
    <row r="696" ht="15.75" customHeight="1">
      <c r="A696" s="285"/>
      <c r="F696" s="285"/>
    </row>
    <row r="697" ht="15.75" customHeight="1">
      <c r="A697" s="285"/>
      <c r="F697" s="285"/>
    </row>
    <row r="698" ht="15.75" customHeight="1">
      <c r="A698" s="285"/>
      <c r="F698" s="285"/>
    </row>
    <row r="699" ht="15.75" customHeight="1">
      <c r="A699" s="285"/>
      <c r="F699" s="285"/>
    </row>
    <row r="700" ht="15.75" customHeight="1">
      <c r="A700" s="285"/>
      <c r="F700" s="285"/>
    </row>
    <row r="701" ht="15.75" customHeight="1">
      <c r="A701" s="285"/>
      <c r="F701" s="285"/>
    </row>
    <row r="702" ht="15.75" customHeight="1">
      <c r="A702" s="285"/>
      <c r="F702" s="285"/>
    </row>
    <row r="703" ht="15.75" customHeight="1">
      <c r="A703" s="285"/>
      <c r="F703" s="285"/>
    </row>
    <row r="704" ht="15.75" customHeight="1">
      <c r="A704" s="285"/>
      <c r="F704" s="285"/>
    </row>
    <row r="705" ht="15.75" customHeight="1">
      <c r="A705" s="285"/>
      <c r="F705" s="285"/>
    </row>
    <row r="706" ht="15.75" customHeight="1">
      <c r="A706" s="285"/>
      <c r="F706" s="285"/>
    </row>
    <row r="707" ht="15.75" customHeight="1">
      <c r="A707" s="285"/>
      <c r="F707" s="285"/>
    </row>
    <row r="708" ht="15.75" customHeight="1">
      <c r="A708" s="285"/>
      <c r="F708" s="285"/>
    </row>
    <row r="709" ht="15.75" customHeight="1">
      <c r="A709" s="285"/>
      <c r="F709" s="285"/>
    </row>
    <row r="710" ht="15.75" customHeight="1">
      <c r="A710" s="285"/>
      <c r="F710" s="285"/>
    </row>
    <row r="711" ht="15.75" customHeight="1">
      <c r="A711" s="285"/>
      <c r="F711" s="285"/>
    </row>
    <row r="712" ht="15.75" customHeight="1">
      <c r="A712" s="285"/>
      <c r="F712" s="285"/>
    </row>
    <row r="713" ht="15.75" customHeight="1">
      <c r="A713" s="285"/>
      <c r="F713" s="285"/>
    </row>
    <row r="714" ht="15.75" customHeight="1">
      <c r="A714" s="285"/>
      <c r="F714" s="285"/>
    </row>
    <row r="715" ht="15.75" customHeight="1">
      <c r="A715" s="285"/>
      <c r="F715" s="285"/>
    </row>
    <row r="716" ht="15.75" customHeight="1">
      <c r="A716" s="285"/>
      <c r="F716" s="285"/>
    </row>
    <row r="717" ht="15.75" customHeight="1">
      <c r="A717" s="285"/>
      <c r="F717" s="285"/>
    </row>
    <row r="718" ht="15.75" customHeight="1">
      <c r="A718" s="285"/>
      <c r="F718" s="285"/>
    </row>
    <row r="719" ht="15.75" customHeight="1">
      <c r="A719" s="285"/>
      <c r="F719" s="285"/>
    </row>
    <row r="720" ht="15.75" customHeight="1">
      <c r="A720" s="285"/>
      <c r="F720" s="285"/>
    </row>
    <row r="721" ht="15.75" customHeight="1">
      <c r="A721" s="285"/>
      <c r="F721" s="285"/>
    </row>
    <row r="722" ht="15.75" customHeight="1">
      <c r="A722" s="285"/>
      <c r="F722" s="285"/>
    </row>
    <row r="723" ht="15.75" customHeight="1">
      <c r="A723" s="285"/>
      <c r="F723" s="285"/>
    </row>
    <row r="724" ht="15.75" customHeight="1">
      <c r="A724" s="285"/>
      <c r="F724" s="285"/>
    </row>
    <row r="725" ht="15.75" customHeight="1">
      <c r="A725" s="285"/>
      <c r="F725" s="285"/>
    </row>
    <row r="726" ht="15.75" customHeight="1">
      <c r="A726" s="285"/>
      <c r="F726" s="285"/>
    </row>
    <row r="727" ht="15.75" customHeight="1">
      <c r="A727" s="285"/>
      <c r="F727" s="285"/>
    </row>
    <row r="728" ht="15.75" customHeight="1">
      <c r="A728" s="285"/>
      <c r="F728" s="285"/>
    </row>
    <row r="729" ht="15.75" customHeight="1">
      <c r="A729" s="285"/>
      <c r="F729" s="285"/>
    </row>
    <row r="730" ht="15.75" customHeight="1">
      <c r="A730" s="285"/>
      <c r="F730" s="285"/>
    </row>
    <row r="731" ht="15.75" customHeight="1">
      <c r="A731" s="285"/>
      <c r="F731" s="285"/>
    </row>
    <row r="732" ht="15.75" customHeight="1">
      <c r="A732" s="285"/>
      <c r="F732" s="285"/>
    </row>
    <row r="733" ht="15.75" customHeight="1">
      <c r="A733" s="285"/>
      <c r="F733" s="285"/>
    </row>
    <row r="734" ht="15.75" customHeight="1">
      <c r="A734" s="285"/>
      <c r="F734" s="285"/>
    </row>
    <row r="735" ht="15.75" customHeight="1">
      <c r="A735" s="285"/>
      <c r="F735" s="285"/>
    </row>
    <row r="736" ht="15.75" customHeight="1">
      <c r="A736" s="285"/>
      <c r="F736" s="285"/>
    </row>
    <row r="737" ht="15.75" customHeight="1">
      <c r="A737" s="285"/>
      <c r="F737" s="285"/>
    </row>
    <row r="738" ht="15.75" customHeight="1">
      <c r="A738" s="285"/>
      <c r="F738" s="285"/>
    </row>
    <row r="739" ht="15.75" customHeight="1">
      <c r="A739" s="285"/>
      <c r="F739" s="285"/>
    </row>
    <row r="740" ht="15.75" customHeight="1">
      <c r="A740" s="285"/>
      <c r="F740" s="285"/>
    </row>
    <row r="741" ht="15.75" customHeight="1">
      <c r="A741" s="285"/>
      <c r="F741" s="285"/>
    </row>
    <row r="742" ht="15.75" customHeight="1">
      <c r="A742" s="285"/>
      <c r="F742" s="285"/>
    </row>
    <row r="743" ht="15.75" customHeight="1">
      <c r="A743" s="285"/>
      <c r="F743" s="285"/>
    </row>
    <row r="744" ht="15.75" customHeight="1">
      <c r="A744" s="285"/>
      <c r="F744" s="285"/>
    </row>
    <row r="745" ht="15.75" customHeight="1">
      <c r="A745" s="285"/>
      <c r="F745" s="285"/>
    </row>
    <row r="746" ht="15.75" customHeight="1">
      <c r="A746" s="285"/>
      <c r="F746" s="285"/>
    </row>
    <row r="747" ht="15.75" customHeight="1">
      <c r="A747" s="285"/>
      <c r="F747" s="285"/>
    </row>
    <row r="748" ht="15.75" customHeight="1">
      <c r="A748" s="285"/>
      <c r="F748" s="285"/>
    </row>
    <row r="749" ht="15.75" customHeight="1">
      <c r="A749" s="285"/>
      <c r="F749" s="285"/>
    </row>
    <row r="750" ht="15.75" customHeight="1">
      <c r="A750" s="285"/>
      <c r="F750" s="285"/>
    </row>
    <row r="751" ht="15.75" customHeight="1">
      <c r="A751" s="285"/>
      <c r="F751" s="285"/>
    </row>
    <row r="752" ht="15.75" customHeight="1">
      <c r="A752" s="285"/>
      <c r="F752" s="285"/>
    </row>
    <row r="753" ht="15.75" customHeight="1">
      <c r="A753" s="285"/>
      <c r="F753" s="285"/>
    </row>
    <row r="754" ht="15.75" customHeight="1">
      <c r="A754" s="285"/>
      <c r="F754" s="285"/>
    </row>
    <row r="755" ht="15.75" customHeight="1">
      <c r="A755" s="285"/>
      <c r="F755" s="285"/>
    </row>
    <row r="756" ht="15.75" customHeight="1">
      <c r="A756" s="285"/>
      <c r="F756" s="285"/>
    </row>
    <row r="757" ht="15.75" customHeight="1">
      <c r="A757" s="285"/>
      <c r="F757" s="285"/>
    </row>
    <row r="758" ht="15.75" customHeight="1">
      <c r="A758" s="285"/>
      <c r="F758" s="285"/>
    </row>
    <row r="759" ht="15.75" customHeight="1">
      <c r="A759" s="285"/>
      <c r="F759" s="285"/>
    </row>
    <row r="760" ht="15.75" customHeight="1">
      <c r="A760" s="285"/>
      <c r="F760" s="285"/>
    </row>
    <row r="761" ht="15.75" customHeight="1">
      <c r="A761" s="285"/>
      <c r="F761" s="285"/>
    </row>
    <row r="762" ht="15.75" customHeight="1">
      <c r="A762" s="285"/>
      <c r="F762" s="285"/>
    </row>
    <row r="763" ht="15.75" customHeight="1">
      <c r="A763" s="285"/>
      <c r="F763" s="285"/>
    </row>
    <row r="764" ht="15.75" customHeight="1">
      <c r="A764" s="285"/>
      <c r="F764" s="285"/>
    </row>
    <row r="765" ht="15.75" customHeight="1">
      <c r="A765" s="285"/>
      <c r="F765" s="285"/>
    </row>
    <row r="766" ht="15.75" customHeight="1">
      <c r="A766" s="285"/>
      <c r="F766" s="285"/>
    </row>
    <row r="767" ht="15.75" customHeight="1">
      <c r="A767" s="285"/>
      <c r="F767" s="285"/>
    </row>
    <row r="768" ht="15.75" customHeight="1">
      <c r="A768" s="285"/>
      <c r="F768" s="285"/>
    </row>
    <row r="769" ht="15.75" customHeight="1">
      <c r="A769" s="285"/>
      <c r="F769" s="285"/>
    </row>
    <row r="770" ht="15.75" customHeight="1">
      <c r="A770" s="285"/>
      <c r="F770" s="285"/>
    </row>
    <row r="771" ht="15.75" customHeight="1">
      <c r="A771" s="285"/>
      <c r="F771" s="285"/>
    </row>
    <row r="772" ht="15.75" customHeight="1">
      <c r="A772" s="285"/>
      <c r="F772" s="285"/>
    </row>
    <row r="773" ht="15.75" customHeight="1">
      <c r="A773" s="285"/>
      <c r="F773" s="285"/>
    </row>
    <row r="774" ht="15.75" customHeight="1">
      <c r="A774" s="285"/>
      <c r="F774" s="285"/>
    </row>
    <row r="775" ht="15.75" customHeight="1">
      <c r="A775" s="285"/>
      <c r="F775" s="285"/>
    </row>
    <row r="776" ht="15.75" customHeight="1">
      <c r="A776" s="285"/>
      <c r="F776" s="285"/>
    </row>
    <row r="777" ht="15.75" customHeight="1">
      <c r="A777" s="285"/>
      <c r="F777" s="285"/>
    </row>
    <row r="778" ht="15.75" customHeight="1">
      <c r="A778" s="285"/>
      <c r="F778" s="285"/>
    </row>
    <row r="779" ht="15.75" customHeight="1">
      <c r="A779" s="285"/>
      <c r="F779" s="285"/>
    </row>
    <row r="780" ht="15.75" customHeight="1">
      <c r="A780" s="285"/>
      <c r="F780" s="285"/>
    </row>
    <row r="781" ht="15.75" customHeight="1">
      <c r="A781" s="285"/>
      <c r="F781" s="285"/>
    </row>
    <row r="782" ht="15.75" customHeight="1">
      <c r="A782" s="285"/>
      <c r="F782" s="285"/>
    </row>
    <row r="783" ht="15.75" customHeight="1">
      <c r="A783" s="285"/>
      <c r="F783" s="285"/>
    </row>
    <row r="784" ht="15.75" customHeight="1">
      <c r="A784" s="285"/>
      <c r="F784" s="285"/>
    </row>
    <row r="785" ht="15.75" customHeight="1">
      <c r="A785" s="285"/>
      <c r="F785" s="285"/>
    </row>
    <row r="786" ht="15.75" customHeight="1">
      <c r="A786" s="285"/>
      <c r="F786" s="285"/>
    </row>
    <row r="787" ht="15.75" customHeight="1">
      <c r="A787" s="285"/>
      <c r="F787" s="285"/>
    </row>
    <row r="788" ht="15.75" customHeight="1">
      <c r="A788" s="285"/>
      <c r="F788" s="285"/>
    </row>
    <row r="789" ht="15.75" customHeight="1">
      <c r="A789" s="285"/>
      <c r="F789" s="285"/>
    </row>
    <row r="790" ht="15.75" customHeight="1">
      <c r="A790" s="285"/>
      <c r="F790" s="285"/>
    </row>
    <row r="791" ht="15.75" customHeight="1">
      <c r="A791" s="285"/>
      <c r="F791" s="285"/>
    </row>
    <row r="792" ht="15.75" customHeight="1">
      <c r="A792" s="285"/>
      <c r="F792" s="285"/>
    </row>
    <row r="793" ht="15.75" customHeight="1">
      <c r="A793" s="285"/>
      <c r="F793" s="285"/>
    </row>
    <row r="794" ht="15.75" customHeight="1">
      <c r="A794" s="285"/>
      <c r="F794" s="285"/>
    </row>
    <row r="795" ht="15.75" customHeight="1">
      <c r="A795" s="285"/>
      <c r="F795" s="285"/>
    </row>
    <row r="796" ht="15.75" customHeight="1">
      <c r="A796" s="285"/>
      <c r="F796" s="285"/>
    </row>
    <row r="797" ht="15.75" customHeight="1">
      <c r="A797" s="285"/>
      <c r="F797" s="285"/>
    </row>
    <row r="798" ht="15.75" customHeight="1">
      <c r="A798" s="285"/>
      <c r="F798" s="285"/>
    </row>
    <row r="799" ht="15.75" customHeight="1">
      <c r="A799" s="285"/>
      <c r="F799" s="285"/>
    </row>
    <row r="800" ht="15.75" customHeight="1">
      <c r="A800" s="285"/>
      <c r="F800" s="285"/>
    </row>
    <row r="801" ht="15.75" customHeight="1">
      <c r="A801" s="285"/>
      <c r="F801" s="285"/>
    </row>
    <row r="802" ht="15.75" customHeight="1">
      <c r="A802" s="285"/>
      <c r="F802" s="285"/>
    </row>
    <row r="803" ht="15.75" customHeight="1">
      <c r="A803" s="285"/>
      <c r="F803" s="285"/>
    </row>
    <row r="804" ht="15.75" customHeight="1">
      <c r="A804" s="285"/>
      <c r="F804" s="285"/>
    </row>
    <row r="805" ht="15.75" customHeight="1">
      <c r="A805" s="285"/>
      <c r="F805" s="285"/>
    </row>
    <row r="806" ht="15.75" customHeight="1">
      <c r="A806" s="285"/>
      <c r="F806" s="285"/>
    </row>
    <row r="807" ht="15.75" customHeight="1">
      <c r="A807" s="285"/>
      <c r="F807" s="285"/>
    </row>
    <row r="808" ht="15.75" customHeight="1">
      <c r="A808" s="285"/>
      <c r="F808" s="285"/>
    </row>
    <row r="809" ht="15.75" customHeight="1">
      <c r="A809" s="285"/>
      <c r="F809" s="285"/>
    </row>
    <row r="810" ht="15.75" customHeight="1">
      <c r="A810" s="285"/>
      <c r="F810" s="285"/>
    </row>
    <row r="811" ht="15.75" customHeight="1">
      <c r="A811" s="285"/>
      <c r="F811" s="285"/>
    </row>
    <row r="812" ht="15.75" customHeight="1">
      <c r="A812" s="285"/>
      <c r="F812" s="285"/>
    </row>
    <row r="813" ht="15.75" customHeight="1">
      <c r="A813" s="285"/>
      <c r="F813" s="285"/>
    </row>
    <row r="814" ht="15.75" customHeight="1">
      <c r="A814" s="285"/>
      <c r="F814" s="285"/>
    </row>
    <row r="815" ht="15.75" customHeight="1">
      <c r="A815" s="285"/>
      <c r="F815" s="285"/>
    </row>
    <row r="816" ht="15.75" customHeight="1">
      <c r="A816" s="285"/>
      <c r="F816" s="285"/>
    </row>
    <row r="817" ht="15.75" customHeight="1">
      <c r="A817" s="285"/>
      <c r="F817" s="285"/>
    </row>
    <row r="818" ht="15.75" customHeight="1">
      <c r="A818" s="285"/>
      <c r="F818" s="285"/>
    </row>
    <row r="819" ht="15.75" customHeight="1">
      <c r="A819" s="285"/>
      <c r="F819" s="285"/>
    </row>
    <row r="820" ht="15.75" customHeight="1">
      <c r="A820" s="285"/>
      <c r="F820" s="285"/>
    </row>
    <row r="821" ht="15.75" customHeight="1">
      <c r="A821" s="285"/>
      <c r="F821" s="285"/>
    </row>
    <row r="822" ht="15.75" customHeight="1">
      <c r="A822" s="285"/>
      <c r="F822" s="285"/>
    </row>
    <row r="823" ht="15.75" customHeight="1">
      <c r="A823" s="285"/>
      <c r="F823" s="285"/>
    </row>
    <row r="824" ht="15.75" customHeight="1">
      <c r="A824" s="285"/>
      <c r="F824" s="285"/>
    </row>
    <row r="825" ht="15.75" customHeight="1">
      <c r="A825" s="285"/>
      <c r="F825" s="285"/>
    </row>
    <row r="826" ht="15.75" customHeight="1">
      <c r="A826" s="285"/>
      <c r="F826" s="285"/>
    </row>
    <row r="827" ht="15.75" customHeight="1">
      <c r="A827" s="285"/>
      <c r="F827" s="285"/>
    </row>
    <row r="828" ht="15.75" customHeight="1">
      <c r="A828" s="285"/>
      <c r="F828" s="285"/>
    </row>
    <row r="829" ht="15.75" customHeight="1">
      <c r="A829" s="285"/>
      <c r="F829" s="285"/>
    </row>
    <row r="830" ht="15.75" customHeight="1">
      <c r="A830" s="285"/>
      <c r="F830" s="285"/>
    </row>
    <row r="831" ht="15.75" customHeight="1">
      <c r="A831" s="285"/>
      <c r="F831" s="285"/>
    </row>
    <row r="832" ht="15.75" customHeight="1">
      <c r="A832" s="285"/>
      <c r="F832" s="285"/>
    </row>
    <row r="833" ht="15.75" customHeight="1">
      <c r="A833" s="285"/>
      <c r="F833" s="285"/>
    </row>
    <row r="834" ht="15.75" customHeight="1">
      <c r="A834" s="285"/>
      <c r="F834" s="285"/>
    </row>
    <row r="835" ht="15.75" customHeight="1">
      <c r="A835" s="285"/>
      <c r="F835" s="285"/>
    </row>
    <row r="836" ht="15.75" customHeight="1">
      <c r="A836" s="285"/>
      <c r="F836" s="285"/>
    </row>
    <row r="837" ht="15.75" customHeight="1">
      <c r="A837" s="285"/>
      <c r="F837" s="285"/>
    </row>
    <row r="838" ht="15.75" customHeight="1">
      <c r="A838" s="285"/>
      <c r="F838" s="285"/>
    </row>
    <row r="839" ht="15.75" customHeight="1">
      <c r="A839" s="285"/>
      <c r="F839" s="285"/>
    </row>
    <row r="840" ht="15.75" customHeight="1">
      <c r="A840" s="285"/>
      <c r="F840" s="285"/>
    </row>
    <row r="841" ht="15.75" customHeight="1">
      <c r="A841" s="285"/>
      <c r="F841" s="285"/>
    </row>
    <row r="842" ht="15.75" customHeight="1">
      <c r="A842" s="285"/>
      <c r="F842" s="285"/>
    </row>
    <row r="843" ht="15.75" customHeight="1">
      <c r="A843" s="285"/>
      <c r="F843" s="285"/>
    </row>
    <row r="844" ht="15.75" customHeight="1">
      <c r="A844" s="285"/>
      <c r="F844" s="285"/>
    </row>
    <row r="845" ht="15.75" customHeight="1">
      <c r="A845" s="285"/>
      <c r="F845" s="285"/>
    </row>
    <row r="846" ht="15.75" customHeight="1">
      <c r="A846" s="285"/>
      <c r="F846" s="285"/>
    </row>
    <row r="847" ht="15.75" customHeight="1">
      <c r="A847" s="285"/>
      <c r="F847" s="285"/>
    </row>
    <row r="848" ht="15.75" customHeight="1">
      <c r="A848" s="285"/>
      <c r="F848" s="285"/>
    </row>
    <row r="849" ht="15.75" customHeight="1">
      <c r="A849" s="285"/>
      <c r="F849" s="285"/>
    </row>
    <row r="850" ht="15.75" customHeight="1">
      <c r="A850" s="285"/>
      <c r="F850" s="285"/>
    </row>
    <row r="851" ht="15.75" customHeight="1">
      <c r="A851" s="285"/>
      <c r="F851" s="285"/>
    </row>
    <row r="852" ht="15.75" customHeight="1">
      <c r="A852" s="285"/>
      <c r="F852" s="285"/>
    </row>
    <row r="853" ht="15.75" customHeight="1">
      <c r="A853" s="285"/>
      <c r="F853" s="285"/>
    </row>
    <row r="854" ht="15.75" customHeight="1">
      <c r="A854" s="285"/>
      <c r="F854" s="285"/>
    </row>
    <row r="855" ht="15.75" customHeight="1">
      <c r="A855" s="285"/>
      <c r="F855" s="285"/>
    </row>
    <row r="856" ht="15.75" customHeight="1">
      <c r="A856" s="285"/>
      <c r="F856" s="285"/>
    </row>
    <row r="857" ht="15.75" customHeight="1">
      <c r="A857" s="285"/>
      <c r="F857" s="285"/>
    </row>
    <row r="858" ht="15.75" customHeight="1">
      <c r="A858" s="285"/>
      <c r="F858" s="285"/>
    </row>
    <row r="859" ht="15.75" customHeight="1">
      <c r="A859" s="285"/>
      <c r="F859" s="285"/>
    </row>
    <row r="860" ht="15.75" customHeight="1">
      <c r="A860" s="285"/>
      <c r="F860" s="285"/>
    </row>
    <row r="861" ht="15.75" customHeight="1">
      <c r="A861" s="285"/>
      <c r="F861" s="285"/>
    </row>
    <row r="862" ht="15.75" customHeight="1">
      <c r="A862" s="285"/>
      <c r="F862" s="285"/>
    </row>
    <row r="863" ht="15.75" customHeight="1">
      <c r="A863" s="285"/>
      <c r="F863" s="285"/>
    </row>
    <row r="864" ht="15.75" customHeight="1">
      <c r="A864" s="285"/>
      <c r="F864" s="285"/>
    </row>
    <row r="865" ht="15.75" customHeight="1">
      <c r="A865" s="285"/>
      <c r="F865" s="285"/>
    </row>
    <row r="866" ht="15.75" customHeight="1">
      <c r="A866" s="285"/>
      <c r="F866" s="285"/>
    </row>
    <row r="867" ht="15.75" customHeight="1">
      <c r="A867" s="285"/>
      <c r="F867" s="285"/>
    </row>
    <row r="868" ht="15.75" customHeight="1">
      <c r="A868" s="285"/>
      <c r="F868" s="285"/>
    </row>
    <row r="869" ht="15.75" customHeight="1">
      <c r="A869" s="285"/>
      <c r="F869" s="285"/>
    </row>
    <row r="870" ht="15.75" customHeight="1">
      <c r="A870" s="285"/>
      <c r="F870" s="285"/>
    </row>
    <row r="871" ht="15.75" customHeight="1">
      <c r="A871" s="285"/>
      <c r="F871" s="285"/>
    </row>
    <row r="872" ht="15.75" customHeight="1">
      <c r="A872" s="285"/>
      <c r="F872" s="285"/>
    </row>
    <row r="873" ht="15.75" customHeight="1">
      <c r="A873" s="285"/>
      <c r="F873" s="285"/>
    </row>
    <row r="874" ht="15.75" customHeight="1">
      <c r="A874" s="285"/>
      <c r="F874" s="285"/>
    </row>
    <row r="875" ht="15.75" customHeight="1">
      <c r="A875" s="285"/>
      <c r="F875" s="285"/>
    </row>
    <row r="876" ht="15.75" customHeight="1">
      <c r="A876" s="285"/>
      <c r="F876" s="285"/>
    </row>
    <row r="877" ht="15.75" customHeight="1">
      <c r="A877" s="285"/>
      <c r="F877" s="285"/>
    </row>
    <row r="878" ht="15.75" customHeight="1">
      <c r="A878" s="285"/>
      <c r="F878" s="285"/>
    </row>
    <row r="879" ht="15.75" customHeight="1">
      <c r="A879" s="285"/>
      <c r="F879" s="285"/>
    </row>
    <row r="880" ht="15.75" customHeight="1">
      <c r="A880" s="285"/>
      <c r="F880" s="285"/>
    </row>
    <row r="881" ht="15.75" customHeight="1">
      <c r="A881" s="285"/>
      <c r="F881" s="285"/>
    </row>
    <row r="882" ht="15.75" customHeight="1">
      <c r="A882" s="285"/>
      <c r="F882" s="285"/>
    </row>
    <row r="883" ht="15.75" customHeight="1">
      <c r="A883" s="285"/>
      <c r="F883" s="285"/>
    </row>
    <row r="884" ht="15.75" customHeight="1">
      <c r="A884" s="285"/>
      <c r="F884" s="285"/>
    </row>
    <row r="885" ht="15.75" customHeight="1">
      <c r="A885" s="285"/>
      <c r="F885" s="285"/>
    </row>
    <row r="886" ht="15.75" customHeight="1">
      <c r="A886" s="285"/>
      <c r="F886" s="285"/>
    </row>
    <row r="887" ht="15.75" customHeight="1">
      <c r="A887" s="285"/>
      <c r="F887" s="285"/>
    </row>
    <row r="888" ht="15.75" customHeight="1">
      <c r="A888" s="285"/>
      <c r="F888" s="285"/>
    </row>
    <row r="889" ht="15.75" customHeight="1">
      <c r="A889" s="285"/>
      <c r="F889" s="285"/>
    </row>
    <row r="890" ht="15.75" customHeight="1">
      <c r="A890" s="285"/>
      <c r="F890" s="285"/>
    </row>
    <row r="891" ht="15.75" customHeight="1">
      <c r="A891" s="285"/>
      <c r="F891" s="285"/>
    </row>
    <row r="892" ht="15.75" customHeight="1">
      <c r="A892" s="285"/>
      <c r="F892" s="285"/>
    </row>
    <row r="893" ht="15.75" customHeight="1">
      <c r="A893" s="285"/>
      <c r="F893" s="285"/>
    </row>
    <row r="894" ht="15.75" customHeight="1">
      <c r="A894" s="285"/>
      <c r="F894" s="285"/>
    </row>
    <row r="895" ht="15.75" customHeight="1">
      <c r="A895" s="285"/>
      <c r="F895" s="285"/>
    </row>
    <row r="896" ht="15.75" customHeight="1">
      <c r="A896" s="285"/>
      <c r="F896" s="285"/>
    </row>
    <row r="897" ht="15.75" customHeight="1">
      <c r="A897" s="285"/>
      <c r="F897" s="285"/>
    </row>
    <row r="898" ht="15.75" customHeight="1">
      <c r="A898" s="285"/>
      <c r="F898" s="285"/>
    </row>
    <row r="899" ht="15.75" customHeight="1">
      <c r="A899" s="285"/>
      <c r="F899" s="285"/>
    </row>
    <row r="900" ht="15.75" customHeight="1">
      <c r="A900" s="285"/>
      <c r="F900" s="285"/>
    </row>
    <row r="901" ht="15.75" customHeight="1">
      <c r="A901" s="285"/>
      <c r="F901" s="285"/>
    </row>
    <row r="902" ht="15.75" customHeight="1">
      <c r="A902" s="285"/>
      <c r="F902" s="285"/>
    </row>
    <row r="903" ht="15.75" customHeight="1">
      <c r="A903" s="285"/>
      <c r="F903" s="285"/>
    </row>
    <row r="904" ht="15.75" customHeight="1">
      <c r="A904" s="285"/>
      <c r="F904" s="285"/>
    </row>
    <row r="905" ht="15.75" customHeight="1">
      <c r="A905" s="285"/>
      <c r="F905" s="285"/>
    </row>
    <row r="906" ht="15.75" customHeight="1">
      <c r="A906" s="285"/>
      <c r="F906" s="285"/>
    </row>
    <row r="907" ht="15.75" customHeight="1">
      <c r="A907" s="285"/>
      <c r="F907" s="285"/>
    </row>
    <row r="908" ht="15.75" customHeight="1">
      <c r="A908" s="285"/>
      <c r="F908" s="285"/>
    </row>
    <row r="909" ht="15.75" customHeight="1">
      <c r="A909" s="285"/>
      <c r="F909" s="285"/>
    </row>
    <row r="910" ht="15.75" customHeight="1">
      <c r="A910" s="285"/>
      <c r="F910" s="285"/>
    </row>
    <row r="911" ht="15.75" customHeight="1">
      <c r="A911" s="285"/>
      <c r="F911" s="285"/>
    </row>
    <row r="912" ht="15.75" customHeight="1">
      <c r="A912" s="285"/>
      <c r="F912" s="285"/>
    </row>
    <row r="913" ht="15.75" customHeight="1">
      <c r="A913" s="285"/>
      <c r="F913" s="285"/>
    </row>
    <row r="914" ht="15.75" customHeight="1">
      <c r="A914" s="285"/>
      <c r="F914" s="285"/>
    </row>
    <row r="915" ht="15.75" customHeight="1">
      <c r="A915" s="285"/>
      <c r="F915" s="285"/>
    </row>
    <row r="916" ht="15.75" customHeight="1">
      <c r="A916" s="285"/>
      <c r="F916" s="285"/>
    </row>
    <row r="917" ht="15.75" customHeight="1">
      <c r="A917" s="285"/>
      <c r="F917" s="285"/>
    </row>
    <row r="918" ht="15.75" customHeight="1">
      <c r="A918" s="285"/>
      <c r="F918" s="285"/>
    </row>
    <row r="919" ht="15.75" customHeight="1">
      <c r="A919" s="285"/>
      <c r="F919" s="285"/>
    </row>
    <row r="920" ht="15.75" customHeight="1">
      <c r="A920" s="285"/>
      <c r="F920" s="285"/>
    </row>
    <row r="921" ht="15.75" customHeight="1">
      <c r="A921" s="285"/>
      <c r="F921" s="285"/>
    </row>
    <row r="922" ht="15.75" customHeight="1">
      <c r="A922" s="285"/>
      <c r="F922" s="285"/>
    </row>
    <row r="923" ht="15.75" customHeight="1">
      <c r="A923" s="285"/>
      <c r="F923" s="285"/>
    </row>
    <row r="924" ht="15.75" customHeight="1">
      <c r="A924" s="285"/>
      <c r="F924" s="285"/>
    </row>
    <row r="925" ht="15.75" customHeight="1">
      <c r="A925" s="285"/>
      <c r="F925" s="285"/>
    </row>
    <row r="926" ht="15.75" customHeight="1">
      <c r="A926" s="285"/>
      <c r="F926" s="285"/>
    </row>
    <row r="927" ht="15.75" customHeight="1">
      <c r="A927" s="285"/>
      <c r="F927" s="285"/>
    </row>
    <row r="928" ht="15.75" customHeight="1">
      <c r="A928" s="285"/>
      <c r="F928" s="285"/>
    </row>
    <row r="929" ht="15.75" customHeight="1">
      <c r="A929" s="285"/>
      <c r="F929" s="285"/>
    </row>
    <row r="930" ht="15.75" customHeight="1">
      <c r="A930" s="285"/>
      <c r="F930" s="285"/>
    </row>
    <row r="931" ht="15.75" customHeight="1">
      <c r="A931" s="285"/>
      <c r="F931" s="285"/>
    </row>
    <row r="932" ht="15.75" customHeight="1">
      <c r="A932" s="285"/>
      <c r="F932" s="285"/>
    </row>
    <row r="933" ht="15.75" customHeight="1">
      <c r="A933" s="285"/>
      <c r="F933" s="285"/>
    </row>
    <row r="934" ht="15.75" customHeight="1">
      <c r="A934" s="285"/>
      <c r="F934" s="285"/>
    </row>
    <row r="935" ht="15.75" customHeight="1">
      <c r="A935" s="285"/>
      <c r="F935" s="285"/>
    </row>
    <row r="936" ht="15.75" customHeight="1">
      <c r="A936" s="285"/>
      <c r="F936" s="285"/>
    </row>
    <row r="937" ht="15.75" customHeight="1">
      <c r="A937" s="285"/>
      <c r="F937" s="285"/>
    </row>
    <row r="938" ht="15.75" customHeight="1">
      <c r="A938" s="285"/>
      <c r="F938" s="285"/>
    </row>
    <row r="939" ht="15.75" customHeight="1">
      <c r="A939" s="285"/>
      <c r="F939" s="285"/>
    </row>
    <row r="940" ht="15.75" customHeight="1">
      <c r="A940" s="285"/>
      <c r="F940" s="285"/>
    </row>
    <row r="941" ht="15.75" customHeight="1">
      <c r="A941" s="285"/>
      <c r="F941" s="285"/>
    </row>
    <row r="942" ht="15.75" customHeight="1">
      <c r="A942" s="285"/>
      <c r="F942" s="285"/>
    </row>
    <row r="943" ht="15.75" customHeight="1">
      <c r="A943" s="285"/>
      <c r="F943" s="285"/>
    </row>
    <row r="944" ht="15.75" customHeight="1">
      <c r="A944" s="285"/>
      <c r="F944" s="285"/>
    </row>
    <row r="945" ht="15.75" customHeight="1">
      <c r="A945" s="285"/>
      <c r="F945" s="285"/>
    </row>
    <row r="946" ht="15.75" customHeight="1">
      <c r="A946" s="285"/>
      <c r="F946" s="285"/>
    </row>
    <row r="947" ht="15.75" customHeight="1">
      <c r="A947" s="285"/>
      <c r="F947" s="285"/>
    </row>
    <row r="948" ht="15.75" customHeight="1">
      <c r="A948" s="285"/>
      <c r="F948" s="285"/>
    </row>
    <row r="949" ht="15.75" customHeight="1">
      <c r="A949" s="285"/>
      <c r="F949" s="285"/>
    </row>
    <row r="950" ht="15.75" customHeight="1">
      <c r="A950" s="285"/>
      <c r="F950" s="285"/>
    </row>
    <row r="951" ht="15.75" customHeight="1">
      <c r="A951" s="285"/>
      <c r="F951" s="285"/>
    </row>
    <row r="952" ht="15.75" customHeight="1">
      <c r="A952" s="285"/>
      <c r="F952" s="285"/>
    </row>
    <row r="953" ht="15.75" customHeight="1">
      <c r="A953" s="285"/>
      <c r="F953" s="285"/>
    </row>
    <row r="954" ht="15.75" customHeight="1">
      <c r="A954" s="285"/>
      <c r="F954" s="285"/>
    </row>
    <row r="955" ht="15.75" customHeight="1">
      <c r="A955" s="285"/>
      <c r="F955" s="285"/>
    </row>
    <row r="956" ht="15.75" customHeight="1">
      <c r="A956" s="285"/>
      <c r="F956" s="285"/>
    </row>
    <row r="957" ht="15.75" customHeight="1">
      <c r="A957" s="285"/>
      <c r="F957" s="285"/>
    </row>
    <row r="958" ht="15.75" customHeight="1">
      <c r="A958" s="285"/>
      <c r="F958" s="285"/>
    </row>
    <row r="959" ht="15.75" customHeight="1">
      <c r="A959" s="285"/>
      <c r="F959" s="285"/>
    </row>
    <row r="960" ht="15.75" customHeight="1">
      <c r="A960" s="285"/>
      <c r="F960" s="285"/>
    </row>
    <row r="961" ht="15.75" customHeight="1">
      <c r="A961" s="285"/>
      <c r="F961" s="285"/>
    </row>
    <row r="962" ht="15.75" customHeight="1">
      <c r="A962" s="285"/>
      <c r="F962" s="285"/>
    </row>
    <row r="963" ht="15.75" customHeight="1">
      <c r="A963" s="285"/>
      <c r="F963" s="285"/>
    </row>
    <row r="964" ht="15.75" customHeight="1">
      <c r="A964" s="285"/>
      <c r="F964" s="285"/>
    </row>
    <row r="965" ht="15.75" customHeight="1">
      <c r="A965" s="285"/>
      <c r="F965" s="285"/>
    </row>
    <row r="966" ht="15.75" customHeight="1">
      <c r="A966" s="285"/>
      <c r="F966" s="285"/>
    </row>
    <row r="967" ht="15.75" customHeight="1">
      <c r="A967" s="285"/>
      <c r="F967" s="285"/>
    </row>
    <row r="968" ht="15.75" customHeight="1">
      <c r="A968" s="285"/>
      <c r="F968" s="285"/>
    </row>
    <row r="969" ht="15.75" customHeight="1">
      <c r="A969" s="285"/>
      <c r="F969" s="285"/>
    </row>
    <row r="970" ht="15.75" customHeight="1">
      <c r="A970" s="285"/>
      <c r="F970" s="285"/>
    </row>
    <row r="971" ht="15.75" customHeight="1">
      <c r="A971" s="285"/>
      <c r="F971" s="285"/>
    </row>
    <row r="972" ht="15.75" customHeight="1">
      <c r="A972" s="285"/>
      <c r="F972" s="285"/>
    </row>
    <row r="973" ht="15.75" customHeight="1">
      <c r="A973" s="285"/>
      <c r="F973" s="285"/>
    </row>
    <row r="974" ht="15.75" customHeight="1">
      <c r="A974" s="285"/>
      <c r="F974" s="285"/>
    </row>
    <row r="975" ht="15.75" customHeight="1">
      <c r="A975" s="285"/>
      <c r="F975" s="285"/>
    </row>
    <row r="976" ht="15.75" customHeight="1">
      <c r="A976" s="285"/>
      <c r="F976" s="285"/>
    </row>
    <row r="977" ht="15.75" customHeight="1">
      <c r="A977" s="285"/>
      <c r="F977" s="285"/>
    </row>
    <row r="978" ht="15.75" customHeight="1">
      <c r="A978" s="285"/>
      <c r="F978" s="285"/>
    </row>
    <row r="979" ht="15.75" customHeight="1">
      <c r="A979" s="285"/>
      <c r="F979" s="285"/>
    </row>
    <row r="980" ht="15.75" customHeight="1">
      <c r="A980" s="285"/>
      <c r="F980" s="285"/>
    </row>
    <row r="981" ht="15.75" customHeight="1">
      <c r="A981" s="285"/>
      <c r="F981" s="285"/>
    </row>
    <row r="982" ht="15.75" customHeight="1">
      <c r="A982" s="285"/>
      <c r="F982" s="285"/>
    </row>
    <row r="983" ht="15.75" customHeight="1">
      <c r="A983" s="285"/>
      <c r="F983" s="285"/>
    </row>
    <row r="984" ht="15.75" customHeight="1">
      <c r="A984" s="285"/>
      <c r="F984" s="285"/>
    </row>
    <row r="985" ht="15.75" customHeight="1">
      <c r="A985" s="285"/>
      <c r="F985" s="285"/>
    </row>
    <row r="986" ht="15.75" customHeight="1">
      <c r="A986" s="285"/>
      <c r="F986" s="285"/>
    </row>
    <row r="987" ht="15.75" customHeight="1">
      <c r="A987" s="285"/>
      <c r="F987" s="285"/>
    </row>
    <row r="988" ht="15.75" customHeight="1">
      <c r="A988" s="285"/>
      <c r="F988" s="285"/>
    </row>
    <row r="989" ht="15.75" customHeight="1">
      <c r="A989" s="285"/>
      <c r="F989" s="285"/>
    </row>
    <row r="990" ht="15.75" customHeight="1">
      <c r="A990" s="285"/>
      <c r="F990" s="285"/>
    </row>
    <row r="991" ht="15.75" customHeight="1">
      <c r="A991" s="285"/>
      <c r="F991" s="285"/>
    </row>
    <row r="992" ht="15.75" customHeight="1">
      <c r="A992" s="285"/>
      <c r="F992" s="285"/>
    </row>
    <row r="993" ht="15.75" customHeight="1">
      <c r="A993" s="285"/>
      <c r="F993" s="285"/>
    </row>
    <row r="994" ht="15.75" customHeight="1">
      <c r="A994" s="285"/>
      <c r="F994" s="285"/>
    </row>
    <row r="995" ht="15.75" customHeight="1">
      <c r="A995" s="285"/>
      <c r="F995" s="285"/>
    </row>
    <row r="996" ht="15.75" customHeight="1">
      <c r="A996" s="285"/>
      <c r="F996" s="285"/>
    </row>
    <row r="997" ht="15.75" customHeight="1">
      <c r="A997" s="285"/>
      <c r="F997" s="285"/>
    </row>
    <row r="998" ht="15.75" customHeight="1">
      <c r="A998" s="285"/>
      <c r="F998" s="285"/>
    </row>
    <row r="999" ht="15.75" customHeight="1">
      <c r="A999" s="285"/>
      <c r="F999" s="285"/>
    </row>
    <row r="1000" ht="15.75" customHeight="1">
      <c r="A1000" s="285"/>
      <c r="F1000" s="285"/>
    </row>
  </sheetData>
  <mergeCells count="7">
    <mergeCell ref="A2:J5"/>
    <mergeCell ref="B6:E6"/>
    <mergeCell ref="G6:J6"/>
    <mergeCell ref="M19:N19"/>
    <mergeCell ref="M20:O20"/>
    <mergeCell ref="M21:O21"/>
    <mergeCell ref="M30:N30"/>
  </mergeCells>
  <conditionalFormatting sqref="B8:E1000">
    <cfRule type="cellIs" dxfId="6" priority="1" operator="equal">
      <formula>$N$6</formula>
    </cfRule>
  </conditionalFormatting>
  <conditionalFormatting sqref="B8:B9">
    <cfRule type="cellIs" dxfId="0" priority="2" operator="equal">
      <formula>$N$6</formula>
    </cfRule>
  </conditionalFormatting>
  <conditionalFormatting sqref="B35:B36">
    <cfRule type="cellIs" dxfId="0" priority="3" operator="equal">
      <formula>$N$6</formula>
    </cfRule>
  </conditionalFormatting>
  <conditionalFormatting sqref="B10">
    <cfRule type="cellIs" dxfId="0" priority="4" operator="equal">
      <formula>$N$6</formula>
    </cfRule>
  </conditionalFormatting>
  <conditionalFormatting sqref="B11">
    <cfRule type="cellIs" dxfId="0" priority="5" operator="equal">
      <formula>$N$6</formula>
    </cfRule>
  </conditionalFormatting>
  <printOptions/>
  <pageMargins bottom="0.787401575" footer="0.0" header="0.0" left="0.511811024" right="0.511811024" top="0.787401575"/>
  <pageSetup paperSize="9" orientation="portrait"/>
  <drawing r:id="rId2"/>
  <legacyDrawing r:id="rId3"/>
  <tableParts count="1">
    <tablePart r:id="rId5"/>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topLeftCell="B1" activePane="topRight" state="frozen"/>
      <selection activeCell="C2" sqref="C2" pane="topRight"/>
    </sheetView>
  </sheetViews>
  <sheetFormatPr customHeight="1" defaultColWidth="14.43" defaultRowHeight="15.0"/>
  <cols>
    <col customWidth="1" min="1" max="9" width="16.71"/>
    <col customWidth="1" min="10" max="10" width="12.57"/>
    <col customWidth="1" min="11" max="11" width="16.71"/>
    <col customWidth="1" min="12" max="64" width="15.71"/>
  </cols>
  <sheetData>
    <row r="1" ht="45.0" customHeight="1">
      <c r="A1" s="90"/>
      <c r="B1" s="371" t="s">
        <v>69</v>
      </c>
      <c r="C1" s="372"/>
      <c r="D1" s="372"/>
      <c r="E1" s="372"/>
      <c r="F1" s="372"/>
      <c r="G1" s="372"/>
      <c r="H1" s="372"/>
      <c r="I1" s="372"/>
      <c r="J1" s="90"/>
      <c r="K1" s="90"/>
      <c r="L1" s="90"/>
      <c r="M1" s="90"/>
      <c r="N1" s="90"/>
      <c r="O1" s="90"/>
      <c r="P1" s="90"/>
      <c r="Q1" s="90"/>
      <c r="R1" s="90"/>
      <c r="S1" s="90"/>
      <c r="T1" s="90"/>
      <c r="U1" s="90"/>
      <c r="V1" s="90"/>
    </row>
    <row r="2" ht="14.25" customHeight="1">
      <c r="A2" s="90"/>
      <c r="B2" s="372"/>
      <c r="C2" s="372"/>
      <c r="D2" s="372"/>
      <c r="E2" s="372"/>
      <c r="F2" s="372"/>
      <c r="G2" s="372"/>
      <c r="H2" s="372"/>
      <c r="I2" s="372"/>
      <c r="J2" s="90"/>
      <c r="K2" s="90"/>
      <c r="L2" s="90"/>
      <c r="M2" s="90"/>
      <c r="N2" s="90"/>
      <c r="O2" s="90"/>
      <c r="P2" s="90"/>
      <c r="Q2" s="90"/>
      <c r="R2" s="90"/>
      <c r="S2" s="90"/>
      <c r="T2" s="90"/>
      <c r="U2" s="90"/>
      <c r="V2" s="90"/>
    </row>
    <row r="3" ht="14.25" customHeight="1">
      <c r="A3" s="90"/>
      <c r="B3" s="373" t="s">
        <v>70</v>
      </c>
      <c r="C3" s="374"/>
      <c r="D3" s="374"/>
      <c r="E3" s="374"/>
      <c r="F3" s="374"/>
      <c r="G3" s="374"/>
      <c r="H3" s="374"/>
      <c r="I3" s="374"/>
      <c r="J3" s="375"/>
      <c r="K3" s="90"/>
      <c r="L3" s="90"/>
      <c r="M3" s="90"/>
      <c r="N3" s="90"/>
      <c r="O3" s="90"/>
      <c r="P3" s="90"/>
      <c r="Q3" s="90"/>
      <c r="R3" s="90"/>
      <c r="S3" s="90"/>
      <c r="T3" s="90"/>
      <c r="U3" s="90"/>
      <c r="V3" s="90"/>
    </row>
    <row r="4" ht="14.25" customHeight="1">
      <c r="A4" s="90"/>
      <c r="B4" s="374"/>
      <c r="C4" s="374"/>
      <c r="D4" s="374"/>
      <c r="E4" s="374"/>
      <c r="F4" s="374"/>
      <c r="G4" s="374"/>
      <c r="H4" s="374"/>
      <c r="I4" s="374"/>
      <c r="J4" s="375"/>
      <c r="K4" s="90"/>
      <c r="L4" s="90"/>
      <c r="M4" s="90"/>
      <c r="N4" s="90"/>
      <c r="O4" s="90"/>
      <c r="P4" s="90"/>
      <c r="Q4" s="90"/>
      <c r="R4" s="90"/>
      <c r="S4" s="90"/>
      <c r="T4" s="90"/>
      <c r="U4" s="90"/>
      <c r="V4" s="90"/>
    </row>
    <row r="5" ht="14.25" customHeight="1">
      <c r="A5" s="90"/>
      <c r="B5" s="373" t="s">
        <v>71</v>
      </c>
      <c r="C5" s="374"/>
      <c r="D5" s="374"/>
      <c r="E5" s="374"/>
      <c r="F5" s="374"/>
      <c r="G5" s="374"/>
      <c r="H5" s="374"/>
      <c r="I5" s="374"/>
      <c r="J5" s="375"/>
      <c r="K5" s="90"/>
      <c r="L5" s="90"/>
      <c r="M5" s="90"/>
      <c r="N5" s="90"/>
      <c r="O5" s="90"/>
      <c r="P5" s="90"/>
      <c r="Q5" s="90"/>
      <c r="R5" s="90"/>
      <c r="S5" s="90"/>
      <c r="T5" s="90"/>
      <c r="U5" s="90"/>
      <c r="V5" s="90"/>
    </row>
    <row r="6" ht="14.25" customHeight="1">
      <c r="A6" s="90"/>
      <c r="B6" s="376" t="s">
        <v>72</v>
      </c>
      <c r="C6" s="374"/>
      <c r="D6" s="374"/>
      <c r="E6" s="374"/>
      <c r="F6" s="374"/>
      <c r="G6" s="374"/>
      <c r="H6" s="374"/>
      <c r="I6" s="374"/>
      <c r="J6" s="375"/>
      <c r="K6" s="90"/>
      <c r="L6" s="90"/>
      <c r="M6" s="90"/>
      <c r="N6" s="90"/>
      <c r="O6" s="90"/>
      <c r="P6" s="90"/>
      <c r="Q6" s="90"/>
      <c r="R6" s="90"/>
      <c r="S6" s="90"/>
      <c r="T6" s="90"/>
      <c r="U6" s="90"/>
      <c r="V6" s="90"/>
    </row>
    <row r="7" ht="14.25" customHeight="1">
      <c r="A7" s="90"/>
      <c r="B7" s="377" t="s">
        <v>73</v>
      </c>
      <c r="C7" s="378"/>
      <c r="D7" s="377" t="s">
        <v>74</v>
      </c>
      <c r="E7" s="378"/>
      <c r="F7" s="377" t="s">
        <v>75</v>
      </c>
      <c r="G7" s="378"/>
      <c r="H7" s="372"/>
      <c r="I7" s="372"/>
      <c r="J7" s="90"/>
      <c r="K7" s="90"/>
      <c r="L7" s="90"/>
      <c r="M7" s="90"/>
      <c r="N7" s="90"/>
      <c r="O7" s="90"/>
      <c r="P7" s="90"/>
      <c r="Q7" s="90"/>
      <c r="R7" s="90"/>
      <c r="S7" s="90"/>
      <c r="T7" s="90"/>
      <c r="U7" s="90"/>
      <c r="V7" s="90"/>
    </row>
    <row r="8" ht="14.25" customHeight="1">
      <c r="A8" s="90"/>
      <c r="B8" s="379"/>
      <c r="C8" s="380"/>
      <c r="D8" s="379"/>
      <c r="E8" s="380"/>
      <c r="F8" s="379"/>
      <c r="G8" s="380"/>
      <c r="H8" s="372"/>
      <c r="I8" s="372"/>
      <c r="J8" s="90"/>
      <c r="K8" s="90"/>
      <c r="L8" s="90"/>
      <c r="M8" s="90"/>
      <c r="N8" s="90"/>
      <c r="O8" s="90"/>
      <c r="P8" s="90"/>
      <c r="Q8" s="90"/>
      <c r="R8" s="90"/>
      <c r="S8" s="90"/>
      <c r="T8" s="90"/>
      <c r="U8" s="90"/>
      <c r="V8" s="90"/>
    </row>
    <row r="9" ht="14.25" customHeight="1">
      <c r="A9" s="90"/>
      <c r="B9" s="379"/>
      <c r="C9" s="380"/>
      <c r="D9" s="379"/>
      <c r="E9" s="380"/>
      <c r="F9" s="379"/>
      <c r="G9" s="380"/>
      <c r="H9" s="372"/>
      <c r="I9" s="372"/>
      <c r="J9" s="90"/>
      <c r="K9" s="90"/>
      <c r="L9" s="90"/>
      <c r="M9" s="90"/>
      <c r="N9" s="90"/>
      <c r="O9" s="90"/>
      <c r="P9" s="90"/>
      <c r="Q9" s="90"/>
      <c r="R9" s="90"/>
      <c r="S9" s="90"/>
      <c r="T9" s="90"/>
      <c r="U9" s="90"/>
      <c r="V9" s="90"/>
    </row>
    <row r="10" ht="14.25" customHeight="1">
      <c r="A10" s="90"/>
      <c r="B10" s="379"/>
      <c r="C10" s="380"/>
      <c r="D10" s="379"/>
      <c r="E10" s="380"/>
      <c r="F10" s="379"/>
      <c r="G10" s="380"/>
      <c r="H10" s="372"/>
      <c r="I10" s="372"/>
      <c r="J10" s="90"/>
      <c r="K10" s="90"/>
      <c r="L10" s="90"/>
      <c r="M10" s="90"/>
      <c r="N10" s="90"/>
      <c r="O10" s="90"/>
      <c r="P10" s="90"/>
      <c r="Q10" s="90"/>
      <c r="R10" s="90"/>
      <c r="S10" s="90"/>
      <c r="T10" s="90"/>
      <c r="U10" s="90"/>
      <c r="V10" s="90"/>
    </row>
    <row r="11" ht="14.25" customHeight="1">
      <c r="A11" s="90"/>
      <c r="B11" s="379"/>
      <c r="C11" s="380"/>
      <c r="D11" s="379"/>
      <c r="E11" s="380"/>
      <c r="F11" s="379"/>
      <c r="G11" s="380"/>
      <c r="H11" s="372"/>
      <c r="I11" s="372"/>
      <c r="J11" s="90"/>
      <c r="K11" s="90"/>
      <c r="L11" s="90"/>
      <c r="M11" s="90"/>
      <c r="N11" s="90"/>
      <c r="O11" s="90"/>
      <c r="P11" s="90"/>
      <c r="Q11" s="90"/>
      <c r="R11" s="90"/>
      <c r="S11" s="90"/>
      <c r="T11" s="90"/>
      <c r="U11" s="90"/>
      <c r="V11" s="90"/>
    </row>
    <row r="12" ht="21.75" customHeight="1">
      <c r="A12" s="90"/>
      <c r="B12" s="379"/>
      <c r="C12" s="380"/>
      <c r="D12" s="379"/>
      <c r="E12" s="380"/>
      <c r="F12" s="379"/>
      <c r="G12" s="380"/>
      <c r="H12" s="372"/>
      <c r="I12" s="372"/>
      <c r="J12" s="90"/>
      <c r="K12" s="90"/>
      <c r="L12" s="90"/>
      <c r="M12" s="90"/>
      <c r="N12" s="90"/>
      <c r="O12" s="90"/>
      <c r="P12" s="90"/>
      <c r="Q12" s="90"/>
      <c r="R12" s="90"/>
      <c r="S12" s="90"/>
      <c r="T12" s="90"/>
      <c r="U12" s="90"/>
      <c r="V12" s="90"/>
    </row>
    <row r="13" ht="14.25" customHeight="1">
      <c r="A13" s="90"/>
      <c r="B13" s="381"/>
      <c r="C13" s="382"/>
      <c r="D13" s="381"/>
      <c r="E13" s="382"/>
      <c r="F13" s="381"/>
      <c r="G13" s="382"/>
      <c r="H13" s="372"/>
      <c r="I13" s="372"/>
      <c r="J13" s="90"/>
      <c r="K13" s="90"/>
      <c r="L13" s="90"/>
      <c r="M13" s="90"/>
      <c r="N13" s="90"/>
      <c r="O13" s="90"/>
      <c r="P13" s="90"/>
      <c r="Q13" s="90"/>
      <c r="R13" s="90"/>
      <c r="S13" s="90"/>
      <c r="T13" s="90"/>
      <c r="U13" s="90"/>
      <c r="V13" s="90"/>
    </row>
    <row r="14" ht="14.25" customHeight="1">
      <c r="A14" s="90"/>
      <c r="B14" s="372" t="s">
        <v>76</v>
      </c>
      <c r="C14" s="372"/>
      <c r="D14" s="372"/>
      <c r="E14" s="383"/>
      <c r="F14" s="384"/>
      <c r="G14" s="384"/>
      <c r="H14" s="372"/>
      <c r="I14" s="372"/>
      <c r="J14" s="90"/>
      <c r="K14" s="90"/>
      <c r="L14" s="90"/>
      <c r="M14" s="90"/>
      <c r="N14" s="90"/>
      <c r="O14" s="90"/>
      <c r="P14" s="90"/>
      <c r="Q14" s="90"/>
      <c r="R14" s="90"/>
      <c r="S14" s="90"/>
      <c r="T14" s="90"/>
      <c r="U14" s="90"/>
      <c r="V14" s="90"/>
    </row>
    <row r="15" ht="14.25" customHeight="1">
      <c r="A15" s="90"/>
      <c r="B15" s="372"/>
      <c r="C15" s="372"/>
      <c r="D15" s="372"/>
      <c r="E15" s="372"/>
      <c r="F15" s="385"/>
      <c r="G15" s="385"/>
      <c r="H15" s="372"/>
      <c r="I15" s="372"/>
      <c r="J15" s="90"/>
      <c r="K15" s="90"/>
      <c r="L15" s="90"/>
      <c r="M15" s="90"/>
      <c r="N15" s="90"/>
      <c r="O15" s="90"/>
      <c r="P15" s="90"/>
      <c r="Q15" s="90"/>
      <c r="R15" s="90"/>
      <c r="S15" s="90"/>
      <c r="T15" s="90"/>
      <c r="U15" s="90"/>
      <c r="V15" s="90"/>
    </row>
    <row r="16" ht="14.25" customHeight="1">
      <c r="A16" s="90"/>
      <c r="B16" s="90"/>
      <c r="C16" s="90"/>
      <c r="D16" s="90"/>
      <c r="E16" s="90"/>
      <c r="F16" s="90"/>
      <c r="G16" s="90"/>
      <c r="H16" s="90"/>
      <c r="I16" s="90"/>
      <c r="J16" s="90"/>
      <c r="K16" s="90"/>
      <c r="L16" s="90"/>
      <c r="M16" s="90"/>
      <c r="N16" s="90"/>
      <c r="O16" s="90"/>
      <c r="P16" s="90"/>
      <c r="Q16" s="90"/>
      <c r="R16" s="90"/>
      <c r="S16" s="90"/>
      <c r="T16" s="90"/>
      <c r="U16" s="90"/>
      <c r="V16" s="90"/>
    </row>
    <row r="17" ht="14.25" customHeight="1">
      <c r="A17" s="90"/>
      <c r="B17" s="90"/>
      <c r="C17" s="90"/>
      <c r="D17" s="90"/>
      <c r="E17" s="90"/>
      <c r="F17" s="90"/>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row>
    <row r="18" ht="14.25" customHeight="1">
      <c r="A18" s="90"/>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row>
    <row r="19" ht="14.25" customHeight="1">
      <c r="A19" s="90"/>
      <c r="B19" s="90"/>
      <c r="C19" s="90"/>
      <c r="D19" s="90"/>
      <c r="E19" s="90"/>
      <c r="F19" s="90"/>
      <c r="G19" s="61"/>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row>
    <row r="20" ht="14.25" customHeight="1">
      <c r="A20" s="90"/>
      <c r="B20" s="90"/>
      <c r="C20" s="90"/>
      <c r="D20" s="90"/>
      <c r="E20" s="90"/>
      <c r="F20" s="81"/>
      <c r="G20" s="386"/>
      <c r="H20" s="57"/>
      <c r="I20" s="90"/>
      <c r="J20" s="90"/>
      <c r="K20" s="90"/>
      <c r="L20" s="90"/>
      <c r="M20" s="90"/>
      <c r="N20" s="90"/>
      <c r="O20" s="90"/>
      <c r="P20" s="90"/>
      <c r="Q20" s="90"/>
      <c r="R20" s="90"/>
      <c r="S20" s="90"/>
      <c r="T20" s="90"/>
      <c r="U20" s="90"/>
      <c r="V20" s="90"/>
      <c r="W20" s="90"/>
      <c r="X20" s="90"/>
      <c r="Y20" s="90"/>
      <c r="Z20" s="90"/>
      <c r="AA20" s="90"/>
      <c r="AB20" s="90"/>
      <c r="AC20" s="90"/>
      <c r="AD20" s="90"/>
      <c r="AE20" s="90"/>
      <c r="AF20" s="90"/>
    </row>
    <row r="21" ht="14.25" customHeight="1">
      <c r="A21" s="90"/>
      <c r="B21" s="90"/>
      <c r="C21" s="90"/>
      <c r="D21" s="90"/>
      <c r="E21" s="90"/>
      <c r="F21" s="81"/>
      <c r="G21" s="386"/>
      <c r="I21" s="89"/>
      <c r="J21" s="90"/>
      <c r="K21" s="90"/>
      <c r="L21" s="90"/>
      <c r="M21" s="90"/>
      <c r="N21" s="90"/>
      <c r="O21" s="90"/>
      <c r="P21" s="90"/>
      <c r="Q21" s="90"/>
      <c r="R21" s="90"/>
      <c r="S21" s="90"/>
      <c r="T21" s="90"/>
      <c r="U21" s="90"/>
      <c r="V21" s="90"/>
      <c r="W21" s="90"/>
      <c r="X21" s="90"/>
      <c r="Y21" s="90"/>
      <c r="Z21" s="90"/>
      <c r="AA21" s="90"/>
      <c r="AB21" s="90"/>
      <c r="AC21" s="90"/>
      <c r="AD21" s="90"/>
      <c r="AE21" s="90"/>
      <c r="AF21" s="90"/>
    </row>
    <row r="22" ht="14.25" customHeight="1">
      <c r="A22" s="387"/>
      <c r="B22" s="387"/>
      <c r="C22" s="387"/>
      <c r="D22" s="387"/>
      <c r="E22" s="387"/>
      <c r="F22" s="388"/>
      <c r="G22" s="389"/>
      <c r="I22" s="89"/>
      <c r="J22" s="90"/>
      <c r="K22" s="390"/>
      <c r="L22" s="90"/>
      <c r="M22" s="90"/>
      <c r="N22" s="90"/>
      <c r="O22" s="90"/>
      <c r="P22" s="90"/>
      <c r="Q22" s="90"/>
      <c r="R22" s="90"/>
      <c r="S22" s="90"/>
      <c r="T22" s="90"/>
      <c r="U22" s="90"/>
      <c r="V22" s="90"/>
      <c r="W22" s="90"/>
      <c r="X22" s="90"/>
      <c r="Y22" s="90"/>
      <c r="Z22" s="90"/>
      <c r="AA22" s="90"/>
      <c r="AB22" s="90"/>
      <c r="AC22" s="90"/>
      <c r="AD22" s="90"/>
      <c r="AE22" s="90"/>
      <c r="AF22" s="90"/>
    </row>
    <row r="23" ht="23.25" customHeight="1">
      <c r="A23" s="387"/>
      <c r="B23" s="391" t="s">
        <v>69</v>
      </c>
      <c r="C23" s="387"/>
      <c r="D23" s="387"/>
      <c r="E23" s="387"/>
      <c r="F23" s="392"/>
      <c r="G23" s="393"/>
      <c r="I23" s="89"/>
      <c r="J23" s="90"/>
      <c r="K23" s="90"/>
      <c r="L23" s="90"/>
      <c r="M23" s="90"/>
      <c r="N23" s="90"/>
      <c r="O23" s="90"/>
      <c r="P23" s="90"/>
      <c r="Q23" s="90"/>
      <c r="R23" s="90"/>
      <c r="S23" s="90"/>
      <c r="T23" s="90"/>
      <c r="U23" s="90"/>
      <c r="V23" s="90"/>
      <c r="W23" s="90"/>
      <c r="X23" s="90"/>
      <c r="Y23" s="90"/>
      <c r="Z23" s="90"/>
      <c r="AA23" s="90"/>
      <c r="AB23" s="90"/>
      <c r="AC23" s="90"/>
      <c r="AD23" s="90"/>
      <c r="AE23" s="90"/>
      <c r="AF23" s="90"/>
    </row>
    <row r="24" ht="21.0" customHeight="1">
      <c r="A24" s="394"/>
      <c r="B24" s="394"/>
      <c r="C24" s="394"/>
      <c r="D24" s="394"/>
      <c r="E24" s="395"/>
      <c r="F24" s="396" t="s">
        <v>77</v>
      </c>
      <c r="G24" s="393"/>
      <c r="I24" s="89"/>
      <c r="J24" s="90"/>
      <c r="K24" s="61"/>
      <c r="L24" s="61"/>
      <c r="M24" s="90"/>
      <c r="N24" s="90"/>
      <c r="O24" s="90"/>
      <c r="P24" s="90"/>
      <c r="Q24" s="90"/>
      <c r="R24" s="90"/>
      <c r="S24" s="90"/>
      <c r="T24" s="90"/>
      <c r="U24" s="90"/>
      <c r="V24" s="90"/>
      <c r="W24" s="90"/>
      <c r="X24" s="90"/>
      <c r="Y24" s="90"/>
      <c r="Z24" s="90"/>
      <c r="AA24" s="90"/>
      <c r="AB24" s="90"/>
      <c r="AC24" s="90"/>
      <c r="AD24" s="90"/>
      <c r="AE24" s="90"/>
      <c r="AF24" s="90"/>
    </row>
    <row r="25" ht="18.75" customHeight="1">
      <c r="A25" s="397" t="s">
        <v>20</v>
      </c>
      <c r="B25" s="398" t="s">
        <v>78</v>
      </c>
      <c r="C25" s="398" t="s">
        <v>79</v>
      </c>
      <c r="D25" s="398" t="s">
        <v>80</v>
      </c>
      <c r="E25" s="398" t="s">
        <v>66</v>
      </c>
      <c r="F25" s="398" t="s">
        <v>81</v>
      </c>
      <c r="G25" s="399"/>
      <c r="H25" s="386"/>
      <c r="I25" s="89"/>
      <c r="J25" s="81"/>
      <c r="K25" s="400"/>
      <c r="L25" s="400"/>
      <c r="M25" s="401"/>
      <c r="N25" s="90"/>
      <c r="O25" s="90"/>
      <c r="P25" s="90"/>
      <c r="Q25" s="90"/>
      <c r="R25" s="90"/>
      <c r="S25" s="90"/>
      <c r="T25" s="90"/>
      <c r="U25" s="90"/>
      <c r="V25" s="90"/>
      <c r="W25" s="90"/>
      <c r="X25" s="90"/>
      <c r="Y25" s="90"/>
      <c r="Z25" s="90"/>
      <c r="AA25" s="90"/>
      <c r="AB25" s="90"/>
      <c r="AC25" s="90"/>
      <c r="AD25" s="90"/>
      <c r="AE25" s="90"/>
      <c r="AF25" s="90"/>
    </row>
    <row r="26" ht="14.25" customHeight="1">
      <c r="A26" s="402" t="str">
        <f>IFERROR(__xludf.DUMMYFUNCTION("ARRAYFORMULA(IFERROR(FILTER(UNIQUE(Extrato!$B$8:$B$260,FALSE,FALSE),UNIQUE(Extrato!$B$8:$B$260,FALSE,FALSE)&lt;&gt;""""),""""))")," ")</f>
        <v/>
      </c>
      <c r="B26" s="403"/>
      <c r="C26" s="403"/>
      <c r="D26" s="403"/>
      <c r="E26" s="404" t="str">
        <f>IFERROR(__xludf.DUMMYFUNCTION("IF(A26="""","""",GOOGLEFINANCE(A26))")," ")</f>
        <v/>
      </c>
      <c r="F26" s="404" t="str">
        <f>IF(FALSE()=OR(A26=0,A26=""),E26*VLOOKUP($A26,Extrato!$M$30:$N$72,2,FALSE()),"")</f>
        <v/>
      </c>
      <c r="I26" s="405"/>
      <c r="J26" s="81"/>
      <c r="K26" s="406"/>
      <c r="L26" s="406"/>
      <c r="M26" s="89"/>
      <c r="N26" s="90"/>
      <c r="O26" s="90"/>
      <c r="P26" s="90"/>
      <c r="Q26" s="90"/>
      <c r="R26" s="90"/>
      <c r="S26" s="90"/>
      <c r="T26" s="90"/>
      <c r="U26" s="90"/>
      <c r="V26" s="90"/>
      <c r="W26" s="90"/>
      <c r="X26" s="90"/>
      <c r="Y26" s="90"/>
      <c r="Z26" s="90"/>
      <c r="AA26" s="90"/>
      <c r="AB26" s="90"/>
      <c r="AC26" s="90"/>
      <c r="AD26" s="90"/>
      <c r="AE26" s="90"/>
      <c r="AF26" s="90"/>
    </row>
    <row r="27" ht="14.25" customHeight="1">
      <c r="A27" s="407"/>
      <c r="B27" s="408"/>
      <c r="C27" s="408"/>
      <c r="D27" s="408"/>
      <c r="E27" s="404" t="str">
        <f>IFERROR(__xludf.DUMMYFUNCTION("IF(A27="""","""",GOOGLEFINANCE(A27))")," ")</f>
        <v/>
      </c>
      <c r="F27" s="404" t="str">
        <f>IF(FALSE()=OR(A27=0,A27=""),E27*VLOOKUP($A27,Extrato!$M$30:$N$72,2,FALSE()),"")</f>
        <v/>
      </c>
      <c r="I27" s="405"/>
      <c r="J27" s="81"/>
      <c r="K27" s="409"/>
      <c r="L27" s="410"/>
      <c r="M27" s="89"/>
      <c r="N27" s="90"/>
      <c r="O27" s="90"/>
      <c r="P27" s="90"/>
      <c r="Q27" s="90"/>
      <c r="R27" s="90"/>
      <c r="S27" s="90"/>
      <c r="T27" s="90"/>
      <c r="U27" s="90"/>
      <c r="V27" s="90"/>
      <c r="W27" s="90"/>
      <c r="X27" s="90"/>
      <c r="Y27" s="90"/>
      <c r="Z27" s="90"/>
      <c r="AA27" s="90"/>
      <c r="AB27" s="90"/>
      <c r="AC27" s="90"/>
      <c r="AD27" s="90"/>
      <c r="AE27" s="90"/>
      <c r="AF27" s="90"/>
    </row>
    <row r="28" ht="14.25" customHeight="1">
      <c r="A28" s="407"/>
      <c r="B28" s="408"/>
      <c r="C28" s="408"/>
      <c r="D28" s="408"/>
      <c r="E28" s="404" t="str">
        <f>IFERROR(__xludf.DUMMYFUNCTION("IF(A28="""","""",GOOGLEFINANCE(A28))")," ")</f>
        <v/>
      </c>
      <c r="F28" s="404" t="str">
        <f>IF(FALSE()=OR(A28=0,A28=""),E28*VLOOKUP($A28,Extrato!$M$30:$N$72,2,FALSE()),"")</f>
        <v/>
      </c>
      <c r="I28" s="411"/>
      <c r="J28" s="81"/>
      <c r="K28" s="409"/>
      <c r="L28" s="410"/>
      <c r="M28" s="89"/>
      <c r="N28" s="90"/>
      <c r="O28" s="90"/>
      <c r="P28" s="90"/>
      <c r="Q28" s="90"/>
      <c r="R28" s="90"/>
      <c r="S28" s="90"/>
      <c r="T28" s="90"/>
      <c r="U28" s="90"/>
      <c r="V28" s="90"/>
      <c r="W28" s="90"/>
      <c r="X28" s="90"/>
      <c r="Y28" s="90"/>
      <c r="Z28" s="90"/>
      <c r="AA28" s="90"/>
      <c r="AB28" s="90"/>
      <c r="AC28" s="90"/>
      <c r="AD28" s="90"/>
      <c r="AE28" s="90"/>
      <c r="AF28" s="90"/>
    </row>
    <row r="29" ht="14.25" customHeight="1">
      <c r="A29" s="407"/>
      <c r="B29" s="408"/>
      <c r="C29" s="408"/>
      <c r="D29" s="408"/>
      <c r="E29" s="404" t="str">
        <f>IFERROR(__xludf.DUMMYFUNCTION("IF(A29="""","""",GOOGLEFINANCE(A29))")," ")</f>
        <v/>
      </c>
      <c r="F29" s="404" t="str">
        <f>IF(FALSE()=OR(A29=0,A29=""),E29*VLOOKUP($A29,Extrato!$M$30:$N$72,2,FALSE()),"")</f>
        <v/>
      </c>
      <c r="I29" s="411"/>
      <c r="J29" s="81"/>
      <c r="K29" s="409"/>
      <c r="L29" s="410"/>
      <c r="M29" s="89"/>
      <c r="N29" s="90"/>
      <c r="O29" s="90"/>
      <c r="P29" s="90"/>
      <c r="Q29" s="90"/>
      <c r="R29" s="90"/>
      <c r="S29" s="90"/>
      <c r="T29" s="90"/>
      <c r="U29" s="90"/>
      <c r="V29" s="90"/>
      <c r="W29" s="90"/>
      <c r="X29" s="90"/>
      <c r="Y29" s="90"/>
      <c r="Z29" s="90"/>
      <c r="AA29" s="90"/>
      <c r="AB29" s="90"/>
      <c r="AC29" s="90"/>
      <c r="AD29" s="90"/>
      <c r="AE29" s="90"/>
      <c r="AF29" s="90"/>
    </row>
    <row r="30" ht="14.25" customHeight="1">
      <c r="A30" s="412"/>
      <c r="B30" s="413"/>
      <c r="C30" s="413"/>
      <c r="D30" s="413"/>
      <c r="E30" s="404" t="str">
        <f>IFERROR(__xludf.DUMMYFUNCTION("IF(A30="""","""",GOOGLEFINANCE(A30))")," ")</f>
        <v/>
      </c>
      <c r="F30" s="404" t="str">
        <f>IF(FALSE()=OR(A30=0,A30=""),E30*VLOOKUP($A30,Extrato!$M$30:$N$72,2,FALSE()),"")</f>
        <v/>
      </c>
      <c r="I30" s="411"/>
      <c r="J30" s="81"/>
      <c r="K30" s="409"/>
      <c r="L30" s="410"/>
      <c r="M30" s="89"/>
      <c r="N30" s="90"/>
      <c r="O30" s="90"/>
      <c r="P30" s="90"/>
      <c r="Q30" s="90"/>
      <c r="R30" s="90"/>
      <c r="S30" s="90"/>
      <c r="T30" s="90"/>
      <c r="U30" s="90"/>
      <c r="V30" s="90"/>
      <c r="W30" s="90"/>
      <c r="X30" s="90"/>
      <c r="Y30" s="90"/>
      <c r="Z30" s="90"/>
      <c r="AA30" s="90"/>
      <c r="AB30" s="90"/>
      <c r="AC30" s="90"/>
      <c r="AD30" s="90"/>
      <c r="AE30" s="90"/>
      <c r="AF30" s="90"/>
    </row>
    <row r="31" ht="14.25" customHeight="1">
      <c r="A31" s="407"/>
      <c r="B31" s="408"/>
      <c r="C31" s="408"/>
      <c r="D31" s="408"/>
      <c r="E31" s="404" t="str">
        <f>IFERROR(__xludf.DUMMYFUNCTION("IF(A31="""","""",GOOGLEFINANCE(A31))")," ")</f>
        <v/>
      </c>
      <c r="F31" s="404" t="str">
        <f>IF(FALSE()=OR(A31=0,A31=""),E31*VLOOKUP($A31,Extrato!$M$30:$N$72,2,FALSE()),"")</f>
        <v/>
      </c>
      <c r="I31" s="411"/>
      <c r="J31" s="81"/>
      <c r="K31" s="386"/>
      <c r="L31" s="386"/>
      <c r="M31" s="89"/>
      <c r="N31" s="90"/>
      <c r="O31" s="90"/>
      <c r="P31" s="90"/>
      <c r="Q31" s="90"/>
      <c r="R31" s="90"/>
      <c r="S31" s="90"/>
      <c r="T31" s="90"/>
      <c r="U31" s="90"/>
      <c r="V31" s="90"/>
      <c r="W31" s="90"/>
      <c r="X31" s="90"/>
      <c r="Y31" s="90"/>
      <c r="Z31" s="90"/>
      <c r="AA31" s="90"/>
      <c r="AB31" s="90"/>
      <c r="AC31" s="90"/>
      <c r="AD31" s="90"/>
      <c r="AE31" s="90"/>
      <c r="AF31" s="90"/>
    </row>
    <row r="32" ht="14.25" customHeight="1">
      <c r="A32" s="412"/>
      <c r="B32" s="413"/>
      <c r="C32" s="413"/>
      <c r="D32" s="413"/>
      <c r="E32" s="404" t="str">
        <f>IFERROR(__xludf.DUMMYFUNCTION("IF(A32="""","""",GOOGLEFINANCE(A32))")," ")</f>
        <v/>
      </c>
      <c r="F32" s="404" t="str">
        <f>IF(FALSE()=OR(A32=0,A32=""),E32*VLOOKUP($A32,Extrato!$M$30:$N$72,2,FALSE()),"")</f>
        <v/>
      </c>
      <c r="I32" s="411"/>
      <c r="J32" s="81"/>
      <c r="K32" s="414"/>
      <c r="M32" s="89"/>
      <c r="N32" s="415"/>
      <c r="O32" s="415"/>
      <c r="P32" s="90"/>
      <c r="Q32" s="90"/>
      <c r="R32" s="90"/>
      <c r="S32" s="90"/>
      <c r="T32" s="90"/>
      <c r="U32" s="90"/>
      <c r="V32" s="90"/>
      <c r="W32" s="90"/>
      <c r="X32" s="90"/>
      <c r="Y32" s="90"/>
      <c r="Z32" s="90"/>
      <c r="AA32" s="90"/>
      <c r="AB32" s="90"/>
      <c r="AC32" s="90"/>
      <c r="AD32" s="90"/>
      <c r="AE32" s="90"/>
      <c r="AF32" s="90"/>
    </row>
    <row r="33" ht="14.25" customHeight="1">
      <c r="A33" s="407"/>
      <c r="B33" s="408"/>
      <c r="C33" s="408"/>
      <c r="D33" s="408"/>
      <c r="E33" s="404" t="str">
        <f>IFERROR(__xludf.DUMMYFUNCTION("IF(A33="""","""",GOOGLEFINANCE(A33))")," ")</f>
        <v/>
      </c>
      <c r="F33" s="404" t="str">
        <f>IF(FALSE()=OR(A33=0,A33=""),E33*VLOOKUP($A33,Extrato!$M$30:$N$72,2,FALSE()),"")</f>
        <v/>
      </c>
      <c r="I33" s="411"/>
      <c r="J33" s="81"/>
      <c r="K33" s="416"/>
      <c r="L33" s="416"/>
      <c r="M33" s="89"/>
      <c r="N33" s="90"/>
      <c r="O33" s="90"/>
      <c r="P33" s="90"/>
      <c r="Q33" s="90"/>
      <c r="R33" s="90"/>
      <c r="S33" s="90"/>
      <c r="T33" s="90"/>
      <c r="U33" s="90"/>
      <c r="V33" s="90"/>
      <c r="W33" s="90"/>
      <c r="X33" s="90"/>
      <c r="Y33" s="90"/>
      <c r="Z33" s="90"/>
      <c r="AA33" s="90"/>
      <c r="AB33" s="90"/>
      <c r="AC33" s="90"/>
      <c r="AD33" s="90"/>
      <c r="AE33" s="90"/>
      <c r="AF33" s="90"/>
    </row>
    <row r="34" ht="14.25" customHeight="1">
      <c r="A34" s="412"/>
      <c r="B34" s="413"/>
      <c r="C34" s="413"/>
      <c r="D34" s="413"/>
      <c r="E34" s="404" t="str">
        <f>IFERROR(__xludf.DUMMYFUNCTION("IF(A34="""","""",GOOGLEFINANCE(A34))")," ")</f>
        <v/>
      </c>
      <c r="F34" s="404" t="str">
        <f>IF(FALSE()=OR(A34=0,A34=""),E34*VLOOKUP($A34,Extrato!$M$30:$N$72,2,FALSE()),"")</f>
        <v/>
      </c>
      <c r="I34" s="411"/>
      <c r="J34" s="417"/>
      <c r="K34" s="418"/>
      <c r="L34" s="419"/>
      <c r="M34" s="89"/>
      <c r="N34" s="90"/>
      <c r="O34" s="90"/>
      <c r="P34" s="90"/>
      <c r="Q34" s="90"/>
      <c r="R34" s="90"/>
      <c r="S34" s="90"/>
      <c r="T34" s="90"/>
      <c r="U34" s="90"/>
      <c r="V34" s="90"/>
      <c r="W34" s="90"/>
      <c r="X34" s="90"/>
      <c r="Y34" s="90"/>
      <c r="Z34" s="90"/>
      <c r="AA34" s="90"/>
      <c r="AB34" s="90"/>
      <c r="AC34" s="90"/>
      <c r="AD34" s="90"/>
      <c r="AE34" s="90"/>
      <c r="AF34" s="90"/>
    </row>
    <row r="35" ht="14.25" customHeight="1">
      <c r="A35" s="407"/>
      <c r="B35" s="408"/>
      <c r="C35" s="408"/>
      <c r="D35" s="408"/>
      <c r="E35" s="404" t="str">
        <f>IFERROR(__xludf.DUMMYFUNCTION("IF(A35="""","""",GOOGLEFINANCE(A35))")," ")</f>
        <v/>
      </c>
      <c r="F35" s="404" t="str">
        <f>IF(FALSE()=OR(A35=0,A35=""),E35*VLOOKUP($A35,Extrato!$M$30:$N$72,2,FALSE()),"")</f>
        <v/>
      </c>
      <c r="I35" s="411"/>
      <c r="J35" s="81"/>
      <c r="K35" s="251"/>
      <c r="L35" s="420"/>
      <c r="M35" s="89"/>
      <c r="N35" s="415"/>
      <c r="O35" s="415"/>
      <c r="P35" s="90"/>
      <c r="Q35" s="90"/>
      <c r="R35" s="90"/>
      <c r="S35" s="90"/>
      <c r="T35" s="90"/>
      <c r="U35" s="90"/>
      <c r="V35" s="90"/>
      <c r="W35" s="90"/>
      <c r="X35" s="90"/>
      <c r="Y35" s="90"/>
      <c r="Z35" s="90"/>
      <c r="AA35" s="90"/>
      <c r="AB35" s="90"/>
      <c r="AC35" s="90"/>
      <c r="AD35" s="90"/>
      <c r="AE35" s="90"/>
      <c r="AF35" s="90"/>
    </row>
    <row r="36" ht="14.25" customHeight="1">
      <c r="A36" s="412"/>
      <c r="B36" s="413"/>
      <c r="C36" s="413"/>
      <c r="D36" s="413"/>
      <c r="E36" s="404" t="str">
        <f>IFERROR(__xludf.DUMMYFUNCTION("IF(A36="""","""",GOOGLEFINANCE(A36))")," ")</f>
        <v/>
      </c>
      <c r="F36" s="404" t="str">
        <f>IF(FALSE()=OR(A36=0,A36=""),E36*VLOOKUP($A36,Extrato!$M$30:$N$72,2,FALSE()),"")</f>
        <v/>
      </c>
      <c r="I36" s="411"/>
      <c r="J36" s="90"/>
      <c r="K36" s="45"/>
      <c r="L36" s="45"/>
      <c r="M36" s="90"/>
      <c r="N36" s="90"/>
      <c r="O36" s="90"/>
      <c r="P36" s="90"/>
      <c r="Q36" s="90"/>
      <c r="R36" s="90"/>
      <c r="S36" s="90"/>
      <c r="T36" s="90"/>
      <c r="U36" s="90"/>
      <c r="V36" s="90"/>
      <c r="W36" s="90"/>
      <c r="X36" s="90"/>
      <c r="Y36" s="90"/>
      <c r="Z36" s="90"/>
      <c r="AA36" s="90"/>
      <c r="AB36" s="90"/>
      <c r="AC36" s="90"/>
      <c r="AD36" s="90"/>
      <c r="AE36" s="90"/>
      <c r="AF36" s="90"/>
    </row>
    <row r="37" ht="14.25" customHeight="1">
      <c r="A37" s="407"/>
      <c r="B37" s="408"/>
      <c r="C37" s="408"/>
      <c r="D37" s="408"/>
      <c r="E37" s="404" t="str">
        <f>IFERROR(__xludf.DUMMYFUNCTION("IF(A37="""","""",GOOGLEFINANCE(A37))")," ")</f>
        <v/>
      </c>
      <c r="F37" s="404" t="str">
        <f>IF(FALSE()=OR(A37=0,A37=""),E37*VLOOKUP($A37,Extrato!$M$30:$N$72,2,FALSE()),"")</f>
        <v/>
      </c>
      <c r="I37" s="411"/>
      <c r="J37" s="158"/>
      <c r="K37" s="90"/>
      <c r="L37" s="90"/>
      <c r="M37" s="90"/>
      <c r="N37" s="90"/>
      <c r="O37" s="90"/>
      <c r="P37" s="90"/>
      <c r="Q37" s="90"/>
      <c r="R37" s="90"/>
      <c r="S37" s="90"/>
      <c r="T37" s="90"/>
      <c r="U37" s="90"/>
      <c r="V37" s="90"/>
      <c r="W37" s="90"/>
      <c r="X37" s="90"/>
      <c r="Y37" s="90"/>
      <c r="Z37" s="90"/>
      <c r="AA37" s="90"/>
      <c r="AB37" s="90"/>
      <c r="AC37" s="90"/>
      <c r="AD37" s="90"/>
      <c r="AE37" s="90"/>
      <c r="AF37" s="90"/>
    </row>
    <row r="38" ht="14.25" customHeight="1">
      <c r="A38" s="412"/>
      <c r="B38" s="413"/>
      <c r="C38" s="413"/>
      <c r="D38" s="413"/>
      <c r="E38" s="404" t="str">
        <f>IFERROR(__xludf.DUMMYFUNCTION("IF(A38="""","""",GOOGLEFINANCE(A38))")," ")</f>
        <v/>
      </c>
      <c r="F38" s="404" t="str">
        <f>IF(FALSE()=OR(A38=0,A38=""),E38*VLOOKUP($A38,Extrato!$M$30:$N$72,2,FALSE()),"")</f>
        <v/>
      </c>
      <c r="I38" s="411"/>
      <c r="J38" s="90"/>
      <c r="K38" s="90"/>
      <c r="L38" s="90"/>
      <c r="M38" s="90"/>
      <c r="N38" s="90"/>
      <c r="O38" s="90"/>
      <c r="P38" s="90"/>
      <c r="Q38" s="90"/>
      <c r="R38" s="90"/>
      <c r="S38" s="90"/>
      <c r="T38" s="90"/>
      <c r="U38" s="90"/>
      <c r="V38" s="90"/>
      <c r="W38" s="90"/>
      <c r="X38" s="90"/>
      <c r="Y38" s="90"/>
      <c r="Z38" s="90"/>
      <c r="AA38" s="90"/>
      <c r="AB38" s="90"/>
      <c r="AC38" s="90"/>
      <c r="AD38" s="90"/>
      <c r="AE38" s="90"/>
      <c r="AF38" s="90"/>
    </row>
    <row r="39" ht="14.25" customHeight="1">
      <c r="A39" s="407"/>
      <c r="B39" s="408"/>
      <c r="C39" s="408"/>
      <c r="D39" s="408"/>
      <c r="E39" s="404" t="str">
        <f>IFERROR(__xludf.DUMMYFUNCTION("IF(A39="""","""",GOOGLEFINANCE(A39))")," ")</f>
        <v/>
      </c>
      <c r="F39" s="404" t="str">
        <f>IF(FALSE()=OR(A39=0,A39=""),E39*VLOOKUP($A39,Extrato!$M$30:$N$72,2,FALSE()),"")</f>
        <v/>
      </c>
      <c r="I39" s="411"/>
      <c r="J39" s="90"/>
      <c r="K39" s="90"/>
      <c r="L39" s="90"/>
      <c r="M39" s="90"/>
      <c r="N39" s="90"/>
      <c r="O39" s="90"/>
      <c r="P39" s="90"/>
      <c r="Q39" s="90"/>
      <c r="R39" s="90"/>
      <c r="S39" s="90"/>
      <c r="T39" s="90"/>
      <c r="U39" s="90"/>
      <c r="V39" s="90"/>
      <c r="W39" s="90"/>
      <c r="X39" s="90"/>
      <c r="Y39" s="90"/>
      <c r="Z39" s="90"/>
      <c r="AA39" s="90"/>
      <c r="AB39" s="90"/>
      <c r="AC39" s="90"/>
      <c r="AD39" s="90"/>
      <c r="AE39" s="90"/>
      <c r="AF39" s="90"/>
    </row>
    <row r="40" ht="14.25" customHeight="1">
      <c r="A40" s="412"/>
      <c r="B40" s="413"/>
      <c r="C40" s="413"/>
      <c r="D40" s="413"/>
      <c r="E40" s="404" t="str">
        <f>IFERROR(__xludf.DUMMYFUNCTION("IF(A40="""","""",GOOGLEFINANCE(A40))")," ")</f>
        <v/>
      </c>
      <c r="F40" s="404" t="str">
        <f>IF(FALSE()=OR(A40=0,A40=""),E40*VLOOKUP($A40,Extrato!$M$30:$N$72,2,FALSE()),"")</f>
        <v/>
      </c>
      <c r="I40" s="411"/>
      <c r="J40" s="90"/>
      <c r="K40" s="90"/>
      <c r="L40" s="90"/>
      <c r="M40" s="90"/>
      <c r="N40" s="90"/>
      <c r="O40" s="90"/>
      <c r="P40" s="90"/>
      <c r="Q40" s="90"/>
      <c r="R40" s="90"/>
      <c r="S40" s="90"/>
      <c r="T40" s="90"/>
      <c r="U40" s="90"/>
      <c r="V40" s="90"/>
      <c r="W40" s="90"/>
      <c r="X40" s="90"/>
      <c r="Y40" s="90"/>
      <c r="Z40" s="90"/>
      <c r="AA40" s="90"/>
      <c r="AB40" s="90"/>
      <c r="AC40" s="90"/>
      <c r="AD40" s="90"/>
      <c r="AE40" s="90"/>
      <c r="AF40" s="90"/>
    </row>
    <row r="41" ht="14.25" customHeight="1">
      <c r="A41" s="367"/>
      <c r="B41" s="421"/>
      <c r="C41" s="421"/>
      <c r="D41" s="421"/>
      <c r="E41" s="422" t="str">
        <f>IFERROR(__xludf.DUMMYFUNCTION("IF(A41="""","""",GOOGLEFINANCE(A41))")," ")</f>
        <v/>
      </c>
      <c r="F41" s="422" t="str">
        <f>IF(FALSE()=OR(A41=0,A41=""),E41*VLOOKUP($A41,Extrato!$M$30:$N$72,2,FALSE()),"")</f>
        <v/>
      </c>
      <c r="I41" s="89"/>
      <c r="J41" s="90"/>
      <c r="K41" s="90"/>
      <c r="L41" s="90"/>
      <c r="M41" s="90"/>
      <c r="N41" s="90"/>
      <c r="O41" s="90"/>
      <c r="P41" s="90"/>
      <c r="Q41" s="90"/>
      <c r="R41" s="90"/>
      <c r="S41" s="90"/>
      <c r="T41" s="90"/>
      <c r="U41" s="90"/>
      <c r="V41" s="90"/>
      <c r="W41" s="90"/>
      <c r="X41" s="90"/>
      <c r="Y41" s="90"/>
      <c r="Z41" s="90"/>
      <c r="AA41" s="90"/>
      <c r="AB41" s="90"/>
      <c r="AC41" s="90"/>
      <c r="AD41" s="90"/>
      <c r="AE41" s="90"/>
      <c r="AF41" s="90"/>
    </row>
    <row r="42" ht="14.25" customHeight="1">
      <c r="A42" s="367"/>
      <c r="B42" s="421"/>
      <c r="C42" s="421"/>
      <c r="D42" s="421"/>
      <c r="E42" s="422" t="str">
        <f>IFERROR(__xludf.DUMMYFUNCTION("IF(A42="""","""",GOOGLEFINANCE(A42))")," ")</f>
        <v/>
      </c>
      <c r="F42" s="422" t="str">
        <f>IF(FALSE()=OR(A42=0,A42=""),E42*VLOOKUP($A42,Extrato!$M$30:$N$72,2,FALSE()),"")</f>
        <v/>
      </c>
      <c r="I42" s="89"/>
      <c r="J42" s="90"/>
      <c r="K42" s="90"/>
      <c r="L42" s="90"/>
      <c r="M42" s="90"/>
      <c r="N42" s="90"/>
      <c r="O42" s="90"/>
      <c r="P42" s="90"/>
      <c r="Q42" s="90"/>
      <c r="R42" s="90"/>
      <c r="S42" s="90"/>
      <c r="T42" s="90"/>
      <c r="U42" s="90"/>
      <c r="V42" s="90"/>
      <c r="W42" s="90"/>
      <c r="X42" s="90"/>
      <c r="Y42" s="90"/>
      <c r="Z42" s="90"/>
      <c r="AA42" s="90"/>
      <c r="AB42" s="90"/>
      <c r="AC42" s="90"/>
      <c r="AD42" s="90"/>
      <c r="AE42" s="90"/>
      <c r="AF42" s="90"/>
    </row>
    <row r="43" ht="14.25" customHeight="1">
      <c r="A43" s="367"/>
      <c r="B43" s="421"/>
      <c r="C43" s="421"/>
      <c r="D43" s="421"/>
      <c r="E43" s="422" t="str">
        <f>IFERROR(__xludf.DUMMYFUNCTION("IF(A43="""","""",GOOGLEFINANCE(A43))")," ")</f>
        <v/>
      </c>
      <c r="F43" s="422" t="str">
        <f>IF(FALSE()=OR(A43=0,A43=""),E43*VLOOKUP($A43,Extrato!$M$30:$N$72,2,FALSE()),"")</f>
        <v/>
      </c>
      <c r="I43" s="89"/>
      <c r="J43" s="90"/>
      <c r="K43" s="90"/>
      <c r="L43" s="90"/>
      <c r="M43" s="90"/>
      <c r="N43" s="90"/>
      <c r="O43" s="90"/>
      <c r="P43" s="90"/>
      <c r="Q43" s="90"/>
      <c r="R43" s="90"/>
      <c r="S43" s="90"/>
      <c r="T43" s="90"/>
      <c r="U43" s="90"/>
      <c r="V43" s="90"/>
      <c r="W43" s="90"/>
      <c r="X43" s="90"/>
      <c r="Y43" s="90"/>
      <c r="Z43" s="90"/>
      <c r="AA43" s="90"/>
      <c r="AB43" s="90"/>
      <c r="AC43" s="90"/>
      <c r="AD43" s="90"/>
      <c r="AE43" s="90"/>
      <c r="AF43" s="90"/>
    </row>
    <row r="44" ht="14.25" customHeight="1">
      <c r="A44" s="367"/>
      <c r="B44" s="421"/>
      <c r="C44" s="421"/>
      <c r="D44" s="421"/>
      <c r="E44" s="422" t="str">
        <f>IFERROR(__xludf.DUMMYFUNCTION("IF(A44="""","""",GOOGLEFINANCE(A44))")," ")</f>
        <v/>
      </c>
      <c r="F44" s="422" t="str">
        <f>IF(FALSE()=OR(A44=0,A44=""),E44*VLOOKUP($A44,Extrato!$M$30:$N$72,2,FALSE()),"")</f>
        <v/>
      </c>
      <c r="I44" s="89"/>
      <c r="J44" s="90"/>
      <c r="K44" s="90"/>
      <c r="L44" s="90"/>
      <c r="M44" s="90"/>
      <c r="N44" s="90"/>
      <c r="O44" s="90"/>
      <c r="P44" s="90"/>
      <c r="Q44" s="90"/>
      <c r="R44" s="90"/>
      <c r="S44" s="90"/>
      <c r="T44" s="90"/>
      <c r="U44" s="90"/>
      <c r="V44" s="90"/>
      <c r="W44" s="90"/>
      <c r="X44" s="90"/>
      <c r="Y44" s="90"/>
      <c r="Z44" s="90"/>
      <c r="AA44" s="90"/>
      <c r="AB44" s="90"/>
      <c r="AC44" s="90"/>
      <c r="AD44" s="90"/>
      <c r="AE44" s="90"/>
      <c r="AF44" s="90"/>
    </row>
    <row r="45" ht="14.25" customHeight="1">
      <c r="A45" s="367"/>
      <c r="B45" s="421"/>
      <c r="C45" s="421"/>
      <c r="D45" s="421"/>
      <c r="E45" s="422" t="str">
        <f>IFERROR(__xludf.DUMMYFUNCTION("IF(A45="""","""",GOOGLEFINANCE(A45))")," ")</f>
        <v/>
      </c>
      <c r="F45" s="422" t="str">
        <f>IF(FALSE()=OR(A45=0,A45=""),E45*VLOOKUP($A45,Extrato!$M$30:$N$72,2,FALSE()),"")</f>
        <v/>
      </c>
      <c r="I45" s="89"/>
      <c r="J45" s="90"/>
      <c r="K45" s="90"/>
      <c r="L45" s="90"/>
      <c r="M45" s="90"/>
      <c r="N45" s="90"/>
      <c r="O45" s="90"/>
      <c r="P45" s="90"/>
      <c r="Q45" s="90"/>
      <c r="R45" s="90"/>
      <c r="S45" s="90"/>
      <c r="T45" s="90"/>
      <c r="U45" s="90"/>
      <c r="V45" s="90"/>
      <c r="W45" s="90"/>
      <c r="X45" s="90"/>
      <c r="Y45" s="90"/>
      <c r="Z45" s="90"/>
      <c r="AA45" s="90"/>
      <c r="AB45" s="90"/>
      <c r="AC45" s="90"/>
      <c r="AD45" s="90"/>
      <c r="AE45" s="90"/>
      <c r="AF45" s="90"/>
    </row>
    <row r="46" ht="14.25" customHeight="1">
      <c r="A46" s="367"/>
      <c r="B46" s="421"/>
      <c r="C46" s="421"/>
      <c r="D46" s="421"/>
      <c r="E46" s="422" t="str">
        <f>IFERROR(__xludf.DUMMYFUNCTION("IF(A46="""","""",GOOGLEFINANCE(A46))")," ")</f>
        <v/>
      </c>
      <c r="F46" s="422" t="str">
        <f>IF(FALSE()=OR(A46=0,A46=""),E46*VLOOKUP($A46,Extrato!$M$30:$N$72,2,FALSE()),"")</f>
        <v/>
      </c>
      <c r="I46" s="89"/>
      <c r="J46" s="90"/>
      <c r="K46" s="90"/>
      <c r="L46" s="90"/>
      <c r="M46" s="90"/>
      <c r="N46" s="90"/>
      <c r="O46" s="90"/>
      <c r="P46" s="90"/>
      <c r="Q46" s="90"/>
      <c r="R46" s="90"/>
      <c r="S46" s="90"/>
      <c r="T46" s="90"/>
      <c r="U46" s="90"/>
      <c r="V46" s="90"/>
      <c r="W46" s="90"/>
      <c r="X46" s="90"/>
      <c r="Y46" s="90"/>
      <c r="Z46" s="90"/>
      <c r="AA46" s="90"/>
      <c r="AB46" s="90"/>
      <c r="AC46" s="90"/>
      <c r="AD46" s="90"/>
      <c r="AE46" s="90"/>
      <c r="AF46" s="90"/>
    </row>
    <row r="47" ht="14.25" customHeight="1">
      <c r="A47" s="367"/>
      <c r="B47" s="421"/>
      <c r="C47" s="421"/>
      <c r="D47" s="421"/>
      <c r="E47" s="422" t="str">
        <f>IFERROR(__xludf.DUMMYFUNCTION("IF(A47="""","""",GOOGLEFINANCE(A47))")," ")</f>
        <v/>
      </c>
      <c r="F47" s="422" t="str">
        <f>IF(FALSE()=OR(A47=0,A47=""),E47*VLOOKUP($A47,Extrato!$M$30:$N$72,2,FALSE()),"")</f>
        <v/>
      </c>
      <c r="I47" s="89"/>
      <c r="J47" s="90"/>
      <c r="K47" s="90"/>
      <c r="L47" s="90"/>
      <c r="M47" s="90"/>
      <c r="N47" s="90"/>
      <c r="O47" s="90"/>
      <c r="P47" s="90"/>
      <c r="Q47" s="90"/>
      <c r="R47" s="90"/>
      <c r="S47" s="90"/>
      <c r="T47" s="90"/>
      <c r="U47" s="90"/>
      <c r="V47" s="90"/>
      <c r="W47" s="90"/>
      <c r="X47" s="90"/>
      <c r="Y47" s="90"/>
      <c r="Z47" s="90"/>
      <c r="AA47" s="90"/>
      <c r="AB47" s="90"/>
      <c r="AC47" s="90"/>
      <c r="AD47" s="90"/>
      <c r="AE47" s="90"/>
      <c r="AF47" s="90"/>
    </row>
    <row r="48" ht="14.25" customHeight="1">
      <c r="A48" s="367"/>
      <c r="B48" s="421"/>
      <c r="C48" s="421"/>
      <c r="D48" s="421"/>
      <c r="E48" s="422" t="str">
        <f>IFERROR(__xludf.DUMMYFUNCTION("IF(A48="""","""",GOOGLEFINANCE(A48))")," ")</f>
        <v/>
      </c>
      <c r="F48" s="422" t="str">
        <f>IF(FALSE()=OR(A48=0,A48=""),E48*VLOOKUP($A48,Extrato!$M$30:$N$72,2,FALSE()),"")</f>
        <v/>
      </c>
      <c r="I48" s="89"/>
      <c r="J48" s="90"/>
      <c r="K48" s="90"/>
      <c r="L48" s="90"/>
      <c r="M48" s="90"/>
      <c r="N48" s="90"/>
      <c r="O48" s="90"/>
      <c r="P48" s="90"/>
      <c r="Q48" s="90"/>
      <c r="R48" s="90"/>
      <c r="S48" s="90"/>
      <c r="T48" s="90"/>
      <c r="U48" s="90"/>
      <c r="V48" s="90"/>
      <c r="W48" s="90"/>
      <c r="X48" s="90"/>
      <c r="Y48" s="90"/>
      <c r="Z48" s="90"/>
      <c r="AA48" s="90"/>
      <c r="AB48" s="90"/>
      <c r="AC48" s="90"/>
      <c r="AD48" s="90"/>
      <c r="AE48" s="90"/>
      <c r="AF48" s="90"/>
    </row>
    <row r="49" ht="14.25" customHeight="1">
      <c r="A49" s="367"/>
      <c r="B49" s="421"/>
      <c r="C49" s="421"/>
      <c r="D49" s="421"/>
      <c r="E49" s="422" t="str">
        <f>IFERROR(__xludf.DUMMYFUNCTION("IF(A49="""","""",GOOGLEFINANCE(A49))")," ")</f>
        <v/>
      </c>
      <c r="F49" s="422" t="str">
        <f>IF(FALSE()=OR(A49=0,A49=""),E49*VLOOKUP($A49,Extrato!$M$30:$N$72,2,FALSE()),"")</f>
        <v/>
      </c>
      <c r="I49" s="89"/>
      <c r="J49" s="90"/>
      <c r="K49" s="90"/>
      <c r="L49" s="90"/>
      <c r="M49" s="90"/>
      <c r="N49" s="90"/>
      <c r="O49" s="90"/>
      <c r="P49" s="90"/>
      <c r="Q49" s="90"/>
      <c r="R49" s="90"/>
      <c r="S49" s="90"/>
      <c r="T49" s="90"/>
      <c r="U49" s="90"/>
      <c r="V49" s="90"/>
      <c r="W49" s="90"/>
      <c r="X49" s="90"/>
      <c r="Y49" s="90"/>
      <c r="Z49" s="90"/>
      <c r="AA49" s="90"/>
      <c r="AB49" s="90"/>
      <c r="AC49" s="90"/>
      <c r="AD49" s="90"/>
      <c r="AE49" s="90"/>
      <c r="AF49" s="90"/>
    </row>
    <row r="50" ht="14.25" customHeight="1">
      <c r="A50" s="367"/>
      <c r="B50" s="421"/>
      <c r="C50" s="421"/>
      <c r="D50" s="421"/>
      <c r="E50" s="422" t="str">
        <f>IFERROR(__xludf.DUMMYFUNCTION("IF(A50="""","""",GOOGLEFINANCE(A50))")," ")</f>
        <v/>
      </c>
      <c r="F50" s="422" t="str">
        <f>IF(FALSE()=OR(A50=0,A50=""),E50*VLOOKUP($A50,Extrato!$M$30:$N$72,2,FALSE()),"")</f>
        <v/>
      </c>
      <c r="I50" s="89"/>
      <c r="J50" s="90"/>
      <c r="K50" s="90"/>
      <c r="L50" s="90"/>
      <c r="M50" s="90"/>
      <c r="N50" s="90"/>
      <c r="O50" s="90"/>
      <c r="P50" s="90"/>
      <c r="Q50" s="90"/>
      <c r="R50" s="90"/>
      <c r="S50" s="90"/>
      <c r="T50" s="90"/>
      <c r="U50" s="90"/>
      <c r="V50" s="90"/>
      <c r="W50" s="90"/>
      <c r="X50" s="90"/>
      <c r="Y50" s="90"/>
      <c r="Z50" s="90"/>
      <c r="AA50" s="90"/>
      <c r="AB50" s="90"/>
      <c r="AC50" s="90"/>
      <c r="AD50" s="90"/>
      <c r="AE50" s="90"/>
      <c r="AF50" s="90"/>
    </row>
    <row r="51" ht="14.25" customHeight="1">
      <c r="A51" s="367"/>
      <c r="B51" s="421"/>
      <c r="C51" s="421"/>
      <c r="D51" s="421"/>
      <c r="E51" s="422" t="str">
        <f>IFERROR(__xludf.DUMMYFUNCTION("IF(A51="""","""",GOOGLEFINANCE(A51))")," ")</f>
        <v/>
      </c>
      <c r="F51" s="422" t="str">
        <f>IF(FALSE()=OR(A51=0,A51=""),E51*VLOOKUP($A51,Extrato!$M$30:$N$72,2,FALSE()),"")</f>
        <v/>
      </c>
      <c r="I51" s="89"/>
      <c r="J51" s="90"/>
      <c r="K51" s="90"/>
      <c r="L51" s="90"/>
      <c r="M51" s="90"/>
      <c r="N51" s="90"/>
      <c r="O51" s="90"/>
      <c r="P51" s="90"/>
      <c r="Q51" s="90"/>
      <c r="R51" s="90"/>
      <c r="S51" s="90"/>
      <c r="T51" s="90"/>
      <c r="U51" s="90"/>
      <c r="V51" s="90"/>
      <c r="W51" s="90"/>
      <c r="X51" s="90"/>
      <c r="Y51" s="90"/>
      <c r="Z51" s="90"/>
      <c r="AA51" s="90"/>
      <c r="AB51" s="90"/>
      <c r="AC51" s="90"/>
      <c r="AD51" s="90"/>
      <c r="AE51" s="90"/>
      <c r="AF51" s="90"/>
    </row>
    <row r="52" ht="14.25" customHeight="1">
      <c r="A52" s="367"/>
      <c r="B52" s="421"/>
      <c r="C52" s="421"/>
      <c r="D52" s="421"/>
      <c r="E52" s="422" t="str">
        <f>IFERROR(__xludf.DUMMYFUNCTION("IF(A52="""","""",GOOGLEFINANCE(A52))")," ")</f>
        <v/>
      </c>
      <c r="F52" s="422" t="str">
        <f>IF(FALSE()=OR(A52=0,A52=""),E52*VLOOKUP($A52,Extrato!$M$30:$N$72,2,FALSE()),"")</f>
        <v/>
      </c>
      <c r="I52" s="89"/>
      <c r="J52" s="90"/>
      <c r="K52" s="90"/>
      <c r="L52" s="90"/>
      <c r="M52" s="90"/>
      <c r="N52" s="90"/>
      <c r="O52" s="90"/>
      <c r="P52" s="90"/>
      <c r="Q52" s="90"/>
      <c r="R52" s="90"/>
      <c r="S52" s="90"/>
      <c r="T52" s="90"/>
      <c r="U52" s="90"/>
      <c r="V52" s="90"/>
      <c r="W52" s="90"/>
      <c r="X52" s="90"/>
      <c r="Y52" s="90"/>
      <c r="Z52" s="90"/>
      <c r="AA52" s="90"/>
      <c r="AB52" s="90"/>
      <c r="AC52" s="90"/>
      <c r="AD52" s="90"/>
      <c r="AE52" s="90"/>
      <c r="AF52" s="90"/>
    </row>
    <row r="53" ht="14.25" customHeight="1">
      <c r="A53" s="367"/>
      <c r="B53" s="421"/>
      <c r="C53" s="421"/>
      <c r="D53" s="421"/>
      <c r="E53" s="422" t="str">
        <f>IFERROR(__xludf.DUMMYFUNCTION("IF(A53="""","""",GOOGLEFINANCE(A53))")," ")</f>
        <v/>
      </c>
      <c r="F53" s="422" t="str">
        <f>IF(FALSE()=OR(A53=0,A53=""),E53*VLOOKUP($A53,Extrato!$M$30:$N$72,2,FALSE()),"")</f>
        <v/>
      </c>
      <c r="I53" s="89"/>
      <c r="J53" s="90"/>
      <c r="K53" s="90"/>
      <c r="L53" s="90"/>
      <c r="M53" s="90"/>
      <c r="N53" s="90"/>
      <c r="O53" s="90"/>
      <c r="P53" s="90"/>
      <c r="Q53" s="90"/>
      <c r="R53" s="90"/>
      <c r="S53" s="90"/>
      <c r="T53" s="90"/>
      <c r="U53" s="90"/>
      <c r="V53" s="90"/>
      <c r="W53" s="90"/>
      <c r="X53" s="90"/>
      <c r="Y53" s="90"/>
      <c r="Z53" s="90"/>
      <c r="AA53" s="90"/>
      <c r="AB53" s="90"/>
      <c r="AC53" s="90"/>
      <c r="AD53" s="90"/>
      <c r="AE53" s="90"/>
      <c r="AF53" s="90"/>
    </row>
    <row r="54" ht="14.25" customHeight="1">
      <c r="A54" s="367"/>
      <c r="B54" s="421"/>
      <c r="C54" s="421"/>
      <c r="D54" s="421"/>
      <c r="E54" s="422" t="str">
        <f>IFERROR(__xludf.DUMMYFUNCTION("IF(A54="""","""",GOOGLEFINANCE(A54))")," ")</f>
        <v/>
      </c>
      <c r="F54" s="422" t="str">
        <f>IF(FALSE()=OR(A54=0,A54=""),E54*VLOOKUP($A54,Extrato!$M$30:$N$72,2,FALSE()),"")</f>
        <v/>
      </c>
      <c r="I54" s="89"/>
      <c r="J54" s="90"/>
      <c r="K54" s="90"/>
      <c r="L54" s="90"/>
      <c r="M54" s="90"/>
      <c r="N54" s="90"/>
      <c r="O54" s="90"/>
      <c r="P54" s="90"/>
      <c r="Q54" s="90"/>
      <c r="R54" s="90"/>
      <c r="S54" s="90"/>
      <c r="T54" s="90"/>
      <c r="U54" s="90"/>
      <c r="V54" s="90"/>
      <c r="W54" s="90"/>
      <c r="X54" s="90"/>
      <c r="Y54" s="90"/>
      <c r="Z54" s="90"/>
      <c r="AA54" s="90"/>
      <c r="AB54" s="90"/>
      <c r="AC54" s="90"/>
      <c r="AD54" s="90"/>
      <c r="AE54" s="90"/>
      <c r="AF54" s="90"/>
    </row>
    <row r="55" ht="14.25" customHeight="1">
      <c r="A55" s="367"/>
      <c r="B55" s="421"/>
      <c r="C55" s="421"/>
      <c r="D55" s="421"/>
      <c r="E55" s="422" t="str">
        <f>IFERROR(__xludf.DUMMYFUNCTION("IF(A55="""","""",GOOGLEFINANCE(A55))")," ")</f>
        <v/>
      </c>
      <c r="F55" s="422" t="str">
        <f>IF(FALSE()=OR(A55=0,A55=""),E55*VLOOKUP($A55,Extrato!$M$30:$N$72,2,FALSE()),"")</f>
        <v/>
      </c>
      <c r="I55" s="89"/>
      <c r="J55" s="90"/>
      <c r="K55" s="90"/>
      <c r="L55" s="90"/>
      <c r="M55" s="90"/>
      <c r="N55" s="90"/>
      <c r="O55" s="90"/>
      <c r="P55" s="90"/>
      <c r="Q55" s="90"/>
      <c r="R55" s="90"/>
      <c r="S55" s="90"/>
      <c r="T55" s="90"/>
      <c r="U55" s="90"/>
      <c r="V55" s="90"/>
      <c r="W55" s="90"/>
      <c r="X55" s="90"/>
      <c r="Y55" s="90"/>
      <c r="Z55" s="90"/>
      <c r="AA55" s="90"/>
      <c r="AB55" s="90"/>
      <c r="AC55" s="90"/>
      <c r="AD55" s="90"/>
      <c r="AE55" s="90"/>
      <c r="AF55" s="90"/>
    </row>
    <row r="56" ht="14.25" customHeight="1">
      <c r="A56" s="367"/>
      <c r="B56" s="421"/>
      <c r="C56" s="421"/>
      <c r="D56" s="421"/>
      <c r="E56" s="422" t="str">
        <f>IFERROR(__xludf.DUMMYFUNCTION("IF(A56="""","""",GOOGLEFINANCE(A56))")," ")</f>
        <v/>
      </c>
      <c r="F56" s="422" t="str">
        <f>IF(FALSE()=OR(A56=0,A56=""),E56*VLOOKUP($A56,Extrato!$M$30:$N$72,2,FALSE()),"")</f>
        <v/>
      </c>
      <c r="I56" s="89"/>
      <c r="J56" s="90"/>
      <c r="K56" s="90"/>
      <c r="L56" s="90"/>
      <c r="M56" s="90"/>
      <c r="N56" s="90"/>
      <c r="O56" s="90"/>
      <c r="P56" s="90"/>
      <c r="Q56" s="90"/>
      <c r="R56" s="90"/>
      <c r="S56" s="90"/>
      <c r="T56" s="90"/>
      <c r="U56" s="90"/>
      <c r="V56" s="90"/>
      <c r="W56" s="90"/>
      <c r="X56" s="90"/>
      <c r="Y56" s="90"/>
      <c r="Z56" s="90"/>
      <c r="AA56" s="90"/>
      <c r="AB56" s="90"/>
      <c r="AC56" s="90"/>
      <c r="AD56" s="90"/>
      <c r="AE56" s="90"/>
      <c r="AF56" s="90"/>
    </row>
    <row r="57" ht="14.25" customHeight="1">
      <c r="A57" s="367"/>
      <c r="B57" s="421"/>
      <c r="C57" s="421"/>
      <c r="D57" s="421"/>
      <c r="E57" s="422" t="str">
        <f>IFERROR(__xludf.DUMMYFUNCTION("IF(A57="""","""",GOOGLEFINANCE(A57))")," ")</f>
        <v/>
      </c>
      <c r="F57" s="422" t="str">
        <f>IF(FALSE()=OR(A57=0,A57=""),E57*VLOOKUP($A57,Extrato!$M$30:$N$72,2,FALSE()),"")</f>
        <v/>
      </c>
      <c r="I57" s="89"/>
      <c r="J57" s="90"/>
      <c r="K57" s="90"/>
      <c r="L57" s="90"/>
      <c r="M57" s="90"/>
      <c r="N57" s="90"/>
      <c r="O57" s="90"/>
      <c r="P57" s="90"/>
      <c r="Q57" s="90"/>
      <c r="R57" s="90"/>
      <c r="S57" s="90"/>
      <c r="T57" s="90"/>
      <c r="U57" s="90"/>
      <c r="V57" s="90"/>
      <c r="W57" s="90"/>
      <c r="X57" s="90"/>
      <c r="Y57" s="90"/>
      <c r="Z57" s="90"/>
      <c r="AA57" s="90"/>
      <c r="AB57" s="90"/>
      <c r="AC57" s="90"/>
      <c r="AD57" s="90"/>
      <c r="AE57" s="90"/>
      <c r="AF57" s="90"/>
    </row>
    <row r="58" ht="14.25" customHeight="1">
      <c r="A58" s="367"/>
      <c r="B58" s="421"/>
      <c r="C58" s="421"/>
      <c r="D58" s="421"/>
      <c r="E58" s="422" t="str">
        <f>IFERROR(__xludf.DUMMYFUNCTION("IF(A58="""","""",GOOGLEFINANCE(A58))")," ")</f>
        <v/>
      </c>
      <c r="F58" s="422" t="str">
        <f>IF(FALSE()=OR(A58=0,A58=""),E58*VLOOKUP($A58,Extrato!$M$30:$N$72,2,FALSE()),"")</f>
        <v/>
      </c>
      <c r="I58" s="89"/>
      <c r="J58" s="90"/>
      <c r="K58" s="90"/>
      <c r="L58" s="90"/>
      <c r="M58" s="90"/>
      <c r="N58" s="90"/>
      <c r="O58" s="90"/>
      <c r="P58" s="90"/>
      <c r="Q58" s="90"/>
      <c r="R58" s="90"/>
      <c r="S58" s="90"/>
      <c r="T58" s="90"/>
      <c r="U58" s="90"/>
      <c r="V58" s="90"/>
      <c r="W58" s="90"/>
      <c r="X58" s="90"/>
      <c r="Y58" s="90"/>
      <c r="Z58" s="90"/>
      <c r="AA58" s="90"/>
      <c r="AB58" s="90"/>
      <c r="AC58" s="90"/>
      <c r="AD58" s="90"/>
      <c r="AE58" s="90"/>
      <c r="AF58" s="90"/>
    </row>
    <row r="59" ht="14.25" customHeight="1">
      <c r="A59" s="367"/>
      <c r="B59" s="421"/>
      <c r="C59" s="421"/>
      <c r="D59" s="421"/>
      <c r="E59" s="422" t="str">
        <f>IFERROR(__xludf.DUMMYFUNCTION("IF(A59="""","""",GOOGLEFINANCE(A59))")," ")</f>
        <v/>
      </c>
      <c r="F59" s="422" t="str">
        <f>IF(FALSE()=OR(A59=0,A59=""),E59*VLOOKUP($A59,Extrato!$M$30:$N$72,2,FALSE()),"")</f>
        <v/>
      </c>
      <c r="I59" s="89"/>
      <c r="J59" s="90"/>
      <c r="K59" s="90"/>
      <c r="L59" s="90"/>
      <c r="M59" s="90"/>
      <c r="N59" s="90"/>
      <c r="O59" s="90"/>
      <c r="P59" s="90"/>
      <c r="Q59" s="90"/>
      <c r="R59" s="90"/>
      <c r="S59" s="90"/>
      <c r="T59" s="90"/>
      <c r="U59" s="90"/>
      <c r="V59" s="90"/>
      <c r="W59" s="90"/>
      <c r="X59" s="90"/>
      <c r="Y59" s="90"/>
      <c r="Z59" s="90"/>
      <c r="AA59" s="90"/>
      <c r="AB59" s="90"/>
      <c r="AC59" s="90"/>
      <c r="AD59" s="90"/>
      <c r="AE59" s="90"/>
      <c r="AF59" s="90"/>
    </row>
    <row r="60" ht="14.25" customHeight="1">
      <c r="A60" s="367"/>
      <c r="B60" s="421"/>
      <c r="C60" s="421"/>
      <c r="D60" s="421"/>
      <c r="E60" s="422" t="str">
        <f>IFERROR(__xludf.DUMMYFUNCTION("IF(A60="""","""",GOOGLEFINANCE(A60))")," ")</f>
        <v/>
      </c>
      <c r="F60" s="422" t="str">
        <f>IF(FALSE()=OR(A60=0,A60=""),E60*VLOOKUP($A60,Extrato!$M$30:$N$72,2,FALSE()),"")</f>
        <v/>
      </c>
      <c r="I60" s="89"/>
      <c r="J60" s="90"/>
      <c r="K60" s="90"/>
      <c r="L60" s="90"/>
      <c r="M60" s="90"/>
      <c r="N60" s="90"/>
      <c r="O60" s="90"/>
      <c r="P60" s="90"/>
      <c r="Q60" s="90"/>
      <c r="R60" s="90"/>
      <c r="S60" s="90"/>
      <c r="T60" s="90"/>
      <c r="U60" s="90"/>
      <c r="V60" s="90"/>
      <c r="W60" s="90"/>
      <c r="X60" s="90"/>
      <c r="Y60" s="90"/>
      <c r="Z60" s="90"/>
      <c r="AA60" s="90"/>
      <c r="AB60" s="90"/>
      <c r="AC60" s="90"/>
      <c r="AD60" s="90"/>
      <c r="AE60" s="90"/>
      <c r="AF60" s="90"/>
    </row>
    <row r="61" ht="14.25" customHeight="1">
      <c r="A61" s="367"/>
      <c r="B61" s="421"/>
      <c r="C61" s="421"/>
      <c r="D61" s="421"/>
      <c r="E61" s="422" t="str">
        <f>IFERROR(__xludf.DUMMYFUNCTION("IF(A61="""","""",GOOGLEFINANCE(A61))")," ")</f>
        <v/>
      </c>
      <c r="F61" s="422" t="str">
        <f>IF(FALSE()=OR(A61=0,A61=""),E61*VLOOKUP($A61,Extrato!$M$30:$N$72,2,FALSE()),"")</f>
        <v/>
      </c>
      <c r="I61" s="89"/>
      <c r="J61" s="90"/>
      <c r="K61" s="90"/>
      <c r="L61" s="90"/>
      <c r="M61" s="90"/>
      <c r="N61" s="90"/>
      <c r="O61" s="90"/>
      <c r="P61" s="90"/>
      <c r="Q61" s="90"/>
      <c r="R61" s="90"/>
      <c r="S61" s="90"/>
      <c r="T61" s="90"/>
      <c r="U61" s="90"/>
      <c r="V61" s="90"/>
      <c r="W61" s="90"/>
      <c r="X61" s="90"/>
      <c r="Y61" s="90"/>
      <c r="Z61" s="90"/>
      <c r="AA61" s="90"/>
      <c r="AB61" s="90"/>
      <c r="AC61" s="90"/>
      <c r="AD61" s="90"/>
      <c r="AE61" s="90"/>
      <c r="AF61" s="90"/>
    </row>
    <row r="62" ht="14.25" customHeight="1">
      <c r="A62" s="367"/>
      <c r="B62" s="421"/>
      <c r="C62" s="421"/>
      <c r="D62" s="421"/>
      <c r="E62" s="422" t="str">
        <f>IFERROR(__xludf.DUMMYFUNCTION("IF(A62="""","""",GOOGLEFINANCE(A62))")," ")</f>
        <v/>
      </c>
      <c r="F62" s="422" t="str">
        <f>IF(FALSE()=OR(A62=0,A62=""),E62*VLOOKUP($A62,Extrato!$M$30:$N$72,2,FALSE()),"")</f>
        <v/>
      </c>
      <c r="I62" s="89"/>
      <c r="J62" s="90"/>
      <c r="K62" s="90"/>
      <c r="L62" s="90"/>
      <c r="M62" s="90"/>
      <c r="N62" s="90"/>
      <c r="O62" s="90"/>
      <c r="P62" s="90"/>
      <c r="Q62" s="90"/>
      <c r="R62" s="90"/>
      <c r="S62" s="90"/>
      <c r="T62" s="90"/>
      <c r="U62" s="90"/>
      <c r="V62" s="90"/>
      <c r="W62" s="90"/>
      <c r="X62" s="90"/>
      <c r="Y62" s="90"/>
      <c r="Z62" s="90"/>
      <c r="AA62" s="90"/>
      <c r="AB62" s="90"/>
      <c r="AC62" s="90"/>
      <c r="AD62" s="90"/>
      <c r="AE62" s="90"/>
      <c r="AF62" s="90"/>
    </row>
    <row r="63" ht="14.25" customHeight="1">
      <c r="A63" s="367"/>
      <c r="B63" s="421"/>
      <c r="C63" s="421"/>
      <c r="D63" s="421"/>
      <c r="E63" s="422" t="str">
        <f>IFERROR(__xludf.DUMMYFUNCTION("IF(A63="""","""",GOOGLEFINANCE(A63))")," ")</f>
        <v/>
      </c>
      <c r="F63" s="422" t="str">
        <f>IF(FALSE()=OR(A63=0,A63=""),E63*VLOOKUP($A63,Extrato!$M$30:$N$72,2,FALSE()),"")</f>
        <v/>
      </c>
      <c r="I63" s="89"/>
      <c r="J63" s="90"/>
      <c r="K63" s="90"/>
      <c r="L63" s="90"/>
      <c r="M63" s="90"/>
      <c r="N63" s="90"/>
      <c r="O63" s="90"/>
      <c r="P63" s="90"/>
      <c r="Q63" s="90"/>
      <c r="R63" s="90"/>
      <c r="S63" s="90"/>
      <c r="T63" s="90"/>
      <c r="U63" s="90"/>
      <c r="V63" s="90"/>
      <c r="W63" s="90"/>
      <c r="X63" s="90"/>
      <c r="Y63" s="90"/>
      <c r="Z63" s="90"/>
      <c r="AA63" s="90"/>
      <c r="AB63" s="90"/>
      <c r="AC63" s="90"/>
      <c r="AD63" s="90"/>
      <c r="AE63" s="90"/>
      <c r="AF63" s="90"/>
    </row>
    <row r="64" ht="14.25" customHeight="1">
      <c r="A64" s="367"/>
      <c r="B64" s="421"/>
      <c r="C64" s="421"/>
      <c r="D64" s="421"/>
      <c r="E64" s="422" t="str">
        <f>IFERROR(__xludf.DUMMYFUNCTION("IF(A64="""","""",GOOGLEFINANCE(A64))")," ")</f>
        <v/>
      </c>
      <c r="F64" s="422" t="str">
        <f>IF(FALSE()=OR(A64=0,A64=""),E64*VLOOKUP($A64,Extrato!$M$30:$N$72,2,FALSE()),"")</f>
        <v/>
      </c>
      <c r="I64" s="89"/>
      <c r="J64" s="90"/>
      <c r="K64" s="90"/>
      <c r="L64" s="90"/>
      <c r="M64" s="90"/>
      <c r="N64" s="90"/>
      <c r="O64" s="90"/>
      <c r="P64" s="90"/>
      <c r="Q64" s="90"/>
      <c r="R64" s="90"/>
      <c r="S64" s="90"/>
      <c r="T64" s="90"/>
      <c r="U64" s="90"/>
      <c r="V64" s="90"/>
      <c r="W64" s="90"/>
      <c r="X64" s="90"/>
      <c r="Y64" s="90"/>
      <c r="Z64" s="90"/>
      <c r="AA64" s="90"/>
      <c r="AB64" s="90"/>
      <c r="AC64" s="90"/>
      <c r="AD64" s="90"/>
      <c r="AE64" s="90"/>
      <c r="AF64" s="90"/>
    </row>
    <row r="65" ht="14.25" customHeight="1">
      <c r="A65" s="367"/>
      <c r="B65" s="421"/>
      <c r="C65" s="421"/>
      <c r="D65" s="421"/>
      <c r="E65" s="422" t="str">
        <f>IFERROR(__xludf.DUMMYFUNCTION("IF(A65="""","""",GOOGLEFINANCE(A65))")," ")</f>
        <v/>
      </c>
      <c r="F65" s="422" t="str">
        <f>IF(FALSE()=OR(A65=0,A65=""),E65*VLOOKUP($A65,Extrato!$M$30:$N$72,2,FALSE()),"")</f>
        <v/>
      </c>
      <c r="I65" s="89"/>
      <c r="J65" s="90"/>
      <c r="K65" s="90"/>
      <c r="L65" s="90"/>
      <c r="M65" s="90"/>
      <c r="N65" s="90"/>
      <c r="O65" s="90"/>
      <c r="P65" s="90"/>
      <c r="Q65" s="90"/>
      <c r="R65" s="90"/>
      <c r="S65" s="90"/>
      <c r="T65" s="90"/>
      <c r="U65" s="90"/>
      <c r="V65" s="90"/>
      <c r="W65" s="90"/>
      <c r="X65" s="90"/>
      <c r="Y65" s="90"/>
      <c r="Z65" s="90"/>
      <c r="AA65" s="90"/>
      <c r="AB65" s="90"/>
      <c r="AC65" s="90"/>
      <c r="AD65" s="90"/>
      <c r="AE65" s="90"/>
      <c r="AF65" s="90"/>
    </row>
    <row r="66" ht="14.25" customHeight="1">
      <c r="A66" s="367"/>
      <c r="B66" s="421"/>
      <c r="C66" s="421"/>
      <c r="D66" s="421"/>
      <c r="E66" s="422" t="str">
        <f>IFERROR(__xludf.DUMMYFUNCTION("IF(A66="""","""",GOOGLEFINANCE(A66))")," ")</f>
        <v/>
      </c>
      <c r="F66" s="422" t="str">
        <f>IF(FALSE()=OR(A66=0,A66=""),E66*VLOOKUP($A66,Extrato!$M$30:$N$72,2,FALSE()),"")</f>
        <v/>
      </c>
      <c r="I66" s="89"/>
      <c r="J66" s="90"/>
      <c r="K66" s="90"/>
      <c r="L66" s="90"/>
      <c r="M66" s="90"/>
      <c r="N66" s="90"/>
      <c r="O66" s="90"/>
      <c r="P66" s="90"/>
      <c r="Q66" s="90"/>
      <c r="R66" s="90"/>
      <c r="S66" s="90"/>
      <c r="T66" s="90"/>
      <c r="U66" s="90"/>
      <c r="V66" s="90"/>
      <c r="W66" s="90"/>
      <c r="X66" s="90"/>
      <c r="Y66" s="90"/>
      <c r="Z66" s="90"/>
      <c r="AA66" s="90"/>
      <c r="AB66" s="90"/>
      <c r="AC66" s="90"/>
      <c r="AD66" s="90"/>
      <c r="AE66" s="90"/>
      <c r="AF66" s="90"/>
    </row>
    <row r="67" ht="14.25" customHeight="1">
      <c r="A67" s="367"/>
      <c r="B67" s="421"/>
      <c r="C67" s="421"/>
      <c r="D67" s="421"/>
      <c r="E67" s="422" t="str">
        <f>IFERROR(__xludf.DUMMYFUNCTION("IF(A67="""","""",GOOGLEFINANCE(A67))")," ")</f>
        <v/>
      </c>
      <c r="F67" s="422" t="str">
        <f>IF(FALSE()=OR(A67=0,A67=""),E67*VLOOKUP($A67,Extrato!$M$30:$N$72,2,FALSE()),"")</f>
        <v/>
      </c>
      <c r="I67" s="89"/>
      <c r="J67" s="90"/>
      <c r="K67" s="90"/>
      <c r="L67" s="90"/>
      <c r="M67" s="90"/>
      <c r="N67" s="90"/>
      <c r="O67" s="90"/>
      <c r="P67" s="90"/>
      <c r="Q67" s="90"/>
      <c r="R67" s="90"/>
      <c r="S67" s="90"/>
      <c r="T67" s="90"/>
      <c r="U67" s="90"/>
      <c r="V67" s="90"/>
      <c r="W67" s="90"/>
      <c r="X67" s="90"/>
      <c r="Y67" s="90"/>
      <c r="Z67" s="90"/>
      <c r="AA67" s="90"/>
      <c r="AB67" s="90"/>
      <c r="AC67" s="90"/>
      <c r="AD67" s="90"/>
      <c r="AE67" s="90"/>
      <c r="AF67" s="90"/>
    </row>
    <row r="68" ht="14.25" customHeight="1">
      <c r="A68" s="367"/>
      <c r="B68" s="421"/>
      <c r="C68" s="421"/>
      <c r="D68" s="421"/>
      <c r="E68" s="422" t="str">
        <f>IFERROR(__xludf.DUMMYFUNCTION("IF(A68="""","""",GOOGLEFINANCE(A68))")," ")</f>
        <v/>
      </c>
      <c r="F68" s="422" t="str">
        <f>IF(FALSE()=OR(A68=0,A68=""),E68*VLOOKUP($A68,Extrato!$M$30:$N$72,2,FALSE()),"")</f>
        <v/>
      </c>
      <c r="I68" s="89"/>
      <c r="J68" s="90"/>
      <c r="K68" s="90"/>
      <c r="L68" s="90"/>
      <c r="M68" s="90"/>
      <c r="N68" s="90"/>
      <c r="O68" s="90"/>
      <c r="P68" s="90"/>
      <c r="Q68" s="90"/>
      <c r="R68" s="90"/>
      <c r="S68" s="90"/>
      <c r="T68" s="90"/>
      <c r="U68" s="90"/>
      <c r="V68" s="90"/>
      <c r="W68" s="90"/>
      <c r="X68" s="90"/>
      <c r="Y68" s="90"/>
      <c r="Z68" s="90"/>
      <c r="AA68" s="90"/>
      <c r="AB68" s="90"/>
      <c r="AC68" s="90"/>
      <c r="AD68" s="90"/>
      <c r="AE68" s="90"/>
      <c r="AF68" s="90"/>
    </row>
    <row r="69" ht="14.25" customHeight="1">
      <c r="A69" s="367"/>
      <c r="B69" s="421"/>
      <c r="C69" s="421"/>
      <c r="D69" s="421"/>
      <c r="E69" s="422" t="str">
        <f>IFERROR(__xludf.DUMMYFUNCTION("IF(A69="""","""",GOOGLEFINANCE(A69))")," ")</f>
        <v/>
      </c>
      <c r="F69" s="422" t="str">
        <f>IF(FALSE()=OR(A69=0,A69=""),E69*VLOOKUP($A69,Extrato!$M$30:$N$72,2,FALSE()),"")</f>
        <v/>
      </c>
      <c r="I69" s="89"/>
      <c r="J69" s="90"/>
      <c r="K69" s="90"/>
      <c r="L69" s="90"/>
      <c r="M69" s="90"/>
      <c r="N69" s="90"/>
      <c r="O69" s="90"/>
      <c r="P69" s="90"/>
      <c r="Q69" s="90"/>
      <c r="R69" s="90"/>
      <c r="S69" s="90"/>
      <c r="T69" s="90"/>
      <c r="U69" s="90"/>
      <c r="V69" s="90"/>
      <c r="W69" s="90"/>
      <c r="X69" s="90"/>
      <c r="Y69" s="90"/>
      <c r="Z69" s="90"/>
      <c r="AA69" s="90"/>
      <c r="AB69" s="90"/>
      <c r="AC69" s="90"/>
      <c r="AD69" s="90"/>
      <c r="AE69" s="90"/>
      <c r="AF69" s="90"/>
    </row>
    <row r="70" ht="14.25" customHeight="1">
      <c r="A70" s="367"/>
      <c r="B70" s="421"/>
      <c r="C70" s="421"/>
      <c r="D70" s="421"/>
      <c r="E70" s="422" t="str">
        <f>IFERROR(__xludf.DUMMYFUNCTION("IF(A70="""","""",GOOGLEFINANCE(A70))")," ")</f>
        <v/>
      </c>
      <c r="F70" s="422" t="str">
        <f>IF(FALSE()=OR(A70=0,A70=""),E70*VLOOKUP($A70,Extrato!$M$30:$N$72,2,FALSE()),"")</f>
        <v/>
      </c>
      <c r="I70" s="89"/>
      <c r="J70" s="90"/>
      <c r="K70" s="90"/>
      <c r="L70" s="90"/>
      <c r="M70" s="90"/>
      <c r="N70" s="90"/>
      <c r="O70" s="90"/>
      <c r="P70" s="90"/>
      <c r="Q70" s="90"/>
      <c r="R70" s="90"/>
      <c r="S70" s="90"/>
      <c r="T70" s="90"/>
      <c r="U70" s="90"/>
      <c r="V70" s="90"/>
      <c r="W70" s="90"/>
      <c r="X70" s="90"/>
      <c r="Y70" s="90"/>
      <c r="Z70" s="90"/>
      <c r="AA70" s="90"/>
      <c r="AB70" s="90"/>
      <c r="AC70" s="90"/>
      <c r="AD70" s="90"/>
      <c r="AE70" s="90"/>
      <c r="AF70" s="90"/>
    </row>
    <row r="71" ht="14.25" customHeight="1">
      <c r="A71" s="367"/>
      <c r="B71" s="421"/>
      <c r="C71" s="421"/>
      <c r="D71" s="421"/>
      <c r="E71" s="422" t="str">
        <f>IFERROR(__xludf.DUMMYFUNCTION("IF(A71="""","""",GOOGLEFINANCE(A71))")," ")</f>
        <v/>
      </c>
      <c r="F71" s="422" t="str">
        <f>IF(FALSE()=OR(A71=0,A71=""),E71*VLOOKUP($A71,Extrato!$M$30:$N$72,2,FALSE()),"")</f>
        <v/>
      </c>
      <c r="I71" s="89"/>
      <c r="J71" s="90"/>
      <c r="K71" s="90"/>
      <c r="L71" s="90"/>
      <c r="M71" s="90"/>
      <c r="N71" s="90"/>
      <c r="O71" s="90"/>
      <c r="P71" s="90"/>
      <c r="Q71" s="90"/>
      <c r="R71" s="90"/>
      <c r="S71" s="90"/>
      <c r="T71" s="90"/>
      <c r="U71" s="90"/>
      <c r="V71" s="90"/>
      <c r="W71" s="90"/>
      <c r="X71" s="90"/>
      <c r="Y71" s="90"/>
      <c r="Z71" s="90"/>
      <c r="AA71" s="90"/>
      <c r="AB71" s="90"/>
      <c r="AC71" s="90"/>
      <c r="AD71" s="90"/>
      <c r="AE71" s="90"/>
      <c r="AF71" s="90"/>
    </row>
    <row r="72" ht="14.25" customHeight="1">
      <c r="A72" s="367"/>
      <c r="B72" s="421"/>
      <c r="C72" s="421"/>
      <c r="D72" s="421"/>
      <c r="E72" s="422" t="str">
        <f>IFERROR(__xludf.DUMMYFUNCTION("IF(A72="""","""",GOOGLEFINANCE(A72))")," ")</f>
        <v/>
      </c>
      <c r="F72" s="422" t="str">
        <f>IF(FALSE()=OR(A72=0,A72=""),E72*VLOOKUP($A72,Extrato!$M$30:$N$72,2,FALSE()),"")</f>
        <v/>
      </c>
      <c r="I72" s="89"/>
      <c r="J72" s="90"/>
      <c r="K72" s="90"/>
      <c r="L72" s="90"/>
      <c r="M72" s="90"/>
      <c r="N72" s="90"/>
      <c r="O72" s="90"/>
      <c r="P72" s="90"/>
      <c r="Q72" s="90"/>
      <c r="R72" s="90"/>
      <c r="S72" s="90"/>
      <c r="T72" s="90"/>
      <c r="U72" s="90"/>
      <c r="V72" s="90"/>
      <c r="W72" s="90"/>
      <c r="X72" s="90"/>
      <c r="Y72" s="90"/>
      <c r="Z72" s="90"/>
      <c r="AA72" s="90"/>
      <c r="AB72" s="90"/>
      <c r="AC72" s="90"/>
      <c r="AD72" s="90"/>
      <c r="AE72" s="90"/>
      <c r="AF72" s="90"/>
    </row>
    <row r="73" ht="14.25" customHeight="1">
      <c r="A73" s="367"/>
      <c r="B73" s="421"/>
      <c r="C73" s="421"/>
      <c r="D73" s="421"/>
      <c r="E73" s="422" t="str">
        <f>IFERROR(__xludf.DUMMYFUNCTION("IF(A73="""","""",GOOGLEFINANCE(A73))")," ")</f>
        <v/>
      </c>
      <c r="F73" s="422" t="str">
        <f>IF(FALSE()=OR(A73=0,A73=""),E73*VLOOKUP($A73,Extrato!$M$30:$N$72,2,FALSE()),"")</f>
        <v/>
      </c>
      <c r="I73" s="89"/>
      <c r="J73" s="90"/>
      <c r="K73" s="90"/>
      <c r="L73" s="90"/>
      <c r="M73" s="90"/>
      <c r="N73" s="90"/>
      <c r="O73" s="90"/>
      <c r="P73" s="90"/>
      <c r="Q73" s="90"/>
      <c r="R73" s="90"/>
      <c r="S73" s="90"/>
      <c r="T73" s="90"/>
      <c r="U73" s="90"/>
      <c r="V73" s="90"/>
      <c r="W73" s="90"/>
      <c r="X73" s="90"/>
      <c r="Y73" s="90"/>
      <c r="Z73" s="90"/>
      <c r="AA73" s="90"/>
      <c r="AB73" s="90"/>
      <c r="AC73" s="90"/>
      <c r="AD73" s="90"/>
      <c r="AE73" s="90"/>
      <c r="AF73" s="90"/>
    </row>
    <row r="74" ht="14.25" customHeight="1">
      <c r="A74" s="367"/>
      <c r="B74" s="421"/>
      <c r="C74" s="421"/>
      <c r="D74" s="421"/>
      <c r="E74" s="422" t="str">
        <f>IFERROR(__xludf.DUMMYFUNCTION("IF(A74="""","""",GOOGLEFINANCE(A74))")," ")</f>
        <v/>
      </c>
      <c r="F74" s="422" t="str">
        <f>IF(FALSE()=OR(A74=0,A74=""),E74*VLOOKUP($A74,Extrato!$M$30:$N$72,2,FALSE()),"")</f>
        <v/>
      </c>
      <c r="I74" s="89"/>
      <c r="J74" s="90"/>
      <c r="K74" s="90"/>
      <c r="L74" s="90"/>
      <c r="M74" s="90"/>
      <c r="N74" s="90"/>
      <c r="O74" s="90"/>
      <c r="P74" s="90"/>
      <c r="Q74" s="90"/>
      <c r="R74" s="90"/>
      <c r="S74" s="90"/>
      <c r="T74" s="90"/>
      <c r="U74" s="90"/>
      <c r="V74" s="90"/>
      <c r="W74" s="90"/>
      <c r="X74" s="90"/>
      <c r="Y74" s="90"/>
      <c r="Z74" s="90"/>
      <c r="AA74" s="90"/>
      <c r="AB74" s="90"/>
      <c r="AC74" s="90"/>
      <c r="AD74" s="90"/>
      <c r="AE74" s="90"/>
      <c r="AF74" s="90"/>
    </row>
    <row r="75" ht="14.25" customHeight="1">
      <c r="A75" s="367"/>
      <c r="B75" s="421"/>
      <c r="C75" s="421"/>
      <c r="D75" s="421"/>
      <c r="E75" s="422" t="str">
        <f>IFERROR(__xludf.DUMMYFUNCTION("IF(A75="""","""",GOOGLEFINANCE(A75))")," ")</f>
        <v/>
      </c>
      <c r="F75" s="422" t="str">
        <f>IF(FALSE()=OR(A75=0,A75=""),E75*VLOOKUP($A75,Extrato!$M$30:$N$72,2,FALSE()),"")</f>
        <v/>
      </c>
      <c r="I75" s="89"/>
      <c r="J75" s="90"/>
      <c r="K75" s="90"/>
      <c r="L75" s="90"/>
      <c r="M75" s="90"/>
      <c r="N75" s="90"/>
      <c r="O75" s="90"/>
      <c r="P75" s="90"/>
      <c r="Q75" s="90"/>
      <c r="R75" s="90"/>
      <c r="S75" s="90"/>
      <c r="T75" s="90"/>
      <c r="U75" s="90"/>
      <c r="V75" s="90"/>
      <c r="W75" s="90"/>
      <c r="X75" s="90"/>
      <c r="Y75" s="90"/>
      <c r="Z75" s="90"/>
      <c r="AA75" s="90"/>
      <c r="AB75" s="90"/>
      <c r="AC75" s="90"/>
      <c r="AD75" s="90"/>
      <c r="AE75" s="90"/>
      <c r="AF75" s="90"/>
    </row>
    <row r="76" ht="14.25" customHeight="1">
      <c r="A76" s="367"/>
      <c r="B76" s="421"/>
      <c r="C76" s="421"/>
      <c r="D76" s="421"/>
      <c r="E76" s="422" t="str">
        <f>IFERROR(__xludf.DUMMYFUNCTION("IF(A76="""","""",GOOGLEFINANCE(A76))")," ")</f>
        <v/>
      </c>
      <c r="F76" s="422" t="str">
        <f>IF(FALSE()=OR(A76=0,A76=""),E76*VLOOKUP($A76,Extrato!$M$30:$N$72,2,FALSE()),"")</f>
        <v/>
      </c>
      <c r="I76" s="89"/>
      <c r="J76" s="90"/>
      <c r="K76" s="90"/>
      <c r="L76" s="90"/>
      <c r="M76" s="90"/>
      <c r="N76" s="90"/>
      <c r="O76" s="90"/>
      <c r="P76" s="90"/>
      <c r="Q76" s="90"/>
      <c r="R76" s="90"/>
      <c r="S76" s="90"/>
      <c r="T76" s="90"/>
      <c r="U76" s="90"/>
      <c r="V76" s="90"/>
      <c r="W76" s="90"/>
      <c r="X76" s="90"/>
      <c r="Y76" s="90"/>
      <c r="Z76" s="90"/>
      <c r="AA76" s="90"/>
      <c r="AB76" s="90"/>
      <c r="AC76" s="90"/>
      <c r="AD76" s="90"/>
      <c r="AE76" s="90"/>
      <c r="AF76" s="90"/>
    </row>
    <row r="77" ht="14.25" customHeight="1">
      <c r="A77" s="367"/>
      <c r="B77" s="421"/>
      <c r="C77" s="421"/>
      <c r="D77" s="421"/>
      <c r="E77" s="422" t="str">
        <f>IFERROR(__xludf.DUMMYFUNCTION("IF(A77="""","""",GOOGLEFINANCE(A77))")," ")</f>
        <v/>
      </c>
      <c r="F77" s="422" t="str">
        <f>IF(FALSE()=OR(A77=0,A77=""),E77*VLOOKUP($A77,Extrato!$M$30:$N$72,2,FALSE()),"")</f>
        <v/>
      </c>
      <c r="I77" s="89"/>
      <c r="J77" s="90"/>
      <c r="K77" s="90"/>
      <c r="L77" s="90"/>
      <c r="M77" s="90"/>
      <c r="N77" s="90"/>
      <c r="O77" s="90"/>
      <c r="P77" s="90"/>
      <c r="Q77" s="90"/>
      <c r="R77" s="90"/>
      <c r="S77" s="90"/>
      <c r="T77" s="90"/>
      <c r="U77" s="90"/>
      <c r="V77" s="90"/>
      <c r="W77" s="90"/>
      <c r="X77" s="90"/>
      <c r="Y77" s="90"/>
      <c r="Z77" s="90"/>
      <c r="AA77" s="90"/>
      <c r="AB77" s="90"/>
      <c r="AC77" s="90"/>
      <c r="AD77" s="90"/>
      <c r="AE77" s="90"/>
      <c r="AF77" s="90"/>
    </row>
    <row r="78" ht="14.25" customHeight="1">
      <c r="A78" s="367"/>
      <c r="B78" s="421"/>
      <c r="C78" s="421"/>
      <c r="D78" s="421"/>
      <c r="E78" s="422" t="str">
        <f>IFERROR(__xludf.DUMMYFUNCTION("IF(A78="""","""",GOOGLEFINANCE(A78))")," ")</f>
        <v/>
      </c>
      <c r="F78" s="422" t="str">
        <f>IF(FALSE()=OR(A78=0,A78=""),E78*VLOOKUP($A78,Extrato!$M$30:$N$72,2,FALSE()),"")</f>
        <v/>
      </c>
      <c r="I78" s="89"/>
      <c r="J78" s="90"/>
      <c r="K78" s="90"/>
      <c r="L78" s="90"/>
      <c r="M78" s="90"/>
      <c r="N78" s="90"/>
      <c r="O78" s="90"/>
      <c r="P78" s="90"/>
      <c r="Q78" s="90"/>
      <c r="R78" s="90"/>
      <c r="S78" s="90"/>
      <c r="T78" s="90"/>
      <c r="U78" s="90"/>
      <c r="V78" s="90"/>
      <c r="W78" s="90"/>
      <c r="X78" s="90"/>
      <c r="Y78" s="90"/>
      <c r="Z78" s="90"/>
      <c r="AA78" s="90"/>
      <c r="AB78" s="90"/>
      <c r="AC78" s="90"/>
      <c r="AD78" s="90"/>
      <c r="AE78" s="90"/>
      <c r="AF78" s="90"/>
    </row>
    <row r="79" ht="14.25" customHeight="1">
      <c r="A79" s="367"/>
      <c r="B79" s="421"/>
      <c r="C79" s="421"/>
      <c r="D79" s="421"/>
      <c r="E79" s="422" t="str">
        <f>IFERROR(__xludf.DUMMYFUNCTION("IF(A79="""","""",GOOGLEFINANCE(A79))")," ")</f>
        <v/>
      </c>
      <c r="F79" s="422" t="str">
        <f>IF(FALSE()=OR(A79=0,A79=""),E79*VLOOKUP($A79,Extrato!$M$30:$N$72,2,FALSE()),"")</f>
        <v/>
      </c>
      <c r="I79" s="89"/>
      <c r="J79" s="90"/>
      <c r="K79" s="90"/>
      <c r="L79" s="90"/>
      <c r="M79" s="90"/>
      <c r="N79" s="90"/>
      <c r="O79" s="90"/>
      <c r="P79" s="90"/>
      <c r="Q79" s="90"/>
      <c r="R79" s="90"/>
      <c r="S79" s="90"/>
      <c r="T79" s="90"/>
      <c r="U79" s="90"/>
      <c r="V79" s="90"/>
      <c r="W79" s="90"/>
      <c r="X79" s="90"/>
      <c r="Y79" s="90"/>
      <c r="Z79" s="90"/>
      <c r="AA79" s="90"/>
      <c r="AB79" s="90"/>
      <c r="AC79" s="90"/>
      <c r="AD79" s="90"/>
      <c r="AE79" s="90"/>
      <c r="AF79" s="90"/>
    </row>
    <row r="80" ht="14.25" customHeight="1">
      <c r="A80" s="367"/>
      <c r="B80" s="421"/>
      <c r="C80" s="421"/>
      <c r="D80" s="421"/>
      <c r="E80" s="422" t="str">
        <f>IFERROR(__xludf.DUMMYFUNCTION("IF(A80="""","""",GOOGLEFINANCE(A80))")," ")</f>
        <v/>
      </c>
      <c r="F80" s="422" t="str">
        <f>IF(FALSE()=OR(A80=0,A80=""),E80*VLOOKUP($A80,Extrato!$M$30:$N$72,2,FALSE()),"")</f>
        <v/>
      </c>
      <c r="I80" s="89"/>
      <c r="J80" s="90"/>
      <c r="K80" s="90"/>
      <c r="L80" s="90"/>
      <c r="M80" s="90"/>
      <c r="N80" s="90"/>
      <c r="O80" s="90"/>
      <c r="P80" s="90"/>
      <c r="Q80" s="90"/>
      <c r="R80" s="90"/>
      <c r="S80" s="90"/>
      <c r="T80" s="90"/>
      <c r="U80" s="90"/>
      <c r="V80" s="90"/>
      <c r="W80" s="90"/>
      <c r="X80" s="90"/>
      <c r="Y80" s="90"/>
      <c r="Z80" s="90"/>
      <c r="AA80" s="90"/>
      <c r="AB80" s="90"/>
      <c r="AC80" s="90"/>
      <c r="AD80" s="90"/>
      <c r="AE80" s="90"/>
      <c r="AF80" s="90"/>
    </row>
    <row r="81" ht="14.25" customHeight="1">
      <c r="A81" s="367"/>
      <c r="B81" s="421"/>
      <c r="C81" s="421"/>
      <c r="D81" s="421"/>
      <c r="E81" s="422" t="str">
        <f>IFERROR(__xludf.DUMMYFUNCTION("IF(A81="""","""",GOOGLEFINANCE(A81))")," ")</f>
        <v/>
      </c>
      <c r="F81" s="422" t="str">
        <f>IF(FALSE()=OR(A81=0,A81=""),E81*VLOOKUP($A81,Extrato!$M$30:$N$72,2,FALSE()),"")</f>
        <v/>
      </c>
      <c r="I81" s="89"/>
      <c r="J81" s="90"/>
      <c r="K81" s="90"/>
      <c r="L81" s="90"/>
      <c r="M81" s="90"/>
      <c r="N81" s="90"/>
      <c r="O81" s="90"/>
      <c r="P81" s="90"/>
      <c r="Q81" s="90"/>
      <c r="R81" s="90"/>
      <c r="S81" s="90"/>
      <c r="T81" s="90"/>
      <c r="U81" s="90"/>
      <c r="V81" s="90"/>
      <c r="W81" s="90"/>
      <c r="X81" s="90"/>
      <c r="Y81" s="90"/>
      <c r="Z81" s="90"/>
      <c r="AA81" s="90"/>
      <c r="AB81" s="90"/>
      <c r="AC81" s="90"/>
      <c r="AD81" s="90"/>
      <c r="AE81" s="90"/>
      <c r="AF81" s="90"/>
    </row>
    <row r="82" ht="14.25" customHeight="1">
      <c r="A82" s="367"/>
      <c r="B82" s="421"/>
      <c r="C82" s="421"/>
      <c r="D82" s="421"/>
      <c r="E82" s="422" t="str">
        <f>IFERROR(__xludf.DUMMYFUNCTION("IF(A82="""","""",GOOGLEFINANCE(A82))")," ")</f>
        <v/>
      </c>
      <c r="F82" s="422" t="str">
        <f>IF(FALSE()=OR(A82=0,A82=""),E82*VLOOKUP($A82,Extrato!$M$30:$N$72,2,FALSE()),"")</f>
        <v/>
      </c>
      <c r="I82" s="89"/>
      <c r="J82" s="90"/>
      <c r="K82" s="90"/>
      <c r="L82" s="90"/>
      <c r="M82" s="90"/>
      <c r="N82" s="90"/>
      <c r="O82" s="90"/>
      <c r="P82" s="90"/>
      <c r="Q82" s="90"/>
      <c r="R82" s="90"/>
      <c r="S82" s="90"/>
      <c r="T82" s="90"/>
      <c r="U82" s="90"/>
      <c r="V82" s="90"/>
      <c r="W82" s="90"/>
      <c r="X82" s="90"/>
      <c r="Y82" s="90"/>
      <c r="Z82" s="90"/>
      <c r="AA82" s="90"/>
      <c r="AB82" s="90"/>
      <c r="AC82" s="90"/>
      <c r="AD82" s="90"/>
      <c r="AE82" s="90"/>
      <c r="AF82" s="90"/>
    </row>
    <row r="83" ht="14.25" customHeight="1">
      <c r="A83" s="367"/>
      <c r="B83" s="421"/>
      <c r="C83" s="421"/>
      <c r="D83" s="421"/>
      <c r="E83" s="422" t="str">
        <f>IFERROR(__xludf.DUMMYFUNCTION("IF(A83="""","""",GOOGLEFINANCE(A83))")," ")</f>
        <v/>
      </c>
      <c r="F83" s="422" t="str">
        <f>IF(FALSE()=OR(A83=0,A83=""),E83*VLOOKUP($A83,Extrato!$M$30:$N$72,2,FALSE()),"")</f>
        <v/>
      </c>
      <c r="I83" s="89"/>
      <c r="J83" s="90"/>
      <c r="K83" s="90"/>
      <c r="L83" s="90"/>
      <c r="M83" s="90"/>
      <c r="N83" s="90"/>
      <c r="O83" s="90"/>
      <c r="P83" s="90"/>
      <c r="Q83" s="90"/>
      <c r="R83" s="90"/>
      <c r="S83" s="90"/>
      <c r="T83" s="90"/>
      <c r="U83" s="90"/>
      <c r="V83" s="90"/>
      <c r="W83" s="90"/>
      <c r="X83" s="90"/>
      <c r="Y83" s="90"/>
      <c r="Z83" s="90"/>
      <c r="AA83" s="90"/>
      <c r="AB83" s="90"/>
      <c r="AC83" s="90"/>
      <c r="AD83" s="90"/>
      <c r="AE83" s="90"/>
      <c r="AF83" s="90"/>
    </row>
    <row r="84" ht="14.25" customHeight="1">
      <c r="A84" s="367"/>
      <c r="B84" s="421"/>
      <c r="C84" s="421"/>
      <c r="D84" s="421"/>
      <c r="E84" s="422" t="str">
        <f>IFERROR(__xludf.DUMMYFUNCTION("IF(A84="""","""",GOOGLEFINANCE(A84))")," ")</f>
        <v/>
      </c>
      <c r="F84" s="422" t="str">
        <f>IF(FALSE()=OR(A84=0,A84=""),E84*VLOOKUP($A84,Extrato!$M$30:$N$72,2,FALSE()),"")</f>
        <v/>
      </c>
      <c r="I84" s="89"/>
      <c r="J84" s="90"/>
      <c r="K84" s="90"/>
      <c r="L84" s="90"/>
      <c r="M84" s="90"/>
      <c r="N84" s="90"/>
      <c r="O84" s="90"/>
      <c r="P84" s="90"/>
      <c r="Q84" s="90"/>
      <c r="R84" s="90"/>
      <c r="S84" s="90"/>
      <c r="T84" s="90"/>
      <c r="U84" s="90"/>
      <c r="V84" s="90"/>
      <c r="W84" s="90"/>
      <c r="X84" s="90"/>
      <c r="Y84" s="90"/>
      <c r="Z84" s="90"/>
      <c r="AA84" s="90"/>
      <c r="AB84" s="90"/>
      <c r="AC84" s="90"/>
      <c r="AD84" s="90"/>
      <c r="AE84" s="90"/>
      <c r="AF84" s="90"/>
    </row>
    <row r="85" ht="14.25" customHeight="1">
      <c r="A85" s="367"/>
      <c r="B85" s="421"/>
      <c r="C85" s="421"/>
      <c r="D85" s="421"/>
      <c r="E85" s="422" t="str">
        <f>IFERROR(__xludf.DUMMYFUNCTION("IF(A85="""","""",GOOGLEFINANCE(A85))")," ")</f>
        <v/>
      </c>
      <c r="F85" s="422" t="str">
        <f>IF(FALSE()=OR(A85=0,A85=""),E85*VLOOKUP($A85,Extrato!$M$30:$N$72,2,FALSE()),"")</f>
        <v/>
      </c>
      <c r="I85" s="89"/>
      <c r="J85" s="90"/>
      <c r="K85" s="90"/>
      <c r="L85" s="90"/>
      <c r="M85" s="90"/>
      <c r="N85" s="90"/>
      <c r="O85" s="90"/>
      <c r="P85" s="90"/>
      <c r="Q85" s="90"/>
      <c r="R85" s="90"/>
      <c r="S85" s="90"/>
      <c r="T85" s="90"/>
      <c r="U85" s="90"/>
      <c r="V85" s="90"/>
      <c r="W85" s="90"/>
      <c r="X85" s="90"/>
      <c r="Y85" s="90"/>
      <c r="Z85" s="90"/>
      <c r="AA85" s="90"/>
      <c r="AB85" s="90"/>
      <c r="AC85" s="90"/>
      <c r="AD85" s="90"/>
      <c r="AE85" s="90"/>
      <c r="AF85" s="90"/>
    </row>
    <row r="86" ht="14.25" customHeight="1">
      <c r="A86" s="367"/>
      <c r="B86" s="421"/>
      <c r="C86" s="421"/>
      <c r="D86" s="421"/>
      <c r="E86" s="422" t="str">
        <f>IFERROR(__xludf.DUMMYFUNCTION("IF(A86="""","""",GOOGLEFINANCE(A86))")," ")</f>
        <v/>
      </c>
      <c r="F86" s="422" t="str">
        <f>IF(FALSE()=OR(A86=0,A86=""),E86*VLOOKUP($A86,Extrato!$M$30:$N$72,2,FALSE()),"")</f>
        <v/>
      </c>
      <c r="I86" s="89"/>
      <c r="J86" s="90"/>
      <c r="K86" s="90"/>
      <c r="L86" s="90"/>
      <c r="M86" s="90"/>
      <c r="N86" s="90"/>
      <c r="O86" s="90"/>
      <c r="P86" s="90"/>
      <c r="Q86" s="90"/>
      <c r="R86" s="90"/>
      <c r="S86" s="90"/>
      <c r="T86" s="90"/>
      <c r="U86" s="90"/>
      <c r="V86" s="90"/>
      <c r="W86" s="90"/>
      <c r="X86" s="90"/>
      <c r="Y86" s="90"/>
      <c r="Z86" s="90"/>
      <c r="AA86" s="90"/>
      <c r="AB86" s="90"/>
      <c r="AC86" s="90"/>
      <c r="AD86" s="90"/>
      <c r="AE86" s="90"/>
      <c r="AF86" s="90"/>
    </row>
    <row r="87" ht="14.25" customHeight="1">
      <c r="A87" s="367"/>
      <c r="B87" s="421"/>
      <c r="C87" s="421"/>
      <c r="D87" s="421"/>
      <c r="E87" s="422" t="str">
        <f>IFERROR(__xludf.DUMMYFUNCTION("IF(A87="""","""",GOOGLEFINANCE(A87))")," ")</f>
        <v/>
      </c>
      <c r="F87" s="422" t="str">
        <f>IF(FALSE()=OR(A87=0,A87=""),E87*VLOOKUP($A87,Extrato!$M$30:$N$72,2,FALSE()),"")</f>
        <v/>
      </c>
      <c r="I87" s="89"/>
      <c r="J87" s="90"/>
      <c r="K87" s="90"/>
      <c r="L87" s="90"/>
      <c r="M87" s="90"/>
      <c r="N87" s="90"/>
      <c r="O87" s="90"/>
      <c r="P87" s="90"/>
      <c r="Q87" s="90"/>
      <c r="R87" s="90"/>
      <c r="S87" s="90"/>
      <c r="T87" s="90"/>
      <c r="U87" s="90"/>
      <c r="V87" s="90"/>
      <c r="W87" s="90"/>
      <c r="X87" s="90"/>
      <c r="Y87" s="90"/>
      <c r="Z87" s="90"/>
      <c r="AA87" s="90"/>
      <c r="AB87" s="90"/>
      <c r="AC87" s="90"/>
      <c r="AD87" s="90"/>
      <c r="AE87" s="90"/>
      <c r="AF87" s="90"/>
    </row>
    <row r="88" ht="14.25" customHeight="1">
      <c r="A88" s="367"/>
      <c r="B88" s="421"/>
      <c r="C88" s="421"/>
      <c r="D88" s="421"/>
      <c r="E88" s="422" t="str">
        <f>IFERROR(__xludf.DUMMYFUNCTION("IF(A88="""","""",GOOGLEFINANCE(A88))")," ")</f>
        <v/>
      </c>
      <c r="F88" s="422" t="str">
        <f>IF(FALSE()=OR(A88=0,A88=""),E88*VLOOKUP($A88,Extrato!$M$30:$N$72,2,FALSE()),"")</f>
        <v/>
      </c>
      <c r="I88" s="89"/>
      <c r="J88" s="90"/>
      <c r="K88" s="90"/>
      <c r="L88" s="90"/>
      <c r="M88" s="90"/>
      <c r="N88" s="90"/>
      <c r="O88" s="90"/>
      <c r="P88" s="90"/>
      <c r="Q88" s="90"/>
      <c r="R88" s="90"/>
      <c r="S88" s="90"/>
      <c r="T88" s="90"/>
      <c r="U88" s="90"/>
      <c r="V88" s="90"/>
      <c r="W88" s="90"/>
      <c r="X88" s="90"/>
      <c r="Y88" s="90"/>
      <c r="Z88" s="90"/>
      <c r="AA88" s="90"/>
      <c r="AB88" s="90"/>
      <c r="AC88" s="90"/>
      <c r="AD88" s="90"/>
      <c r="AE88" s="90"/>
      <c r="AF88" s="90"/>
    </row>
    <row r="89" ht="14.25" customHeight="1">
      <c r="A89" s="367"/>
      <c r="B89" s="421"/>
      <c r="C89" s="421"/>
      <c r="D89" s="421"/>
      <c r="E89" s="422" t="str">
        <f>IFERROR(__xludf.DUMMYFUNCTION("IF(A89="""","""",GOOGLEFINANCE(A89))")," ")</f>
        <v/>
      </c>
      <c r="F89" s="422" t="str">
        <f>IF(FALSE()=OR(A89=0,A89=""),E89*VLOOKUP($A89,Extrato!$M$30:$N$72,2,FALSE()),"")</f>
        <v/>
      </c>
      <c r="I89" s="89"/>
      <c r="J89" s="90"/>
      <c r="K89" s="90"/>
      <c r="L89" s="90"/>
      <c r="M89" s="90"/>
      <c r="N89" s="90"/>
      <c r="O89" s="90"/>
      <c r="P89" s="90"/>
      <c r="Q89" s="90"/>
      <c r="R89" s="90"/>
      <c r="S89" s="90"/>
      <c r="T89" s="90"/>
      <c r="U89" s="90"/>
      <c r="V89" s="90"/>
      <c r="W89" s="90"/>
      <c r="X89" s="90"/>
      <c r="Y89" s="90"/>
      <c r="Z89" s="90"/>
      <c r="AA89" s="90"/>
      <c r="AB89" s="90"/>
      <c r="AC89" s="90"/>
      <c r="AD89" s="90"/>
      <c r="AE89" s="90"/>
      <c r="AF89" s="90"/>
    </row>
    <row r="90" ht="14.25" customHeight="1">
      <c r="A90" s="367"/>
      <c r="B90" s="421"/>
      <c r="C90" s="421"/>
      <c r="D90" s="421"/>
      <c r="E90" s="422" t="str">
        <f>IFERROR(__xludf.DUMMYFUNCTION("IF(A90="""","""",GOOGLEFINANCE(A90))")," ")</f>
        <v/>
      </c>
      <c r="F90" s="422" t="str">
        <f>IF(FALSE()=OR(A90=0,A90=""),E90*VLOOKUP($A90,Extrato!$M$30:$N$72,2,FALSE()),"")</f>
        <v/>
      </c>
      <c r="I90" s="89"/>
      <c r="J90" s="90"/>
      <c r="K90" s="90"/>
      <c r="L90" s="90"/>
      <c r="M90" s="90"/>
      <c r="N90" s="90"/>
      <c r="O90" s="90"/>
      <c r="P90" s="90"/>
      <c r="Q90" s="90"/>
      <c r="R90" s="90"/>
      <c r="S90" s="90"/>
      <c r="T90" s="90"/>
      <c r="U90" s="90"/>
      <c r="V90" s="90"/>
      <c r="W90" s="90"/>
      <c r="X90" s="90"/>
      <c r="Y90" s="90"/>
      <c r="Z90" s="90"/>
      <c r="AA90" s="90"/>
      <c r="AB90" s="90"/>
      <c r="AC90" s="90"/>
      <c r="AD90" s="90"/>
      <c r="AE90" s="90"/>
      <c r="AF90" s="90"/>
    </row>
    <row r="91" ht="14.25" customHeight="1">
      <c r="A91" s="367"/>
      <c r="B91" s="421"/>
      <c r="C91" s="421"/>
      <c r="D91" s="421"/>
      <c r="E91" s="422" t="str">
        <f>IFERROR(__xludf.DUMMYFUNCTION("IF(A91="""","""",GOOGLEFINANCE(A91))")," ")</f>
        <v/>
      </c>
      <c r="F91" s="422" t="str">
        <f>IF(FALSE()=OR(A91=0,A91=""),E91*VLOOKUP($A91,Extrato!$M$30:$N$72,2,FALSE()),"")</f>
        <v/>
      </c>
      <c r="I91" s="89"/>
      <c r="J91" s="90"/>
      <c r="K91" s="90"/>
      <c r="L91" s="90"/>
      <c r="M91" s="90"/>
      <c r="N91" s="90"/>
      <c r="O91" s="90"/>
      <c r="P91" s="90"/>
      <c r="Q91" s="90"/>
      <c r="R91" s="90"/>
      <c r="S91" s="90"/>
      <c r="T91" s="90"/>
      <c r="U91" s="90"/>
      <c r="V91" s="90"/>
      <c r="W91" s="90"/>
      <c r="X91" s="90"/>
      <c r="Y91" s="90"/>
      <c r="Z91" s="90"/>
      <c r="AA91" s="90"/>
      <c r="AB91" s="90"/>
      <c r="AC91" s="90"/>
      <c r="AD91" s="90"/>
      <c r="AE91" s="90"/>
      <c r="AF91" s="90"/>
    </row>
    <row r="92" ht="14.25" customHeight="1">
      <c r="A92" s="367"/>
      <c r="B92" s="421"/>
      <c r="C92" s="421"/>
      <c r="D92" s="421"/>
      <c r="E92" s="422" t="str">
        <f>IFERROR(__xludf.DUMMYFUNCTION("IF(A92="""","""",GOOGLEFINANCE(A92))")," ")</f>
        <v/>
      </c>
      <c r="F92" s="422" t="str">
        <f>IF(FALSE()=OR(A92=0,A92=""),E92*VLOOKUP($A92,Extrato!$M$30:$N$72,2,FALSE()),"")</f>
        <v/>
      </c>
      <c r="I92" s="89"/>
      <c r="J92" s="90"/>
      <c r="K92" s="90"/>
      <c r="L92" s="90"/>
      <c r="M92" s="90"/>
      <c r="N92" s="90"/>
      <c r="O92" s="90"/>
      <c r="P92" s="90"/>
      <c r="Q92" s="90"/>
      <c r="R92" s="90"/>
      <c r="S92" s="90"/>
      <c r="T92" s="90"/>
      <c r="U92" s="90"/>
      <c r="V92" s="90"/>
      <c r="W92" s="90"/>
      <c r="X92" s="90"/>
      <c r="Y92" s="90"/>
      <c r="Z92" s="90"/>
      <c r="AA92" s="90"/>
      <c r="AB92" s="90"/>
      <c r="AC92" s="90"/>
      <c r="AD92" s="90"/>
      <c r="AE92" s="90"/>
      <c r="AF92" s="90"/>
    </row>
    <row r="93" ht="14.25" customHeight="1">
      <c r="A93" s="367"/>
      <c r="B93" s="421"/>
      <c r="C93" s="421"/>
      <c r="D93" s="421"/>
      <c r="E93" s="422" t="str">
        <f>IFERROR(__xludf.DUMMYFUNCTION("IF(A93="""","""",GOOGLEFINANCE(A93))")," ")</f>
        <v/>
      </c>
      <c r="F93" s="422" t="str">
        <f>IF(FALSE()=OR(A93=0,A93=""),E93*VLOOKUP($A93,Extrato!$M$30:$N$72,2,FALSE()),"")</f>
        <v/>
      </c>
      <c r="I93" s="89"/>
      <c r="J93" s="90"/>
      <c r="K93" s="90"/>
      <c r="L93" s="90"/>
      <c r="M93" s="90"/>
      <c r="N93" s="90"/>
      <c r="O93" s="90"/>
      <c r="P93" s="90"/>
      <c r="Q93" s="90"/>
      <c r="R93" s="90"/>
      <c r="S93" s="90"/>
      <c r="T93" s="90"/>
      <c r="U93" s="90"/>
      <c r="V93" s="90"/>
      <c r="W93" s="90"/>
      <c r="X93" s="90"/>
      <c r="Y93" s="90"/>
      <c r="Z93" s="90"/>
      <c r="AA93" s="90"/>
      <c r="AB93" s="90"/>
      <c r="AC93" s="90"/>
      <c r="AD93" s="90"/>
      <c r="AE93" s="90"/>
      <c r="AF93" s="90"/>
    </row>
    <row r="94" ht="14.25" customHeight="1">
      <c r="A94" s="367"/>
      <c r="B94" s="421"/>
      <c r="C94" s="421"/>
      <c r="D94" s="421"/>
      <c r="E94" s="422" t="str">
        <f>IFERROR(__xludf.DUMMYFUNCTION("IF(A94="""","""",GOOGLEFINANCE(A94))")," ")</f>
        <v/>
      </c>
      <c r="F94" s="422" t="str">
        <f>IF(FALSE()=OR(A94=0,A94=""),E94*VLOOKUP($A94,Extrato!$M$30:$N$72,2,FALSE()),"")</f>
        <v/>
      </c>
      <c r="I94" s="89"/>
      <c r="J94" s="90"/>
      <c r="K94" s="90"/>
      <c r="L94" s="90"/>
      <c r="M94" s="90"/>
      <c r="N94" s="90"/>
      <c r="O94" s="90"/>
      <c r="P94" s="90"/>
      <c r="Q94" s="90"/>
      <c r="R94" s="90"/>
      <c r="S94" s="90"/>
      <c r="T94" s="90"/>
      <c r="U94" s="90"/>
      <c r="V94" s="90"/>
      <c r="W94" s="90"/>
      <c r="X94" s="90"/>
      <c r="Y94" s="90"/>
      <c r="Z94" s="90"/>
      <c r="AA94" s="90"/>
      <c r="AB94" s="90"/>
      <c r="AC94" s="90"/>
      <c r="AD94" s="90"/>
      <c r="AE94" s="90"/>
      <c r="AF94" s="90"/>
    </row>
    <row r="95" ht="14.25" customHeight="1">
      <c r="A95" s="367"/>
      <c r="B95" s="421"/>
      <c r="C95" s="421"/>
      <c r="D95" s="421"/>
      <c r="E95" s="422" t="str">
        <f>IFERROR(__xludf.DUMMYFUNCTION("IF(A95="""","""",GOOGLEFINANCE(A95))")," ")</f>
        <v/>
      </c>
      <c r="F95" s="422" t="str">
        <f>IF(FALSE()=OR(A95=0,A95=""),E95*VLOOKUP($A95,Extrato!$M$30:$N$72,2,FALSE()),"")</f>
        <v/>
      </c>
      <c r="I95" s="89"/>
      <c r="J95" s="90"/>
      <c r="K95" s="90"/>
      <c r="L95" s="90"/>
      <c r="M95" s="90"/>
      <c r="N95" s="90"/>
      <c r="O95" s="90"/>
      <c r="P95" s="90"/>
      <c r="Q95" s="90"/>
      <c r="R95" s="90"/>
      <c r="S95" s="90"/>
      <c r="T95" s="90"/>
      <c r="U95" s="90"/>
      <c r="V95" s="90"/>
      <c r="W95" s="90"/>
      <c r="X95" s="90"/>
      <c r="Y95" s="90"/>
      <c r="Z95" s="90"/>
      <c r="AA95" s="90"/>
      <c r="AB95" s="90"/>
      <c r="AC95" s="90"/>
      <c r="AD95" s="90"/>
      <c r="AE95" s="90"/>
      <c r="AF95" s="90"/>
    </row>
    <row r="96" ht="14.25" customHeight="1">
      <c r="A96" s="367"/>
      <c r="B96" s="421"/>
      <c r="C96" s="421"/>
      <c r="D96" s="421"/>
      <c r="E96" s="422" t="str">
        <f>IFERROR(__xludf.DUMMYFUNCTION("IF(A96="""","""",GOOGLEFINANCE(A96))")," ")</f>
        <v/>
      </c>
      <c r="F96" s="422" t="str">
        <f>IF(FALSE()=OR(A96=0,A96=""),E96*VLOOKUP($A96,Extrato!$M$30:$N$72,2,FALSE()),"")</f>
        <v/>
      </c>
      <c r="I96" s="89"/>
      <c r="J96" s="90"/>
      <c r="K96" s="90"/>
      <c r="L96" s="90"/>
      <c r="M96" s="90"/>
      <c r="N96" s="90"/>
      <c r="O96" s="90"/>
      <c r="P96" s="90"/>
      <c r="Q96" s="90"/>
      <c r="R96" s="90"/>
      <c r="S96" s="90"/>
      <c r="T96" s="90"/>
      <c r="U96" s="90"/>
      <c r="V96" s="90"/>
      <c r="W96" s="90"/>
      <c r="X96" s="90"/>
      <c r="Y96" s="90"/>
      <c r="Z96" s="90"/>
      <c r="AA96" s="90"/>
      <c r="AB96" s="90"/>
      <c r="AC96" s="90"/>
      <c r="AD96" s="90"/>
      <c r="AE96" s="90"/>
      <c r="AF96" s="90"/>
    </row>
    <row r="97" ht="14.25" customHeight="1">
      <c r="A97" s="367"/>
      <c r="B97" s="421"/>
      <c r="C97" s="421"/>
      <c r="D97" s="421"/>
      <c r="E97" s="422" t="str">
        <f>IFERROR(__xludf.DUMMYFUNCTION("IF(A97="""","""",GOOGLEFINANCE(A97))")," ")</f>
        <v/>
      </c>
      <c r="F97" s="422" t="str">
        <f>IF(FALSE()=OR(A97=0,A97=""),E97*VLOOKUP($A97,Extrato!$M$30:$N$72,2,FALSE()),"")</f>
        <v/>
      </c>
      <c r="I97" s="89"/>
      <c r="J97" s="90"/>
      <c r="K97" s="90"/>
      <c r="L97" s="90"/>
      <c r="M97" s="90"/>
      <c r="N97" s="90"/>
      <c r="O97" s="90"/>
      <c r="P97" s="90"/>
      <c r="Q97" s="90"/>
      <c r="R97" s="90"/>
      <c r="S97" s="90"/>
      <c r="T97" s="90"/>
      <c r="U97" s="90"/>
      <c r="V97" s="90"/>
      <c r="W97" s="90"/>
      <c r="X97" s="90"/>
      <c r="Y97" s="90"/>
      <c r="Z97" s="90"/>
      <c r="AA97" s="90"/>
      <c r="AB97" s="90"/>
      <c r="AC97" s="90"/>
      <c r="AD97" s="90"/>
      <c r="AE97" s="90"/>
      <c r="AF97" s="90"/>
    </row>
    <row r="98" ht="14.25" customHeight="1">
      <c r="A98" s="367"/>
      <c r="B98" s="421"/>
      <c r="C98" s="421"/>
      <c r="D98" s="421"/>
      <c r="E98" s="422" t="str">
        <f>IFERROR(__xludf.DUMMYFUNCTION("IF(A98="""","""",GOOGLEFINANCE(A98))")," ")</f>
        <v/>
      </c>
      <c r="F98" s="422" t="str">
        <f>IF(FALSE()=OR(A98=0,A98=""),E98*VLOOKUP($A98,Extrato!$M$30:$N$72,2,FALSE()),"")</f>
        <v/>
      </c>
      <c r="I98" s="89"/>
      <c r="J98" s="90"/>
      <c r="K98" s="90"/>
      <c r="L98" s="90"/>
      <c r="M98" s="90"/>
      <c r="N98" s="90"/>
      <c r="O98" s="90"/>
      <c r="P98" s="90"/>
      <c r="Q98" s="90"/>
      <c r="R98" s="90"/>
      <c r="S98" s="90"/>
      <c r="T98" s="90"/>
      <c r="U98" s="90"/>
      <c r="V98" s="90"/>
      <c r="W98" s="90"/>
      <c r="X98" s="90"/>
      <c r="Y98" s="90"/>
      <c r="Z98" s="90"/>
      <c r="AA98" s="90"/>
      <c r="AB98" s="90"/>
      <c r="AC98" s="90"/>
      <c r="AD98" s="90"/>
      <c r="AE98" s="90"/>
      <c r="AF98" s="90"/>
    </row>
    <row r="99" ht="14.25" customHeight="1">
      <c r="A99" s="367"/>
      <c r="B99" s="421"/>
      <c r="C99" s="421"/>
      <c r="D99" s="421"/>
      <c r="E99" s="422" t="str">
        <f>IFERROR(__xludf.DUMMYFUNCTION("IF(A99="""","""",GOOGLEFINANCE(A99))")," ")</f>
        <v/>
      </c>
      <c r="F99" s="422" t="str">
        <f>IF(FALSE()=OR(A99=0,A99=""),E99*VLOOKUP($A99,Extrato!$M$30:$N$72,2,FALSE()),"")</f>
        <v/>
      </c>
      <c r="I99" s="89"/>
      <c r="J99" s="90"/>
      <c r="K99" s="90"/>
      <c r="L99" s="90"/>
      <c r="M99" s="90"/>
      <c r="N99" s="90"/>
      <c r="O99" s="90"/>
      <c r="P99" s="90"/>
      <c r="Q99" s="90"/>
      <c r="R99" s="90"/>
      <c r="S99" s="90"/>
      <c r="T99" s="90"/>
      <c r="U99" s="90"/>
      <c r="V99" s="90"/>
      <c r="W99" s="90"/>
      <c r="X99" s="90"/>
      <c r="Y99" s="90"/>
      <c r="Z99" s="90"/>
      <c r="AA99" s="90"/>
      <c r="AB99" s="90"/>
      <c r="AC99" s="90"/>
      <c r="AD99" s="90"/>
      <c r="AE99" s="90"/>
      <c r="AF99" s="90"/>
    </row>
    <row r="100" ht="14.25" customHeight="1">
      <c r="A100" s="367"/>
      <c r="B100" s="421"/>
      <c r="C100" s="421"/>
      <c r="D100" s="421"/>
      <c r="E100" s="422" t="str">
        <f>IFERROR(__xludf.DUMMYFUNCTION("IF(A100="""","""",GOOGLEFINANCE(A100))")," ")</f>
        <v/>
      </c>
      <c r="F100" s="422" t="str">
        <f>IF(FALSE()=OR(A100=0,A100=""),E100*VLOOKUP($A100,Extrato!$M$30:$N$72,2,FALSE()),"")</f>
        <v/>
      </c>
      <c r="I100" s="89"/>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row>
    <row r="101" ht="14.25" customHeight="1">
      <c r="A101" s="367"/>
      <c r="B101" s="421"/>
      <c r="C101" s="421"/>
      <c r="D101" s="421"/>
      <c r="E101" s="422" t="str">
        <f>IFERROR(__xludf.DUMMYFUNCTION("IF(A101="""","""",GOOGLEFINANCE(A101))")," ")</f>
        <v/>
      </c>
      <c r="F101" s="422" t="str">
        <f>IF(FALSE()=OR(A101=0,A101=""),E101*VLOOKUP($A101,Extrato!$M$30:$N$72,2,FALSE()),"")</f>
        <v/>
      </c>
      <c r="I101" s="89"/>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row>
    <row r="102" ht="14.25" customHeight="1">
      <c r="A102" s="367"/>
      <c r="B102" s="421"/>
      <c r="C102" s="421"/>
      <c r="D102" s="421"/>
      <c r="E102" s="422" t="str">
        <f>IFERROR(__xludf.DUMMYFUNCTION("IF(A102="""","""",GOOGLEFINANCE(A102))")," ")</f>
        <v/>
      </c>
      <c r="F102" s="422" t="str">
        <f>IF(FALSE()=OR(A102=0,A102=""),E102*VLOOKUP($A102,Extrato!$M$30:$N$72,2,FALSE()),"")</f>
        <v/>
      </c>
      <c r="I102" s="89"/>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row>
    <row r="103" ht="14.25" customHeight="1">
      <c r="A103" s="367"/>
      <c r="B103" s="421"/>
      <c r="C103" s="421"/>
      <c r="D103" s="421"/>
      <c r="E103" s="422" t="str">
        <f>IFERROR(__xludf.DUMMYFUNCTION("IF(A103="""","""",GOOGLEFINANCE(A103))")," ")</f>
        <v/>
      </c>
      <c r="F103" s="422" t="str">
        <f>IF(FALSE()=OR(A103=0,A103=""),E103*VLOOKUP($A103,Extrato!$M$30:$N$72,2,FALSE()),"")</f>
        <v/>
      </c>
      <c r="I103" s="89"/>
      <c r="J103" s="90"/>
      <c r="K103" s="90"/>
      <c r="L103" s="90"/>
      <c r="M103" s="90"/>
      <c r="N103" s="90"/>
      <c r="O103" s="90"/>
      <c r="P103" s="90"/>
      <c r="Q103" s="90"/>
      <c r="R103" s="90"/>
      <c r="S103" s="90"/>
      <c r="T103" s="90"/>
      <c r="U103" s="90"/>
      <c r="V103" s="90"/>
      <c r="W103" s="90"/>
      <c r="X103" s="90"/>
      <c r="Y103" s="90"/>
      <c r="Z103" s="90"/>
      <c r="AA103" s="90"/>
      <c r="AB103" s="90"/>
      <c r="AC103" s="90"/>
      <c r="AD103" s="90"/>
      <c r="AE103" s="90"/>
      <c r="AF103" s="90"/>
    </row>
    <row r="104" ht="14.25" customHeight="1">
      <c r="A104" s="367"/>
      <c r="B104" s="421"/>
      <c r="C104" s="421"/>
      <c r="D104" s="421"/>
      <c r="E104" s="422" t="str">
        <f>IFERROR(__xludf.DUMMYFUNCTION("IF(A104="""","""",GOOGLEFINANCE(A104))")," ")</f>
        <v/>
      </c>
      <c r="F104" s="422" t="str">
        <f>IF(FALSE()=OR(A104=0,A104=""),E104*VLOOKUP($A104,Extrato!$M$30:$N$72,2,FALSE()),"")</f>
        <v/>
      </c>
      <c r="I104" s="89"/>
      <c r="J104" s="90"/>
      <c r="K104" s="90"/>
      <c r="L104" s="90"/>
      <c r="M104" s="90"/>
      <c r="N104" s="90"/>
      <c r="O104" s="90"/>
      <c r="P104" s="90"/>
      <c r="Q104" s="90"/>
      <c r="R104" s="90"/>
      <c r="S104" s="90"/>
      <c r="T104" s="90"/>
      <c r="U104" s="90"/>
      <c r="V104" s="90"/>
      <c r="W104" s="90"/>
      <c r="X104" s="90"/>
      <c r="Y104" s="90"/>
      <c r="Z104" s="90"/>
      <c r="AA104" s="90"/>
      <c r="AB104" s="90"/>
      <c r="AC104" s="90"/>
      <c r="AD104" s="90"/>
      <c r="AE104" s="90"/>
      <c r="AF104" s="90"/>
    </row>
    <row r="105" ht="14.25" customHeight="1">
      <c r="A105" s="367"/>
      <c r="B105" s="421"/>
      <c r="C105" s="421"/>
      <c r="D105" s="421"/>
      <c r="E105" s="422" t="str">
        <f>IFERROR(__xludf.DUMMYFUNCTION("IF(A105="""","""",GOOGLEFINANCE(A105))")," ")</f>
        <v/>
      </c>
      <c r="F105" s="422" t="str">
        <f>IF(FALSE()=OR(A105=0,A105=""),E105*VLOOKUP($A105,Extrato!$M$30:$N$72,2,FALSE()),"")</f>
        <v/>
      </c>
      <c r="I105" s="89"/>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row>
    <row r="106" ht="14.25" customHeight="1">
      <c r="A106" s="367"/>
      <c r="B106" s="421"/>
      <c r="C106" s="421"/>
      <c r="D106" s="421"/>
      <c r="E106" s="422" t="str">
        <f>IFERROR(__xludf.DUMMYFUNCTION("IF(A106="""","""",GOOGLEFINANCE(A106))")," ")</f>
        <v/>
      </c>
      <c r="F106" s="422" t="str">
        <f>IF(FALSE()=OR(A106=0,A106=""),E106*VLOOKUP($A106,Extrato!$M$30:$N$72,2,FALSE()),"")</f>
        <v/>
      </c>
      <c r="I106" s="89"/>
      <c r="J106" s="90"/>
      <c r="K106" s="90"/>
      <c r="L106" s="90"/>
      <c r="M106" s="90"/>
      <c r="N106" s="90"/>
      <c r="O106" s="90"/>
      <c r="P106" s="90"/>
      <c r="Q106" s="90"/>
      <c r="R106" s="90"/>
      <c r="S106" s="90"/>
      <c r="T106" s="90"/>
      <c r="U106" s="90"/>
      <c r="V106" s="90"/>
      <c r="W106" s="90"/>
      <c r="X106" s="90"/>
      <c r="Y106" s="90"/>
      <c r="Z106" s="90"/>
      <c r="AA106" s="90"/>
      <c r="AB106" s="90"/>
      <c r="AC106" s="90"/>
      <c r="AD106" s="90"/>
      <c r="AE106" s="90"/>
      <c r="AF106" s="90"/>
    </row>
    <row r="107" ht="14.25" customHeight="1">
      <c r="A107" s="367"/>
      <c r="B107" s="421"/>
      <c r="C107" s="421"/>
      <c r="D107" s="421"/>
      <c r="E107" s="422" t="str">
        <f>IFERROR(__xludf.DUMMYFUNCTION("IF(A107="""","""",GOOGLEFINANCE(A107))")," ")</f>
        <v/>
      </c>
      <c r="F107" s="422" t="str">
        <f>IF(FALSE()=OR(A107=0,A107=""),E107*VLOOKUP($A107,Extrato!$M$30:$N$72,2,FALSE()),"")</f>
        <v/>
      </c>
      <c r="I107" s="89"/>
      <c r="J107" s="90"/>
      <c r="K107" s="90"/>
      <c r="L107" s="90"/>
      <c r="M107" s="90"/>
      <c r="N107" s="90"/>
      <c r="O107" s="90"/>
      <c r="P107" s="90"/>
      <c r="Q107" s="90"/>
      <c r="R107" s="90"/>
      <c r="S107" s="90"/>
      <c r="T107" s="90"/>
      <c r="U107" s="90"/>
      <c r="V107" s="90"/>
      <c r="W107" s="90"/>
      <c r="X107" s="90"/>
      <c r="Y107" s="90"/>
      <c r="Z107" s="90"/>
      <c r="AA107" s="90"/>
      <c r="AB107" s="90"/>
      <c r="AC107" s="90"/>
      <c r="AD107" s="90"/>
      <c r="AE107" s="90"/>
      <c r="AF107" s="90"/>
    </row>
    <row r="108" ht="14.25" customHeight="1">
      <c r="A108" s="367"/>
      <c r="B108" s="421"/>
      <c r="C108" s="421"/>
      <c r="D108" s="421"/>
      <c r="E108" s="422" t="str">
        <f>IFERROR(__xludf.DUMMYFUNCTION("IF(A108="""","""",GOOGLEFINANCE(A108))")," ")</f>
        <v/>
      </c>
      <c r="F108" s="422" t="str">
        <f>IF(FALSE()=OR(A108=0,A108=""),E108*VLOOKUP($A108,Extrato!$M$30:$N$72,2,FALSE()),"")</f>
        <v/>
      </c>
      <c r="I108" s="89"/>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row>
    <row r="109" ht="14.25" customHeight="1">
      <c r="A109" s="367"/>
      <c r="B109" s="421"/>
      <c r="C109" s="421"/>
      <c r="D109" s="421"/>
      <c r="E109" s="422" t="str">
        <f>IFERROR(__xludf.DUMMYFUNCTION("IF(A109="""","""",GOOGLEFINANCE(A109))")," ")</f>
        <v/>
      </c>
      <c r="F109" s="422" t="str">
        <f>IF(FALSE()=OR(A109=0,A109=""),E109*VLOOKUP($A109,Extrato!$M$30:$N$72,2,FALSE()),"")</f>
        <v/>
      </c>
      <c r="I109" s="423"/>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row>
    <row r="110" ht="14.25" customHeight="1">
      <c r="A110" s="424"/>
      <c r="B110" s="425"/>
      <c r="C110" s="421"/>
      <c r="D110" s="421"/>
      <c r="E110" s="422" t="str">
        <f>IFERROR(__xludf.DUMMYFUNCTION("IF(A110="""","""",GOOGLEFINANCE(A110))")," ")</f>
        <v/>
      </c>
      <c r="F110" s="422" t="str">
        <f>IF(FALSE()=OR(A110=0,A110=""),E110*VLOOKUP($A110,Extrato!$M$30:$N$72,2,FALSE()),"")</f>
        <v/>
      </c>
      <c r="I110" s="89"/>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row>
    <row r="111" ht="14.25" customHeight="1">
      <c r="A111" s="426" t="s">
        <v>82</v>
      </c>
      <c r="B111" s="427"/>
      <c r="C111" s="428"/>
      <c r="D111" s="429"/>
      <c r="E111" s="430"/>
      <c r="F111" s="430"/>
      <c r="I111" s="89"/>
      <c r="J111" s="90"/>
      <c r="K111" s="208"/>
      <c r="L111" s="90"/>
      <c r="M111" s="431"/>
      <c r="N111" s="90"/>
      <c r="O111" s="90"/>
      <c r="P111" s="90"/>
      <c r="Q111" s="90"/>
      <c r="R111" s="90"/>
      <c r="S111" s="90"/>
      <c r="T111" s="90"/>
      <c r="U111" s="90"/>
      <c r="V111" s="90"/>
      <c r="W111" s="90"/>
      <c r="X111" s="90"/>
      <c r="Y111" s="90"/>
      <c r="Z111" s="90"/>
      <c r="AA111" s="90"/>
      <c r="AB111" s="90"/>
      <c r="AC111" s="90"/>
      <c r="AD111" s="90"/>
      <c r="AE111" s="90"/>
      <c r="AF111" s="90"/>
    </row>
    <row r="112" ht="14.25" customHeight="1">
      <c r="A112" s="432"/>
      <c r="B112" s="432"/>
      <c r="C112" s="432"/>
      <c r="D112" s="432"/>
      <c r="E112" s="433"/>
      <c r="F112" s="433"/>
      <c r="I112" s="89"/>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row>
    <row r="113" ht="14.25" customHeight="1">
      <c r="A113" s="217"/>
      <c r="B113" s="217"/>
      <c r="C113" s="217"/>
      <c r="D113" s="45"/>
      <c r="E113" s="45"/>
      <c r="F113" s="45"/>
      <c r="G113" s="45"/>
      <c r="H113" s="45"/>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c r="BH113" s="90"/>
      <c r="BI113" s="90"/>
      <c r="BJ113" s="90"/>
      <c r="BK113" s="90"/>
      <c r="BL113" s="90"/>
    </row>
    <row r="114" ht="32.25" customHeight="1">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row>
    <row r="115" ht="14.25" customHeight="1">
      <c r="A115" s="434" t="s">
        <v>20</v>
      </c>
      <c r="B115" s="435"/>
      <c r="C115" s="361" t="s">
        <v>78</v>
      </c>
      <c r="D115" s="436"/>
      <c r="E115" s="437">
        <f t="shared" ref="E115:BL115" si="1">E278</f>
        <v>44682</v>
      </c>
      <c r="F115" s="437">
        <f t="shared" si="1"/>
        <v>44713</v>
      </c>
      <c r="G115" s="437">
        <f t="shared" si="1"/>
        <v>44743</v>
      </c>
      <c r="H115" s="437">
        <f t="shared" si="1"/>
        <v>44774</v>
      </c>
      <c r="I115" s="437">
        <f t="shared" si="1"/>
        <v>44805</v>
      </c>
      <c r="J115" s="437">
        <f t="shared" si="1"/>
        <v>44835</v>
      </c>
      <c r="K115" s="437">
        <f t="shared" si="1"/>
        <v>44866</v>
      </c>
      <c r="L115" s="437">
        <f t="shared" si="1"/>
        <v>44896</v>
      </c>
      <c r="M115" s="437">
        <f t="shared" si="1"/>
        <v>44927</v>
      </c>
      <c r="N115" s="437">
        <f t="shared" si="1"/>
        <v>44958</v>
      </c>
      <c r="O115" s="437">
        <f t="shared" si="1"/>
        <v>44986</v>
      </c>
      <c r="P115" s="437">
        <f t="shared" si="1"/>
        <v>45017</v>
      </c>
      <c r="Q115" s="437">
        <f t="shared" si="1"/>
        <v>45047</v>
      </c>
      <c r="R115" s="437">
        <f t="shared" si="1"/>
        <v>45078</v>
      </c>
      <c r="S115" s="437">
        <f t="shared" si="1"/>
        <v>45108</v>
      </c>
      <c r="T115" s="437">
        <f t="shared" si="1"/>
        <v>45139</v>
      </c>
      <c r="U115" s="437">
        <f t="shared" si="1"/>
        <v>45170</v>
      </c>
      <c r="V115" s="437">
        <f t="shared" si="1"/>
        <v>45200</v>
      </c>
      <c r="W115" s="437">
        <f t="shared" si="1"/>
        <v>45231</v>
      </c>
      <c r="X115" s="437">
        <f t="shared" si="1"/>
        <v>45261</v>
      </c>
      <c r="Y115" s="437">
        <f t="shared" si="1"/>
        <v>45292</v>
      </c>
      <c r="Z115" s="437">
        <f t="shared" si="1"/>
        <v>45323</v>
      </c>
      <c r="AA115" s="437">
        <f t="shared" si="1"/>
        <v>45352</v>
      </c>
      <c r="AB115" s="437">
        <f t="shared" si="1"/>
        <v>45383</v>
      </c>
      <c r="AC115" s="437">
        <f t="shared" si="1"/>
        <v>45413</v>
      </c>
      <c r="AD115" s="437">
        <f t="shared" si="1"/>
        <v>45444</v>
      </c>
      <c r="AE115" s="437">
        <f t="shared" si="1"/>
        <v>45474</v>
      </c>
      <c r="AF115" s="437">
        <f t="shared" si="1"/>
        <v>45505</v>
      </c>
      <c r="AG115" s="437">
        <f t="shared" si="1"/>
        <v>45536</v>
      </c>
      <c r="AH115" s="437">
        <f t="shared" si="1"/>
        <v>45566</v>
      </c>
      <c r="AI115" s="437">
        <f t="shared" si="1"/>
        <v>45597</v>
      </c>
      <c r="AJ115" s="437">
        <f t="shared" si="1"/>
        <v>45627</v>
      </c>
      <c r="AK115" s="437">
        <f t="shared" si="1"/>
        <v>45658</v>
      </c>
      <c r="AL115" s="437">
        <f t="shared" si="1"/>
        <v>45689</v>
      </c>
      <c r="AM115" s="437">
        <f t="shared" si="1"/>
        <v>45717</v>
      </c>
      <c r="AN115" s="437">
        <f t="shared" si="1"/>
        <v>45748</v>
      </c>
      <c r="AO115" s="437">
        <f t="shared" si="1"/>
        <v>45778</v>
      </c>
      <c r="AP115" s="437">
        <f t="shared" si="1"/>
        <v>45809</v>
      </c>
      <c r="AQ115" s="437">
        <f t="shared" si="1"/>
        <v>45839</v>
      </c>
      <c r="AR115" s="437">
        <f t="shared" si="1"/>
        <v>45870</v>
      </c>
      <c r="AS115" s="437">
        <f t="shared" si="1"/>
        <v>45901</v>
      </c>
      <c r="AT115" s="437">
        <f t="shared" si="1"/>
        <v>45931</v>
      </c>
      <c r="AU115" s="437">
        <f t="shared" si="1"/>
        <v>45962</v>
      </c>
      <c r="AV115" s="437">
        <f t="shared" si="1"/>
        <v>45992</v>
      </c>
      <c r="AW115" s="437">
        <f t="shared" si="1"/>
        <v>46023</v>
      </c>
      <c r="AX115" s="437">
        <f t="shared" si="1"/>
        <v>46054</v>
      </c>
      <c r="AY115" s="437">
        <f t="shared" si="1"/>
        <v>46082</v>
      </c>
      <c r="AZ115" s="437">
        <f t="shared" si="1"/>
        <v>46113</v>
      </c>
      <c r="BA115" s="437">
        <f t="shared" si="1"/>
        <v>46143</v>
      </c>
      <c r="BB115" s="437">
        <f t="shared" si="1"/>
        <v>46174</v>
      </c>
      <c r="BC115" s="437">
        <f t="shared" si="1"/>
        <v>46204</v>
      </c>
      <c r="BD115" s="437">
        <f t="shared" si="1"/>
        <v>46235</v>
      </c>
      <c r="BE115" s="437">
        <f t="shared" si="1"/>
        <v>46266</v>
      </c>
      <c r="BF115" s="437">
        <f t="shared" si="1"/>
        <v>46296</v>
      </c>
      <c r="BG115" s="437">
        <f t="shared" si="1"/>
        <v>46327</v>
      </c>
      <c r="BH115" s="437">
        <f t="shared" si="1"/>
        <v>46357</v>
      </c>
      <c r="BI115" s="437">
        <f t="shared" si="1"/>
        <v>46388</v>
      </c>
      <c r="BJ115" s="437">
        <f t="shared" si="1"/>
        <v>46419</v>
      </c>
      <c r="BK115" s="437">
        <f t="shared" si="1"/>
        <v>46447</v>
      </c>
      <c r="BL115" s="438">
        <f t="shared" si="1"/>
        <v>46478</v>
      </c>
    </row>
    <row r="116" ht="14.25" customHeight="1">
      <c r="A116" s="439" t="str">
        <f>IFERROR(__xludf.DUMMYFUNCTION("ARRAY_CONSTRAIN(ARRAYFORMULA(UNIQUE($A$26:$A$109,FALSE,FALSE)), 2, 1)")," ")</f>
        <v/>
      </c>
      <c r="B116" s="440"/>
      <c r="C116" s="440" t="str">
        <f t="shared" ref="C116:C272" si="2">IF(FALSE()=OR(A116=0,A116=""),VLOOKUP(A116,$A$26:$B$109,2,FALSE()),"")</f>
        <v/>
      </c>
      <c r="D116" s="439"/>
      <c r="E116" s="439" t="str">
        <f t="array" ref="E116">IFERROR(IFERROR(IFERROR(IF(TODAY()&gt;=$H115,VLOOKUP(XLOOKUP(E$115,dds!$2:$2,dds!$4:$4),STOCKHISTORY($A116,XLOOKUP(E$115,dds!$2:$2,dds!$4:$4)),2,FALSE()),VLOOKUP(TODAY(),STOCKHISTORY($A116,TODAY()),2,FALSE())),VLOOKUP(TODAY()-1,STOCKHISTORY($A116,TODAY()-1),2,FALSE())),VLOOKUP(TODAY()-2,STOCKHISTORY($A116,TODAY()-2),2,FALSE())),$E26)</f>
        <v/>
      </c>
      <c r="F116" s="439" t="str">
        <f t="array" ref="F116">IFERROR(IFERROR(IFERROR(IF(TODAY()&gt;=$H115,VLOOKUP(XLOOKUP(F$115,dds!$2:$2,dds!$4:$4),STOCKHISTORY($A116,XLOOKUP(F$115,dds!$2:$2,dds!$4:$4)),2,FALSE()),VLOOKUP(TODAY(),STOCKHISTORY($A116,TODAY()),2,FALSE())),VLOOKUP(TODAY()-1,STOCKHISTORY($A116,TODAY()-1),2,FALSE())),VLOOKUP(TODAY()-2,STOCKHISTORY($A116,TODAY()-2),2,FALSE())),$E26)</f>
        <v/>
      </c>
      <c r="G116" s="439" t="str">
        <f t="array" ref="G116">IFERROR(IFERROR(IFERROR(IF(TODAY()&gt;=$H115,VLOOKUP(XLOOKUP(G$115,dds!$2:$2,dds!$4:$4),STOCKHISTORY($A116,XLOOKUP(G$115,dds!$2:$2,dds!$4:$4)),2,FALSE()),VLOOKUP(TODAY(),STOCKHISTORY($A116,TODAY()),2,FALSE())),VLOOKUP(TODAY()-1,STOCKHISTORY($A116,TODAY()-1),2,FALSE())),VLOOKUP(TODAY()-2,STOCKHISTORY($A116,TODAY()-2),2,FALSE())),$E26)</f>
        <v/>
      </c>
      <c r="H116" s="439" t="str">
        <f t="array" ref="H116">IFERROR(IFERROR(IFERROR(IF(TODAY()&gt;=$H115,VLOOKUP(XLOOKUP(H$115,dds!$2:$2,dds!$4:$4),STOCKHISTORY($A116,XLOOKUP(H$115,dds!$2:$2,dds!$4:$4)),2,FALSE()),VLOOKUP(TODAY(),STOCKHISTORY($A116,TODAY()),2,FALSE())),VLOOKUP(TODAY()-1,STOCKHISTORY($A116,TODAY()-1),2,FALSE())),VLOOKUP(TODAY()-2,STOCKHISTORY($A116,TODAY()-2),2,FALSE())),$E26)</f>
        <v/>
      </c>
      <c r="I116" s="439" t="str">
        <f t="array" ref="I116">IFERROR(IFERROR(IFERROR(IF(TODAY()&gt;=$H115,VLOOKUP(XLOOKUP(I$115,dds!$2:$2,dds!$4:$4),STOCKHISTORY($A116,XLOOKUP(I$115,dds!$2:$2,dds!$4:$4)),2,FALSE()),VLOOKUP(TODAY(),STOCKHISTORY($A116,TODAY()),2,FALSE())),VLOOKUP(TODAY()-1,STOCKHISTORY($A116,TODAY()-1),2,FALSE())),VLOOKUP(TODAY()-2,STOCKHISTORY($A116,TODAY()-2),2,FALSE())),$E26)</f>
        <v/>
      </c>
      <c r="J116" s="439" t="str">
        <f t="array" ref="J116">IFERROR(IFERROR(IFERROR(IF(TODAY()&gt;=$H115,VLOOKUP(XLOOKUP(J$115,dds!$2:$2,dds!$4:$4),STOCKHISTORY($A116,XLOOKUP(J$115,dds!$2:$2,dds!$4:$4)),2,FALSE()),VLOOKUP(TODAY(),STOCKHISTORY($A116,TODAY()),2,FALSE())),VLOOKUP(TODAY()-1,STOCKHISTORY($A116,TODAY()-1),2,FALSE())),VLOOKUP(TODAY()-2,STOCKHISTORY($A116,TODAY()-2),2,FALSE())),$E26)</f>
        <v/>
      </c>
      <c r="K116" s="439" t="str">
        <f t="array" ref="K116">IFERROR(IFERROR(IFERROR(IF(TODAY()&gt;=$H115,VLOOKUP(XLOOKUP(K$115,dds!$2:$2,dds!$4:$4),STOCKHISTORY($A116,XLOOKUP(K$115,dds!$2:$2,dds!$4:$4)),2,FALSE()),VLOOKUP(TODAY(),STOCKHISTORY($A116,TODAY()),2,FALSE())),VLOOKUP(TODAY()-1,STOCKHISTORY($A116,TODAY()-1),2,FALSE())),VLOOKUP(TODAY()-2,STOCKHISTORY($A116,TODAY()-2),2,FALSE())),$E26)</f>
        <v/>
      </c>
      <c r="L116" s="439" t="str">
        <f t="array" ref="L116">IFERROR(IFERROR(IFERROR(IF(TODAY()&gt;=$H115,VLOOKUP(XLOOKUP(L$115,dds!$2:$2,dds!$4:$4),STOCKHISTORY($A116,XLOOKUP(L$115,dds!$2:$2,dds!$4:$4)),2,FALSE()),VLOOKUP(TODAY(),STOCKHISTORY($A116,TODAY()),2,FALSE())),VLOOKUP(TODAY()-1,STOCKHISTORY($A116,TODAY()-1),2,FALSE())),VLOOKUP(TODAY()-2,STOCKHISTORY($A116,TODAY()-2),2,FALSE())),$E26)</f>
        <v/>
      </c>
      <c r="M116" s="439" t="str">
        <f t="array" ref="M116">IFERROR(IFERROR(IFERROR(IF(TODAY()&gt;=$H115,VLOOKUP(XLOOKUP(M$115,dds!$2:$2,dds!$4:$4),STOCKHISTORY($A116,XLOOKUP(M$115,dds!$2:$2,dds!$4:$4)),2,FALSE()),VLOOKUP(TODAY(),STOCKHISTORY($A116,TODAY()),2,FALSE())),VLOOKUP(TODAY()-1,STOCKHISTORY($A116,TODAY()-1),2,FALSE())),VLOOKUP(TODAY()-2,STOCKHISTORY($A116,TODAY()-2),2,FALSE())),$E26)</f>
        <v/>
      </c>
      <c r="N116" s="439" t="str">
        <f t="array" ref="N116">IFERROR(IFERROR(IFERROR(IF(TODAY()&gt;=$H115,VLOOKUP(XLOOKUP(N$115,dds!$2:$2,dds!$4:$4),STOCKHISTORY($A116,XLOOKUP(N$115,dds!$2:$2,dds!$4:$4)),2,FALSE()),VLOOKUP(TODAY(),STOCKHISTORY($A116,TODAY()),2,FALSE())),VLOOKUP(TODAY()-1,STOCKHISTORY($A116,TODAY()-1),2,FALSE())),VLOOKUP(TODAY()-2,STOCKHISTORY($A116,TODAY()-2),2,FALSE())),$E26)</f>
        <v/>
      </c>
      <c r="O116" s="439" t="str">
        <f t="array" ref="O116">IFERROR(IFERROR(IFERROR(IF(TODAY()&gt;=$H115,VLOOKUP(XLOOKUP(O$115,dds!$2:$2,dds!$4:$4),STOCKHISTORY($A116,XLOOKUP(O$115,dds!$2:$2,dds!$4:$4)),2,FALSE()),VLOOKUP(TODAY(),STOCKHISTORY($A116,TODAY()),2,FALSE())),VLOOKUP(TODAY()-1,STOCKHISTORY($A116,TODAY()-1),2,FALSE())),VLOOKUP(TODAY()-2,STOCKHISTORY($A116,TODAY()-2),2,FALSE())),$E26)</f>
        <v/>
      </c>
      <c r="P116" s="439" t="str">
        <f t="array" ref="P116">IFERROR(IFERROR(IFERROR(IF(TODAY()&gt;=$H115,VLOOKUP(XLOOKUP(P$115,dds!$2:$2,dds!$4:$4),STOCKHISTORY($A116,XLOOKUP(P$115,dds!$2:$2,dds!$4:$4)),2,FALSE()),VLOOKUP(TODAY(),STOCKHISTORY($A116,TODAY()),2,FALSE())),VLOOKUP(TODAY()-1,STOCKHISTORY($A116,TODAY()-1),2,FALSE())),VLOOKUP(TODAY()-2,STOCKHISTORY($A116,TODAY()-2),2,FALSE())),$E26)</f>
        <v/>
      </c>
      <c r="Q116" s="439" t="str">
        <f t="array" ref="Q116">IFERROR(IFERROR(IFERROR(IF(TODAY()&gt;=$H115,VLOOKUP(XLOOKUP(Q$115,dds!$2:$2,dds!$4:$4),STOCKHISTORY($A116,XLOOKUP(Q$115,dds!$2:$2,dds!$4:$4)),2,FALSE()),VLOOKUP(TODAY(),STOCKHISTORY($A116,TODAY()),2,FALSE())),VLOOKUP(TODAY()-1,STOCKHISTORY($A116,TODAY()-1),2,FALSE())),VLOOKUP(TODAY()-2,STOCKHISTORY($A116,TODAY()-2),2,FALSE())),$E26)</f>
        <v/>
      </c>
      <c r="R116" s="439" t="str">
        <f t="array" ref="R116">IFERROR(IFERROR(IFERROR(IF(TODAY()&gt;=$H115,VLOOKUP(XLOOKUP(R$115,dds!$2:$2,dds!$4:$4),STOCKHISTORY($A116,XLOOKUP(R$115,dds!$2:$2,dds!$4:$4)),2,FALSE()),VLOOKUP(TODAY(),STOCKHISTORY($A116,TODAY()),2,FALSE())),VLOOKUP(TODAY()-1,STOCKHISTORY($A116,TODAY()-1),2,FALSE())),VLOOKUP(TODAY()-2,STOCKHISTORY($A116,TODAY()-2),2,FALSE())),$E26)</f>
        <v/>
      </c>
      <c r="S116" s="439" t="str">
        <f t="array" ref="S116">IFERROR(IFERROR(IFERROR(IF(TODAY()&gt;=$H115,VLOOKUP(XLOOKUP(S$115,dds!$2:$2,dds!$4:$4),STOCKHISTORY($A116,XLOOKUP(S$115,dds!$2:$2,dds!$4:$4)),2,FALSE()),VLOOKUP(TODAY(),STOCKHISTORY($A116,TODAY()),2,FALSE())),VLOOKUP(TODAY()-1,STOCKHISTORY($A116,TODAY()-1),2,FALSE())),VLOOKUP(TODAY()-2,STOCKHISTORY($A116,TODAY()-2),2,FALSE())),$E26)</f>
        <v/>
      </c>
      <c r="T116" s="439" t="str">
        <f t="array" ref="T116">IFERROR(IFERROR(IFERROR(IF(TODAY()&gt;=$H115,VLOOKUP(XLOOKUP(T$115,dds!$2:$2,dds!$4:$4),STOCKHISTORY($A116,XLOOKUP(T$115,dds!$2:$2,dds!$4:$4)),2,FALSE()),VLOOKUP(TODAY(),STOCKHISTORY($A116,TODAY()),2,FALSE())),VLOOKUP(TODAY()-1,STOCKHISTORY($A116,TODAY()-1),2,FALSE())),VLOOKUP(TODAY()-2,STOCKHISTORY($A116,TODAY()-2),2,FALSE())),$E26)</f>
        <v/>
      </c>
      <c r="U116" s="439" t="str">
        <f t="array" ref="U116">IFERROR(IFERROR(IFERROR(IF(TODAY()&gt;=$H115,VLOOKUP(XLOOKUP(U$115,dds!$2:$2,dds!$4:$4),STOCKHISTORY($A116,XLOOKUP(U$115,dds!$2:$2,dds!$4:$4)),2,FALSE()),VLOOKUP(TODAY(),STOCKHISTORY($A116,TODAY()),2,FALSE())),VLOOKUP(TODAY()-1,STOCKHISTORY($A116,TODAY()-1),2,FALSE())),VLOOKUP(TODAY()-2,STOCKHISTORY($A116,TODAY()-2),2,FALSE())),$E26)</f>
        <v/>
      </c>
      <c r="V116" s="439" t="str">
        <f t="array" ref="V116">IFERROR(IFERROR(IFERROR(IF(TODAY()&gt;=$H115,VLOOKUP(XLOOKUP(V$115,dds!$2:$2,dds!$4:$4),STOCKHISTORY($A116,XLOOKUP(V$115,dds!$2:$2,dds!$4:$4)),2,FALSE()),VLOOKUP(TODAY(),STOCKHISTORY($A116,TODAY()),2,FALSE())),VLOOKUP(TODAY()-1,STOCKHISTORY($A116,TODAY()-1),2,FALSE())),VLOOKUP(TODAY()-2,STOCKHISTORY($A116,TODAY()-2),2,FALSE())),$E26)</f>
        <v/>
      </c>
      <c r="W116" s="439" t="str">
        <f t="array" ref="W116">IFERROR(IFERROR(IFERROR(IF(TODAY()&gt;=$H115,VLOOKUP(XLOOKUP(W$115,dds!$2:$2,dds!$4:$4),STOCKHISTORY($A116,XLOOKUP(W$115,dds!$2:$2,dds!$4:$4)),2,FALSE()),VLOOKUP(TODAY(),STOCKHISTORY($A116,TODAY()),2,FALSE())),VLOOKUP(TODAY()-1,STOCKHISTORY($A116,TODAY()-1),2,FALSE())),VLOOKUP(TODAY()-2,STOCKHISTORY($A116,TODAY()-2),2,FALSE())),$E26)</f>
        <v/>
      </c>
      <c r="X116" s="439" t="str">
        <f t="array" ref="X116">IFERROR(IFERROR(IFERROR(IF(TODAY()&gt;=$H115,VLOOKUP(XLOOKUP(X$115,dds!$2:$2,dds!$4:$4),STOCKHISTORY($A116,XLOOKUP(X$115,dds!$2:$2,dds!$4:$4)),2,FALSE()),VLOOKUP(TODAY(),STOCKHISTORY($A116,TODAY()),2,FALSE())),VLOOKUP(TODAY()-1,STOCKHISTORY($A116,TODAY()-1),2,FALSE())),VLOOKUP(TODAY()-2,STOCKHISTORY($A116,TODAY()-2),2,FALSE())),$E26)</f>
        <v/>
      </c>
      <c r="Y116" s="439" t="str">
        <f t="array" ref="Y116">IFERROR(IFERROR(IFERROR(IF(TODAY()&gt;=$H115,VLOOKUP(XLOOKUP(Y$115,dds!$2:$2,dds!$4:$4),STOCKHISTORY($A116,XLOOKUP(Y$115,dds!$2:$2,dds!$4:$4)),2,FALSE()),VLOOKUP(TODAY(),STOCKHISTORY($A116,TODAY()),2,FALSE())),VLOOKUP(TODAY()-1,STOCKHISTORY($A116,TODAY()-1),2,FALSE())),VLOOKUP(TODAY()-2,STOCKHISTORY($A116,TODAY()-2),2,FALSE())),$E26)</f>
        <v/>
      </c>
      <c r="Z116" s="439" t="str">
        <f t="array" ref="Z116">IFERROR(IFERROR(IFERROR(IF(TODAY()&gt;=$H115,VLOOKUP(XLOOKUP(Z$115,dds!$2:$2,dds!$4:$4),STOCKHISTORY($A116,XLOOKUP(Z$115,dds!$2:$2,dds!$4:$4)),2,FALSE()),VLOOKUP(TODAY(),STOCKHISTORY($A116,TODAY()),2,FALSE())),VLOOKUP(TODAY()-1,STOCKHISTORY($A116,TODAY()-1),2,FALSE())),VLOOKUP(TODAY()-2,STOCKHISTORY($A116,TODAY()-2),2,FALSE())),$E26)</f>
        <v/>
      </c>
      <c r="AA116" s="439" t="str">
        <f t="array" ref="AA116">IFERROR(IFERROR(IFERROR(IF(TODAY()&gt;=$H115,VLOOKUP(XLOOKUP(AA$115,dds!$2:$2,dds!$4:$4),STOCKHISTORY($A116,XLOOKUP(AA$115,dds!$2:$2,dds!$4:$4)),2,FALSE()),VLOOKUP(TODAY(),STOCKHISTORY($A116,TODAY()),2,FALSE())),VLOOKUP(TODAY()-1,STOCKHISTORY($A116,TODAY()-1),2,FALSE())),VLOOKUP(TODAY()-2,STOCKHISTORY($A116,TODAY()-2),2,FALSE())),$E26)</f>
        <v/>
      </c>
      <c r="AB116" s="439" t="str">
        <f t="array" ref="AB116">IFERROR(IFERROR(IFERROR(IF(TODAY()&gt;=$H115,VLOOKUP(XLOOKUP(AB$115,dds!$2:$2,dds!$4:$4),STOCKHISTORY($A116,XLOOKUP(AB$115,dds!$2:$2,dds!$4:$4)),2,FALSE()),VLOOKUP(TODAY(),STOCKHISTORY($A116,TODAY()),2,FALSE())),VLOOKUP(TODAY()-1,STOCKHISTORY($A116,TODAY()-1),2,FALSE())),VLOOKUP(TODAY()-2,STOCKHISTORY($A116,TODAY()-2),2,FALSE())),$E26)</f>
        <v/>
      </c>
      <c r="AC116" s="439" t="str">
        <f t="array" ref="AC116">IFERROR(IFERROR(IFERROR(IF(TODAY()&gt;=$H115,VLOOKUP(XLOOKUP(AC$115,dds!$2:$2,dds!$4:$4),STOCKHISTORY($A116,XLOOKUP(AC$115,dds!$2:$2,dds!$4:$4)),2,FALSE()),VLOOKUP(TODAY(),STOCKHISTORY($A116,TODAY()),2,FALSE())),VLOOKUP(TODAY()-1,STOCKHISTORY($A116,TODAY()-1),2,FALSE())),VLOOKUP(TODAY()-2,STOCKHISTORY($A116,TODAY()-2),2,FALSE())),$E26)</f>
        <v/>
      </c>
      <c r="AD116" s="439" t="str">
        <f t="array" ref="AD116">IFERROR(IFERROR(IFERROR(IF(TODAY()&gt;=$H115,VLOOKUP(XLOOKUP(AD$115,dds!$2:$2,dds!$4:$4),STOCKHISTORY($A116,XLOOKUP(AD$115,dds!$2:$2,dds!$4:$4)),2,FALSE()),VLOOKUP(TODAY(),STOCKHISTORY($A116,TODAY()),2,FALSE())),VLOOKUP(TODAY()-1,STOCKHISTORY($A116,TODAY()-1),2,FALSE())),VLOOKUP(TODAY()-2,STOCKHISTORY($A116,TODAY()-2),2,FALSE())),$E26)</f>
        <v/>
      </c>
      <c r="AE116" s="439" t="str">
        <f t="array" ref="AE116">IFERROR(IFERROR(IFERROR(IF(TODAY()&gt;=$H115,VLOOKUP(XLOOKUP(AE$115,dds!$2:$2,dds!$4:$4),STOCKHISTORY($A116,XLOOKUP(AE$115,dds!$2:$2,dds!$4:$4)),2,FALSE()),VLOOKUP(TODAY(),STOCKHISTORY($A116,TODAY()),2,FALSE())),VLOOKUP(TODAY()-1,STOCKHISTORY($A116,TODAY()-1),2,FALSE())),VLOOKUP(TODAY()-2,STOCKHISTORY($A116,TODAY()-2),2,FALSE())),$E26)</f>
        <v/>
      </c>
      <c r="AF116" s="439" t="str">
        <f t="array" ref="AF116">IFERROR(IFERROR(IFERROR(IF(TODAY()&gt;=$H115,VLOOKUP(XLOOKUP(AF$115,dds!$2:$2,dds!$4:$4),STOCKHISTORY($A116,XLOOKUP(AF$115,dds!$2:$2,dds!$4:$4)),2,FALSE()),VLOOKUP(TODAY(),STOCKHISTORY($A116,TODAY()),2,FALSE())),VLOOKUP(TODAY()-1,STOCKHISTORY($A116,TODAY()-1),2,FALSE())),VLOOKUP(TODAY()-2,STOCKHISTORY($A116,TODAY()-2),2,FALSE())),$E26)</f>
        <v/>
      </c>
      <c r="AG116" s="439" t="str">
        <f t="array" ref="AG116">IFERROR(IFERROR(IFERROR(IF(TODAY()&gt;=$H115,VLOOKUP(XLOOKUP(AG$115,dds!$2:$2,dds!$4:$4),STOCKHISTORY($A116,XLOOKUP(AG$115,dds!$2:$2,dds!$4:$4)),2,FALSE()),VLOOKUP(TODAY(),STOCKHISTORY($A116,TODAY()),2,FALSE())),VLOOKUP(TODAY()-1,STOCKHISTORY($A116,TODAY()-1),2,FALSE())),VLOOKUP(TODAY()-2,STOCKHISTORY($A116,TODAY()-2),2,FALSE())),$E26)</f>
        <v/>
      </c>
      <c r="AH116" s="439" t="str">
        <f t="array" ref="AH116">IFERROR(IFERROR(IFERROR(IF(TODAY()&gt;=$H115,VLOOKUP(XLOOKUP(AH$115,dds!$2:$2,dds!$4:$4),STOCKHISTORY($A116,XLOOKUP(AH$115,dds!$2:$2,dds!$4:$4)),2,FALSE()),VLOOKUP(TODAY(),STOCKHISTORY($A116,TODAY()),2,FALSE())),VLOOKUP(TODAY()-1,STOCKHISTORY($A116,TODAY()-1),2,FALSE())),VLOOKUP(TODAY()-2,STOCKHISTORY($A116,TODAY()-2),2,FALSE())),$E26)</f>
        <v/>
      </c>
      <c r="AI116" s="439" t="str">
        <f t="array" ref="AI116">IFERROR(IFERROR(IFERROR(IF(TODAY()&gt;=$H115,VLOOKUP(XLOOKUP(AI$115,dds!$2:$2,dds!$4:$4),STOCKHISTORY($A116,XLOOKUP(AI$115,dds!$2:$2,dds!$4:$4)),2,FALSE()),VLOOKUP(TODAY(),STOCKHISTORY($A116,TODAY()),2,FALSE())),VLOOKUP(TODAY()-1,STOCKHISTORY($A116,TODAY()-1),2,FALSE())),VLOOKUP(TODAY()-2,STOCKHISTORY($A116,TODAY()-2),2,FALSE())),$E26)</f>
        <v/>
      </c>
      <c r="AJ116" s="439" t="str">
        <f t="array" ref="AJ116">IFERROR(IFERROR(IFERROR(IF(TODAY()&gt;=$H115,VLOOKUP(XLOOKUP(AJ$115,dds!$2:$2,dds!$4:$4),STOCKHISTORY($A116,XLOOKUP(AJ$115,dds!$2:$2,dds!$4:$4)),2,FALSE()),VLOOKUP(TODAY(),STOCKHISTORY($A116,TODAY()),2,FALSE())),VLOOKUP(TODAY()-1,STOCKHISTORY($A116,TODAY()-1),2,FALSE())),VLOOKUP(TODAY()-2,STOCKHISTORY($A116,TODAY()-2),2,FALSE())),$E26)</f>
        <v/>
      </c>
      <c r="AK116" s="439" t="str">
        <f t="array" ref="AK116">IFERROR(IFERROR(IFERROR(IF(TODAY()&gt;=$H115,VLOOKUP(XLOOKUP(AK$115,dds!$2:$2,dds!$4:$4),STOCKHISTORY($A116,XLOOKUP(AK$115,dds!$2:$2,dds!$4:$4)),2,FALSE()),VLOOKUP(TODAY(),STOCKHISTORY($A116,TODAY()),2,FALSE())),VLOOKUP(TODAY()-1,STOCKHISTORY($A116,TODAY()-1),2,FALSE())),VLOOKUP(TODAY()-2,STOCKHISTORY($A116,TODAY()-2),2,FALSE())),$E26)</f>
        <v/>
      </c>
      <c r="AL116" s="439" t="str">
        <f t="array" ref="AL116">IFERROR(IFERROR(IFERROR(IF(TODAY()&gt;=$H115,VLOOKUP(XLOOKUP(AL$115,dds!$2:$2,dds!$4:$4),STOCKHISTORY($A116,XLOOKUP(AL$115,dds!$2:$2,dds!$4:$4)),2,FALSE()),VLOOKUP(TODAY(),STOCKHISTORY($A116,TODAY()),2,FALSE())),VLOOKUP(TODAY()-1,STOCKHISTORY($A116,TODAY()-1),2,FALSE())),VLOOKUP(TODAY()-2,STOCKHISTORY($A116,TODAY()-2),2,FALSE())),$E26)</f>
        <v/>
      </c>
      <c r="AM116" s="439" t="str">
        <f t="array" ref="AM116">IFERROR(IFERROR(IFERROR(IF(TODAY()&gt;=$H115,VLOOKUP(XLOOKUP(AM$115,dds!$2:$2,dds!$4:$4),STOCKHISTORY($A116,XLOOKUP(AM$115,dds!$2:$2,dds!$4:$4)),2,FALSE()),VLOOKUP(TODAY(),STOCKHISTORY($A116,TODAY()),2,FALSE())),VLOOKUP(TODAY()-1,STOCKHISTORY($A116,TODAY()-1),2,FALSE())),VLOOKUP(TODAY()-2,STOCKHISTORY($A116,TODAY()-2),2,FALSE())),$E26)</f>
        <v/>
      </c>
      <c r="AN116" s="439" t="str">
        <f t="array" ref="AN116">IFERROR(IFERROR(IFERROR(IF(TODAY()&gt;=$H115,VLOOKUP(XLOOKUP(AN$115,dds!$2:$2,dds!$4:$4),STOCKHISTORY($A116,XLOOKUP(AN$115,dds!$2:$2,dds!$4:$4)),2,FALSE()),VLOOKUP(TODAY(),STOCKHISTORY($A116,TODAY()),2,FALSE())),VLOOKUP(TODAY()-1,STOCKHISTORY($A116,TODAY()-1),2,FALSE())),VLOOKUP(TODAY()-2,STOCKHISTORY($A116,TODAY()-2),2,FALSE())),$E26)</f>
        <v/>
      </c>
      <c r="AO116" s="439" t="str">
        <f t="array" ref="AO116">IFERROR(IFERROR(IFERROR(IF(TODAY()&gt;=$H115,VLOOKUP(XLOOKUP(AO$115,dds!$2:$2,dds!$4:$4),STOCKHISTORY($A116,XLOOKUP(AO$115,dds!$2:$2,dds!$4:$4)),2,FALSE()),VLOOKUP(TODAY(),STOCKHISTORY($A116,TODAY()),2,FALSE())),VLOOKUP(TODAY()-1,STOCKHISTORY($A116,TODAY()-1),2,FALSE())),VLOOKUP(TODAY()-2,STOCKHISTORY($A116,TODAY()-2),2,FALSE())),$E26)</f>
        <v/>
      </c>
      <c r="AP116" s="439" t="str">
        <f t="array" ref="AP116">IFERROR(IFERROR(IFERROR(IF(TODAY()&gt;=$H115,VLOOKUP(XLOOKUP(AP$115,dds!$2:$2,dds!$4:$4),STOCKHISTORY($A116,XLOOKUP(AP$115,dds!$2:$2,dds!$4:$4)),2,FALSE()),VLOOKUP(TODAY(),STOCKHISTORY($A116,TODAY()),2,FALSE())),VLOOKUP(TODAY()-1,STOCKHISTORY($A116,TODAY()-1),2,FALSE())),VLOOKUP(TODAY()-2,STOCKHISTORY($A116,TODAY()-2),2,FALSE())),$E26)</f>
        <v/>
      </c>
      <c r="AQ116" s="439" t="str">
        <f t="array" ref="AQ116">IFERROR(IFERROR(IFERROR(IF(TODAY()&gt;=$H115,VLOOKUP(XLOOKUP(AQ$115,dds!$2:$2,dds!$4:$4),STOCKHISTORY($A116,XLOOKUP(AQ$115,dds!$2:$2,dds!$4:$4)),2,FALSE()),VLOOKUP(TODAY(),STOCKHISTORY($A116,TODAY()),2,FALSE())),VLOOKUP(TODAY()-1,STOCKHISTORY($A116,TODAY()-1),2,FALSE())),VLOOKUP(TODAY()-2,STOCKHISTORY($A116,TODAY()-2),2,FALSE())),$E26)</f>
        <v/>
      </c>
      <c r="AR116" s="439" t="str">
        <f t="array" ref="AR116">IFERROR(IFERROR(IFERROR(IF(TODAY()&gt;=$H115,VLOOKUP(XLOOKUP(AR$115,dds!$2:$2,dds!$4:$4),STOCKHISTORY($A116,XLOOKUP(AR$115,dds!$2:$2,dds!$4:$4)),2,FALSE()),VLOOKUP(TODAY(),STOCKHISTORY($A116,TODAY()),2,FALSE())),VLOOKUP(TODAY()-1,STOCKHISTORY($A116,TODAY()-1),2,FALSE())),VLOOKUP(TODAY()-2,STOCKHISTORY($A116,TODAY()-2),2,FALSE())),$E26)</f>
        <v/>
      </c>
      <c r="AS116" s="439" t="str">
        <f t="array" ref="AS116">IFERROR(IFERROR(IFERROR(IF(TODAY()&gt;=$H115,VLOOKUP(XLOOKUP(AS$115,dds!$2:$2,dds!$4:$4),STOCKHISTORY($A116,XLOOKUP(AS$115,dds!$2:$2,dds!$4:$4)),2,FALSE()),VLOOKUP(TODAY(),STOCKHISTORY($A116,TODAY()),2,FALSE())),VLOOKUP(TODAY()-1,STOCKHISTORY($A116,TODAY()-1),2,FALSE())),VLOOKUP(TODAY()-2,STOCKHISTORY($A116,TODAY()-2),2,FALSE())),$E26)</f>
        <v/>
      </c>
      <c r="AT116" s="439" t="str">
        <f t="array" ref="AT116">IFERROR(IFERROR(IFERROR(IF(TODAY()&gt;=$H115,VLOOKUP(XLOOKUP(AT$115,dds!$2:$2,dds!$4:$4),STOCKHISTORY($A116,XLOOKUP(AT$115,dds!$2:$2,dds!$4:$4)),2,FALSE()),VLOOKUP(TODAY(),STOCKHISTORY($A116,TODAY()),2,FALSE())),VLOOKUP(TODAY()-1,STOCKHISTORY($A116,TODAY()-1),2,FALSE())),VLOOKUP(TODAY()-2,STOCKHISTORY($A116,TODAY()-2),2,FALSE())),$E26)</f>
        <v/>
      </c>
      <c r="AU116" s="439" t="str">
        <f t="array" ref="AU116">IFERROR(IFERROR(IFERROR(IF(TODAY()&gt;=$H115,VLOOKUP(XLOOKUP(AU$115,dds!$2:$2,dds!$4:$4),STOCKHISTORY($A116,XLOOKUP(AU$115,dds!$2:$2,dds!$4:$4)),2,FALSE()),VLOOKUP(TODAY(),STOCKHISTORY($A116,TODAY()),2,FALSE())),VLOOKUP(TODAY()-1,STOCKHISTORY($A116,TODAY()-1),2,FALSE())),VLOOKUP(TODAY()-2,STOCKHISTORY($A116,TODAY()-2),2,FALSE())),$E26)</f>
        <v/>
      </c>
      <c r="AV116" s="439" t="str">
        <f t="array" ref="AV116">IFERROR(IFERROR(IFERROR(IF(TODAY()&gt;=$H115,VLOOKUP(XLOOKUP(AV$115,dds!$2:$2,dds!$4:$4),STOCKHISTORY($A116,XLOOKUP(AV$115,dds!$2:$2,dds!$4:$4)),2,FALSE()),VLOOKUP(TODAY(),STOCKHISTORY($A116,TODAY()),2,FALSE())),VLOOKUP(TODAY()-1,STOCKHISTORY($A116,TODAY()-1),2,FALSE())),VLOOKUP(TODAY()-2,STOCKHISTORY($A116,TODAY()-2),2,FALSE())),$E26)</f>
        <v/>
      </c>
      <c r="AW116" s="439" t="str">
        <f t="array" ref="AW116">IFERROR(IFERROR(IFERROR(IF(TODAY()&gt;=$H115,VLOOKUP(XLOOKUP(AW$115,dds!$2:$2,dds!$4:$4),STOCKHISTORY($A116,XLOOKUP(AW$115,dds!$2:$2,dds!$4:$4)),2,FALSE()),VLOOKUP(TODAY(),STOCKHISTORY($A116,TODAY()),2,FALSE())),VLOOKUP(TODAY()-1,STOCKHISTORY($A116,TODAY()-1),2,FALSE())),VLOOKUP(TODAY()-2,STOCKHISTORY($A116,TODAY()-2),2,FALSE())),$E26)</f>
        <v/>
      </c>
      <c r="AX116" s="439" t="str">
        <f t="array" ref="AX116">IFERROR(IFERROR(IFERROR(IF(TODAY()&gt;=$H115,VLOOKUP(XLOOKUP(AX$115,dds!$2:$2,dds!$4:$4),STOCKHISTORY($A116,XLOOKUP(AX$115,dds!$2:$2,dds!$4:$4)),2,FALSE()),VLOOKUP(TODAY(),STOCKHISTORY($A116,TODAY()),2,FALSE())),VLOOKUP(TODAY()-1,STOCKHISTORY($A116,TODAY()-1),2,FALSE())),VLOOKUP(TODAY()-2,STOCKHISTORY($A116,TODAY()-2),2,FALSE())),$E26)</f>
        <v/>
      </c>
      <c r="AY116" s="439" t="str">
        <f t="array" ref="AY116">IFERROR(IFERROR(IFERROR(IF(TODAY()&gt;=$H115,VLOOKUP(XLOOKUP(AY$115,dds!$2:$2,dds!$4:$4),STOCKHISTORY($A116,XLOOKUP(AY$115,dds!$2:$2,dds!$4:$4)),2,FALSE()),VLOOKUP(TODAY(),STOCKHISTORY($A116,TODAY()),2,FALSE())),VLOOKUP(TODAY()-1,STOCKHISTORY($A116,TODAY()-1),2,FALSE())),VLOOKUP(TODAY()-2,STOCKHISTORY($A116,TODAY()-2),2,FALSE())),$E26)</f>
        <v/>
      </c>
      <c r="AZ116" s="439" t="str">
        <f t="array" ref="AZ116">IFERROR(IFERROR(IFERROR(IF(TODAY()&gt;=$H115,VLOOKUP(XLOOKUP(AZ$115,dds!$2:$2,dds!$4:$4),STOCKHISTORY($A116,XLOOKUP(AZ$115,dds!$2:$2,dds!$4:$4)),2,FALSE()),VLOOKUP(TODAY(),STOCKHISTORY($A116,TODAY()),2,FALSE())),VLOOKUP(TODAY()-1,STOCKHISTORY($A116,TODAY()-1),2,FALSE())),VLOOKUP(TODAY()-2,STOCKHISTORY($A116,TODAY()-2),2,FALSE())),$E26)</f>
        <v/>
      </c>
      <c r="BA116" s="439" t="str">
        <f t="array" ref="BA116">IFERROR(IFERROR(IFERROR(IF(TODAY()&gt;=$H115,VLOOKUP(XLOOKUP(BA$115,dds!$2:$2,dds!$4:$4),STOCKHISTORY($A116,XLOOKUP(BA$115,dds!$2:$2,dds!$4:$4)),2,FALSE()),VLOOKUP(TODAY(),STOCKHISTORY($A116,TODAY()),2,FALSE())),VLOOKUP(TODAY()-1,STOCKHISTORY($A116,TODAY()-1),2,FALSE())),VLOOKUP(TODAY()-2,STOCKHISTORY($A116,TODAY()-2),2,FALSE())),$E26)</f>
        <v/>
      </c>
      <c r="BB116" s="439" t="str">
        <f t="array" ref="BB116">IFERROR(IFERROR(IFERROR(IF(TODAY()&gt;=$H115,VLOOKUP(XLOOKUP(BB$115,dds!$2:$2,dds!$4:$4),STOCKHISTORY($A116,XLOOKUP(BB$115,dds!$2:$2,dds!$4:$4)),2,FALSE()),VLOOKUP(TODAY(),STOCKHISTORY($A116,TODAY()),2,FALSE())),VLOOKUP(TODAY()-1,STOCKHISTORY($A116,TODAY()-1),2,FALSE())),VLOOKUP(TODAY()-2,STOCKHISTORY($A116,TODAY()-2),2,FALSE())),$E26)</f>
        <v/>
      </c>
      <c r="BC116" s="439" t="str">
        <f t="array" ref="BC116">IFERROR(IFERROR(IFERROR(IF(TODAY()&gt;=$H115,VLOOKUP(XLOOKUP(BC$115,dds!$2:$2,dds!$4:$4),STOCKHISTORY($A116,XLOOKUP(BC$115,dds!$2:$2,dds!$4:$4)),2,FALSE()),VLOOKUP(TODAY(),STOCKHISTORY($A116,TODAY()),2,FALSE())),VLOOKUP(TODAY()-1,STOCKHISTORY($A116,TODAY()-1),2,FALSE())),VLOOKUP(TODAY()-2,STOCKHISTORY($A116,TODAY()-2),2,FALSE())),$E26)</f>
        <v/>
      </c>
      <c r="BD116" s="439" t="str">
        <f t="array" ref="BD116">IFERROR(IFERROR(IFERROR(IF(TODAY()&gt;=$H115,VLOOKUP(XLOOKUP(BD$115,dds!$2:$2,dds!$4:$4),STOCKHISTORY($A116,XLOOKUP(BD$115,dds!$2:$2,dds!$4:$4)),2,FALSE()),VLOOKUP(TODAY(),STOCKHISTORY($A116,TODAY()),2,FALSE())),VLOOKUP(TODAY()-1,STOCKHISTORY($A116,TODAY()-1),2,FALSE())),VLOOKUP(TODAY()-2,STOCKHISTORY($A116,TODAY()-2),2,FALSE())),$E26)</f>
        <v/>
      </c>
      <c r="BE116" s="439" t="str">
        <f t="array" ref="BE116">IFERROR(IFERROR(IFERROR(IF(TODAY()&gt;=$H115,VLOOKUP(XLOOKUP(BE$115,dds!$2:$2,dds!$4:$4),STOCKHISTORY($A116,XLOOKUP(BE$115,dds!$2:$2,dds!$4:$4)),2,FALSE()),VLOOKUP(TODAY(),STOCKHISTORY($A116,TODAY()),2,FALSE())),VLOOKUP(TODAY()-1,STOCKHISTORY($A116,TODAY()-1),2,FALSE())),VLOOKUP(TODAY()-2,STOCKHISTORY($A116,TODAY()-2),2,FALSE())),$E26)</f>
        <v/>
      </c>
      <c r="BF116" s="439" t="str">
        <f t="array" ref="BF116">IFERROR(IFERROR(IFERROR(IF(TODAY()&gt;=$H115,VLOOKUP(XLOOKUP(BF$115,dds!$2:$2,dds!$4:$4),STOCKHISTORY($A116,XLOOKUP(BF$115,dds!$2:$2,dds!$4:$4)),2,FALSE()),VLOOKUP(TODAY(),STOCKHISTORY($A116,TODAY()),2,FALSE())),VLOOKUP(TODAY()-1,STOCKHISTORY($A116,TODAY()-1),2,FALSE())),VLOOKUP(TODAY()-2,STOCKHISTORY($A116,TODAY()-2),2,FALSE())),$E26)</f>
        <v/>
      </c>
      <c r="BG116" s="439" t="str">
        <f t="array" ref="BG116">IFERROR(IFERROR(IFERROR(IF(TODAY()&gt;=$H115,VLOOKUP(XLOOKUP(BG$115,dds!$2:$2,dds!$4:$4),STOCKHISTORY($A116,XLOOKUP(BG$115,dds!$2:$2,dds!$4:$4)),2,FALSE()),VLOOKUP(TODAY(),STOCKHISTORY($A116,TODAY()),2,FALSE())),VLOOKUP(TODAY()-1,STOCKHISTORY($A116,TODAY()-1),2,FALSE())),VLOOKUP(TODAY()-2,STOCKHISTORY($A116,TODAY()-2),2,FALSE())),$E26)</f>
        <v/>
      </c>
      <c r="BH116" s="439" t="str">
        <f t="array" ref="BH116">IFERROR(IFERROR(IFERROR(IF(TODAY()&gt;=$H115,VLOOKUP(XLOOKUP(BH$115,dds!$2:$2,dds!$4:$4),STOCKHISTORY($A116,XLOOKUP(BH$115,dds!$2:$2,dds!$4:$4)),2,FALSE()),VLOOKUP(TODAY(),STOCKHISTORY($A116,TODAY()),2,FALSE())),VLOOKUP(TODAY()-1,STOCKHISTORY($A116,TODAY()-1),2,FALSE())),VLOOKUP(TODAY()-2,STOCKHISTORY($A116,TODAY()-2),2,FALSE())),$E26)</f>
        <v/>
      </c>
      <c r="BI116" s="439" t="str">
        <f t="array" ref="BI116">IFERROR(IFERROR(IFERROR(IF(TODAY()&gt;=$H115,VLOOKUP(XLOOKUP(BI$115,dds!$2:$2,dds!$4:$4),STOCKHISTORY($A116,XLOOKUP(BI$115,dds!$2:$2,dds!$4:$4)),2,FALSE()),VLOOKUP(TODAY(),STOCKHISTORY($A116,TODAY()),2,FALSE())),VLOOKUP(TODAY()-1,STOCKHISTORY($A116,TODAY()-1),2,FALSE())),VLOOKUP(TODAY()-2,STOCKHISTORY($A116,TODAY()-2),2,FALSE())),$E26)</f>
        <v/>
      </c>
      <c r="BJ116" s="439" t="str">
        <f t="array" ref="BJ116">IFERROR(IFERROR(IFERROR(IF(TODAY()&gt;=$H115,VLOOKUP(XLOOKUP(BJ$115,dds!$2:$2,dds!$4:$4),STOCKHISTORY($A116,XLOOKUP(BJ$115,dds!$2:$2,dds!$4:$4)),2,FALSE()),VLOOKUP(TODAY(),STOCKHISTORY($A116,TODAY()),2,FALSE())),VLOOKUP(TODAY()-1,STOCKHISTORY($A116,TODAY()-1),2,FALSE())),VLOOKUP(TODAY()-2,STOCKHISTORY($A116,TODAY()-2),2,FALSE())),$E26)</f>
        <v/>
      </c>
      <c r="BK116" s="439" t="str">
        <f t="array" ref="BK116">IFERROR(IFERROR(IFERROR(IF(TODAY()&gt;=$H115,VLOOKUP(XLOOKUP(BK$115,dds!$2:$2,dds!$4:$4),STOCKHISTORY($A116,XLOOKUP(BK$115,dds!$2:$2,dds!$4:$4)),2,FALSE()),VLOOKUP(TODAY(),STOCKHISTORY($A116,TODAY()),2,FALSE())),VLOOKUP(TODAY()-1,STOCKHISTORY($A116,TODAY()-1),2,FALSE())),VLOOKUP(TODAY()-2,STOCKHISTORY($A116,TODAY()-2),2,FALSE())),$E26)</f>
        <v/>
      </c>
      <c r="BL116" s="439" t="str">
        <f t="array" ref="BL116">IFERROR(IFERROR(IFERROR(IF(TODAY()&gt;=$H115,VLOOKUP(XLOOKUP(BL$115,dds!$2:$2,dds!$4:$4),STOCKHISTORY($A116,XLOOKUP(BL$115,dds!$2:$2,dds!$4:$4)),2,FALSE()),VLOOKUP(TODAY(),STOCKHISTORY($A116,TODAY()),2,FALSE())),VLOOKUP(TODAY()-1,STOCKHISTORY($A116,TODAY()-1),2,FALSE())),VLOOKUP(TODAY()-2,STOCKHISTORY($A116,TODAY()-2),2,FALSE())),$E26)</f>
        <v/>
      </c>
    </row>
    <row r="117" ht="14.25" customHeight="1">
      <c r="A117" s="368"/>
      <c r="B117" s="367"/>
      <c r="C117" s="440" t="str">
        <f t="shared" si="2"/>
        <v/>
      </c>
      <c r="D117" s="368"/>
      <c r="E117" s="368" t="str">
        <f t="array" ref="E117">IFERROR(IFERROR(IFERROR(IF(TODAY()&gt;=$H116,VLOOKUP(XLOOKUP(E$115,dds!$2:$2,dds!$4:$4),STOCKHISTORY($A117,XLOOKUP(E$115,dds!$2:$2,dds!$4:$4)),2,FALSE()),VLOOKUP(TODAY(),STOCKHISTORY($A117,TODAY()),2,FALSE())),VLOOKUP(TODAY()-1,STOCKHISTORY($A117,TODAY()-1),2,FALSE())),VLOOKUP(TODAY()-2,STOCKHISTORY($A117,TODAY()-2),2,FALSE())),$E27)</f>
        <v/>
      </c>
      <c r="F117" s="368" t="str">
        <f t="array" ref="F117">IFERROR(IFERROR(IFERROR(IF(TODAY()&gt;=$H116,VLOOKUP(XLOOKUP(F$115,dds!$2:$2,dds!$4:$4),STOCKHISTORY($A117,XLOOKUP(F$115,dds!$2:$2,dds!$4:$4)),2,FALSE()),VLOOKUP(TODAY(),STOCKHISTORY($A117,TODAY()),2,FALSE())),VLOOKUP(TODAY()-1,STOCKHISTORY($A117,TODAY()-1),2,FALSE())),VLOOKUP(TODAY()-2,STOCKHISTORY($A117,TODAY()-2),2,FALSE())),$E27)</f>
        <v/>
      </c>
      <c r="G117" s="368" t="str">
        <f t="array" ref="G117">IFERROR(IFERROR(IFERROR(IF(TODAY()&gt;=$H116,VLOOKUP(XLOOKUP(G$115,dds!$2:$2,dds!$4:$4),STOCKHISTORY($A117,XLOOKUP(G$115,dds!$2:$2,dds!$4:$4)),2,FALSE()),VLOOKUP(TODAY(),STOCKHISTORY($A117,TODAY()),2,FALSE())),VLOOKUP(TODAY()-1,STOCKHISTORY($A117,TODAY()-1),2,FALSE())),VLOOKUP(TODAY()-2,STOCKHISTORY($A117,TODAY()-2),2,FALSE())),$E27)</f>
        <v/>
      </c>
      <c r="H117" s="368" t="str">
        <f t="array" ref="H117">IFERROR(IFERROR(IFERROR(IF(TODAY()&gt;=$H116,VLOOKUP(XLOOKUP(H$115,dds!$2:$2,dds!$4:$4),STOCKHISTORY($A117,XLOOKUP(H$115,dds!$2:$2,dds!$4:$4)),2,FALSE()),VLOOKUP(TODAY(),STOCKHISTORY($A117,TODAY()),2,FALSE())),VLOOKUP(TODAY()-1,STOCKHISTORY($A117,TODAY()-1),2,FALSE())),VLOOKUP(TODAY()-2,STOCKHISTORY($A117,TODAY()-2),2,FALSE())),$E27)</f>
        <v/>
      </c>
      <c r="I117" s="368" t="str">
        <f t="array" ref="I117">IFERROR(IFERROR(IFERROR(IF(TODAY()&gt;=$H116,VLOOKUP(XLOOKUP(I$115,dds!$2:$2,dds!$4:$4),STOCKHISTORY($A117,XLOOKUP(I$115,dds!$2:$2,dds!$4:$4)),2,FALSE()),VLOOKUP(TODAY(),STOCKHISTORY($A117,TODAY()),2,FALSE())),VLOOKUP(TODAY()-1,STOCKHISTORY($A117,TODAY()-1),2,FALSE())),VLOOKUP(TODAY()-2,STOCKHISTORY($A117,TODAY()-2),2,FALSE())),$E27)</f>
        <v/>
      </c>
      <c r="J117" s="368" t="str">
        <f t="array" ref="J117">IFERROR(IFERROR(IFERROR(IF(TODAY()&gt;=$H116,VLOOKUP(XLOOKUP(J$115,dds!$2:$2,dds!$4:$4),STOCKHISTORY($A117,XLOOKUP(J$115,dds!$2:$2,dds!$4:$4)),2,FALSE()),VLOOKUP(TODAY(),STOCKHISTORY($A117,TODAY()),2,FALSE())),VLOOKUP(TODAY()-1,STOCKHISTORY($A117,TODAY()-1),2,FALSE())),VLOOKUP(TODAY()-2,STOCKHISTORY($A117,TODAY()-2),2,FALSE())),$E27)</f>
        <v/>
      </c>
      <c r="K117" s="368" t="str">
        <f t="array" ref="K117">IFERROR(IFERROR(IFERROR(IF(TODAY()&gt;=$H116,VLOOKUP(XLOOKUP(K$115,dds!$2:$2,dds!$4:$4),STOCKHISTORY($A117,XLOOKUP(K$115,dds!$2:$2,dds!$4:$4)),2,FALSE()),VLOOKUP(TODAY(),STOCKHISTORY($A117,TODAY()),2,FALSE())),VLOOKUP(TODAY()-1,STOCKHISTORY($A117,TODAY()-1),2,FALSE())),VLOOKUP(TODAY()-2,STOCKHISTORY($A117,TODAY()-2),2,FALSE())),$E27)</f>
        <v/>
      </c>
      <c r="L117" s="368" t="str">
        <f t="array" ref="L117">IFERROR(IFERROR(IFERROR(IF(TODAY()&gt;=$H116,VLOOKUP(XLOOKUP(L$115,dds!$2:$2,dds!$4:$4),STOCKHISTORY($A117,XLOOKUP(L$115,dds!$2:$2,dds!$4:$4)),2,FALSE()),VLOOKUP(TODAY(),STOCKHISTORY($A117,TODAY()),2,FALSE())),VLOOKUP(TODAY()-1,STOCKHISTORY($A117,TODAY()-1),2,FALSE())),VLOOKUP(TODAY()-2,STOCKHISTORY($A117,TODAY()-2),2,FALSE())),$E27)</f>
        <v/>
      </c>
      <c r="M117" s="368" t="str">
        <f t="array" ref="M117">IFERROR(IFERROR(IFERROR(IF(TODAY()&gt;=$H116,VLOOKUP(XLOOKUP(M$115,dds!$2:$2,dds!$4:$4),STOCKHISTORY($A117,XLOOKUP(M$115,dds!$2:$2,dds!$4:$4)),2,FALSE()),VLOOKUP(TODAY(),STOCKHISTORY($A117,TODAY()),2,FALSE())),VLOOKUP(TODAY()-1,STOCKHISTORY($A117,TODAY()-1),2,FALSE())),VLOOKUP(TODAY()-2,STOCKHISTORY($A117,TODAY()-2),2,FALSE())),$E27)</f>
        <v/>
      </c>
      <c r="N117" s="368" t="str">
        <f t="array" ref="N117">IFERROR(IFERROR(IFERROR(IF(TODAY()&gt;=$H116,VLOOKUP(XLOOKUP(N$115,dds!$2:$2,dds!$4:$4),STOCKHISTORY($A117,XLOOKUP(N$115,dds!$2:$2,dds!$4:$4)),2,FALSE()),VLOOKUP(TODAY(),STOCKHISTORY($A117,TODAY()),2,FALSE())),VLOOKUP(TODAY()-1,STOCKHISTORY($A117,TODAY()-1),2,FALSE())),VLOOKUP(TODAY()-2,STOCKHISTORY($A117,TODAY()-2),2,FALSE())),$E27)</f>
        <v/>
      </c>
      <c r="O117" s="368" t="str">
        <f t="array" ref="O117">IFERROR(IFERROR(IFERROR(IF(TODAY()&gt;=$H116,VLOOKUP(XLOOKUP(O$115,dds!$2:$2,dds!$4:$4),STOCKHISTORY($A117,XLOOKUP(O$115,dds!$2:$2,dds!$4:$4)),2,FALSE()),VLOOKUP(TODAY(),STOCKHISTORY($A117,TODAY()),2,FALSE())),VLOOKUP(TODAY()-1,STOCKHISTORY($A117,TODAY()-1),2,FALSE())),VLOOKUP(TODAY()-2,STOCKHISTORY($A117,TODAY()-2),2,FALSE())),$E27)</f>
        <v/>
      </c>
      <c r="P117" s="368" t="str">
        <f t="array" ref="P117">IFERROR(IFERROR(IFERROR(IF(TODAY()&gt;=$H116,VLOOKUP(XLOOKUP(P$115,dds!$2:$2,dds!$4:$4),STOCKHISTORY($A117,XLOOKUP(P$115,dds!$2:$2,dds!$4:$4)),2,FALSE()),VLOOKUP(TODAY(),STOCKHISTORY($A117,TODAY()),2,FALSE())),VLOOKUP(TODAY()-1,STOCKHISTORY($A117,TODAY()-1),2,FALSE())),VLOOKUP(TODAY()-2,STOCKHISTORY($A117,TODAY()-2),2,FALSE())),$E27)</f>
        <v/>
      </c>
      <c r="Q117" s="368" t="str">
        <f t="array" ref="Q117">IFERROR(IFERROR(IFERROR(IF(TODAY()&gt;=$H116,VLOOKUP(XLOOKUP(Q$115,dds!$2:$2,dds!$4:$4),STOCKHISTORY($A117,XLOOKUP(Q$115,dds!$2:$2,dds!$4:$4)),2,FALSE()),VLOOKUP(TODAY(),STOCKHISTORY($A117,TODAY()),2,FALSE())),VLOOKUP(TODAY()-1,STOCKHISTORY($A117,TODAY()-1),2,FALSE())),VLOOKUP(TODAY()-2,STOCKHISTORY($A117,TODAY()-2),2,FALSE())),$E27)</f>
        <v/>
      </c>
      <c r="R117" s="368" t="str">
        <f t="array" ref="R117">IFERROR(IFERROR(IFERROR(IF(TODAY()&gt;=$H116,VLOOKUP(XLOOKUP(R$115,dds!$2:$2,dds!$4:$4),STOCKHISTORY($A117,XLOOKUP(R$115,dds!$2:$2,dds!$4:$4)),2,FALSE()),VLOOKUP(TODAY(),STOCKHISTORY($A117,TODAY()),2,FALSE())),VLOOKUP(TODAY()-1,STOCKHISTORY($A117,TODAY()-1),2,FALSE())),VLOOKUP(TODAY()-2,STOCKHISTORY($A117,TODAY()-2),2,FALSE())),$E27)</f>
        <v/>
      </c>
      <c r="S117" s="368" t="str">
        <f t="array" ref="S117">IFERROR(IFERROR(IFERROR(IF(TODAY()&gt;=$H116,VLOOKUP(XLOOKUP(S$115,dds!$2:$2,dds!$4:$4),STOCKHISTORY($A117,XLOOKUP(S$115,dds!$2:$2,dds!$4:$4)),2,FALSE()),VLOOKUP(TODAY(),STOCKHISTORY($A117,TODAY()),2,FALSE())),VLOOKUP(TODAY()-1,STOCKHISTORY($A117,TODAY()-1),2,FALSE())),VLOOKUP(TODAY()-2,STOCKHISTORY($A117,TODAY()-2),2,FALSE())),$E27)</f>
        <v/>
      </c>
      <c r="T117" s="368" t="str">
        <f t="array" ref="T117">IFERROR(IFERROR(IFERROR(IF(TODAY()&gt;=$H116,VLOOKUP(XLOOKUP(T$115,dds!$2:$2,dds!$4:$4),STOCKHISTORY($A117,XLOOKUP(T$115,dds!$2:$2,dds!$4:$4)),2,FALSE()),VLOOKUP(TODAY(),STOCKHISTORY($A117,TODAY()),2,FALSE())),VLOOKUP(TODAY()-1,STOCKHISTORY($A117,TODAY()-1),2,FALSE())),VLOOKUP(TODAY()-2,STOCKHISTORY($A117,TODAY()-2),2,FALSE())),$E27)</f>
        <v/>
      </c>
      <c r="U117" s="368" t="str">
        <f t="array" ref="U117">IFERROR(IFERROR(IFERROR(IF(TODAY()&gt;=$H116,VLOOKUP(XLOOKUP(U$115,dds!$2:$2,dds!$4:$4),STOCKHISTORY($A117,XLOOKUP(U$115,dds!$2:$2,dds!$4:$4)),2,FALSE()),VLOOKUP(TODAY(),STOCKHISTORY($A117,TODAY()),2,FALSE())),VLOOKUP(TODAY()-1,STOCKHISTORY($A117,TODAY()-1),2,FALSE())),VLOOKUP(TODAY()-2,STOCKHISTORY($A117,TODAY()-2),2,FALSE())),$E27)</f>
        <v/>
      </c>
      <c r="V117" s="368" t="str">
        <f t="array" ref="V117">IFERROR(IFERROR(IFERROR(IF(TODAY()&gt;=$H116,VLOOKUP(XLOOKUP(V$115,dds!$2:$2,dds!$4:$4),STOCKHISTORY($A117,XLOOKUP(V$115,dds!$2:$2,dds!$4:$4)),2,FALSE()),VLOOKUP(TODAY(),STOCKHISTORY($A117,TODAY()),2,FALSE())),VLOOKUP(TODAY()-1,STOCKHISTORY($A117,TODAY()-1),2,FALSE())),VLOOKUP(TODAY()-2,STOCKHISTORY($A117,TODAY()-2),2,FALSE())),$E27)</f>
        <v/>
      </c>
      <c r="W117" s="368" t="str">
        <f t="array" ref="W117">IFERROR(IFERROR(IFERROR(IF(TODAY()&gt;=$H116,VLOOKUP(XLOOKUP(W$115,dds!$2:$2,dds!$4:$4),STOCKHISTORY($A117,XLOOKUP(W$115,dds!$2:$2,dds!$4:$4)),2,FALSE()),VLOOKUP(TODAY(),STOCKHISTORY($A117,TODAY()),2,FALSE())),VLOOKUP(TODAY()-1,STOCKHISTORY($A117,TODAY()-1),2,FALSE())),VLOOKUP(TODAY()-2,STOCKHISTORY($A117,TODAY()-2),2,FALSE())),$E27)</f>
        <v/>
      </c>
      <c r="X117" s="368" t="str">
        <f t="array" ref="X117">IFERROR(IFERROR(IFERROR(IF(TODAY()&gt;=$H116,VLOOKUP(XLOOKUP(X$115,dds!$2:$2,dds!$4:$4),STOCKHISTORY($A117,XLOOKUP(X$115,dds!$2:$2,dds!$4:$4)),2,FALSE()),VLOOKUP(TODAY(),STOCKHISTORY($A117,TODAY()),2,FALSE())),VLOOKUP(TODAY()-1,STOCKHISTORY($A117,TODAY()-1),2,FALSE())),VLOOKUP(TODAY()-2,STOCKHISTORY($A117,TODAY()-2),2,FALSE())),$E27)</f>
        <v/>
      </c>
      <c r="Y117" s="368" t="str">
        <f t="array" ref="Y117">IFERROR(IFERROR(IFERROR(IF(TODAY()&gt;=$H116,VLOOKUP(XLOOKUP(Y$115,dds!$2:$2,dds!$4:$4),STOCKHISTORY($A117,XLOOKUP(Y$115,dds!$2:$2,dds!$4:$4)),2,FALSE()),VLOOKUP(TODAY(),STOCKHISTORY($A117,TODAY()),2,FALSE())),VLOOKUP(TODAY()-1,STOCKHISTORY($A117,TODAY()-1),2,FALSE())),VLOOKUP(TODAY()-2,STOCKHISTORY($A117,TODAY()-2),2,FALSE())),$E27)</f>
        <v/>
      </c>
      <c r="Z117" s="368" t="str">
        <f t="array" ref="Z117">IFERROR(IFERROR(IFERROR(IF(TODAY()&gt;=$H116,VLOOKUP(XLOOKUP(Z$115,dds!$2:$2,dds!$4:$4),STOCKHISTORY($A117,XLOOKUP(Z$115,dds!$2:$2,dds!$4:$4)),2,FALSE()),VLOOKUP(TODAY(),STOCKHISTORY($A117,TODAY()),2,FALSE())),VLOOKUP(TODAY()-1,STOCKHISTORY($A117,TODAY()-1),2,FALSE())),VLOOKUP(TODAY()-2,STOCKHISTORY($A117,TODAY()-2),2,FALSE())),$E27)</f>
        <v/>
      </c>
      <c r="AA117" s="368" t="str">
        <f t="array" ref="AA117">IFERROR(IFERROR(IFERROR(IF(TODAY()&gt;=$H116,VLOOKUP(XLOOKUP(AA$115,dds!$2:$2,dds!$4:$4),STOCKHISTORY($A117,XLOOKUP(AA$115,dds!$2:$2,dds!$4:$4)),2,FALSE()),VLOOKUP(TODAY(),STOCKHISTORY($A117,TODAY()),2,FALSE())),VLOOKUP(TODAY()-1,STOCKHISTORY($A117,TODAY()-1),2,FALSE())),VLOOKUP(TODAY()-2,STOCKHISTORY($A117,TODAY()-2),2,FALSE())),$E27)</f>
        <v/>
      </c>
      <c r="AB117" s="368" t="str">
        <f t="array" ref="AB117">IFERROR(IFERROR(IFERROR(IF(TODAY()&gt;=$H116,VLOOKUP(XLOOKUP(AB$115,dds!$2:$2,dds!$4:$4),STOCKHISTORY($A117,XLOOKUP(AB$115,dds!$2:$2,dds!$4:$4)),2,FALSE()),VLOOKUP(TODAY(),STOCKHISTORY($A117,TODAY()),2,FALSE())),VLOOKUP(TODAY()-1,STOCKHISTORY($A117,TODAY()-1),2,FALSE())),VLOOKUP(TODAY()-2,STOCKHISTORY($A117,TODAY()-2),2,FALSE())),$E27)</f>
        <v/>
      </c>
      <c r="AC117" s="368" t="str">
        <f t="array" ref="AC117">IFERROR(IFERROR(IFERROR(IF(TODAY()&gt;=$H116,VLOOKUP(XLOOKUP(AC$115,dds!$2:$2,dds!$4:$4),STOCKHISTORY($A117,XLOOKUP(AC$115,dds!$2:$2,dds!$4:$4)),2,FALSE()),VLOOKUP(TODAY(),STOCKHISTORY($A117,TODAY()),2,FALSE())),VLOOKUP(TODAY()-1,STOCKHISTORY($A117,TODAY()-1),2,FALSE())),VLOOKUP(TODAY()-2,STOCKHISTORY($A117,TODAY()-2),2,FALSE())),$E27)</f>
        <v/>
      </c>
      <c r="AD117" s="368" t="str">
        <f t="array" ref="AD117">IFERROR(IFERROR(IFERROR(IF(TODAY()&gt;=$H116,VLOOKUP(XLOOKUP(AD$115,dds!$2:$2,dds!$4:$4),STOCKHISTORY($A117,XLOOKUP(AD$115,dds!$2:$2,dds!$4:$4)),2,FALSE()),VLOOKUP(TODAY(),STOCKHISTORY($A117,TODAY()),2,FALSE())),VLOOKUP(TODAY()-1,STOCKHISTORY($A117,TODAY()-1),2,FALSE())),VLOOKUP(TODAY()-2,STOCKHISTORY($A117,TODAY()-2),2,FALSE())),$E27)</f>
        <v/>
      </c>
      <c r="AE117" s="368" t="str">
        <f t="array" ref="AE117">IFERROR(IFERROR(IFERROR(IF(TODAY()&gt;=$H116,VLOOKUP(XLOOKUP(AE$115,dds!$2:$2,dds!$4:$4),STOCKHISTORY($A117,XLOOKUP(AE$115,dds!$2:$2,dds!$4:$4)),2,FALSE()),VLOOKUP(TODAY(),STOCKHISTORY($A117,TODAY()),2,FALSE())),VLOOKUP(TODAY()-1,STOCKHISTORY($A117,TODAY()-1),2,FALSE())),VLOOKUP(TODAY()-2,STOCKHISTORY($A117,TODAY()-2),2,FALSE())),$E27)</f>
        <v/>
      </c>
      <c r="AF117" s="368" t="str">
        <f t="array" ref="AF117">IFERROR(IFERROR(IFERROR(IF(TODAY()&gt;=$H116,VLOOKUP(XLOOKUP(AF$115,dds!$2:$2,dds!$4:$4),STOCKHISTORY($A117,XLOOKUP(AF$115,dds!$2:$2,dds!$4:$4)),2,FALSE()),VLOOKUP(TODAY(),STOCKHISTORY($A117,TODAY()),2,FALSE())),VLOOKUP(TODAY()-1,STOCKHISTORY($A117,TODAY()-1),2,FALSE())),VLOOKUP(TODAY()-2,STOCKHISTORY($A117,TODAY()-2),2,FALSE())),$E27)</f>
        <v/>
      </c>
      <c r="AG117" s="368" t="str">
        <f t="array" ref="AG117">IFERROR(IFERROR(IFERROR(IF(TODAY()&gt;=$H116,VLOOKUP(XLOOKUP(AG$115,dds!$2:$2,dds!$4:$4),STOCKHISTORY($A117,XLOOKUP(AG$115,dds!$2:$2,dds!$4:$4)),2,FALSE()),VLOOKUP(TODAY(),STOCKHISTORY($A117,TODAY()),2,FALSE())),VLOOKUP(TODAY()-1,STOCKHISTORY($A117,TODAY()-1),2,FALSE())),VLOOKUP(TODAY()-2,STOCKHISTORY($A117,TODAY()-2),2,FALSE())),$E27)</f>
        <v/>
      </c>
      <c r="AH117" s="368" t="str">
        <f t="array" ref="AH117">IFERROR(IFERROR(IFERROR(IF(TODAY()&gt;=$H116,VLOOKUP(XLOOKUP(AH$115,dds!$2:$2,dds!$4:$4),STOCKHISTORY($A117,XLOOKUP(AH$115,dds!$2:$2,dds!$4:$4)),2,FALSE()),VLOOKUP(TODAY(),STOCKHISTORY($A117,TODAY()),2,FALSE())),VLOOKUP(TODAY()-1,STOCKHISTORY($A117,TODAY()-1),2,FALSE())),VLOOKUP(TODAY()-2,STOCKHISTORY($A117,TODAY()-2),2,FALSE())),$E27)</f>
        <v/>
      </c>
      <c r="AI117" s="368" t="str">
        <f t="array" ref="AI117">IFERROR(IFERROR(IFERROR(IF(TODAY()&gt;=$H116,VLOOKUP(XLOOKUP(AI$115,dds!$2:$2,dds!$4:$4),STOCKHISTORY($A117,XLOOKUP(AI$115,dds!$2:$2,dds!$4:$4)),2,FALSE()),VLOOKUP(TODAY(),STOCKHISTORY($A117,TODAY()),2,FALSE())),VLOOKUP(TODAY()-1,STOCKHISTORY($A117,TODAY()-1),2,FALSE())),VLOOKUP(TODAY()-2,STOCKHISTORY($A117,TODAY()-2),2,FALSE())),$E27)</f>
        <v/>
      </c>
      <c r="AJ117" s="368" t="str">
        <f t="array" ref="AJ117">IFERROR(IFERROR(IFERROR(IF(TODAY()&gt;=$H116,VLOOKUP(XLOOKUP(AJ$115,dds!$2:$2,dds!$4:$4),STOCKHISTORY($A117,XLOOKUP(AJ$115,dds!$2:$2,dds!$4:$4)),2,FALSE()),VLOOKUP(TODAY(),STOCKHISTORY($A117,TODAY()),2,FALSE())),VLOOKUP(TODAY()-1,STOCKHISTORY($A117,TODAY()-1),2,FALSE())),VLOOKUP(TODAY()-2,STOCKHISTORY($A117,TODAY()-2),2,FALSE())),$E27)</f>
        <v/>
      </c>
      <c r="AK117" s="368" t="str">
        <f t="array" ref="AK117">IFERROR(IFERROR(IFERROR(IF(TODAY()&gt;=$H116,VLOOKUP(XLOOKUP(AK$115,dds!$2:$2,dds!$4:$4),STOCKHISTORY($A117,XLOOKUP(AK$115,dds!$2:$2,dds!$4:$4)),2,FALSE()),VLOOKUP(TODAY(),STOCKHISTORY($A117,TODAY()),2,FALSE())),VLOOKUP(TODAY()-1,STOCKHISTORY($A117,TODAY()-1),2,FALSE())),VLOOKUP(TODAY()-2,STOCKHISTORY($A117,TODAY()-2),2,FALSE())),$E27)</f>
        <v/>
      </c>
      <c r="AL117" s="368" t="str">
        <f t="array" ref="AL117">IFERROR(IFERROR(IFERROR(IF(TODAY()&gt;=$H116,VLOOKUP(XLOOKUP(AL$115,dds!$2:$2,dds!$4:$4),STOCKHISTORY($A117,XLOOKUP(AL$115,dds!$2:$2,dds!$4:$4)),2,FALSE()),VLOOKUP(TODAY(),STOCKHISTORY($A117,TODAY()),2,FALSE())),VLOOKUP(TODAY()-1,STOCKHISTORY($A117,TODAY()-1),2,FALSE())),VLOOKUP(TODAY()-2,STOCKHISTORY($A117,TODAY()-2),2,FALSE())),$E27)</f>
        <v/>
      </c>
      <c r="AM117" s="368" t="str">
        <f t="array" ref="AM117">IFERROR(IFERROR(IFERROR(IF(TODAY()&gt;=$H116,VLOOKUP(XLOOKUP(AM$115,dds!$2:$2,dds!$4:$4),STOCKHISTORY($A117,XLOOKUP(AM$115,dds!$2:$2,dds!$4:$4)),2,FALSE()),VLOOKUP(TODAY(),STOCKHISTORY($A117,TODAY()),2,FALSE())),VLOOKUP(TODAY()-1,STOCKHISTORY($A117,TODAY()-1),2,FALSE())),VLOOKUP(TODAY()-2,STOCKHISTORY($A117,TODAY()-2),2,FALSE())),$E27)</f>
        <v/>
      </c>
      <c r="AN117" s="368" t="str">
        <f t="array" ref="AN117">IFERROR(IFERROR(IFERROR(IF(TODAY()&gt;=$H116,VLOOKUP(XLOOKUP(AN$115,dds!$2:$2,dds!$4:$4),STOCKHISTORY($A117,XLOOKUP(AN$115,dds!$2:$2,dds!$4:$4)),2,FALSE()),VLOOKUP(TODAY(),STOCKHISTORY($A117,TODAY()),2,FALSE())),VLOOKUP(TODAY()-1,STOCKHISTORY($A117,TODAY()-1),2,FALSE())),VLOOKUP(TODAY()-2,STOCKHISTORY($A117,TODAY()-2),2,FALSE())),$E27)</f>
        <v/>
      </c>
      <c r="AO117" s="368" t="str">
        <f t="array" ref="AO117">IFERROR(IFERROR(IFERROR(IF(TODAY()&gt;=$H116,VLOOKUP(XLOOKUP(AO$115,dds!$2:$2,dds!$4:$4),STOCKHISTORY($A117,XLOOKUP(AO$115,dds!$2:$2,dds!$4:$4)),2,FALSE()),VLOOKUP(TODAY(),STOCKHISTORY($A117,TODAY()),2,FALSE())),VLOOKUP(TODAY()-1,STOCKHISTORY($A117,TODAY()-1),2,FALSE())),VLOOKUP(TODAY()-2,STOCKHISTORY($A117,TODAY()-2),2,FALSE())),$E27)</f>
        <v/>
      </c>
      <c r="AP117" s="368" t="str">
        <f t="array" ref="AP117">IFERROR(IFERROR(IFERROR(IF(TODAY()&gt;=$H116,VLOOKUP(XLOOKUP(AP$115,dds!$2:$2,dds!$4:$4),STOCKHISTORY($A117,XLOOKUP(AP$115,dds!$2:$2,dds!$4:$4)),2,FALSE()),VLOOKUP(TODAY(),STOCKHISTORY($A117,TODAY()),2,FALSE())),VLOOKUP(TODAY()-1,STOCKHISTORY($A117,TODAY()-1),2,FALSE())),VLOOKUP(TODAY()-2,STOCKHISTORY($A117,TODAY()-2),2,FALSE())),$E27)</f>
        <v/>
      </c>
      <c r="AQ117" s="368" t="str">
        <f t="array" ref="AQ117">IFERROR(IFERROR(IFERROR(IF(TODAY()&gt;=$H116,VLOOKUP(XLOOKUP(AQ$115,dds!$2:$2,dds!$4:$4),STOCKHISTORY($A117,XLOOKUP(AQ$115,dds!$2:$2,dds!$4:$4)),2,FALSE()),VLOOKUP(TODAY(),STOCKHISTORY($A117,TODAY()),2,FALSE())),VLOOKUP(TODAY()-1,STOCKHISTORY($A117,TODAY()-1),2,FALSE())),VLOOKUP(TODAY()-2,STOCKHISTORY($A117,TODAY()-2),2,FALSE())),$E27)</f>
        <v/>
      </c>
      <c r="AR117" s="368" t="str">
        <f t="array" ref="AR117">IFERROR(IFERROR(IFERROR(IF(TODAY()&gt;=$H116,VLOOKUP(XLOOKUP(AR$115,dds!$2:$2,dds!$4:$4),STOCKHISTORY($A117,XLOOKUP(AR$115,dds!$2:$2,dds!$4:$4)),2,FALSE()),VLOOKUP(TODAY(),STOCKHISTORY($A117,TODAY()),2,FALSE())),VLOOKUP(TODAY()-1,STOCKHISTORY($A117,TODAY()-1),2,FALSE())),VLOOKUP(TODAY()-2,STOCKHISTORY($A117,TODAY()-2),2,FALSE())),$E27)</f>
        <v/>
      </c>
      <c r="AS117" s="368" t="str">
        <f t="array" ref="AS117">IFERROR(IFERROR(IFERROR(IF(TODAY()&gt;=$H116,VLOOKUP(XLOOKUP(AS$115,dds!$2:$2,dds!$4:$4),STOCKHISTORY($A117,XLOOKUP(AS$115,dds!$2:$2,dds!$4:$4)),2,FALSE()),VLOOKUP(TODAY(),STOCKHISTORY($A117,TODAY()),2,FALSE())),VLOOKUP(TODAY()-1,STOCKHISTORY($A117,TODAY()-1),2,FALSE())),VLOOKUP(TODAY()-2,STOCKHISTORY($A117,TODAY()-2),2,FALSE())),$E27)</f>
        <v/>
      </c>
      <c r="AT117" s="368" t="str">
        <f t="array" ref="AT117">IFERROR(IFERROR(IFERROR(IF(TODAY()&gt;=$H116,VLOOKUP(XLOOKUP(AT$115,dds!$2:$2,dds!$4:$4),STOCKHISTORY($A117,XLOOKUP(AT$115,dds!$2:$2,dds!$4:$4)),2,FALSE()),VLOOKUP(TODAY(),STOCKHISTORY($A117,TODAY()),2,FALSE())),VLOOKUP(TODAY()-1,STOCKHISTORY($A117,TODAY()-1),2,FALSE())),VLOOKUP(TODAY()-2,STOCKHISTORY($A117,TODAY()-2),2,FALSE())),$E27)</f>
        <v/>
      </c>
      <c r="AU117" s="368" t="str">
        <f t="array" ref="AU117">IFERROR(IFERROR(IFERROR(IF(TODAY()&gt;=$H116,VLOOKUP(XLOOKUP(AU$115,dds!$2:$2,dds!$4:$4),STOCKHISTORY($A117,XLOOKUP(AU$115,dds!$2:$2,dds!$4:$4)),2,FALSE()),VLOOKUP(TODAY(),STOCKHISTORY($A117,TODAY()),2,FALSE())),VLOOKUP(TODAY()-1,STOCKHISTORY($A117,TODAY()-1),2,FALSE())),VLOOKUP(TODAY()-2,STOCKHISTORY($A117,TODAY()-2),2,FALSE())),$E27)</f>
        <v/>
      </c>
      <c r="AV117" s="368" t="str">
        <f t="array" ref="AV117">IFERROR(IFERROR(IFERROR(IF(TODAY()&gt;=$H116,VLOOKUP(XLOOKUP(AV$115,dds!$2:$2,dds!$4:$4),STOCKHISTORY($A117,XLOOKUP(AV$115,dds!$2:$2,dds!$4:$4)),2,FALSE()),VLOOKUP(TODAY(),STOCKHISTORY($A117,TODAY()),2,FALSE())),VLOOKUP(TODAY()-1,STOCKHISTORY($A117,TODAY()-1),2,FALSE())),VLOOKUP(TODAY()-2,STOCKHISTORY($A117,TODAY()-2),2,FALSE())),$E27)</f>
        <v/>
      </c>
      <c r="AW117" s="368" t="str">
        <f t="array" ref="AW117">IFERROR(IFERROR(IFERROR(IF(TODAY()&gt;=$H116,VLOOKUP(XLOOKUP(AW$115,dds!$2:$2,dds!$4:$4),STOCKHISTORY($A117,XLOOKUP(AW$115,dds!$2:$2,dds!$4:$4)),2,FALSE()),VLOOKUP(TODAY(),STOCKHISTORY($A117,TODAY()),2,FALSE())),VLOOKUP(TODAY()-1,STOCKHISTORY($A117,TODAY()-1),2,FALSE())),VLOOKUP(TODAY()-2,STOCKHISTORY($A117,TODAY()-2),2,FALSE())),$E27)</f>
        <v/>
      </c>
      <c r="AX117" s="368" t="str">
        <f t="array" ref="AX117">IFERROR(IFERROR(IFERROR(IF(TODAY()&gt;=$H116,VLOOKUP(XLOOKUP(AX$115,dds!$2:$2,dds!$4:$4),STOCKHISTORY($A117,XLOOKUP(AX$115,dds!$2:$2,dds!$4:$4)),2,FALSE()),VLOOKUP(TODAY(),STOCKHISTORY($A117,TODAY()),2,FALSE())),VLOOKUP(TODAY()-1,STOCKHISTORY($A117,TODAY()-1),2,FALSE())),VLOOKUP(TODAY()-2,STOCKHISTORY($A117,TODAY()-2),2,FALSE())),$E27)</f>
        <v/>
      </c>
      <c r="AY117" s="368" t="str">
        <f t="array" ref="AY117">IFERROR(IFERROR(IFERROR(IF(TODAY()&gt;=$H116,VLOOKUP(XLOOKUP(AY$115,dds!$2:$2,dds!$4:$4),STOCKHISTORY($A117,XLOOKUP(AY$115,dds!$2:$2,dds!$4:$4)),2,FALSE()),VLOOKUP(TODAY(),STOCKHISTORY($A117,TODAY()),2,FALSE())),VLOOKUP(TODAY()-1,STOCKHISTORY($A117,TODAY()-1),2,FALSE())),VLOOKUP(TODAY()-2,STOCKHISTORY($A117,TODAY()-2),2,FALSE())),$E27)</f>
        <v/>
      </c>
      <c r="AZ117" s="368" t="str">
        <f t="array" ref="AZ117">IFERROR(IFERROR(IFERROR(IF(TODAY()&gt;=$H116,VLOOKUP(XLOOKUP(AZ$115,dds!$2:$2,dds!$4:$4),STOCKHISTORY($A117,XLOOKUP(AZ$115,dds!$2:$2,dds!$4:$4)),2,FALSE()),VLOOKUP(TODAY(),STOCKHISTORY($A117,TODAY()),2,FALSE())),VLOOKUP(TODAY()-1,STOCKHISTORY($A117,TODAY()-1),2,FALSE())),VLOOKUP(TODAY()-2,STOCKHISTORY($A117,TODAY()-2),2,FALSE())),$E27)</f>
        <v/>
      </c>
      <c r="BA117" s="368" t="str">
        <f t="array" ref="BA117">IFERROR(IFERROR(IFERROR(IF(TODAY()&gt;=$H116,VLOOKUP(XLOOKUP(BA$115,dds!$2:$2,dds!$4:$4),STOCKHISTORY($A117,XLOOKUP(BA$115,dds!$2:$2,dds!$4:$4)),2,FALSE()),VLOOKUP(TODAY(),STOCKHISTORY($A117,TODAY()),2,FALSE())),VLOOKUP(TODAY()-1,STOCKHISTORY($A117,TODAY()-1),2,FALSE())),VLOOKUP(TODAY()-2,STOCKHISTORY($A117,TODAY()-2),2,FALSE())),$E27)</f>
        <v/>
      </c>
      <c r="BB117" s="368" t="str">
        <f t="array" ref="BB117">IFERROR(IFERROR(IFERROR(IF(TODAY()&gt;=$H116,VLOOKUP(XLOOKUP(BB$115,dds!$2:$2,dds!$4:$4),STOCKHISTORY($A117,XLOOKUP(BB$115,dds!$2:$2,dds!$4:$4)),2,FALSE()),VLOOKUP(TODAY(),STOCKHISTORY($A117,TODAY()),2,FALSE())),VLOOKUP(TODAY()-1,STOCKHISTORY($A117,TODAY()-1),2,FALSE())),VLOOKUP(TODAY()-2,STOCKHISTORY($A117,TODAY()-2),2,FALSE())),$E27)</f>
        <v/>
      </c>
      <c r="BC117" s="368" t="str">
        <f t="array" ref="BC117">IFERROR(IFERROR(IFERROR(IF(TODAY()&gt;=$H116,VLOOKUP(XLOOKUP(BC$115,dds!$2:$2,dds!$4:$4),STOCKHISTORY($A117,XLOOKUP(BC$115,dds!$2:$2,dds!$4:$4)),2,FALSE()),VLOOKUP(TODAY(),STOCKHISTORY($A117,TODAY()),2,FALSE())),VLOOKUP(TODAY()-1,STOCKHISTORY($A117,TODAY()-1),2,FALSE())),VLOOKUP(TODAY()-2,STOCKHISTORY($A117,TODAY()-2),2,FALSE())),$E27)</f>
        <v/>
      </c>
      <c r="BD117" s="368" t="str">
        <f t="array" ref="BD117">IFERROR(IFERROR(IFERROR(IF(TODAY()&gt;=$H116,VLOOKUP(XLOOKUP(BD$115,dds!$2:$2,dds!$4:$4),STOCKHISTORY($A117,XLOOKUP(BD$115,dds!$2:$2,dds!$4:$4)),2,FALSE()),VLOOKUP(TODAY(),STOCKHISTORY($A117,TODAY()),2,FALSE())),VLOOKUP(TODAY()-1,STOCKHISTORY($A117,TODAY()-1),2,FALSE())),VLOOKUP(TODAY()-2,STOCKHISTORY($A117,TODAY()-2),2,FALSE())),$E27)</f>
        <v/>
      </c>
      <c r="BE117" s="368" t="str">
        <f t="array" ref="BE117">IFERROR(IFERROR(IFERROR(IF(TODAY()&gt;=$H116,VLOOKUP(XLOOKUP(BE$115,dds!$2:$2,dds!$4:$4),STOCKHISTORY($A117,XLOOKUP(BE$115,dds!$2:$2,dds!$4:$4)),2,FALSE()),VLOOKUP(TODAY(),STOCKHISTORY($A117,TODAY()),2,FALSE())),VLOOKUP(TODAY()-1,STOCKHISTORY($A117,TODAY()-1),2,FALSE())),VLOOKUP(TODAY()-2,STOCKHISTORY($A117,TODAY()-2),2,FALSE())),$E27)</f>
        <v/>
      </c>
      <c r="BF117" s="368" t="str">
        <f t="array" ref="BF117">IFERROR(IFERROR(IFERROR(IF(TODAY()&gt;=$H116,VLOOKUP(XLOOKUP(BF$115,dds!$2:$2,dds!$4:$4),STOCKHISTORY($A117,XLOOKUP(BF$115,dds!$2:$2,dds!$4:$4)),2,FALSE()),VLOOKUP(TODAY(),STOCKHISTORY($A117,TODAY()),2,FALSE())),VLOOKUP(TODAY()-1,STOCKHISTORY($A117,TODAY()-1),2,FALSE())),VLOOKUP(TODAY()-2,STOCKHISTORY($A117,TODAY()-2),2,FALSE())),$E27)</f>
        <v/>
      </c>
      <c r="BG117" s="368" t="str">
        <f t="array" ref="BG117">IFERROR(IFERROR(IFERROR(IF(TODAY()&gt;=$H116,VLOOKUP(XLOOKUP(BG$115,dds!$2:$2,dds!$4:$4),STOCKHISTORY($A117,XLOOKUP(BG$115,dds!$2:$2,dds!$4:$4)),2,FALSE()),VLOOKUP(TODAY(),STOCKHISTORY($A117,TODAY()),2,FALSE())),VLOOKUP(TODAY()-1,STOCKHISTORY($A117,TODAY()-1),2,FALSE())),VLOOKUP(TODAY()-2,STOCKHISTORY($A117,TODAY()-2),2,FALSE())),$E27)</f>
        <v/>
      </c>
      <c r="BH117" s="368" t="str">
        <f t="array" ref="BH117">IFERROR(IFERROR(IFERROR(IF(TODAY()&gt;=$H116,VLOOKUP(XLOOKUP(BH$115,dds!$2:$2,dds!$4:$4),STOCKHISTORY($A117,XLOOKUP(BH$115,dds!$2:$2,dds!$4:$4)),2,FALSE()),VLOOKUP(TODAY(),STOCKHISTORY($A117,TODAY()),2,FALSE())),VLOOKUP(TODAY()-1,STOCKHISTORY($A117,TODAY()-1),2,FALSE())),VLOOKUP(TODAY()-2,STOCKHISTORY($A117,TODAY()-2),2,FALSE())),$E27)</f>
        <v/>
      </c>
      <c r="BI117" s="368" t="str">
        <f t="array" ref="BI117">IFERROR(IFERROR(IFERROR(IF(TODAY()&gt;=$H116,VLOOKUP(XLOOKUP(BI$115,dds!$2:$2,dds!$4:$4),STOCKHISTORY($A117,XLOOKUP(BI$115,dds!$2:$2,dds!$4:$4)),2,FALSE()),VLOOKUP(TODAY(),STOCKHISTORY($A117,TODAY()),2,FALSE())),VLOOKUP(TODAY()-1,STOCKHISTORY($A117,TODAY()-1),2,FALSE())),VLOOKUP(TODAY()-2,STOCKHISTORY($A117,TODAY()-2),2,FALSE())),$E27)</f>
        <v/>
      </c>
      <c r="BJ117" s="368" t="str">
        <f t="array" ref="BJ117">IFERROR(IFERROR(IFERROR(IF(TODAY()&gt;=$H116,VLOOKUP(XLOOKUP(BJ$115,dds!$2:$2,dds!$4:$4),STOCKHISTORY($A117,XLOOKUP(BJ$115,dds!$2:$2,dds!$4:$4)),2,FALSE()),VLOOKUP(TODAY(),STOCKHISTORY($A117,TODAY()),2,FALSE())),VLOOKUP(TODAY()-1,STOCKHISTORY($A117,TODAY()-1),2,FALSE())),VLOOKUP(TODAY()-2,STOCKHISTORY($A117,TODAY()-2),2,FALSE())),$E27)</f>
        <v/>
      </c>
      <c r="BK117" s="368" t="str">
        <f t="array" ref="BK117">IFERROR(IFERROR(IFERROR(IF(TODAY()&gt;=$H116,VLOOKUP(XLOOKUP(BK$115,dds!$2:$2,dds!$4:$4),STOCKHISTORY($A117,XLOOKUP(BK$115,dds!$2:$2,dds!$4:$4)),2,FALSE()),VLOOKUP(TODAY(),STOCKHISTORY($A117,TODAY()),2,FALSE())),VLOOKUP(TODAY()-1,STOCKHISTORY($A117,TODAY()-1),2,FALSE())),VLOOKUP(TODAY()-2,STOCKHISTORY($A117,TODAY()-2),2,FALSE())),$E27)</f>
        <v/>
      </c>
      <c r="BL117" s="368" t="str">
        <f t="array" ref="BL117">IFERROR(IFERROR(IFERROR(IF(TODAY()&gt;=$H116,VLOOKUP(XLOOKUP(BL$115,dds!$2:$2,dds!$4:$4),STOCKHISTORY($A117,XLOOKUP(BL$115,dds!$2:$2,dds!$4:$4)),2,FALSE()),VLOOKUP(TODAY(),STOCKHISTORY($A117,TODAY()),2,FALSE())),VLOOKUP(TODAY()-1,STOCKHISTORY($A117,TODAY()-1),2,FALSE())),VLOOKUP(TODAY()-2,STOCKHISTORY($A117,TODAY()-2),2,FALSE())),$E27)</f>
        <v/>
      </c>
    </row>
    <row r="118" ht="14.25" customHeight="1">
      <c r="A118" s="367"/>
      <c r="B118" s="367"/>
      <c r="C118" s="440" t="str">
        <f t="shared" si="2"/>
        <v/>
      </c>
      <c r="D118" s="368"/>
      <c r="E118" s="368" t="str">
        <f t="array" ref="E118">IFERROR(IFERROR(IFERROR(IF(TODAY()&gt;=$H117,VLOOKUP(XLOOKUP(E$115,dds!$2:$2,dds!$4:$4),STOCKHISTORY($A118,XLOOKUP(E$115,dds!$2:$2,dds!$4:$4)),2,FALSE()),VLOOKUP(TODAY(),STOCKHISTORY($A118,TODAY()),2,FALSE())),VLOOKUP(TODAY()-1,STOCKHISTORY($A118,TODAY()-1),2,FALSE())),VLOOKUP(TODAY()-2,STOCKHISTORY($A118,TODAY()-2),2,FALSE())),$E28)</f>
        <v/>
      </c>
      <c r="F118" s="368" t="str">
        <f t="array" ref="F118">IFERROR(IFERROR(IFERROR(IF(TODAY()&gt;=$H117,VLOOKUP(XLOOKUP(F$115,dds!$2:$2,dds!$4:$4),STOCKHISTORY($A118,XLOOKUP(F$115,dds!$2:$2,dds!$4:$4)),2,FALSE()),VLOOKUP(TODAY(),STOCKHISTORY($A118,TODAY()),2,FALSE())),VLOOKUP(TODAY()-1,STOCKHISTORY($A118,TODAY()-1),2,FALSE())),VLOOKUP(TODAY()-2,STOCKHISTORY($A118,TODAY()-2),2,FALSE())),$E28)</f>
        <v/>
      </c>
      <c r="G118" s="368" t="str">
        <f t="array" ref="G118">IFERROR(IFERROR(IFERROR(IF(TODAY()&gt;=$H117,VLOOKUP(XLOOKUP(G$115,dds!$2:$2,dds!$4:$4),STOCKHISTORY($A118,XLOOKUP(G$115,dds!$2:$2,dds!$4:$4)),2,FALSE()),VLOOKUP(TODAY(),STOCKHISTORY($A118,TODAY()),2,FALSE())),VLOOKUP(TODAY()-1,STOCKHISTORY($A118,TODAY()-1),2,FALSE())),VLOOKUP(TODAY()-2,STOCKHISTORY($A118,TODAY()-2),2,FALSE())),$E28)</f>
        <v/>
      </c>
      <c r="H118" s="368" t="str">
        <f t="array" ref="H118">IFERROR(IFERROR(IFERROR(IF(TODAY()&gt;=$H117,VLOOKUP(XLOOKUP(H$115,dds!$2:$2,dds!$4:$4),STOCKHISTORY($A118,XLOOKUP(H$115,dds!$2:$2,dds!$4:$4)),2,FALSE()),VLOOKUP(TODAY(),STOCKHISTORY($A118,TODAY()),2,FALSE())),VLOOKUP(TODAY()-1,STOCKHISTORY($A118,TODAY()-1),2,FALSE())),VLOOKUP(TODAY()-2,STOCKHISTORY($A118,TODAY()-2),2,FALSE())),$E28)</f>
        <v/>
      </c>
      <c r="I118" s="368" t="str">
        <f t="array" ref="I118">IFERROR(IFERROR(IFERROR(IF(TODAY()&gt;=$H117,VLOOKUP(XLOOKUP(I$115,dds!$2:$2,dds!$4:$4),STOCKHISTORY($A118,XLOOKUP(I$115,dds!$2:$2,dds!$4:$4)),2,FALSE()),VLOOKUP(TODAY(),STOCKHISTORY($A118,TODAY()),2,FALSE())),VLOOKUP(TODAY()-1,STOCKHISTORY($A118,TODAY()-1),2,FALSE())),VLOOKUP(TODAY()-2,STOCKHISTORY($A118,TODAY()-2),2,FALSE())),$E28)</f>
        <v/>
      </c>
      <c r="J118" s="368" t="str">
        <f t="array" ref="J118">IFERROR(IFERROR(IFERROR(IF(TODAY()&gt;=$H117,VLOOKUP(XLOOKUP(J$115,dds!$2:$2,dds!$4:$4),STOCKHISTORY($A118,XLOOKUP(J$115,dds!$2:$2,dds!$4:$4)),2,FALSE()),VLOOKUP(TODAY(),STOCKHISTORY($A118,TODAY()),2,FALSE())),VLOOKUP(TODAY()-1,STOCKHISTORY($A118,TODAY()-1),2,FALSE())),VLOOKUP(TODAY()-2,STOCKHISTORY($A118,TODAY()-2),2,FALSE())),$E28)</f>
        <v/>
      </c>
      <c r="K118" s="368" t="str">
        <f t="array" ref="K118">IFERROR(IFERROR(IFERROR(IF(TODAY()&gt;=$H117,VLOOKUP(XLOOKUP(K$115,dds!$2:$2,dds!$4:$4),STOCKHISTORY($A118,XLOOKUP(K$115,dds!$2:$2,dds!$4:$4)),2,FALSE()),VLOOKUP(TODAY(),STOCKHISTORY($A118,TODAY()),2,FALSE())),VLOOKUP(TODAY()-1,STOCKHISTORY($A118,TODAY()-1),2,FALSE())),VLOOKUP(TODAY()-2,STOCKHISTORY($A118,TODAY()-2),2,FALSE())),$E28)</f>
        <v/>
      </c>
      <c r="L118" s="368" t="str">
        <f t="array" ref="L118">IFERROR(IFERROR(IFERROR(IF(TODAY()&gt;=$H117,VLOOKUP(XLOOKUP(L$115,dds!$2:$2,dds!$4:$4),STOCKHISTORY($A118,XLOOKUP(L$115,dds!$2:$2,dds!$4:$4)),2,FALSE()),VLOOKUP(TODAY(),STOCKHISTORY($A118,TODAY()),2,FALSE())),VLOOKUP(TODAY()-1,STOCKHISTORY($A118,TODAY()-1),2,FALSE())),VLOOKUP(TODAY()-2,STOCKHISTORY($A118,TODAY()-2),2,FALSE())),$E28)</f>
        <v/>
      </c>
      <c r="M118" s="368" t="str">
        <f t="array" ref="M118">IFERROR(IFERROR(IFERROR(IF(TODAY()&gt;=$H117,VLOOKUP(XLOOKUP(M$115,dds!$2:$2,dds!$4:$4),STOCKHISTORY($A118,XLOOKUP(M$115,dds!$2:$2,dds!$4:$4)),2,FALSE()),VLOOKUP(TODAY(),STOCKHISTORY($A118,TODAY()),2,FALSE())),VLOOKUP(TODAY()-1,STOCKHISTORY($A118,TODAY()-1),2,FALSE())),VLOOKUP(TODAY()-2,STOCKHISTORY($A118,TODAY()-2),2,FALSE())),$E28)</f>
        <v/>
      </c>
      <c r="N118" s="368" t="str">
        <f t="array" ref="N118">IFERROR(IFERROR(IFERROR(IF(TODAY()&gt;=$H117,VLOOKUP(XLOOKUP(N$115,dds!$2:$2,dds!$4:$4),STOCKHISTORY($A118,XLOOKUP(N$115,dds!$2:$2,dds!$4:$4)),2,FALSE()),VLOOKUP(TODAY(),STOCKHISTORY($A118,TODAY()),2,FALSE())),VLOOKUP(TODAY()-1,STOCKHISTORY($A118,TODAY()-1),2,FALSE())),VLOOKUP(TODAY()-2,STOCKHISTORY($A118,TODAY()-2),2,FALSE())),$E28)</f>
        <v/>
      </c>
      <c r="O118" s="368" t="str">
        <f t="array" ref="O118">IFERROR(IFERROR(IFERROR(IF(TODAY()&gt;=$H117,VLOOKUP(XLOOKUP(O$115,dds!$2:$2,dds!$4:$4),STOCKHISTORY($A118,XLOOKUP(O$115,dds!$2:$2,dds!$4:$4)),2,FALSE()),VLOOKUP(TODAY(),STOCKHISTORY($A118,TODAY()),2,FALSE())),VLOOKUP(TODAY()-1,STOCKHISTORY($A118,TODAY()-1),2,FALSE())),VLOOKUP(TODAY()-2,STOCKHISTORY($A118,TODAY()-2),2,FALSE())),$E28)</f>
        <v/>
      </c>
      <c r="P118" s="368" t="str">
        <f t="array" ref="P118">IFERROR(IFERROR(IFERROR(IF(TODAY()&gt;=$H117,VLOOKUP(XLOOKUP(P$115,dds!$2:$2,dds!$4:$4),STOCKHISTORY($A118,XLOOKUP(P$115,dds!$2:$2,dds!$4:$4)),2,FALSE()),VLOOKUP(TODAY(),STOCKHISTORY($A118,TODAY()),2,FALSE())),VLOOKUP(TODAY()-1,STOCKHISTORY($A118,TODAY()-1),2,FALSE())),VLOOKUP(TODAY()-2,STOCKHISTORY($A118,TODAY()-2),2,FALSE())),$E28)</f>
        <v/>
      </c>
      <c r="Q118" s="368" t="str">
        <f t="array" ref="Q118">IFERROR(IFERROR(IFERROR(IF(TODAY()&gt;=$H117,VLOOKUP(XLOOKUP(Q$115,dds!$2:$2,dds!$4:$4),STOCKHISTORY($A118,XLOOKUP(Q$115,dds!$2:$2,dds!$4:$4)),2,FALSE()),VLOOKUP(TODAY(),STOCKHISTORY($A118,TODAY()),2,FALSE())),VLOOKUP(TODAY()-1,STOCKHISTORY($A118,TODAY()-1),2,FALSE())),VLOOKUP(TODAY()-2,STOCKHISTORY($A118,TODAY()-2),2,FALSE())),$E28)</f>
        <v/>
      </c>
      <c r="R118" s="368" t="str">
        <f t="array" ref="R118">IFERROR(IFERROR(IFERROR(IF(TODAY()&gt;=$H117,VLOOKUP(XLOOKUP(R$115,dds!$2:$2,dds!$4:$4),STOCKHISTORY($A118,XLOOKUP(R$115,dds!$2:$2,dds!$4:$4)),2,FALSE()),VLOOKUP(TODAY(),STOCKHISTORY($A118,TODAY()),2,FALSE())),VLOOKUP(TODAY()-1,STOCKHISTORY($A118,TODAY()-1),2,FALSE())),VLOOKUP(TODAY()-2,STOCKHISTORY($A118,TODAY()-2),2,FALSE())),$E28)</f>
        <v/>
      </c>
      <c r="S118" s="368" t="str">
        <f t="array" ref="S118">IFERROR(IFERROR(IFERROR(IF(TODAY()&gt;=$H117,VLOOKUP(XLOOKUP(S$115,dds!$2:$2,dds!$4:$4),STOCKHISTORY($A118,XLOOKUP(S$115,dds!$2:$2,dds!$4:$4)),2,FALSE()),VLOOKUP(TODAY(),STOCKHISTORY($A118,TODAY()),2,FALSE())),VLOOKUP(TODAY()-1,STOCKHISTORY($A118,TODAY()-1),2,FALSE())),VLOOKUP(TODAY()-2,STOCKHISTORY($A118,TODAY()-2),2,FALSE())),$E28)</f>
        <v/>
      </c>
      <c r="T118" s="368" t="str">
        <f t="array" ref="T118">IFERROR(IFERROR(IFERROR(IF(TODAY()&gt;=$H117,VLOOKUP(XLOOKUP(T$115,dds!$2:$2,dds!$4:$4),STOCKHISTORY($A118,XLOOKUP(T$115,dds!$2:$2,dds!$4:$4)),2,FALSE()),VLOOKUP(TODAY(),STOCKHISTORY($A118,TODAY()),2,FALSE())),VLOOKUP(TODAY()-1,STOCKHISTORY($A118,TODAY()-1),2,FALSE())),VLOOKUP(TODAY()-2,STOCKHISTORY($A118,TODAY()-2),2,FALSE())),$E28)</f>
        <v/>
      </c>
      <c r="U118" s="368" t="str">
        <f t="array" ref="U118">IFERROR(IFERROR(IFERROR(IF(TODAY()&gt;=$H117,VLOOKUP(XLOOKUP(U$115,dds!$2:$2,dds!$4:$4),STOCKHISTORY($A118,XLOOKUP(U$115,dds!$2:$2,dds!$4:$4)),2,FALSE()),VLOOKUP(TODAY(),STOCKHISTORY($A118,TODAY()),2,FALSE())),VLOOKUP(TODAY()-1,STOCKHISTORY($A118,TODAY()-1),2,FALSE())),VLOOKUP(TODAY()-2,STOCKHISTORY($A118,TODAY()-2),2,FALSE())),$E28)</f>
        <v/>
      </c>
      <c r="V118" s="368" t="str">
        <f t="array" ref="V118">IFERROR(IFERROR(IFERROR(IF(TODAY()&gt;=$H117,VLOOKUP(XLOOKUP(V$115,dds!$2:$2,dds!$4:$4),STOCKHISTORY($A118,XLOOKUP(V$115,dds!$2:$2,dds!$4:$4)),2,FALSE()),VLOOKUP(TODAY(),STOCKHISTORY($A118,TODAY()),2,FALSE())),VLOOKUP(TODAY()-1,STOCKHISTORY($A118,TODAY()-1),2,FALSE())),VLOOKUP(TODAY()-2,STOCKHISTORY($A118,TODAY()-2),2,FALSE())),$E28)</f>
        <v/>
      </c>
      <c r="W118" s="368" t="str">
        <f t="array" ref="W118">IFERROR(IFERROR(IFERROR(IF(TODAY()&gt;=$H117,VLOOKUP(XLOOKUP(W$115,dds!$2:$2,dds!$4:$4),STOCKHISTORY($A118,XLOOKUP(W$115,dds!$2:$2,dds!$4:$4)),2,FALSE()),VLOOKUP(TODAY(),STOCKHISTORY($A118,TODAY()),2,FALSE())),VLOOKUP(TODAY()-1,STOCKHISTORY($A118,TODAY()-1),2,FALSE())),VLOOKUP(TODAY()-2,STOCKHISTORY($A118,TODAY()-2),2,FALSE())),$E28)</f>
        <v/>
      </c>
      <c r="X118" s="368" t="str">
        <f t="array" ref="X118">IFERROR(IFERROR(IFERROR(IF(TODAY()&gt;=$H117,VLOOKUP(XLOOKUP(X$115,dds!$2:$2,dds!$4:$4),STOCKHISTORY($A118,XLOOKUP(X$115,dds!$2:$2,dds!$4:$4)),2,FALSE()),VLOOKUP(TODAY(),STOCKHISTORY($A118,TODAY()),2,FALSE())),VLOOKUP(TODAY()-1,STOCKHISTORY($A118,TODAY()-1),2,FALSE())),VLOOKUP(TODAY()-2,STOCKHISTORY($A118,TODAY()-2),2,FALSE())),$E28)</f>
        <v/>
      </c>
      <c r="Y118" s="368" t="str">
        <f t="array" ref="Y118">IFERROR(IFERROR(IFERROR(IF(TODAY()&gt;=$H117,VLOOKUP(XLOOKUP(Y$115,dds!$2:$2,dds!$4:$4),STOCKHISTORY($A118,XLOOKUP(Y$115,dds!$2:$2,dds!$4:$4)),2,FALSE()),VLOOKUP(TODAY(),STOCKHISTORY($A118,TODAY()),2,FALSE())),VLOOKUP(TODAY()-1,STOCKHISTORY($A118,TODAY()-1),2,FALSE())),VLOOKUP(TODAY()-2,STOCKHISTORY($A118,TODAY()-2),2,FALSE())),$E28)</f>
        <v/>
      </c>
      <c r="Z118" s="368" t="str">
        <f t="array" ref="Z118">IFERROR(IFERROR(IFERROR(IF(TODAY()&gt;=$H117,VLOOKUP(XLOOKUP(Z$115,dds!$2:$2,dds!$4:$4),STOCKHISTORY($A118,XLOOKUP(Z$115,dds!$2:$2,dds!$4:$4)),2,FALSE()),VLOOKUP(TODAY(),STOCKHISTORY($A118,TODAY()),2,FALSE())),VLOOKUP(TODAY()-1,STOCKHISTORY($A118,TODAY()-1),2,FALSE())),VLOOKUP(TODAY()-2,STOCKHISTORY($A118,TODAY()-2),2,FALSE())),$E28)</f>
        <v/>
      </c>
      <c r="AA118" s="368" t="str">
        <f t="array" ref="AA118">IFERROR(IFERROR(IFERROR(IF(TODAY()&gt;=$H117,VLOOKUP(XLOOKUP(AA$115,dds!$2:$2,dds!$4:$4),STOCKHISTORY($A118,XLOOKUP(AA$115,dds!$2:$2,dds!$4:$4)),2,FALSE()),VLOOKUP(TODAY(),STOCKHISTORY($A118,TODAY()),2,FALSE())),VLOOKUP(TODAY()-1,STOCKHISTORY($A118,TODAY()-1),2,FALSE())),VLOOKUP(TODAY()-2,STOCKHISTORY($A118,TODAY()-2),2,FALSE())),$E28)</f>
        <v/>
      </c>
      <c r="AB118" s="368" t="str">
        <f t="array" ref="AB118">IFERROR(IFERROR(IFERROR(IF(TODAY()&gt;=$H117,VLOOKUP(XLOOKUP(AB$115,dds!$2:$2,dds!$4:$4),STOCKHISTORY($A118,XLOOKUP(AB$115,dds!$2:$2,dds!$4:$4)),2,FALSE()),VLOOKUP(TODAY(),STOCKHISTORY($A118,TODAY()),2,FALSE())),VLOOKUP(TODAY()-1,STOCKHISTORY($A118,TODAY()-1),2,FALSE())),VLOOKUP(TODAY()-2,STOCKHISTORY($A118,TODAY()-2),2,FALSE())),$E28)</f>
        <v/>
      </c>
      <c r="AC118" s="368" t="str">
        <f t="array" ref="AC118">IFERROR(IFERROR(IFERROR(IF(TODAY()&gt;=$H117,VLOOKUP(XLOOKUP(AC$115,dds!$2:$2,dds!$4:$4),STOCKHISTORY($A118,XLOOKUP(AC$115,dds!$2:$2,dds!$4:$4)),2,FALSE()),VLOOKUP(TODAY(),STOCKHISTORY($A118,TODAY()),2,FALSE())),VLOOKUP(TODAY()-1,STOCKHISTORY($A118,TODAY()-1),2,FALSE())),VLOOKUP(TODAY()-2,STOCKHISTORY($A118,TODAY()-2),2,FALSE())),$E28)</f>
        <v/>
      </c>
      <c r="AD118" s="368" t="str">
        <f t="array" ref="AD118">IFERROR(IFERROR(IFERROR(IF(TODAY()&gt;=$H117,VLOOKUP(XLOOKUP(AD$115,dds!$2:$2,dds!$4:$4),STOCKHISTORY($A118,XLOOKUP(AD$115,dds!$2:$2,dds!$4:$4)),2,FALSE()),VLOOKUP(TODAY(),STOCKHISTORY($A118,TODAY()),2,FALSE())),VLOOKUP(TODAY()-1,STOCKHISTORY($A118,TODAY()-1),2,FALSE())),VLOOKUP(TODAY()-2,STOCKHISTORY($A118,TODAY()-2),2,FALSE())),$E28)</f>
        <v/>
      </c>
      <c r="AE118" s="368" t="str">
        <f t="array" ref="AE118">IFERROR(IFERROR(IFERROR(IF(TODAY()&gt;=$H117,VLOOKUP(XLOOKUP(AE$115,dds!$2:$2,dds!$4:$4),STOCKHISTORY($A118,XLOOKUP(AE$115,dds!$2:$2,dds!$4:$4)),2,FALSE()),VLOOKUP(TODAY(),STOCKHISTORY($A118,TODAY()),2,FALSE())),VLOOKUP(TODAY()-1,STOCKHISTORY($A118,TODAY()-1),2,FALSE())),VLOOKUP(TODAY()-2,STOCKHISTORY($A118,TODAY()-2),2,FALSE())),$E28)</f>
        <v/>
      </c>
      <c r="AF118" s="368" t="str">
        <f t="array" ref="AF118">IFERROR(IFERROR(IFERROR(IF(TODAY()&gt;=$H117,VLOOKUP(XLOOKUP(AF$115,dds!$2:$2,dds!$4:$4),STOCKHISTORY($A118,XLOOKUP(AF$115,dds!$2:$2,dds!$4:$4)),2,FALSE()),VLOOKUP(TODAY(),STOCKHISTORY($A118,TODAY()),2,FALSE())),VLOOKUP(TODAY()-1,STOCKHISTORY($A118,TODAY()-1),2,FALSE())),VLOOKUP(TODAY()-2,STOCKHISTORY($A118,TODAY()-2),2,FALSE())),$E28)</f>
        <v/>
      </c>
      <c r="AG118" s="368" t="str">
        <f t="array" ref="AG118">IFERROR(IFERROR(IFERROR(IF(TODAY()&gt;=$H117,VLOOKUP(XLOOKUP(AG$115,dds!$2:$2,dds!$4:$4),STOCKHISTORY($A118,XLOOKUP(AG$115,dds!$2:$2,dds!$4:$4)),2,FALSE()),VLOOKUP(TODAY(),STOCKHISTORY($A118,TODAY()),2,FALSE())),VLOOKUP(TODAY()-1,STOCKHISTORY($A118,TODAY()-1),2,FALSE())),VLOOKUP(TODAY()-2,STOCKHISTORY($A118,TODAY()-2),2,FALSE())),$E28)</f>
        <v/>
      </c>
      <c r="AH118" s="368" t="str">
        <f t="array" ref="AH118">IFERROR(IFERROR(IFERROR(IF(TODAY()&gt;=$H117,VLOOKUP(XLOOKUP(AH$115,dds!$2:$2,dds!$4:$4),STOCKHISTORY($A118,XLOOKUP(AH$115,dds!$2:$2,dds!$4:$4)),2,FALSE()),VLOOKUP(TODAY(),STOCKHISTORY($A118,TODAY()),2,FALSE())),VLOOKUP(TODAY()-1,STOCKHISTORY($A118,TODAY()-1),2,FALSE())),VLOOKUP(TODAY()-2,STOCKHISTORY($A118,TODAY()-2),2,FALSE())),$E28)</f>
        <v/>
      </c>
      <c r="AI118" s="368" t="str">
        <f t="array" ref="AI118">IFERROR(IFERROR(IFERROR(IF(TODAY()&gt;=$H117,VLOOKUP(XLOOKUP(AI$115,dds!$2:$2,dds!$4:$4),STOCKHISTORY($A118,XLOOKUP(AI$115,dds!$2:$2,dds!$4:$4)),2,FALSE()),VLOOKUP(TODAY(),STOCKHISTORY($A118,TODAY()),2,FALSE())),VLOOKUP(TODAY()-1,STOCKHISTORY($A118,TODAY()-1),2,FALSE())),VLOOKUP(TODAY()-2,STOCKHISTORY($A118,TODAY()-2),2,FALSE())),$E28)</f>
        <v/>
      </c>
      <c r="AJ118" s="368" t="str">
        <f t="array" ref="AJ118">IFERROR(IFERROR(IFERROR(IF(TODAY()&gt;=$H117,VLOOKUP(XLOOKUP(AJ$115,dds!$2:$2,dds!$4:$4),STOCKHISTORY($A118,XLOOKUP(AJ$115,dds!$2:$2,dds!$4:$4)),2,FALSE()),VLOOKUP(TODAY(),STOCKHISTORY($A118,TODAY()),2,FALSE())),VLOOKUP(TODAY()-1,STOCKHISTORY($A118,TODAY()-1),2,FALSE())),VLOOKUP(TODAY()-2,STOCKHISTORY($A118,TODAY()-2),2,FALSE())),$E28)</f>
        <v/>
      </c>
      <c r="AK118" s="368" t="str">
        <f t="array" ref="AK118">IFERROR(IFERROR(IFERROR(IF(TODAY()&gt;=$H117,VLOOKUP(XLOOKUP(AK$115,dds!$2:$2,dds!$4:$4),STOCKHISTORY($A118,XLOOKUP(AK$115,dds!$2:$2,dds!$4:$4)),2,FALSE()),VLOOKUP(TODAY(),STOCKHISTORY($A118,TODAY()),2,FALSE())),VLOOKUP(TODAY()-1,STOCKHISTORY($A118,TODAY()-1),2,FALSE())),VLOOKUP(TODAY()-2,STOCKHISTORY($A118,TODAY()-2),2,FALSE())),$E28)</f>
        <v/>
      </c>
      <c r="AL118" s="368" t="str">
        <f t="array" ref="AL118">IFERROR(IFERROR(IFERROR(IF(TODAY()&gt;=$H117,VLOOKUP(XLOOKUP(AL$115,dds!$2:$2,dds!$4:$4),STOCKHISTORY($A118,XLOOKUP(AL$115,dds!$2:$2,dds!$4:$4)),2,FALSE()),VLOOKUP(TODAY(),STOCKHISTORY($A118,TODAY()),2,FALSE())),VLOOKUP(TODAY()-1,STOCKHISTORY($A118,TODAY()-1),2,FALSE())),VLOOKUP(TODAY()-2,STOCKHISTORY($A118,TODAY()-2),2,FALSE())),$E28)</f>
        <v/>
      </c>
      <c r="AM118" s="368" t="str">
        <f t="array" ref="AM118">IFERROR(IFERROR(IFERROR(IF(TODAY()&gt;=$H117,VLOOKUP(XLOOKUP(AM$115,dds!$2:$2,dds!$4:$4),STOCKHISTORY($A118,XLOOKUP(AM$115,dds!$2:$2,dds!$4:$4)),2,FALSE()),VLOOKUP(TODAY(),STOCKHISTORY($A118,TODAY()),2,FALSE())),VLOOKUP(TODAY()-1,STOCKHISTORY($A118,TODAY()-1),2,FALSE())),VLOOKUP(TODAY()-2,STOCKHISTORY($A118,TODAY()-2),2,FALSE())),$E28)</f>
        <v/>
      </c>
      <c r="AN118" s="368" t="str">
        <f t="array" ref="AN118">IFERROR(IFERROR(IFERROR(IF(TODAY()&gt;=$H117,VLOOKUP(XLOOKUP(AN$115,dds!$2:$2,dds!$4:$4),STOCKHISTORY($A118,XLOOKUP(AN$115,dds!$2:$2,dds!$4:$4)),2,FALSE()),VLOOKUP(TODAY(),STOCKHISTORY($A118,TODAY()),2,FALSE())),VLOOKUP(TODAY()-1,STOCKHISTORY($A118,TODAY()-1),2,FALSE())),VLOOKUP(TODAY()-2,STOCKHISTORY($A118,TODAY()-2),2,FALSE())),$E28)</f>
        <v/>
      </c>
      <c r="AO118" s="368" t="str">
        <f t="array" ref="AO118">IFERROR(IFERROR(IFERROR(IF(TODAY()&gt;=$H117,VLOOKUP(XLOOKUP(AO$115,dds!$2:$2,dds!$4:$4),STOCKHISTORY($A118,XLOOKUP(AO$115,dds!$2:$2,dds!$4:$4)),2,FALSE()),VLOOKUP(TODAY(),STOCKHISTORY($A118,TODAY()),2,FALSE())),VLOOKUP(TODAY()-1,STOCKHISTORY($A118,TODAY()-1),2,FALSE())),VLOOKUP(TODAY()-2,STOCKHISTORY($A118,TODAY()-2),2,FALSE())),$E28)</f>
        <v/>
      </c>
      <c r="AP118" s="368" t="str">
        <f t="array" ref="AP118">IFERROR(IFERROR(IFERROR(IF(TODAY()&gt;=$H117,VLOOKUP(XLOOKUP(AP$115,dds!$2:$2,dds!$4:$4),STOCKHISTORY($A118,XLOOKUP(AP$115,dds!$2:$2,dds!$4:$4)),2,FALSE()),VLOOKUP(TODAY(),STOCKHISTORY($A118,TODAY()),2,FALSE())),VLOOKUP(TODAY()-1,STOCKHISTORY($A118,TODAY()-1),2,FALSE())),VLOOKUP(TODAY()-2,STOCKHISTORY($A118,TODAY()-2),2,FALSE())),$E28)</f>
        <v/>
      </c>
      <c r="AQ118" s="368" t="str">
        <f t="array" ref="AQ118">IFERROR(IFERROR(IFERROR(IF(TODAY()&gt;=$H117,VLOOKUP(XLOOKUP(AQ$115,dds!$2:$2,dds!$4:$4),STOCKHISTORY($A118,XLOOKUP(AQ$115,dds!$2:$2,dds!$4:$4)),2,FALSE()),VLOOKUP(TODAY(),STOCKHISTORY($A118,TODAY()),2,FALSE())),VLOOKUP(TODAY()-1,STOCKHISTORY($A118,TODAY()-1),2,FALSE())),VLOOKUP(TODAY()-2,STOCKHISTORY($A118,TODAY()-2),2,FALSE())),$E28)</f>
        <v/>
      </c>
      <c r="AR118" s="368" t="str">
        <f t="array" ref="AR118">IFERROR(IFERROR(IFERROR(IF(TODAY()&gt;=$H117,VLOOKUP(XLOOKUP(AR$115,dds!$2:$2,dds!$4:$4),STOCKHISTORY($A118,XLOOKUP(AR$115,dds!$2:$2,dds!$4:$4)),2,FALSE()),VLOOKUP(TODAY(),STOCKHISTORY($A118,TODAY()),2,FALSE())),VLOOKUP(TODAY()-1,STOCKHISTORY($A118,TODAY()-1),2,FALSE())),VLOOKUP(TODAY()-2,STOCKHISTORY($A118,TODAY()-2),2,FALSE())),$E28)</f>
        <v/>
      </c>
      <c r="AS118" s="368" t="str">
        <f t="array" ref="AS118">IFERROR(IFERROR(IFERROR(IF(TODAY()&gt;=$H117,VLOOKUP(XLOOKUP(AS$115,dds!$2:$2,dds!$4:$4),STOCKHISTORY($A118,XLOOKUP(AS$115,dds!$2:$2,dds!$4:$4)),2,FALSE()),VLOOKUP(TODAY(),STOCKHISTORY($A118,TODAY()),2,FALSE())),VLOOKUP(TODAY()-1,STOCKHISTORY($A118,TODAY()-1),2,FALSE())),VLOOKUP(TODAY()-2,STOCKHISTORY($A118,TODAY()-2),2,FALSE())),$E28)</f>
        <v/>
      </c>
      <c r="AT118" s="368" t="str">
        <f t="array" ref="AT118">IFERROR(IFERROR(IFERROR(IF(TODAY()&gt;=$H117,VLOOKUP(XLOOKUP(AT$115,dds!$2:$2,dds!$4:$4),STOCKHISTORY($A118,XLOOKUP(AT$115,dds!$2:$2,dds!$4:$4)),2,FALSE()),VLOOKUP(TODAY(),STOCKHISTORY($A118,TODAY()),2,FALSE())),VLOOKUP(TODAY()-1,STOCKHISTORY($A118,TODAY()-1),2,FALSE())),VLOOKUP(TODAY()-2,STOCKHISTORY($A118,TODAY()-2),2,FALSE())),$E28)</f>
        <v/>
      </c>
      <c r="AU118" s="368" t="str">
        <f t="array" ref="AU118">IFERROR(IFERROR(IFERROR(IF(TODAY()&gt;=$H117,VLOOKUP(XLOOKUP(AU$115,dds!$2:$2,dds!$4:$4),STOCKHISTORY($A118,XLOOKUP(AU$115,dds!$2:$2,dds!$4:$4)),2,FALSE()),VLOOKUP(TODAY(),STOCKHISTORY($A118,TODAY()),2,FALSE())),VLOOKUP(TODAY()-1,STOCKHISTORY($A118,TODAY()-1),2,FALSE())),VLOOKUP(TODAY()-2,STOCKHISTORY($A118,TODAY()-2),2,FALSE())),$E28)</f>
        <v/>
      </c>
      <c r="AV118" s="368" t="str">
        <f t="array" ref="AV118">IFERROR(IFERROR(IFERROR(IF(TODAY()&gt;=$H117,VLOOKUP(XLOOKUP(AV$115,dds!$2:$2,dds!$4:$4),STOCKHISTORY($A118,XLOOKUP(AV$115,dds!$2:$2,dds!$4:$4)),2,FALSE()),VLOOKUP(TODAY(),STOCKHISTORY($A118,TODAY()),2,FALSE())),VLOOKUP(TODAY()-1,STOCKHISTORY($A118,TODAY()-1),2,FALSE())),VLOOKUP(TODAY()-2,STOCKHISTORY($A118,TODAY()-2),2,FALSE())),$E28)</f>
        <v/>
      </c>
      <c r="AW118" s="368" t="str">
        <f t="array" ref="AW118">IFERROR(IFERROR(IFERROR(IF(TODAY()&gt;=$H117,VLOOKUP(XLOOKUP(AW$115,dds!$2:$2,dds!$4:$4),STOCKHISTORY($A118,XLOOKUP(AW$115,dds!$2:$2,dds!$4:$4)),2,FALSE()),VLOOKUP(TODAY(),STOCKHISTORY($A118,TODAY()),2,FALSE())),VLOOKUP(TODAY()-1,STOCKHISTORY($A118,TODAY()-1),2,FALSE())),VLOOKUP(TODAY()-2,STOCKHISTORY($A118,TODAY()-2),2,FALSE())),$E28)</f>
        <v/>
      </c>
      <c r="AX118" s="368" t="str">
        <f t="array" ref="AX118">IFERROR(IFERROR(IFERROR(IF(TODAY()&gt;=$H117,VLOOKUP(XLOOKUP(AX$115,dds!$2:$2,dds!$4:$4),STOCKHISTORY($A118,XLOOKUP(AX$115,dds!$2:$2,dds!$4:$4)),2,FALSE()),VLOOKUP(TODAY(),STOCKHISTORY($A118,TODAY()),2,FALSE())),VLOOKUP(TODAY()-1,STOCKHISTORY($A118,TODAY()-1),2,FALSE())),VLOOKUP(TODAY()-2,STOCKHISTORY($A118,TODAY()-2),2,FALSE())),$E28)</f>
        <v/>
      </c>
      <c r="AY118" s="368" t="str">
        <f t="array" ref="AY118">IFERROR(IFERROR(IFERROR(IF(TODAY()&gt;=$H117,VLOOKUP(XLOOKUP(AY$115,dds!$2:$2,dds!$4:$4),STOCKHISTORY($A118,XLOOKUP(AY$115,dds!$2:$2,dds!$4:$4)),2,FALSE()),VLOOKUP(TODAY(),STOCKHISTORY($A118,TODAY()),2,FALSE())),VLOOKUP(TODAY()-1,STOCKHISTORY($A118,TODAY()-1),2,FALSE())),VLOOKUP(TODAY()-2,STOCKHISTORY($A118,TODAY()-2),2,FALSE())),$E28)</f>
        <v/>
      </c>
      <c r="AZ118" s="368" t="str">
        <f t="array" ref="AZ118">IFERROR(IFERROR(IFERROR(IF(TODAY()&gt;=$H117,VLOOKUP(XLOOKUP(AZ$115,dds!$2:$2,dds!$4:$4),STOCKHISTORY($A118,XLOOKUP(AZ$115,dds!$2:$2,dds!$4:$4)),2,FALSE()),VLOOKUP(TODAY(),STOCKHISTORY($A118,TODAY()),2,FALSE())),VLOOKUP(TODAY()-1,STOCKHISTORY($A118,TODAY()-1),2,FALSE())),VLOOKUP(TODAY()-2,STOCKHISTORY($A118,TODAY()-2),2,FALSE())),$E28)</f>
        <v/>
      </c>
      <c r="BA118" s="368" t="str">
        <f t="array" ref="BA118">IFERROR(IFERROR(IFERROR(IF(TODAY()&gt;=$H117,VLOOKUP(XLOOKUP(BA$115,dds!$2:$2,dds!$4:$4),STOCKHISTORY($A118,XLOOKUP(BA$115,dds!$2:$2,dds!$4:$4)),2,FALSE()),VLOOKUP(TODAY(),STOCKHISTORY($A118,TODAY()),2,FALSE())),VLOOKUP(TODAY()-1,STOCKHISTORY($A118,TODAY()-1),2,FALSE())),VLOOKUP(TODAY()-2,STOCKHISTORY($A118,TODAY()-2),2,FALSE())),$E28)</f>
        <v/>
      </c>
      <c r="BB118" s="368" t="str">
        <f t="array" ref="BB118">IFERROR(IFERROR(IFERROR(IF(TODAY()&gt;=$H117,VLOOKUP(XLOOKUP(BB$115,dds!$2:$2,dds!$4:$4),STOCKHISTORY($A118,XLOOKUP(BB$115,dds!$2:$2,dds!$4:$4)),2,FALSE()),VLOOKUP(TODAY(),STOCKHISTORY($A118,TODAY()),2,FALSE())),VLOOKUP(TODAY()-1,STOCKHISTORY($A118,TODAY()-1),2,FALSE())),VLOOKUP(TODAY()-2,STOCKHISTORY($A118,TODAY()-2),2,FALSE())),$E28)</f>
        <v/>
      </c>
      <c r="BC118" s="368" t="str">
        <f t="array" ref="BC118">IFERROR(IFERROR(IFERROR(IF(TODAY()&gt;=$H117,VLOOKUP(XLOOKUP(BC$115,dds!$2:$2,dds!$4:$4),STOCKHISTORY($A118,XLOOKUP(BC$115,dds!$2:$2,dds!$4:$4)),2,FALSE()),VLOOKUP(TODAY(),STOCKHISTORY($A118,TODAY()),2,FALSE())),VLOOKUP(TODAY()-1,STOCKHISTORY($A118,TODAY()-1),2,FALSE())),VLOOKUP(TODAY()-2,STOCKHISTORY($A118,TODAY()-2),2,FALSE())),$E28)</f>
        <v/>
      </c>
      <c r="BD118" s="368" t="str">
        <f t="array" ref="BD118">IFERROR(IFERROR(IFERROR(IF(TODAY()&gt;=$H117,VLOOKUP(XLOOKUP(BD$115,dds!$2:$2,dds!$4:$4),STOCKHISTORY($A118,XLOOKUP(BD$115,dds!$2:$2,dds!$4:$4)),2,FALSE()),VLOOKUP(TODAY(),STOCKHISTORY($A118,TODAY()),2,FALSE())),VLOOKUP(TODAY()-1,STOCKHISTORY($A118,TODAY()-1),2,FALSE())),VLOOKUP(TODAY()-2,STOCKHISTORY($A118,TODAY()-2),2,FALSE())),$E28)</f>
        <v/>
      </c>
      <c r="BE118" s="368" t="str">
        <f t="array" ref="BE118">IFERROR(IFERROR(IFERROR(IF(TODAY()&gt;=$H117,VLOOKUP(XLOOKUP(BE$115,dds!$2:$2,dds!$4:$4),STOCKHISTORY($A118,XLOOKUP(BE$115,dds!$2:$2,dds!$4:$4)),2,FALSE()),VLOOKUP(TODAY(),STOCKHISTORY($A118,TODAY()),2,FALSE())),VLOOKUP(TODAY()-1,STOCKHISTORY($A118,TODAY()-1),2,FALSE())),VLOOKUP(TODAY()-2,STOCKHISTORY($A118,TODAY()-2),2,FALSE())),$E28)</f>
        <v/>
      </c>
      <c r="BF118" s="368" t="str">
        <f t="array" ref="BF118">IFERROR(IFERROR(IFERROR(IF(TODAY()&gt;=$H117,VLOOKUP(XLOOKUP(BF$115,dds!$2:$2,dds!$4:$4),STOCKHISTORY($A118,XLOOKUP(BF$115,dds!$2:$2,dds!$4:$4)),2,FALSE()),VLOOKUP(TODAY(),STOCKHISTORY($A118,TODAY()),2,FALSE())),VLOOKUP(TODAY()-1,STOCKHISTORY($A118,TODAY()-1),2,FALSE())),VLOOKUP(TODAY()-2,STOCKHISTORY($A118,TODAY()-2),2,FALSE())),$E28)</f>
        <v/>
      </c>
      <c r="BG118" s="368" t="str">
        <f t="array" ref="BG118">IFERROR(IFERROR(IFERROR(IF(TODAY()&gt;=$H117,VLOOKUP(XLOOKUP(BG$115,dds!$2:$2,dds!$4:$4),STOCKHISTORY($A118,XLOOKUP(BG$115,dds!$2:$2,dds!$4:$4)),2,FALSE()),VLOOKUP(TODAY(),STOCKHISTORY($A118,TODAY()),2,FALSE())),VLOOKUP(TODAY()-1,STOCKHISTORY($A118,TODAY()-1),2,FALSE())),VLOOKUP(TODAY()-2,STOCKHISTORY($A118,TODAY()-2),2,FALSE())),$E28)</f>
        <v/>
      </c>
      <c r="BH118" s="368" t="str">
        <f t="array" ref="BH118">IFERROR(IFERROR(IFERROR(IF(TODAY()&gt;=$H117,VLOOKUP(XLOOKUP(BH$115,dds!$2:$2,dds!$4:$4),STOCKHISTORY($A118,XLOOKUP(BH$115,dds!$2:$2,dds!$4:$4)),2,FALSE()),VLOOKUP(TODAY(),STOCKHISTORY($A118,TODAY()),2,FALSE())),VLOOKUP(TODAY()-1,STOCKHISTORY($A118,TODAY()-1),2,FALSE())),VLOOKUP(TODAY()-2,STOCKHISTORY($A118,TODAY()-2),2,FALSE())),$E28)</f>
        <v/>
      </c>
      <c r="BI118" s="368" t="str">
        <f t="array" ref="BI118">IFERROR(IFERROR(IFERROR(IF(TODAY()&gt;=$H117,VLOOKUP(XLOOKUP(BI$115,dds!$2:$2,dds!$4:$4),STOCKHISTORY($A118,XLOOKUP(BI$115,dds!$2:$2,dds!$4:$4)),2,FALSE()),VLOOKUP(TODAY(),STOCKHISTORY($A118,TODAY()),2,FALSE())),VLOOKUP(TODAY()-1,STOCKHISTORY($A118,TODAY()-1),2,FALSE())),VLOOKUP(TODAY()-2,STOCKHISTORY($A118,TODAY()-2),2,FALSE())),$E28)</f>
        <v/>
      </c>
      <c r="BJ118" s="368" t="str">
        <f t="array" ref="BJ118">IFERROR(IFERROR(IFERROR(IF(TODAY()&gt;=$H117,VLOOKUP(XLOOKUP(BJ$115,dds!$2:$2,dds!$4:$4),STOCKHISTORY($A118,XLOOKUP(BJ$115,dds!$2:$2,dds!$4:$4)),2,FALSE()),VLOOKUP(TODAY(),STOCKHISTORY($A118,TODAY()),2,FALSE())),VLOOKUP(TODAY()-1,STOCKHISTORY($A118,TODAY()-1),2,FALSE())),VLOOKUP(TODAY()-2,STOCKHISTORY($A118,TODAY()-2),2,FALSE())),$E28)</f>
        <v/>
      </c>
      <c r="BK118" s="368" t="str">
        <f t="array" ref="BK118">IFERROR(IFERROR(IFERROR(IF(TODAY()&gt;=$H117,VLOOKUP(XLOOKUP(BK$115,dds!$2:$2,dds!$4:$4),STOCKHISTORY($A118,XLOOKUP(BK$115,dds!$2:$2,dds!$4:$4)),2,FALSE()),VLOOKUP(TODAY(),STOCKHISTORY($A118,TODAY()),2,FALSE())),VLOOKUP(TODAY()-1,STOCKHISTORY($A118,TODAY()-1),2,FALSE())),VLOOKUP(TODAY()-2,STOCKHISTORY($A118,TODAY()-2),2,FALSE())),$E28)</f>
        <v/>
      </c>
      <c r="BL118" s="368" t="str">
        <f t="array" ref="BL118">IFERROR(IFERROR(IFERROR(IF(TODAY()&gt;=$H117,VLOOKUP(XLOOKUP(BL$115,dds!$2:$2,dds!$4:$4),STOCKHISTORY($A118,XLOOKUP(BL$115,dds!$2:$2,dds!$4:$4)),2,FALSE()),VLOOKUP(TODAY(),STOCKHISTORY($A118,TODAY()),2,FALSE())),VLOOKUP(TODAY()-1,STOCKHISTORY($A118,TODAY()-1),2,FALSE())),VLOOKUP(TODAY()-2,STOCKHISTORY($A118,TODAY()-2),2,FALSE())),$E28)</f>
        <v/>
      </c>
    </row>
    <row r="119" ht="14.25" customHeight="1">
      <c r="A119" s="367"/>
      <c r="B119" s="367"/>
      <c r="C119" s="440" t="str">
        <f t="shared" si="2"/>
        <v/>
      </c>
      <c r="D119" s="368"/>
      <c r="E119" s="368" t="str">
        <f t="array" ref="E119">IFERROR(IFERROR(IFERROR(IF(TODAY()&gt;=$H118,VLOOKUP(XLOOKUP(E$115,dds!$2:$2,dds!$4:$4),STOCKHISTORY($A119,XLOOKUP(E$115,dds!$2:$2,dds!$4:$4)),2,FALSE()),VLOOKUP(TODAY(),STOCKHISTORY($A119,TODAY()),2,FALSE())),VLOOKUP(TODAY()-1,STOCKHISTORY($A119,TODAY()-1),2,FALSE())),VLOOKUP(TODAY()-2,STOCKHISTORY($A119,TODAY()-2),2,FALSE())),$E29)</f>
        <v/>
      </c>
      <c r="F119" s="368" t="str">
        <f t="array" ref="F119">IFERROR(IFERROR(IFERROR(IF(TODAY()&gt;=$H118,VLOOKUP(XLOOKUP(F$115,dds!$2:$2,dds!$4:$4),STOCKHISTORY($A119,XLOOKUP(F$115,dds!$2:$2,dds!$4:$4)),2,FALSE()),VLOOKUP(TODAY(),STOCKHISTORY($A119,TODAY()),2,FALSE())),VLOOKUP(TODAY()-1,STOCKHISTORY($A119,TODAY()-1),2,FALSE())),VLOOKUP(TODAY()-2,STOCKHISTORY($A119,TODAY()-2),2,FALSE())),$E29)</f>
        <v/>
      </c>
      <c r="G119" s="368" t="str">
        <f t="array" ref="G119">IFERROR(IFERROR(IFERROR(IF(TODAY()&gt;=$H118,VLOOKUP(XLOOKUP(G$115,dds!$2:$2,dds!$4:$4),STOCKHISTORY($A119,XLOOKUP(G$115,dds!$2:$2,dds!$4:$4)),2,FALSE()),VLOOKUP(TODAY(),STOCKHISTORY($A119,TODAY()),2,FALSE())),VLOOKUP(TODAY()-1,STOCKHISTORY($A119,TODAY()-1),2,FALSE())),VLOOKUP(TODAY()-2,STOCKHISTORY($A119,TODAY()-2),2,FALSE())),$E29)</f>
        <v/>
      </c>
      <c r="H119" s="368" t="str">
        <f t="array" ref="H119">IFERROR(IFERROR(IFERROR(IF(TODAY()&gt;=$H118,VLOOKUP(XLOOKUP(H$115,dds!$2:$2,dds!$4:$4),STOCKHISTORY($A119,XLOOKUP(H$115,dds!$2:$2,dds!$4:$4)),2,FALSE()),VLOOKUP(TODAY(),STOCKHISTORY($A119,TODAY()),2,FALSE())),VLOOKUP(TODAY()-1,STOCKHISTORY($A119,TODAY()-1),2,FALSE())),VLOOKUP(TODAY()-2,STOCKHISTORY($A119,TODAY()-2),2,FALSE())),$E29)</f>
        <v/>
      </c>
      <c r="I119" s="368" t="str">
        <f t="array" ref="I119">IFERROR(IFERROR(IFERROR(IF(TODAY()&gt;=$H118,VLOOKUP(XLOOKUP(I$115,dds!$2:$2,dds!$4:$4),STOCKHISTORY($A119,XLOOKUP(I$115,dds!$2:$2,dds!$4:$4)),2,FALSE()),VLOOKUP(TODAY(),STOCKHISTORY($A119,TODAY()),2,FALSE())),VLOOKUP(TODAY()-1,STOCKHISTORY($A119,TODAY()-1),2,FALSE())),VLOOKUP(TODAY()-2,STOCKHISTORY($A119,TODAY()-2),2,FALSE())),$E29)</f>
        <v/>
      </c>
      <c r="J119" s="368" t="str">
        <f t="array" ref="J119">IFERROR(IFERROR(IFERROR(IF(TODAY()&gt;=$H118,VLOOKUP(XLOOKUP(J$115,dds!$2:$2,dds!$4:$4),STOCKHISTORY($A119,XLOOKUP(J$115,dds!$2:$2,dds!$4:$4)),2,FALSE()),VLOOKUP(TODAY(),STOCKHISTORY($A119,TODAY()),2,FALSE())),VLOOKUP(TODAY()-1,STOCKHISTORY($A119,TODAY()-1),2,FALSE())),VLOOKUP(TODAY()-2,STOCKHISTORY($A119,TODAY()-2),2,FALSE())),$E29)</f>
        <v/>
      </c>
      <c r="K119" s="368" t="str">
        <f t="array" ref="K119">IFERROR(IFERROR(IFERROR(IF(TODAY()&gt;=$H118,VLOOKUP(XLOOKUP(K$115,dds!$2:$2,dds!$4:$4),STOCKHISTORY($A119,XLOOKUP(K$115,dds!$2:$2,dds!$4:$4)),2,FALSE()),VLOOKUP(TODAY(),STOCKHISTORY($A119,TODAY()),2,FALSE())),VLOOKUP(TODAY()-1,STOCKHISTORY($A119,TODAY()-1),2,FALSE())),VLOOKUP(TODAY()-2,STOCKHISTORY($A119,TODAY()-2),2,FALSE())),$E29)</f>
        <v/>
      </c>
      <c r="L119" s="368" t="str">
        <f t="array" ref="L119">IFERROR(IFERROR(IFERROR(IF(TODAY()&gt;=$H118,VLOOKUP(XLOOKUP(L$115,dds!$2:$2,dds!$4:$4),STOCKHISTORY($A119,XLOOKUP(L$115,dds!$2:$2,dds!$4:$4)),2,FALSE()),VLOOKUP(TODAY(),STOCKHISTORY($A119,TODAY()),2,FALSE())),VLOOKUP(TODAY()-1,STOCKHISTORY($A119,TODAY()-1),2,FALSE())),VLOOKUP(TODAY()-2,STOCKHISTORY($A119,TODAY()-2),2,FALSE())),$E29)</f>
        <v/>
      </c>
      <c r="M119" s="368" t="str">
        <f t="array" ref="M119">IFERROR(IFERROR(IFERROR(IF(TODAY()&gt;=$H118,VLOOKUP(XLOOKUP(M$115,dds!$2:$2,dds!$4:$4),STOCKHISTORY($A119,XLOOKUP(M$115,dds!$2:$2,dds!$4:$4)),2,FALSE()),VLOOKUP(TODAY(),STOCKHISTORY($A119,TODAY()),2,FALSE())),VLOOKUP(TODAY()-1,STOCKHISTORY($A119,TODAY()-1),2,FALSE())),VLOOKUP(TODAY()-2,STOCKHISTORY($A119,TODAY()-2),2,FALSE())),$E29)</f>
        <v/>
      </c>
      <c r="N119" s="368" t="str">
        <f t="array" ref="N119">IFERROR(IFERROR(IFERROR(IF(TODAY()&gt;=$H118,VLOOKUP(XLOOKUP(N$115,dds!$2:$2,dds!$4:$4),STOCKHISTORY($A119,XLOOKUP(N$115,dds!$2:$2,dds!$4:$4)),2,FALSE()),VLOOKUP(TODAY(),STOCKHISTORY($A119,TODAY()),2,FALSE())),VLOOKUP(TODAY()-1,STOCKHISTORY($A119,TODAY()-1),2,FALSE())),VLOOKUP(TODAY()-2,STOCKHISTORY($A119,TODAY()-2),2,FALSE())),$E29)</f>
        <v/>
      </c>
      <c r="O119" s="368" t="str">
        <f t="array" ref="O119">IFERROR(IFERROR(IFERROR(IF(TODAY()&gt;=$H118,VLOOKUP(XLOOKUP(O$115,dds!$2:$2,dds!$4:$4),STOCKHISTORY($A119,XLOOKUP(O$115,dds!$2:$2,dds!$4:$4)),2,FALSE()),VLOOKUP(TODAY(),STOCKHISTORY($A119,TODAY()),2,FALSE())),VLOOKUP(TODAY()-1,STOCKHISTORY($A119,TODAY()-1),2,FALSE())),VLOOKUP(TODAY()-2,STOCKHISTORY($A119,TODAY()-2),2,FALSE())),$E29)</f>
        <v/>
      </c>
      <c r="P119" s="368" t="str">
        <f t="array" ref="P119">IFERROR(IFERROR(IFERROR(IF(TODAY()&gt;=$H118,VLOOKUP(XLOOKUP(P$115,dds!$2:$2,dds!$4:$4),STOCKHISTORY($A119,XLOOKUP(P$115,dds!$2:$2,dds!$4:$4)),2,FALSE()),VLOOKUP(TODAY(),STOCKHISTORY($A119,TODAY()),2,FALSE())),VLOOKUP(TODAY()-1,STOCKHISTORY($A119,TODAY()-1),2,FALSE())),VLOOKUP(TODAY()-2,STOCKHISTORY($A119,TODAY()-2),2,FALSE())),$E29)</f>
        <v/>
      </c>
      <c r="Q119" s="368" t="str">
        <f t="array" ref="Q119">IFERROR(IFERROR(IFERROR(IF(TODAY()&gt;=$H118,VLOOKUP(XLOOKUP(Q$115,dds!$2:$2,dds!$4:$4),STOCKHISTORY($A119,XLOOKUP(Q$115,dds!$2:$2,dds!$4:$4)),2,FALSE()),VLOOKUP(TODAY(),STOCKHISTORY($A119,TODAY()),2,FALSE())),VLOOKUP(TODAY()-1,STOCKHISTORY($A119,TODAY()-1),2,FALSE())),VLOOKUP(TODAY()-2,STOCKHISTORY($A119,TODAY()-2),2,FALSE())),$E29)</f>
        <v/>
      </c>
      <c r="R119" s="368" t="str">
        <f t="array" ref="R119">IFERROR(IFERROR(IFERROR(IF(TODAY()&gt;=$H118,VLOOKUP(XLOOKUP(R$115,dds!$2:$2,dds!$4:$4),STOCKHISTORY($A119,XLOOKUP(R$115,dds!$2:$2,dds!$4:$4)),2,FALSE()),VLOOKUP(TODAY(),STOCKHISTORY($A119,TODAY()),2,FALSE())),VLOOKUP(TODAY()-1,STOCKHISTORY($A119,TODAY()-1),2,FALSE())),VLOOKUP(TODAY()-2,STOCKHISTORY($A119,TODAY()-2),2,FALSE())),$E29)</f>
        <v/>
      </c>
      <c r="S119" s="368" t="str">
        <f t="array" ref="S119">IFERROR(IFERROR(IFERROR(IF(TODAY()&gt;=$H118,VLOOKUP(XLOOKUP(S$115,dds!$2:$2,dds!$4:$4),STOCKHISTORY($A119,XLOOKUP(S$115,dds!$2:$2,dds!$4:$4)),2,FALSE()),VLOOKUP(TODAY(),STOCKHISTORY($A119,TODAY()),2,FALSE())),VLOOKUP(TODAY()-1,STOCKHISTORY($A119,TODAY()-1),2,FALSE())),VLOOKUP(TODAY()-2,STOCKHISTORY($A119,TODAY()-2),2,FALSE())),$E29)</f>
        <v/>
      </c>
      <c r="T119" s="368" t="str">
        <f t="array" ref="T119">IFERROR(IFERROR(IFERROR(IF(TODAY()&gt;=$H118,VLOOKUP(XLOOKUP(T$115,dds!$2:$2,dds!$4:$4),STOCKHISTORY($A119,XLOOKUP(T$115,dds!$2:$2,dds!$4:$4)),2,FALSE()),VLOOKUP(TODAY(),STOCKHISTORY($A119,TODAY()),2,FALSE())),VLOOKUP(TODAY()-1,STOCKHISTORY($A119,TODAY()-1),2,FALSE())),VLOOKUP(TODAY()-2,STOCKHISTORY($A119,TODAY()-2),2,FALSE())),$E29)</f>
        <v/>
      </c>
      <c r="U119" s="368" t="str">
        <f t="array" ref="U119">IFERROR(IFERROR(IFERROR(IF(TODAY()&gt;=$H118,VLOOKUP(XLOOKUP(U$115,dds!$2:$2,dds!$4:$4),STOCKHISTORY($A119,XLOOKUP(U$115,dds!$2:$2,dds!$4:$4)),2,FALSE()),VLOOKUP(TODAY(),STOCKHISTORY($A119,TODAY()),2,FALSE())),VLOOKUP(TODAY()-1,STOCKHISTORY($A119,TODAY()-1),2,FALSE())),VLOOKUP(TODAY()-2,STOCKHISTORY($A119,TODAY()-2),2,FALSE())),$E29)</f>
        <v/>
      </c>
      <c r="V119" s="368" t="str">
        <f t="array" ref="V119">IFERROR(IFERROR(IFERROR(IF(TODAY()&gt;=$H118,VLOOKUP(XLOOKUP(V$115,dds!$2:$2,dds!$4:$4),STOCKHISTORY($A119,XLOOKUP(V$115,dds!$2:$2,dds!$4:$4)),2,FALSE()),VLOOKUP(TODAY(),STOCKHISTORY($A119,TODAY()),2,FALSE())),VLOOKUP(TODAY()-1,STOCKHISTORY($A119,TODAY()-1),2,FALSE())),VLOOKUP(TODAY()-2,STOCKHISTORY($A119,TODAY()-2),2,FALSE())),$E29)</f>
        <v/>
      </c>
      <c r="W119" s="368" t="str">
        <f t="array" ref="W119">IFERROR(IFERROR(IFERROR(IF(TODAY()&gt;=$H118,VLOOKUP(XLOOKUP(W$115,dds!$2:$2,dds!$4:$4),STOCKHISTORY($A119,XLOOKUP(W$115,dds!$2:$2,dds!$4:$4)),2,FALSE()),VLOOKUP(TODAY(),STOCKHISTORY($A119,TODAY()),2,FALSE())),VLOOKUP(TODAY()-1,STOCKHISTORY($A119,TODAY()-1),2,FALSE())),VLOOKUP(TODAY()-2,STOCKHISTORY($A119,TODAY()-2),2,FALSE())),$E29)</f>
        <v/>
      </c>
      <c r="X119" s="368" t="str">
        <f t="array" ref="X119">IFERROR(IFERROR(IFERROR(IF(TODAY()&gt;=$H118,VLOOKUP(XLOOKUP(X$115,dds!$2:$2,dds!$4:$4),STOCKHISTORY($A119,XLOOKUP(X$115,dds!$2:$2,dds!$4:$4)),2,FALSE()),VLOOKUP(TODAY(),STOCKHISTORY($A119,TODAY()),2,FALSE())),VLOOKUP(TODAY()-1,STOCKHISTORY($A119,TODAY()-1),2,FALSE())),VLOOKUP(TODAY()-2,STOCKHISTORY($A119,TODAY()-2),2,FALSE())),$E29)</f>
        <v/>
      </c>
      <c r="Y119" s="368" t="str">
        <f t="array" ref="Y119">IFERROR(IFERROR(IFERROR(IF(TODAY()&gt;=$H118,VLOOKUP(XLOOKUP(Y$115,dds!$2:$2,dds!$4:$4),STOCKHISTORY($A119,XLOOKUP(Y$115,dds!$2:$2,dds!$4:$4)),2,FALSE()),VLOOKUP(TODAY(),STOCKHISTORY($A119,TODAY()),2,FALSE())),VLOOKUP(TODAY()-1,STOCKHISTORY($A119,TODAY()-1),2,FALSE())),VLOOKUP(TODAY()-2,STOCKHISTORY($A119,TODAY()-2),2,FALSE())),$E29)</f>
        <v/>
      </c>
      <c r="Z119" s="368" t="str">
        <f t="array" ref="Z119">IFERROR(IFERROR(IFERROR(IF(TODAY()&gt;=$H118,VLOOKUP(XLOOKUP(Z$115,dds!$2:$2,dds!$4:$4),STOCKHISTORY($A119,XLOOKUP(Z$115,dds!$2:$2,dds!$4:$4)),2,FALSE()),VLOOKUP(TODAY(),STOCKHISTORY($A119,TODAY()),2,FALSE())),VLOOKUP(TODAY()-1,STOCKHISTORY($A119,TODAY()-1),2,FALSE())),VLOOKUP(TODAY()-2,STOCKHISTORY($A119,TODAY()-2),2,FALSE())),$E29)</f>
        <v/>
      </c>
      <c r="AA119" s="368" t="str">
        <f t="array" ref="AA119">IFERROR(IFERROR(IFERROR(IF(TODAY()&gt;=$H118,VLOOKUP(XLOOKUP(AA$115,dds!$2:$2,dds!$4:$4),STOCKHISTORY($A119,XLOOKUP(AA$115,dds!$2:$2,dds!$4:$4)),2,FALSE()),VLOOKUP(TODAY(),STOCKHISTORY($A119,TODAY()),2,FALSE())),VLOOKUP(TODAY()-1,STOCKHISTORY($A119,TODAY()-1),2,FALSE())),VLOOKUP(TODAY()-2,STOCKHISTORY($A119,TODAY()-2),2,FALSE())),$E29)</f>
        <v/>
      </c>
      <c r="AB119" s="368" t="str">
        <f t="array" ref="AB119">IFERROR(IFERROR(IFERROR(IF(TODAY()&gt;=$H118,VLOOKUP(XLOOKUP(AB$115,dds!$2:$2,dds!$4:$4),STOCKHISTORY($A119,XLOOKUP(AB$115,dds!$2:$2,dds!$4:$4)),2,FALSE()),VLOOKUP(TODAY(),STOCKHISTORY($A119,TODAY()),2,FALSE())),VLOOKUP(TODAY()-1,STOCKHISTORY($A119,TODAY()-1),2,FALSE())),VLOOKUP(TODAY()-2,STOCKHISTORY($A119,TODAY()-2),2,FALSE())),$E29)</f>
        <v/>
      </c>
      <c r="AC119" s="368" t="str">
        <f t="array" ref="AC119">IFERROR(IFERROR(IFERROR(IF(TODAY()&gt;=$H118,VLOOKUP(XLOOKUP(AC$115,dds!$2:$2,dds!$4:$4),STOCKHISTORY($A119,XLOOKUP(AC$115,dds!$2:$2,dds!$4:$4)),2,FALSE()),VLOOKUP(TODAY(),STOCKHISTORY($A119,TODAY()),2,FALSE())),VLOOKUP(TODAY()-1,STOCKHISTORY($A119,TODAY()-1),2,FALSE())),VLOOKUP(TODAY()-2,STOCKHISTORY($A119,TODAY()-2),2,FALSE())),$E29)</f>
        <v/>
      </c>
      <c r="AD119" s="368" t="str">
        <f t="array" ref="AD119">IFERROR(IFERROR(IFERROR(IF(TODAY()&gt;=$H118,VLOOKUP(XLOOKUP(AD$115,dds!$2:$2,dds!$4:$4),STOCKHISTORY($A119,XLOOKUP(AD$115,dds!$2:$2,dds!$4:$4)),2,FALSE()),VLOOKUP(TODAY(),STOCKHISTORY($A119,TODAY()),2,FALSE())),VLOOKUP(TODAY()-1,STOCKHISTORY($A119,TODAY()-1),2,FALSE())),VLOOKUP(TODAY()-2,STOCKHISTORY($A119,TODAY()-2),2,FALSE())),$E29)</f>
        <v/>
      </c>
      <c r="AE119" s="368" t="str">
        <f t="array" ref="AE119">IFERROR(IFERROR(IFERROR(IF(TODAY()&gt;=$H118,VLOOKUP(XLOOKUP(AE$115,dds!$2:$2,dds!$4:$4),STOCKHISTORY($A119,XLOOKUP(AE$115,dds!$2:$2,dds!$4:$4)),2,FALSE()),VLOOKUP(TODAY(),STOCKHISTORY($A119,TODAY()),2,FALSE())),VLOOKUP(TODAY()-1,STOCKHISTORY($A119,TODAY()-1),2,FALSE())),VLOOKUP(TODAY()-2,STOCKHISTORY($A119,TODAY()-2),2,FALSE())),$E29)</f>
        <v/>
      </c>
      <c r="AF119" s="368" t="str">
        <f t="array" ref="AF119">IFERROR(IFERROR(IFERROR(IF(TODAY()&gt;=$H118,VLOOKUP(XLOOKUP(AF$115,dds!$2:$2,dds!$4:$4),STOCKHISTORY($A119,XLOOKUP(AF$115,dds!$2:$2,dds!$4:$4)),2,FALSE()),VLOOKUP(TODAY(),STOCKHISTORY($A119,TODAY()),2,FALSE())),VLOOKUP(TODAY()-1,STOCKHISTORY($A119,TODAY()-1),2,FALSE())),VLOOKUP(TODAY()-2,STOCKHISTORY($A119,TODAY()-2),2,FALSE())),$E29)</f>
        <v/>
      </c>
      <c r="AG119" s="368" t="str">
        <f t="array" ref="AG119">IFERROR(IFERROR(IFERROR(IF(TODAY()&gt;=$H118,VLOOKUP(XLOOKUP(AG$115,dds!$2:$2,dds!$4:$4),STOCKHISTORY($A119,XLOOKUP(AG$115,dds!$2:$2,dds!$4:$4)),2,FALSE()),VLOOKUP(TODAY(),STOCKHISTORY($A119,TODAY()),2,FALSE())),VLOOKUP(TODAY()-1,STOCKHISTORY($A119,TODAY()-1),2,FALSE())),VLOOKUP(TODAY()-2,STOCKHISTORY($A119,TODAY()-2),2,FALSE())),$E29)</f>
        <v/>
      </c>
      <c r="AH119" s="368" t="str">
        <f t="array" ref="AH119">IFERROR(IFERROR(IFERROR(IF(TODAY()&gt;=$H118,VLOOKUP(XLOOKUP(AH$115,dds!$2:$2,dds!$4:$4),STOCKHISTORY($A119,XLOOKUP(AH$115,dds!$2:$2,dds!$4:$4)),2,FALSE()),VLOOKUP(TODAY(),STOCKHISTORY($A119,TODAY()),2,FALSE())),VLOOKUP(TODAY()-1,STOCKHISTORY($A119,TODAY()-1),2,FALSE())),VLOOKUP(TODAY()-2,STOCKHISTORY($A119,TODAY()-2),2,FALSE())),$E29)</f>
        <v/>
      </c>
      <c r="AI119" s="368" t="str">
        <f t="array" ref="AI119">IFERROR(IFERROR(IFERROR(IF(TODAY()&gt;=$H118,VLOOKUP(XLOOKUP(AI$115,dds!$2:$2,dds!$4:$4),STOCKHISTORY($A119,XLOOKUP(AI$115,dds!$2:$2,dds!$4:$4)),2,FALSE()),VLOOKUP(TODAY(),STOCKHISTORY($A119,TODAY()),2,FALSE())),VLOOKUP(TODAY()-1,STOCKHISTORY($A119,TODAY()-1),2,FALSE())),VLOOKUP(TODAY()-2,STOCKHISTORY($A119,TODAY()-2),2,FALSE())),$E29)</f>
        <v/>
      </c>
      <c r="AJ119" s="368" t="str">
        <f t="array" ref="AJ119">IFERROR(IFERROR(IFERROR(IF(TODAY()&gt;=$H118,VLOOKUP(XLOOKUP(AJ$115,dds!$2:$2,dds!$4:$4),STOCKHISTORY($A119,XLOOKUP(AJ$115,dds!$2:$2,dds!$4:$4)),2,FALSE()),VLOOKUP(TODAY(),STOCKHISTORY($A119,TODAY()),2,FALSE())),VLOOKUP(TODAY()-1,STOCKHISTORY($A119,TODAY()-1),2,FALSE())),VLOOKUP(TODAY()-2,STOCKHISTORY($A119,TODAY()-2),2,FALSE())),$E29)</f>
        <v/>
      </c>
      <c r="AK119" s="368" t="str">
        <f t="array" ref="AK119">IFERROR(IFERROR(IFERROR(IF(TODAY()&gt;=$H118,VLOOKUP(XLOOKUP(AK$115,dds!$2:$2,dds!$4:$4),STOCKHISTORY($A119,XLOOKUP(AK$115,dds!$2:$2,dds!$4:$4)),2,FALSE()),VLOOKUP(TODAY(),STOCKHISTORY($A119,TODAY()),2,FALSE())),VLOOKUP(TODAY()-1,STOCKHISTORY($A119,TODAY()-1),2,FALSE())),VLOOKUP(TODAY()-2,STOCKHISTORY($A119,TODAY()-2),2,FALSE())),$E29)</f>
        <v/>
      </c>
      <c r="AL119" s="368" t="str">
        <f t="array" ref="AL119">IFERROR(IFERROR(IFERROR(IF(TODAY()&gt;=$H118,VLOOKUP(XLOOKUP(AL$115,dds!$2:$2,dds!$4:$4),STOCKHISTORY($A119,XLOOKUP(AL$115,dds!$2:$2,dds!$4:$4)),2,FALSE()),VLOOKUP(TODAY(),STOCKHISTORY($A119,TODAY()),2,FALSE())),VLOOKUP(TODAY()-1,STOCKHISTORY($A119,TODAY()-1),2,FALSE())),VLOOKUP(TODAY()-2,STOCKHISTORY($A119,TODAY()-2),2,FALSE())),$E29)</f>
        <v/>
      </c>
      <c r="AM119" s="368" t="str">
        <f t="array" ref="AM119">IFERROR(IFERROR(IFERROR(IF(TODAY()&gt;=$H118,VLOOKUP(XLOOKUP(AM$115,dds!$2:$2,dds!$4:$4),STOCKHISTORY($A119,XLOOKUP(AM$115,dds!$2:$2,dds!$4:$4)),2,FALSE()),VLOOKUP(TODAY(),STOCKHISTORY($A119,TODAY()),2,FALSE())),VLOOKUP(TODAY()-1,STOCKHISTORY($A119,TODAY()-1),2,FALSE())),VLOOKUP(TODAY()-2,STOCKHISTORY($A119,TODAY()-2),2,FALSE())),$E29)</f>
        <v/>
      </c>
      <c r="AN119" s="368" t="str">
        <f t="array" ref="AN119">IFERROR(IFERROR(IFERROR(IF(TODAY()&gt;=$H118,VLOOKUP(XLOOKUP(AN$115,dds!$2:$2,dds!$4:$4),STOCKHISTORY($A119,XLOOKUP(AN$115,dds!$2:$2,dds!$4:$4)),2,FALSE()),VLOOKUP(TODAY(),STOCKHISTORY($A119,TODAY()),2,FALSE())),VLOOKUP(TODAY()-1,STOCKHISTORY($A119,TODAY()-1),2,FALSE())),VLOOKUP(TODAY()-2,STOCKHISTORY($A119,TODAY()-2),2,FALSE())),$E29)</f>
        <v/>
      </c>
      <c r="AO119" s="368" t="str">
        <f t="array" ref="AO119">IFERROR(IFERROR(IFERROR(IF(TODAY()&gt;=$H118,VLOOKUP(XLOOKUP(AO$115,dds!$2:$2,dds!$4:$4),STOCKHISTORY($A119,XLOOKUP(AO$115,dds!$2:$2,dds!$4:$4)),2,FALSE()),VLOOKUP(TODAY(),STOCKHISTORY($A119,TODAY()),2,FALSE())),VLOOKUP(TODAY()-1,STOCKHISTORY($A119,TODAY()-1),2,FALSE())),VLOOKUP(TODAY()-2,STOCKHISTORY($A119,TODAY()-2),2,FALSE())),$E29)</f>
        <v/>
      </c>
      <c r="AP119" s="368" t="str">
        <f t="array" ref="AP119">IFERROR(IFERROR(IFERROR(IF(TODAY()&gt;=$H118,VLOOKUP(XLOOKUP(AP$115,dds!$2:$2,dds!$4:$4),STOCKHISTORY($A119,XLOOKUP(AP$115,dds!$2:$2,dds!$4:$4)),2,FALSE()),VLOOKUP(TODAY(),STOCKHISTORY($A119,TODAY()),2,FALSE())),VLOOKUP(TODAY()-1,STOCKHISTORY($A119,TODAY()-1),2,FALSE())),VLOOKUP(TODAY()-2,STOCKHISTORY($A119,TODAY()-2),2,FALSE())),$E29)</f>
        <v/>
      </c>
      <c r="AQ119" s="368" t="str">
        <f t="array" ref="AQ119">IFERROR(IFERROR(IFERROR(IF(TODAY()&gt;=$H118,VLOOKUP(XLOOKUP(AQ$115,dds!$2:$2,dds!$4:$4),STOCKHISTORY($A119,XLOOKUP(AQ$115,dds!$2:$2,dds!$4:$4)),2,FALSE()),VLOOKUP(TODAY(),STOCKHISTORY($A119,TODAY()),2,FALSE())),VLOOKUP(TODAY()-1,STOCKHISTORY($A119,TODAY()-1),2,FALSE())),VLOOKUP(TODAY()-2,STOCKHISTORY($A119,TODAY()-2),2,FALSE())),$E29)</f>
        <v/>
      </c>
      <c r="AR119" s="368" t="str">
        <f t="array" ref="AR119">IFERROR(IFERROR(IFERROR(IF(TODAY()&gt;=$H118,VLOOKUP(XLOOKUP(AR$115,dds!$2:$2,dds!$4:$4),STOCKHISTORY($A119,XLOOKUP(AR$115,dds!$2:$2,dds!$4:$4)),2,FALSE()),VLOOKUP(TODAY(),STOCKHISTORY($A119,TODAY()),2,FALSE())),VLOOKUP(TODAY()-1,STOCKHISTORY($A119,TODAY()-1),2,FALSE())),VLOOKUP(TODAY()-2,STOCKHISTORY($A119,TODAY()-2),2,FALSE())),$E29)</f>
        <v/>
      </c>
      <c r="AS119" s="368" t="str">
        <f t="array" ref="AS119">IFERROR(IFERROR(IFERROR(IF(TODAY()&gt;=$H118,VLOOKUP(XLOOKUP(AS$115,dds!$2:$2,dds!$4:$4),STOCKHISTORY($A119,XLOOKUP(AS$115,dds!$2:$2,dds!$4:$4)),2,FALSE()),VLOOKUP(TODAY(),STOCKHISTORY($A119,TODAY()),2,FALSE())),VLOOKUP(TODAY()-1,STOCKHISTORY($A119,TODAY()-1),2,FALSE())),VLOOKUP(TODAY()-2,STOCKHISTORY($A119,TODAY()-2),2,FALSE())),$E29)</f>
        <v/>
      </c>
      <c r="AT119" s="368" t="str">
        <f t="array" ref="AT119">IFERROR(IFERROR(IFERROR(IF(TODAY()&gt;=$H118,VLOOKUP(XLOOKUP(AT$115,dds!$2:$2,dds!$4:$4),STOCKHISTORY($A119,XLOOKUP(AT$115,dds!$2:$2,dds!$4:$4)),2,FALSE()),VLOOKUP(TODAY(),STOCKHISTORY($A119,TODAY()),2,FALSE())),VLOOKUP(TODAY()-1,STOCKHISTORY($A119,TODAY()-1),2,FALSE())),VLOOKUP(TODAY()-2,STOCKHISTORY($A119,TODAY()-2),2,FALSE())),$E29)</f>
        <v/>
      </c>
      <c r="AU119" s="368" t="str">
        <f t="array" ref="AU119">IFERROR(IFERROR(IFERROR(IF(TODAY()&gt;=$H118,VLOOKUP(XLOOKUP(AU$115,dds!$2:$2,dds!$4:$4),STOCKHISTORY($A119,XLOOKUP(AU$115,dds!$2:$2,dds!$4:$4)),2,FALSE()),VLOOKUP(TODAY(),STOCKHISTORY($A119,TODAY()),2,FALSE())),VLOOKUP(TODAY()-1,STOCKHISTORY($A119,TODAY()-1),2,FALSE())),VLOOKUP(TODAY()-2,STOCKHISTORY($A119,TODAY()-2),2,FALSE())),$E29)</f>
        <v/>
      </c>
      <c r="AV119" s="368" t="str">
        <f t="array" ref="AV119">IFERROR(IFERROR(IFERROR(IF(TODAY()&gt;=$H118,VLOOKUP(XLOOKUP(AV$115,dds!$2:$2,dds!$4:$4),STOCKHISTORY($A119,XLOOKUP(AV$115,dds!$2:$2,dds!$4:$4)),2,FALSE()),VLOOKUP(TODAY(),STOCKHISTORY($A119,TODAY()),2,FALSE())),VLOOKUP(TODAY()-1,STOCKHISTORY($A119,TODAY()-1),2,FALSE())),VLOOKUP(TODAY()-2,STOCKHISTORY($A119,TODAY()-2),2,FALSE())),$E29)</f>
        <v/>
      </c>
      <c r="AW119" s="368" t="str">
        <f t="array" ref="AW119">IFERROR(IFERROR(IFERROR(IF(TODAY()&gt;=$H118,VLOOKUP(XLOOKUP(AW$115,dds!$2:$2,dds!$4:$4),STOCKHISTORY($A119,XLOOKUP(AW$115,dds!$2:$2,dds!$4:$4)),2,FALSE()),VLOOKUP(TODAY(),STOCKHISTORY($A119,TODAY()),2,FALSE())),VLOOKUP(TODAY()-1,STOCKHISTORY($A119,TODAY()-1),2,FALSE())),VLOOKUP(TODAY()-2,STOCKHISTORY($A119,TODAY()-2),2,FALSE())),$E29)</f>
        <v/>
      </c>
      <c r="AX119" s="368" t="str">
        <f t="array" ref="AX119">IFERROR(IFERROR(IFERROR(IF(TODAY()&gt;=$H118,VLOOKUP(XLOOKUP(AX$115,dds!$2:$2,dds!$4:$4),STOCKHISTORY($A119,XLOOKUP(AX$115,dds!$2:$2,dds!$4:$4)),2,FALSE()),VLOOKUP(TODAY(),STOCKHISTORY($A119,TODAY()),2,FALSE())),VLOOKUP(TODAY()-1,STOCKHISTORY($A119,TODAY()-1),2,FALSE())),VLOOKUP(TODAY()-2,STOCKHISTORY($A119,TODAY()-2),2,FALSE())),$E29)</f>
        <v/>
      </c>
      <c r="AY119" s="368" t="str">
        <f t="array" ref="AY119">IFERROR(IFERROR(IFERROR(IF(TODAY()&gt;=$H118,VLOOKUP(XLOOKUP(AY$115,dds!$2:$2,dds!$4:$4),STOCKHISTORY($A119,XLOOKUP(AY$115,dds!$2:$2,dds!$4:$4)),2,FALSE()),VLOOKUP(TODAY(),STOCKHISTORY($A119,TODAY()),2,FALSE())),VLOOKUP(TODAY()-1,STOCKHISTORY($A119,TODAY()-1),2,FALSE())),VLOOKUP(TODAY()-2,STOCKHISTORY($A119,TODAY()-2),2,FALSE())),$E29)</f>
        <v/>
      </c>
      <c r="AZ119" s="368" t="str">
        <f t="array" ref="AZ119">IFERROR(IFERROR(IFERROR(IF(TODAY()&gt;=$H118,VLOOKUP(XLOOKUP(AZ$115,dds!$2:$2,dds!$4:$4),STOCKHISTORY($A119,XLOOKUP(AZ$115,dds!$2:$2,dds!$4:$4)),2,FALSE()),VLOOKUP(TODAY(),STOCKHISTORY($A119,TODAY()),2,FALSE())),VLOOKUP(TODAY()-1,STOCKHISTORY($A119,TODAY()-1),2,FALSE())),VLOOKUP(TODAY()-2,STOCKHISTORY($A119,TODAY()-2),2,FALSE())),$E29)</f>
        <v/>
      </c>
      <c r="BA119" s="368" t="str">
        <f t="array" ref="BA119">IFERROR(IFERROR(IFERROR(IF(TODAY()&gt;=$H118,VLOOKUP(XLOOKUP(BA$115,dds!$2:$2,dds!$4:$4),STOCKHISTORY($A119,XLOOKUP(BA$115,dds!$2:$2,dds!$4:$4)),2,FALSE()),VLOOKUP(TODAY(),STOCKHISTORY($A119,TODAY()),2,FALSE())),VLOOKUP(TODAY()-1,STOCKHISTORY($A119,TODAY()-1),2,FALSE())),VLOOKUP(TODAY()-2,STOCKHISTORY($A119,TODAY()-2),2,FALSE())),$E29)</f>
        <v/>
      </c>
      <c r="BB119" s="368" t="str">
        <f t="array" ref="BB119">IFERROR(IFERROR(IFERROR(IF(TODAY()&gt;=$H118,VLOOKUP(XLOOKUP(BB$115,dds!$2:$2,dds!$4:$4),STOCKHISTORY($A119,XLOOKUP(BB$115,dds!$2:$2,dds!$4:$4)),2,FALSE()),VLOOKUP(TODAY(),STOCKHISTORY($A119,TODAY()),2,FALSE())),VLOOKUP(TODAY()-1,STOCKHISTORY($A119,TODAY()-1),2,FALSE())),VLOOKUP(TODAY()-2,STOCKHISTORY($A119,TODAY()-2),2,FALSE())),$E29)</f>
        <v/>
      </c>
      <c r="BC119" s="368" t="str">
        <f t="array" ref="BC119">IFERROR(IFERROR(IFERROR(IF(TODAY()&gt;=$H118,VLOOKUP(XLOOKUP(BC$115,dds!$2:$2,dds!$4:$4),STOCKHISTORY($A119,XLOOKUP(BC$115,dds!$2:$2,dds!$4:$4)),2,FALSE()),VLOOKUP(TODAY(),STOCKHISTORY($A119,TODAY()),2,FALSE())),VLOOKUP(TODAY()-1,STOCKHISTORY($A119,TODAY()-1),2,FALSE())),VLOOKUP(TODAY()-2,STOCKHISTORY($A119,TODAY()-2),2,FALSE())),$E29)</f>
        <v/>
      </c>
      <c r="BD119" s="368" t="str">
        <f t="array" ref="BD119">IFERROR(IFERROR(IFERROR(IF(TODAY()&gt;=$H118,VLOOKUP(XLOOKUP(BD$115,dds!$2:$2,dds!$4:$4),STOCKHISTORY($A119,XLOOKUP(BD$115,dds!$2:$2,dds!$4:$4)),2,FALSE()),VLOOKUP(TODAY(),STOCKHISTORY($A119,TODAY()),2,FALSE())),VLOOKUP(TODAY()-1,STOCKHISTORY($A119,TODAY()-1),2,FALSE())),VLOOKUP(TODAY()-2,STOCKHISTORY($A119,TODAY()-2),2,FALSE())),$E29)</f>
        <v/>
      </c>
      <c r="BE119" s="368" t="str">
        <f t="array" ref="BE119">IFERROR(IFERROR(IFERROR(IF(TODAY()&gt;=$H118,VLOOKUP(XLOOKUP(BE$115,dds!$2:$2,dds!$4:$4),STOCKHISTORY($A119,XLOOKUP(BE$115,dds!$2:$2,dds!$4:$4)),2,FALSE()),VLOOKUP(TODAY(),STOCKHISTORY($A119,TODAY()),2,FALSE())),VLOOKUP(TODAY()-1,STOCKHISTORY($A119,TODAY()-1),2,FALSE())),VLOOKUP(TODAY()-2,STOCKHISTORY($A119,TODAY()-2),2,FALSE())),$E29)</f>
        <v/>
      </c>
      <c r="BF119" s="368" t="str">
        <f t="array" ref="BF119">IFERROR(IFERROR(IFERROR(IF(TODAY()&gt;=$H118,VLOOKUP(XLOOKUP(BF$115,dds!$2:$2,dds!$4:$4),STOCKHISTORY($A119,XLOOKUP(BF$115,dds!$2:$2,dds!$4:$4)),2,FALSE()),VLOOKUP(TODAY(),STOCKHISTORY($A119,TODAY()),2,FALSE())),VLOOKUP(TODAY()-1,STOCKHISTORY($A119,TODAY()-1),2,FALSE())),VLOOKUP(TODAY()-2,STOCKHISTORY($A119,TODAY()-2),2,FALSE())),$E29)</f>
        <v/>
      </c>
      <c r="BG119" s="368" t="str">
        <f t="array" ref="BG119">IFERROR(IFERROR(IFERROR(IF(TODAY()&gt;=$H118,VLOOKUP(XLOOKUP(BG$115,dds!$2:$2,dds!$4:$4),STOCKHISTORY($A119,XLOOKUP(BG$115,dds!$2:$2,dds!$4:$4)),2,FALSE()),VLOOKUP(TODAY(),STOCKHISTORY($A119,TODAY()),2,FALSE())),VLOOKUP(TODAY()-1,STOCKHISTORY($A119,TODAY()-1),2,FALSE())),VLOOKUP(TODAY()-2,STOCKHISTORY($A119,TODAY()-2),2,FALSE())),$E29)</f>
        <v/>
      </c>
      <c r="BH119" s="368" t="str">
        <f t="array" ref="BH119">IFERROR(IFERROR(IFERROR(IF(TODAY()&gt;=$H118,VLOOKUP(XLOOKUP(BH$115,dds!$2:$2,dds!$4:$4),STOCKHISTORY($A119,XLOOKUP(BH$115,dds!$2:$2,dds!$4:$4)),2,FALSE()),VLOOKUP(TODAY(),STOCKHISTORY($A119,TODAY()),2,FALSE())),VLOOKUP(TODAY()-1,STOCKHISTORY($A119,TODAY()-1),2,FALSE())),VLOOKUP(TODAY()-2,STOCKHISTORY($A119,TODAY()-2),2,FALSE())),$E29)</f>
        <v/>
      </c>
      <c r="BI119" s="368" t="str">
        <f t="array" ref="BI119">IFERROR(IFERROR(IFERROR(IF(TODAY()&gt;=$H118,VLOOKUP(XLOOKUP(BI$115,dds!$2:$2,dds!$4:$4),STOCKHISTORY($A119,XLOOKUP(BI$115,dds!$2:$2,dds!$4:$4)),2,FALSE()),VLOOKUP(TODAY(),STOCKHISTORY($A119,TODAY()),2,FALSE())),VLOOKUP(TODAY()-1,STOCKHISTORY($A119,TODAY()-1),2,FALSE())),VLOOKUP(TODAY()-2,STOCKHISTORY($A119,TODAY()-2),2,FALSE())),$E29)</f>
        <v/>
      </c>
      <c r="BJ119" s="368" t="str">
        <f t="array" ref="BJ119">IFERROR(IFERROR(IFERROR(IF(TODAY()&gt;=$H118,VLOOKUP(XLOOKUP(BJ$115,dds!$2:$2,dds!$4:$4),STOCKHISTORY($A119,XLOOKUP(BJ$115,dds!$2:$2,dds!$4:$4)),2,FALSE()),VLOOKUP(TODAY(),STOCKHISTORY($A119,TODAY()),2,FALSE())),VLOOKUP(TODAY()-1,STOCKHISTORY($A119,TODAY()-1),2,FALSE())),VLOOKUP(TODAY()-2,STOCKHISTORY($A119,TODAY()-2),2,FALSE())),$E29)</f>
        <v/>
      </c>
      <c r="BK119" s="368" t="str">
        <f t="array" ref="BK119">IFERROR(IFERROR(IFERROR(IF(TODAY()&gt;=$H118,VLOOKUP(XLOOKUP(BK$115,dds!$2:$2,dds!$4:$4),STOCKHISTORY($A119,XLOOKUP(BK$115,dds!$2:$2,dds!$4:$4)),2,FALSE()),VLOOKUP(TODAY(),STOCKHISTORY($A119,TODAY()),2,FALSE())),VLOOKUP(TODAY()-1,STOCKHISTORY($A119,TODAY()-1),2,FALSE())),VLOOKUP(TODAY()-2,STOCKHISTORY($A119,TODAY()-2),2,FALSE())),$E29)</f>
        <v/>
      </c>
      <c r="BL119" s="368" t="str">
        <f t="array" ref="BL119">IFERROR(IFERROR(IFERROR(IF(TODAY()&gt;=$H118,VLOOKUP(XLOOKUP(BL$115,dds!$2:$2,dds!$4:$4),STOCKHISTORY($A119,XLOOKUP(BL$115,dds!$2:$2,dds!$4:$4)),2,FALSE()),VLOOKUP(TODAY(),STOCKHISTORY($A119,TODAY()),2,FALSE())),VLOOKUP(TODAY()-1,STOCKHISTORY($A119,TODAY()-1),2,FALSE())),VLOOKUP(TODAY()-2,STOCKHISTORY($A119,TODAY()-2),2,FALSE())),$E29)</f>
        <v/>
      </c>
    </row>
    <row r="120" ht="14.25" customHeight="1">
      <c r="A120" s="367"/>
      <c r="B120" s="367"/>
      <c r="C120" s="440" t="str">
        <f t="shared" si="2"/>
        <v/>
      </c>
      <c r="D120" s="368"/>
      <c r="E120" s="368" t="str">
        <f t="array" ref="E120">IFERROR(IFERROR(IFERROR(IF(TODAY()&gt;=$H119,VLOOKUP(XLOOKUP(E$115,dds!$2:$2,dds!$4:$4),STOCKHISTORY($A120,XLOOKUP(E$115,dds!$2:$2,dds!$4:$4)),2,FALSE()),VLOOKUP(TODAY(),STOCKHISTORY($A120,TODAY()),2,FALSE())),VLOOKUP(TODAY()-1,STOCKHISTORY($A120,TODAY()-1),2,FALSE())),VLOOKUP(TODAY()-2,STOCKHISTORY($A120,TODAY()-2),2,FALSE())),$E30)</f>
        <v/>
      </c>
      <c r="F120" s="368" t="str">
        <f t="array" ref="F120">IFERROR(IFERROR(IFERROR(IF(TODAY()&gt;=$H119,VLOOKUP(XLOOKUP(F$115,dds!$2:$2,dds!$4:$4),STOCKHISTORY($A120,XLOOKUP(F$115,dds!$2:$2,dds!$4:$4)),2,FALSE()),VLOOKUP(TODAY(),STOCKHISTORY($A120,TODAY()),2,FALSE())),VLOOKUP(TODAY()-1,STOCKHISTORY($A120,TODAY()-1),2,FALSE())),VLOOKUP(TODAY()-2,STOCKHISTORY($A120,TODAY()-2),2,FALSE())),$E30)</f>
        <v/>
      </c>
      <c r="G120" s="368" t="str">
        <f t="array" ref="G120">IFERROR(IFERROR(IFERROR(IF(TODAY()&gt;=$H119,VLOOKUP(XLOOKUP(G$115,dds!$2:$2,dds!$4:$4),STOCKHISTORY($A120,XLOOKUP(G$115,dds!$2:$2,dds!$4:$4)),2,FALSE()),VLOOKUP(TODAY(),STOCKHISTORY($A120,TODAY()),2,FALSE())),VLOOKUP(TODAY()-1,STOCKHISTORY($A120,TODAY()-1),2,FALSE())),VLOOKUP(TODAY()-2,STOCKHISTORY($A120,TODAY()-2),2,FALSE())),$E30)</f>
        <v/>
      </c>
      <c r="H120" s="368" t="str">
        <f t="array" ref="H120">IFERROR(IFERROR(IFERROR(IF(TODAY()&gt;=$H119,VLOOKUP(XLOOKUP(H$115,dds!$2:$2,dds!$4:$4),STOCKHISTORY($A120,XLOOKUP(H$115,dds!$2:$2,dds!$4:$4)),2,FALSE()),VLOOKUP(TODAY(),STOCKHISTORY($A120,TODAY()),2,FALSE())),VLOOKUP(TODAY()-1,STOCKHISTORY($A120,TODAY()-1),2,FALSE())),VLOOKUP(TODAY()-2,STOCKHISTORY($A120,TODAY()-2),2,FALSE())),$E30)</f>
        <v/>
      </c>
      <c r="I120" s="368" t="str">
        <f t="array" ref="I120">IFERROR(IFERROR(IFERROR(IF(TODAY()&gt;=$H119,VLOOKUP(XLOOKUP(I$115,dds!$2:$2,dds!$4:$4),STOCKHISTORY($A120,XLOOKUP(I$115,dds!$2:$2,dds!$4:$4)),2,FALSE()),VLOOKUP(TODAY(),STOCKHISTORY($A120,TODAY()),2,FALSE())),VLOOKUP(TODAY()-1,STOCKHISTORY($A120,TODAY()-1),2,FALSE())),VLOOKUP(TODAY()-2,STOCKHISTORY($A120,TODAY()-2),2,FALSE())),$E30)</f>
        <v/>
      </c>
      <c r="J120" s="368" t="str">
        <f t="array" ref="J120">IFERROR(IFERROR(IFERROR(IF(TODAY()&gt;=$H119,VLOOKUP(XLOOKUP(J$115,dds!$2:$2,dds!$4:$4),STOCKHISTORY($A120,XLOOKUP(J$115,dds!$2:$2,dds!$4:$4)),2,FALSE()),VLOOKUP(TODAY(),STOCKHISTORY($A120,TODAY()),2,FALSE())),VLOOKUP(TODAY()-1,STOCKHISTORY($A120,TODAY()-1),2,FALSE())),VLOOKUP(TODAY()-2,STOCKHISTORY($A120,TODAY()-2),2,FALSE())),$E30)</f>
        <v/>
      </c>
      <c r="K120" s="368" t="str">
        <f t="array" ref="K120">IFERROR(IFERROR(IFERROR(IF(TODAY()&gt;=$H119,VLOOKUP(XLOOKUP(K$115,dds!$2:$2,dds!$4:$4),STOCKHISTORY($A120,XLOOKUP(K$115,dds!$2:$2,dds!$4:$4)),2,FALSE()),VLOOKUP(TODAY(),STOCKHISTORY($A120,TODAY()),2,FALSE())),VLOOKUP(TODAY()-1,STOCKHISTORY($A120,TODAY()-1),2,FALSE())),VLOOKUP(TODAY()-2,STOCKHISTORY($A120,TODAY()-2),2,FALSE())),$E30)</f>
        <v/>
      </c>
      <c r="L120" s="368" t="str">
        <f t="array" ref="L120">IFERROR(IFERROR(IFERROR(IF(TODAY()&gt;=$H119,VLOOKUP(XLOOKUP(L$115,dds!$2:$2,dds!$4:$4),STOCKHISTORY($A120,XLOOKUP(L$115,dds!$2:$2,dds!$4:$4)),2,FALSE()),VLOOKUP(TODAY(),STOCKHISTORY($A120,TODAY()),2,FALSE())),VLOOKUP(TODAY()-1,STOCKHISTORY($A120,TODAY()-1),2,FALSE())),VLOOKUP(TODAY()-2,STOCKHISTORY($A120,TODAY()-2),2,FALSE())),$E30)</f>
        <v/>
      </c>
      <c r="M120" s="368" t="str">
        <f t="array" ref="M120">IFERROR(IFERROR(IFERROR(IF(TODAY()&gt;=$H119,VLOOKUP(XLOOKUP(M$115,dds!$2:$2,dds!$4:$4),STOCKHISTORY($A120,XLOOKUP(M$115,dds!$2:$2,dds!$4:$4)),2,FALSE()),VLOOKUP(TODAY(),STOCKHISTORY($A120,TODAY()),2,FALSE())),VLOOKUP(TODAY()-1,STOCKHISTORY($A120,TODAY()-1),2,FALSE())),VLOOKUP(TODAY()-2,STOCKHISTORY($A120,TODAY()-2),2,FALSE())),$E30)</f>
        <v/>
      </c>
      <c r="N120" s="368" t="str">
        <f t="array" ref="N120">IFERROR(IFERROR(IFERROR(IF(TODAY()&gt;=$H119,VLOOKUP(XLOOKUP(N$115,dds!$2:$2,dds!$4:$4),STOCKHISTORY($A120,XLOOKUP(N$115,dds!$2:$2,dds!$4:$4)),2,FALSE()),VLOOKUP(TODAY(),STOCKHISTORY($A120,TODAY()),2,FALSE())),VLOOKUP(TODAY()-1,STOCKHISTORY($A120,TODAY()-1),2,FALSE())),VLOOKUP(TODAY()-2,STOCKHISTORY($A120,TODAY()-2),2,FALSE())),$E30)</f>
        <v/>
      </c>
      <c r="O120" s="368" t="str">
        <f t="array" ref="O120">IFERROR(IFERROR(IFERROR(IF(TODAY()&gt;=$H119,VLOOKUP(XLOOKUP(O$115,dds!$2:$2,dds!$4:$4),STOCKHISTORY($A120,XLOOKUP(O$115,dds!$2:$2,dds!$4:$4)),2,FALSE()),VLOOKUP(TODAY(),STOCKHISTORY($A120,TODAY()),2,FALSE())),VLOOKUP(TODAY()-1,STOCKHISTORY($A120,TODAY()-1),2,FALSE())),VLOOKUP(TODAY()-2,STOCKHISTORY($A120,TODAY()-2),2,FALSE())),$E30)</f>
        <v/>
      </c>
      <c r="P120" s="368" t="str">
        <f t="array" ref="P120">IFERROR(IFERROR(IFERROR(IF(TODAY()&gt;=$H119,VLOOKUP(XLOOKUP(P$115,dds!$2:$2,dds!$4:$4),STOCKHISTORY($A120,XLOOKUP(P$115,dds!$2:$2,dds!$4:$4)),2,FALSE()),VLOOKUP(TODAY(),STOCKHISTORY($A120,TODAY()),2,FALSE())),VLOOKUP(TODAY()-1,STOCKHISTORY($A120,TODAY()-1),2,FALSE())),VLOOKUP(TODAY()-2,STOCKHISTORY($A120,TODAY()-2),2,FALSE())),$E30)</f>
        <v/>
      </c>
      <c r="Q120" s="368" t="str">
        <f t="array" ref="Q120">IFERROR(IFERROR(IFERROR(IF(TODAY()&gt;=$H119,VLOOKUP(XLOOKUP(Q$115,dds!$2:$2,dds!$4:$4),STOCKHISTORY($A120,XLOOKUP(Q$115,dds!$2:$2,dds!$4:$4)),2,FALSE()),VLOOKUP(TODAY(),STOCKHISTORY($A120,TODAY()),2,FALSE())),VLOOKUP(TODAY()-1,STOCKHISTORY($A120,TODAY()-1),2,FALSE())),VLOOKUP(TODAY()-2,STOCKHISTORY($A120,TODAY()-2),2,FALSE())),$E30)</f>
        <v/>
      </c>
      <c r="R120" s="368" t="str">
        <f t="array" ref="R120">IFERROR(IFERROR(IFERROR(IF(TODAY()&gt;=$H119,VLOOKUP(XLOOKUP(R$115,dds!$2:$2,dds!$4:$4),STOCKHISTORY($A120,XLOOKUP(R$115,dds!$2:$2,dds!$4:$4)),2,FALSE()),VLOOKUP(TODAY(),STOCKHISTORY($A120,TODAY()),2,FALSE())),VLOOKUP(TODAY()-1,STOCKHISTORY($A120,TODAY()-1),2,FALSE())),VLOOKUP(TODAY()-2,STOCKHISTORY($A120,TODAY()-2),2,FALSE())),$E30)</f>
        <v/>
      </c>
      <c r="S120" s="368" t="str">
        <f t="array" ref="S120">IFERROR(IFERROR(IFERROR(IF(TODAY()&gt;=$H119,VLOOKUP(XLOOKUP(S$115,dds!$2:$2,dds!$4:$4),STOCKHISTORY($A120,XLOOKUP(S$115,dds!$2:$2,dds!$4:$4)),2,FALSE()),VLOOKUP(TODAY(),STOCKHISTORY($A120,TODAY()),2,FALSE())),VLOOKUP(TODAY()-1,STOCKHISTORY($A120,TODAY()-1),2,FALSE())),VLOOKUP(TODAY()-2,STOCKHISTORY($A120,TODAY()-2),2,FALSE())),$E30)</f>
        <v/>
      </c>
      <c r="T120" s="368" t="str">
        <f t="array" ref="T120">IFERROR(IFERROR(IFERROR(IF(TODAY()&gt;=$H119,VLOOKUP(XLOOKUP(T$115,dds!$2:$2,dds!$4:$4),STOCKHISTORY($A120,XLOOKUP(T$115,dds!$2:$2,dds!$4:$4)),2,FALSE()),VLOOKUP(TODAY(),STOCKHISTORY($A120,TODAY()),2,FALSE())),VLOOKUP(TODAY()-1,STOCKHISTORY($A120,TODAY()-1),2,FALSE())),VLOOKUP(TODAY()-2,STOCKHISTORY($A120,TODAY()-2),2,FALSE())),$E30)</f>
        <v/>
      </c>
      <c r="U120" s="368" t="str">
        <f t="array" ref="U120">IFERROR(IFERROR(IFERROR(IF(TODAY()&gt;=$H119,VLOOKUP(XLOOKUP(U$115,dds!$2:$2,dds!$4:$4),STOCKHISTORY($A120,XLOOKUP(U$115,dds!$2:$2,dds!$4:$4)),2,FALSE()),VLOOKUP(TODAY(),STOCKHISTORY($A120,TODAY()),2,FALSE())),VLOOKUP(TODAY()-1,STOCKHISTORY($A120,TODAY()-1),2,FALSE())),VLOOKUP(TODAY()-2,STOCKHISTORY($A120,TODAY()-2),2,FALSE())),$E30)</f>
        <v/>
      </c>
      <c r="V120" s="368" t="str">
        <f t="array" ref="V120">IFERROR(IFERROR(IFERROR(IF(TODAY()&gt;=$H119,VLOOKUP(XLOOKUP(V$115,dds!$2:$2,dds!$4:$4),STOCKHISTORY($A120,XLOOKUP(V$115,dds!$2:$2,dds!$4:$4)),2,FALSE()),VLOOKUP(TODAY(),STOCKHISTORY($A120,TODAY()),2,FALSE())),VLOOKUP(TODAY()-1,STOCKHISTORY($A120,TODAY()-1),2,FALSE())),VLOOKUP(TODAY()-2,STOCKHISTORY($A120,TODAY()-2),2,FALSE())),$E30)</f>
        <v/>
      </c>
      <c r="W120" s="368" t="str">
        <f t="array" ref="W120">IFERROR(IFERROR(IFERROR(IF(TODAY()&gt;=$H119,VLOOKUP(XLOOKUP(W$115,dds!$2:$2,dds!$4:$4),STOCKHISTORY($A120,XLOOKUP(W$115,dds!$2:$2,dds!$4:$4)),2,FALSE()),VLOOKUP(TODAY(),STOCKHISTORY($A120,TODAY()),2,FALSE())),VLOOKUP(TODAY()-1,STOCKHISTORY($A120,TODAY()-1),2,FALSE())),VLOOKUP(TODAY()-2,STOCKHISTORY($A120,TODAY()-2),2,FALSE())),$E30)</f>
        <v/>
      </c>
      <c r="X120" s="368" t="str">
        <f t="array" ref="X120">IFERROR(IFERROR(IFERROR(IF(TODAY()&gt;=$H119,VLOOKUP(XLOOKUP(X$115,dds!$2:$2,dds!$4:$4),STOCKHISTORY($A120,XLOOKUP(X$115,dds!$2:$2,dds!$4:$4)),2,FALSE()),VLOOKUP(TODAY(),STOCKHISTORY($A120,TODAY()),2,FALSE())),VLOOKUP(TODAY()-1,STOCKHISTORY($A120,TODAY()-1),2,FALSE())),VLOOKUP(TODAY()-2,STOCKHISTORY($A120,TODAY()-2),2,FALSE())),$E30)</f>
        <v/>
      </c>
      <c r="Y120" s="368" t="str">
        <f t="array" ref="Y120">IFERROR(IFERROR(IFERROR(IF(TODAY()&gt;=$H119,VLOOKUP(XLOOKUP(Y$115,dds!$2:$2,dds!$4:$4),STOCKHISTORY($A120,XLOOKUP(Y$115,dds!$2:$2,dds!$4:$4)),2,FALSE()),VLOOKUP(TODAY(),STOCKHISTORY($A120,TODAY()),2,FALSE())),VLOOKUP(TODAY()-1,STOCKHISTORY($A120,TODAY()-1),2,FALSE())),VLOOKUP(TODAY()-2,STOCKHISTORY($A120,TODAY()-2),2,FALSE())),$E30)</f>
        <v/>
      </c>
      <c r="Z120" s="368" t="str">
        <f t="array" ref="Z120">IFERROR(IFERROR(IFERROR(IF(TODAY()&gt;=$H119,VLOOKUP(XLOOKUP(Z$115,dds!$2:$2,dds!$4:$4),STOCKHISTORY($A120,XLOOKUP(Z$115,dds!$2:$2,dds!$4:$4)),2,FALSE()),VLOOKUP(TODAY(),STOCKHISTORY($A120,TODAY()),2,FALSE())),VLOOKUP(TODAY()-1,STOCKHISTORY($A120,TODAY()-1),2,FALSE())),VLOOKUP(TODAY()-2,STOCKHISTORY($A120,TODAY()-2),2,FALSE())),$E30)</f>
        <v/>
      </c>
      <c r="AA120" s="368" t="str">
        <f t="array" ref="AA120">IFERROR(IFERROR(IFERROR(IF(TODAY()&gt;=$H119,VLOOKUP(XLOOKUP(AA$115,dds!$2:$2,dds!$4:$4),STOCKHISTORY($A120,XLOOKUP(AA$115,dds!$2:$2,dds!$4:$4)),2,FALSE()),VLOOKUP(TODAY(),STOCKHISTORY($A120,TODAY()),2,FALSE())),VLOOKUP(TODAY()-1,STOCKHISTORY($A120,TODAY()-1),2,FALSE())),VLOOKUP(TODAY()-2,STOCKHISTORY($A120,TODAY()-2),2,FALSE())),$E30)</f>
        <v/>
      </c>
      <c r="AB120" s="368" t="str">
        <f t="array" ref="AB120">IFERROR(IFERROR(IFERROR(IF(TODAY()&gt;=$H119,VLOOKUP(XLOOKUP(AB$115,dds!$2:$2,dds!$4:$4),STOCKHISTORY($A120,XLOOKUP(AB$115,dds!$2:$2,dds!$4:$4)),2,FALSE()),VLOOKUP(TODAY(),STOCKHISTORY($A120,TODAY()),2,FALSE())),VLOOKUP(TODAY()-1,STOCKHISTORY($A120,TODAY()-1),2,FALSE())),VLOOKUP(TODAY()-2,STOCKHISTORY($A120,TODAY()-2),2,FALSE())),$E30)</f>
        <v/>
      </c>
      <c r="AC120" s="368" t="str">
        <f t="array" ref="AC120">IFERROR(IFERROR(IFERROR(IF(TODAY()&gt;=$H119,VLOOKUP(XLOOKUP(AC$115,dds!$2:$2,dds!$4:$4),STOCKHISTORY($A120,XLOOKUP(AC$115,dds!$2:$2,dds!$4:$4)),2,FALSE()),VLOOKUP(TODAY(),STOCKHISTORY($A120,TODAY()),2,FALSE())),VLOOKUP(TODAY()-1,STOCKHISTORY($A120,TODAY()-1),2,FALSE())),VLOOKUP(TODAY()-2,STOCKHISTORY($A120,TODAY()-2),2,FALSE())),$E30)</f>
        <v/>
      </c>
      <c r="AD120" s="368" t="str">
        <f t="array" ref="AD120">IFERROR(IFERROR(IFERROR(IF(TODAY()&gt;=$H119,VLOOKUP(XLOOKUP(AD$115,dds!$2:$2,dds!$4:$4),STOCKHISTORY($A120,XLOOKUP(AD$115,dds!$2:$2,dds!$4:$4)),2,FALSE()),VLOOKUP(TODAY(),STOCKHISTORY($A120,TODAY()),2,FALSE())),VLOOKUP(TODAY()-1,STOCKHISTORY($A120,TODAY()-1),2,FALSE())),VLOOKUP(TODAY()-2,STOCKHISTORY($A120,TODAY()-2),2,FALSE())),$E30)</f>
        <v/>
      </c>
      <c r="AE120" s="368" t="str">
        <f t="array" ref="AE120">IFERROR(IFERROR(IFERROR(IF(TODAY()&gt;=$H119,VLOOKUP(XLOOKUP(AE$115,dds!$2:$2,dds!$4:$4),STOCKHISTORY($A120,XLOOKUP(AE$115,dds!$2:$2,dds!$4:$4)),2,FALSE()),VLOOKUP(TODAY(),STOCKHISTORY($A120,TODAY()),2,FALSE())),VLOOKUP(TODAY()-1,STOCKHISTORY($A120,TODAY()-1),2,FALSE())),VLOOKUP(TODAY()-2,STOCKHISTORY($A120,TODAY()-2),2,FALSE())),$E30)</f>
        <v/>
      </c>
      <c r="AF120" s="368" t="str">
        <f t="array" ref="AF120">IFERROR(IFERROR(IFERROR(IF(TODAY()&gt;=$H119,VLOOKUP(XLOOKUP(AF$115,dds!$2:$2,dds!$4:$4),STOCKHISTORY($A120,XLOOKUP(AF$115,dds!$2:$2,dds!$4:$4)),2,FALSE()),VLOOKUP(TODAY(),STOCKHISTORY($A120,TODAY()),2,FALSE())),VLOOKUP(TODAY()-1,STOCKHISTORY($A120,TODAY()-1),2,FALSE())),VLOOKUP(TODAY()-2,STOCKHISTORY($A120,TODAY()-2),2,FALSE())),$E30)</f>
        <v/>
      </c>
      <c r="AG120" s="368" t="str">
        <f t="array" ref="AG120">IFERROR(IFERROR(IFERROR(IF(TODAY()&gt;=$H119,VLOOKUP(XLOOKUP(AG$115,dds!$2:$2,dds!$4:$4),STOCKHISTORY($A120,XLOOKUP(AG$115,dds!$2:$2,dds!$4:$4)),2,FALSE()),VLOOKUP(TODAY(),STOCKHISTORY($A120,TODAY()),2,FALSE())),VLOOKUP(TODAY()-1,STOCKHISTORY($A120,TODAY()-1),2,FALSE())),VLOOKUP(TODAY()-2,STOCKHISTORY($A120,TODAY()-2),2,FALSE())),$E30)</f>
        <v/>
      </c>
      <c r="AH120" s="368" t="str">
        <f t="array" ref="AH120">IFERROR(IFERROR(IFERROR(IF(TODAY()&gt;=$H119,VLOOKUP(XLOOKUP(AH$115,dds!$2:$2,dds!$4:$4),STOCKHISTORY($A120,XLOOKUP(AH$115,dds!$2:$2,dds!$4:$4)),2,FALSE()),VLOOKUP(TODAY(),STOCKHISTORY($A120,TODAY()),2,FALSE())),VLOOKUP(TODAY()-1,STOCKHISTORY($A120,TODAY()-1),2,FALSE())),VLOOKUP(TODAY()-2,STOCKHISTORY($A120,TODAY()-2),2,FALSE())),$E30)</f>
        <v/>
      </c>
      <c r="AI120" s="368" t="str">
        <f t="array" ref="AI120">IFERROR(IFERROR(IFERROR(IF(TODAY()&gt;=$H119,VLOOKUP(XLOOKUP(AI$115,dds!$2:$2,dds!$4:$4),STOCKHISTORY($A120,XLOOKUP(AI$115,dds!$2:$2,dds!$4:$4)),2,FALSE()),VLOOKUP(TODAY(),STOCKHISTORY($A120,TODAY()),2,FALSE())),VLOOKUP(TODAY()-1,STOCKHISTORY($A120,TODAY()-1),2,FALSE())),VLOOKUP(TODAY()-2,STOCKHISTORY($A120,TODAY()-2),2,FALSE())),$E30)</f>
        <v/>
      </c>
      <c r="AJ120" s="368" t="str">
        <f t="array" ref="AJ120">IFERROR(IFERROR(IFERROR(IF(TODAY()&gt;=$H119,VLOOKUP(XLOOKUP(AJ$115,dds!$2:$2,dds!$4:$4),STOCKHISTORY($A120,XLOOKUP(AJ$115,dds!$2:$2,dds!$4:$4)),2,FALSE()),VLOOKUP(TODAY(),STOCKHISTORY($A120,TODAY()),2,FALSE())),VLOOKUP(TODAY()-1,STOCKHISTORY($A120,TODAY()-1),2,FALSE())),VLOOKUP(TODAY()-2,STOCKHISTORY($A120,TODAY()-2),2,FALSE())),$E30)</f>
        <v/>
      </c>
      <c r="AK120" s="368" t="str">
        <f t="array" ref="AK120">IFERROR(IFERROR(IFERROR(IF(TODAY()&gt;=$H119,VLOOKUP(XLOOKUP(AK$115,dds!$2:$2,dds!$4:$4),STOCKHISTORY($A120,XLOOKUP(AK$115,dds!$2:$2,dds!$4:$4)),2,FALSE()),VLOOKUP(TODAY(),STOCKHISTORY($A120,TODAY()),2,FALSE())),VLOOKUP(TODAY()-1,STOCKHISTORY($A120,TODAY()-1),2,FALSE())),VLOOKUP(TODAY()-2,STOCKHISTORY($A120,TODAY()-2),2,FALSE())),$E30)</f>
        <v/>
      </c>
      <c r="AL120" s="368" t="str">
        <f t="array" ref="AL120">IFERROR(IFERROR(IFERROR(IF(TODAY()&gt;=$H119,VLOOKUP(XLOOKUP(AL$115,dds!$2:$2,dds!$4:$4),STOCKHISTORY($A120,XLOOKUP(AL$115,dds!$2:$2,dds!$4:$4)),2,FALSE()),VLOOKUP(TODAY(),STOCKHISTORY($A120,TODAY()),2,FALSE())),VLOOKUP(TODAY()-1,STOCKHISTORY($A120,TODAY()-1),2,FALSE())),VLOOKUP(TODAY()-2,STOCKHISTORY($A120,TODAY()-2),2,FALSE())),$E30)</f>
        <v/>
      </c>
      <c r="AM120" s="368" t="str">
        <f t="array" ref="AM120">IFERROR(IFERROR(IFERROR(IF(TODAY()&gt;=$H119,VLOOKUP(XLOOKUP(AM$115,dds!$2:$2,dds!$4:$4),STOCKHISTORY($A120,XLOOKUP(AM$115,dds!$2:$2,dds!$4:$4)),2,FALSE()),VLOOKUP(TODAY(),STOCKHISTORY($A120,TODAY()),2,FALSE())),VLOOKUP(TODAY()-1,STOCKHISTORY($A120,TODAY()-1),2,FALSE())),VLOOKUP(TODAY()-2,STOCKHISTORY($A120,TODAY()-2),2,FALSE())),$E30)</f>
        <v/>
      </c>
      <c r="AN120" s="368" t="str">
        <f t="array" ref="AN120">IFERROR(IFERROR(IFERROR(IF(TODAY()&gt;=$H119,VLOOKUP(XLOOKUP(AN$115,dds!$2:$2,dds!$4:$4),STOCKHISTORY($A120,XLOOKUP(AN$115,dds!$2:$2,dds!$4:$4)),2,FALSE()),VLOOKUP(TODAY(),STOCKHISTORY($A120,TODAY()),2,FALSE())),VLOOKUP(TODAY()-1,STOCKHISTORY($A120,TODAY()-1),2,FALSE())),VLOOKUP(TODAY()-2,STOCKHISTORY($A120,TODAY()-2),2,FALSE())),$E30)</f>
        <v/>
      </c>
      <c r="AO120" s="368" t="str">
        <f t="array" ref="AO120">IFERROR(IFERROR(IFERROR(IF(TODAY()&gt;=$H119,VLOOKUP(XLOOKUP(AO$115,dds!$2:$2,dds!$4:$4),STOCKHISTORY($A120,XLOOKUP(AO$115,dds!$2:$2,dds!$4:$4)),2,FALSE()),VLOOKUP(TODAY(),STOCKHISTORY($A120,TODAY()),2,FALSE())),VLOOKUP(TODAY()-1,STOCKHISTORY($A120,TODAY()-1),2,FALSE())),VLOOKUP(TODAY()-2,STOCKHISTORY($A120,TODAY()-2),2,FALSE())),$E30)</f>
        <v/>
      </c>
      <c r="AP120" s="368" t="str">
        <f t="array" ref="AP120">IFERROR(IFERROR(IFERROR(IF(TODAY()&gt;=$H119,VLOOKUP(XLOOKUP(AP$115,dds!$2:$2,dds!$4:$4),STOCKHISTORY($A120,XLOOKUP(AP$115,dds!$2:$2,dds!$4:$4)),2,FALSE()),VLOOKUP(TODAY(),STOCKHISTORY($A120,TODAY()),2,FALSE())),VLOOKUP(TODAY()-1,STOCKHISTORY($A120,TODAY()-1),2,FALSE())),VLOOKUP(TODAY()-2,STOCKHISTORY($A120,TODAY()-2),2,FALSE())),$E30)</f>
        <v/>
      </c>
      <c r="AQ120" s="368" t="str">
        <f t="array" ref="AQ120">IFERROR(IFERROR(IFERROR(IF(TODAY()&gt;=$H119,VLOOKUP(XLOOKUP(AQ$115,dds!$2:$2,dds!$4:$4),STOCKHISTORY($A120,XLOOKUP(AQ$115,dds!$2:$2,dds!$4:$4)),2,FALSE()),VLOOKUP(TODAY(),STOCKHISTORY($A120,TODAY()),2,FALSE())),VLOOKUP(TODAY()-1,STOCKHISTORY($A120,TODAY()-1),2,FALSE())),VLOOKUP(TODAY()-2,STOCKHISTORY($A120,TODAY()-2),2,FALSE())),$E30)</f>
        <v/>
      </c>
      <c r="AR120" s="368" t="str">
        <f t="array" ref="AR120">IFERROR(IFERROR(IFERROR(IF(TODAY()&gt;=$H119,VLOOKUP(XLOOKUP(AR$115,dds!$2:$2,dds!$4:$4),STOCKHISTORY($A120,XLOOKUP(AR$115,dds!$2:$2,dds!$4:$4)),2,FALSE()),VLOOKUP(TODAY(),STOCKHISTORY($A120,TODAY()),2,FALSE())),VLOOKUP(TODAY()-1,STOCKHISTORY($A120,TODAY()-1),2,FALSE())),VLOOKUP(TODAY()-2,STOCKHISTORY($A120,TODAY()-2),2,FALSE())),$E30)</f>
        <v/>
      </c>
      <c r="AS120" s="368" t="str">
        <f t="array" ref="AS120">IFERROR(IFERROR(IFERROR(IF(TODAY()&gt;=$H119,VLOOKUP(XLOOKUP(AS$115,dds!$2:$2,dds!$4:$4),STOCKHISTORY($A120,XLOOKUP(AS$115,dds!$2:$2,dds!$4:$4)),2,FALSE()),VLOOKUP(TODAY(),STOCKHISTORY($A120,TODAY()),2,FALSE())),VLOOKUP(TODAY()-1,STOCKHISTORY($A120,TODAY()-1),2,FALSE())),VLOOKUP(TODAY()-2,STOCKHISTORY($A120,TODAY()-2),2,FALSE())),$E30)</f>
        <v/>
      </c>
      <c r="AT120" s="368" t="str">
        <f t="array" ref="AT120">IFERROR(IFERROR(IFERROR(IF(TODAY()&gt;=$H119,VLOOKUP(XLOOKUP(AT$115,dds!$2:$2,dds!$4:$4),STOCKHISTORY($A120,XLOOKUP(AT$115,dds!$2:$2,dds!$4:$4)),2,FALSE()),VLOOKUP(TODAY(),STOCKHISTORY($A120,TODAY()),2,FALSE())),VLOOKUP(TODAY()-1,STOCKHISTORY($A120,TODAY()-1),2,FALSE())),VLOOKUP(TODAY()-2,STOCKHISTORY($A120,TODAY()-2),2,FALSE())),$E30)</f>
        <v/>
      </c>
      <c r="AU120" s="368" t="str">
        <f t="array" ref="AU120">IFERROR(IFERROR(IFERROR(IF(TODAY()&gt;=$H119,VLOOKUP(XLOOKUP(AU$115,dds!$2:$2,dds!$4:$4),STOCKHISTORY($A120,XLOOKUP(AU$115,dds!$2:$2,dds!$4:$4)),2,FALSE()),VLOOKUP(TODAY(),STOCKHISTORY($A120,TODAY()),2,FALSE())),VLOOKUP(TODAY()-1,STOCKHISTORY($A120,TODAY()-1),2,FALSE())),VLOOKUP(TODAY()-2,STOCKHISTORY($A120,TODAY()-2),2,FALSE())),$E30)</f>
        <v/>
      </c>
      <c r="AV120" s="368" t="str">
        <f t="array" ref="AV120">IFERROR(IFERROR(IFERROR(IF(TODAY()&gt;=$H119,VLOOKUP(XLOOKUP(AV$115,dds!$2:$2,dds!$4:$4),STOCKHISTORY($A120,XLOOKUP(AV$115,dds!$2:$2,dds!$4:$4)),2,FALSE()),VLOOKUP(TODAY(),STOCKHISTORY($A120,TODAY()),2,FALSE())),VLOOKUP(TODAY()-1,STOCKHISTORY($A120,TODAY()-1),2,FALSE())),VLOOKUP(TODAY()-2,STOCKHISTORY($A120,TODAY()-2),2,FALSE())),$E30)</f>
        <v/>
      </c>
      <c r="AW120" s="368" t="str">
        <f t="array" ref="AW120">IFERROR(IFERROR(IFERROR(IF(TODAY()&gt;=$H119,VLOOKUP(XLOOKUP(AW$115,dds!$2:$2,dds!$4:$4),STOCKHISTORY($A120,XLOOKUP(AW$115,dds!$2:$2,dds!$4:$4)),2,FALSE()),VLOOKUP(TODAY(),STOCKHISTORY($A120,TODAY()),2,FALSE())),VLOOKUP(TODAY()-1,STOCKHISTORY($A120,TODAY()-1),2,FALSE())),VLOOKUP(TODAY()-2,STOCKHISTORY($A120,TODAY()-2),2,FALSE())),$E30)</f>
        <v/>
      </c>
      <c r="AX120" s="368" t="str">
        <f t="array" ref="AX120">IFERROR(IFERROR(IFERROR(IF(TODAY()&gt;=$H119,VLOOKUP(XLOOKUP(AX$115,dds!$2:$2,dds!$4:$4),STOCKHISTORY($A120,XLOOKUP(AX$115,dds!$2:$2,dds!$4:$4)),2,FALSE()),VLOOKUP(TODAY(),STOCKHISTORY($A120,TODAY()),2,FALSE())),VLOOKUP(TODAY()-1,STOCKHISTORY($A120,TODAY()-1),2,FALSE())),VLOOKUP(TODAY()-2,STOCKHISTORY($A120,TODAY()-2),2,FALSE())),$E30)</f>
        <v/>
      </c>
      <c r="AY120" s="368" t="str">
        <f t="array" ref="AY120">IFERROR(IFERROR(IFERROR(IF(TODAY()&gt;=$H119,VLOOKUP(XLOOKUP(AY$115,dds!$2:$2,dds!$4:$4),STOCKHISTORY($A120,XLOOKUP(AY$115,dds!$2:$2,dds!$4:$4)),2,FALSE()),VLOOKUP(TODAY(),STOCKHISTORY($A120,TODAY()),2,FALSE())),VLOOKUP(TODAY()-1,STOCKHISTORY($A120,TODAY()-1),2,FALSE())),VLOOKUP(TODAY()-2,STOCKHISTORY($A120,TODAY()-2),2,FALSE())),$E30)</f>
        <v/>
      </c>
      <c r="AZ120" s="368" t="str">
        <f t="array" ref="AZ120">IFERROR(IFERROR(IFERROR(IF(TODAY()&gt;=$H119,VLOOKUP(XLOOKUP(AZ$115,dds!$2:$2,dds!$4:$4),STOCKHISTORY($A120,XLOOKUP(AZ$115,dds!$2:$2,dds!$4:$4)),2,FALSE()),VLOOKUP(TODAY(),STOCKHISTORY($A120,TODAY()),2,FALSE())),VLOOKUP(TODAY()-1,STOCKHISTORY($A120,TODAY()-1),2,FALSE())),VLOOKUP(TODAY()-2,STOCKHISTORY($A120,TODAY()-2),2,FALSE())),$E30)</f>
        <v/>
      </c>
      <c r="BA120" s="368" t="str">
        <f t="array" ref="BA120">IFERROR(IFERROR(IFERROR(IF(TODAY()&gt;=$H119,VLOOKUP(XLOOKUP(BA$115,dds!$2:$2,dds!$4:$4),STOCKHISTORY($A120,XLOOKUP(BA$115,dds!$2:$2,dds!$4:$4)),2,FALSE()),VLOOKUP(TODAY(),STOCKHISTORY($A120,TODAY()),2,FALSE())),VLOOKUP(TODAY()-1,STOCKHISTORY($A120,TODAY()-1),2,FALSE())),VLOOKUP(TODAY()-2,STOCKHISTORY($A120,TODAY()-2),2,FALSE())),$E30)</f>
        <v/>
      </c>
      <c r="BB120" s="368" t="str">
        <f t="array" ref="BB120">IFERROR(IFERROR(IFERROR(IF(TODAY()&gt;=$H119,VLOOKUP(XLOOKUP(BB$115,dds!$2:$2,dds!$4:$4),STOCKHISTORY($A120,XLOOKUP(BB$115,dds!$2:$2,dds!$4:$4)),2,FALSE()),VLOOKUP(TODAY(),STOCKHISTORY($A120,TODAY()),2,FALSE())),VLOOKUP(TODAY()-1,STOCKHISTORY($A120,TODAY()-1),2,FALSE())),VLOOKUP(TODAY()-2,STOCKHISTORY($A120,TODAY()-2),2,FALSE())),$E30)</f>
        <v/>
      </c>
      <c r="BC120" s="368" t="str">
        <f t="array" ref="BC120">IFERROR(IFERROR(IFERROR(IF(TODAY()&gt;=$H119,VLOOKUP(XLOOKUP(BC$115,dds!$2:$2,dds!$4:$4),STOCKHISTORY($A120,XLOOKUP(BC$115,dds!$2:$2,dds!$4:$4)),2,FALSE()),VLOOKUP(TODAY(),STOCKHISTORY($A120,TODAY()),2,FALSE())),VLOOKUP(TODAY()-1,STOCKHISTORY($A120,TODAY()-1),2,FALSE())),VLOOKUP(TODAY()-2,STOCKHISTORY($A120,TODAY()-2),2,FALSE())),$E30)</f>
        <v/>
      </c>
      <c r="BD120" s="368" t="str">
        <f t="array" ref="BD120">IFERROR(IFERROR(IFERROR(IF(TODAY()&gt;=$H119,VLOOKUP(XLOOKUP(BD$115,dds!$2:$2,dds!$4:$4),STOCKHISTORY($A120,XLOOKUP(BD$115,dds!$2:$2,dds!$4:$4)),2,FALSE()),VLOOKUP(TODAY(),STOCKHISTORY($A120,TODAY()),2,FALSE())),VLOOKUP(TODAY()-1,STOCKHISTORY($A120,TODAY()-1),2,FALSE())),VLOOKUP(TODAY()-2,STOCKHISTORY($A120,TODAY()-2),2,FALSE())),$E30)</f>
        <v/>
      </c>
      <c r="BE120" s="368" t="str">
        <f t="array" ref="BE120">IFERROR(IFERROR(IFERROR(IF(TODAY()&gt;=$H119,VLOOKUP(XLOOKUP(BE$115,dds!$2:$2,dds!$4:$4),STOCKHISTORY($A120,XLOOKUP(BE$115,dds!$2:$2,dds!$4:$4)),2,FALSE()),VLOOKUP(TODAY(),STOCKHISTORY($A120,TODAY()),2,FALSE())),VLOOKUP(TODAY()-1,STOCKHISTORY($A120,TODAY()-1),2,FALSE())),VLOOKUP(TODAY()-2,STOCKHISTORY($A120,TODAY()-2),2,FALSE())),$E30)</f>
        <v/>
      </c>
      <c r="BF120" s="368" t="str">
        <f t="array" ref="BF120">IFERROR(IFERROR(IFERROR(IF(TODAY()&gt;=$H119,VLOOKUP(XLOOKUP(BF$115,dds!$2:$2,dds!$4:$4),STOCKHISTORY($A120,XLOOKUP(BF$115,dds!$2:$2,dds!$4:$4)),2,FALSE()),VLOOKUP(TODAY(),STOCKHISTORY($A120,TODAY()),2,FALSE())),VLOOKUP(TODAY()-1,STOCKHISTORY($A120,TODAY()-1),2,FALSE())),VLOOKUP(TODAY()-2,STOCKHISTORY($A120,TODAY()-2),2,FALSE())),$E30)</f>
        <v/>
      </c>
      <c r="BG120" s="368" t="str">
        <f t="array" ref="BG120">IFERROR(IFERROR(IFERROR(IF(TODAY()&gt;=$H119,VLOOKUP(XLOOKUP(BG$115,dds!$2:$2,dds!$4:$4),STOCKHISTORY($A120,XLOOKUP(BG$115,dds!$2:$2,dds!$4:$4)),2,FALSE()),VLOOKUP(TODAY(),STOCKHISTORY($A120,TODAY()),2,FALSE())),VLOOKUP(TODAY()-1,STOCKHISTORY($A120,TODAY()-1),2,FALSE())),VLOOKUP(TODAY()-2,STOCKHISTORY($A120,TODAY()-2),2,FALSE())),$E30)</f>
        <v/>
      </c>
      <c r="BH120" s="368" t="str">
        <f t="array" ref="BH120">IFERROR(IFERROR(IFERROR(IF(TODAY()&gt;=$H119,VLOOKUP(XLOOKUP(BH$115,dds!$2:$2,dds!$4:$4),STOCKHISTORY($A120,XLOOKUP(BH$115,dds!$2:$2,dds!$4:$4)),2,FALSE()),VLOOKUP(TODAY(),STOCKHISTORY($A120,TODAY()),2,FALSE())),VLOOKUP(TODAY()-1,STOCKHISTORY($A120,TODAY()-1),2,FALSE())),VLOOKUP(TODAY()-2,STOCKHISTORY($A120,TODAY()-2),2,FALSE())),$E30)</f>
        <v/>
      </c>
      <c r="BI120" s="368" t="str">
        <f t="array" ref="BI120">IFERROR(IFERROR(IFERROR(IF(TODAY()&gt;=$H119,VLOOKUP(XLOOKUP(BI$115,dds!$2:$2,dds!$4:$4),STOCKHISTORY($A120,XLOOKUP(BI$115,dds!$2:$2,dds!$4:$4)),2,FALSE()),VLOOKUP(TODAY(),STOCKHISTORY($A120,TODAY()),2,FALSE())),VLOOKUP(TODAY()-1,STOCKHISTORY($A120,TODAY()-1),2,FALSE())),VLOOKUP(TODAY()-2,STOCKHISTORY($A120,TODAY()-2),2,FALSE())),$E30)</f>
        <v/>
      </c>
      <c r="BJ120" s="368" t="str">
        <f t="array" ref="BJ120">IFERROR(IFERROR(IFERROR(IF(TODAY()&gt;=$H119,VLOOKUP(XLOOKUP(BJ$115,dds!$2:$2,dds!$4:$4),STOCKHISTORY($A120,XLOOKUP(BJ$115,dds!$2:$2,dds!$4:$4)),2,FALSE()),VLOOKUP(TODAY(),STOCKHISTORY($A120,TODAY()),2,FALSE())),VLOOKUP(TODAY()-1,STOCKHISTORY($A120,TODAY()-1),2,FALSE())),VLOOKUP(TODAY()-2,STOCKHISTORY($A120,TODAY()-2),2,FALSE())),$E30)</f>
        <v/>
      </c>
      <c r="BK120" s="368" t="str">
        <f t="array" ref="BK120">IFERROR(IFERROR(IFERROR(IF(TODAY()&gt;=$H119,VLOOKUP(XLOOKUP(BK$115,dds!$2:$2,dds!$4:$4),STOCKHISTORY($A120,XLOOKUP(BK$115,dds!$2:$2,dds!$4:$4)),2,FALSE()),VLOOKUP(TODAY(),STOCKHISTORY($A120,TODAY()),2,FALSE())),VLOOKUP(TODAY()-1,STOCKHISTORY($A120,TODAY()-1),2,FALSE())),VLOOKUP(TODAY()-2,STOCKHISTORY($A120,TODAY()-2),2,FALSE())),$E30)</f>
        <v/>
      </c>
      <c r="BL120" s="368" t="str">
        <f t="array" ref="BL120">IFERROR(IFERROR(IFERROR(IF(TODAY()&gt;=$H119,VLOOKUP(XLOOKUP(BL$115,dds!$2:$2,dds!$4:$4),STOCKHISTORY($A120,XLOOKUP(BL$115,dds!$2:$2,dds!$4:$4)),2,FALSE()),VLOOKUP(TODAY(),STOCKHISTORY($A120,TODAY()),2,FALSE())),VLOOKUP(TODAY()-1,STOCKHISTORY($A120,TODAY()-1),2,FALSE())),VLOOKUP(TODAY()-2,STOCKHISTORY($A120,TODAY()-2),2,FALSE())),$E30)</f>
        <v/>
      </c>
    </row>
    <row r="121" ht="14.25" customHeight="1">
      <c r="A121" s="367"/>
      <c r="B121" s="367"/>
      <c r="C121" s="440" t="str">
        <f t="shared" si="2"/>
        <v/>
      </c>
      <c r="D121" s="368"/>
      <c r="E121" s="368" t="str">
        <f t="array" ref="E121">IFERROR(IFERROR(IFERROR(IF(TODAY()&gt;=$H120,VLOOKUP(XLOOKUP(E$115,dds!$2:$2,dds!$4:$4),STOCKHISTORY($A121,XLOOKUP(E$115,dds!$2:$2,dds!$4:$4)),2,FALSE()),VLOOKUP(TODAY(),STOCKHISTORY($A121,TODAY()),2,FALSE())),VLOOKUP(TODAY()-1,STOCKHISTORY($A121,TODAY()-1),2,FALSE())),VLOOKUP(TODAY()-2,STOCKHISTORY($A121,TODAY()-2),2,FALSE())),$E31)</f>
        <v/>
      </c>
      <c r="F121" s="368" t="str">
        <f t="array" ref="F121">IFERROR(IFERROR(IFERROR(IF(TODAY()&gt;=$H120,VLOOKUP(XLOOKUP(F$115,dds!$2:$2,dds!$4:$4),STOCKHISTORY($A121,XLOOKUP(F$115,dds!$2:$2,dds!$4:$4)),2,FALSE()),VLOOKUP(TODAY(),STOCKHISTORY($A121,TODAY()),2,FALSE())),VLOOKUP(TODAY()-1,STOCKHISTORY($A121,TODAY()-1),2,FALSE())),VLOOKUP(TODAY()-2,STOCKHISTORY($A121,TODAY()-2),2,FALSE())),$E31)</f>
        <v/>
      </c>
      <c r="G121" s="368" t="str">
        <f t="array" ref="G121">IFERROR(IFERROR(IFERROR(IF(TODAY()&gt;=$H120,VLOOKUP(XLOOKUP(G$115,dds!$2:$2,dds!$4:$4),STOCKHISTORY($A121,XLOOKUP(G$115,dds!$2:$2,dds!$4:$4)),2,FALSE()),VLOOKUP(TODAY(),STOCKHISTORY($A121,TODAY()),2,FALSE())),VLOOKUP(TODAY()-1,STOCKHISTORY($A121,TODAY()-1),2,FALSE())),VLOOKUP(TODAY()-2,STOCKHISTORY($A121,TODAY()-2),2,FALSE())),$E31)</f>
        <v/>
      </c>
      <c r="H121" s="368" t="str">
        <f t="array" ref="H121">IFERROR(IFERROR(IFERROR(IF(TODAY()&gt;=$H120,VLOOKUP(XLOOKUP(H$115,dds!$2:$2,dds!$4:$4),STOCKHISTORY($A121,XLOOKUP(H$115,dds!$2:$2,dds!$4:$4)),2,FALSE()),VLOOKUP(TODAY(),STOCKHISTORY($A121,TODAY()),2,FALSE())),VLOOKUP(TODAY()-1,STOCKHISTORY($A121,TODAY()-1),2,FALSE())),VLOOKUP(TODAY()-2,STOCKHISTORY($A121,TODAY()-2),2,FALSE())),$E31)</f>
        <v/>
      </c>
      <c r="I121" s="368" t="str">
        <f t="array" ref="I121">IFERROR(IFERROR(IFERROR(IF(TODAY()&gt;=$H120,VLOOKUP(XLOOKUP(I$115,dds!$2:$2,dds!$4:$4),STOCKHISTORY($A121,XLOOKUP(I$115,dds!$2:$2,dds!$4:$4)),2,FALSE()),VLOOKUP(TODAY(),STOCKHISTORY($A121,TODAY()),2,FALSE())),VLOOKUP(TODAY()-1,STOCKHISTORY($A121,TODAY()-1),2,FALSE())),VLOOKUP(TODAY()-2,STOCKHISTORY($A121,TODAY()-2),2,FALSE())),$E31)</f>
        <v/>
      </c>
      <c r="J121" s="368" t="str">
        <f t="array" ref="J121">IFERROR(IFERROR(IFERROR(IF(TODAY()&gt;=$H120,VLOOKUP(XLOOKUP(J$115,dds!$2:$2,dds!$4:$4),STOCKHISTORY($A121,XLOOKUP(J$115,dds!$2:$2,dds!$4:$4)),2,FALSE()),VLOOKUP(TODAY(),STOCKHISTORY($A121,TODAY()),2,FALSE())),VLOOKUP(TODAY()-1,STOCKHISTORY($A121,TODAY()-1),2,FALSE())),VLOOKUP(TODAY()-2,STOCKHISTORY($A121,TODAY()-2),2,FALSE())),$E31)</f>
        <v/>
      </c>
      <c r="K121" s="368" t="str">
        <f t="array" ref="K121">IFERROR(IFERROR(IFERROR(IF(TODAY()&gt;=$H120,VLOOKUP(XLOOKUP(K$115,dds!$2:$2,dds!$4:$4),STOCKHISTORY($A121,XLOOKUP(K$115,dds!$2:$2,dds!$4:$4)),2,FALSE()),VLOOKUP(TODAY(),STOCKHISTORY($A121,TODAY()),2,FALSE())),VLOOKUP(TODAY()-1,STOCKHISTORY($A121,TODAY()-1),2,FALSE())),VLOOKUP(TODAY()-2,STOCKHISTORY($A121,TODAY()-2),2,FALSE())),$E31)</f>
        <v/>
      </c>
      <c r="L121" s="368" t="str">
        <f t="array" ref="L121">IFERROR(IFERROR(IFERROR(IF(TODAY()&gt;=$H120,VLOOKUP(XLOOKUP(L$115,dds!$2:$2,dds!$4:$4),STOCKHISTORY($A121,XLOOKUP(L$115,dds!$2:$2,dds!$4:$4)),2,FALSE()),VLOOKUP(TODAY(),STOCKHISTORY($A121,TODAY()),2,FALSE())),VLOOKUP(TODAY()-1,STOCKHISTORY($A121,TODAY()-1),2,FALSE())),VLOOKUP(TODAY()-2,STOCKHISTORY($A121,TODAY()-2),2,FALSE())),$E31)</f>
        <v/>
      </c>
      <c r="M121" s="368" t="str">
        <f t="array" ref="M121">IFERROR(IFERROR(IFERROR(IF(TODAY()&gt;=$H120,VLOOKUP(XLOOKUP(M$115,dds!$2:$2,dds!$4:$4),STOCKHISTORY($A121,XLOOKUP(M$115,dds!$2:$2,dds!$4:$4)),2,FALSE()),VLOOKUP(TODAY(),STOCKHISTORY($A121,TODAY()),2,FALSE())),VLOOKUP(TODAY()-1,STOCKHISTORY($A121,TODAY()-1),2,FALSE())),VLOOKUP(TODAY()-2,STOCKHISTORY($A121,TODAY()-2),2,FALSE())),$E31)</f>
        <v/>
      </c>
      <c r="N121" s="368" t="str">
        <f t="array" ref="N121">IFERROR(IFERROR(IFERROR(IF(TODAY()&gt;=$H120,VLOOKUP(XLOOKUP(N$115,dds!$2:$2,dds!$4:$4),STOCKHISTORY($A121,XLOOKUP(N$115,dds!$2:$2,dds!$4:$4)),2,FALSE()),VLOOKUP(TODAY(),STOCKHISTORY($A121,TODAY()),2,FALSE())),VLOOKUP(TODAY()-1,STOCKHISTORY($A121,TODAY()-1),2,FALSE())),VLOOKUP(TODAY()-2,STOCKHISTORY($A121,TODAY()-2),2,FALSE())),$E31)</f>
        <v/>
      </c>
      <c r="O121" s="368" t="str">
        <f t="array" ref="O121">IFERROR(IFERROR(IFERROR(IF(TODAY()&gt;=$H120,VLOOKUP(XLOOKUP(O$115,dds!$2:$2,dds!$4:$4),STOCKHISTORY($A121,XLOOKUP(O$115,dds!$2:$2,dds!$4:$4)),2,FALSE()),VLOOKUP(TODAY(),STOCKHISTORY($A121,TODAY()),2,FALSE())),VLOOKUP(TODAY()-1,STOCKHISTORY($A121,TODAY()-1),2,FALSE())),VLOOKUP(TODAY()-2,STOCKHISTORY($A121,TODAY()-2),2,FALSE())),$E31)</f>
        <v/>
      </c>
      <c r="P121" s="368" t="str">
        <f t="array" ref="P121">IFERROR(IFERROR(IFERROR(IF(TODAY()&gt;=$H120,VLOOKUP(XLOOKUP(P$115,dds!$2:$2,dds!$4:$4),STOCKHISTORY($A121,XLOOKUP(P$115,dds!$2:$2,dds!$4:$4)),2,FALSE()),VLOOKUP(TODAY(),STOCKHISTORY($A121,TODAY()),2,FALSE())),VLOOKUP(TODAY()-1,STOCKHISTORY($A121,TODAY()-1),2,FALSE())),VLOOKUP(TODAY()-2,STOCKHISTORY($A121,TODAY()-2),2,FALSE())),$E31)</f>
        <v/>
      </c>
      <c r="Q121" s="368" t="str">
        <f t="array" ref="Q121">IFERROR(IFERROR(IFERROR(IF(TODAY()&gt;=$H120,VLOOKUP(XLOOKUP(Q$115,dds!$2:$2,dds!$4:$4),STOCKHISTORY($A121,XLOOKUP(Q$115,dds!$2:$2,dds!$4:$4)),2,FALSE()),VLOOKUP(TODAY(),STOCKHISTORY($A121,TODAY()),2,FALSE())),VLOOKUP(TODAY()-1,STOCKHISTORY($A121,TODAY()-1),2,FALSE())),VLOOKUP(TODAY()-2,STOCKHISTORY($A121,TODAY()-2),2,FALSE())),$E31)</f>
        <v/>
      </c>
      <c r="R121" s="368" t="str">
        <f t="array" ref="R121">IFERROR(IFERROR(IFERROR(IF(TODAY()&gt;=$H120,VLOOKUP(XLOOKUP(R$115,dds!$2:$2,dds!$4:$4),STOCKHISTORY($A121,XLOOKUP(R$115,dds!$2:$2,dds!$4:$4)),2,FALSE()),VLOOKUP(TODAY(),STOCKHISTORY($A121,TODAY()),2,FALSE())),VLOOKUP(TODAY()-1,STOCKHISTORY($A121,TODAY()-1),2,FALSE())),VLOOKUP(TODAY()-2,STOCKHISTORY($A121,TODAY()-2),2,FALSE())),$E31)</f>
        <v/>
      </c>
      <c r="S121" s="368" t="str">
        <f t="array" ref="S121">IFERROR(IFERROR(IFERROR(IF(TODAY()&gt;=$H120,VLOOKUP(XLOOKUP(S$115,dds!$2:$2,dds!$4:$4),STOCKHISTORY($A121,XLOOKUP(S$115,dds!$2:$2,dds!$4:$4)),2,FALSE()),VLOOKUP(TODAY(),STOCKHISTORY($A121,TODAY()),2,FALSE())),VLOOKUP(TODAY()-1,STOCKHISTORY($A121,TODAY()-1),2,FALSE())),VLOOKUP(TODAY()-2,STOCKHISTORY($A121,TODAY()-2),2,FALSE())),$E31)</f>
        <v/>
      </c>
      <c r="T121" s="368" t="str">
        <f t="array" ref="T121">IFERROR(IFERROR(IFERROR(IF(TODAY()&gt;=$H120,VLOOKUP(XLOOKUP(T$115,dds!$2:$2,dds!$4:$4),STOCKHISTORY($A121,XLOOKUP(T$115,dds!$2:$2,dds!$4:$4)),2,FALSE()),VLOOKUP(TODAY(),STOCKHISTORY($A121,TODAY()),2,FALSE())),VLOOKUP(TODAY()-1,STOCKHISTORY($A121,TODAY()-1),2,FALSE())),VLOOKUP(TODAY()-2,STOCKHISTORY($A121,TODAY()-2),2,FALSE())),$E31)</f>
        <v/>
      </c>
      <c r="U121" s="368" t="str">
        <f t="array" ref="U121">IFERROR(IFERROR(IFERROR(IF(TODAY()&gt;=$H120,VLOOKUP(XLOOKUP(U$115,dds!$2:$2,dds!$4:$4),STOCKHISTORY($A121,XLOOKUP(U$115,dds!$2:$2,dds!$4:$4)),2,FALSE()),VLOOKUP(TODAY(),STOCKHISTORY($A121,TODAY()),2,FALSE())),VLOOKUP(TODAY()-1,STOCKHISTORY($A121,TODAY()-1),2,FALSE())),VLOOKUP(TODAY()-2,STOCKHISTORY($A121,TODAY()-2),2,FALSE())),$E31)</f>
        <v/>
      </c>
      <c r="V121" s="368" t="str">
        <f t="array" ref="V121">IFERROR(IFERROR(IFERROR(IF(TODAY()&gt;=$H120,VLOOKUP(XLOOKUP(V$115,dds!$2:$2,dds!$4:$4),STOCKHISTORY($A121,XLOOKUP(V$115,dds!$2:$2,dds!$4:$4)),2,FALSE()),VLOOKUP(TODAY(),STOCKHISTORY($A121,TODAY()),2,FALSE())),VLOOKUP(TODAY()-1,STOCKHISTORY($A121,TODAY()-1),2,FALSE())),VLOOKUP(TODAY()-2,STOCKHISTORY($A121,TODAY()-2),2,FALSE())),$E31)</f>
        <v/>
      </c>
      <c r="W121" s="368" t="str">
        <f t="array" ref="W121">IFERROR(IFERROR(IFERROR(IF(TODAY()&gt;=$H120,VLOOKUP(XLOOKUP(W$115,dds!$2:$2,dds!$4:$4),STOCKHISTORY($A121,XLOOKUP(W$115,dds!$2:$2,dds!$4:$4)),2,FALSE()),VLOOKUP(TODAY(),STOCKHISTORY($A121,TODAY()),2,FALSE())),VLOOKUP(TODAY()-1,STOCKHISTORY($A121,TODAY()-1),2,FALSE())),VLOOKUP(TODAY()-2,STOCKHISTORY($A121,TODAY()-2),2,FALSE())),$E31)</f>
        <v/>
      </c>
      <c r="X121" s="368" t="str">
        <f t="array" ref="X121">IFERROR(IFERROR(IFERROR(IF(TODAY()&gt;=$H120,VLOOKUP(XLOOKUP(X$115,dds!$2:$2,dds!$4:$4),STOCKHISTORY($A121,XLOOKUP(X$115,dds!$2:$2,dds!$4:$4)),2,FALSE()),VLOOKUP(TODAY(),STOCKHISTORY($A121,TODAY()),2,FALSE())),VLOOKUP(TODAY()-1,STOCKHISTORY($A121,TODAY()-1),2,FALSE())),VLOOKUP(TODAY()-2,STOCKHISTORY($A121,TODAY()-2),2,FALSE())),$E31)</f>
        <v/>
      </c>
      <c r="Y121" s="368" t="str">
        <f t="array" ref="Y121">IFERROR(IFERROR(IFERROR(IF(TODAY()&gt;=$H120,VLOOKUP(XLOOKUP(Y$115,dds!$2:$2,dds!$4:$4),STOCKHISTORY($A121,XLOOKUP(Y$115,dds!$2:$2,dds!$4:$4)),2,FALSE()),VLOOKUP(TODAY(),STOCKHISTORY($A121,TODAY()),2,FALSE())),VLOOKUP(TODAY()-1,STOCKHISTORY($A121,TODAY()-1),2,FALSE())),VLOOKUP(TODAY()-2,STOCKHISTORY($A121,TODAY()-2),2,FALSE())),$E31)</f>
        <v/>
      </c>
      <c r="Z121" s="368" t="str">
        <f t="array" ref="Z121">IFERROR(IFERROR(IFERROR(IF(TODAY()&gt;=$H120,VLOOKUP(XLOOKUP(Z$115,dds!$2:$2,dds!$4:$4),STOCKHISTORY($A121,XLOOKUP(Z$115,dds!$2:$2,dds!$4:$4)),2,FALSE()),VLOOKUP(TODAY(),STOCKHISTORY($A121,TODAY()),2,FALSE())),VLOOKUP(TODAY()-1,STOCKHISTORY($A121,TODAY()-1),2,FALSE())),VLOOKUP(TODAY()-2,STOCKHISTORY($A121,TODAY()-2),2,FALSE())),$E31)</f>
        <v/>
      </c>
      <c r="AA121" s="368" t="str">
        <f t="array" ref="AA121">IFERROR(IFERROR(IFERROR(IF(TODAY()&gt;=$H120,VLOOKUP(XLOOKUP(AA$115,dds!$2:$2,dds!$4:$4),STOCKHISTORY($A121,XLOOKUP(AA$115,dds!$2:$2,dds!$4:$4)),2,FALSE()),VLOOKUP(TODAY(),STOCKHISTORY($A121,TODAY()),2,FALSE())),VLOOKUP(TODAY()-1,STOCKHISTORY($A121,TODAY()-1),2,FALSE())),VLOOKUP(TODAY()-2,STOCKHISTORY($A121,TODAY()-2),2,FALSE())),$E31)</f>
        <v/>
      </c>
      <c r="AB121" s="368" t="str">
        <f t="array" ref="AB121">IFERROR(IFERROR(IFERROR(IF(TODAY()&gt;=$H120,VLOOKUP(XLOOKUP(AB$115,dds!$2:$2,dds!$4:$4),STOCKHISTORY($A121,XLOOKUP(AB$115,dds!$2:$2,dds!$4:$4)),2,FALSE()),VLOOKUP(TODAY(),STOCKHISTORY($A121,TODAY()),2,FALSE())),VLOOKUP(TODAY()-1,STOCKHISTORY($A121,TODAY()-1),2,FALSE())),VLOOKUP(TODAY()-2,STOCKHISTORY($A121,TODAY()-2),2,FALSE())),$E31)</f>
        <v/>
      </c>
      <c r="AC121" s="368" t="str">
        <f t="array" ref="AC121">IFERROR(IFERROR(IFERROR(IF(TODAY()&gt;=$H120,VLOOKUP(XLOOKUP(AC$115,dds!$2:$2,dds!$4:$4),STOCKHISTORY($A121,XLOOKUP(AC$115,dds!$2:$2,dds!$4:$4)),2,FALSE()),VLOOKUP(TODAY(),STOCKHISTORY($A121,TODAY()),2,FALSE())),VLOOKUP(TODAY()-1,STOCKHISTORY($A121,TODAY()-1),2,FALSE())),VLOOKUP(TODAY()-2,STOCKHISTORY($A121,TODAY()-2),2,FALSE())),$E31)</f>
        <v/>
      </c>
      <c r="AD121" s="368" t="str">
        <f t="array" ref="AD121">IFERROR(IFERROR(IFERROR(IF(TODAY()&gt;=$H120,VLOOKUP(XLOOKUP(AD$115,dds!$2:$2,dds!$4:$4),STOCKHISTORY($A121,XLOOKUP(AD$115,dds!$2:$2,dds!$4:$4)),2,FALSE()),VLOOKUP(TODAY(),STOCKHISTORY($A121,TODAY()),2,FALSE())),VLOOKUP(TODAY()-1,STOCKHISTORY($A121,TODAY()-1),2,FALSE())),VLOOKUP(TODAY()-2,STOCKHISTORY($A121,TODAY()-2),2,FALSE())),$E31)</f>
        <v/>
      </c>
      <c r="AE121" s="368" t="str">
        <f t="array" ref="AE121">IFERROR(IFERROR(IFERROR(IF(TODAY()&gt;=$H120,VLOOKUP(XLOOKUP(AE$115,dds!$2:$2,dds!$4:$4),STOCKHISTORY($A121,XLOOKUP(AE$115,dds!$2:$2,dds!$4:$4)),2,FALSE()),VLOOKUP(TODAY(),STOCKHISTORY($A121,TODAY()),2,FALSE())),VLOOKUP(TODAY()-1,STOCKHISTORY($A121,TODAY()-1),2,FALSE())),VLOOKUP(TODAY()-2,STOCKHISTORY($A121,TODAY()-2),2,FALSE())),$E31)</f>
        <v/>
      </c>
      <c r="AF121" s="368" t="str">
        <f t="array" ref="AF121">IFERROR(IFERROR(IFERROR(IF(TODAY()&gt;=$H120,VLOOKUP(XLOOKUP(AF$115,dds!$2:$2,dds!$4:$4),STOCKHISTORY($A121,XLOOKUP(AF$115,dds!$2:$2,dds!$4:$4)),2,FALSE()),VLOOKUP(TODAY(),STOCKHISTORY($A121,TODAY()),2,FALSE())),VLOOKUP(TODAY()-1,STOCKHISTORY($A121,TODAY()-1),2,FALSE())),VLOOKUP(TODAY()-2,STOCKHISTORY($A121,TODAY()-2),2,FALSE())),$E31)</f>
        <v/>
      </c>
      <c r="AG121" s="368" t="str">
        <f t="array" ref="AG121">IFERROR(IFERROR(IFERROR(IF(TODAY()&gt;=$H120,VLOOKUP(XLOOKUP(AG$115,dds!$2:$2,dds!$4:$4),STOCKHISTORY($A121,XLOOKUP(AG$115,dds!$2:$2,dds!$4:$4)),2,FALSE()),VLOOKUP(TODAY(),STOCKHISTORY($A121,TODAY()),2,FALSE())),VLOOKUP(TODAY()-1,STOCKHISTORY($A121,TODAY()-1),2,FALSE())),VLOOKUP(TODAY()-2,STOCKHISTORY($A121,TODAY()-2),2,FALSE())),$E31)</f>
        <v/>
      </c>
      <c r="AH121" s="368" t="str">
        <f t="array" ref="AH121">IFERROR(IFERROR(IFERROR(IF(TODAY()&gt;=$H120,VLOOKUP(XLOOKUP(AH$115,dds!$2:$2,dds!$4:$4),STOCKHISTORY($A121,XLOOKUP(AH$115,dds!$2:$2,dds!$4:$4)),2,FALSE()),VLOOKUP(TODAY(),STOCKHISTORY($A121,TODAY()),2,FALSE())),VLOOKUP(TODAY()-1,STOCKHISTORY($A121,TODAY()-1),2,FALSE())),VLOOKUP(TODAY()-2,STOCKHISTORY($A121,TODAY()-2),2,FALSE())),$E31)</f>
        <v/>
      </c>
      <c r="AI121" s="368" t="str">
        <f t="array" ref="AI121">IFERROR(IFERROR(IFERROR(IF(TODAY()&gt;=$H120,VLOOKUP(XLOOKUP(AI$115,dds!$2:$2,dds!$4:$4),STOCKHISTORY($A121,XLOOKUP(AI$115,dds!$2:$2,dds!$4:$4)),2,FALSE()),VLOOKUP(TODAY(),STOCKHISTORY($A121,TODAY()),2,FALSE())),VLOOKUP(TODAY()-1,STOCKHISTORY($A121,TODAY()-1),2,FALSE())),VLOOKUP(TODAY()-2,STOCKHISTORY($A121,TODAY()-2),2,FALSE())),$E31)</f>
        <v/>
      </c>
      <c r="AJ121" s="368" t="str">
        <f t="array" ref="AJ121">IFERROR(IFERROR(IFERROR(IF(TODAY()&gt;=$H120,VLOOKUP(XLOOKUP(AJ$115,dds!$2:$2,dds!$4:$4),STOCKHISTORY($A121,XLOOKUP(AJ$115,dds!$2:$2,dds!$4:$4)),2,FALSE()),VLOOKUP(TODAY(),STOCKHISTORY($A121,TODAY()),2,FALSE())),VLOOKUP(TODAY()-1,STOCKHISTORY($A121,TODAY()-1),2,FALSE())),VLOOKUP(TODAY()-2,STOCKHISTORY($A121,TODAY()-2),2,FALSE())),$E31)</f>
        <v/>
      </c>
      <c r="AK121" s="368" t="str">
        <f t="array" ref="AK121">IFERROR(IFERROR(IFERROR(IF(TODAY()&gt;=$H120,VLOOKUP(XLOOKUP(AK$115,dds!$2:$2,dds!$4:$4),STOCKHISTORY($A121,XLOOKUP(AK$115,dds!$2:$2,dds!$4:$4)),2,FALSE()),VLOOKUP(TODAY(),STOCKHISTORY($A121,TODAY()),2,FALSE())),VLOOKUP(TODAY()-1,STOCKHISTORY($A121,TODAY()-1),2,FALSE())),VLOOKUP(TODAY()-2,STOCKHISTORY($A121,TODAY()-2),2,FALSE())),$E31)</f>
        <v/>
      </c>
      <c r="AL121" s="368" t="str">
        <f t="array" ref="AL121">IFERROR(IFERROR(IFERROR(IF(TODAY()&gt;=$H120,VLOOKUP(XLOOKUP(AL$115,dds!$2:$2,dds!$4:$4),STOCKHISTORY($A121,XLOOKUP(AL$115,dds!$2:$2,dds!$4:$4)),2,FALSE()),VLOOKUP(TODAY(),STOCKHISTORY($A121,TODAY()),2,FALSE())),VLOOKUP(TODAY()-1,STOCKHISTORY($A121,TODAY()-1),2,FALSE())),VLOOKUP(TODAY()-2,STOCKHISTORY($A121,TODAY()-2),2,FALSE())),$E31)</f>
        <v/>
      </c>
      <c r="AM121" s="368" t="str">
        <f t="array" ref="AM121">IFERROR(IFERROR(IFERROR(IF(TODAY()&gt;=$H120,VLOOKUP(XLOOKUP(AM$115,dds!$2:$2,dds!$4:$4),STOCKHISTORY($A121,XLOOKUP(AM$115,dds!$2:$2,dds!$4:$4)),2,FALSE()),VLOOKUP(TODAY(),STOCKHISTORY($A121,TODAY()),2,FALSE())),VLOOKUP(TODAY()-1,STOCKHISTORY($A121,TODAY()-1),2,FALSE())),VLOOKUP(TODAY()-2,STOCKHISTORY($A121,TODAY()-2),2,FALSE())),$E31)</f>
        <v/>
      </c>
      <c r="AN121" s="368" t="str">
        <f t="array" ref="AN121">IFERROR(IFERROR(IFERROR(IF(TODAY()&gt;=$H120,VLOOKUP(XLOOKUP(AN$115,dds!$2:$2,dds!$4:$4),STOCKHISTORY($A121,XLOOKUP(AN$115,dds!$2:$2,dds!$4:$4)),2,FALSE()),VLOOKUP(TODAY(),STOCKHISTORY($A121,TODAY()),2,FALSE())),VLOOKUP(TODAY()-1,STOCKHISTORY($A121,TODAY()-1),2,FALSE())),VLOOKUP(TODAY()-2,STOCKHISTORY($A121,TODAY()-2),2,FALSE())),$E31)</f>
        <v/>
      </c>
      <c r="AO121" s="368" t="str">
        <f t="array" ref="AO121">IFERROR(IFERROR(IFERROR(IF(TODAY()&gt;=$H120,VLOOKUP(XLOOKUP(AO$115,dds!$2:$2,dds!$4:$4),STOCKHISTORY($A121,XLOOKUP(AO$115,dds!$2:$2,dds!$4:$4)),2,FALSE()),VLOOKUP(TODAY(),STOCKHISTORY($A121,TODAY()),2,FALSE())),VLOOKUP(TODAY()-1,STOCKHISTORY($A121,TODAY()-1),2,FALSE())),VLOOKUP(TODAY()-2,STOCKHISTORY($A121,TODAY()-2),2,FALSE())),$E31)</f>
        <v/>
      </c>
      <c r="AP121" s="368" t="str">
        <f t="array" ref="AP121">IFERROR(IFERROR(IFERROR(IF(TODAY()&gt;=$H120,VLOOKUP(XLOOKUP(AP$115,dds!$2:$2,dds!$4:$4),STOCKHISTORY($A121,XLOOKUP(AP$115,dds!$2:$2,dds!$4:$4)),2,FALSE()),VLOOKUP(TODAY(),STOCKHISTORY($A121,TODAY()),2,FALSE())),VLOOKUP(TODAY()-1,STOCKHISTORY($A121,TODAY()-1),2,FALSE())),VLOOKUP(TODAY()-2,STOCKHISTORY($A121,TODAY()-2),2,FALSE())),$E31)</f>
        <v/>
      </c>
      <c r="AQ121" s="368" t="str">
        <f t="array" ref="AQ121">IFERROR(IFERROR(IFERROR(IF(TODAY()&gt;=$H120,VLOOKUP(XLOOKUP(AQ$115,dds!$2:$2,dds!$4:$4),STOCKHISTORY($A121,XLOOKUP(AQ$115,dds!$2:$2,dds!$4:$4)),2,FALSE()),VLOOKUP(TODAY(),STOCKHISTORY($A121,TODAY()),2,FALSE())),VLOOKUP(TODAY()-1,STOCKHISTORY($A121,TODAY()-1),2,FALSE())),VLOOKUP(TODAY()-2,STOCKHISTORY($A121,TODAY()-2),2,FALSE())),$E31)</f>
        <v/>
      </c>
      <c r="AR121" s="368" t="str">
        <f t="array" ref="AR121">IFERROR(IFERROR(IFERROR(IF(TODAY()&gt;=$H120,VLOOKUP(XLOOKUP(AR$115,dds!$2:$2,dds!$4:$4),STOCKHISTORY($A121,XLOOKUP(AR$115,dds!$2:$2,dds!$4:$4)),2,FALSE()),VLOOKUP(TODAY(),STOCKHISTORY($A121,TODAY()),2,FALSE())),VLOOKUP(TODAY()-1,STOCKHISTORY($A121,TODAY()-1),2,FALSE())),VLOOKUP(TODAY()-2,STOCKHISTORY($A121,TODAY()-2),2,FALSE())),$E31)</f>
        <v/>
      </c>
      <c r="AS121" s="368" t="str">
        <f t="array" ref="AS121">IFERROR(IFERROR(IFERROR(IF(TODAY()&gt;=$H120,VLOOKUP(XLOOKUP(AS$115,dds!$2:$2,dds!$4:$4),STOCKHISTORY($A121,XLOOKUP(AS$115,dds!$2:$2,dds!$4:$4)),2,FALSE()),VLOOKUP(TODAY(),STOCKHISTORY($A121,TODAY()),2,FALSE())),VLOOKUP(TODAY()-1,STOCKHISTORY($A121,TODAY()-1),2,FALSE())),VLOOKUP(TODAY()-2,STOCKHISTORY($A121,TODAY()-2),2,FALSE())),$E31)</f>
        <v/>
      </c>
      <c r="AT121" s="368" t="str">
        <f t="array" ref="AT121">IFERROR(IFERROR(IFERROR(IF(TODAY()&gt;=$H120,VLOOKUP(XLOOKUP(AT$115,dds!$2:$2,dds!$4:$4),STOCKHISTORY($A121,XLOOKUP(AT$115,dds!$2:$2,dds!$4:$4)),2,FALSE()),VLOOKUP(TODAY(),STOCKHISTORY($A121,TODAY()),2,FALSE())),VLOOKUP(TODAY()-1,STOCKHISTORY($A121,TODAY()-1),2,FALSE())),VLOOKUP(TODAY()-2,STOCKHISTORY($A121,TODAY()-2),2,FALSE())),$E31)</f>
        <v/>
      </c>
      <c r="AU121" s="368" t="str">
        <f t="array" ref="AU121">IFERROR(IFERROR(IFERROR(IF(TODAY()&gt;=$H120,VLOOKUP(XLOOKUP(AU$115,dds!$2:$2,dds!$4:$4),STOCKHISTORY($A121,XLOOKUP(AU$115,dds!$2:$2,dds!$4:$4)),2,FALSE()),VLOOKUP(TODAY(),STOCKHISTORY($A121,TODAY()),2,FALSE())),VLOOKUP(TODAY()-1,STOCKHISTORY($A121,TODAY()-1),2,FALSE())),VLOOKUP(TODAY()-2,STOCKHISTORY($A121,TODAY()-2),2,FALSE())),$E31)</f>
        <v/>
      </c>
      <c r="AV121" s="368" t="str">
        <f t="array" ref="AV121">IFERROR(IFERROR(IFERROR(IF(TODAY()&gt;=$H120,VLOOKUP(XLOOKUP(AV$115,dds!$2:$2,dds!$4:$4),STOCKHISTORY($A121,XLOOKUP(AV$115,dds!$2:$2,dds!$4:$4)),2,FALSE()),VLOOKUP(TODAY(),STOCKHISTORY($A121,TODAY()),2,FALSE())),VLOOKUP(TODAY()-1,STOCKHISTORY($A121,TODAY()-1),2,FALSE())),VLOOKUP(TODAY()-2,STOCKHISTORY($A121,TODAY()-2),2,FALSE())),$E31)</f>
        <v/>
      </c>
      <c r="AW121" s="368" t="str">
        <f t="array" ref="AW121">IFERROR(IFERROR(IFERROR(IF(TODAY()&gt;=$H120,VLOOKUP(XLOOKUP(AW$115,dds!$2:$2,dds!$4:$4),STOCKHISTORY($A121,XLOOKUP(AW$115,dds!$2:$2,dds!$4:$4)),2,FALSE()),VLOOKUP(TODAY(),STOCKHISTORY($A121,TODAY()),2,FALSE())),VLOOKUP(TODAY()-1,STOCKHISTORY($A121,TODAY()-1),2,FALSE())),VLOOKUP(TODAY()-2,STOCKHISTORY($A121,TODAY()-2),2,FALSE())),$E31)</f>
        <v/>
      </c>
      <c r="AX121" s="368" t="str">
        <f t="array" ref="AX121">IFERROR(IFERROR(IFERROR(IF(TODAY()&gt;=$H120,VLOOKUP(XLOOKUP(AX$115,dds!$2:$2,dds!$4:$4),STOCKHISTORY($A121,XLOOKUP(AX$115,dds!$2:$2,dds!$4:$4)),2,FALSE()),VLOOKUP(TODAY(),STOCKHISTORY($A121,TODAY()),2,FALSE())),VLOOKUP(TODAY()-1,STOCKHISTORY($A121,TODAY()-1),2,FALSE())),VLOOKUP(TODAY()-2,STOCKHISTORY($A121,TODAY()-2),2,FALSE())),$E31)</f>
        <v/>
      </c>
      <c r="AY121" s="368" t="str">
        <f t="array" ref="AY121">IFERROR(IFERROR(IFERROR(IF(TODAY()&gt;=$H120,VLOOKUP(XLOOKUP(AY$115,dds!$2:$2,dds!$4:$4),STOCKHISTORY($A121,XLOOKUP(AY$115,dds!$2:$2,dds!$4:$4)),2,FALSE()),VLOOKUP(TODAY(),STOCKHISTORY($A121,TODAY()),2,FALSE())),VLOOKUP(TODAY()-1,STOCKHISTORY($A121,TODAY()-1),2,FALSE())),VLOOKUP(TODAY()-2,STOCKHISTORY($A121,TODAY()-2),2,FALSE())),$E31)</f>
        <v/>
      </c>
      <c r="AZ121" s="368" t="str">
        <f t="array" ref="AZ121">IFERROR(IFERROR(IFERROR(IF(TODAY()&gt;=$H120,VLOOKUP(XLOOKUP(AZ$115,dds!$2:$2,dds!$4:$4),STOCKHISTORY($A121,XLOOKUP(AZ$115,dds!$2:$2,dds!$4:$4)),2,FALSE()),VLOOKUP(TODAY(),STOCKHISTORY($A121,TODAY()),2,FALSE())),VLOOKUP(TODAY()-1,STOCKHISTORY($A121,TODAY()-1),2,FALSE())),VLOOKUP(TODAY()-2,STOCKHISTORY($A121,TODAY()-2),2,FALSE())),$E31)</f>
        <v/>
      </c>
      <c r="BA121" s="368" t="str">
        <f t="array" ref="BA121">IFERROR(IFERROR(IFERROR(IF(TODAY()&gt;=$H120,VLOOKUP(XLOOKUP(BA$115,dds!$2:$2,dds!$4:$4),STOCKHISTORY($A121,XLOOKUP(BA$115,dds!$2:$2,dds!$4:$4)),2,FALSE()),VLOOKUP(TODAY(),STOCKHISTORY($A121,TODAY()),2,FALSE())),VLOOKUP(TODAY()-1,STOCKHISTORY($A121,TODAY()-1),2,FALSE())),VLOOKUP(TODAY()-2,STOCKHISTORY($A121,TODAY()-2),2,FALSE())),$E31)</f>
        <v/>
      </c>
      <c r="BB121" s="368" t="str">
        <f t="array" ref="BB121">IFERROR(IFERROR(IFERROR(IF(TODAY()&gt;=$H120,VLOOKUP(XLOOKUP(BB$115,dds!$2:$2,dds!$4:$4),STOCKHISTORY($A121,XLOOKUP(BB$115,dds!$2:$2,dds!$4:$4)),2,FALSE()),VLOOKUP(TODAY(),STOCKHISTORY($A121,TODAY()),2,FALSE())),VLOOKUP(TODAY()-1,STOCKHISTORY($A121,TODAY()-1),2,FALSE())),VLOOKUP(TODAY()-2,STOCKHISTORY($A121,TODAY()-2),2,FALSE())),$E31)</f>
        <v/>
      </c>
      <c r="BC121" s="368" t="str">
        <f t="array" ref="BC121">IFERROR(IFERROR(IFERROR(IF(TODAY()&gt;=$H120,VLOOKUP(XLOOKUP(BC$115,dds!$2:$2,dds!$4:$4),STOCKHISTORY($A121,XLOOKUP(BC$115,dds!$2:$2,dds!$4:$4)),2,FALSE()),VLOOKUP(TODAY(),STOCKHISTORY($A121,TODAY()),2,FALSE())),VLOOKUP(TODAY()-1,STOCKHISTORY($A121,TODAY()-1),2,FALSE())),VLOOKUP(TODAY()-2,STOCKHISTORY($A121,TODAY()-2),2,FALSE())),$E31)</f>
        <v/>
      </c>
      <c r="BD121" s="368" t="str">
        <f t="array" ref="BD121">IFERROR(IFERROR(IFERROR(IF(TODAY()&gt;=$H120,VLOOKUP(XLOOKUP(BD$115,dds!$2:$2,dds!$4:$4),STOCKHISTORY($A121,XLOOKUP(BD$115,dds!$2:$2,dds!$4:$4)),2,FALSE()),VLOOKUP(TODAY(),STOCKHISTORY($A121,TODAY()),2,FALSE())),VLOOKUP(TODAY()-1,STOCKHISTORY($A121,TODAY()-1),2,FALSE())),VLOOKUP(TODAY()-2,STOCKHISTORY($A121,TODAY()-2),2,FALSE())),$E31)</f>
        <v/>
      </c>
      <c r="BE121" s="368" t="str">
        <f t="array" ref="BE121">IFERROR(IFERROR(IFERROR(IF(TODAY()&gt;=$H120,VLOOKUP(XLOOKUP(BE$115,dds!$2:$2,dds!$4:$4),STOCKHISTORY($A121,XLOOKUP(BE$115,dds!$2:$2,dds!$4:$4)),2,FALSE()),VLOOKUP(TODAY(),STOCKHISTORY($A121,TODAY()),2,FALSE())),VLOOKUP(TODAY()-1,STOCKHISTORY($A121,TODAY()-1),2,FALSE())),VLOOKUP(TODAY()-2,STOCKHISTORY($A121,TODAY()-2),2,FALSE())),$E31)</f>
        <v/>
      </c>
      <c r="BF121" s="368" t="str">
        <f t="array" ref="BF121">IFERROR(IFERROR(IFERROR(IF(TODAY()&gt;=$H120,VLOOKUP(XLOOKUP(BF$115,dds!$2:$2,dds!$4:$4),STOCKHISTORY($A121,XLOOKUP(BF$115,dds!$2:$2,dds!$4:$4)),2,FALSE()),VLOOKUP(TODAY(),STOCKHISTORY($A121,TODAY()),2,FALSE())),VLOOKUP(TODAY()-1,STOCKHISTORY($A121,TODAY()-1),2,FALSE())),VLOOKUP(TODAY()-2,STOCKHISTORY($A121,TODAY()-2),2,FALSE())),$E31)</f>
        <v/>
      </c>
      <c r="BG121" s="368" t="str">
        <f t="array" ref="BG121">IFERROR(IFERROR(IFERROR(IF(TODAY()&gt;=$H120,VLOOKUP(XLOOKUP(BG$115,dds!$2:$2,dds!$4:$4),STOCKHISTORY($A121,XLOOKUP(BG$115,dds!$2:$2,dds!$4:$4)),2,FALSE()),VLOOKUP(TODAY(),STOCKHISTORY($A121,TODAY()),2,FALSE())),VLOOKUP(TODAY()-1,STOCKHISTORY($A121,TODAY()-1),2,FALSE())),VLOOKUP(TODAY()-2,STOCKHISTORY($A121,TODAY()-2),2,FALSE())),$E31)</f>
        <v/>
      </c>
      <c r="BH121" s="368" t="str">
        <f t="array" ref="BH121">IFERROR(IFERROR(IFERROR(IF(TODAY()&gt;=$H120,VLOOKUP(XLOOKUP(BH$115,dds!$2:$2,dds!$4:$4),STOCKHISTORY($A121,XLOOKUP(BH$115,dds!$2:$2,dds!$4:$4)),2,FALSE()),VLOOKUP(TODAY(),STOCKHISTORY($A121,TODAY()),2,FALSE())),VLOOKUP(TODAY()-1,STOCKHISTORY($A121,TODAY()-1),2,FALSE())),VLOOKUP(TODAY()-2,STOCKHISTORY($A121,TODAY()-2),2,FALSE())),$E31)</f>
        <v/>
      </c>
      <c r="BI121" s="368" t="str">
        <f t="array" ref="BI121">IFERROR(IFERROR(IFERROR(IF(TODAY()&gt;=$H120,VLOOKUP(XLOOKUP(BI$115,dds!$2:$2,dds!$4:$4),STOCKHISTORY($A121,XLOOKUP(BI$115,dds!$2:$2,dds!$4:$4)),2,FALSE()),VLOOKUP(TODAY(),STOCKHISTORY($A121,TODAY()),2,FALSE())),VLOOKUP(TODAY()-1,STOCKHISTORY($A121,TODAY()-1),2,FALSE())),VLOOKUP(TODAY()-2,STOCKHISTORY($A121,TODAY()-2),2,FALSE())),$E31)</f>
        <v/>
      </c>
      <c r="BJ121" s="368" t="str">
        <f t="array" ref="BJ121">IFERROR(IFERROR(IFERROR(IF(TODAY()&gt;=$H120,VLOOKUP(XLOOKUP(BJ$115,dds!$2:$2,dds!$4:$4),STOCKHISTORY($A121,XLOOKUP(BJ$115,dds!$2:$2,dds!$4:$4)),2,FALSE()),VLOOKUP(TODAY(),STOCKHISTORY($A121,TODAY()),2,FALSE())),VLOOKUP(TODAY()-1,STOCKHISTORY($A121,TODAY()-1),2,FALSE())),VLOOKUP(TODAY()-2,STOCKHISTORY($A121,TODAY()-2),2,FALSE())),$E31)</f>
        <v/>
      </c>
      <c r="BK121" s="368" t="str">
        <f t="array" ref="BK121">IFERROR(IFERROR(IFERROR(IF(TODAY()&gt;=$H120,VLOOKUP(XLOOKUP(BK$115,dds!$2:$2,dds!$4:$4),STOCKHISTORY($A121,XLOOKUP(BK$115,dds!$2:$2,dds!$4:$4)),2,FALSE()),VLOOKUP(TODAY(),STOCKHISTORY($A121,TODAY()),2,FALSE())),VLOOKUP(TODAY()-1,STOCKHISTORY($A121,TODAY()-1),2,FALSE())),VLOOKUP(TODAY()-2,STOCKHISTORY($A121,TODAY()-2),2,FALSE())),$E31)</f>
        <v/>
      </c>
      <c r="BL121" s="368" t="str">
        <f t="array" ref="BL121">IFERROR(IFERROR(IFERROR(IF(TODAY()&gt;=$H120,VLOOKUP(XLOOKUP(BL$115,dds!$2:$2,dds!$4:$4),STOCKHISTORY($A121,XLOOKUP(BL$115,dds!$2:$2,dds!$4:$4)),2,FALSE()),VLOOKUP(TODAY(),STOCKHISTORY($A121,TODAY()),2,FALSE())),VLOOKUP(TODAY()-1,STOCKHISTORY($A121,TODAY()-1),2,FALSE())),VLOOKUP(TODAY()-2,STOCKHISTORY($A121,TODAY()-2),2,FALSE())),$E31)</f>
        <v/>
      </c>
    </row>
    <row r="122" ht="14.25" customHeight="1">
      <c r="A122" s="367"/>
      <c r="B122" s="367"/>
      <c r="C122" s="440" t="str">
        <f t="shared" si="2"/>
        <v/>
      </c>
      <c r="D122" s="368"/>
      <c r="E122" s="368" t="str">
        <f t="array" ref="E122">IFERROR(IFERROR(IFERROR(IF(TODAY()&gt;=$H121,VLOOKUP(XLOOKUP(E$115,dds!$2:$2,dds!$4:$4),STOCKHISTORY($A122,XLOOKUP(E$115,dds!$2:$2,dds!$4:$4)),2,FALSE()),VLOOKUP(TODAY(),STOCKHISTORY($A122,TODAY()),2,FALSE())),VLOOKUP(TODAY()-1,STOCKHISTORY($A122,TODAY()-1),2,FALSE())),VLOOKUP(TODAY()-2,STOCKHISTORY($A122,TODAY()-2),2,FALSE())),$E32)</f>
        <v/>
      </c>
      <c r="F122" s="368" t="str">
        <f t="array" ref="F122">IFERROR(IFERROR(IFERROR(IF(TODAY()&gt;=$H121,VLOOKUP(XLOOKUP(F$115,dds!$2:$2,dds!$4:$4),STOCKHISTORY($A122,XLOOKUP(F$115,dds!$2:$2,dds!$4:$4)),2,FALSE()),VLOOKUP(TODAY(),STOCKHISTORY($A122,TODAY()),2,FALSE())),VLOOKUP(TODAY()-1,STOCKHISTORY($A122,TODAY()-1),2,FALSE())),VLOOKUP(TODAY()-2,STOCKHISTORY($A122,TODAY()-2),2,FALSE())),$E32)</f>
        <v/>
      </c>
      <c r="G122" s="368" t="str">
        <f t="array" ref="G122">IFERROR(IFERROR(IFERROR(IF(TODAY()&gt;=$H121,VLOOKUP(XLOOKUP(G$115,dds!$2:$2,dds!$4:$4),STOCKHISTORY($A122,XLOOKUP(G$115,dds!$2:$2,dds!$4:$4)),2,FALSE()),VLOOKUP(TODAY(),STOCKHISTORY($A122,TODAY()),2,FALSE())),VLOOKUP(TODAY()-1,STOCKHISTORY($A122,TODAY()-1),2,FALSE())),VLOOKUP(TODAY()-2,STOCKHISTORY($A122,TODAY()-2),2,FALSE())),$E32)</f>
        <v/>
      </c>
      <c r="H122" s="368" t="str">
        <f t="array" ref="H122">IFERROR(IFERROR(IFERROR(IF(TODAY()&gt;=$H121,VLOOKUP(XLOOKUP(H$115,dds!$2:$2,dds!$4:$4),STOCKHISTORY($A122,XLOOKUP(H$115,dds!$2:$2,dds!$4:$4)),2,FALSE()),VLOOKUP(TODAY(),STOCKHISTORY($A122,TODAY()),2,FALSE())),VLOOKUP(TODAY()-1,STOCKHISTORY($A122,TODAY()-1),2,FALSE())),VLOOKUP(TODAY()-2,STOCKHISTORY($A122,TODAY()-2),2,FALSE())),$E32)</f>
        <v/>
      </c>
      <c r="I122" s="368" t="str">
        <f t="array" ref="I122">IFERROR(IFERROR(IFERROR(IF(TODAY()&gt;=$H121,VLOOKUP(XLOOKUP(I$115,dds!$2:$2,dds!$4:$4),STOCKHISTORY($A122,XLOOKUP(I$115,dds!$2:$2,dds!$4:$4)),2,FALSE()),VLOOKUP(TODAY(),STOCKHISTORY($A122,TODAY()),2,FALSE())),VLOOKUP(TODAY()-1,STOCKHISTORY($A122,TODAY()-1),2,FALSE())),VLOOKUP(TODAY()-2,STOCKHISTORY($A122,TODAY()-2),2,FALSE())),$E32)</f>
        <v/>
      </c>
      <c r="J122" s="368" t="str">
        <f t="array" ref="J122">IFERROR(IFERROR(IFERROR(IF(TODAY()&gt;=$H121,VLOOKUP(XLOOKUP(J$115,dds!$2:$2,dds!$4:$4),STOCKHISTORY($A122,XLOOKUP(J$115,dds!$2:$2,dds!$4:$4)),2,FALSE()),VLOOKUP(TODAY(),STOCKHISTORY($A122,TODAY()),2,FALSE())),VLOOKUP(TODAY()-1,STOCKHISTORY($A122,TODAY()-1),2,FALSE())),VLOOKUP(TODAY()-2,STOCKHISTORY($A122,TODAY()-2),2,FALSE())),$E32)</f>
        <v/>
      </c>
      <c r="K122" s="368" t="str">
        <f t="array" ref="K122">IFERROR(IFERROR(IFERROR(IF(TODAY()&gt;=$H121,VLOOKUP(XLOOKUP(K$115,dds!$2:$2,dds!$4:$4),STOCKHISTORY($A122,XLOOKUP(K$115,dds!$2:$2,dds!$4:$4)),2,FALSE()),VLOOKUP(TODAY(),STOCKHISTORY($A122,TODAY()),2,FALSE())),VLOOKUP(TODAY()-1,STOCKHISTORY($A122,TODAY()-1),2,FALSE())),VLOOKUP(TODAY()-2,STOCKHISTORY($A122,TODAY()-2),2,FALSE())),$E32)</f>
        <v/>
      </c>
      <c r="L122" s="368" t="str">
        <f t="array" ref="L122">IFERROR(IFERROR(IFERROR(IF(TODAY()&gt;=$H121,VLOOKUP(XLOOKUP(L$115,dds!$2:$2,dds!$4:$4),STOCKHISTORY($A122,XLOOKUP(L$115,dds!$2:$2,dds!$4:$4)),2,FALSE()),VLOOKUP(TODAY(),STOCKHISTORY($A122,TODAY()),2,FALSE())),VLOOKUP(TODAY()-1,STOCKHISTORY($A122,TODAY()-1),2,FALSE())),VLOOKUP(TODAY()-2,STOCKHISTORY($A122,TODAY()-2),2,FALSE())),$E32)</f>
        <v/>
      </c>
      <c r="M122" s="368" t="str">
        <f t="array" ref="M122">IFERROR(IFERROR(IFERROR(IF(TODAY()&gt;=$H121,VLOOKUP(XLOOKUP(M$115,dds!$2:$2,dds!$4:$4),STOCKHISTORY($A122,XLOOKUP(M$115,dds!$2:$2,dds!$4:$4)),2,FALSE()),VLOOKUP(TODAY(),STOCKHISTORY($A122,TODAY()),2,FALSE())),VLOOKUP(TODAY()-1,STOCKHISTORY($A122,TODAY()-1),2,FALSE())),VLOOKUP(TODAY()-2,STOCKHISTORY($A122,TODAY()-2),2,FALSE())),$E32)</f>
        <v/>
      </c>
      <c r="N122" s="368" t="str">
        <f t="array" ref="N122">IFERROR(IFERROR(IFERROR(IF(TODAY()&gt;=$H121,VLOOKUP(XLOOKUP(N$115,dds!$2:$2,dds!$4:$4),STOCKHISTORY($A122,XLOOKUP(N$115,dds!$2:$2,dds!$4:$4)),2,FALSE()),VLOOKUP(TODAY(),STOCKHISTORY($A122,TODAY()),2,FALSE())),VLOOKUP(TODAY()-1,STOCKHISTORY($A122,TODAY()-1),2,FALSE())),VLOOKUP(TODAY()-2,STOCKHISTORY($A122,TODAY()-2),2,FALSE())),$E32)</f>
        <v/>
      </c>
      <c r="O122" s="368" t="str">
        <f t="array" ref="O122">IFERROR(IFERROR(IFERROR(IF(TODAY()&gt;=$H121,VLOOKUP(XLOOKUP(O$115,dds!$2:$2,dds!$4:$4),STOCKHISTORY($A122,XLOOKUP(O$115,dds!$2:$2,dds!$4:$4)),2,FALSE()),VLOOKUP(TODAY(),STOCKHISTORY($A122,TODAY()),2,FALSE())),VLOOKUP(TODAY()-1,STOCKHISTORY($A122,TODAY()-1),2,FALSE())),VLOOKUP(TODAY()-2,STOCKHISTORY($A122,TODAY()-2),2,FALSE())),$E32)</f>
        <v/>
      </c>
      <c r="P122" s="368" t="str">
        <f t="array" ref="P122">IFERROR(IFERROR(IFERROR(IF(TODAY()&gt;=$H121,VLOOKUP(XLOOKUP(P$115,dds!$2:$2,dds!$4:$4),STOCKHISTORY($A122,XLOOKUP(P$115,dds!$2:$2,dds!$4:$4)),2,FALSE()),VLOOKUP(TODAY(),STOCKHISTORY($A122,TODAY()),2,FALSE())),VLOOKUP(TODAY()-1,STOCKHISTORY($A122,TODAY()-1),2,FALSE())),VLOOKUP(TODAY()-2,STOCKHISTORY($A122,TODAY()-2),2,FALSE())),$E32)</f>
        <v/>
      </c>
      <c r="Q122" s="368" t="str">
        <f t="array" ref="Q122">IFERROR(IFERROR(IFERROR(IF(TODAY()&gt;=$H121,VLOOKUP(XLOOKUP(Q$115,dds!$2:$2,dds!$4:$4),STOCKHISTORY($A122,XLOOKUP(Q$115,dds!$2:$2,dds!$4:$4)),2,FALSE()),VLOOKUP(TODAY(),STOCKHISTORY($A122,TODAY()),2,FALSE())),VLOOKUP(TODAY()-1,STOCKHISTORY($A122,TODAY()-1),2,FALSE())),VLOOKUP(TODAY()-2,STOCKHISTORY($A122,TODAY()-2),2,FALSE())),$E32)</f>
        <v/>
      </c>
      <c r="R122" s="368" t="str">
        <f t="array" ref="R122">IFERROR(IFERROR(IFERROR(IF(TODAY()&gt;=$H121,VLOOKUP(XLOOKUP(R$115,dds!$2:$2,dds!$4:$4),STOCKHISTORY($A122,XLOOKUP(R$115,dds!$2:$2,dds!$4:$4)),2,FALSE()),VLOOKUP(TODAY(),STOCKHISTORY($A122,TODAY()),2,FALSE())),VLOOKUP(TODAY()-1,STOCKHISTORY($A122,TODAY()-1),2,FALSE())),VLOOKUP(TODAY()-2,STOCKHISTORY($A122,TODAY()-2),2,FALSE())),$E32)</f>
        <v/>
      </c>
      <c r="S122" s="368" t="str">
        <f t="array" ref="S122">IFERROR(IFERROR(IFERROR(IF(TODAY()&gt;=$H121,VLOOKUP(XLOOKUP(S$115,dds!$2:$2,dds!$4:$4),STOCKHISTORY($A122,XLOOKUP(S$115,dds!$2:$2,dds!$4:$4)),2,FALSE()),VLOOKUP(TODAY(),STOCKHISTORY($A122,TODAY()),2,FALSE())),VLOOKUP(TODAY()-1,STOCKHISTORY($A122,TODAY()-1),2,FALSE())),VLOOKUP(TODAY()-2,STOCKHISTORY($A122,TODAY()-2),2,FALSE())),$E32)</f>
        <v/>
      </c>
      <c r="T122" s="368" t="str">
        <f t="array" ref="T122">IFERROR(IFERROR(IFERROR(IF(TODAY()&gt;=$H121,VLOOKUP(XLOOKUP(T$115,dds!$2:$2,dds!$4:$4),STOCKHISTORY($A122,XLOOKUP(T$115,dds!$2:$2,dds!$4:$4)),2,FALSE()),VLOOKUP(TODAY(),STOCKHISTORY($A122,TODAY()),2,FALSE())),VLOOKUP(TODAY()-1,STOCKHISTORY($A122,TODAY()-1),2,FALSE())),VLOOKUP(TODAY()-2,STOCKHISTORY($A122,TODAY()-2),2,FALSE())),$E32)</f>
        <v/>
      </c>
      <c r="U122" s="368" t="str">
        <f t="array" ref="U122">IFERROR(IFERROR(IFERROR(IF(TODAY()&gt;=$H121,VLOOKUP(XLOOKUP(U$115,dds!$2:$2,dds!$4:$4),STOCKHISTORY($A122,XLOOKUP(U$115,dds!$2:$2,dds!$4:$4)),2,FALSE()),VLOOKUP(TODAY(),STOCKHISTORY($A122,TODAY()),2,FALSE())),VLOOKUP(TODAY()-1,STOCKHISTORY($A122,TODAY()-1),2,FALSE())),VLOOKUP(TODAY()-2,STOCKHISTORY($A122,TODAY()-2),2,FALSE())),$E32)</f>
        <v/>
      </c>
      <c r="V122" s="368" t="str">
        <f t="array" ref="V122">IFERROR(IFERROR(IFERROR(IF(TODAY()&gt;=$H121,VLOOKUP(XLOOKUP(V$115,dds!$2:$2,dds!$4:$4),STOCKHISTORY($A122,XLOOKUP(V$115,dds!$2:$2,dds!$4:$4)),2,FALSE()),VLOOKUP(TODAY(),STOCKHISTORY($A122,TODAY()),2,FALSE())),VLOOKUP(TODAY()-1,STOCKHISTORY($A122,TODAY()-1),2,FALSE())),VLOOKUP(TODAY()-2,STOCKHISTORY($A122,TODAY()-2),2,FALSE())),$E32)</f>
        <v/>
      </c>
      <c r="W122" s="368" t="str">
        <f t="array" ref="W122">IFERROR(IFERROR(IFERROR(IF(TODAY()&gt;=$H121,VLOOKUP(XLOOKUP(W$115,dds!$2:$2,dds!$4:$4),STOCKHISTORY($A122,XLOOKUP(W$115,dds!$2:$2,dds!$4:$4)),2,FALSE()),VLOOKUP(TODAY(),STOCKHISTORY($A122,TODAY()),2,FALSE())),VLOOKUP(TODAY()-1,STOCKHISTORY($A122,TODAY()-1),2,FALSE())),VLOOKUP(TODAY()-2,STOCKHISTORY($A122,TODAY()-2),2,FALSE())),$E32)</f>
        <v/>
      </c>
      <c r="X122" s="368" t="str">
        <f t="array" ref="X122">IFERROR(IFERROR(IFERROR(IF(TODAY()&gt;=$H121,VLOOKUP(XLOOKUP(X$115,dds!$2:$2,dds!$4:$4),STOCKHISTORY($A122,XLOOKUP(X$115,dds!$2:$2,dds!$4:$4)),2,FALSE()),VLOOKUP(TODAY(),STOCKHISTORY($A122,TODAY()),2,FALSE())),VLOOKUP(TODAY()-1,STOCKHISTORY($A122,TODAY()-1),2,FALSE())),VLOOKUP(TODAY()-2,STOCKHISTORY($A122,TODAY()-2),2,FALSE())),$E32)</f>
        <v/>
      </c>
      <c r="Y122" s="368" t="str">
        <f t="array" ref="Y122">IFERROR(IFERROR(IFERROR(IF(TODAY()&gt;=$H121,VLOOKUP(XLOOKUP(Y$115,dds!$2:$2,dds!$4:$4),STOCKHISTORY($A122,XLOOKUP(Y$115,dds!$2:$2,dds!$4:$4)),2,FALSE()),VLOOKUP(TODAY(),STOCKHISTORY($A122,TODAY()),2,FALSE())),VLOOKUP(TODAY()-1,STOCKHISTORY($A122,TODAY()-1),2,FALSE())),VLOOKUP(TODAY()-2,STOCKHISTORY($A122,TODAY()-2),2,FALSE())),$E32)</f>
        <v/>
      </c>
      <c r="Z122" s="368" t="str">
        <f t="array" ref="Z122">IFERROR(IFERROR(IFERROR(IF(TODAY()&gt;=$H121,VLOOKUP(XLOOKUP(Z$115,dds!$2:$2,dds!$4:$4),STOCKHISTORY($A122,XLOOKUP(Z$115,dds!$2:$2,dds!$4:$4)),2,FALSE()),VLOOKUP(TODAY(),STOCKHISTORY($A122,TODAY()),2,FALSE())),VLOOKUP(TODAY()-1,STOCKHISTORY($A122,TODAY()-1),2,FALSE())),VLOOKUP(TODAY()-2,STOCKHISTORY($A122,TODAY()-2),2,FALSE())),$E32)</f>
        <v/>
      </c>
      <c r="AA122" s="368" t="str">
        <f t="array" ref="AA122">IFERROR(IFERROR(IFERROR(IF(TODAY()&gt;=$H121,VLOOKUP(XLOOKUP(AA$115,dds!$2:$2,dds!$4:$4),STOCKHISTORY($A122,XLOOKUP(AA$115,dds!$2:$2,dds!$4:$4)),2,FALSE()),VLOOKUP(TODAY(),STOCKHISTORY($A122,TODAY()),2,FALSE())),VLOOKUP(TODAY()-1,STOCKHISTORY($A122,TODAY()-1),2,FALSE())),VLOOKUP(TODAY()-2,STOCKHISTORY($A122,TODAY()-2),2,FALSE())),$E32)</f>
        <v/>
      </c>
      <c r="AB122" s="368" t="str">
        <f t="array" ref="AB122">IFERROR(IFERROR(IFERROR(IF(TODAY()&gt;=$H121,VLOOKUP(XLOOKUP(AB$115,dds!$2:$2,dds!$4:$4),STOCKHISTORY($A122,XLOOKUP(AB$115,dds!$2:$2,dds!$4:$4)),2,FALSE()),VLOOKUP(TODAY(),STOCKHISTORY($A122,TODAY()),2,FALSE())),VLOOKUP(TODAY()-1,STOCKHISTORY($A122,TODAY()-1),2,FALSE())),VLOOKUP(TODAY()-2,STOCKHISTORY($A122,TODAY()-2),2,FALSE())),$E32)</f>
        <v/>
      </c>
      <c r="AC122" s="368" t="str">
        <f t="array" ref="AC122">IFERROR(IFERROR(IFERROR(IF(TODAY()&gt;=$H121,VLOOKUP(XLOOKUP(AC$115,dds!$2:$2,dds!$4:$4),STOCKHISTORY($A122,XLOOKUP(AC$115,dds!$2:$2,dds!$4:$4)),2,FALSE()),VLOOKUP(TODAY(),STOCKHISTORY($A122,TODAY()),2,FALSE())),VLOOKUP(TODAY()-1,STOCKHISTORY($A122,TODAY()-1),2,FALSE())),VLOOKUP(TODAY()-2,STOCKHISTORY($A122,TODAY()-2),2,FALSE())),$E32)</f>
        <v/>
      </c>
      <c r="AD122" s="368" t="str">
        <f t="array" ref="AD122">IFERROR(IFERROR(IFERROR(IF(TODAY()&gt;=$H121,VLOOKUP(XLOOKUP(AD$115,dds!$2:$2,dds!$4:$4),STOCKHISTORY($A122,XLOOKUP(AD$115,dds!$2:$2,dds!$4:$4)),2,FALSE()),VLOOKUP(TODAY(),STOCKHISTORY($A122,TODAY()),2,FALSE())),VLOOKUP(TODAY()-1,STOCKHISTORY($A122,TODAY()-1),2,FALSE())),VLOOKUP(TODAY()-2,STOCKHISTORY($A122,TODAY()-2),2,FALSE())),$E32)</f>
        <v/>
      </c>
      <c r="AE122" s="368" t="str">
        <f t="array" ref="AE122">IFERROR(IFERROR(IFERROR(IF(TODAY()&gt;=$H121,VLOOKUP(XLOOKUP(AE$115,dds!$2:$2,dds!$4:$4),STOCKHISTORY($A122,XLOOKUP(AE$115,dds!$2:$2,dds!$4:$4)),2,FALSE()),VLOOKUP(TODAY(),STOCKHISTORY($A122,TODAY()),2,FALSE())),VLOOKUP(TODAY()-1,STOCKHISTORY($A122,TODAY()-1),2,FALSE())),VLOOKUP(TODAY()-2,STOCKHISTORY($A122,TODAY()-2),2,FALSE())),$E32)</f>
        <v/>
      </c>
      <c r="AF122" s="368" t="str">
        <f t="array" ref="AF122">IFERROR(IFERROR(IFERROR(IF(TODAY()&gt;=$H121,VLOOKUP(XLOOKUP(AF$115,dds!$2:$2,dds!$4:$4),STOCKHISTORY($A122,XLOOKUP(AF$115,dds!$2:$2,dds!$4:$4)),2,FALSE()),VLOOKUP(TODAY(),STOCKHISTORY($A122,TODAY()),2,FALSE())),VLOOKUP(TODAY()-1,STOCKHISTORY($A122,TODAY()-1),2,FALSE())),VLOOKUP(TODAY()-2,STOCKHISTORY($A122,TODAY()-2),2,FALSE())),$E32)</f>
        <v/>
      </c>
      <c r="AG122" s="368" t="str">
        <f t="array" ref="AG122">IFERROR(IFERROR(IFERROR(IF(TODAY()&gt;=$H121,VLOOKUP(XLOOKUP(AG$115,dds!$2:$2,dds!$4:$4),STOCKHISTORY($A122,XLOOKUP(AG$115,dds!$2:$2,dds!$4:$4)),2,FALSE()),VLOOKUP(TODAY(),STOCKHISTORY($A122,TODAY()),2,FALSE())),VLOOKUP(TODAY()-1,STOCKHISTORY($A122,TODAY()-1),2,FALSE())),VLOOKUP(TODAY()-2,STOCKHISTORY($A122,TODAY()-2),2,FALSE())),$E32)</f>
        <v/>
      </c>
      <c r="AH122" s="368" t="str">
        <f t="array" ref="AH122">IFERROR(IFERROR(IFERROR(IF(TODAY()&gt;=$H121,VLOOKUP(XLOOKUP(AH$115,dds!$2:$2,dds!$4:$4),STOCKHISTORY($A122,XLOOKUP(AH$115,dds!$2:$2,dds!$4:$4)),2,FALSE()),VLOOKUP(TODAY(),STOCKHISTORY($A122,TODAY()),2,FALSE())),VLOOKUP(TODAY()-1,STOCKHISTORY($A122,TODAY()-1),2,FALSE())),VLOOKUP(TODAY()-2,STOCKHISTORY($A122,TODAY()-2),2,FALSE())),$E32)</f>
        <v/>
      </c>
      <c r="AI122" s="368" t="str">
        <f t="array" ref="AI122">IFERROR(IFERROR(IFERROR(IF(TODAY()&gt;=$H121,VLOOKUP(XLOOKUP(AI$115,dds!$2:$2,dds!$4:$4),STOCKHISTORY($A122,XLOOKUP(AI$115,dds!$2:$2,dds!$4:$4)),2,FALSE()),VLOOKUP(TODAY(),STOCKHISTORY($A122,TODAY()),2,FALSE())),VLOOKUP(TODAY()-1,STOCKHISTORY($A122,TODAY()-1),2,FALSE())),VLOOKUP(TODAY()-2,STOCKHISTORY($A122,TODAY()-2),2,FALSE())),$E32)</f>
        <v/>
      </c>
      <c r="AJ122" s="368" t="str">
        <f t="array" ref="AJ122">IFERROR(IFERROR(IFERROR(IF(TODAY()&gt;=$H121,VLOOKUP(XLOOKUP(AJ$115,dds!$2:$2,dds!$4:$4),STOCKHISTORY($A122,XLOOKUP(AJ$115,dds!$2:$2,dds!$4:$4)),2,FALSE()),VLOOKUP(TODAY(),STOCKHISTORY($A122,TODAY()),2,FALSE())),VLOOKUP(TODAY()-1,STOCKHISTORY($A122,TODAY()-1),2,FALSE())),VLOOKUP(TODAY()-2,STOCKHISTORY($A122,TODAY()-2),2,FALSE())),$E32)</f>
        <v/>
      </c>
      <c r="AK122" s="368" t="str">
        <f t="array" ref="AK122">IFERROR(IFERROR(IFERROR(IF(TODAY()&gt;=$H121,VLOOKUP(XLOOKUP(AK$115,dds!$2:$2,dds!$4:$4),STOCKHISTORY($A122,XLOOKUP(AK$115,dds!$2:$2,dds!$4:$4)),2,FALSE()),VLOOKUP(TODAY(),STOCKHISTORY($A122,TODAY()),2,FALSE())),VLOOKUP(TODAY()-1,STOCKHISTORY($A122,TODAY()-1),2,FALSE())),VLOOKUP(TODAY()-2,STOCKHISTORY($A122,TODAY()-2),2,FALSE())),$E32)</f>
        <v/>
      </c>
      <c r="AL122" s="368" t="str">
        <f t="array" ref="AL122">IFERROR(IFERROR(IFERROR(IF(TODAY()&gt;=$H121,VLOOKUP(XLOOKUP(AL$115,dds!$2:$2,dds!$4:$4),STOCKHISTORY($A122,XLOOKUP(AL$115,dds!$2:$2,dds!$4:$4)),2,FALSE()),VLOOKUP(TODAY(),STOCKHISTORY($A122,TODAY()),2,FALSE())),VLOOKUP(TODAY()-1,STOCKHISTORY($A122,TODAY()-1),2,FALSE())),VLOOKUP(TODAY()-2,STOCKHISTORY($A122,TODAY()-2),2,FALSE())),$E32)</f>
        <v/>
      </c>
      <c r="AM122" s="368" t="str">
        <f t="array" ref="AM122">IFERROR(IFERROR(IFERROR(IF(TODAY()&gt;=$H121,VLOOKUP(XLOOKUP(AM$115,dds!$2:$2,dds!$4:$4),STOCKHISTORY($A122,XLOOKUP(AM$115,dds!$2:$2,dds!$4:$4)),2,FALSE()),VLOOKUP(TODAY(),STOCKHISTORY($A122,TODAY()),2,FALSE())),VLOOKUP(TODAY()-1,STOCKHISTORY($A122,TODAY()-1),2,FALSE())),VLOOKUP(TODAY()-2,STOCKHISTORY($A122,TODAY()-2),2,FALSE())),$E32)</f>
        <v/>
      </c>
      <c r="AN122" s="368" t="str">
        <f t="array" ref="AN122">IFERROR(IFERROR(IFERROR(IF(TODAY()&gt;=$H121,VLOOKUP(XLOOKUP(AN$115,dds!$2:$2,dds!$4:$4),STOCKHISTORY($A122,XLOOKUP(AN$115,dds!$2:$2,dds!$4:$4)),2,FALSE()),VLOOKUP(TODAY(),STOCKHISTORY($A122,TODAY()),2,FALSE())),VLOOKUP(TODAY()-1,STOCKHISTORY($A122,TODAY()-1),2,FALSE())),VLOOKUP(TODAY()-2,STOCKHISTORY($A122,TODAY()-2),2,FALSE())),$E32)</f>
        <v/>
      </c>
      <c r="AO122" s="368" t="str">
        <f t="array" ref="AO122">IFERROR(IFERROR(IFERROR(IF(TODAY()&gt;=$H121,VLOOKUP(XLOOKUP(AO$115,dds!$2:$2,dds!$4:$4),STOCKHISTORY($A122,XLOOKUP(AO$115,dds!$2:$2,dds!$4:$4)),2,FALSE()),VLOOKUP(TODAY(),STOCKHISTORY($A122,TODAY()),2,FALSE())),VLOOKUP(TODAY()-1,STOCKHISTORY($A122,TODAY()-1),2,FALSE())),VLOOKUP(TODAY()-2,STOCKHISTORY($A122,TODAY()-2),2,FALSE())),$E32)</f>
        <v/>
      </c>
      <c r="AP122" s="368" t="str">
        <f t="array" ref="AP122">IFERROR(IFERROR(IFERROR(IF(TODAY()&gt;=$H121,VLOOKUP(XLOOKUP(AP$115,dds!$2:$2,dds!$4:$4),STOCKHISTORY($A122,XLOOKUP(AP$115,dds!$2:$2,dds!$4:$4)),2,FALSE()),VLOOKUP(TODAY(),STOCKHISTORY($A122,TODAY()),2,FALSE())),VLOOKUP(TODAY()-1,STOCKHISTORY($A122,TODAY()-1),2,FALSE())),VLOOKUP(TODAY()-2,STOCKHISTORY($A122,TODAY()-2),2,FALSE())),$E32)</f>
        <v/>
      </c>
      <c r="AQ122" s="368" t="str">
        <f t="array" ref="AQ122">IFERROR(IFERROR(IFERROR(IF(TODAY()&gt;=$H121,VLOOKUP(XLOOKUP(AQ$115,dds!$2:$2,dds!$4:$4),STOCKHISTORY($A122,XLOOKUP(AQ$115,dds!$2:$2,dds!$4:$4)),2,FALSE()),VLOOKUP(TODAY(),STOCKHISTORY($A122,TODAY()),2,FALSE())),VLOOKUP(TODAY()-1,STOCKHISTORY($A122,TODAY()-1),2,FALSE())),VLOOKUP(TODAY()-2,STOCKHISTORY($A122,TODAY()-2),2,FALSE())),$E32)</f>
        <v/>
      </c>
      <c r="AR122" s="368" t="str">
        <f t="array" ref="AR122">IFERROR(IFERROR(IFERROR(IF(TODAY()&gt;=$H121,VLOOKUP(XLOOKUP(AR$115,dds!$2:$2,dds!$4:$4),STOCKHISTORY($A122,XLOOKUP(AR$115,dds!$2:$2,dds!$4:$4)),2,FALSE()),VLOOKUP(TODAY(),STOCKHISTORY($A122,TODAY()),2,FALSE())),VLOOKUP(TODAY()-1,STOCKHISTORY($A122,TODAY()-1),2,FALSE())),VLOOKUP(TODAY()-2,STOCKHISTORY($A122,TODAY()-2),2,FALSE())),$E32)</f>
        <v/>
      </c>
      <c r="AS122" s="368" t="str">
        <f t="array" ref="AS122">IFERROR(IFERROR(IFERROR(IF(TODAY()&gt;=$H121,VLOOKUP(XLOOKUP(AS$115,dds!$2:$2,dds!$4:$4),STOCKHISTORY($A122,XLOOKUP(AS$115,dds!$2:$2,dds!$4:$4)),2,FALSE()),VLOOKUP(TODAY(),STOCKHISTORY($A122,TODAY()),2,FALSE())),VLOOKUP(TODAY()-1,STOCKHISTORY($A122,TODAY()-1),2,FALSE())),VLOOKUP(TODAY()-2,STOCKHISTORY($A122,TODAY()-2),2,FALSE())),$E32)</f>
        <v/>
      </c>
      <c r="AT122" s="368" t="str">
        <f t="array" ref="AT122">IFERROR(IFERROR(IFERROR(IF(TODAY()&gt;=$H121,VLOOKUP(XLOOKUP(AT$115,dds!$2:$2,dds!$4:$4),STOCKHISTORY($A122,XLOOKUP(AT$115,dds!$2:$2,dds!$4:$4)),2,FALSE()),VLOOKUP(TODAY(),STOCKHISTORY($A122,TODAY()),2,FALSE())),VLOOKUP(TODAY()-1,STOCKHISTORY($A122,TODAY()-1),2,FALSE())),VLOOKUP(TODAY()-2,STOCKHISTORY($A122,TODAY()-2),2,FALSE())),$E32)</f>
        <v/>
      </c>
      <c r="AU122" s="368" t="str">
        <f t="array" ref="AU122">IFERROR(IFERROR(IFERROR(IF(TODAY()&gt;=$H121,VLOOKUP(XLOOKUP(AU$115,dds!$2:$2,dds!$4:$4),STOCKHISTORY($A122,XLOOKUP(AU$115,dds!$2:$2,dds!$4:$4)),2,FALSE()),VLOOKUP(TODAY(),STOCKHISTORY($A122,TODAY()),2,FALSE())),VLOOKUP(TODAY()-1,STOCKHISTORY($A122,TODAY()-1),2,FALSE())),VLOOKUP(TODAY()-2,STOCKHISTORY($A122,TODAY()-2),2,FALSE())),$E32)</f>
        <v/>
      </c>
      <c r="AV122" s="368" t="str">
        <f t="array" ref="AV122">IFERROR(IFERROR(IFERROR(IF(TODAY()&gt;=$H121,VLOOKUP(XLOOKUP(AV$115,dds!$2:$2,dds!$4:$4),STOCKHISTORY($A122,XLOOKUP(AV$115,dds!$2:$2,dds!$4:$4)),2,FALSE()),VLOOKUP(TODAY(),STOCKHISTORY($A122,TODAY()),2,FALSE())),VLOOKUP(TODAY()-1,STOCKHISTORY($A122,TODAY()-1),2,FALSE())),VLOOKUP(TODAY()-2,STOCKHISTORY($A122,TODAY()-2),2,FALSE())),$E32)</f>
        <v/>
      </c>
      <c r="AW122" s="368" t="str">
        <f t="array" ref="AW122">IFERROR(IFERROR(IFERROR(IF(TODAY()&gt;=$H121,VLOOKUP(XLOOKUP(AW$115,dds!$2:$2,dds!$4:$4),STOCKHISTORY($A122,XLOOKUP(AW$115,dds!$2:$2,dds!$4:$4)),2,FALSE()),VLOOKUP(TODAY(),STOCKHISTORY($A122,TODAY()),2,FALSE())),VLOOKUP(TODAY()-1,STOCKHISTORY($A122,TODAY()-1),2,FALSE())),VLOOKUP(TODAY()-2,STOCKHISTORY($A122,TODAY()-2),2,FALSE())),$E32)</f>
        <v/>
      </c>
      <c r="AX122" s="368" t="str">
        <f t="array" ref="AX122">IFERROR(IFERROR(IFERROR(IF(TODAY()&gt;=$H121,VLOOKUP(XLOOKUP(AX$115,dds!$2:$2,dds!$4:$4),STOCKHISTORY($A122,XLOOKUP(AX$115,dds!$2:$2,dds!$4:$4)),2,FALSE()),VLOOKUP(TODAY(),STOCKHISTORY($A122,TODAY()),2,FALSE())),VLOOKUP(TODAY()-1,STOCKHISTORY($A122,TODAY()-1),2,FALSE())),VLOOKUP(TODAY()-2,STOCKHISTORY($A122,TODAY()-2),2,FALSE())),$E32)</f>
        <v/>
      </c>
      <c r="AY122" s="368" t="str">
        <f t="array" ref="AY122">IFERROR(IFERROR(IFERROR(IF(TODAY()&gt;=$H121,VLOOKUP(XLOOKUP(AY$115,dds!$2:$2,dds!$4:$4),STOCKHISTORY($A122,XLOOKUP(AY$115,dds!$2:$2,dds!$4:$4)),2,FALSE()),VLOOKUP(TODAY(),STOCKHISTORY($A122,TODAY()),2,FALSE())),VLOOKUP(TODAY()-1,STOCKHISTORY($A122,TODAY()-1),2,FALSE())),VLOOKUP(TODAY()-2,STOCKHISTORY($A122,TODAY()-2),2,FALSE())),$E32)</f>
        <v/>
      </c>
      <c r="AZ122" s="368" t="str">
        <f t="array" ref="AZ122">IFERROR(IFERROR(IFERROR(IF(TODAY()&gt;=$H121,VLOOKUP(XLOOKUP(AZ$115,dds!$2:$2,dds!$4:$4),STOCKHISTORY($A122,XLOOKUP(AZ$115,dds!$2:$2,dds!$4:$4)),2,FALSE()),VLOOKUP(TODAY(),STOCKHISTORY($A122,TODAY()),2,FALSE())),VLOOKUP(TODAY()-1,STOCKHISTORY($A122,TODAY()-1),2,FALSE())),VLOOKUP(TODAY()-2,STOCKHISTORY($A122,TODAY()-2),2,FALSE())),$E32)</f>
        <v/>
      </c>
      <c r="BA122" s="368" t="str">
        <f t="array" ref="BA122">IFERROR(IFERROR(IFERROR(IF(TODAY()&gt;=$H121,VLOOKUP(XLOOKUP(BA$115,dds!$2:$2,dds!$4:$4),STOCKHISTORY($A122,XLOOKUP(BA$115,dds!$2:$2,dds!$4:$4)),2,FALSE()),VLOOKUP(TODAY(),STOCKHISTORY($A122,TODAY()),2,FALSE())),VLOOKUP(TODAY()-1,STOCKHISTORY($A122,TODAY()-1),2,FALSE())),VLOOKUP(TODAY()-2,STOCKHISTORY($A122,TODAY()-2),2,FALSE())),$E32)</f>
        <v/>
      </c>
      <c r="BB122" s="368" t="str">
        <f t="array" ref="BB122">IFERROR(IFERROR(IFERROR(IF(TODAY()&gt;=$H121,VLOOKUP(XLOOKUP(BB$115,dds!$2:$2,dds!$4:$4),STOCKHISTORY($A122,XLOOKUP(BB$115,dds!$2:$2,dds!$4:$4)),2,FALSE()),VLOOKUP(TODAY(),STOCKHISTORY($A122,TODAY()),2,FALSE())),VLOOKUP(TODAY()-1,STOCKHISTORY($A122,TODAY()-1),2,FALSE())),VLOOKUP(TODAY()-2,STOCKHISTORY($A122,TODAY()-2),2,FALSE())),$E32)</f>
        <v/>
      </c>
      <c r="BC122" s="368" t="str">
        <f t="array" ref="BC122">IFERROR(IFERROR(IFERROR(IF(TODAY()&gt;=$H121,VLOOKUP(XLOOKUP(BC$115,dds!$2:$2,dds!$4:$4),STOCKHISTORY($A122,XLOOKUP(BC$115,dds!$2:$2,dds!$4:$4)),2,FALSE()),VLOOKUP(TODAY(),STOCKHISTORY($A122,TODAY()),2,FALSE())),VLOOKUP(TODAY()-1,STOCKHISTORY($A122,TODAY()-1),2,FALSE())),VLOOKUP(TODAY()-2,STOCKHISTORY($A122,TODAY()-2),2,FALSE())),$E32)</f>
        <v/>
      </c>
      <c r="BD122" s="368" t="str">
        <f t="array" ref="BD122">IFERROR(IFERROR(IFERROR(IF(TODAY()&gt;=$H121,VLOOKUP(XLOOKUP(BD$115,dds!$2:$2,dds!$4:$4),STOCKHISTORY($A122,XLOOKUP(BD$115,dds!$2:$2,dds!$4:$4)),2,FALSE()),VLOOKUP(TODAY(),STOCKHISTORY($A122,TODAY()),2,FALSE())),VLOOKUP(TODAY()-1,STOCKHISTORY($A122,TODAY()-1),2,FALSE())),VLOOKUP(TODAY()-2,STOCKHISTORY($A122,TODAY()-2),2,FALSE())),$E32)</f>
        <v/>
      </c>
      <c r="BE122" s="368" t="str">
        <f t="array" ref="BE122">IFERROR(IFERROR(IFERROR(IF(TODAY()&gt;=$H121,VLOOKUP(XLOOKUP(BE$115,dds!$2:$2,dds!$4:$4),STOCKHISTORY($A122,XLOOKUP(BE$115,dds!$2:$2,dds!$4:$4)),2,FALSE()),VLOOKUP(TODAY(),STOCKHISTORY($A122,TODAY()),2,FALSE())),VLOOKUP(TODAY()-1,STOCKHISTORY($A122,TODAY()-1),2,FALSE())),VLOOKUP(TODAY()-2,STOCKHISTORY($A122,TODAY()-2),2,FALSE())),$E32)</f>
        <v/>
      </c>
      <c r="BF122" s="368" t="str">
        <f t="array" ref="BF122">IFERROR(IFERROR(IFERROR(IF(TODAY()&gt;=$H121,VLOOKUP(XLOOKUP(BF$115,dds!$2:$2,dds!$4:$4),STOCKHISTORY($A122,XLOOKUP(BF$115,dds!$2:$2,dds!$4:$4)),2,FALSE()),VLOOKUP(TODAY(),STOCKHISTORY($A122,TODAY()),2,FALSE())),VLOOKUP(TODAY()-1,STOCKHISTORY($A122,TODAY()-1),2,FALSE())),VLOOKUP(TODAY()-2,STOCKHISTORY($A122,TODAY()-2),2,FALSE())),$E32)</f>
        <v/>
      </c>
      <c r="BG122" s="368" t="str">
        <f t="array" ref="BG122">IFERROR(IFERROR(IFERROR(IF(TODAY()&gt;=$H121,VLOOKUP(XLOOKUP(BG$115,dds!$2:$2,dds!$4:$4),STOCKHISTORY($A122,XLOOKUP(BG$115,dds!$2:$2,dds!$4:$4)),2,FALSE()),VLOOKUP(TODAY(),STOCKHISTORY($A122,TODAY()),2,FALSE())),VLOOKUP(TODAY()-1,STOCKHISTORY($A122,TODAY()-1),2,FALSE())),VLOOKUP(TODAY()-2,STOCKHISTORY($A122,TODAY()-2),2,FALSE())),$E32)</f>
        <v/>
      </c>
      <c r="BH122" s="368" t="str">
        <f t="array" ref="BH122">IFERROR(IFERROR(IFERROR(IF(TODAY()&gt;=$H121,VLOOKUP(XLOOKUP(BH$115,dds!$2:$2,dds!$4:$4),STOCKHISTORY($A122,XLOOKUP(BH$115,dds!$2:$2,dds!$4:$4)),2,FALSE()),VLOOKUP(TODAY(),STOCKHISTORY($A122,TODAY()),2,FALSE())),VLOOKUP(TODAY()-1,STOCKHISTORY($A122,TODAY()-1),2,FALSE())),VLOOKUP(TODAY()-2,STOCKHISTORY($A122,TODAY()-2),2,FALSE())),$E32)</f>
        <v/>
      </c>
      <c r="BI122" s="368" t="str">
        <f t="array" ref="BI122">IFERROR(IFERROR(IFERROR(IF(TODAY()&gt;=$H121,VLOOKUP(XLOOKUP(BI$115,dds!$2:$2,dds!$4:$4),STOCKHISTORY($A122,XLOOKUP(BI$115,dds!$2:$2,dds!$4:$4)),2,FALSE()),VLOOKUP(TODAY(),STOCKHISTORY($A122,TODAY()),2,FALSE())),VLOOKUP(TODAY()-1,STOCKHISTORY($A122,TODAY()-1),2,FALSE())),VLOOKUP(TODAY()-2,STOCKHISTORY($A122,TODAY()-2),2,FALSE())),$E32)</f>
        <v/>
      </c>
      <c r="BJ122" s="368" t="str">
        <f t="array" ref="BJ122">IFERROR(IFERROR(IFERROR(IF(TODAY()&gt;=$H121,VLOOKUP(XLOOKUP(BJ$115,dds!$2:$2,dds!$4:$4),STOCKHISTORY($A122,XLOOKUP(BJ$115,dds!$2:$2,dds!$4:$4)),2,FALSE()),VLOOKUP(TODAY(),STOCKHISTORY($A122,TODAY()),2,FALSE())),VLOOKUP(TODAY()-1,STOCKHISTORY($A122,TODAY()-1),2,FALSE())),VLOOKUP(TODAY()-2,STOCKHISTORY($A122,TODAY()-2),2,FALSE())),$E32)</f>
        <v/>
      </c>
      <c r="BK122" s="368" t="str">
        <f t="array" ref="BK122">IFERROR(IFERROR(IFERROR(IF(TODAY()&gt;=$H121,VLOOKUP(XLOOKUP(BK$115,dds!$2:$2,dds!$4:$4),STOCKHISTORY($A122,XLOOKUP(BK$115,dds!$2:$2,dds!$4:$4)),2,FALSE()),VLOOKUP(TODAY(),STOCKHISTORY($A122,TODAY()),2,FALSE())),VLOOKUP(TODAY()-1,STOCKHISTORY($A122,TODAY()-1),2,FALSE())),VLOOKUP(TODAY()-2,STOCKHISTORY($A122,TODAY()-2),2,FALSE())),$E32)</f>
        <v/>
      </c>
      <c r="BL122" s="368" t="str">
        <f t="array" ref="BL122">IFERROR(IFERROR(IFERROR(IF(TODAY()&gt;=$H121,VLOOKUP(XLOOKUP(BL$115,dds!$2:$2,dds!$4:$4),STOCKHISTORY($A122,XLOOKUP(BL$115,dds!$2:$2,dds!$4:$4)),2,FALSE()),VLOOKUP(TODAY(),STOCKHISTORY($A122,TODAY()),2,FALSE())),VLOOKUP(TODAY()-1,STOCKHISTORY($A122,TODAY()-1),2,FALSE())),VLOOKUP(TODAY()-2,STOCKHISTORY($A122,TODAY()-2),2,FALSE())),$E32)</f>
        <v/>
      </c>
    </row>
    <row r="123" ht="14.25" customHeight="1">
      <c r="A123" s="367"/>
      <c r="B123" s="367"/>
      <c r="C123" s="440" t="str">
        <f t="shared" si="2"/>
        <v/>
      </c>
      <c r="D123" s="368"/>
      <c r="E123" s="368" t="str">
        <f t="array" ref="E123">IFERROR(IFERROR(IFERROR(IF(TODAY()&gt;=$H122,VLOOKUP(XLOOKUP(E$115,dds!$2:$2,dds!$4:$4),STOCKHISTORY($A123,XLOOKUP(E$115,dds!$2:$2,dds!$4:$4)),2,FALSE()),VLOOKUP(TODAY(),STOCKHISTORY($A123,TODAY()),2,FALSE())),VLOOKUP(TODAY()-1,STOCKHISTORY($A123,TODAY()-1),2,FALSE())),VLOOKUP(TODAY()-2,STOCKHISTORY($A123,TODAY()-2),2,FALSE())),$E33)</f>
        <v/>
      </c>
      <c r="F123" s="368" t="str">
        <f t="array" ref="F123">IFERROR(IFERROR(IFERROR(IF(TODAY()&gt;=$H122,VLOOKUP(XLOOKUP(F$115,dds!$2:$2,dds!$4:$4),STOCKHISTORY($A123,XLOOKUP(F$115,dds!$2:$2,dds!$4:$4)),2,FALSE()),VLOOKUP(TODAY(),STOCKHISTORY($A123,TODAY()),2,FALSE())),VLOOKUP(TODAY()-1,STOCKHISTORY($A123,TODAY()-1),2,FALSE())),VLOOKUP(TODAY()-2,STOCKHISTORY($A123,TODAY()-2),2,FALSE())),$E33)</f>
        <v/>
      </c>
      <c r="G123" s="368" t="str">
        <f t="array" ref="G123">IFERROR(IFERROR(IFERROR(IF(TODAY()&gt;=$H122,VLOOKUP(XLOOKUP(G$115,dds!$2:$2,dds!$4:$4),STOCKHISTORY($A123,XLOOKUP(G$115,dds!$2:$2,dds!$4:$4)),2,FALSE()),VLOOKUP(TODAY(),STOCKHISTORY($A123,TODAY()),2,FALSE())),VLOOKUP(TODAY()-1,STOCKHISTORY($A123,TODAY()-1),2,FALSE())),VLOOKUP(TODAY()-2,STOCKHISTORY($A123,TODAY()-2),2,FALSE())),$E33)</f>
        <v/>
      </c>
      <c r="H123" s="368" t="str">
        <f t="array" ref="H123">IFERROR(IFERROR(IFERROR(IF(TODAY()&gt;=$H122,VLOOKUP(XLOOKUP(H$115,dds!$2:$2,dds!$4:$4),STOCKHISTORY($A123,XLOOKUP(H$115,dds!$2:$2,dds!$4:$4)),2,FALSE()),VLOOKUP(TODAY(),STOCKHISTORY($A123,TODAY()),2,FALSE())),VLOOKUP(TODAY()-1,STOCKHISTORY($A123,TODAY()-1),2,FALSE())),VLOOKUP(TODAY()-2,STOCKHISTORY($A123,TODAY()-2),2,FALSE())),$E33)</f>
        <v/>
      </c>
      <c r="I123" s="368" t="str">
        <f t="array" ref="I123">IFERROR(IFERROR(IFERROR(IF(TODAY()&gt;=$H122,VLOOKUP(XLOOKUP(I$115,dds!$2:$2,dds!$4:$4),STOCKHISTORY($A123,XLOOKUP(I$115,dds!$2:$2,dds!$4:$4)),2,FALSE()),VLOOKUP(TODAY(),STOCKHISTORY($A123,TODAY()),2,FALSE())),VLOOKUP(TODAY()-1,STOCKHISTORY($A123,TODAY()-1),2,FALSE())),VLOOKUP(TODAY()-2,STOCKHISTORY($A123,TODAY()-2),2,FALSE())),$E33)</f>
        <v/>
      </c>
      <c r="J123" s="368" t="str">
        <f t="array" ref="J123">IFERROR(IFERROR(IFERROR(IF(TODAY()&gt;=$H122,VLOOKUP(XLOOKUP(J$115,dds!$2:$2,dds!$4:$4),STOCKHISTORY($A123,XLOOKUP(J$115,dds!$2:$2,dds!$4:$4)),2,FALSE()),VLOOKUP(TODAY(),STOCKHISTORY($A123,TODAY()),2,FALSE())),VLOOKUP(TODAY()-1,STOCKHISTORY($A123,TODAY()-1),2,FALSE())),VLOOKUP(TODAY()-2,STOCKHISTORY($A123,TODAY()-2),2,FALSE())),$E33)</f>
        <v/>
      </c>
      <c r="K123" s="368" t="str">
        <f t="array" ref="K123">IFERROR(IFERROR(IFERROR(IF(TODAY()&gt;=$H122,VLOOKUP(XLOOKUP(K$115,dds!$2:$2,dds!$4:$4),STOCKHISTORY($A123,XLOOKUP(K$115,dds!$2:$2,dds!$4:$4)),2,FALSE()),VLOOKUP(TODAY(),STOCKHISTORY($A123,TODAY()),2,FALSE())),VLOOKUP(TODAY()-1,STOCKHISTORY($A123,TODAY()-1),2,FALSE())),VLOOKUP(TODAY()-2,STOCKHISTORY($A123,TODAY()-2),2,FALSE())),$E33)</f>
        <v/>
      </c>
      <c r="L123" s="368" t="str">
        <f t="array" ref="L123">IFERROR(IFERROR(IFERROR(IF(TODAY()&gt;=$H122,VLOOKUP(XLOOKUP(L$115,dds!$2:$2,dds!$4:$4),STOCKHISTORY($A123,XLOOKUP(L$115,dds!$2:$2,dds!$4:$4)),2,FALSE()),VLOOKUP(TODAY(),STOCKHISTORY($A123,TODAY()),2,FALSE())),VLOOKUP(TODAY()-1,STOCKHISTORY($A123,TODAY()-1),2,FALSE())),VLOOKUP(TODAY()-2,STOCKHISTORY($A123,TODAY()-2),2,FALSE())),$E33)</f>
        <v/>
      </c>
      <c r="M123" s="368" t="str">
        <f t="array" ref="M123">IFERROR(IFERROR(IFERROR(IF(TODAY()&gt;=$H122,VLOOKUP(XLOOKUP(M$115,dds!$2:$2,dds!$4:$4),STOCKHISTORY($A123,XLOOKUP(M$115,dds!$2:$2,dds!$4:$4)),2,FALSE()),VLOOKUP(TODAY(),STOCKHISTORY($A123,TODAY()),2,FALSE())),VLOOKUP(TODAY()-1,STOCKHISTORY($A123,TODAY()-1),2,FALSE())),VLOOKUP(TODAY()-2,STOCKHISTORY($A123,TODAY()-2),2,FALSE())),$E33)</f>
        <v/>
      </c>
      <c r="N123" s="368" t="str">
        <f t="array" ref="N123">IFERROR(IFERROR(IFERROR(IF(TODAY()&gt;=$H122,VLOOKUP(XLOOKUP(N$115,dds!$2:$2,dds!$4:$4),STOCKHISTORY($A123,XLOOKUP(N$115,dds!$2:$2,dds!$4:$4)),2,FALSE()),VLOOKUP(TODAY(),STOCKHISTORY($A123,TODAY()),2,FALSE())),VLOOKUP(TODAY()-1,STOCKHISTORY($A123,TODAY()-1),2,FALSE())),VLOOKUP(TODAY()-2,STOCKHISTORY($A123,TODAY()-2),2,FALSE())),$E33)</f>
        <v/>
      </c>
      <c r="O123" s="368" t="str">
        <f t="array" ref="O123">IFERROR(IFERROR(IFERROR(IF(TODAY()&gt;=$H122,VLOOKUP(XLOOKUP(O$115,dds!$2:$2,dds!$4:$4),STOCKHISTORY($A123,XLOOKUP(O$115,dds!$2:$2,dds!$4:$4)),2,FALSE()),VLOOKUP(TODAY(),STOCKHISTORY($A123,TODAY()),2,FALSE())),VLOOKUP(TODAY()-1,STOCKHISTORY($A123,TODAY()-1),2,FALSE())),VLOOKUP(TODAY()-2,STOCKHISTORY($A123,TODAY()-2),2,FALSE())),$E33)</f>
        <v/>
      </c>
      <c r="P123" s="368" t="str">
        <f t="array" ref="P123">IFERROR(IFERROR(IFERROR(IF(TODAY()&gt;=$H122,VLOOKUP(XLOOKUP(P$115,dds!$2:$2,dds!$4:$4),STOCKHISTORY($A123,XLOOKUP(P$115,dds!$2:$2,dds!$4:$4)),2,FALSE()),VLOOKUP(TODAY(),STOCKHISTORY($A123,TODAY()),2,FALSE())),VLOOKUP(TODAY()-1,STOCKHISTORY($A123,TODAY()-1),2,FALSE())),VLOOKUP(TODAY()-2,STOCKHISTORY($A123,TODAY()-2),2,FALSE())),$E33)</f>
        <v/>
      </c>
      <c r="Q123" s="368" t="str">
        <f t="array" ref="Q123">IFERROR(IFERROR(IFERROR(IF(TODAY()&gt;=$H122,VLOOKUP(XLOOKUP(Q$115,dds!$2:$2,dds!$4:$4),STOCKHISTORY($A123,XLOOKUP(Q$115,dds!$2:$2,dds!$4:$4)),2,FALSE()),VLOOKUP(TODAY(),STOCKHISTORY($A123,TODAY()),2,FALSE())),VLOOKUP(TODAY()-1,STOCKHISTORY($A123,TODAY()-1),2,FALSE())),VLOOKUP(TODAY()-2,STOCKHISTORY($A123,TODAY()-2),2,FALSE())),$E33)</f>
        <v/>
      </c>
      <c r="R123" s="368" t="str">
        <f t="array" ref="R123">IFERROR(IFERROR(IFERROR(IF(TODAY()&gt;=$H122,VLOOKUP(XLOOKUP(R$115,dds!$2:$2,dds!$4:$4),STOCKHISTORY($A123,XLOOKUP(R$115,dds!$2:$2,dds!$4:$4)),2,FALSE()),VLOOKUP(TODAY(),STOCKHISTORY($A123,TODAY()),2,FALSE())),VLOOKUP(TODAY()-1,STOCKHISTORY($A123,TODAY()-1),2,FALSE())),VLOOKUP(TODAY()-2,STOCKHISTORY($A123,TODAY()-2),2,FALSE())),$E33)</f>
        <v/>
      </c>
      <c r="S123" s="368" t="str">
        <f t="array" ref="S123">IFERROR(IFERROR(IFERROR(IF(TODAY()&gt;=$H122,VLOOKUP(XLOOKUP(S$115,dds!$2:$2,dds!$4:$4),STOCKHISTORY($A123,XLOOKUP(S$115,dds!$2:$2,dds!$4:$4)),2,FALSE()),VLOOKUP(TODAY(),STOCKHISTORY($A123,TODAY()),2,FALSE())),VLOOKUP(TODAY()-1,STOCKHISTORY($A123,TODAY()-1),2,FALSE())),VLOOKUP(TODAY()-2,STOCKHISTORY($A123,TODAY()-2),2,FALSE())),$E33)</f>
        <v/>
      </c>
      <c r="T123" s="368" t="str">
        <f t="array" ref="T123">IFERROR(IFERROR(IFERROR(IF(TODAY()&gt;=$H122,VLOOKUP(XLOOKUP(T$115,dds!$2:$2,dds!$4:$4),STOCKHISTORY($A123,XLOOKUP(T$115,dds!$2:$2,dds!$4:$4)),2,FALSE()),VLOOKUP(TODAY(),STOCKHISTORY($A123,TODAY()),2,FALSE())),VLOOKUP(TODAY()-1,STOCKHISTORY($A123,TODAY()-1),2,FALSE())),VLOOKUP(TODAY()-2,STOCKHISTORY($A123,TODAY()-2),2,FALSE())),$E33)</f>
        <v/>
      </c>
      <c r="U123" s="368" t="str">
        <f t="array" ref="U123">IFERROR(IFERROR(IFERROR(IF(TODAY()&gt;=$H122,VLOOKUP(XLOOKUP(U$115,dds!$2:$2,dds!$4:$4),STOCKHISTORY($A123,XLOOKUP(U$115,dds!$2:$2,dds!$4:$4)),2,FALSE()),VLOOKUP(TODAY(),STOCKHISTORY($A123,TODAY()),2,FALSE())),VLOOKUP(TODAY()-1,STOCKHISTORY($A123,TODAY()-1),2,FALSE())),VLOOKUP(TODAY()-2,STOCKHISTORY($A123,TODAY()-2),2,FALSE())),$E33)</f>
        <v/>
      </c>
      <c r="V123" s="368" t="str">
        <f t="array" ref="V123">IFERROR(IFERROR(IFERROR(IF(TODAY()&gt;=$H122,VLOOKUP(XLOOKUP(V$115,dds!$2:$2,dds!$4:$4),STOCKHISTORY($A123,XLOOKUP(V$115,dds!$2:$2,dds!$4:$4)),2,FALSE()),VLOOKUP(TODAY(),STOCKHISTORY($A123,TODAY()),2,FALSE())),VLOOKUP(TODAY()-1,STOCKHISTORY($A123,TODAY()-1),2,FALSE())),VLOOKUP(TODAY()-2,STOCKHISTORY($A123,TODAY()-2),2,FALSE())),$E33)</f>
        <v/>
      </c>
      <c r="W123" s="368" t="str">
        <f t="array" ref="W123">IFERROR(IFERROR(IFERROR(IF(TODAY()&gt;=$H122,VLOOKUP(XLOOKUP(W$115,dds!$2:$2,dds!$4:$4),STOCKHISTORY($A123,XLOOKUP(W$115,dds!$2:$2,dds!$4:$4)),2,FALSE()),VLOOKUP(TODAY(),STOCKHISTORY($A123,TODAY()),2,FALSE())),VLOOKUP(TODAY()-1,STOCKHISTORY($A123,TODAY()-1),2,FALSE())),VLOOKUP(TODAY()-2,STOCKHISTORY($A123,TODAY()-2),2,FALSE())),$E33)</f>
        <v/>
      </c>
      <c r="X123" s="368" t="str">
        <f t="array" ref="X123">IFERROR(IFERROR(IFERROR(IF(TODAY()&gt;=$H122,VLOOKUP(XLOOKUP(X$115,dds!$2:$2,dds!$4:$4),STOCKHISTORY($A123,XLOOKUP(X$115,dds!$2:$2,dds!$4:$4)),2,FALSE()),VLOOKUP(TODAY(),STOCKHISTORY($A123,TODAY()),2,FALSE())),VLOOKUP(TODAY()-1,STOCKHISTORY($A123,TODAY()-1),2,FALSE())),VLOOKUP(TODAY()-2,STOCKHISTORY($A123,TODAY()-2),2,FALSE())),$E33)</f>
        <v/>
      </c>
      <c r="Y123" s="368" t="str">
        <f t="array" ref="Y123">IFERROR(IFERROR(IFERROR(IF(TODAY()&gt;=$H122,VLOOKUP(XLOOKUP(Y$115,dds!$2:$2,dds!$4:$4),STOCKHISTORY($A123,XLOOKUP(Y$115,dds!$2:$2,dds!$4:$4)),2,FALSE()),VLOOKUP(TODAY(),STOCKHISTORY($A123,TODAY()),2,FALSE())),VLOOKUP(TODAY()-1,STOCKHISTORY($A123,TODAY()-1),2,FALSE())),VLOOKUP(TODAY()-2,STOCKHISTORY($A123,TODAY()-2),2,FALSE())),$E33)</f>
        <v/>
      </c>
      <c r="Z123" s="368" t="str">
        <f t="array" ref="Z123">IFERROR(IFERROR(IFERROR(IF(TODAY()&gt;=$H122,VLOOKUP(XLOOKUP(Z$115,dds!$2:$2,dds!$4:$4),STOCKHISTORY($A123,XLOOKUP(Z$115,dds!$2:$2,dds!$4:$4)),2,FALSE()),VLOOKUP(TODAY(),STOCKHISTORY($A123,TODAY()),2,FALSE())),VLOOKUP(TODAY()-1,STOCKHISTORY($A123,TODAY()-1),2,FALSE())),VLOOKUP(TODAY()-2,STOCKHISTORY($A123,TODAY()-2),2,FALSE())),$E33)</f>
        <v/>
      </c>
      <c r="AA123" s="368" t="str">
        <f t="array" ref="AA123">IFERROR(IFERROR(IFERROR(IF(TODAY()&gt;=$H122,VLOOKUP(XLOOKUP(AA$115,dds!$2:$2,dds!$4:$4),STOCKHISTORY($A123,XLOOKUP(AA$115,dds!$2:$2,dds!$4:$4)),2,FALSE()),VLOOKUP(TODAY(),STOCKHISTORY($A123,TODAY()),2,FALSE())),VLOOKUP(TODAY()-1,STOCKHISTORY($A123,TODAY()-1),2,FALSE())),VLOOKUP(TODAY()-2,STOCKHISTORY($A123,TODAY()-2),2,FALSE())),$E33)</f>
        <v/>
      </c>
      <c r="AB123" s="368" t="str">
        <f t="array" ref="AB123">IFERROR(IFERROR(IFERROR(IF(TODAY()&gt;=$H122,VLOOKUP(XLOOKUP(AB$115,dds!$2:$2,dds!$4:$4),STOCKHISTORY($A123,XLOOKUP(AB$115,dds!$2:$2,dds!$4:$4)),2,FALSE()),VLOOKUP(TODAY(),STOCKHISTORY($A123,TODAY()),2,FALSE())),VLOOKUP(TODAY()-1,STOCKHISTORY($A123,TODAY()-1),2,FALSE())),VLOOKUP(TODAY()-2,STOCKHISTORY($A123,TODAY()-2),2,FALSE())),$E33)</f>
        <v/>
      </c>
      <c r="AC123" s="368" t="str">
        <f t="array" ref="AC123">IFERROR(IFERROR(IFERROR(IF(TODAY()&gt;=$H122,VLOOKUP(XLOOKUP(AC$115,dds!$2:$2,dds!$4:$4),STOCKHISTORY($A123,XLOOKUP(AC$115,dds!$2:$2,dds!$4:$4)),2,FALSE()),VLOOKUP(TODAY(),STOCKHISTORY($A123,TODAY()),2,FALSE())),VLOOKUP(TODAY()-1,STOCKHISTORY($A123,TODAY()-1),2,FALSE())),VLOOKUP(TODAY()-2,STOCKHISTORY($A123,TODAY()-2),2,FALSE())),$E33)</f>
        <v/>
      </c>
      <c r="AD123" s="368" t="str">
        <f t="array" ref="AD123">IFERROR(IFERROR(IFERROR(IF(TODAY()&gt;=$H122,VLOOKUP(XLOOKUP(AD$115,dds!$2:$2,dds!$4:$4),STOCKHISTORY($A123,XLOOKUP(AD$115,dds!$2:$2,dds!$4:$4)),2,FALSE()),VLOOKUP(TODAY(),STOCKHISTORY($A123,TODAY()),2,FALSE())),VLOOKUP(TODAY()-1,STOCKHISTORY($A123,TODAY()-1),2,FALSE())),VLOOKUP(TODAY()-2,STOCKHISTORY($A123,TODAY()-2),2,FALSE())),$E33)</f>
        <v/>
      </c>
      <c r="AE123" s="368" t="str">
        <f t="array" ref="AE123">IFERROR(IFERROR(IFERROR(IF(TODAY()&gt;=$H122,VLOOKUP(XLOOKUP(AE$115,dds!$2:$2,dds!$4:$4),STOCKHISTORY($A123,XLOOKUP(AE$115,dds!$2:$2,dds!$4:$4)),2,FALSE()),VLOOKUP(TODAY(),STOCKHISTORY($A123,TODAY()),2,FALSE())),VLOOKUP(TODAY()-1,STOCKHISTORY($A123,TODAY()-1),2,FALSE())),VLOOKUP(TODAY()-2,STOCKHISTORY($A123,TODAY()-2),2,FALSE())),$E33)</f>
        <v/>
      </c>
      <c r="AF123" s="368" t="str">
        <f t="array" ref="AF123">IFERROR(IFERROR(IFERROR(IF(TODAY()&gt;=$H122,VLOOKUP(XLOOKUP(AF$115,dds!$2:$2,dds!$4:$4),STOCKHISTORY($A123,XLOOKUP(AF$115,dds!$2:$2,dds!$4:$4)),2,FALSE()),VLOOKUP(TODAY(),STOCKHISTORY($A123,TODAY()),2,FALSE())),VLOOKUP(TODAY()-1,STOCKHISTORY($A123,TODAY()-1),2,FALSE())),VLOOKUP(TODAY()-2,STOCKHISTORY($A123,TODAY()-2),2,FALSE())),$E33)</f>
        <v/>
      </c>
      <c r="AG123" s="368" t="str">
        <f t="array" ref="AG123">IFERROR(IFERROR(IFERROR(IF(TODAY()&gt;=$H122,VLOOKUP(XLOOKUP(AG$115,dds!$2:$2,dds!$4:$4),STOCKHISTORY($A123,XLOOKUP(AG$115,dds!$2:$2,dds!$4:$4)),2,FALSE()),VLOOKUP(TODAY(),STOCKHISTORY($A123,TODAY()),2,FALSE())),VLOOKUP(TODAY()-1,STOCKHISTORY($A123,TODAY()-1),2,FALSE())),VLOOKUP(TODAY()-2,STOCKHISTORY($A123,TODAY()-2),2,FALSE())),$E33)</f>
        <v/>
      </c>
      <c r="AH123" s="368" t="str">
        <f t="array" ref="AH123">IFERROR(IFERROR(IFERROR(IF(TODAY()&gt;=$H122,VLOOKUP(XLOOKUP(AH$115,dds!$2:$2,dds!$4:$4),STOCKHISTORY($A123,XLOOKUP(AH$115,dds!$2:$2,dds!$4:$4)),2,FALSE()),VLOOKUP(TODAY(),STOCKHISTORY($A123,TODAY()),2,FALSE())),VLOOKUP(TODAY()-1,STOCKHISTORY($A123,TODAY()-1),2,FALSE())),VLOOKUP(TODAY()-2,STOCKHISTORY($A123,TODAY()-2),2,FALSE())),$E33)</f>
        <v/>
      </c>
      <c r="AI123" s="368" t="str">
        <f t="array" ref="AI123">IFERROR(IFERROR(IFERROR(IF(TODAY()&gt;=$H122,VLOOKUP(XLOOKUP(AI$115,dds!$2:$2,dds!$4:$4),STOCKHISTORY($A123,XLOOKUP(AI$115,dds!$2:$2,dds!$4:$4)),2,FALSE()),VLOOKUP(TODAY(),STOCKHISTORY($A123,TODAY()),2,FALSE())),VLOOKUP(TODAY()-1,STOCKHISTORY($A123,TODAY()-1),2,FALSE())),VLOOKUP(TODAY()-2,STOCKHISTORY($A123,TODAY()-2),2,FALSE())),$E33)</f>
        <v/>
      </c>
      <c r="AJ123" s="368" t="str">
        <f t="array" ref="AJ123">IFERROR(IFERROR(IFERROR(IF(TODAY()&gt;=$H122,VLOOKUP(XLOOKUP(AJ$115,dds!$2:$2,dds!$4:$4),STOCKHISTORY($A123,XLOOKUP(AJ$115,dds!$2:$2,dds!$4:$4)),2,FALSE()),VLOOKUP(TODAY(),STOCKHISTORY($A123,TODAY()),2,FALSE())),VLOOKUP(TODAY()-1,STOCKHISTORY($A123,TODAY()-1),2,FALSE())),VLOOKUP(TODAY()-2,STOCKHISTORY($A123,TODAY()-2),2,FALSE())),$E33)</f>
        <v/>
      </c>
      <c r="AK123" s="368" t="str">
        <f t="array" ref="AK123">IFERROR(IFERROR(IFERROR(IF(TODAY()&gt;=$H122,VLOOKUP(XLOOKUP(AK$115,dds!$2:$2,dds!$4:$4),STOCKHISTORY($A123,XLOOKUP(AK$115,dds!$2:$2,dds!$4:$4)),2,FALSE()),VLOOKUP(TODAY(),STOCKHISTORY($A123,TODAY()),2,FALSE())),VLOOKUP(TODAY()-1,STOCKHISTORY($A123,TODAY()-1),2,FALSE())),VLOOKUP(TODAY()-2,STOCKHISTORY($A123,TODAY()-2),2,FALSE())),$E33)</f>
        <v/>
      </c>
      <c r="AL123" s="368" t="str">
        <f t="array" ref="AL123">IFERROR(IFERROR(IFERROR(IF(TODAY()&gt;=$H122,VLOOKUP(XLOOKUP(AL$115,dds!$2:$2,dds!$4:$4),STOCKHISTORY($A123,XLOOKUP(AL$115,dds!$2:$2,dds!$4:$4)),2,FALSE()),VLOOKUP(TODAY(),STOCKHISTORY($A123,TODAY()),2,FALSE())),VLOOKUP(TODAY()-1,STOCKHISTORY($A123,TODAY()-1),2,FALSE())),VLOOKUP(TODAY()-2,STOCKHISTORY($A123,TODAY()-2),2,FALSE())),$E33)</f>
        <v/>
      </c>
      <c r="AM123" s="368" t="str">
        <f t="array" ref="AM123">IFERROR(IFERROR(IFERROR(IF(TODAY()&gt;=$H122,VLOOKUP(XLOOKUP(AM$115,dds!$2:$2,dds!$4:$4),STOCKHISTORY($A123,XLOOKUP(AM$115,dds!$2:$2,dds!$4:$4)),2,FALSE()),VLOOKUP(TODAY(),STOCKHISTORY($A123,TODAY()),2,FALSE())),VLOOKUP(TODAY()-1,STOCKHISTORY($A123,TODAY()-1),2,FALSE())),VLOOKUP(TODAY()-2,STOCKHISTORY($A123,TODAY()-2),2,FALSE())),$E33)</f>
        <v/>
      </c>
      <c r="AN123" s="368" t="str">
        <f t="array" ref="AN123">IFERROR(IFERROR(IFERROR(IF(TODAY()&gt;=$H122,VLOOKUP(XLOOKUP(AN$115,dds!$2:$2,dds!$4:$4),STOCKHISTORY($A123,XLOOKUP(AN$115,dds!$2:$2,dds!$4:$4)),2,FALSE()),VLOOKUP(TODAY(),STOCKHISTORY($A123,TODAY()),2,FALSE())),VLOOKUP(TODAY()-1,STOCKHISTORY($A123,TODAY()-1),2,FALSE())),VLOOKUP(TODAY()-2,STOCKHISTORY($A123,TODAY()-2),2,FALSE())),$E33)</f>
        <v/>
      </c>
      <c r="AO123" s="368" t="str">
        <f t="array" ref="AO123">IFERROR(IFERROR(IFERROR(IF(TODAY()&gt;=$H122,VLOOKUP(XLOOKUP(AO$115,dds!$2:$2,dds!$4:$4),STOCKHISTORY($A123,XLOOKUP(AO$115,dds!$2:$2,dds!$4:$4)),2,FALSE()),VLOOKUP(TODAY(),STOCKHISTORY($A123,TODAY()),2,FALSE())),VLOOKUP(TODAY()-1,STOCKHISTORY($A123,TODAY()-1),2,FALSE())),VLOOKUP(TODAY()-2,STOCKHISTORY($A123,TODAY()-2),2,FALSE())),$E33)</f>
        <v/>
      </c>
      <c r="AP123" s="368" t="str">
        <f t="array" ref="AP123">IFERROR(IFERROR(IFERROR(IF(TODAY()&gt;=$H122,VLOOKUP(XLOOKUP(AP$115,dds!$2:$2,dds!$4:$4),STOCKHISTORY($A123,XLOOKUP(AP$115,dds!$2:$2,dds!$4:$4)),2,FALSE()),VLOOKUP(TODAY(),STOCKHISTORY($A123,TODAY()),2,FALSE())),VLOOKUP(TODAY()-1,STOCKHISTORY($A123,TODAY()-1),2,FALSE())),VLOOKUP(TODAY()-2,STOCKHISTORY($A123,TODAY()-2),2,FALSE())),$E33)</f>
        <v/>
      </c>
      <c r="AQ123" s="368" t="str">
        <f t="array" ref="AQ123">IFERROR(IFERROR(IFERROR(IF(TODAY()&gt;=$H122,VLOOKUP(XLOOKUP(AQ$115,dds!$2:$2,dds!$4:$4),STOCKHISTORY($A123,XLOOKUP(AQ$115,dds!$2:$2,dds!$4:$4)),2,FALSE()),VLOOKUP(TODAY(),STOCKHISTORY($A123,TODAY()),2,FALSE())),VLOOKUP(TODAY()-1,STOCKHISTORY($A123,TODAY()-1),2,FALSE())),VLOOKUP(TODAY()-2,STOCKHISTORY($A123,TODAY()-2),2,FALSE())),$E33)</f>
        <v/>
      </c>
      <c r="AR123" s="368" t="str">
        <f t="array" ref="AR123">IFERROR(IFERROR(IFERROR(IF(TODAY()&gt;=$H122,VLOOKUP(XLOOKUP(AR$115,dds!$2:$2,dds!$4:$4),STOCKHISTORY($A123,XLOOKUP(AR$115,dds!$2:$2,dds!$4:$4)),2,FALSE()),VLOOKUP(TODAY(),STOCKHISTORY($A123,TODAY()),2,FALSE())),VLOOKUP(TODAY()-1,STOCKHISTORY($A123,TODAY()-1),2,FALSE())),VLOOKUP(TODAY()-2,STOCKHISTORY($A123,TODAY()-2),2,FALSE())),$E33)</f>
        <v/>
      </c>
      <c r="AS123" s="368" t="str">
        <f t="array" ref="AS123">IFERROR(IFERROR(IFERROR(IF(TODAY()&gt;=$H122,VLOOKUP(XLOOKUP(AS$115,dds!$2:$2,dds!$4:$4),STOCKHISTORY($A123,XLOOKUP(AS$115,dds!$2:$2,dds!$4:$4)),2,FALSE()),VLOOKUP(TODAY(),STOCKHISTORY($A123,TODAY()),2,FALSE())),VLOOKUP(TODAY()-1,STOCKHISTORY($A123,TODAY()-1),2,FALSE())),VLOOKUP(TODAY()-2,STOCKHISTORY($A123,TODAY()-2),2,FALSE())),$E33)</f>
        <v/>
      </c>
      <c r="AT123" s="368" t="str">
        <f t="array" ref="AT123">IFERROR(IFERROR(IFERROR(IF(TODAY()&gt;=$H122,VLOOKUP(XLOOKUP(AT$115,dds!$2:$2,dds!$4:$4),STOCKHISTORY($A123,XLOOKUP(AT$115,dds!$2:$2,dds!$4:$4)),2,FALSE()),VLOOKUP(TODAY(),STOCKHISTORY($A123,TODAY()),2,FALSE())),VLOOKUP(TODAY()-1,STOCKHISTORY($A123,TODAY()-1),2,FALSE())),VLOOKUP(TODAY()-2,STOCKHISTORY($A123,TODAY()-2),2,FALSE())),$E33)</f>
        <v/>
      </c>
      <c r="AU123" s="368" t="str">
        <f t="array" ref="AU123">IFERROR(IFERROR(IFERROR(IF(TODAY()&gt;=$H122,VLOOKUP(XLOOKUP(AU$115,dds!$2:$2,dds!$4:$4),STOCKHISTORY($A123,XLOOKUP(AU$115,dds!$2:$2,dds!$4:$4)),2,FALSE()),VLOOKUP(TODAY(),STOCKHISTORY($A123,TODAY()),2,FALSE())),VLOOKUP(TODAY()-1,STOCKHISTORY($A123,TODAY()-1),2,FALSE())),VLOOKUP(TODAY()-2,STOCKHISTORY($A123,TODAY()-2),2,FALSE())),$E33)</f>
        <v/>
      </c>
      <c r="AV123" s="368" t="str">
        <f t="array" ref="AV123">IFERROR(IFERROR(IFERROR(IF(TODAY()&gt;=$H122,VLOOKUP(XLOOKUP(AV$115,dds!$2:$2,dds!$4:$4),STOCKHISTORY($A123,XLOOKUP(AV$115,dds!$2:$2,dds!$4:$4)),2,FALSE()),VLOOKUP(TODAY(),STOCKHISTORY($A123,TODAY()),2,FALSE())),VLOOKUP(TODAY()-1,STOCKHISTORY($A123,TODAY()-1),2,FALSE())),VLOOKUP(TODAY()-2,STOCKHISTORY($A123,TODAY()-2),2,FALSE())),$E33)</f>
        <v/>
      </c>
      <c r="AW123" s="368" t="str">
        <f t="array" ref="AW123">IFERROR(IFERROR(IFERROR(IF(TODAY()&gt;=$H122,VLOOKUP(XLOOKUP(AW$115,dds!$2:$2,dds!$4:$4),STOCKHISTORY($A123,XLOOKUP(AW$115,dds!$2:$2,dds!$4:$4)),2,FALSE()),VLOOKUP(TODAY(),STOCKHISTORY($A123,TODAY()),2,FALSE())),VLOOKUP(TODAY()-1,STOCKHISTORY($A123,TODAY()-1),2,FALSE())),VLOOKUP(TODAY()-2,STOCKHISTORY($A123,TODAY()-2),2,FALSE())),$E33)</f>
        <v/>
      </c>
      <c r="AX123" s="368" t="str">
        <f t="array" ref="AX123">IFERROR(IFERROR(IFERROR(IF(TODAY()&gt;=$H122,VLOOKUP(XLOOKUP(AX$115,dds!$2:$2,dds!$4:$4),STOCKHISTORY($A123,XLOOKUP(AX$115,dds!$2:$2,dds!$4:$4)),2,FALSE()),VLOOKUP(TODAY(),STOCKHISTORY($A123,TODAY()),2,FALSE())),VLOOKUP(TODAY()-1,STOCKHISTORY($A123,TODAY()-1),2,FALSE())),VLOOKUP(TODAY()-2,STOCKHISTORY($A123,TODAY()-2),2,FALSE())),$E33)</f>
        <v/>
      </c>
      <c r="AY123" s="368" t="str">
        <f t="array" ref="AY123">IFERROR(IFERROR(IFERROR(IF(TODAY()&gt;=$H122,VLOOKUP(XLOOKUP(AY$115,dds!$2:$2,dds!$4:$4),STOCKHISTORY($A123,XLOOKUP(AY$115,dds!$2:$2,dds!$4:$4)),2,FALSE()),VLOOKUP(TODAY(),STOCKHISTORY($A123,TODAY()),2,FALSE())),VLOOKUP(TODAY()-1,STOCKHISTORY($A123,TODAY()-1),2,FALSE())),VLOOKUP(TODAY()-2,STOCKHISTORY($A123,TODAY()-2),2,FALSE())),$E33)</f>
        <v/>
      </c>
      <c r="AZ123" s="368" t="str">
        <f t="array" ref="AZ123">IFERROR(IFERROR(IFERROR(IF(TODAY()&gt;=$H122,VLOOKUP(XLOOKUP(AZ$115,dds!$2:$2,dds!$4:$4),STOCKHISTORY($A123,XLOOKUP(AZ$115,dds!$2:$2,dds!$4:$4)),2,FALSE()),VLOOKUP(TODAY(),STOCKHISTORY($A123,TODAY()),2,FALSE())),VLOOKUP(TODAY()-1,STOCKHISTORY($A123,TODAY()-1),2,FALSE())),VLOOKUP(TODAY()-2,STOCKHISTORY($A123,TODAY()-2),2,FALSE())),$E33)</f>
        <v/>
      </c>
      <c r="BA123" s="368" t="str">
        <f t="array" ref="BA123">IFERROR(IFERROR(IFERROR(IF(TODAY()&gt;=$H122,VLOOKUP(XLOOKUP(BA$115,dds!$2:$2,dds!$4:$4),STOCKHISTORY($A123,XLOOKUP(BA$115,dds!$2:$2,dds!$4:$4)),2,FALSE()),VLOOKUP(TODAY(),STOCKHISTORY($A123,TODAY()),2,FALSE())),VLOOKUP(TODAY()-1,STOCKHISTORY($A123,TODAY()-1),2,FALSE())),VLOOKUP(TODAY()-2,STOCKHISTORY($A123,TODAY()-2),2,FALSE())),$E33)</f>
        <v/>
      </c>
      <c r="BB123" s="368" t="str">
        <f t="array" ref="BB123">IFERROR(IFERROR(IFERROR(IF(TODAY()&gt;=$H122,VLOOKUP(XLOOKUP(BB$115,dds!$2:$2,dds!$4:$4),STOCKHISTORY($A123,XLOOKUP(BB$115,dds!$2:$2,dds!$4:$4)),2,FALSE()),VLOOKUP(TODAY(),STOCKHISTORY($A123,TODAY()),2,FALSE())),VLOOKUP(TODAY()-1,STOCKHISTORY($A123,TODAY()-1),2,FALSE())),VLOOKUP(TODAY()-2,STOCKHISTORY($A123,TODAY()-2),2,FALSE())),$E33)</f>
        <v/>
      </c>
      <c r="BC123" s="368" t="str">
        <f t="array" ref="BC123">IFERROR(IFERROR(IFERROR(IF(TODAY()&gt;=$H122,VLOOKUP(XLOOKUP(BC$115,dds!$2:$2,dds!$4:$4),STOCKHISTORY($A123,XLOOKUP(BC$115,dds!$2:$2,dds!$4:$4)),2,FALSE()),VLOOKUP(TODAY(),STOCKHISTORY($A123,TODAY()),2,FALSE())),VLOOKUP(TODAY()-1,STOCKHISTORY($A123,TODAY()-1),2,FALSE())),VLOOKUP(TODAY()-2,STOCKHISTORY($A123,TODAY()-2),2,FALSE())),$E33)</f>
        <v/>
      </c>
      <c r="BD123" s="368" t="str">
        <f t="array" ref="BD123">IFERROR(IFERROR(IFERROR(IF(TODAY()&gt;=$H122,VLOOKUP(XLOOKUP(BD$115,dds!$2:$2,dds!$4:$4),STOCKHISTORY($A123,XLOOKUP(BD$115,dds!$2:$2,dds!$4:$4)),2,FALSE()),VLOOKUP(TODAY(),STOCKHISTORY($A123,TODAY()),2,FALSE())),VLOOKUP(TODAY()-1,STOCKHISTORY($A123,TODAY()-1),2,FALSE())),VLOOKUP(TODAY()-2,STOCKHISTORY($A123,TODAY()-2),2,FALSE())),$E33)</f>
        <v/>
      </c>
      <c r="BE123" s="368" t="str">
        <f t="array" ref="BE123">IFERROR(IFERROR(IFERROR(IF(TODAY()&gt;=$H122,VLOOKUP(XLOOKUP(BE$115,dds!$2:$2,dds!$4:$4),STOCKHISTORY($A123,XLOOKUP(BE$115,dds!$2:$2,dds!$4:$4)),2,FALSE()),VLOOKUP(TODAY(),STOCKHISTORY($A123,TODAY()),2,FALSE())),VLOOKUP(TODAY()-1,STOCKHISTORY($A123,TODAY()-1),2,FALSE())),VLOOKUP(TODAY()-2,STOCKHISTORY($A123,TODAY()-2),2,FALSE())),$E33)</f>
        <v/>
      </c>
      <c r="BF123" s="368" t="str">
        <f t="array" ref="BF123">IFERROR(IFERROR(IFERROR(IF(TODAY()&gt;=$H122,VLOOKUP(XLOOKUP(BF$115,dds!$2:$2,dds!$4:$4),STOCKHISTORY($A123,XLOOKUP(BF$115,dds!$2:$2,dds!$4:$4)),2,FALSE()),VLOOKUP(TODAY(),STOCKHISTORY($A123,TODAY()),2,FALSE())),VLOOKUP(TODAY()-1,STOCKHISTORY($A123,TODAY()-1),2,FALSE())),VLOOKUP(TODAY()-2,STOCKHISTORY($A123,TODAY()-2),2,FALSE())),$E33)</f>
        <v/>
      </c>
      <c r="BG123" s="368" t="str">
        <f t="array" ref="BG123">IFERROR(IFERROR(IFERROR(IF(TODAY()&gt;=$H122,VLOOKUP(XLOOKUP(BG$115,dds!$2:$2,dds!$4:$4),STOCKHISTORY($A123,XLOOKUP(BG$115,dds!$2:$2,dds!$4:$4)),2,FALSE()),VLOOKUP(TODAY(),STOCKHISTORY($A123,TODAY()),2,FALSE())),VLOOKUP(TODAY()-1,STOCKHISTORY($A123,TODAY()-1),2,FALSE())),VLOOKUP(TODAY()-2,STOCKHISTORY($A123,TODAY()-2),2,FALSE())),$E33)</f>
        <v/>
      </c>
      <c r="BH123" s="368" t="str">
        <f t="array" ref="BH123">IFERROR(IFERROR(IFERROR(IF(TODAY()&gt;=$H122,VLOOKUP(XLOOKUP(BH$115,dds!$2:$2,dds!$4:$4),STOCKHISTORY($A123,XLOOKUP(BH$115,dds!$2:$2,dds!$4:$4)),2,FALSE()),VLOOKUP(TODAY(),STOCKHISTORY($A123,TODAY()),2,FALSE())),VLOOKUP(TODAY()-1,STOCKHISTORY($A123,TODAY()-1),2,FALSE())),VLOOKUP(TODAY()-2,STOCKHISTORY($A123,TODAY()-2),2,FALSE())),$E33)</f>
        <v/>
      </c>
      <c r="BI123" s="368" t="str">
        <f t="array" ref="BI123">IFERROR(IFERROR(IFERROR(IF(TODAY()&gt;=$H122,VLOOKUP(XLOOKUP(BI$115,dds!$2:$2,dds!$4:$4),STOCKHISTORY($A123,XLOOKUP(BI$115,dds!$2:$2,dds!$4:$4)),2,FALSE()),VLOOKUP(TODAY(),STOCKHISTORY($A123,TODAY()),2,FALSE())),VLOOKUP(TODAY()-1,STOCKHISTORY($A123,TODAY()-1),2,FALSE())),VLOOKUP(TODAY()-2,STOCKHISTORY($A123,TODAY()-2),2,FALSE())),$E33)</f>
        <v/>
      </c>
      <c r="BJ123" s="368" t="str">
        <f t="array" ref="BJ123">IFERROR(IFERROR(IFERROR(IF(TODAY()&gt;=$H122,VLOOKUP(XLOOKUP(BJ$115,dds!$2:$2,dds!$4:$4),STOCKHISTORY($A123,XLOOKUP(BJ$115,dds!$2:$2,dds!$4:$4)),2,FALSE()),VLOOKUP(TODAY(),STOCKHISTORY($A123,TODAY()),2,FALSE())),VLOOKUP(TODAY()-1,STOCKHISTORY($A123,TODAY()-1),2,FALSE())),VLOOKUP(TODAY()-2,STOCKHISTORY($A123,TODAY()-2),2,FALSE())),$E33)</f>
        <v/>
      </c>
      <c r="BK123" s="368" t="str">
        <f t="array" ref="BK123">IFERROR(IFERROR(IFERROR(IF(TODAY()&gt;=$H122,VLOOKUP(XLOOKUP(BK$115,dds!$2:$2,dds!$4:$4),STOCKHISTORY($A123,XLOOKUP(BK$115,dds!$2:$2,dds!$4:$4)),2,FALSE()),VLOOKUP(TODAY(),STOCKHISTORY($A123,TODAY()),2,FALSE())),VLOOKUP(TODAY()-1,STOCKHISTORY($A123,TODAY()-1),2,FALSE())),VLOOKUP(TODAY()-2,STOCKHISTORY($A123,TODAY()-2),2,FALSE())),$E33)</f>
        <v/>
      </c>
      <c r="BL123" s="368" t="str">
        <f t="array" ref="BL123">IFERROR(IFERROR(IFERROR(IF(TODAY()&gt;=$H122,VLOOKUP(XLOOKUP(BL$115,dds!$2:$2,dds!$4:$4),STOCKHISTORY($A123,XLOOKUP(BL$115,dds!$2:$2,dds!$4:$4)),2,FALSE()),VLOOKUP(TODAY(),STOCKHISTORY($A123,TODAY()),2,FALSE())),VLOOKUP(TODAY()-1,STOCKHISTORY($A123,TODAY()-1),2,FALSE())),VLOOKUP(TODAY()-2,STOCKHISTORY($A123,TODAY()-2),2,FALSE())),$E33)</f>
        <v/>
      </c>
    </row>
    <row r="124" ht="14.25" customHeight="1">
      <c r="A124" s="367"/>
      <c r="B124" s="367"/>
      <c r="C124" s="440" t="str">
        <f t="shared" si="2"/>
        <v/>
      </c>
      <c r="D124" s="368"/>
      <c r="E124" s="368" t="str">
        <f t="array" ref="E124">IFERROR(IFERROR(IFERROR(IF(TODAY()&gt;=$H123,VLOOKUP(XLOOKUP(E$115,dds!$2:$2,dds!$4:$4),STOCKHISTORY($A124,XLOOKUP(E$115,dds!$2:$2,dds!$4:$4)),2,FALSE()),VLOOKUP(TODAY(),STOCKHISTORY($A124,TODAY()),2,FALSE())),VLOOKUP(TODAY()-1,STOCKHISTORY($A124,TODAY()-1),2,FALSE())),VLOOKUP(TODAY()-2,STOCKHISTORY($A124,TODAY()-2),2,FALSE())),$E34)</f>
        <v/>
      </c>
      <c r="F124" s="368" t="str">
        <f t="array" ref="F124">IFERROR(IFERROR(IFERROR(IF(TODAY()&gt;=$H123,VLOOKUP(XLOOKUP(F$115,dds!$2:$2,dds!$4:$4),STOCKHISTORY($A124,XLOOKUP(F$115,dds!$2:$2,dds!$4:$4)),2,FALSE()),VLOOKUP(TODAY(),STOCKHISTORY($A124,TODAY()),2,FALSE())),VLOOKUP(TODAY()-1,STOCKHISTORY($A124,TODAY()-1),2,FALSE())),VLOOKUP(TODAY()-2,STOCKHISTORY($A124,TODAY()-2),2,FALSE())),$E34)</f>
        <v/>
      </c>
      <c r="G124" s="368" t="str">
        <f t="array" ref="G124">IFERROR(IFERROR(IFERROR(IF(TODAY()&gt;=$H123,VLOOKUP(XLOOKUP(G$115,dds!$2:$2,dds!$4:$4),STOCKHISTORY($A124,XLOOKUP(G$115,dds!$2:$2,dds!$4:$4)),2,FALSE()),VLOOKUP(TODAY(),STOCKHISTORY($A124,TODAY()),2,FALSE())),VLOOKUP(TODAY()-1,STOCKHISTORY($A124,TODAY()-1),2,FALSE())),VLOOKUP(TODAY()-2,STOCKHISTORY($A124,TODAY()-2),2,FALSE())),$E34)</f>
        <v/>
      </c>
      <c r="H124" s="368" t="str">
        <f t="array" ref="H124">IFERROR(IFERROR(IFERROR(IF(TODAY()&gt;=$H123,VLOOKUP(XLOOKUP(H$115,dds!$2:$2,dds!$4:$4),STOCKHISTORY($A124,XLOOKUP(H$115,dds!$2:$2,dds!$4:$4)),2,FALSE()),VLOOKUP(TODAY(),STOCKHISTORY($A124,TODAY()),2,FALSE())),VLOOKUP(TODAY()-1,STOCKHISTORY($A124,TODAY()-1),2,FALSE())),VLOOKUP(TODAY()-2,STOCKHISTORY($A124,TODAY()-2),2,FALSE())),$E34)</f>
        <v/>
      </c>
      <c r="I124" s="368" t="str">
        <f t="array" ref="I124">IFERROR(IFERROR(IFERROR(IF(TODAY()&gt;=$H123,VLOOKUP(XLOOKUP(I$115,dds!$2:$2,dds!$4:$4),STOCKHISTORY($A124,XLOOKUP(I$115,dds!$2:$2,dds!$4:$4)),2,FALSE()),VLOOKUP(TODAY(),STOCKHISTORY($A124,TODAY()),2,FALSE())),VLOOKUP(TODAY()-1,STOCKHISTORY($A124,TODAY()-1),2,FALSE())),VLOOKUP(TODAY()-2,STOCKHISTORY($A124,TODAY()-2),2,FALSE())),$E34)</f>
        <v/>
      </c>
      <c r="J124" s="368" t="str">
        <f t="array" ref="J124">IFERROR(IFERROR(IFERROR(IF(TODAY()&gt;=$H123,VLOOKUP(XLOOKUP(J$115,dds!$2:$2,dds!$4:$4),STOCKHISTORY($A124,XLOOKUP(J$115,dds!$2:$2,dds!$4:$4)),2,FALSE()),VLOOKUP(TODAY(),STOCKHISTORY($A124,TODAY()),2,FALSE())),VLOOKUP(TODAY()-1,STOCKHISTORY($A124,TODAY()-1),2,FALSE())),VLOOKUP(TODAY()-2,STOCKHISTORY($A124,TODAY()-2),2,FALSE())),$E34)</f>
        <v/>
      </c>
      <c r="K124" s="368" t="str">
        <f t="array" ref="K124">IFERROR(IFERROR(IFERROR(IF(TODAY()&gt;=$H123,VLOOKUP(XLOOKUP(K$115,dds!$2:$2,dds!$4:$4),STOCKHISTORY($A124,XLOOKUP(K$115,dds!$2:$2,dds!$4:$4)),2,FALSE()),VLOOKUP(TODAY(),STOCKHISTORY($A124,TODAY()),2,FALSE())),VLOOKUP(TODAY()-1,STOCKHISTORY($A124,TODAY()-1),2,FALSE())),VLOOKUP(TODAY()-2,STOCKHISTORY($A124,TODAY()-2),2,FALSE())),$E34)</f>
        <v/>
      </c>
      <c r="L124" s="368" t="str">
        <f t="array" ref="L124">IFERROR(IFERROR(IFERROR(IF(TODAY()&gt;=$H123,VLOOKUP(XLOOKUP(L$115,dds!$2:$2,dds!$4:$4),STOCKHISTORY($A124,XLOOKUP(L$115,dds!$2:$2,dds!$4:$4)),2,FALSE()),VLOOKUP(TODAY(),STOCKHISTORY($A124,TODAY()),2,FALSE())),VLOOKUP(TODAY()-1,STOCKHISTORY($A124,TODAY()-1),2,FALSE())),VLOOKUP(TODAY()-2,STOCKHISTORY($A124,TODAY()-2),2,FALSE())),$E34)</f>
        <v/>
      </c>
      <c r="M124" s="368" t="str">
        <f t="array" ref="M124">IFERROR(IFERROR(IFERROR(IF(TODAY()&gt;=$H123,VLOOKUP(XLOOKUP(M$115,dds!$2:$2,dds!$4:$4),STOCKHISTORY($A124,XLOOKUP(M$115,dds!$2:$2,dds!$4:$4)),2,FALSE()),VLOOKUP(TODAY(),STOCKHISTORY($A124,TODAY()),2,FALSE())),VLOOKUP(TODAY()-1,STOCKHISTORY($A124,TODAY()-1),2,FALSE())),VLOOKUP(TODAY()-2,STOCKHISTORY($A124,TODAY()-2),2,FALSE())),$E34)</f>
        <v/>
      </c>
      <c r="N124" s="368" t="str">
        <f t="array" ref="N124">IFERROR(IFERROR(IFERROR(IF(TODAY()&gt;=$H123,VLOOKUP(XLOOKUP(N$115,dds!$2:$2,dds!$4:$4),STOCKHISTORY($A124,XLOOKUP(N$115,dds!$2:$2,dds!$4:$4)),2,FALSE()),VLOOKUP(TODAY(),STOCKHISTORY($A124,TODAY()),2,FALSE())),VLOOKUP(TODAY()-1,STOCKHISTORY($A124,TODAY()-1),2,FALSE())),VLOOKUP(TODAY()-2,STOCKHISTORY($A124,TODAY()-2),2,FALSE())),$E34)</f>
        <v/>
      </c>
      <c r="O124" s="368" t="str">
        <f t="array" ref="O124">IFERROR(IFERROR(IFERROR(IF(TODAY()&gt;=$H123,VLOOKUP(XLOOKUP(O$115,dds!$2:$2,dds!$4:$4),STOCKHISTORY($A124,XLOOKUP(O$115,dds!$2:$2,dds!$4:$4)),2,FALSE()),VLOOKUP(TODAY(),STOCKHISTORY($A124,TODAY()),2,FALSE())),VLOOKUP(TODAY()-1,STOCKHISTORY($A124,TODAY()-1),2,FALSE())),VLOOKUP(TODAY()-2,STOCKHISTORY($A124,TODAY()-2),2,FALSE())),$E34)</f>
        <v/>
      </c>
      <c r="P124" s="368" t="str">
        <f t="array" ref="P124">IFERROR(IFERROR(IFERROR(IF(TODAY()&gt;=$H123,VLOOKUP(XLOOKUP(P$115,dds!$2:$2,dds!$4:$4),STOCKHISTORY($A124,XLOOKUP(P$115,dds!$2:$2,dds!$4:$4)),2,FALSE()),VLOOKUP(TODAY(),STOCKHISTORY($A124,TODAY()),2,FALSE())),VLOOKUP(TODAY()-1,STOCKHISTORY($A124,TODAY()-1),2,FALSE())),VLOOKUP(TODAY()-2,STOCKHISTORY($A124,TODAY()-2),2,FALSE())),$E34)</f>
        <v/>
      </c>
      <c r="Q124" s="368" t="str">
        <f t="array" ref="Q124">IFERROR(IFERROR(IFERROR(IF(TODAY()&gt;=$H123,VLOOKUP(XLOOKUP(Q$115,dds!$2:$2,dds!$4:$4),STOCKHISTORY($A124,XLOOKUP(Q$115,dds!$2:$2,dds!$4:$4)),2,FALSE()),VLOOKUP(TODAY(),STOCKHISTORY($A124,TODAY()),2,FALSE())),VLOOKUP(TODAY()-1,STOCKHISTORY($A124,TODAY()-1),2,FALSE())),VLOOKUP(TODAY()-2,STOCKHISTORY($A124,TODAY()-2),2,FALSE())),$E34)</f>
        <v/>
      </c>
      <c r="R124" s="368" t="str">
        <f t="array" ref="R124">IFERROR(IFERROR(IFERROR(IF(TODAY()&gt;=$H123,VLOOKUP(XLOOKUP(R$115,dds!$2:$2,dds!$4:$4),STOCKHISTORY($A124,XLOOKUP(R$115,dds!$2:$2,dds!$4:$4)),2,FALSE()),VLOOKUP(TODAY(),STOCKHISTORY($A124,TODAY()),2,FALSE())),VLOOKUP(TODAY()-1,STOCKHISTORY($A124,TODAY()-1),2,FALSE())),VLOOKUP(TODAY()-2,STOCKHISTORY($A124,TODAY()-2),2,FALSE())),$E34)</f>
        <v/>
      </c>
      <c r="S124" s="368" t="str">
        <f t="array" ref="S124">IFERROR(IFERROR(IFERROR(IF(TODAY()&gt;=$H123,VLOOKUP(XLOOKUP(S$115,dds!$2:$2,dds!$4:$4),STOCKHISTORY($A124,XLOOKUP(S$115,dds!$2:$2,dds!$4:$4)),2,FALSE()),VLOOKUP(TODAY(),STOCKHISTORY($A124,TODAY()),2,FALSE())),VLOOKUP(TODAY()-1,STOCKHISTORY($A124,TODAY()-1),2,FALSE())),VLOOKUP(TODAY()-2,STOCKHISTORY($A124,TODAY()-2),2,FALSE())),$E34)</f>
        <v/>
      </c>
      <c r="T124" s="368" t="str">
        <f t="array" ref="T124">IFERROR(IFERROR(IFERROR(IF(TODAY()&gt;=$H123,VLOOKUP(XLOOKUP(T$115,dds!$2:$2,dds!$4:$4),STOCKHISTORY($A124,XLOOKUP(T$115,dds!$2:$2,dds!$4:$4)),2,FALSE()),VLOOKUP(TODAY(),STOCKHISTORY($A124,TODAY()),2,FALSE())),VLOOKUP(TODAY()-1,STOCKHISTORY($A124,TODAY()-1),2,FALSE())),VLOOKUP(TODAY()-2,STOCKHISTORY($A124,TODAY()-2),2,FALSE())),$E34)</f>
        <v/>
      </c>
      <c r="U124" s="368" t="str">
        <f t="array" ref="U124">IFERROR(IFERROR(IFERROR(IF(TODAY()&gt;=$H123,VLOOKUP(XLOOKUP(U$115,dds!$2:$2,dds!$4:$4),STOCKHISTORY($A124,XLOOKUP(U$115,dds!$2:$2,dds!$4:$4)),2,FALSE()),VLOOKUP(TODAY(),STOCKHISTORY($A124,TODAY()),2,FALSE())),VLOOKUP(TODAY()-1,STOCKHISTORY($A124,TODAY()-1),2,FALSE())),VLOOKUP(TODAY()-2,STOCKHISTORY($A124,TODAY()-2),2,FALSE())),$E34)</f>
        <v/>
      </c>
      <c r="V124" s="368" t="str">
        <f t="array" ref="V124">IFERROR(IFERROR(IFERROR(IF(TODAY()&gt;=$H123,VLOOKUP(XLOOKUP(V$115,dds!$2:$2,dds!$4:$4),STOCKHISTORY($A124,XLOOKUP(V$115,dds!$2:$2,dds!$4:$4)),2,FALSE()),VLOOKUP(TODAY(),STOCKHISTORY($A124,TODAY()),2,FALSE())),VLOOKUP(TODAY()-1,STOCKHISTORY($A124,TODAY()-1),2,FALSE())),VLOOKUP(TODAY()-2,STOCKHISTORY($A124,TODAY()-2),2,FALSE())),$E34)</f>
        <v/>
      </c>
      <c r="W124" s="368" t="str">
        <f t="array" ref="W124">IFERROR(IFERROR(IFERROR(IF(TODAY()&gt;=$H123,VLOOKUP(XLOOKUP(W$115,dds!$2:$2,dds!$4:$4),STOCKHISTORY($A124,XLOOKUP(W$115,dds!$2:$2,dds!$4:$4)),2,FALSE()),VLOOKUP(TODAY(),STOCKHISTORY($A124,TODAY()),2,FALSE())),VLOOKUP(TODAY()-1,STOCKHISTORY($A124,TODAY()-1),2,FALSE())),VLOOKUP(TODAY()-2,STOCKHISTORY($A124,TODAY()-2),2,FALSE())),$E34)</f>
        <v/>
      </c>
      <c r="X124" s="368" t="str">
        <f t="array" ref="X124">IFERROR(IFERROR(IFERROR(IF(TODAY()&gt;=$H123,VLOOKUP(XLOOKUP(X$115,dds!$2:$2,dds!$4:$4),STOCKHISTORY($A124,XLOOKUP(X$115,dds!$2:$2,dds!$4:$4)),2,FALSE()),VLOOKUP(TODAY(),STOCKHISTORY($A124,TODAY()),2,FALSE())),VLOOKUP(TODAY()-1,STOCKHISTORY($A124,TODAY()-1),2,FALSE())),VLOOKUP(TODAY()-2,STOCKHISTORY($A124,TODAY()-2),2,FALSE())),$E34)</f>
        <v/>
      </c>
      <c r="Y124" s="368" t="str">
        <f t="array" ref="Y124">IFERROR(IFERROR(IFERROR(IF(TODAY()&gt;=$H123,VLOOKUP(XLOOKUP(Y$115,dds!$2:$2,dds!$4:$4),STOCKHISTORY($A124,XLOOKUP(Y$115,dds!$2:$2,dds!$4:$4)),2,FALSE()),VLOOKUP(TODAY(),STOCKHISTORY($A124,TODAY()),2,FALSE())),VLOOKUP(TODAY()-1,STOCKHISTORY($A124,TODAY()-1),2,FALSE())),VLOOKUP(TODAY()-2,STOCKHISTORY($A124,TODAY()-2),2,FALSE())),$E34)</f>
        <v/>
      </c>
      <c r="Z124" s="368" t="str">
        <f t="array" ref="Z124">IFERROR(IFERROR(IFERROR(IF(TODAY()&gt;=$H123,VLOOKUP(XLOOKUP(Z$115,dds!$2:$2,dds!$4:$4),STOCKHISTORY($A124,XLOOKUP(Z$115,dds!$2:$2,dds!$4:$4)),2,FALSE()),VLOOKUP(TODAY(),STOCKHISTORY($A124,TODAY()),2,FALSE())),VLOOKUP(TODAY()-1,STOCKHISTORY($A124,TODAY()-1),2,FALSE())),VLOOKUP(TODAY()-2,STOCKHISTORY($A124,TODAY()-2),2,FALSE())),$E34)</f>
        <v/>
      </c>
      <c r="AA124" s="368" t="str">
        <f t="array" ref="AA124">IFERROR(IFERROR(IFERROR(IF(TODAY()&gt;=$H123,VLOOKUP(XLOOKUP(AA$115,dds!$2:$2,dds!$4:$4),STOCKHISTORY($A124,XLOOKUP(AA$115,dds!$2:$2,dds!$4:$4)),2,FALSE()),VLOOKUP(TODAY(),STOCKHISTORY($A124,TODAY()),2,FALSE())),VLOOKUP(TODAY()-1,STOCKHISTORY($A124,TODAY()-1),2,FALSE())),VLOOKUP(TODAY()-2,STOCKHISTORY($A124,TODAY()-2),2,FALSE())),$E34)</f>
        <v/>
      </c>
      <c r="AB124" s="368" t="str">
        <f t="array" ref="AB124">IFERROR(IFERROR(IFERROR(IF(TODAY()&gt;=$H123,VLOOKUP(XLOOKUP(AB$115,dds!$2:$2,dds!$4:$4),STOCKHISTORY($A124,XLOOKUP(AB$115,dds!$2:$2,dds!$4:$4)),2,FALSE()),VLOOKUP(TODAY(),STOCKHISTORY($A124,TODAY()),2,FALSE())),VLOOKUP(TODAY()-1,STOCKHISTORY($A124,TODAY()-1),2,FALSE())),VLOOKUP(TODAY()-2,STOCKHISTORY($A124,TODAY()-2),2,FALSE())),$E34)</f>
        <v/>
      </c>
      <c r="AC124" s="368" t="str">
        <f t="array" ref="AC124">IFERROR(IFERROR(IFERROR(IF(TODAY()&gt;=$H123,VLOOKUP(XLOOKUP(AC$115,dds!$2:$2,dds!$4:$4),STOCKHISTORY($A124,XLOOKUP(AC$115,dds!$2:$2,dds!$4:$4)),2,FALSE()),VLOOKUP(TODAY(),STOCKHISTORY($A124,TODAY()),2,FALSE())),VLOOKUP(TODAY()-1,STOCKHISTORY($A124,TODAY()-1),2,FALSE())),VLOOKUP(TODAY()-2,STOCKHISTORY($A124,TODAY()-2),2,FALSE())),$E34)</f>
        <v/>
      </c>
      <c r="AD124" s="368" t="str">
        <f t="array" ref="AD124">IFERROR(IFERROR(IFERROR(IF(TODAY()&gt;=$H123,VLOOKUP(XLOOKUP(AD$115,dds!$2:$2,dds!$4:$4),STOCKHISTORY($A124,XLOOKUP(AD$115,dds!$2:$2,dds!$4:$4)),2,FALSE()),VLOOKUP(TODAY(),STOCKHISTORY($A124,TODAY()),2,FALSE())),VLOOKUP(TODAY()-1,STOCKHISTORY($A124,TODAY()-1),2,FALSE())),VLOOKUP(TODAY()-2,STOCKHISTORY($A124,TODAY()-2),2,FALSE())),$E34)</f>
        <v/>
      </c>
      <c r="AE124" s="368" t="str">
        <f t="array" ref="AE124">IFERROR(IFERROR(IFERROR(IF(TODAY()&gt;=$H123,VLOOKUP(XLOOKUP(AE$115,dds!$2:$2,dds!$4:$4),STOCKHISTORY($A124,XLOOKUP(AE$115,dds!$2:$2,dds!$4:$4)),2,FALSE()),VLOOKUP(TODAY(),STOCKHISTORY($A124,TODAY()),2,FALSE())),VLOOKUP(TODAY()-1,STOCKHISTORY($A124,TODAY()-1),2,FALSE())),VLOOKUP(TODAY()-2,STOCKHISTORY($A124,TODAY()-2),2,FALSE())),$E34)</f>
        <v/>
      </c>
      <c r="AF124" s="368" t="str">
        <f t="array" ref="AF124">IFERROR(IFERROR(IFERROR(IF(TODAY()&gt;=$H123,VLOOKUP(XLOOKUP(AF$115,dds!$2:$2,dds!$4:$4),STOCKHISTORY($A124,XLOOKUP(AF$115,dds!$2:$2,dds!$4:$4)),2,FALSE()),VLOOKUP(TODAY(),STOCKHISTORY($A124,TODAY()),2,FALSE())),VLOOKUP(TODAY()-1,STOCKHISTORY($A124,TODAY()-1),2,FALSE())),VLOOKUP(TODAY()-2,STOCKHISTORY($A124,TODAY()-2),2,FALSE())),$E34)</f>
        <v/>
      </c>
      <c r="AG124" s="368" t="str">
        <f t="array" ref="AG124">IFERROR(IFERROR(IFERROR(IF(TODAY()&gt;=$H123,VLOOKUP(XLOOKUP(AG$115,dds!$2:$2,dds!$4:$4),STOCKHISTORY($A124,XLOOKUP(AG$115,dds!$2:$2,dds!$4:$4)),2,FALSE()),VLOOKUP(TODAY(),STOCKHISTORY($A124,TODAY()),2,FALSE())),VLOOKUP(TODAY()-1,STOCKHISTORY($A124,TODAY()-1),2,FALSE())),VLOOKUP(TODAY()-2,STOCKHISTORY($A124,TODAY()-2),2,FALSE())),$E34)</f>
        <v/>
      </c>
      <c r="AH124" s="368" t="str">
        <f t="array" ref="AH124">IFERROR(IFERROR(IFERROR(IF(TODAY()&gt;=$H123,VLOOKUP(XLOOKUP(AH$115,dds!$2:$2,dds!$4:$4),STOCKHISTORY($A124,XLOOKUP(AH$115,dds!$2:$2,dds!$4:$4)),2,FALSE()),VLOOKUP(TODAY(),STOCKHISTORY($A124,TODAY()),2,FALSE())),VLOOKUP(TODAY()-1,STOCKHISTORY($A124,TODAY()-1),2,FALSE())),VLOOKUP(TODAY()-2,STOCKHISTORY($A124,TODAY()-2),2,FALSE())),$E34)</f>
        <v/>
      </c>
      <c r="AI124" s="368" t="str">
        <f t="array" ref="AI124">IFERROR(IFERROR(IFERROR(IF(TODAY()&gt;=$H123,VLOOKUP(XLOOKUP(AI$115,dds!$2:$2,dds!$4:$4),STOCKHISTORY($A124,XLOOKUP(AI$115,dds!$2:$2,dds!$4:$4)),2,FALSE()),VLOOKUP(TODAY(),STOCKHISTORY($A124,TODAY()),2,FALSE())),VLOOKUP(TODAY()-1,STOCKHISTORY($A124,TODAY()-1),2,FALSE())),VLOOKUP(TODAY()-2,STOCKHISTORY($A124,TODAY()-2),2,FALSE())),$E34)</f>
        <v/>
      </c>
      <c r="AJ124" s="368" t="str">
        <f t="array" ref="AJ124">IFERROR(IFERROR(IFERROR(IF(TODAY()&gt;=$H123,VLOOKUP(XLOOKUP(AJ$115,dds!$2:$2,dds!$4:$4),STOCKHISTORY($A124,XLOOKUP(AJ$115,dds!$2:$2,dds!$4:$4)),2,FALSE()),VLOOKUP(TODAY(),STOCKHISTORY($A124,TODAY()),2,FALSE())),VLOOKUP(TODAY()-1,STOCKHISTORY($A124,TODAY()-1),2,FALSE())),VLOOKUP(TODAY()-2,STOCKHISTORY($A124,TODAY()-2),2,FALSE())),$E34)</f>
        <v/>
      </c>
      <c r="AK124" s="368" t="str">
        <f t="array" ref="AK124">IFERROR(IFERROR(IFERROR(IF(TODAY()&gt;=$H123,VLOOKUP(XLOOKUP(AK$115,dds!$2:$2,dds!$4:$4),STOCKHISTORY($A124,XLOOKUP(AK$115,dds!$2:$2,dds!$4:$4)),2,FALSE()),VLOOKUP(TODAY(),STOCKHISTORY($A124,TODAY()),2,FALSE())),VLOOKUP(TODAY()-1,STOCKHISTORY($A124,TODAY()-1),2,FALSE())),VLOOKUP(TODAY()-2,STOCKHISTORY($A124,TODAY()-2),2,FALSE())),$E34)</f>
        <v/>
      </c>
      <c r="AL124" s="368" t="str">
        <f t="array" ref="AL124">IFERROR(IFERROR(IFERROR(IF(TODAY()&gt;=$H123,VLOOKUP(XLOOKUP(AL$115,dds!$2:$2,dds!$4:$4),STOCKHISTORY($A124,XLOOKUP(AL$115,dds!$2:$2,dds!$4:$4)),2,FALSE()),VLOOKUP(TODAY(),STOCKHISTORY($A124,TODAY()),2,FALSE())),VLOOKUP(TODAY()-1,STOCKHISTORY($A124,TODAY()-1),2,FALSE())),VLOOKUP(TODAY()-2,STOCKHISTORY($A124,TODAY()-2),2,FALSE())),$E34)</f>
        <v/>
      </c>
      <c r="AM124" s="368" t="str">
        <f t="array" ref="AM124">IFERROR(IFERROR(IFERROR(IF(TODAY()&gt;=$H123,VLOOKUP(XLOOKUP(AM$115,dds!$2:$2,dds!$4:$4),STOCKHISTORY($A124,XLOOKUP(AM$115,dds!$2:$2,dds!$4:$4)),2,FALSE()),VLOOKUP(TODAY(),STOCKHISTORY($A124,TODAY()),2,FALSE())),VLOOKUP(TODAY()-1,STOCKHISTORY($A124,TODAY()-1),2,FALSE())),VLOOKUP(TODAY()-2,STOCKHISTORY($A124,TODAY()-2),2,FALSE())),$E34)</f>
        <v/>
      </c>
      <c r="AN124" s="368" t="str">
        <f t="array" ref="AN124">IFERROR(IFERROR(IFERROR(IF(TODAY()&gt;=$H123,VLOOKUP(XLOOKUP(AN$115,dds!$2:$2,dds!$4:$4),STOCKHISTORY($A124,XLOOKUP(AN$115,dds!$2:$2,dds!$4:$4)),2,FALSE()),VLOOKUP(TODAY(),STOCKHISTORY($A124,TODAY()),2,FALSE())),VLOOKUP(TODAY()-1,STOCKHISTORY($A124,TODAY()-1),2,FALSE())),VLOOKUP(TODAY()-2,STOCKHISTORY($A124,TODAY()-2),2,FALSE())),$E34)</f>
        <v/>
      </c>
      <c r="AO124" s="368" t="str">
        <f t="array" ref="AO124">IFERROR(IFERROR(IFERROR(IF(TODAY()&gt;=$H123,VLOOKUP(XLOOKUP(AO$115,dds!$2:$2,dds!$4:$4),STOCKHISTORY($A124,XLOOKUP(AO$115,dds!$2:$2,dds!$4:$4)),2,FALSE()),VLOOKUP(TODAY(),STOCKHISTORY($A124,TODAY()),2,FALSE())),VLOOKUP(TODAY()-1,STOCKHISTORY($A124,TODAY()-1),2,FALSE())),VLOOKUP(TODAY()-2,STOCKHISTORY($A124,TODAY()-2),2,FALSE())),$E34)</f>
        <v/>
      </c>
      <c r="AP124" s="368" t="str">
        <f t="array" ref="AP124">IFERROR(IFERROR(IFERROR(IF(TODAY()&gt;=$H123,VLOOKUP(XLOOKUP(AP$115,dds!$2:$2,dds!$4:$4),STOCKHISTORY($A124,XLOOKUP(AP$115,dds!$2:$2,dds!$4:$4)),2,FALSE()),VLOOKUP(TODAY(),STOCKHISTORY($A124,TODAY()),2,FALSE())),VLOOKUP(TODAY()-1,STOCKHISTORY($A124,TODAY()-1),2,FALSE())),VLOOKUP(TODAY()-2,STOCKHISTORY($A124,TODAY()-2),2,FALSE())),$E34)</f>
        <v/>
      </c>
      <c r="AQ124" s="368" t="str">
        <f t="array" ref="AQ124">IFERROR(IFERROR(IFERROR(IF(TODAY()&gt;=$H123,VLOOKUP(XLOOKUP(AQ$115,dds!$2:$2,dds!$4:$4),STOCKHISTORY($A124,XLOOKUP(AQ$115,dds!$2:$2,dds!$4:$4)),2,FALSE()),VLOOKUP(TODAY(),STOCKHISTORY($A124,TODAY()),2,FALSE())),VLOOKUP(TODAY()-1,STOCKHISTORY($A124,TODAY()-1),2,FALSE())),VLOOKUP(TODAY()-2,STOCKHISTORY($A124,TODAY()-2),2,FALSE())),$E34)</f>
        <v/>
      </c>
      <c r="AR124" s="368" t="str">
        <f t="array" ref="AR124">IFERROR(IFERROR(IFERROR(IF(TODAY()&gt;=$H123,VLOOKUP(XLOOKUP(AR$115,dds!$2:$2,dds!$4:$4),STOCKHISTORY($A124,XLOOKUP(AR$115,dds!$2:$2,dds!$4:$4)),2,FALSE()),VLOOKUP(TODAY(),STOCKHISTORY($A124,TODAY()),2,FALSE())),VLOOKUP(TODAY()-1,STOCKHISTORY($A124,TODAY()-1),2,FALSE())),VLOOKUP(TODAY()-2,STOCKHISTORY($A124,TODAY()-2),2,FALSE())),$E34)</f>
        <v/>
      </c>
      <c r="AS124" s="368" t="str">
        <f t="array" ref="AS124">IFERROR(IFERROR(IFERROR(IF(TODAY()&gt;=$H123,VLOOKUP(XLOOKUP(AS$115,dds!$2:$2,dds!$4:$4),STOCKHISTORY($A124,XLOOKUP(AS$115,dds!$2:$2,dds!$4:$4)),2,FALSE()),VLOOKUP(TODAY(),STOCKHISTORY($A124,TODAY()),2,FALSE())),VLOOKUP(TODAY()-1,STOCKHISTORY($A124,TODAY()-1),2,FALSE())),VLOOKUP(TODAY()-2,STOCKHISTORY($A124,TODAY()-2),2,FALSE())),$E34)</f>
        <v/>
      </c>
      <c r="AT124" s="368" t="str">
        <f t="array" ref="AT124">IFERROR(IFERROR(IFERROR(IF(TODAY()&gt;=$H123,VLOOKUP(XLOOKUP(AT$115,dds!$2:$2,dds!$4:$4),STOCKHISTORY($A124,XLOOKUP(AT$115,dds!$2:$2,dds!$4:$4)),2,FALSE()),VLOOKUP(TODAY(),STOCKHISTORY($A124,TODAY()),2,FALSE())),VLOOKUP(TODAY()-1,STOCKHISTORY($A124,TODAY()-1),2,FALSE())),VLOOKUP(TODAY()-2,STOCKHISTORY($A124,TODAY()-2),2,FALSE())),$E34)</f>
        <v/>
      </c>
      <c r="AU124" s="368" t="str">
        <f t="array" ref="AU124">IFERROR(IFERROR(IFERROR(IF(TODAY()&gt;=$H123,VLOOKUP(XLOOKUP(AU$115,dds!$2:$2,dds!$4:$4),STOCKHISTORY($A124,XLOOKUP(AU$115,dds!$2:$2,dds!$4:$4)),2,FALSE()),VLOOKUP(TODAY(),STOCKHISTORY($A124,TODAY()),2,FALSE())),VLOOKUP(TODAY()-1,STOCKHISTORY($A124,TODAY()-1),2,FALSE())),VLOOKUP(TODAY()-2,STOCKHISTORY($A124,TODAY()-2),2,FALSE())),$E34)</f>
        <v/>
      </c>
      <c r="AV124" s="368" t="str">
        <f t="array" ref="AV124">IFERROR(IFERROR(IFERROR(IF(TODAY()&gt;=$H123,VLOOKUP(XLOOKUP(AV$115,dds!$2:$2,dds!$4:$4),STOCKHISTORY($A124,XLOOKUP(AV$115,dds!$2:$2,dds!$4:$4)),2,FALSE()),VLOOKUP(TODAY(),STOCKHISTORY($A124,TODAY()),2,FALSE())),VLOOKUP(TODAY()-1,STOCKHISTORY($A124,TODAY()-1),2,FALSE())),VLOOKUP(TODAY()-2,STOCKHISTORY($A124,TODAY()-2),2,FALSE())),$E34)</f>
        <v/>
      </c>
      <c r="AW124" s="368" t="str">
        <f t="array" ref="AW124">IFERROR(IFERROR(IFERROR(IF(TODAY()&gt;=$H123,VLOOKUP(XLOOKUP(AW$115,dds!$2:$2,dds!$4:$4),STOCKHISTORY($A124,XLOOKUP(AW$115,dds!$2:$2,dds!$4:$4)),2,FALSE()),VLOOKUP(TODAY(),STOCKHISTORY($A124,TODAY()),2,FALSE())),VLOOKUP(TODAY()-1,STOCKHISTORY($A124,TODAY()-1),2,FALSE())),VLOOKUP(TODAY()-2,STOCKHISTORY($A124,TODAY()-2),2,FALSE())),$E34)</f>
        <v/>
      </c>
      <c r="AX124" s="368" t="str">
        <f t="array" ref="AX124">IFERROR(IFERROR(IFERROR(IF(TODAY()&gt;=$H123,VLOOKUP(XLOOKUP(AX$115,dds!$2:$2,dds!$4:$4),STOCKHISTORY($A124,XLOOKUP(AX$115,dds!$2:$2,dds!$4:$4)),2,FALSE()),VLOOKUP(TODAY(),STOCKHISTORY($A124,TODAY()),2,FALSE())),VLOOKUP(TODAY()-1,STOCKHISTORY($A124,TODAY()-1),2,FALSE())),VLOOKUP(TODAY()-2,STOCKHISTORY($A124,TODAY()-2),2,FALSE())),$E34)</f>
        <v/>
      </c>
      <c r="AY124" s="368" t="str">
        <f t="array" ref="AY124">IFERROR(IFERROR(IFERROR(IF(TODAY()&gt;=$H123,VLOOKUP(XLOOKUP(AY$115,dds!$2:$2,dds!$4:$4),STOCKHISTORY($A124,XLOOKUP(AY$115,dds!$2:$2,dds!$4:$4)),2,FALSE()),VLOOKUP(TODAY(),STOCKHISTORY($A124,TODAY()),2,FALSE())),VLOOKUP(TODAY()-1,STOCKHISTORY($A124,TODAY()-1),2,FALSE())),VLOOKUP(TODAY()-2,STOCKHISTORY($A124,TODAY()-2),2,FALSE())),$E34)</f>
        <v/>
      </c>
      <c r="AZ124" s="368" t="str">
        <f t="array" ref="AZ124">IFERROR(IFERROR(IFERROR(IF(TODAY()&gt;=$H123,VLOOKUP(XLOOKUP(AZ$115,dds!$2:$2,dds!$4:$4),STOCKHISTORY($A124,XLOOKUP(AZ$115,dds!$2:$2,dds!$4:$4)),2,FALSE()),VLOOKUP(TODAY(),STOCKHISTORY($A124,TODAY()),2,FALSE())),VLOOKUP(TODAY()-1,STOCKHISTORY($A124,TODAY()-1),2,FALSE())),VLOOKUP(TODAY()-2,STOCKHISTORY($A124,TODAY()-2),2,FALSE())),$E34)</f>
        <v/>
      </c>
      <c r="BA124" s="368" t="str">
        <f t="array" ref="BA124">IFERROR(IFERROR(IFERROR(IF(TODAY()&gt;=$H123,VLOOKUP(XLOOKUP(BA$115,dds!$2:$2,dds!$4:$4),STOCKHISTORY($A124,XLOOKUP(BA$115,dds!$2:$2,dds!$4:$4)),2,FALSE()),VLOOKUP(TODAY(),STOCKHISTORY($A124,TODAY()),2,FALSE())),VLOOKUP(TODAY()-1,STOCKHISTORY($A124,TODAY()-1),2,FALSE())),VLOOKUP(TODAY()-2,STOCKHISTORY($A124,TODAY()-2),2,FALSE())),$E34)</f>
        <v/>
      </c>
      <c r="BB124" s="368" t="str">
        <f t="array" ref="BB124">IFERROR(IFERROR(IFERROR(IF(TODAY()&gt;=$H123,VLOOKUP(XLOOKUP(BB$115,dds!$2:$2,dds!$4:$4),STOCKHISTORY($A124,XLOOKUP(BB$115,dds!$2:$2,dds!$4:$4)),2,FALSE()),VLOOKUP(TODAY(),STOCKHISTORY($A124,TODAY()),2,FALSE())),VLOOKUP(TODAY()-1,STOCKHISTORY($A124,TODAY()-1),2,FALSE())),VLOOKUP(TODAY()-2,STOCKHISTORY($A124,TODAY()-2),2,FALSE())),$E34)</f>
        <v/>
      </c>
      <c r="BC124" s="368" t="str">
        <f t="array" ref="BC124">IFERROR(IFERROR(IFERROR(IF(TODAY()&gt;=$H123,VLOOKUP(XLOOKUP(BC$115,dds!$2:$2,dds!$4:$4),STOCKHISTORY($A124,XLOOKUP(BC$115,dds!$2:$2,dds!$4:$4)),2,FALSE()),VLOOKUP(TODAY(),STOCKHISTORY($A124,TODAY()),2,FALSE())),VLOOKUP(TODAY()-1,STOCKHISTORY($A124,TODAY()-1),2,FALSE())),VLOOKUP(TODAY()-2,STOCKHISTORY($A124,TODAY()-2),2,FALSE())),$E34)</f>
        <v/>
      </c>
      <c r="BD124" s="368" t="str">
        <f t="array" ref="BD124">IFERROR(IFERROR(IFERROR(IF(TODAY()&gt;=$H123,VLOOKUP(XLOOKUP(BD$115,dds!$2:$2,dds!$4:$4),STOCKHISTORY($A124,XLOOKUP(BD$115,dds!$2:$2,dds!$4:$4)),2,FALSE()),VLOOKUP(TODAY(),STOCKHISTORY($A124,TODAY()),2,FALSE())),VLOOKUP(TODAY()-1,STOCKHISTORY($A124,TODAY()-1),2,FALSE())),VLOOKUP(TODAY()-2,STOCKHISTORY($A124,TODAY()-2),2,FALSE())),$E34)</f>
        <v/>
      </c>
      <c r="BE124" s="368" t="str">
        <f t="array" ref="BE124">IFERROR(IFERROR(IFERROR(IF(TODAY()&gt;=$H123,VLOOKUP(XLOOKUP(BE$115,dds!$2:$2,dds!$4:$4),STOCKHISTORY($A124,XLOOKUP(BE$115,dds!$2:$2,dds!$4:$4)),2,FALSE()),VLOOKUP(TODAY(),STOCKHISTORY($A124,TODAY()),2,FALSE())),VLOOKUP(TODAY()-1,STOCKHISTORY($A124,TODAY()-1),2,FALSE())),VLOOKUP(TODAY()-2,STOCKHISTORY($A124,TODAY()-2),2,FALSE())),$E34)</f>
        <v/>
      </c>
      <c r="BF124" s="368" t="str">
        <f t="array" ref="BF124">IFERROR(IFERROR(IFERROR(IF(TODAY()&gt;=$H123,VLOOKUP(XLOOKUP(BF$115,dds!$2:$2,dds!$4:$4),STOCKHISTORY($A124,XLOOKUP(BF$115,dds!$2:$2,dds!$4:$4)),2,FALSE()),VLOOKUP(TODAY(),STOCKHISTORY($A124,TODAY()),2,FALSE())),VLOOKUP(TODAY()-1,STOCKHISTORY($A124,TODAY()-1),2,FALSE())),VLOOKUP(TODAY()-2,STOCKHISTORY($A124,TODAY()-2),2,FALSE())),$E34)</f>
        <v/>
      </c>
      <c r="BG124" s="368" t="str">
        <f t="array" ref="BG124">IFERROR(IFERROR(IFERROR(IF(TODAY()&gt;=$H123,VLOOKUP(XLOOKUP(BG$115,dds!$2:$2,dds!$4:$4),STOCKHISTORY($A124,XLOOKUP(BG$115,dds!$2:$2,dds!$4:$4)),2,FALSE()),VLOOKUP(TODAY(),STOCKHISTORY($A124,TODAY()),2,FALSE())),VLOOKUP(TODAY()-1,STOCKHISTORY($A124,TODAY()-1),2,FALSE())),VLOOKUP(TODAY()-2,STOCKHISTORY($A124,TODAY()-2),2,FALSE())),$E34)</f>
        <v/>
      </c>
      <c r="BH124" s="368" t="str">
        <f t="array" ref="BH124">IFERROR(IFERROR(IFERROR(IF(TODAY()&gt;=$H123,VLOOKUP(XLOOKUP(BH$115,dds!$2:$2,dds!$4:$4),STOCKHISTORY($A124,XLOOKUP(BH$115,dds!$2:$2,dds!$4:$4)),2,FALSE()),VLOOKUP(TODAY(),STOCKHISTORY($A124,TODAY()),2,FALSE())),VLOOKUP(TODAY()-1,STOCKHISTORY($A124,TODAY()-1),2,FALSE())),VLOOKUP(TODAY()-2,STOCKHISTORY($A124,TODAY()-2),2,FALSE())),$E34)</f>
        <v/>
      </c>
      <c r="BI124" s="368" t="str">
        <f t="array" ref="BI124">IFERROR(IFERROR(IFERROR(IF(TODAY()&gt;=$H123,VLOOKUP(XLOOKUP(BI$115,dds!$2:$2,dds!$4:$4),STOCKHISTORY($A124,XLOOKUP(BI$115,dds!$2:$2,dds!$4:$4)),2,FALSE()),VLOOKUP(TODAY(),STOCKHISTORY($A124,TODAY()),2,FALSE())),VLOOKUP(TODAY()-1,STOCKHISTORY($A124,TODAY()-1),2,FALSE())),VLOOKUP(TODAY()-2,STOCKHISTORY($A124,TODAY()-2),2,FALSE())),$E34)</f>
        <v/>
      </c>
      <c r="BJ124" s="368" t="str">
        <f t="array" ref="BJ124">IFERROR(IFERROR(IFERROR(IF(TODAY()&gt;=$H123,VLOOKUP(XLOOKUP(BJ$115,dds!$2:$2,dds!$4:$4),STOCKHISTORY($A124,XLOOKUP(BJ$115,dds!$2:$2,dds!$4:$4)),2,FALSE()),VLOOKUP(TODAY(),STOCKHISTORY($A124,TODAY()),2,FALSE())),VLOOKUP(TODAY()-1,STOCKHISTORY($A124,TODAY()-1),2,FALSE())),VLOOKUP(TODAY()-2,STOCKHISTORY($A124,TODAY()-2),2,FALSE())),$E34)</f>
        <v/>
      </c>
      <c r="BK124" s="368" t="str">
        <f t="array" ref="BK124">IFERROR(IFERROR(IFERROR(IF(TODAY()&gt;=$H123,VLOOKUP(XLOOKUP(BK$115,dds!$2:$2,dds!$4:$4),STOCKHISTORY($A124,XLOOKUP(BK$115,dds!$2:$2,dds!$4:$4)),2,FALSE()),VLOOKUP(TODAY(),STOCKHISTORY($A124,TODAY()),2,FALSE())),VLOOKUP(TODAY()-1,STOCKHISTORY($A124,TODAY()-1),2,FALSE())),VLOOKUP(TODAY()-2,STOCKHISTORY($A124,TODAY()-2),2,FALSE())),$E34)</f>
        <v/>
      </c>
      <c r="BL124" s="368" t="str">
        <f t="array" ref="BL124">IFERROR(IFERROR(IFERROR(IF(TODAY()&gt;=$H123,VLOOKUP(XLOOKUP(BL$115,dds!$2:$2,dds!$4:$4),STOCKHISTORY($A124,XLOOKUP(BL$115,dds!$2:$2,dds!$4:$4)),2,FALSE()),VLOOKUP(TODAY(),STOCKHISTORY($A124,TODAY()),2,FALSE())),VLOOKUP(TODAY()-1,STOCKHISTORY($A124,TODAY()-1),2,FALSE())),VLOOKUP(TODAY()-2,STOCKHISTORY($A124,TODAY()-2),2,FALSE())),$E34)</f>
        <v/>
      </c>
    </row>
    <row r="125" ht="14.25" customHeight="1">
      <c r="A125" s="367"/>
      <c r="B125" s="367"/>
      <c r="C125" s="440" t="str">
        <f t="shared" si="2"/>
        <v/>
      </c>
      <c r="D125" s="368"/>
      <c r="E125" s="368" t="str">
        <f t="array" ref="E125">IFERROR(IFERROR(IFERROR(IF(TODAY()&gt;=$H124,VLOOKUP(XLOOKUP(E$115,dds!$2:$2,dds!$4:$4),STOCKHISTORY($A125,XLOOKUP(E$115,dds!$2:$2,dds!$4:$4)),2,FALSE()),VLOOKUP(TODAY(),STOCKHISTORY($A125,TODAY()),2,FALSE())),VLOOKUP(TODAY()-1,STOCKHISTORY($A125,TODAY()-1),2,FALSE())),VLOOKUP(TODAY()-2,STOCKHISTORY($A125,TODAY()-2),2,FALSE())),$E35)</f>
        <v/>
      </c>
      <c r="F125" s="368" t="str">
        <f t="array" ref="F125">IFERROR(IFERROR(IFERROR(IF(TODAY()&gt;=$H124,VLOOKUP(XLOOKUP(F$115,dds!$2:$2,dds!$4:$4),STOCKHISTORY($A125,XLOOKUP(F$115,dds!$2:$2,dds!$4:$4)),2,FALSE()),VLOOKUP(TODAY(),STOCKHISTORY($A125,TODAY()),2,FALSE())),VLOOKUP(TODAY()-1,STOCKHISTORY($A125,TODAY()-1),2,FALSE())),VLOOKUP(TODAY()-2,STOCKHISTORY($A125,TODAY()-2),2,FALSE())),$E35)</f>
        <v/>
      </c>
      <c r="G125" s="368" t="str">
        <f t="array" ref="G125">IFERROR(IFERROR(IFERROR(IF(TODAY()&gt;=$H124,VLOOKUP(XLOOKUP(G$115,dds!$2:$2,dds!$4:$4),STOCKHISTORY($A125,XLOOKUP(G$115,dds!$2:$2,dds!$4:$4)),2,FALSE()),VLOOKUP(TODAY(),STOCKHISTORY($A125,TODAY()),2,FALSE())),VLOOKUP(TODAY()-1,STOCKHISTORY($A125,TODAY()-1),2,FALSE())),VLOOKUP(TODAY()-2,STOCKHISTORY($A125,TODAY()-2),2,FALSE())),$E35)</f>
        <v/>
      </c>
      <c r="H125" s="368" t="str">
        <f t="array" ref="H125">IFERROR(IFERROR(IFERROR(IF(TODAY()&gt;=$H124,VLOOKUP(XLOOKUP(H$115,dds!$2:$2,dds!$4:$4),STOCKHISTORY($A125,XLOOKUP(H$115,dds!$2:$2,dds!$4:$4)),2,FALSE()),VLOOKUP(TODAY(),STOCKHISTORY($A125,TODAY()),2,FALSE())),VLOOKUP(TODAY()-1,STOCKHISTORY($A125,TODAY()-1),2,FALSE())),VLOOKUP(TODAY()-2,STOCKHISTORY($A125,TODAY()-2),2,FALSE())),$E35)</f>
        <v/>
      </c>
      <c r="I125" s="368" t="str">
        <f t="array" ref="I125">IFERROR(IFERROR(IFERROR(IF(TODAY()&gt;=$H124,VLOOKUP(XLOOKUP(I$115,dds!$2:$2,dds!$4:$4),STOCKHISTORY($A125,XLOOKUP(I$115,dds!$2:$2,dds!$4:$4)),2,FALSE()),VLOOKUP(TODAY(),STOCKHISTORY($A125,TODAY()),2,FALSE())),VLOOKUP(TODAY()-1,STOCKHISTORY($A125,TODAY()-1),2,FALSE())),VLOOKUP(TODAY()-2,STOCKHISTORY($A125,TODAY()-2),2,FALSE())),$E35)</f>
        <v/>
      </c>
      <c r="J125" s="368" t="str">
        <f t="array" ref="J125">IFERROR(IFERROR(IFERROR(IF(TODAY()&gt;=$H124,VLOOKUP(XLOOKUP(J$115,dds!$2:$2,dds!$4:$4),STOCKHISTORY($A125,XLOOKUP(J$115,dds!$2:$2,dds!$4:$4)),2,FALSE()),VLOOKUP(TODAY(),STOCKHISTORY($A125,TODAY()),2,FALSE())),VLOOKUP(TODAY()-1,STOCKHISTORY($A125,TODAY()-1),2,FALSE())),VLOOKUP(TODAY()-2,STOCKHISTORY($A125,TODAY()-2),2,FALSE())),$E35)</f>
        <v/>
      </c>
      <c r="K125" s="368" t="str">
        <f t="array" ref="K125">IFERROR(IFERROR(IFERROR(IF(TODAY()&gt;=$H124,VLOOKUP(XLOOKUP(K$115,dds!$2:$2,dds!$4:$4),STOCKHISTORY($A125,XLOOKUP(K$115,dds!$2:$2,dds!$4:$4)),2,FALSE()),VLOOKUP(TODAY(),STOCKHISTORY($A125,TODAY()),2,FALSE())),VLOOKUP(TODAY()-1,STOCKHISTORY($A125,TODAY()-1),2,FALSE())),VLOOKUP(TODAY()-2,STOCKHISTORY($A125,TODAY()-2),2,FALSE())),$E35)</f>
        <v/>
      </c>
      <c r="L125" s="368" t="str">
        <f t="array" ref="L125">IFERROR(IFERROR(IFERROR(IF(TODAY()&gt;=$H124,VLOOKUP(XLOOKUP(L$115,dds!$2:$2,dds!$4:$4),STOCKHISTORY($A125,XLOOKUP(L$115,dds!$2:$2,dds!$4:$4)),2,FALSE()),VLOOKUP(TODAY(),STOCKHISTORY($A125,TODAY()),2,FALSE())),VLOOKUP(TODAY()-1,STOCKHISTORY($A125,TODAY()-1),2,FALSE())),VLOOKUP(TODAY()-2,STOCKHISTORY($A125,TODAY()-2),2,FALSE())),$E35)</f>
        <v/>
      </c>
      <c r="M125" s="368" t="str">
        <f t="array" ref="M125">IFERROR(IFERROR(IFERROR(IF(TODAY()&gt;=$H124,VLOOKUP(XLOOKUP(M$115,dds!$2:$2,dds!$4:$4),STOCKHISTORY($A125,XLOOKUP(M$115,dds!$2:$2,dds!$4:$4)),2,FALSE()),VLOOKUP(TODAY(),STOCKHISTORY($A125,TODAY()),2,FALSE())),VLOOKUP(TODAY()-1,STOCKHISTORY($A125,TODAY()-1),2,FALSE())),VLOOKUP(TODAY()-2,STOCKHISTORY($A125,TODAY()-2),2,FALSE())),$E35)</f>
        <v/>
      </c>
      <c r="N125" s="368" t="str">
        <f t="array" ref="N125">IFERROR(IFERROR(IFERROR(IF(TODAY()&gt;=$H124,VLOOKUP(XLOOKUP(N$115,dds!$2:$2,dds!$4:$4),STOCKHISTORY($A125,XLOOKUP(N$115,dds!$2:$2,dds!$4:$4)),2,FALSE()),VLOOKUP(TODAY(),STOCKHISTORY($A125,TODAY()),2,FALSE())),VLOOKUP(TODAY()-1,STOCKHISTORY($A125,TODAY()-1),2,FALSE())),VLOOKUP(TODAY()-2,STOCKHISTORY($A125,TODAY()-2),2,FALSE())),$E35)</f>
        <v/>
      </c>
      <c r="O125" s="368" t="str">
        <f t="array" ref="O125">IFERROR(IFERROR(IFERROR(IF(TODAY()&gt;=$H124,VLOOKUP(XLOOKUP(O$115,dds!$2:$2,dds!$4:$4),STOCKHISTORY($A125,XLOOKUP(O$115,dds!$2:$2,dds!$4:$4)),2,FALSE()),VLOOKUP(TODAY(),STOCKHISTORY($A125,TODAY()),2,FALSE())),VLOOKUP(TODAY()-1,STOCKHISTORY($A125,TODAY()-1),2,FALSE())),VLOOKUP(TODAY()-2,STOCKHISTORY($A125,TODAY()-2),2,FALSE())),$E35)</f>
        <v/>
      </c>
      <c r="P125" s="368" t="str">
        <f t="array" ref="P125">IFERROR(IFERROR(IFERROR(IF(TODAY()&gt;=$H124,VLOOKUP(XLOOKUP(P$115,dds!$2:$2,dds!$4:$4),STOCKHISTORY($A125,XLOOKUP(P$115,dds!$2:$2,dds!$4:$4)),2,FALSE()),VLOOKUP(TODAY(),STOCKHISTORY($A125,TODAY()),2,FALSE())),VLOOKUP(TODAY()-1,STOCKHISTORY($A125,TODAY()-1),2,FALSE())),VLOOKUP(TODAY()-2,STOCKHISTORY($A125,TODAY()-2),2,FALSE())),$E35)</f>
        <v/>
      </c>
      <c r="Q125" s="368" t="str">
        <f t="array" ref="Q125">IFERROR(IFERROR(IFERROR(IF(TODAY()&gt;=$H124,VLOOKUP(XLOOKUP(Q$115,dds!$2:$2,dds!$4:$4),STOCKHISTORY($A125,XLOOKUP(Q$115,dds!$2:$2,dds!$4:$4)),2,FALSE()),VLOOKUP(TODAY(),STOCKHISTORY($A125,TODAY()),2,FALSE())),VLOOKUP(TODAY()-1,STOCKHISTORY($A125,TODAY()-1),2,FALSE())),VLOOKUP(TODAY()-2,STOCKHISTORY($A125,TODAY()-2),2,FALSE())),$E35)</f>
        <v/>
      </c>
      <c r="R125" s="368" t="str">
        <f t="array" ref="R125">IFERROR(IFERROR(IFERROR(IF(TODAY()&gt;=$H124,VLOOKUP(XLOOKUP(R$115,dds!$2:$2,dds!$4:$4),STOCKHISTORY($A125,XLOOKUP(R$115,dds!$2:$2,dds!$4:$4)),2,FALSE()),VLOOKUP(TODAY(),STOCKHISTORY($A125,TODAY()),2,FALSE())),VLOOKUP(TODAY()-1,STOCKHISTORY($A125,TODAY()-1),2,FALSE())),VLOOKUP(TODAY()-2,STOCKHISTORY($A125,TODAY()-2),2,FALSE())),$E35)</f>
        <v/>
      </c>
      <c r="S125" s="368" t="str">
        <f t="array" ref="S125">IFERROR(IFERROR(IFERROR(IF(TODAY()&gt;=$H124,VLOOKUP(XLOOKUP(S$115,dds!$2:$2,dds!$4:$4),STOCKHISTORY($A125,XLOOKUP(S$115,dds!$2:$2,dds!$4:$4)),2,FALSE()),VLOOKUP(TODAY(),STOCKHISTORY($A125,TODAY()),2,FALSE())),VLOOKUP(TODAY()-1,STOCKHISTORY($A125,TODAY()-1),2,FALSE())),VLOOKUP(TODAY()-2,STOCKHISTORY($A125,TODAY()-2),2,FALSE())),$E35)</f>
        <v/>
      </c>
      <c r="T125" s="368" t="str">
        <f t="array" ref="T125">IFERROR(IFERROR(IFERROR(IF(TODAY()&gt;=$H124,VLOOKUP(XLOOKUP(T$115,dds!$2:$2,dds!$4:$4),STOCKHISTORY($A125,XLOOKUP(T$115,dds!$2:$2,dds!$4:$4)),2,FALSE()),VLOOKUP(TODAY(),STOCKHISTORY($A125,TODAY()),2,FALSE())),VLOOKUP(TODAY()-1,STOCKHISTORY($A125,TODAY()-1),2,FALSE())),VLOOKUP(TODAY()-2,STOCKHISTORY($A125,TODAY()-2),2,FALSE())),$E35)</f>
        <v/>
      </c>
      <c r="U125" s="368" t="str">
        <f t="array" ref="U125">IFERROR(IFERROR(IFERROR(IF(TODAY()&gt;=$H124,VLOOKUP(XLOOKUP(U$115,dds!$2:$2,dds!$4:$4),STOCKHISTORY($A125,XLOOKUP(U$115,dds!$2:$2,dds!$4:$4)),2,FALSE()),VLOOKUP(TODAY(),STOCKHISTORY($A125,TODAY()),2,FALSE())),VLOOKUP(TODAY()-1,STOCKHISTORY($A125,TODAY()-1),2,FALSE())),VLOOKUP(TODAY()-2,STOCKHISTORY($A125,TODAY()-2),2,FALSE())),$E35)</f>
        <v/>
      </c>
      <c r="V125" s="368" t="str">
        <f t="array" ref="V125">IFERROR(IFERROR(IFERROR(IF(TODAY()&gt;=$H124,VLOOKUP(XLOOKUP(V$115,dds!$2:$2,dds!$4:$4),STOCKHISTORY($A125,XLOOKUP(V$115,dds!$2:$2,dds!$4:$4)),2,FALSE()),VLOOKUP(TODAY(),STOCKHISTORY($A125,TODAY()),2,FALSE())),VLOOKUP(TODAY()-1,STOCKHISTORY($A125,TODAY()-1),2,FALSE())),VLOOKUP(TODAY()-2,STOCKHISTORY($A125,TODAY()-2),2,FALSE())),$E35)</f>
        <v/>
      </c>
      <c r="W125" s="368" t="str">
        <f t="array" ref="W125">IFERROR(IFERROR(IFERROR(IF(TODAY()&gt;=$H124,VLOOKUP(XLOOKUP(W$115,dds!$2:$2,dds!$4:$4),STOCKHISTORY($A125,XLOOKUP(W$115,dds!$2:$2,dds!$4:$4)),2,FALSE()),VLOOKUP(TODAY(),STOCKHISTORY($A125,TODAY()),2,FALSE())),VLOOKUP(TODAY()-1,STOCKHISTORY($A125,TODAY()-1),2,FALSE())),VLOOKUP(TODAY()-2,STOCKHISTORY($A125,TODAY()-2),2,FALSE())),$E35)</f>
        <v/>
      </c>
      <c r="X125" s="368" t="str">
        <f t="array" ref="X125">IFERROR(IFERROR(IFERROR(IF(TODAY()&gt;=$H124,VLOOKUP(XLOOKUP(X$115,dds!$2:$2,dds!$4:$4),STOCKHISTORY($A125,XLOOKUP(X$115,dds!$2:$2,dds!$4:$4)),2,FALSE()),VLOOKUP(TODAY(),STOCKHISTORY($A125,TODAY()),2,FALSE())),VLOOKUP(TODAY()-1,STOCKHISTORY($A125,TODAY()-1),2,FALSE())),VLOOKUP(TODAY()-2,STOCKHISTORY($A125,TODAY()-2),2,FALSE())),$E35)</f>
        <v/>
      </c>
      <c r="Y125" s="368" t="str">
        <f t="array" ref="Y125">IFERROR(IFERROR(IFERROR(IF(TODAY()&gt;=$H124,VLOOKUP(XLOOKUP(Y$115,dds!$2:$2,dds!$4:$4),STOCKHISTORY($A125,XLOOKUP(Y$115,dds!$2:$2,dds!$4:$4)),2,FALSE()),VLOOKUP(TODAY(),STOCKHISTORY($A125,TODAY()),2,FALSE())),VLOOKUP(TODAY()-1,STOCKHISTORY($A125,TODAY()-1),2,FALSE())),VLOOKUP(TODAY()-2,STOCKHISTORY($A125,TODAY()-2),2,FALSE())),$E35)</f>
        <v/>
      </c>
      <c r="Z125" s="368" t="str">
        <f t="array" ref="Z125">IFERROR(IFERROR(IFERROR(IF(TODAY()&gt;=$H124,VLOOKUP(XLOOKUP(Z$115,dds!$2:$2,dds!$4:$4),STOCKHISTORY($A125,XLOOKUP(Z$115,dds!$2:$2,dds!$4:$4)),2,FALSE()),VLOOKUP(TODAY(),STOCKHISTORY($A125,TODAY()),2,FALSE())),VLOOKUP(TODAY()-1,STOCKHISTORY($A125,TODAY()-1),2,FALSE())),VLOOKUP(TODAY()-2,STOCKHISTORY($A125,TODAY()-2),2,FALSE())),$E35)</f>
        <v/>
      </c>
      <c r="AA125" s="368" t="str">
        <f t="array" ref="AA125">IFERROR(IFERROR(IFERROR(IF(TODAY()&gt;=$H124,VLOOKUP(XLOOKUP(AA$115,dds!$2:$2,dds!$4:$4),STOCKHISTORY($A125,XLOOKUP(AA$115,dds!$2:$2,dds!$4:$4)),2,FALSE()),VLOOKUP(TODAY(),STOCKHISTORY($A125,TODAY()),2,FALSE())),VLOOKUP(TODAY()-1,STOCKHISTORY($A125,TODAY()-1),2,FALSE())),VLOOKUP(TODAY()-2,STOCKHISTORY($A125,TODAY()-2),2,FALSE())),$E35)</f>
        <v/>
      </c>
      <c r="AB125" s="368" t="str">
        <f t="array" ref="AB125">IFERROR(IFERROR(IFERROR(IF(TODAY()&gt;=$H124,VLOOKUP(XLOOKUP(AB$115,dds!$2:$2,dds!$4:$4),STOCKHISTORY($A125,XLOOKUP(AB$115,dds!$2:$2,dds!$4:$4)),2,FALSE()),VLOOKUP(TODAY(),STOCKHISTORY($A125,TODAY()),2,FALSE())),VLOOKUP(TODAY()-1,STOCKHISTORY($A125,TODAY()-1),2,FALSE())),VLOOKUP(TODAY()-2,STOCKHISTORY($A125,TODAY()-2),2,FALSE())),$E35)</f>
        <v/>
      </c>
      <c r="AC125" s="368" t="str">
        <f t="array" ref="AC125">IFERROR(IFERROR(IFERROR(IF(TODAY()&gt;=$H124,VLOOKUP(XLOOKUP(AC$115,dds!$2:$2,dds!$4:$4),STOCKHISTORY($A125,XLOOKUP(AC$115,dds!$2:$2,dds!$4:$4)),2,FALSE()),VLOOKUP(TODAY(),STOCKHISTORY($A125,TODAY()),2,FALSE())),VLOOKUP(TODAY()-1,STOCKHISTORY($A125,TODAY()-1),2,FALSE())),VLOOKUP(TODAY()-2,STOCKHISTORY($A125,TODAY()-2),2,FALSE())),$E35)</f>
        <v/>
      </c>
      <c r="AD125" s="368" t="str">
        <f t="array" ref="AD125">IFERROR(IFERROR(IFERROR(IF(TODAY()&gt;=$H124,VLOOKUP(XLOOKUP(AD$115,dds!$2:$2,dds!$4:$4),STOCKHISTORY($A125,XLOOKUP(AD$115,dds!$2:$2,dds!$4:$4)),2,FALSE()),VLOOKUP(TODAY(),STOCKHISTORY($A125,TODAY()),2,FALSE())),VLOOKUP(TODAY()-1,STOCKHISTORY($A125,TODAY()-1),2,FALSE())),VLOOKUP(TODAY()-2,STOCKHISTORY($A125,TODAY()-2),2,FALSE())),$E35)</f>
        <v/>
      </c>
      <c r="AE125" s="368" t="str">
        <f t="array" ref="AE125">IFERROR(IFERROR(IFERROR(IF(TODAY()&gt;=$H124,VLOOKUP(XLOOKUP(AE$115,dds!$2:$2,dds!$4:$4),STOCKHISTORY($A125,XLOOKUP(AE$115,dds!$2:$2,dds!$4:$4)),2,FALSE()),VLOOKUP(TODAY(),STOCKHISTORY($A125,TODAY()),2,FALSE())),VLOOKUP(TODAY()-1,STOCKHISTORY($A125,TODAY()-1),2,FALSE())),VLOOKUP(TODAY()-2,STOCKHISTORY($A125,TODAY()-2),2,FALSE())),$E35)</f>
        <v/>
      </c>
      <c r="AF125" s="368" t="str">
        <f t="array" ref="AF125">IFERROR(IFERROR(IFERROR(IF(TODAY()&gt;=$H124,VLOOKUP(XLOOKUP(AF$115,dds!$2:$2,dds!$4:$4),STOCKHISTORY($A125,XLOOKUP(AF$115,dds!$2:$2,dds!$4:$4)),2,FALSE()),VLOOKUP(TODAY(),STOCKHISTORY($A125,TODAY()),2,FALSE())),VLOOKUP(TODAY()-1,STOCKHISTORY($A125,TODAY()-1),2,FALSE())),VLOOKUP(TODAY()-2,STOCKHISTORY($A125,TODAY()-2),2,FALSE())),$E35)</f>
        <v/>
      </c>
      <c r="AG125" s="368" t="str">
        <f t="array" ref="AG125">IFERROR(IFERROR(IFERROR(IF(TODAY()&gt;=$H124,VLOOKUP(XLOOKUP(AG$115,dds!$2:$2,dds!$4:$4),STOCKHISTORY($A125,XLOOKUP(AG$115,dds!$2:$2,dds!$4:$4)),2,FALSE()),VLOOKUP(TODAY(),STOCKHISTORY($A125,TODAY()),2,FALSE())),VLOOKUP(TODAY()-1,STOCKHISTORY($A125,TODAY()-1),2,FALSE())),VLOOKUP(TODAY()-2,STOCKHISTORY($A125,TODAY()-2),2,FALSE())),$E35)</f>
        <v/>
      </c>
      <c r="AH125" s="368" t="str">
        <f t="array" ref="AH125">IFERROR(IFERROR(IFERROR(IF(TODAY()&gt;=$H124,VLOOKUP(XLOOKUP(AH$115,dds!$2:$2,dds!$4:$4),STOCKHISTORY($A125,XLOOKUP(AH$115,dds!$2:$2,dds!$4:$4)),2,FALSE()),VLOOKUP(TODAY(),STOCKHISTORY($A125,TODAY()),2,FALSE())),VLOOKUP(TODAY()-1,STOCKHISTORY($A125,TODAY()-1),2,FALSE())),VLOOKUP(TODAY()-2,STOCKHISTORY($A125,TODAY()-2),2,FALSE())),$E35)</f>
        <v/>
      </c>
      <c r="AI125" s="368" t="str">
        <f t="array" ref="AI125">IFERROR(IFERROR(IFERROR(IF(TODAY()&gt;=$H124,VLOOKUP(XLOOKUP(AI$115,dds!$2:$2,dds!$4:$4),STOCKHISTORY($A125,XLOOKUP(AI$115,dds!$2:$2,dds!$4:$4)),2,FALSE()),VLOOKUP(TODAY(),STOCKHISTORY($A125,TODAY()),2,FALSE())),VLOOKUP(TODAY()-1,STOCKHISTORY($A125,TODAY()-1),2,FALSE())),VLOOKUP(TODAY()-2,STOCKHISTORY($A125,TODAY()-2),2,FALSE())),$E35)</f>
        <v/>
      </c>
      <c r="AJ125" s="368" t="str">
        <f t="array" ref="AJ125">IFERROR(IFERROR(IFERROR(IF(TODAY()&gt;=$H124,VLOOKUP(XLOOKUP(AJ$115,dds!$2:$2,dds!$4:$4),STOCKHISTORY($A125,XLOOKUP(AJ$115,dds!$2:$2,dds!$4:$4)),2,FALSE()),VLOOKUP(TODAY(),STOCKHISTORY($A125,TODAY()),2,FALSE())),VLOOKUP(TODAY()-1,STOCKHISTORY($A125,TODAY()-1),2,FALSE())),VLOOKUP(TODAY()-2,STOCKHISTORY($A125,TODAY()-2),2,FALSE())),$E35)</f>
        <v/>
      </c>
      <c r="AK125" s="368" t="str">
        <f t="array" ref="AK125">IFERROR(IFERROR(IFERROR(IF(TODAY()&gt;=$H124,VLOOKUP(XLOOKUP(AK$115,dds!$2:$2,dds!$4:$4),STOCKHISTORY($A125,XLOOKUP(AK$115,dds!$2:$2,dds!$4:$4)),2,FALSE()),VLOOKUP(TODAY(),STOCKHISTORY($A125,TODAY()),2,FALSE())),VLOOKUP(TODAY()-1,STOCKHISTORY($A125,TODAY()-1),2,FALSE())),VLOOKUP(TODAY()-2,STOCKHISTORY($A125,TODAY()-2),2,FALSE())),$E35)</f>
        <v/>
      </c>
      <c r="AL125" s="368" t="str">
        <f t="array" ref="AL125">IFERROR(IFERROR(IFERROR(IF(TODAY()&gt;=$H124,VLOOKUP(XLOOKUP(AL$115,dds!$2:$2,dds!$4:$4),STOCKHISTORY($A125,XLOOKUP(AL$115,dds!$2:$2,dds!$4:$4)),2,FALSE()),VLOOKUP(TODAY(),STOCKHISTORY($A125,TODAY()),2,FALSE())),VLOOKUP(TODAY()-1,STOCKHISTORY($A125,TODAY()-1),2,FALSE())),VLOOKUP(TODAY()-2,STOCKHISTORY($A125,TODAY()-2),2,FALSE())),$E35)</f>
        <v/>
      </c>
      <c r="AM125" s="368" t="str">
        <f t="array" ref="AM125">IFERROR(IFERROR(IFERROR(IF(TODAY()&gt;=$H124,VLOOKUP(XLOOKUP(AM$115,dds!$2:$2,dds!$4:$4),STOCKHISTORY($A125,XLOOKUP(AM$115,dds!$2:$2,dds!$4:$4)),2,FALSE()),VLOOKUP(TODAY(),STOCKHISTORY($A125,TODAY()),2,FALSE())),VLOOKUP(TODAY()-1,STOCKHISTORY($A125,TODAY()-1),2,FALSE())),VLOOKUP(TODAY()-2,STOCKHISTORY($A125,TODAY()-2),2,FALSE())),$E35)</f>
        <v/>
      </c>
      <c r="AN125" s="368" t="str">
        <f t="array" ref="AN125">IFERROR(IFERROR(IFERROR(IF(TODAY()&gt;=$H124,VLOOKUP(XLOOKUP(AN$115,dds!$2:$2,dds!$4:$4),STOCKHISTORY($A125,XLOOKUP(AN$115,dds!$2:$2,dds!$4:$4)),2,FALSE()),VLOOKUP(TODAY(),STOCKHISTORY($A125,TODAY()),2,FALSE())),VLOOKUP(TODAY()-1,STOCKHISTORY($A125,TODAY()-1),2,FALSE())),VLOOKUP(TODAY()-2,STOCKHISTORY($A125,TODAY()-2),2,FALSE())),$E35)</f>
        <v/>
      </c>
      <c r="AO125" s="368" t="str">
        <f t="array" ref="AO125">IFERROR(IFERROR(IFERROR(IF(TODAY()&gt;=$H124,VLOOKUP(XLOOKUP(AO$115,dds!$2:$2,dds!$4:$4),STOCKHISTORY($A125,XLOOKUP(AO$115,dds!$2:$2,dds!$4:$4)),2,FALSE()),VLOOKUP(TODAY(),STOCKHISTORY($A125,TODAY()),2,FALSE())),VLOOKUP(TODAY()-1,STOCKHISTORY($A125,TODAY()-1),2,FALSE())),VLOOKUP(TODAY()-2,STOCKHISTORY($A125,TODAY()-2),2,FALSE())),$E35)</f>
        <v/>
      </c>
      <c r="AP125" s="368" t="str">
        <f t="array" ref="AP125">IFERROR(IFERROR(IFERROR(IF(TODAY()&gt;=$H124,VLOOKUP(XLOOKUP(AP$115,dds!$2:$2,dds!$4:$4),STOCKHISTORY($A125,XLOOKUP(AP$115,dds!$2:$2,dds!$4:$4)),2,FALSE()),VLOOKUP(TODAY(),STOCKHISTORY($A125,TODAY()),2,FALSE())),VLOOKUP(TODAY()-1,STOCKHISTORY($A125,TODAY()-1),2,FALSE())),VLOOKUP(TODAY()-2,STOCKHISTORY($A125,TODAY()-2),2,FALSE())),$E35)</f>
        <v/>
      </c>
      <c r="AQ125" s="368" t="str">
        <f t="array" ref="AQ125">IFERROR(IFERROR(IFERROR(IF(TODAY()&gt;=$H124,VLOOKUP(XLOOKUP(AQ$115,dds!$2:$2,dds!$4:$4),STOCKHISTORY($A125,XLOOKUP(AQ$115,dds!$2:$2,dds!$4:$4)),2,FALSE()),VLOOKUP(TODAY(),STOCKHISTORY($A125,TODAY()),2,FALSE())),VLOOKUP(TODAY()-1,STOCKHISTORY($A125,TODAY()-1),2,FALSE())),VLOOKUP(TODAY()-2,STOCKHISTORY($A125,TODAY()-2),2,FALSE())),$E35)</f>
        <v/>
      </c>
      <c r="AR125" s="368" t="str">
        <f t="array" ref="AR125">IFERROR(IFERROR(IFERROR(IF(TODAY()&gt;=$H124,VLOOKUP(XLOOKUP(AR$115,dds!$2:$2,dds!$4:$4),STOCKHISTORY($A125,XLOOKUP(AR$115,dds!$2:$2,dds!$4:$4)),2,FALSE()),VLOOKUP(TODAY(),STOCKHISTORY($A125,TODAY()),2,FALSE())),VLOOKUP(TODAY()-1,STOCKHISTORY($A125,TODAY()-1),2,FALSE())),VLOOKUP(TODAY()-2,STOCKHISTORY($A125,TODAY()-2),2,FALSE())),$E35)</f>
        <v/>
      </c>
      <c r="AS125" s="368" t="str">
        <f t="array" ref="AS125">IFERROR(IFERROR(IFERROR(IF(TODAY()&gt;=$H124,VLOOKUP(XLOOKUP(AS$115,dds!$2:$2,dds!$4:$4),STOCKHISTORY($A125,XLOOKUP(AS$115,dds!$2:$2,dds!$4:$4)),2,FALSE()),VLOOKUP(TODAY(),STOCKHISTORY($A125,TODAY()),2,FALSE())),VLOOKUP(TODAY()-1,STOCKHISTORY($A125,TODAY()-1),2,FALSE())),VLOOKUP(TODAY()-2,STOCKHISTORY($A125,TODAY()-2),2,FALSE())),$E35)</f>
        <v/>
      </c>
      <c r="AT125" s="368" t="str">
        <f t="array" ref="AT125">IFERROR(IFERROR(IFERROR(IF(TODAY()&gt;=$H124,VLOOKUP(XLOOKUP(AT$115,dds!$2:$2,dds!$4:$4),STOCKHISTORY($A125,XLOOKUP(AT$115,dds!$2:$2,dds!$4:$4)),2,FALSE()),VLOOKUP(TODAY(),STOCKHISTORY($A125,TODAY()),2,FALSE())),VLOOKUP(TODAY()-1,STOCKHISTORY($A125,TODAY()-1),2,FALSE())),VLOOKUP(TODAY()-2,STOCKHISTORY($A125,TODAY()-2),2,FALSE())),$E35)</f>
        <v/>
      </c>
      <c r="AU125" s="368" t="str">
        <f t="array" ref="AU125">IFERROR(IFERROR(IFERROR(IF(TODAY()&gt;=$H124,VLOOKUP(XLOOKUP(AU$115,dds!$2:$2,dds!$4:$4),STOCKHISTORY($A125,XLOOKUP(AU$115,dds!$2:$2,dds!$4:$4)),2,FALSE()),VLOOKUP(TODAY(),STOCKHISTORY($A125,TODAY()),2,FALSE())),VLOOKUP(TODAY()-1,STOCKHISTORY($A125,TODAY()-1),2,FALSE())),VLOOKUP(TODAY()-2,STOCKHISTORY($A125,TODAY()-2),2,FALSE())),$E35)</f>
        <v/>
      </c>
      <c r="AV125" s="368" t="str">
        <f t="array" ref="AV125">IFERROR(IFERROR(IFERROR(IF(TODAY()&gt;=$H124,VLOOKUP(XLOOKUP(AV$115,dds!$2:$2,dds!$4:$4),STOCKHISTORY($A125,XLOOKUP(AV$115,dds!$2:$2,dds!$4:$4)),2,FALSE()),VLOOKUP(TODAY(),STOCKHISTORY($A125,TODAY()),2,FALSE())),VLOOKUP(TODAY()-1,STOCKHISTORY($A125,TODAY()-1),2,FALSE())),VLOOKUP(TODAY()-2,STOCKHISTORY($A125,TODAY()-2),2,FALSE())),$E35)</f>
        <v/>
      </c>
      <c r="AW125" s="368" t="str">
        <f t="array" ref="AW125">IFERROR(IFERROR(IFERROR(IF(TODAY()&gt;=$H124,VLOOKUP(XLOOKUP(AW$115,dds!$2:$2,dds!$4:$4),STOCKHISTORY($A125,XLOOKUP(AW$115,dds!$2:$2,dds!$4:$4)),2,FALSE()),VLOOKUP(TODAY(),STOCKHISTORY($A125,TODAY()),2,FALSE())),VLOOKUP(TODAY()-1,STOCKHISTORY($A125,TODAY()-1),2,FALSE())),VLOOKUP(TODAY()-2,STOCKHISTORY($A125,TODAY()-2),2,FALSE())),$E35)</f>
        <v/>
      </c>
      <c r="AX125" s="368" t="str">
        <f t="array" ref="AX125">IFERROR(IFERROR(IFERROR(IF(TODAY()&gt;=$H124,VLOOKUP(XLOOKUP(AX$115,dds!$2:$2,dds!$4:$4),STOCKHISTORY($A125,XLOOKUP(AX$115,dds!$2:$2,dds!$4:$4)),2,FALSE()),VLOOKUP(TODAY(),STOCKHISTORY($A125,TODAY()),2,FALSE())),VLOOKUP(TODAY()-1,STOCKHISTORY($A125,TODAY()-1),2,FALSE())),VLOOKUP(TODAY()-2,STOCKHISTORY($A125,TODAY()-2),2,FALSE())),$E35)</f>
        <v/>
      </c>
      <c r="AY125" s="368" t="str">
        <f t="array" ref="AY125">IFERROR(IFERROR(IFERROR(IF(TODAY()&gt;=$H124,VLOOKUP(XLOOKUP(AY$115,dds!$2:$2,dds!$4:$4),STOCKHISTORY($A125,XLOOKUP(AY$115,dds!$2:$2,dds!$4:$4)),2,FALSE()),VLOOKUP(TODAY(),STOCKHISTORY($A125,TODAY()),2,FALSE())),VLOOKUP(TODAY()-1,STOCKHISTORY($A125,TODAY()-1),2,FALSE())),VLOOKUP(TODAY()-2,STOCKHISTORY($A125,TODAY()-2),2,FALSE())),$E35)</f>
        <v/>
      </c>
      <c r="AZ125" s="368" t="str">
        <f t="array" ref="AZ125">IFERROR(IFERROR(IFERROR(IF(TODAY()&gt;=$H124,VLOOKUP(XLOOKUP(AZ$115,dds!$2:$2,dds!$4:$4),STOCKHISTORY($A125,XLOOKUP(AZ$115,dds!$2:$2,dds!$4:$4)),2,FALSE()),VLOOKUP(TODAY(),STOCKHISTORY($A125,TODAY()),2,FALSE())),VLOOKUP(TODAY()-1,STOCKHISTORY($A125,TODAY()-1),2,FALSE())),VLOOKUP(TODAY()-2,STOCKHISTORY($A125,TODAY()-2),2,FALSE())),$E35)</f>
        <v/>
      </c>
      <c r="BA125" s="368" t="str">
        <f t="array" ref="BA125">IFERROR(IFERROR(IFERROR(IF(TODAY()&gt;=$H124,VLOOKUP(XLOOKUP(BA$115,dds!$2:$2,dds!$4:$4),STOCKHISTORY($A125,XLOOKUP(BA$115,dds!$2:$2,dds!$4:$4)),2,FALSE()),VLOOKUP(TODAY(),STOCKHISTORY($A125,TODAY()),2,FALSE())),VLOOKUP(TODAY()-1,STOCKHISTORY($A125,TODAY()-1),2,FALSE())),VLOOKUP(TODAY()-2,STOCKHISTORY($A125,TODAY()-2),2,FALSE())),$E35)</f>
        <v/>
      </c>
      <c r="BB125" s="368" t="str">
        <f t="array" ref="BB125">IFERROR(IFERROR(IFERROR(IF(TODAY()&gt;=$H124,VLOOKUP(XLOOKUP(BB$115,dds!$2:$2,dds!$4:$4),STOCKHISTORY($A125,XLOOKUP(BB$115,dds!$2:$2,dds!$4:$4)),2,FALSE()),VLOOKUP(TODAY(),STOCKHISTORY($A125,TODAY()),2,FALSE())),VLOOKUP(TODAY()-1,STOCKHISTORY($A125,TODAY()-1),2,FALSE())),VLOOKUP(TODAY()-2,STOCKHISTORY($A125,TODAY()-2),2,FALSE())),$E35)</f>
        <v/>
      </c>
      <c r="BC125" s="368" t="str">
        <f t="array" ref="BC125">IFERROR(IFERROR(IFERROR(IF(TODAY()&gt;=$H124,VLOOKUP(XLOOKUP(BC$115,dds!$2:$2,dds!$4:$4),STOCKHISTORY($A125,XLOOKUP(BC$115,dds!$2:$2,dds!$4:$4)),2,FALSE()),VLOOKUP(TODAY(),STOCKHISTORY($A125,TODAY()),2,FALSE())),VLOOKUP(TODAY()-1,STOCKHISTORY($A125,TODAY()-1),2,FALSE())),VLOOKUP(TODAY()-2,STOCKHISTORY($A125,TODAY()-2),2,FALSE())),$E35)</f>
        <v/>
      </c>
      <c r="BD125" s="368" t="str">
        <f t="array" ref="BD125">IFERROR(IFERROR(IFERROR(IF(TODAY()&gt;=$H124,VLOOKUP(XLOOKUP(BD$115,dds!$2:$2,dds!$4:$4),STOCKHISTORY($A125,XLOOKUP(BD$115,dds!$2:$2,dds!$4:$4)),2,FALSE()),VLOOKUP(TODAY(),STOCKHISTORY($A125,TODAY()),2,FALSE())),VLOOKUP(TODAY()-1,STOCKHISTORY($A125,TODAY()-1),2,FALSE())),VLOOKUP(TODAY()-2,STOCKHISTORY($A125,TODAY()-2),2,FALSE())),$E35)</f>
        <v/>
      </c>
      <c r="BE125" s="368" t="str">
        <f t="array" ref="BE125">IFERROR(IFERROR(IFERROR(IF(TODAY()&gt;=$H124,VLOOKUP(XLOOKUP(BE$115,dds!$2:$2,dds!$4:$4),STOCKHISTORY($A125,XLOOKUP(BE$115,dds!$2:$2,dds!$4:$4)),2,FALSE()),VLOOKUP(TODAY(),STOCKHISTORY($A125,TODAY()),2,FALSE())),VLOOKUP(TODAY()-1,STOCKHISTORY($A125,TODAY()-1),2,FALSE())),VLOOKUP(TODAY()-2,STOCKHISTORY($A125,TODAY()-2),2,FALSE())),$E35)</f>
        <v/>
      </c>
      <c r="BF125" s="368" t="str">
        <f t="array" ref="BF125">IFERROR(IFERROR(IFERROR(IF(TODAY()&gt;=$H124,VLOOKUP(XLOOKUP(BF$115,dds!$2:$2,dds!$4:$4),STOCKHISTORY($A125,XLOOKUP(BF$115,dds!$2:$2,dds!$4:$4)),2,FALSE()),VLOOKUP(TODAY(),STOCKHISTORY($A125,TODAY()),2,FALSE())),VLOOKUP(TODAY()-1,STOCKHISTORY($A125,TODAY()-1),2,FALSE())),VLOOKUP(TODAY()-2,STOCKHISTORY($A125,TODAY()-2),2,FALSE())),$E35)</f>
        <v/>
      </c>
      <c r="BG125" s="368" t="str">
        <f t="array" ref="BG125">IFERROR(IFERROR(IFERROR(IF(TODAY()&gt;=$H124,VLOOKUP(XLOOKUP(BG$115,dds!$2:$2,dds!$4:$4),STOCKHISTORY($A125,XLOOKUP(BG$115,dds!$2:$2,dds!$4:$4)),2,FALSE()),VLOOKUP(TODAY(),STOCKHISTORY($A125,TODAY()),2,FALSE())),VLOOKUP(TODAY()-1,STOCKHISTORY($A125,TODAY()-1),2,FALSE())),VLOOKUP(TODAY()-2,STOCKHISTORY($A125,TODAY()-2),2,FALSE())),$E35)</f>
        <v/>
      </c>
      <c r="BH125" s="368" t="str">
        <f t="array" ref="BH125">IFERROR(IFERROR(IFERROR(IF(TODAY()&gt;=$H124,VLOOKUP(XLOOKUP(BH$115,dds!$2:$2,dds!$4:$4),STOCKHISTORY($A125,XLOOKUP(BH$115,dds!$2:$2,dds!$4:$4)),2,FALSE()),VLOOKUP(TODAY(),STOCKHISTORY($A125,TODAY()),2,FALSE())),VLOOKUP(TODAY()-1,STOCKHISTORY($A125,TODAY()-1),2,FALSE())),VLOOKUP(TODAY()-2,STOCKHISTORY($A125,TODAY()-2),2,FALSE())),$E35)</f>
        <v/>
      </c>
      <c r="BI125" s="368" t="str">
        <f t="array" ref="BI125">IFERROR(IFERROR(IFERROR(IF(TODAY()&gt;=$H124,VLOOKUP(XLOOKUP(BI$115,dds!$2:$2,dds!$4:$4),STOCKHISTORY($A125,XLOOKUP(BI$115,dds!$2:$2,dds!$4:$4)),2,FALSE()),VLOOKUP(TODAY(),STOCKHISTORY($A125,TODAY()),2,FALSE())),VLOOKUP(TODAY()-1,STOCKHISTORY($A125,TODAY()-1),2,FALSE())),VLOOKUP(TODAY()-2,STOCKHISTORY($A125,TODAY()-2),2,FALSE())),$E35)</f>
        <v/>
      </c>
      <c r="BJ125" s="368" t="str">
        <f t="array" ref="BJ125">IFERROR(IFERROR(IFERROR(IF(TODAY()&gt;=$H124,VLOOKUP(XLOOKUP(BJ$115,dds!$2:$2,dds!$4:$4),STOCKHISTORY($A125,XLOOKUP(BJ$115,dds!$2:$2,dds!$4:$4)),2,FALSE()),VLOOKUP(TODAY(),STOCKHISTORY($A125,TODAY()),2,FALSE())),VLOOKUP(TODAY()-1,STOCKHISTORY($A125,TODAY()-1),2,FALSE())),VLOOKUP(TODAY()-2,STOCKHISTORY($A125,TODAY()-2),2,FALSE())),$E35)</f>
        <v/>
      </c>
      <c r="BK125" s="368" t="str">
        <f t="array" ref="BK125">IFERROR(IFERROR(IFERROR(IF(TODAY()&gt;=$H124,VLOOKUP(XLOOKUP(BK$115,dds!$2:$2,dds!$4:$4),STOCKHISTORY($A125,XLOOKUP(BK$115,dds!$2:$2,dds!$4:$4)),2,FALSE()),VLOOKUP(TODAY(),STOCKHISTORY($A125,TODAY()),2,FALSE())),VLOOKUP(TODAY()-1,STOCKHISTORY($A125,TODAY()-1),2,FALSE())),VLOOKUP(TODAY()-2,STOCKHISTORY($A125,TODAY()-2),2,FALSE())),$E35)</f>
        <v/>
      </c>
      <c r="BL125" s="368" t="str">
        <f t="array" ref="BL125">IFERROR(IFERROR(IFERROR(IF(TODAY()&gt;=$H124,VLOOKUP(XLOOKUP(BL$115,dds!$2:$2,dds!$4:$4),STOCKHISTORY($A125,XLOOKUP(BL$115,dds!$2:$2,dds!$4:$4)),2,FALSE()),VLOOKUP(TODAY(),STOCKHISTORY($A125,TODAY()),2,FALSE())),VLOOKUP(TODAY()-1,STOCKHISTORY($A125,TODAY()-1),2,FALSE())),VLOOKUP(TODAY()-2,STOCKHISTORY($A125,TODAY()-2),2,FALSE())),$E35)</f>
        <v/>
      </c>
    </row>
    <row r="126" ht="14.25" customHeight="1">
      <c r="A126" s="367"/>
      <c r="B126" s="367"/>
      <c r="C126" s="440" t="str">
        <f t="shared" si="2"/>
        <v/>
      </c>
      <c r="D126" s="368"/>
      <c r="E126" s="368" t="str">
        <f t="array" ref="E126">IFERROR(IFERROR(IFERROR(IF(TODAY()&gt;=$H125,VLOOKUP(XLOOKUP(E$115,dds!$2:$2,dds!$4:$4),STOCKHISTORY($A126,XLOOKUP(E$115,dds!$2:$2,dds!$4:$4)),2,FALSE()),VLOOKUP(TODAY(),STOCKHISTORY($A126,TODAY()),2,FALSE())),VLOOKUP(TODAY()-1,STOCKHISTORY($A126,TODAY()-1),2,FALSE())),VLOOKUP(TODAY()-2,STOCKHISTORY($A126,TODAY()-2),2,FALSE())),$E36)</f>
        <v/>
      </c>
      <c r="F126" s="368" t="str">
        <f t="array" ref="F126">IFERROR(IFERROR(IFERROR(IF(TODAY()&gt;=$H125,VLOOKUP(XLOOKUP(F$115,dds!$2:$2,dds!$4:$4),STOCKHISTORY($A126,XLOOKUP(F$115,dds!$2:$2,dds!$4:$4)),2,FALSE()),VLOOKUP(TODAY(),STOCKHISTORY($A126,TODAY()),2,FALSE())),VLOOKUP(TODAY()-1,STOCKHISTORY($A126,TODAY()-1),2,FALSE())),VLOOKUP(TODAY()-2,STOCKHISTORY($A126,TODAY()-2),2,FALSE())),$E36)</f>
        <v/>
      </c>
      <c r="G126" s="368" t="str">
        <f t="array" ref="G126">IFERROR(IFERROR(IFERROR(IF(TODAY()&gt;=$H125,VLOOKUP(XLOOKUP(G$115,dds!$2:$2,dds!$4:$4),STOCKHISTORY($A126,XLOOKUP(G$115,dds!$2:$2,dds!$4:$4)),2,FALSE()),VLOOKUP(TODAY(),STOCKHISTORY($A126,TODAY()),2,FALSE())),VLOOKUP(TODAY()-1,STOCKHISTORY($A126,TODAY()-1),2,FALSE())),VLOOKUP(TODAY()-2,STOCKHISTORY($A126,TODAY()-2),2,FALSE())),$E36)</f>
        <v/>
      </c>
      <c r="H126" s="368" t="str">
        <f t="array" ref="H126">IFERROR(IFERROR(IFERROR(IF(TODAY()&gt;=$H125,VLOOKUP(XLOOKUP(H$115,dds!$2:$2,dds!$4:$4),STOCKHISTORY($A126,XLOOKUP(H$115,dds!$2:$2,dds!$4:$4)),2,FALSE()),VLOOKUP(TODAY(),STOCKHISTORY($A126,TODAY()),2,FALSE())),VLOOKUP(TODAY()-1,STOCKHISTORY($A126,TODAY()-1),2,FALSE())),VLOOKUP(TODAY()-2,STOCKHISTORY($A126,TODAY()-2),2,FALSE())),$E36)</f>
        <v/>
      </c>
      <c r="I126" s="368" t="str">
        <f t="array" ref="I126">IFERROR(IFERROR(IFERROR(IF(TODAY()&gt;=$H125,VLOOKUP(XLOOKUP(I$115,dds!$2:$2,dds!$4:$4),STOCKHISTORY($A126,XLOOKUP(I$115,dds!$2:$2,dds!$4:$4)),2,FALSE()),VLOOKUP(TODAY(),STOCKHISTORY($A126,TODAY()),2,FALSE())),VLOOKUP(TODAY()-1,STOCKHISTORY($A126,TODAY()-1),2,FALSE())),VLOOKUP(TODAY()-2,STOCKHISTORY($A126,TODAY()-2),2,FALSE())),$E36)</f>
        <v/>
      </c>
      <c r="J126" s="368" t="str">
        <f t="array" ref="J126">IFERROR(IFERROR(IFERROR(IF(TODAY()&gt;=$H125,VLOOKUP(XLOOKUP(J$115,dds!$2:$2,dds!$4:$4),STOCKHISTORY($A126,XLOOKUP(J$115,dds!$2:$2,dds!$4:$4)),2,FALSE()),VLOOKUP(TODAY(),STOCKHISTORY($A126,TODAY()),2,FALSE())),VLOOKUP(TODAY()-1,STOCKHISTORY($A126,TODAY()-1),2,FALSE())),VLOOKUP(TODAY()-2,STOCKHISTORY($A126,TODAY()-2),2,FALSE())),$E36)</f>
        <v/>
      </c>
      <c r="K126" s="368" t="str">
        <f t="array" ref="K126">IFERROR(IFERROR(IFERROR(IF(TODAY()&gt;=$H125,VLOOKUP(XLOOKUP(K$115,dds!$2:$2,dds!$4:$4),STOCKHISTORY($A126,XLOOKUP(K$115,dds!$2:$2,dds!$4:$4)),2,FALSE()),VLOOKUP(TODAY(),STOCKHISTORY($A126,TODAY()),2,FALSE())),VLOOKUP(TODAY()-1,STOCKHISTORY($A126,TODAY()-1),2,FALSE())),VLOOKUP(TODAY()-2,STOCKHISTORY($A126,TODAY()-2),2,FALSE())),$E36)</f>
        <v/>
      </c>
      <c r="L126" s="368" t="str">
        <f t="array" ref="L126">IFERROR(IFERROR(IFERROR(IF(TODAY()&gt;=$H125,VLOOKUP(XLOOKUP(L$115,dds!$2:$2,dds!$4:$4),STOCKHISTORY($A126,XLOOKUP(L$115,dds!$2:$2,dds!$4:$4)),2,FALSE()),VLOOKUP(TODAY(),STOCKHISTORY($A126,TODAY()),2,FALSE())),VLOOKUP(TODAY()-1,STOCKHISTORY($A126,TODAY()-1),2,FALSE())),VLOOKUP(TODAY()-2,STOCKHISTORY($A126,TODAY()-2),2,FALSE())),$E36)</f>
        <v/>
      </c>
      <c r="M126" s="368" t="str">
        <f t="array" ref="M126">IFERROR(IFERROR(IFERROR(IF(TODAY()&gt;=$H125,VLOOKUP(XLOOKUP(M$115,dds!$2:$2,dds!$4:$4),STOCKHISTORY($A126,XLOOKUP(M$115,dds!$2:$2,dds!$4:$4)),2,FALSE()),VLOOKUP(TODAY(),STOCKHISTORY($A126,TODAY()),2,FALSE())),VLOOKUP(TODAY()-1,STOCKHISTORY($A126,TODAY()-1),2,FALSE())),VLOOKUP(TODAY()-2,STOCKHISTORY($A126,TODAY()-2),2,FALSE())),$E36)</f>
        <v/>
      </c>
      <c r="N126" s="368" t="str">
        <f t="array" ref="N126">IFERROR(IFERROR(IFERROR(IF(TODAY()&gt;=$H125,VLOOKUP(XLOOKUP(N$115,dds!$2:$2,dds!$4:$4),STOCKHISTORY($A126,XLOOKUP(N$115,dds!$2:$2,dds!$4:$4)),2,FALSE()),VLOOKUP(TODAY(),STOCKHISTORY($A126,TODAY()),2,FALSE())),VLOOKUP(TODAY()-1,STOCKHISTORY($A126,TODAY()-1),2,FALSE())),VLOOKUP(TODAY()-2,STOCKHISTORY($A126,TODAY()-2),2,FALSE())),$E36)</f>
        <v/>
      </c>
      <c r="O126" s="368" t="str">
        <f t="array" ref="O126">IFERROR(IFERROR(IFERROR(IF(TODAY()&gt;=$H125,VLOOKUP(XLOOKUP(O$115,dds!$2:$2,dds!$4:$4),STOCKHISTORY($A126,XLOOKUP(O$115,dds!$2:$2,dds!$4:$4)),2,FALSE()),VLOOKUP(TODAY(),STOCKHISTORY($A126,TODAY()),2,FALSE())),VLOOKUP(TODAY()-1,STOCKHISTORY($A126,TODAY()-1),2,FALSE())),VLOOKUP(TODAY()-2,STOCKHISTORY($A126,TODAY()-2),2,FALSE())),$E36)</f>
        <v/>
      </c>
      <c r="P126" s="368" t="str">
        <f t="array" ref="P126">IFERROR(IFERROR(IFERROR(IF(TODAY()&gt;=$H125,VLOOKUP(XLOOKUP(P$115,dds!$2:$2,dds!$4:$4),STOCKHISTORY($A126,XLOOKUP(P$115,dds!$2:$2,dds!$4:$4)),2,FALSE()),VLOOKUP(TODAY(),STOCKHISTORY($A126,TODAY()),2,FALSE())),VLOOKUP(TODAY()-1,STOCKHISTORY($A126,TODAY()-1),2,FALSE())),VLOOKUP(TODAY()-2,STOCKHISTORY($A126,TODAY()-2),2,FALSE())),$E36)</f>
        <v/>
      </c>
      <c r="Q126" s="368" t="str">
        <f t="array" ref="Q126">IFERROR(IFERROR(IFERROR(IF(TODAY()&gt;=$H125,VLOOKUP(XLOOKUP(Q$115,dds!$2:$2,dds!$4:$4),STOCKHISTORY($A126,XLOOKUP(Q$115,dds!$2:$2,dds!$4:$4)),2,FALSE()),VLOOKUP(TODAY(),STOCKHISTORY($A126,TODAY()),2,FALSE())),VLOOKUP(TODAY()-1,STOCKHISTORY($A126,TODAY()-1),2,FALSE())),VLOOKUP(TODAY()-2,STOCKHISTORY($A126,TODAY()-2),2,FALSE())),$E36)</f>
        <v/>
      </c>
      <c r="R126" s="368" t="str">
        <f t="array" ref="R126">IFERROR(IFERROR(IFERROR(IF(TODAY()&gt;=$H125,VLOOKUP(XLOOKUP(R$115,dds!$2:$2,dds!$4:$4),STOCKHISTORY($A126,XLOOKUP(R$115,dds!$2:$2,dds!$4:$4)),2,FALSE()),VLOOKUP(TODAY(),STOCKHISTORY($A126,TODAY()),2,FALSE())),VLOOKUP(TODAY()-1,STOCKHISTORY($A126,TODAY()-1),2,FALSE())),VLOOKUP(TODAY()-2,STOCKHISTORY($A126,TODAY()-2),2,FALSE())),$E36)</f>
        <v/>
      </c>
      <c r="S126" s="368" t="str">
        <f t="array" ref="S126">IFERROR(IFERROR(IFERROR(IF(TODAY()&gt;=$H125,VLOOKUP(XLOOKUP(S$115,dds!$2:$2,dds!$4:$4),STOCKHISTORY($A126,XLOOKUP(S$115,dds!$2:$2,dds!$4:$4)),2,FALSE()),VLOOKUP(TODAY(),STOCKHISTORY($A126,TODAY()),2,FALSE())),VLOOKUP(TODAY()-1,STOCKHISTORY($A126,TODAY()-1),2,FALSE())),VLOOKUP(TODAY()-2,STOCKHISTORY($A126,TODAY()-2),2,FALSE())),$E36)</f>
        <v/>
      </c>
      <c r="T126" s="368" t="str">
        <f t="array" ref="T126">IFERROR(IFERROR(IFERROR(IF(TODAY()&gt;=$H125,VLOOKUP(XLOOKUP(T$115,dds!$2:$2,dds!$4:$4),STOCKHISTORY($A126,XLOOKUP(T$115,dds!$2:$2,dds!$4:$4)),2,FALSE()),VLOOKUP(TODAY(),STOCKHISTORY($A126,TODAY()),2,FALSE())),VLOOKUP(TODAY()-1,STOCKHISTORY($A126,TODAY()-1),2,FALSE())),VLOOKUP(TODAY()-2,STOCKHISTORY($A126,TODAY()-2),2,FALSE())),$E36)</f>
        <v/>
      </c>
      <c r="U126" s="368" t="str">
        <f t="array" ref="U126">IFERROR(IFERROR(IFERROR(IF(TODAY()&gt;=$H125,VLOOKUP(XLOOKUP(U$115,dds!$2:$2,dds!$4:$4),STOCKHISTORY($A126,XLOOKUP(U$115,dds!$2:$2,dds!$4:$4)),2,FALSE()),VLOOKUP(TODAY(),STOCKHISTORY($A126,TODAY()),2,FALSE())),VLOOKUP(TODAY()-1,STOCKHISTORY($A126,TODAY()-1),2,FALSE())),VLOOKUP(TODAY()-2,STOCKHISTORY($A126,TODAY()-2),2,FALSE())),$E36)</f>
        <v/>
      </c>
      <c r="V126" s="368" t="str">
        <f t="array" ref="V126">IFERROR(IFERROR(IFERROR(IF(TODAY()&gt;=$H125,VLOOKUP(XLOOKUP(V$115,dds!$2:$2,dds!$4:$4),STOCKHISTORY($A126,XLOOKUP(V$115,dds!$2:$2,dds!$4:$4)),2,FALSE()),VLOOKUP(TODAY(),STOCKHISTORY($A126,TODAY()),2,FALSE())),VLOOKUP(TODAY()-1,STOCKHISTORY($A126,TODAY()-1),2,FALSE())),VLOOKUP(TODAY()-2,STOCKHISTORY($A126,TODAY()-2),2,FALSE())),$E36)</f>
        <v/>
      </c>
      <c r="W126" s="368" t="str">
        <f t="array" ref="W126">IFERROR(IFERROR(IFERROR(IF(TODAY()&gt;=$H125,VLOOKUP(XLOOKUP(W$115,dds!$2:$2,dds!$4:$4),STOCKHISTORY($A126,XLOOKUP(W$115,dds!$2:$2,dds!$4:$4)),2,FALSE()),VLOOKUP(TODAY(),STOCKHISTORY($A126,TODAY()),2,FALSE())),VLOOKUP(TODAY()-1,STOCKHISTORY($A126,TODAY()-1),2,FALSE())),VLOOKUP(TODAY()-2,STOCKHISTORY($A126,TODAY()-2),2,FALSE())),$E36)</f>
        <v/>
      </c>
      <c r="X126" s="368" t="str">
        <f t="array" ref="X126">IFERROR(IFERROR(IFERROR(IF(TODAY()&gt;=$H125,VLOOKUP(XLOOKUP(X$115,dds!$2:$2,dds!$4:$4),STOCKHISTORY($A126,XLOOKUP(X$115,dds!$2:$2,dds!$4:$4)),2,FALSE()),VLOOKUP(TODAY(),STOCKHISTORY($A126,TODAY()),2,FALSE())),VLOOKUP(TODAY()-1,STOCKHISTORY($A126,TODAY()-1),2,FALSE())),VLOOKUP(TODAY()-2,STOCKHISTORY($A126,TODAY()-2),2,FALSE())),$E36)</f>
        <v/>
      </c>
      <c r="Y126" s="368" t="str">
        <f t="array" ref="Y126">IFERROR(IFERROR(IFERROR(IF(TODAY()&gt;=$H125,VLOOKUP(XLOOKUP(Y$115,dds!$2:$2,dds!$4:$4),STOCKHISTORY($A126,XLOOKUP(Y$115,dds!$2:$2,dds!$4:$4)),2,FALSE()),VLOOKUP(TODAY(),STOCKHISTORY($A126,TODAY()),2,FALSE())),VLOOKUP(TODAY()-1,STOCKHISTORY($A126,TODAY()-1),2,FALSE())),VLOOKUP(TODAY()-2,STOCKHISTORY($A126,TODAY()-2),2,FALSE())),$E36)</f>
        <v/>
      </c>
      <c r="Z126" s="368" t="str">
        <f t="array" ref="Z126">IFERROR(IFERROR(IFERROR(IF(TODAY()&gt;=$H125,VLOOKUP(XLOOKUP(Z$115,dds!$2:$2,dds!$4:$4),STOCKHISTORY($A126,XLOOKUP(Z$115,dds!$2:$2,dds!$4:$4)),2,FALSE()),VLOOKUP(TODAY(),STOCKHISTORY($A126,TODAY()),2,FALSE())),VLOOKUP(TODAY()-1,STOCKHISTORY($A126,TODAY()-1),2,FALSE())),VLOOKUP(TODAY()-2,STOCKHISTORY($A126,TODAY()-2),2,FALSE())),$E36)</f>
        <v/>
      </c>
      <c r="AA126" s="368" t="str">
        <f t="array" ref="AA126">IFERROR(IFERROR(IFERROR(IF(TODAY()&gt;=$H125,VLOOKUP(XLOOKUP(AA$115,dds!$2:$2,dds!$4:$4),STOCKHISTORY($A126,XLOOKUP(AA$115,dds!$2:$2,dds!$4:$4)),2,FALSE()),VLOOKUP(TODAY(),STOCKHISTORY($A126,TODAY()),2,FALSE())),VLOOKUP(TODAY()-1,STOCKHISTORY($A126,TODAY()-1),2,FALSE())),VLOOKUP(TODAY()-2,STOCKHISTORY($A126,TODAY()-2),2,FALSE())),$E36)</f>
        <v/>
      </c>
      <c r="AB126" s="368" t="str">
        <f t="array" ref="AB126">IFERROR(IFERROR(IFERROR(IF(TODAY()&gt;=$H125,VLOOKUP(XLOOKUP(AB$115,dds!$2:$2,dds!$4:$4),STOCKHISTORY($A126,XLOOKUP(AB$115,dds!$2:$2,dds!$4:$4)),2,FALSE()),VLOOKUP(TODAY(),STOCKHISTORY($A126,TODAY()),2,FALSE())),VLOOKUP(TODAY()-1,STOCKHISTORY($A126,TODAY()-1),2,FALSE())),VLOOKUP(TODAY()-2,STOCKHISTORY($A126,TODAY()-2),2,FALSE())),$E36)</f>
        <v/>
      </c>
      <c r="AC126" s="368" t="str">
        <f t="array" ref="AC126">IFERROR(IFERROR(IFERROR(IF(TODAY()&gt;=$H125,VLOOKUP(XLOOKUP(AC$115,dds!$2:$2,dds!$4:$4),STOCKHISTORY($A126,XLOOKUP(AC$115,dds!$2:$2,dds!$4:$4)),2,FALSE()),VLOOKUP(TODAY(),STOCKHISTORY($A126,TODAY()),2,FALSE())),VLOOKUP(TODAY()-1,STOCKHISTORY($A126,TODAY()-1),2,FALSE())),VLOOKUP(TODAY()-2,STOCKHISTORY($A126,TODAY()-2),2,FALSE())),$E36)</f>
        <v/>
      </c>
      <c r="AD126" s="368" t="str">
        <f t="array" ref="AD126">IFERROR(IFERROR(IFERROR(IF(TODAY()&gt;=$H125,VLOOKUP(XLOOKUP(AD$115,dds!$2:$2,dds!$4:$4),STOCKHISTORY($A126,XLOOKUP(AD$115,dds!$2:$2,dds!$4:$4)),2,FALSE()),VLOOKUP(TODAY(),STOCKHISTORY($A126,TODAY()),2,FALSE())),VLOOKUP(TODAY()-1,STOCKHISTORY($A126,TODAY()-1),2,FALSE())),VLOOKUP(TODAY()-2,STOCKHISTORY($A126,TODAY()-2),2,FALSE())),$E36)</f>
        <v/>
      </c>
      <c r="AE126" s="368" t="str">
        <f t="array" ref="AE126">IFERROR(IFERROR(IFERROR(IF(TODAY()&gt;=$H125,VLOOKUP(XLOOKUP(AE$115,dds!$2:$2,dds!$4:$4),STOCKHISTORY($A126,XLOOKUP(AE$115,dds!$2:$2,dds!$4:$4)),2,FALSE()),VLOOKUP(TODAY(),STOCKHISTORY($A126,TODAY()),2,FALSE())),VLOOKUP(TODAY()-1,STOCKHISTORY($A126,TODAY()-1),2,FALSE())),VLOOKUP(TODAY()-2,STOCKHISTORY($A126,TODAY()-2),2,FALSE())),$E36)</f>
        <v/>
      </c>
      <c r="AF126" s="368" t="str">
        <f t="array" ref="AF126">IFERROR(IFERROR(IFERROR(IF(TODAY()&gt;=$H125,VLOOKUP(XLOOKUP(AF$115,dds!$2:$2,dds!$4:$4),STOCKHISTORY($A126,XLOOKUP(AF$115,dds!$2:$2,dds!$4:$4)),2,FALSE()),VLOOKUP(TODAY(),STOCKHISTORY($A126,TODAY()),2,FALSE())),VLOOKUP(TODAY()-1,STOCKHISTORY($A126,TODAY()-1),2,FALSE())),VLOOKUP(TODAY()-2,STOCKHISTORY($A126,TODAY()-2),2,FALSE())),$E36)</f>
        <v/>
      </c>
      <c r="AG126" s="368" t="str">
        <f t="array" ref="AG126">IFERROR(IFERROR(IFERROR(IF(TODAY()&gt;=$H125,VLOOKUP(XLOOKUP(AG$115,dds!$2:$2,dds!$4:$4),STOCKHISTORY($A126,XLOOKUP(AG$115,dds!$2:$2,dds!$4:$4)),2,FALSE()),VLOOKUP(TODAY(),STOCKHISTORY($A126,TODAY()),2,FALSE())),VLOOKUP(TODAY()-1,STOCKHISTORY($A126,TODAY()-1),2,FALSE())),VLOOKUP(TODAY()-2,STOCKHISTORY($A126,TODAY()-2),2,FALSE())),$E36)</f>
        <v/>
      </c>
      <c r="AH126" s="368" t="str">
        <f t="array" ref="AH126">IFERROR(IFERROR(IFERROR(IF(TODAY()&gt;=$H125,VLOOKUP(XLOOKUP(AH$115,dds!$2:$2,dds!$4:$4),STOCKHISTORY($A126,XLOOKUP(AH$115,dds!$2:$2,dds!$4:$4)),2,FALSE()),VLOOKUP(TODAY(),STOCKHISTORY($A126,TODAY()),2,FALSE())),VLOOKUP(TODAY()-1,STOCKHISTORY($A126,TODAY()-1),2,FALSE())),VLOOKUP(TODAY()-2,STOCKHISTORY($A126,TODAY()-2),2,FALSE())),$E36)</f>
        <v/>
      </c>
      <c r="AI126" s="368" t="str">
        <f t="array" ref="AI126">IFERROR(IFERROR(IFERROR(IF(TODAY()&gt;=$H125,VLOOKUP(XLOOKUP(AI$115,dds!$2:$2,dds!$4:$4),STOCKHISTORY($A126,XLOOKUP(AI$115,dds!$2:$2,dds!$4:$4)),2,FALSE()),VLOOKUP(TODAY(),STOCKHISTORY($A126,TODAY()),2,FALSE())),VLOOKUP(TODAY()-1,STOCKHISTORY($A126,TODAY()-1),2,FALSE())),VLOOKUP(TODAY()-2,STOCKHISTORY($A126,TODAY()-2),2,FALSE())),$E36)</f>
        <v/>
      </c>
      <c r="AJ126" s="368" t="str">
        <f t="array" ref="AJ126">IFERROR(IFERROR(IFERROR(IF(TODAY()&gt;=$H125,VLOOKUP(XLOOKUP(AJ$115,dds!$2:$2,dds!$4:$4),STOCKHISTORY($A126,XLOOKUP(AJ$115,dds!$2:$2,dds!$4:$4)),2,FALSE()),VLOOKUP(TODAY(),STOCKHISTORY($A126,TODAY()),2,FALSE())),VLOOKUP(TODAY()-1,STOCKHISTORY($A126,TODAY()-1),2,FALSE())),VLOOKUP(TODAY()-2,STOCKHISTORY($A126,TODAY()-2),2,FALSE())),$E36)</f>
        <v/>
      </c>
      <c r="AK126" s="368" t="str">
        <f t="array" ref="AK126">IFERROR(IFERROR(IFERROR(IF(TODAY()&gt;=$H125,VLOOKUP(XLOOKUP(AK$115,dds!$2:$2,dds!$4:$4),STOCKHISTORY($A126,XLOOKUP(AK$115,dds!$2:$2,dds!$4:$4)),2,FALSE()),VLOOKUP(TODAY(),STOCKHISTORY($A126,TODAY()),2,FALSE())),VLOOKUP(TODAY()-1,STOCKHISTORY($A126,TODAY()-1),2,FALSE())),VLOOKUP(TODAY()-2,STOCKHISTORY($A126,TODAY()-2),2,FALSE())),$E36)</f>
        <v/>
      </c>
      <c r="AL126" s="368" t="str">
        <f t="array" ref="AL126">IFERROR(IFERROR(IFERROR(IF(TODAY()&gt;=$H125,VLOOKUP(XLOOKUP(AL$115,dds!$2:$2,dds!$4:$4),STOCKHISTORY($A126,XLOOKUP(AL$115,dds!$2:$2,dds!$4:$4)),2,FALSE()),VLOOKUP(TODAY(),STOCKHISTORY($A126,TODAY()),2,FALSE())),VLOOKUP(TODAY()-1,STOCKHISTORY($A126,TODAY()-1),2,FALSE())),VLOOKUP(TODAY()-2,STOCKHISTORY($A126,TODAY()-2),2,FALSE())),$E36)</f>
        <v/>
      </c>
      <c r="AM126" s="368" t="str">
        <f t="array" ref="AM126">IFERROR(IFERROR(IFERROR(IF(TODAY()&gt;=$H125,VLOOKUP(XLOOKUP(AM$115,dds!$2:$2,dds!$4:$4),STOCKHISTORY($A126,XLOOKUP(AM$115,dds!$2:$2,dds!$4:$4)),2,FALSE()),VLOOKUP(TODAY(),STOCKHISTORY($A126,TODAY()),2,FALSE())),VLOOKUP(TODAY()-1,STOCKHISTORY($A126,TODAY()-1),2,FALSE())),VLOOKUP(TODAY()-2,STOCKHISTORY($A126,TODAY()-2),2,FALSE())),$E36)</f>
        <v/>
      </c>
      <c r="AN126" s="368" t="str">
        <f t="array" ref="AN126">IFERROR(IFERROR(IFERROR(IF(TODAY()&gt;=$H125,VLOOKUP(XLOOKUP(AN$115,dds!$2:$2,dds!$4:$4),STOCKHISTORY($A126,XLOOKUP(AN$115,dds!$2:$2,dds!$4:$4)),2,FALSE()),VLOOKUP(TODAY(),STOCKHISTORY($A126,TODAY()),2,FALSE())),VLOOKUP(TODAY()-1,STOCKHISTORY($A126,TODAY()-1),2,FALSE())),VLOOKUP(TODAY()-2,STOCKHISTORY($A126,TODAY()-2),2,FALSE())),$E36)</f>
        <v/>
      </c>
      <c r="AO126" s="368" t="str">
        <f t="array" ref="AO126">IFERROR(IFERROR(IFERROR(IF(TODAY()&gt;=$H125,VLOOKUP(XLOOKUP(AO$115,dds!$2:$2,dds!$4:$4),STOCKHISTORY($A126,XLOOKUP(AO$115,dds!$2:$2,dds!$4:$4)),2,FALSE()),VLOOKUP(TODAY(),STOCKHISTORY($A126,TODAY()),2,FALSE())),VLOOKUP(TODAY()-1,STOCKHISTORY($A126,TODAY()-1),2,FALSE())),VLOOKUP(TODAY()-2,STOCKHISTORY($A126,TODAY()-2),2,FALSE())),$E36)</f>
        <v/>
      </c>
      <c r="AP126" s="368" t="str">
        <f t="array" ref="AP126">IFERROR(IFERROR(IFERROR(IF(TODAY()&gt;=$H125,VLOOKUP(XLOOKUP(AP$115,dds!$2:$2,dds!$4:$4),STOCKHISTORY($A126,XLOOKUP(AP$115,dds!$2:$2,dds!$4:$4)),2,FALSE()),VLOOKUP(TODAY(),STOCKHISTORY($A126,TODAY()),2,FALSE())),VLOOKUP(TODAY()-1,STOCKHISTORY($A126,TODAY()-1),2,FALSE())),VLOOKUP(TODAY()-2,STOCKHISTORY($A126,TODAY()-2),2,FALSE())),$E36)</f>
        <v/>
      </c>
      <c r="AQ126" s="368" t="str">
        <f t="array" ref="AQ126">IFERROR(IFERROR(IFERROR(IF(TODAY()&gt;=$H125,VLOOKUP(XLOOKUP(AQ$115,dds!$2:$2,dds!$4:$4),STOCKHISTORY($A126,XLOOKUP(AQ$115,dds!$2:$2,dds!$4:$4)),2,FALSE()),VLOOKUP(TODAY(),STOCKHISTORY($A126,TODAY()),2,FALSE())),VLOOKUP(TODAY()-1,STOCKHISTORY($A126,TODAY()-1),2,FALSE())),VLOOKUP(TODAY()-2,STOCKHISTORY($A126,TODAY()-2),2,FALSE())),$E36)</f>
        <v/>
      </c>
      <c r="AR126" s="368" t="str">
        <f t="array" ref="AR126">IFERROR(IFERROR(IFERROR(IF(TODAY()&gt;=$H125,VLOOKUP(XLOOKUP(AR$115,dds!$2:$2,dds!$4:$4),STOCKHISTORY($A126,XLOOKUP(AR$115,dds!$2:$2,dds!$4:$4)),2,FALSE()),VLOOKUP(TODAY(),STOCKHISTORY($A126,TODAY()),2,FALSE())),VLOOKUP(TODAY()-1,STOCKHISTORY($A126,TODAY()-1),2,FALSE())),VLOOKUP(TODAY()-2,STOCKHISTORY($A126,TODAY()-2),2,FALSE())),$E36)</f>
        <v/>
      </c>
      <c r="AS126" s="368" t="str">
        <f t="array" ref="AS126">IFERROR(IFERROR(IFERROR(IF(TODAY()&gt;=$H125,VLOOKUP(XLOOKUP(AS$115,dds!$2:$2,dds!$4:$4),STOCKHISTORY($A126,XLOOKUP(AS$115,dds!$2:$2,dds!$4:$4)),2,FALSE()),VLOOKUP(TODAY(),STOCKHISTORY($A126,TODAY()),2,FALSE())),VLOOKUP(TODAY()-1,STOCKHISTORY($A126,TODAY()-1),2,FALSE())),VLOOKUP(TODAY()-2,STOCKHISTORY($A126,TODAY()-2),2,FALSE())),$E36)</f>
        <v/>
      </c>
      <c r="AT126" s="368" t="str">
        <f t="array" ref="AT126">IFERROR(IFERROR(IFERROR(IF(TODAY()&gt;=$H125,VLOOKUP(XLOOKUP(AT$115,dds!$2:$2,dds!$4:$4),STOCKHISTORY($A126,XLOOKUP(AT$115,dds!$2:$2,dds!$4:$4)),2,FALSE()),VLOOKUP(TODAY(),STOCKHISTORY($A126,TODAY()),2,FALSE())),VLOOKUP(TODAY()-1,STOCKHISTORY($A126,TODAY()-1),2,FALSE())),VLOOKUP(TODAY()-2,STOCKHISTORY($A126,TODAY()-2),2,FALSE())),$E36)</f>
        <v/>
      </c>
      <c r="AU126" s="368" t="str">
        <f t="array" ref="AU126">IFERROR(IFERROR(IFERROR(IF(TODAY()&gt;=$H125,VLOOKUP(XLOOKUP(AU$115,dds!$2:$2,dds!$4:$4),STOCKHISTORY($A126,XLOOKUP(AU$115,dds!$2:$2,dds!$4:$4)),2,FALSE()),VLOOKUP(TODAY(),STOCKHISTORY($A126,TODAY()),2,FALSE())),VLOOKUP(TODAY()-1,STOCKHISTORY($A126,TODAY()-1),2,FALSE())),VLOOKUP(TODAY()-2,STOCKHISTORY($A126,TODAY()-2),2,FALSE())),$E36)</f>
        <v/>
      </c>
      <c r="AV126" s="368" t="str">
        <f t="array" ref="AV126">IFERROR(IFERROR(IFERROR(IF(TODAY()&gt;=$H125,VLOOKUP(XLOOKUP(AV$115,dds!$2:$2,dds!$4:$4),STOCKHISTORY($A126,XLOOKUP(AV$115,dds!$2:$2,dds!$4:$4)),2,FALSE()),VLOOKUP(TODAY(),STOCKHISTORY($A126,TODAY()),2,FALSE())),VLOOKUP(TODAY()-1,STOCKHISTORY($A126,TODAY()-1),2,FALSE())),VLOOKUP(TODAY()-2,STOCKHISTORY($A126,TODAY()-2),2,FALSE())),$E36)</f>
        <v/>
      </c>
      <c r="AW126" s="368" t="str">
        <f t="array" ref="AW126">IFERROR(IFERROR(IFERROR(IF(TODAY()&gt;=$H125,VLOOKUP(XLOOKUP(AW$115,dds!$2:$2,dds!$4:$4),STOCKHISTORY($A126,XLOOKUP(AW$115,dds!$2:$2,dds!$4:$4)),2,FALSE()),VLOOKUP(TODAY(),STOCKHISTORY($A126,TODAY()),2,FALSE())),VLOOKUP(TODAY()-1,STOCKHISTORY($A126,TODAY()-1),2,FALSE())),VLOOKUP(TODAY()-2,STOCKHISTORY($A126,TODAY()-2),2,FALSE())),$E36)</f>
        <v/>
      </c>
      <c r="AX126" s="368" t="str">
        <f t="array" ref="AX126">IFERROR(IFERROR(IFERROR(IF(TODAY()&gt;=$H125,VLOOKUP(XLOOKUP(AX$115,dds!$2:$2,dds!$4:$4),STOCKHISTORY($A126,XLOOKUP(AX$115,dds!$2:$2,dds!$4:$4)),2,FALSE()),VLOOKUP(TODAY(),STOCKHISTORY($A126,TODAY()),2,FALSE())),VLOOKUP(TODAY()-1,STOCKHISTORY($A126,TODAY()-1),2,FALSE())),VLOOKUP(TODAY()-2,STOCKHISTORY($A126,TODAY()-2),2,FALSE())),$E36)</f>
        <v/>
      </c>
      <c r="AY126" s="368" t="str">
        <f t="array" ref="AY126">IFERROR(IFERROR(IFERROR(IF(TODAY()&gt;=$H125,VLOOKUP(XLOOKUP(AY$115,dds!$2:$2,dds!$4:$4),STOCKHISTORY($A126,XLOOKUP(AY$115,dds!$2:$2,dds!$4:$4)),2,FALSE()),VLOOKUP(TODAY(),STOCKHISTORY($A126,TODAY()),2,FALSE())),VLOOKUP(TODAY()-1,STOCKHISTORY($A126,TODAY()-1),2,FALSE())),VLOOKUP(TODAY()-2,STOCKHISTORY($A126,TODAY()-2),2,FALSE())),$E36)</f>
        <v/>
      </c>
      <c r="AZ126" s="368" t="str">
        <f t="array" ref="AZ126">IFERROR(IFERROR(IFERROR(IF(TODAY()&gt;=$H125,VLOOKUP(XLOOKUP(AZ$115,dds!$2:$2,dds!$4:$4),STOCKHISTORY($A126,XLOOKUP(AZ$115,dds!$2:$2,dds!$4:$4)),2,FALSE()),VLOOKUP(TODAY(),STOCKHISTORY($A126,TODAY()),2,FALSE())),VLOOKUP(TODAY()-1,STOCKHISTORY($A126,TODAY()-1),2,FALSE())),VLOOKUP(TODAY()-2,STOCKHISTORY($A126,TODAY()-2),2,FALSE())),$E36)</f>
        <v/>
      </c>
      <c r="BA126" s="368" t="str">
        <f t="array" ref="BA126">IFERROR(IFERROR(IFERROR(IF(TODAY()&gt;=$H125,VLOOKUP(XLOOKUP(BA$115,dds!$2:$2,dds!$4:$4),STOCKHISTORY($A126,XLOOKUP(BA$115,dds!$2:$2,dds!$4:$4)),2,FALSE()),VLOOKUP(TODAY(),STOCKHISTORY($A126,TODAY()),2,FALSE())),VLOOKUP(TODAY()-1,STOCKHISTORY($A126,TODAY()-1),2,FALSE())),VLOOKUP(TODAY()-2,STOCKHISTORY($A126,TODAY()-2),2,FALSE())),$E36)</f>
        <v/>
      </c>
      <c r="BB126" s="368" t="str">
        <f t="array" ref="BB126">IFERROR(IFERROR(IFERROR(IF(TODAY()&gt;=$H125,VLOOKUP(XLOOKUP(BB$115,dds!$2:$2,dds!$4:$4),STOCKHISTORY($A126,XLOOKUP(BB$115,dds!$2:$2,dds!$4:$4)),2,FALSE()),VLOOKUP(TODAY(),STOCKHISTORY($A126,TODAY()),2,FALSE())),VLOOKUP(TODAY()-1,STOCKHISTORY($A126,TODAY()-1),2,FALSE())),VLOOKUP(TODAY()-2,STOCKHISTORY($A126,TODAY()-2),2,FALSE())),$E36)</f>
        <v/>
      </c>
      <c r="BC126" s="368" t="str">
        <f t="array" ref="BC126">IFERROR(IFERROR(IFERROR(IF(TODAY()&gt;=$H125,VLOOKUP(XLOOKUP(BC$115,dds!$2:$2,dds!$4:$4),STOCKHISTORY($A126,XLOOKUP(BC$115,dds!$2:$2,dds!$4:$4)),2,FALSE()),VLOOKUP(TODAY(),STOCKHISTORY($A126,TODAY()),2,FALSE())),VLOOKUP(TODAY()-1,STOCKHISTORY($A126,TODAY()-1),2,FALSE())),VLOOKUP(TODAY()-2,STOCKHISTORY($A126,TODAY()-2),2,FALSE())),$E36)</f>
        <v/>
      </c>
      <c r="BD126" s="368" t="str">
        <f t="array" ref="BD126">IFERROR(IFERROR(IFERROR(IF(TODAY()&gt;=$H125,VLOOKUP(XLOOKUP(BD$115,dds!$2:$2,dds!$4:$4),STOCKHISTORY($A126,XLOOKUP(BD$115,dds!$2:$2,dds!$4:$4)),2,FALSE()),VLOOKUP(TODAY(),STOCKHISTORY($A126,TODAY()),2,FALSE())),VLOOKUP(TODAY()-1,STOCKHISTORY($A126,TODAY()-1),2,FALSE())),VLOOKUP(TODAY()-2,STOCKHISTORY($A126,TODAY()-2),2,FALSE())),$E36)</f>
        <v/>
      </c>
      <c r="BE126" s="368" t="str">
        <f t="array" ref="BE126">IFERROR(IFERROR(IFERROR(IF(TODAY()&gt;=$H125,VLOOKUP(XLOOKUP(BE$115,dds!$2:$2,dds!$4:$4),STOCKHISTORY($A126,XLOOKUP(BE$115,dds!$2:$2,dds!$4:$4)),2,FALSE()),VLOOKUP(TODAY(),STOCKHISTORY($A126,TODAY()),2,FALSE())),VLOOKUP(TODAY()-1,STOCKHISTORY($A126,TODAY()-1),2,FALSE())),VLOOKUP(TODAY()-2,STOCKHISTORY($A126,TODAY()-2),2,FALSE())),$E36)</f>
        <v/>
      </c>
      <c r="BF126" s="368" t="str">
        <f t="array" ref="BF126">IFERROR(IFERROR(IFERROR(IF(TODAY()&gt;=$H125,VLOOKUP(XLOOKUP(BF$115,dds!$2:$2,dds!$4:$4),STOCKHISTORY($A126,XLOOKUP(BF$115,dds!$2:$2,dds!$4:$4)),2,FALSE()),VLOOKUP(TODAY(),STOCKHISTORY($A126,TODAY()),2,FALSE())),VLOOKUP(TODAY()-1,STOCKHISTORY($A126,TODAY()-1),2,FALSE())),VLOOKUP(TODAY()-2,STOCKHISTORY($A126,TODAY()-2),2,FALSE())),$E36)</f>
        <v/>
      </c>
      <c r="BG126" s="368" t="str">
        <f t="array" ref="BG126">IFERROR(IFERROR(IFERROR(IF(TODAY()&gt;=$H125,VLOOKUP(XLOOKUP(BG$115,dds!$2:$2,dds!$4:$4),STOCKHISTORY($A126,XLOOKUP(BG$115,dds!$2:$2,dds!$4:$4)),2,FALSE()),VLOOKUP(TODAY(),STOCKHISTORY($A126,TODAY()),2,FALSE())),VLOOKUP(TODAY()-1,STOCKHISTORY($A126,TODAY()-1),2,FALSE())),VLOOKUP(TODAY()-2,STOCKHISTORY($A126,TODAY()-2),2,FALSE())),$E36)</f>
        <v/>
      </c>
      <c r="BH126" s="368" t="str">
        <f t="array" ref="BH126">IFERROR(IFERROR(IFERROR(IF(TODAY()&gt;=$H125,VLOOKUP(XLOOKUP(BH$115,dds!$2:$2,dds!$4:$4),STOCKHISTORY($A126,XLOOKUP(BH$115,dds!$2:$2,dds!$4:$4)),2,FALSE()),VLOOKUP(TODAY(),STOCKHISTORY($A126,TODAY()),2,FALSE())),VLOOKUP(TODAY()-1,STOCKHISTORY($A126,TODAY()-1),2,FALSE())),VLOOKUP(TODAY()-2,STOCKHISTORY($A126,TODAY()-2),2,FALSE())),$E36)</f>
        <v/>
      </c>
      <c r="BI126" s="368" t="str">
        <f t="array" ref="BI126">IFERROR(IFERROR(IFERROR(IF(TODAY()&gt;=$H125,VLOOKUP(XLOOKUP(BI$115,dds!$2:$2,dds!$4:$4),STOCKHISTORY($A126,XLOOKUP(BI$115,dds!$2:$2,dds!$4:$4)),2,FALSE()),VLOOKUP(TODAY(),STOCKHISTORY($A126,TODAY()),2,FALSE())),VLOOKUP(TODAY()-1,STOCKHISTORY($A126,TODAY()-1),2,FALSE())),VLOOKUP(TODAY()-2,STOCKHISTORY($A126,TODAY()-2),2,FALSE())),$E36)</f>
        <v/>
      </c>
      <c r="BJ126" s="368" t="str">
        <f t="array" ref="BJ126">IFERROR(IFERROR(IFERROR(IF(TODAY()&gt;=$H125,VLOOKUP(XLOOKUP(BJ$115,dds!$2:$2,dds!$4:$4),STOCKHISTORY($A126,XLOOKUP(BJ$115,dds!$2:$2,dds!$4:$4)),2,FALSE()),VLOOKUP(TODAY(),STOCKHISTORY($A126,TODAY()),2,FALSE())),VLOOKUP(TODAY()-1,STOCKHISTORY($A126,TODAY()-1),2,FALSE())),VLOOKUP(TODAY()-2,STOCKHISTORY($A126,TODAY()-2),2,FALSE())),$E36)</f>
        <v/>
      </c>
      <c r="BK126" s="368" t="str">
        <f t="array" ref="BK126">IFERROR(IFERROR(IFERROR(IF(TODAY()&gt;=$H125,VLOOKUP(XLOOKUP(BK$115,dds!$2:$2,dds!$4:$4),STOCKHISTORY($A126,XLOOKUP(BK$115,dds!$2:$2,dds!$4:$4)),2,FALSE()),VLOOKUP(TODAY(),STOCKHISTORY($A126,TODAY()),2,FALSE())),VLOOKUP(TODAY()-1,STOCKHISTORY($A126,TODAY()-1),2,FALSE())),VLOOKUP(TODAY()-2,STOCKHISTORY($A126,TODAY()-2),2,FALSE())),$E36)</f>
        <v/>
      </c>
      <c r="BL126" s="368" t="str">
        <f t="array" ref="BL126">IFERROR(IFERROR(IFERROR(IF(TODAY()&gt;=$H125,VLOOKUP(XLOOKUP(BL$115,dds!$2:$2,dds!$4:$4),STOCKHISTORY($A126,XLOOKUP(BL$115,dds!$2:$2,dds!$4:$4)),2,FALSE()),VLOOKUP(TODAY(),STOCKHISTORY($A126,TODAY()),2,FALSE())),VLOOKUP(TODAY()-1,STOCKHISTORY($A126,TODAY()-1),2,FALSE())),VLOOKUP(TODAY()-2,STOCKHISTORY($A126,TODAY()-2),2,FALSE())),$E36)</f>
        <v/>
      </c>
    </row>
    <row r="127" ht="14.25" customHeight="1">
      <c r="A127" s="367"/>
      <c r="B127" s="367"/>
      <c r="C127" s="440" t="str">
        <f t="shared" si="2"/>
        <v/>
      </c>
      <c r="D127" s="368"/>
      <c r="E127" s="368" t="str">
        <f t="array" ref="E127">IFERROR(IFERROR(IFERROR(IF(TODAY()&gt;=$H126,VLOOKUP(XLOOKUP(E$115,dds!$2:$2,dds!$4:$4),STOCKHISTORY($A127,XLOOKUP(E$115,dds!$2:$2,dds!$4:$4)),2,FALSE()),VLOOKUP(TODAY(),STOCKHISTORY($A127,TODAY()),2,FALSE())),VLOOKUP(TODAY()-1,STOCKHISTORY($A127,TODAY()-1),2,FALSE())),VLOOKUP(TODAY()-2,STOCKHISTORY($A127,TODAY()-2),2,FALSE())),$E37)</f>
        <v/>
      </c>
      <c r="F127" s="368" t="str">
        <f t="array" ref="F127">IFERROR(IFERROR(IFERROR(IF(TODAY()&gt;=$H126,VLOOKUP(XLOOKUP(F$115,dds!$2:$2,dds!$4:$4),STOCKHISTORY($A127,XLOOKUP(F$115,dds!$2:$2,dds!$4:$4)),2,FALSE()),VLOOKUP(TODAY(),STOCKHISTORY($A127,TODAY()),2,FALSE())),VLOOKUP(TODAY()-1,STOCKHISTORY($A127,TODAY()-1),2,FALSE())),VLOOKUP(TODAY()-2,STOCKHISTORY($A127,TODAY()-2),2,FALSE())),$E37)</f>
        <v/>
      </c>
      <c r="G127" s="368" t="str">
        <f t="array" ref="G127">IFERROR(IFERROR(IFERROR(IF(TODAY()&gt;=$H126,VLOOKUP(XLOOKUP(G$115,dds!$2:$2,dds!$4:$4),STOCKHISTORY($A127,XLOOKUP(G$115,dds!$2:$2,dds!$4:$4)),2,FALSE()),VLOOKUP(TODAY(),STOCKHISTORY($A127,TODAY()),2,FALSE())),VLOOKUP(TODAY()-1,STOCKHISTORY($A127,TODAY()-1),2,FALSE())),VLOOKUP(TODAY()-2,STOCKHISTORY($A127,TODAY()-2),2,FALSE())),$E37)</f>
        <v/>
      </c>
      <c r="H127" s="368" t="str">
        <f t="array" ref="H127">IFERROR(IFERROR(IFERROR(IF(TODAY()&gt;=$H126,VLOOKUP(XLOOKUP(H$115,dds!$2:$2,dds!$4:$4),STOCKHISTORY($A127,XLOOKUP(H$115,dds!$2:$2,dds!$4:$4)),2,FALSE()),VLOOKUP(TODAY(),STOCKHISTORY($A127,TODAY()),2,FALSE())),VLOOKUP(TODAY()-1,STOCKHISTORY($A127,TODAY()-1),2,FALSE())),VLOOKUP(TODAY()-2,STOCKHISTORY($A127,TODAY()-2),2,FALSE())),$E37)</f>
        <v/>
      </c>
      <c r="I127" s="368" t="str">
        <f t="array" ref="I127">IFERROR(IFERROR(IFERROR(IF(TODAY()&gt;=$H126,VLOOKUP(XLOOKUP(I$115,dds!$2:$2,dds!$4:$4),STOCKHISTORY($A127,XLOOKUP(I$115,dds!$2:$2,dds!$4:$4)),2,FALSE()),VLOOKUP(TODAY(),STOCKHISTORY($A127,TODAY()),2,FALSE())),VLOOKUP(TODAY()-1,STOCKHISTORY($A127,TODAY()-1),2,FALSE())),VLOOKUP(TODAY()-2,STOCKHISTORY($A127,TODAY()-2),2,FALSE())),$E37)</f>
        <v/>
      </c>
      <c r="J127" s="368" t="str">
        <f t="array" ref="J127">IFERROR(IFERROR(IFERROR(IF(TODAY()&gt;=$H126,VLOOKUP(XLOOKUP(J$115,dds!$2:$2,dds!$4:$4),STOCKHISTORY($A127,XLOOKUP(J$115,dds!$2:$2,dds!$4:$4)),2,FALSE()),VLOOKUP(TODAY(),STOCKHISTORY($A127,TODAY()),2,FALSE())),VLOOKUP(TODAY()-1,STOCKHISTORY($A127,TODAY()-1),2,FALSE())),VLOOKUP(TODAY()-2,STOCKHISTORY($A127,TODAY()-2),2,FALSE())),$E37)</f>
        <v/>
      </c>
      <c r="K127" s="368" t="str">
        <f t="array" ref="K127">IFERROR(IFERROR(IFERROR(IF(TODAY()&gt;=$H126,VLOOKUP(XLOOKUP(K$115,dds!$2:$2,dds!$4:$4),STOCKHISTORY($A127,XLOOKUP(K$115,dds!$2:$2,dds!$4:$4)),2,FALSE()),VLOOKUP(TODAY(),STOCKHISTORY($A127,TODAY()),2,FALSE())),VLOOKUP(TODAY()-1,STOCKHISTORY($A127,TODAY()-1),2,FALSE())),VLOOKUP(TODAY()-2,STOCKHISTORY($A127,TODAY()-2),2,FALSE())),$E37)</f>
        <v/>
      </c>
      <c r="L127" s="368" t="str">
        <f t="array" ref="L127">IFERROR(IFERROR(IFERROR(IF(TODAY()&gt;=$H126,VLOOKUP(XLOOKUP(L$115,dds!$2:$2,dds!$4:$4),STOCKHISTORY($A127,XLOOKUP(L$115,dds!$2:$2,dds!$4:$4)),2,FALSE()),VLOOKUP(TODAY(),STOCKHISTORY($A127,TODAY()),2,FALSE())),VLOOKUP(TODAY()-1,STOCKHISTORY($A127,TODAY()-1),2,FALSE())),VLOOKUP(TODAY()-2,STOCKHISTORY($A127,TODAY()-2),2,FALSE())),$E37)</f>
        <v/>
      </c>
      <c r="M127" s="368" t="str">
        <f t="array" ref="M127">IFERROR(IFERROR(IFERROR(IF(TODAY()&gt;=$H126,VLOOKUP(XLOOKUP(M$115,dds!$2:$2,dds!$4:$4),STOCKHISTORY($A127,XLOOKUP(M$115,dds!$2:$2,dds!$4:$4)),2,FALSE()),VLOOKUP(TODAY(),STOCKHISTORY($A127,TODAY()),2,FALSE())),VLOOKUP(TODAY()-1,STOCKHISTORY($A127,TODAY()-1),2,FALSE())),VLOOKUP(TODAY()-2,STOCKHISTORY($A127,TODAY()-2),2,FALSE())),$E37)</f>
        <v/>
      </c>
      <c r="N127" s="368" t="str">
        <f t="array" ref="N127">IFERROR(IFERROR(IFERROR(IF(TODAY()&gt;=$H126,VLOOKUP(XLOOKUP(N$115,dds!$2:$2,dds!$4:$4),STOCKHISTORY($A127,XLOOKUP(N$115,dds!$2:$2,dds!$4:$4)),2,FALSE()),VLOOKUP(TODAY(),STOCKHISTORY($A127,TODAY()),2,FALSE())),VLOOKUP(TODAY()-1,STOCKHISTORY($A127,TODAY()-1),2,FALSE())),VLOOKUP(TODAY()-2,STOCKHISTORY($A127,TODAY()-2),2,FALSE())),$E37)</f>
        <v/>
      </c>
      <c r="O127" s="368" t="str">
        <f t="array" ref="O127">IFERROR(IFERROR(IFERROR(IF(TODAY()&gt;=$H126,VLOOKUP(XLOOKUP(O$115,dds!$2:$2,dds!$4:$4),STOCKHISTORY($A127,XLOOKUP(O$115,dds!$2:$2,dds!$4:$4)),2,FALSE()),VLOOKUP(TODAY(),STOCKHISTORY($A127,TODAY()),2,FALSE())),VLOOKUP(TODAY()-1,STOCKHISTORY($A127,TODAY()-1),2,FALSE())),VLOOKUP(TODAY()-2,STOCKHISTORY($A127,TODAY()-2),2,FALSE())),$E37)</f>
        <v/>
      </c>
      <c r="P127" s="368" t="str">
        <f t="array" ref="P127">IFERROR(IFERROR(IFERROR(IF(TODAY()&gt;=$H126,VLOOKUP(XLOOKUP(P$115,dds!$2:$2,dds!$4:$4),STOCKHISTORY($A127,XLOOKUP(P$115,dds!$2:$2,dds!$4:$4)),2,FALSE()),VLOOKUP(TODAY(),STOCKHISTORY($A127,TODAY()),2,FALSE())),VLOOKUP(TODAY()-1,STOCKHISTORY($A127,TODAY()-1),2,FALSE())),VLOOKUP(TODAY()-2,STOCKHISTORY($A127,TODAY()-2),2,FALSE())),$E37)</f>
        <v/>
      </c>
      <c r="Q127" s="368" t="str">
        <f t="array" ref="Q127">IFERROR(IFERROR(IFERROR(IF(TODAY()&gt;=$H126,VLOOKUP(XLOOKUP(Q$115,dds!$2:$2,dds!$4:$4),STOCKHISTORY($A127,XLOOKUP(Q$115,dds!$2:$2,dds!$4:$4)),2,FALSE()),VLOOKUP(TODAY(),STOCKHISTORY($A127,TODAY()),2,FALSE())),VLOOKUP(TODAY()-1,STOCKHISTORY($A127,TODAY()-1),2,FALSE())),VLOOKUP(TODAY()-2,STOCKHISTORY($A127,TODAY()-2),2,FALSE())),$E37)</f>
        <v/>
      </c>
      <c r="R127" s="368" t="str">
        <f t="array" ref="R127">IFERROR(IFERROR(IFERROR(IF(TODAY()&gt;=$H126,VLOOKUP(XLOOKUP(R$115,dds!$2:$2,dds!$4:$4),STOCKHISTORY($A127,XLOOKUP(R$115,dds!$2:$2,dds!$4:$4)),2,FALSE()),VLOOKUP(TODAY(),STOCKHISTORY($A127,TODAY()),2,FALSE())),VLOOKUP(TODAY()-1,STOCKHISTORY($A127,TODAY()-1),2,FALSE())),VLOOKUP(TODAY()-2,STOCKHISTORY($A127,TODAY()-2),2,FALSE())),$E37)</f>
        <v/>
      </c>
      <c r="S127" s="368" t="str">
        <f t="array" ref="S127">IFERROR(IFERROR(IFERROR(IF(TODAY()&gt;=$H126,VLOOKUP(XLOOKUP(S$115,dds!$2:$2,dds!$4:$4),STOCKHISTORY($A127,XLOOKUP(S$115,dds!$2:$2,dds!$4:$4)),2,FALSE()),VLOOKUP(TODAY(),STOCKHISTORY($A127,TODAY()),2,FALSE())),VLOOKUP(TODAY()-1,STOCKHISTORY($A127,TODAY()-1),2,FALSE())),VLOOKUP(TODAY()-2,STOCKHISTORY($A127,TODAY()-2),2,FALSE())),$E37)</f>
        <v/>
      </c>
      <c r="T127" s="368" t="str">
        <f t="array" ref="T127">IFERROR(IFERROR(IFERROR(IF(TODAY()&gt;=$H126,VLOOKUP(XLOOKUP(T$115,dds!$2:$2,dds!$4:$4),STOCKHISTORY($A127,XLOOKUP(T$115,dds!$2:$2,dds!$4:$4)),2,FALSE()),VLOOKUP(TODAY(),STOCKHISTORY($A127,TODAY()),2,FALSE())),VLOOKUP(TODAY()-1,STOCKHISTORY($A127,TODAY()-1),2,FALSE())),VLOOKUP(TODAY()-2,STOCKHISTORY($A127,TODAY()-2),2,FALSE())),$E37)</f>
        <v/>
      </c>
      <c r="U127" s="368" t="str">
        <f t="array" ref="U127">IFERROR(IFERROR(IFERROR(IF(TODAY()&gt;=$H126,VLOOKUP(XLOOKUP(U$115,dds!$2:$2,dds!$4:$4),STOCKHISTORY($A127,XLOOKUP(U$115,dds!$2:$2,dds!$4:$4)),2,FALSE()),VLOOKUP(TODAY(),STOCKHISTORY($A127,TODAY()),2,FALSE())),VLOOKUP(TODAY()-1,STOCKHISTORY($A127,TODAY()-1),2,FALSE())),VLOOKUP(TODAY()-2,STOCKHISTORY($A127,TODAY()-2),2,FALSE())),$E37)</f>
        <v/>
      </c>
      <c r="V127" s="368" t="str">
        <f t="array" ref="V127">IFERROR(IFERROR(IFERROR(IF(TODAY()&gt;=$H126,VLOOKUP(XLOOKUP(V$115,dds!$2:$2,dds!$4:$4),STOCKHISTORY($A127,XLOOKUP(V$115,dds!$2:$2,dds!$4:$4)),2,FALSE()),VLOOKUP(TODAY(),STOCKHISTORY($A127,TODAY()),2,FALSE())),VLOOKUP(TODAY()-1,STOCKHISTORY($A127,TODAY()-1),2,FALSE())),VLOOKUP(TODAY()-2,STOCKHISTORY($A127,TODAY()-2),2,FALSE())),$E37)</f>
        <v/>
      </c>
      <c r="W127" s="368" t="str">
        <f t="array" ref="W127">IFERROR(IFERROR(IFERROR(IF(TODAY()&gt;=$H126,VLOOKUP(XLOOKUP(W$115,dds!$2:$2,dds!$4:$4),STOCKHISTORY($A127,XLOOKUP(W$115,dds!$2:$2,dds!$4:$4)),2,FALSE()),VLOOKUP(TODAY(),STOCKHISTORY($A127,TODAY()),2,FALSE())),VLOOKUP(TODAY()-1,STOCKHISTORY($A127,TODAY()-1),2,FALSE())),VLOOKUP(TODAY()-2,STOCKHISTORY($A127,TODAY()-2),2,FALSE())),$E37)</f>
        <v/>
      </c>
      <c r="X127" s="368" t="str">
        <f t="array" ref="X127">IFERROR(IFERROR(IFERROR(IF(TODAY()&gt;=$H126,VLOOKUP(XLOOKUP(X$115,dds!$2:$2,dds!$4:$4),STOCKHISTORY($A127,XLOOKUP(X$115,dds!$2:$2,dds!$4:$4)),2,FALSE()),VLOOKUP(TODAY(),STOCKHISTORY($A127,TODAY()),2,FALSE())),VLOOKUP(TODAY()-1,STOCKHISTORY($A127,TODAY()-1),2,FALSE())),VLOOKUP(TODAY()-2,STOCKHISTORY($A127,TODAY()-2),2,FALSE())),$E37)</f>
        <v/>
      </c>
      <c r="Y127" s="368" t="str">
        <f t="array" ref="Y127">IFERROR(IFERROR(IFERROR(IF(TODAY()&gt;=$H126,VLOOKUP(XLOOKUP(Y$115,dds!$2:$2,dds!$4:$4),STOCKHISTORY($A127,XLOOKUP(Y$115,dds!$2:$2,dds!$4:$4)),2,FALSE()),VLOOKUP(TODAY(),STOCKHISTORY($A127,TODAY()),2,FALSE())),VLOOKUP(TODAY()-1,STOCKHISTORY($A127,TODAY()-1),2,FALSE())),VLOOKUP(TODAY()-2,STOCKHISTORY($A127,TODAY()-2),2,FALSE())),$E37)</f>
        <v/>
      </c>
      <c r="Z127" s="368" t="str">
        <f t="array" ref="Z127">IFERROR(IFERROR(IFERROR(IF(TODAY()&gt;=$H126,VLOOKUP(XLOOKUP(Z$115,dds!$2:$2,dds!$4:$4),STOCKHISTORY($A127,XLOOKUP(Z$115,dds!$2:$2,dds!$4:$4)),2,FALSE()),VLOOKUP(TODAY(),STOCKHISTORY($A127,TODAY()),2,FALSE())),VLOOKUP(TODAY()-1,STOCKHISTORY($A127,TODAY()-1),2,FALSE())),VLOOKUP(TODAY()-2,STOCKHISTORY($A127,TODAY()-2),2,FALSE())),$E37)</f>
        <v/>
      </c>
      <c r="AA127" s="368" t="str">
        <f t="array" ref="AA127">IFERROR(IFERROR(IFERROR(IF(TODAY()&gt;=$H126,VLOOKUP(XLOOKUP(AA$115,dds!$2:$2,dds!$4:$4),STOCKHISTORY($A127,XLOOKUP(AA$115,dds!$2:$2,dds!$4:$4)),2,FALSE()),VLOOKUP(TODAY(),STOCKHISTORY($A127,TODAY()),2,FALSE())),VLOOKUP(TODAY()-1,STOCKHISTORY($A127,TODAY()-1),2,FALSE())),VLOOKUP(TODAY()-2,STOCKHISTORY($A127,TODAY()-2),2,FALSE())),$E37)</f>
        <v/>
      </c>
      <c r="AB127" s="368" t="str">
        <f t="array" ref="AB127">IFERROR(IFERROR(IFERROR(IF(TODAY()&gt;=$H126,VLOOKUP(XLOOKUP(AB$115,dds!$2:$2,dds!$4:$4),STOCKHISTORY($A127,XLOOKUP(AB$115,dds!$2:$2,dds!$4:$4)),2,FALSE()),VLOOKUP(TODAY(),STOCKHISTORY($A127,TODAY()),2,FALSE())),VLOOKUP(TODAY()-1,STOCKHISTORY($A127,TODAY()-1),2,FALSE())),VLOOKUP(TODAY()-2,STOCKHISTORY($A127,TODAY()-2),2,FALSE())),$E37)</f>
        <v/>
      </c>
      <c r="AC127" s="368" t="str">
        <f t="array" ref="AC127">IFERROR(IFERROR(IFERROR(IF(TODAY()&gt;=$H126,VLOOKUP(XLOOKUP(AC$115,dds!$2:$2,dds!$4:$4),STOCKHISTORY($A127,XLOOKUP(AC$115,dds!$2:$2,dds!$4:$4)),2,FALSE()),VLOOKUP(TODAY(),STOCKHISTORY($A127,TODAY()),2,FALSE())),VLOOKUP(TODAY()-1,STOCKHISTORY($A127,TODAY()-1),2,FALSE())),VLOOKUP(TODAY()-2,STOCKHISTORY($A127,TODAY()-2),2,FALSE())),$E37)</f>
        <v/>
      </c>
      <c r="AD127" s="368" t="str">
        <f t="array" ref="AD127">IFERROR(IFERROR(IFERROR(IF(TODAY()&gt;=$H126,VLOOKUP(XLOOKUP(AD$115,dds!$2:$2,dds!$4:$4),STOCKHISTORY($A127,XLOOKUP(AD$115,dds!$2:$2,dds!$4:$4)),2,FALSE()),VLOOKUP(TODAY(),STOCKHISTORY($A127,TODAY()),2,FALSE())),VLOOKUP(TODAY()-1,STOCKHISTORY($A127,TODAY()-1),2,FALSE())),VLOOKUP(TODAY()-2,STOCKHISTORY($A127,TODAY()-2),2,FALSE())),$E37)</f>
        <v/>
      </c>
      <c r="AE127" s="368" t="str">
        <f t="array" ref="AE127">IFERROR(IFERROR(IFERROR(IF(TODAY()&gt;=$H126,VLOOKUP(XLOOKUP(AE$115,dds!$2:$2,dds!$4:$4),STOCKHISTORY($A127,XLOOKUP(AE$115,dds!$2:$2,dds!$4:$4)),2,FALSE()),VLOOKUP(TODAY(),STOCKHISTORY($A127,TODAY()),2,FALSE())),VLOOKUP(TODAY()-1,STOCKHISTORY($A127,TODAY()-1),2,FALSE())),VLOOKUP(TODAY()-2,STOCKHISTORY($A127,TODAY()-2),2,FALSE())),$E37)</f>
        <v/>
      </c>
      <c r="AF127" s="368" t="str">
        <f t="array" ref="AF127">IFERROR(IFERROR(IFERROR(IF(TODAY()&gt;=$H126,VLOOKUP(XLOOKUP(AF$115,dds!$2:$2,dds!$4:$4),STOCKHISTORY($A127,XLOOKUP(AF$115,dds!$2:$2,dds!$4:$4)),2,FALSE()),VLOOKUP(TODAY(),STOCKHISTORY($A127,TODAY()),2,FALSE())),VLOOKUP(TODAY()-1,STOCKHISTORY($A127,TODAY()-1),2,FALSE())),VLOOKUP(TODAY()-2,STOCKHISTORY($A127,TODAY()-2),2,FALSE())),$E37)</f>
        <v/>
      </c>
      <c r="AG127" s="368" t="str">
        <f t="array" ref="AG127">IFERROR(IFERROR(IFERROR(IF(TODAY()&gt;=$H126,VLOOKUP(XLOOKUP(AG$115,dds!$2:$2,dds!$4:$4),STOCKHISTORY($A127,XLOOKUP(AG$115,dds!$2:$2,dds!$4:$4)),2,FALSE()),VLOOKUP(TODAY(),STOCKHISTORY($A127,TODAY()),2,FALSE())),VLOOKUP(TODAY()-1,STOCKHISTORY($A127,TODAY()-1),2,FALSE())),VLOOKUP(TODAY()-2,STOCKHISTORY($A127,TODAY()-2),2,FALSE())),$E37)</f>
        <v/>
      </c>
      <c r="AH127" s="368" t="str">
        <f t="array" ref="AH127">IFERROR(IFERROR(IFERROR(IF(TODAY()&gt;=$H126,VLOOKUP(XLOOKUP(AH$115,dds!$2:$2,dds!$4:$4),STOCKHISTORY($A127,XLOOKUP(AH$115,dds!$2:$2,dds!$4:$4)),2,FALSE()),VLOOKUP(TODAY(),STOCKHISTORY($A127,TODAY()),2,FALSE())),VLOOKUP(TODAY()-1,STOCKHISTORY($A127,TODAY()-1),2,FALSE())),VLOOKUP(TODAY()-2,STOCKHISTORY($A127,TODAY()-2),2,FALSE())),$E37)</f>
        <v/>
      </c>
      <c r="AI127" s="368" t="str">
        <f t="array" ref="AI127">IFERROR(IFERROR(IFERROR(IF(TODAY()&gt;=$H126,VLOOKUP(XLOOKUP(AI$115,dds!$2:$2,dds!$4:$4),STOCKHISTORY($A127,XLOOKUP(AI$115,dds!$2:$2,dds!$4:$4)),2,FALSE()),VLOOKUP(TODAY(),STOCKHISTORY($A127,TODAY()),2,FALSE())),VLOOKUP(TODAY()-1,STOCKHISTORY($A127,TODAY()-1),2,FALSE())),VLOOKUP(TODAY()-2,STOCKHISTORY($A127,TODAY()-2),2,FALSE())),$E37)</f>
        <v/>
      </c>
      <c r="AJ127" s="368" t="str">
        <f t="array" ref="AJ127">IFERROR(IFERROR(IFERROR(IF(TODAY()&gt;=$H126,VLOOKUP(XLOOKUP(AJ$115,dds!$2:$2,dds!$4:$4),STOCKHISTORY($A127,XLOOKUP(AJ$115,dds!$2:$2,dds!$4:$4)),2,FALSE()),VLOOKUP(TODAY(),STOCKHISTORY($A127,TODAY()),2,FALSE())),VLOOKUP(TODAY()-1,STOCKHISTORY($A127,TODAY()-1),2,FALSE())),VLOOKUP(TODAY()-2,STOCKHISTORY($A127,TODAY()-2),2,FALSE())),$E37)</f>
        <v/>
      </c>
      <c r="AK127" s="368" t="str">
        <f t="array" ref="AK127">IFERROR(IFERROR(IFERROR(IF(TODAY()&gt;=$H126,VLOOKUP(XLOOKUP(AK$115,dds!$2:$2,dds!$4:$4),STOCKHISTORY($A127,XLOOKUP(AK$115,dds!$2:$2,dds!$4:$4)),2,FALSE()),VLOOKUP(TODAY(),STOCKHISTORY($A127,TODAY()),2,FALSE())),VLOOKUP(TODAY()-1,STOCKHISTORY($A127,TODAY()-1),2,FALSE())),VLOOKUP(TODAY()-2,STOCKHISTORY($A127,TODAY()-2),2,FALSE())),$E37)</f>
        <v/>
      </c>
      <c r="AL127" s="368" t="str">
        <f t="array" ref="AL127">IFERROR(IFERROR(IFERROR(IF(TODAY()&gt;=$H126,VLOOKUP(XLOOKUP(AL$115,dds!$2:$2,dds!$4:$4),STOCKHISTORY($A127,XLOOKUP(AL$115,dds!$2:$2,dds!$4:$4)),2,FALSE()),VLOOKUP(TODAY(),STOCKHISTORY($A127,TODAY()),2,FALSE())),VLOOKUP(TODAY()-1,STOCKHISTORY($A127,TODAY()-1),2,FALSE())),VLOOKUP(TODAY()-2,STOCKHISTORY($A127,TODAY()-2),2,FALSE())),$E37)</f>
        <v/>
      </c>
      <c r="AM127" s="368" t="str">
        <f t="array" ref="AM127">IFERROR(IFERROR(IFERROR(IF(TODAY()&gt;=$H126,VLOOKUP(XLOOKUP(AM$115,dds!$2:$2,dds!$4:$4),STOCKHISTORY($A127,XLOOKUP(AM$115,dds!$2:$2,dds!$4:$4)),2,FALSE()),VLOOKUP(TODAY(),STOCKHISTORY($A127,TODAY()),2,FALSE())),VLOOKUP(TODAY()-1,STOCKHISTORY($A127,TODAY()-1),2,FALSE())),VLOOKUP(TODAY()-2,STOCKHISTORY($A127,TODAY()-2),2,FALSE())),$E37)</f>
        <v/>
      </c>
      <c r="AN127" s="368" t="str">
        <f t="array" ref="AN127">IFERROR(IFERROR(IFERROR(IF(TODAY()&gt;=$H126,VLOOKUP(XLOOKUP(AN$115,dds!$2:$2,dds!$4:$4),STOCKHISTORY($A127,XLOOKUP(AN$115,dds!$2:$2,dds!$4:$4)),2,FALSE()),VLOOKUP(TODAY(),STOCKHISTORY($A127,TODAY()),2,FALSE())),VLOOKUP(TODAY()-1,STOCKHISTORY($A127,TODAY()-1),2,FALSE())),VLOOKUP(TODAY()-2,STOCKHISTORY($A127,TODAY()-2),2,FALSE())),$E37)</f>
        <v/>
      </c>
      <c r="AO127" s="368" t="str">
        <f t="array" ref="AO127">IFERROR(IFERROR(IFERROR(IF(TODAY()&gt;=$H126,VLOOKUP(XLOOKUP(AO$115,dds!$2:$2,dds!$4:$4),STOCKHISTORY($A127,XLOOKUP(AO$115,dds!$2:$2,dds!$4:$4)),2,FALSE()),VLOOKUP(TODAY(),STOCKHISTORY($A127,TODAY()),2,FALSE())),VLOOKUP(TODAY()-1,STOCKHISTORY($A127,TODAY()-1),2,FALSE())),VLOOKUP(TODAY()-2,STOCKHISTORY($A127,TODAY()-2),2,FALSE())),$E37)</f>
        <v/>
      </c>
      <c r="AP127" s="368" t="str">
        <f t="array" ref="AP127">IFERROR(IFERROR(IFERROR(IF(TODAY()&gt;=$H126,VLOOKUP(XLOOKUP(AP$115,dds!$2:$2,dds!$4:$4),STOCKHISTORY($A127,XLOOKUP(AP$115,dds!$2:$2,dds!$4:$4)),2,FALSE()),VLOOKUP(TODAY(),STOCKHISTORY($A127,TODAY()),2,FALSE())),VLOOKUP(TODAY()-1,STOCKHISTORY($A127,TODAY()-1),2,FALSE())),VLOOKUP(TODAY()-2,STOCKHISTORY($A127,TODAY()-2),2,FALSE())),$E37)</f>
        <v/>
      </c>
      <c r="AQ127" s="368" t="str">
        <f t="array" ref="AQ127">IFERROR(IFERROR(IFERROR(IF(TODAY()&gt;=$H126,VLOOKUP(XLOOKUP(AQ$115,dds!$2:$2,dds!$4:$4),STOCKHISTORY($A127,XLOOKUP(AQ$115,dds!$2:$2,dds!$4:$4)),2,FALSE()),VLOOKUP(TODAY(),STOCKHISTORY($A127,TODAY()),2,FALSE())),VLOOKUP(TODAY()-1,STOCKHISTORY($A127,TODAY()-1),2,FALSE())),VLOOKUP(TODAY()-2,STOCKHISTORY($A127,TODAY()-2),2,FALSE())),$E37)</f>
        <v/>
      </c>
      <c r="AR127" s="368" t="str">
        <f t="array" ref="AR127">IFERROR(IFERROR(IFERROR(IF(TODAY()&gt;=$H126,VLOOKUP(XLOOKUP(AR$115,dds!$2:$2,dds!$4:$4),STOCKHISTORY($A127,XLOOKUP(AR$115,dds!$2:$2,dds!$4:$4)),2,FALSE()),VLOOKUP(TODAY(),STOCKHISTORY($A127,TODAY()),2,FALSE())),VLOOKUP(TODAY()-1,STOCKHISTORY($A127,TODAY()-1),2,FALSE())),VLOOKUP(TODAY()-2,STOCKHISTORY($A127,TODAY()-2),2,FALSE())),$E37)</f>
        <v/>
      </c>
      <c r="AS127" s="368" t="str">
        <f t="array" ref="AS127">IFERROR(IFERROR(IFERROR(IF(TODAY()&gt;=$H126,VLOOKUP(XLOOKUP(AS$115,dds!$2:$2,dds!$4:$4),STOCKHISTORY($A127,XLOOKUP(AS$115,dds!$2:$2,dds!$4:$4)),2,FALSE()),VLOOKUP(TODAY(),STOCKHISTORY($A127,TODAY()),2,FALSE())),VLOOKUP(TODAY()-1,STOCKHISTORY($A127,TODAY()-1),2,FALSE())),VLOOKUP(TODAY()-2,STOCKHISTORY($A127,TODAY()-2),2,FALSE())),$E37)</f>
        <v/>
      </c>
      <c r="AT127" s="368" t="str">
        <f t="array" ref="AT127">IFERROR(IFERROR(IFERROR(IF(TODAY()&gt;=$H126,VLOOKUP(XLOOKUP(AT$115,dds!$2:$2,dds!$4:$4),STOCKHISTORY($A127,XLOOKUP(AT$115,dds!$2:$2,dds!$4:$4)),2,FALSE()),VLOOKUP(TODAY(),STOCKHISTORY($A127,TODAY()),2,FALSE())),VLOOKUP(TODAY()-1,STOCKHISTORY($A127,TODAY()-1),2,FALSE())),VLOOKUP(TODAY()-2,STOCKHISTORY($A127,TODAY()-2),2,FALSE())),$E37)</f>
        <v/>
      </c>
      <c r="AU127" s="368" t="str">
        <f t="array" ref="AU127">IFERROR(IFERROR(IFERROR(IF(TODAY()&gt;=$H126,VLOOKUP(XLOOKUP(AU$115,dds!$2:$2,dds!$4:$4),STOCKHISTORY($A127,XLOOKUP(AU$115,dds!$2:$2,dds!$4:$4)),2,FALSE()),VLOOKUP(TODAY(),STOCKHISTORY($A127,TODAY()),2,FALSE())),VLOOKUP(TODAY()-1,STOCKHISTORY($A127,TODAY()-1),2,FALSE())),VLOOKUP(TODAY()-2,STOCKHISTORY($A127,TODAY()-2),2,FALSE())),$E37)</f>
        <v/>
      </c>
      <c r="AV127" s="368" t="str">
        <f t="array" ref="AV127">IFERROR(IFERROR(IFERROR(IF(TODAY()&gt;=$H126,VLOOKUP(XLOOKUP(AV$115,dds!$2:$2,dds!$4:$4),STOCKHISTORY($A127,XLOOKUP(AV$115,dds!$2:$2,dds!$4:$4)),2,FALSE()),VLOOKUP(TODAY(),STOCKHISTORY($A127,TODAY()),2,FALSE())),VLOOKUP(TODAY()-1,STOCKHISTORY($A127,TODAY()-1),2,FALSE())),VLOOKUP(TODAY()-2,STOCKHISTORY($A127,TODAY()-2),2,FALSE())),$E37)</f>
        <v/>
      </c>
      <c r="AW127" s="368" t="str">
        <f t="array" ref="AW127">IFERROR(IFERROR(IFERROR(IF(TODAY()&gt;=$H126,VLOOKUP(XLOOKUP(AW$115,dds!$2:$2,dds!$4:$4),STOCKHISTORY($A127,XLOOKUP(AW$115,dds!$2:$2,dds!$4:$4)),2,FALSE()),VLOOKUP(TODAY(),STOCKHISTORY($A127,TODAY()),2,FALSE())),VLOOKUP(TODAY()-1,STOCKHISTORY($A127,TODAY()-1),2,FALSE())),VLOOKUP(TODAY()-2,STOCKHISTORY($A127,TODAY()-2),2,FALSE())),$E37)</f>
        <v/>
      </c>
      <c r="AX127" s="368" t="str">
        <f t="array" ref="AX127">IFERROR(IFERROR(IFERROR(IF(TODAY()&gt;=$H126,VLOOKUP(XLOOKUP(AX$115,dds!$2:$2,dds!$4:$4),STOCKHISTORY($A127,XLOOKUP(AX$115,dds!$2:$2,dds!$4:$4)),2,FALSE()),VLOOKUP(TODAY(),STOCKHISTORY($A127,TODAY()),2,FALSE())),VLOOKUP(TODAY()-1,STOCKHISTORY($A127,TODAY()-1),2,FALSE())),VLOOKUP(TODAY()-2,STOCKHISTORY($A127,TODAY()-2),2,FALSE())),$E37)</f>
        <v/>
      </c>
      <c r="AY127" s="368" t="str">
        <f t="array" ref="AY127">IFERROR(IFERROR(IFERROR(IF(TODAY()&gt;=$H126,VLOOKUP(XLOOKUP(AY$115,dds!$2:$2,dds!$4:$4),STOCKHISTORY($A127,XLOOKUP(AY$115,dds!$2:$2,dds!$4:$4)),2,FALSE()),VLOOKUP(TODAY(),STOCKHISTORY($A127,TODAY()),2,FALSE())),VLOOKUP(TODAY()-1,STOCKHISTORY($A127,TODAY()-1),2,FALSE())),VLOOKUP(TODAY()-2,STOCKHISTORY($A127,TODAY()-2),2,FALSE())),$E37)</f>
        <v/>
      </c>
      <c r="AZ127" s="368" t="str">
        <f t="array" ref="AZ127">IFERROR(IFERROR(IFERROR(IF(TODAY()&gt;=$H126,VLOOKUP(XLOOKUP(AZ$115,dds!$2:$2,dds!$4:$4),STOCKHISTORY($A127,XLOOKUP(AZ$115,dds!$2:$2,dds!$4:$4)),2,FALSE()),VLOOKUP(TODAY(),STOCKHISTORY($A127,TODAY()),2,FALSE())),VLOOKUP(TODAY()-1,STOCKHISTORY($A127,TODAY()-1),2,FALSE())),VLOOKUP(TODAY()-2,STOCKHISTORY($A127,TODAY()-2),2,FALSE())),$E37)</f>
        <v/>
      </c>
      <c r="BA127" s="368" t="str">
        <f t="array" ref="BA127">IFERROR(IFERROR(IFERROR(IF(TODAY()&gt;=$H126,VLOOKUP(XLOOKUP(BA$115,dds!$2:$2,dds!$4:$4),STOCKHISTORY($A127,XLOOKUP(BA$115,dds!$2:$2,dds!$4:$4)),2,FALSE()),VLOOKUP(TODAY(),STOCKHISTORY($A127,TODAY()),2,FALSE())),VLOOKUP(TODAY()-1,STOCKHISTORY($A127,TODAY()-1),2,FALSE())),VLOOKUP(TODAY()-2,STOCKHISTORY($A127,TODAY()-2),2,FALSE())),$E37)</f>
        <v/>
      </c>
      <c r="BB127" s="368" t="str">
        <f t="array" ref="BB127">IFERROR(IFERROR(IFERROR(IF(TODAY()&gt;=$H126,VLOOKUP(XLOOKUP(BB$115,dds!$2:$2,dds!$4:$4),STOCKHISTORY($A127,XLOOKUP(BB$115,dds!$2:$2,dds!$4:$4)),2,FALSE()),VLOOKUP(TODAY(),STOCKHISTORY($A127,TODAY()),2,FALSE())),VLOOKUP(TODAY()-1,STOCKHISTORY($A127,TODAY()-1),2,FALSE())),VLOOKUP(TODAY()-2,STOCKHISTORY($A127,TODAY()-2),2,FALSE())),$E37)</f>
        <v/>
      </c>
      <c r="BC127" s="368" t="str">
        <f t="array" ref="BC127">IFERROR(IFERROR(IFERROR(IF(TODAY()&gt;=$H126,VLOOKUP(XLOOKUP(BC$115,dds!$2:$2,dds!$4:$4),STOCKHISTORY($A127,XLOOKUP(BC$115,dds!$2:$2,dds!$4:$4)),2,FALSE()),VLOOKUP(TODAY(),STOCKHISTORY($A127,TODAY()),2,FALSE())),VLOOKUP(TODAY()-1,STOCKHISTORY($A127,TODAY()-1),2,FALSE())),VLOOKUP(TODAY()-2,STOCKHISTORY($A127,TODAY()-2),2,FALSE())),$E37)</f>
        <v/>
      </c>
      <c r="BD127" s="368" t="str">
        <f t="array" ref="BD127">IFERROR(IFERROR(IFERROR(IF(TODAY()&gt;=$H126,VLOOKUP(XLOOKUP(BD$115,dds!$2:$2,dds!$4:$4),STOCKHISTORY($A127,XLOOKUP(BD$115,dds!$2:$2,dds!$4:$4)),2,FALSE()),VLOOKUP(TODAY(),STOCKHISTORY($A127,TODAY()),2,FALSE())),VLOOKUP(TODAY()-1,STOCKHISTORY($A127,TODAY()-1),2,FALSE())),VLOOKUP(TODAY()-2,STOCKHISTORY($A127,TODAY()-2),2,FALSE())),$E37)</f>
        <v/>
      </c>
      <c r="BE127" s="368" t="str">
        <f t="array" ref="BE127">IFERROR(IFERROR(IFERROR(IF(TODAY()&gt;=$H126,VLOOKUP(XLOOKUP(BE$115,dds!$2:$2,dds!$4:$4),STOCKHISTORY($A127,XLOOKUP(BE$115,dds!$2:$2,dds!$4:$4)),2,FALSE()),VLOOKUP(TODAY(),STOCKHISTORY($A127,TODAY()),2,FALSE())),VLOOKUP(TODAY()-1,STOCKHISTORY($A127,TODAY()-1),2,FALSE())),VLOOKUP(TODAY()-2,STOCKHISTORY($A127,TODAY()-2),2,FALSE())),$E37)</f>
        <v/>
      </c>
      <c r="BF127" s="368" t="str">
        <f t="array" ref="BF127">IFERROR(IFERROR(IFERROR(IF(TODAY()&gt;=$H126,VLOOKUP(XLOOKUP(BF$115,dds!$2:$2,dds!$4:$4),STOCKHISTORY($A127,XLOOKUP(BF$115,dds!$2:$2,dds!$4:$4)),2,FALSE()),VLOOKUP(TODAY(),STOCKHISTORY($A127,TODAY()),2,FALSE())),VLOOKUP(TODAY()-1,STOCKHISTORY($A127,TODAY()-1),2,FALSE())),VLOOKUP(TODAY()-2,STOCKHISTORY($A127,TODAY()-2),2,FALSE())),$E37)</f>
        <v/>
      </c>
      <c r="BG127" s="368" t="str">
        <f t="array" ref="BG127">IFERROR(IFERROR(IFERROR(IF(TODAY()&gt;=$H126,VLOOKUP(XLOOKUP(BG$115,dds!$2:$2,dds!$4:$4),STOCKHISTORY($A127,XLOOKUP(BG$115,dds!$2:$2,dds!$4:$4)),2,FALSE()),VLOOKUP(TODAY(),STOCKHISTORY($A127,TODAY()),2,FALSE())),VLOOKUP(TODAY()-1,STOCKHISTORY($A127,TODAY()-1),2,FALSE())),VLOOKUP(TODAY()-2,STOCKHISTORY($A127,TODAY()-2),2,FALSE())),$E37)</f>
        <v/>
      </c>
      <c r="BH127" s="368" t="str">
        <f t="array" ref="BH127">IFERROR(IFERROR(IFERROR(IF(TODAY()&gt;=$H126,VLOOKUP(XLOOKUP(BH$115,dds!$2:$2,dds!$4:$4),STOCKHISTORY($A127,XLOOKUP(BH$115,dds!$2:$2,dds!$4:$4)),2,FALSE()),VLOOKUP(TODAY(),STOCKHISTORY($A127,TODAY()),2,FALSE())),VLOOKUP(TODAY()-1,STOCKHISTORY($A127,TODAY()-1),2,FALSE())),VLOOKUP(TODAY()-2,STOCKHISTORY($A127,TODAY()-2),2,FALSE())),$E37)</f>
        <v/>
      </c>
      <c r="BI127" s="368" t="str">
        <f t="array" ref="BI127">IFERROR(IFERROR(IFERROR(IF(TODAY()&gt;=$H126,VLOOKUP(XLOOKUP(BI$115,dds!$2:$2,dds!$4:$4),STOCKHISTORY($A127,XLOOKUP(BI$115,dds!$2:$2,dds!$4:$4)),2,FALSE()),VLOOKUP(TODAY(),STOCKHISTORY($A127,TODAY()),2,FALSE())),VLOOKUP(TODAY()-1,STOCKHISTORY($A127,TODAY()-1),2,FALSE())),VLOOKUP(TODAY()-2,STOCKHISTORY($A127,TODAY()-2),2,FALSE())),$E37)</f>
        <v/>
      </c>
      <c r="BJ127" s="368" t="str">
        <f t="array" ref="BJ127">IFERROR(IFERROR(IFERROR(IF(TODAY()&gt;=$H126,VLOOKUP(XLOOKUP(BJ$115,dds!$2:$2,dds!$4:$4),STOCKHISTORY($A127,XLOOKUP(BJ$115,dds!$2:$2,dds!$4:$4)),2,FALSE()),VLOOKUP(TODAY(),STOCKHISTORY($A127,TODAY()),2,FALSE())),VLOOKUP(TODAY()-1,STOCKHISTORY($A127,TODAY()-1),2,FALSE())),VLOOKUP(TODAY()-2,STOCKHISTORY($A127,TODAY()-2),2,FALSE())),$E37)</f>
        <v/>
      </c>
      <c r="BK127" s="368" t="str">
        <f t="array" ref="BK127">IFERROR(IFERROR(IFERROR(IF(TODAY()&gt;=$H126,VLOOKUP(XLOOKUP(BK$115,dds!$2:$2,dds!$4:$4),STOCKHISTORY($A127,XLOOKUP(BK$115,dds!$2:$2,dds!$4:$4)),2,FALSE()),VLOOKUP(TODAY(),STOCKHISTORY($A127,TODAY()),2,FALSE())),VLOOKUP(TODAY()-1,STOCKHISTORY($A127,TODAY()-1),2,FALSE())),VLOOKUP(TODAY()-2,STOCKHISTORY($A127,TODAY()-2),2,FALSE())),$E37)</f>
        <v/>
      </c>
      <c r="BL127" s="368" t="str">
        <f t="array" ref="BL127">IFERROR(IFERROR(IFERROR(IF(TODAY()&gt;=$H126,VLOOKUP(XLOOKUP(BL$115,dds!$2:$2,dds!$4:$4),STOCKHISTORY($A127,XLOOKUP(BL$115,dds!$2:$2,dds!$4:$4)),2,FALSE()),VLOOKUP(TODAY(),STOCKHISTORY($A127,TODAY()),2,FALSE())),VLOOKUP(TODAY()-1,STOCKHISTORY($A127,TODAY()-1),2,FALSE())),VLOOKUP(TODAY()-2,STOCKHISTORY($A127,TODAY()-2),2,FALSE())),$E37)</f>
        <v/>
      </c>
    </row>
    <row r="128" ht="14.25" customHeight="1">
      <c r="A128" s="367"/>
      <c r="B128" s="367"/>
      <c r="C128" s="440" t="str">
        <f t="shared" si="2"/>
        <v/>
      </c>
      <c r="D128" s="368"/>
      <c r="E128" s="368" t="str">
        <f t="array" ref="E128">IFERROR(IFERROR(IFERROR(IF(TODAY()&gt;=$H127,VLOOKUP(XLOOKUP(E$115,dds!$2:$2,dds!$4:$4),STOCKHISTORY($A128,XLOOKUP(E$115,dds!$2:$2,dds!$4:$4)),2,FALSE()),VLOOKUP(TODAY(),STOCKHISTORY($A128,TODAY()),2,FALSE())),VLOOKUP(TODAY()-1,STOCKHISTORY($A128,TODAY()-1),2,FALSE())),VLOOKUP(TODAY()-2,STOCKHISTORY($A128,TODAY()-2),2,FALSE())),$E38)</f>
        <v/>
      </c>
      <c r="F128" s="368" t="str">
        <f t="array" ref="F128">IFERROR(IFERROR(IFERROR(IF(TODAY()&gt;=$H127,VLOOKUP(XLOOKUP(F$115,dds!$2:$2,dds!$4:$4),STOCKHISTORY($A128,XLOOKUP(F$115,dds!$2:$2,dds!$4:$4)),2,FALSE()),VLOOKUP(TODAY(),STOCKHISTORY($A128,TODAY()),2,FALSE())),VLOOKUP(TODAY()-1,STOCKHISTORY($A128,TODAY()-1),2,FALSE())),VLOOKUP(TODAY()-2,STOCKHISTORY($A128,TODAY()-2),2,FALSE())),$E38)</f>
        <v/>
      </c>
      <c r="G128" s="368" t="str">
        <f t="array" ref="G128">IFERROR(IFERROR(IFERROR(IF(TODAY()&gt;=$H127,VLOOKUP(XLOOKUP(G$115,dds!$2:$2,dds!$4:$4),STOCKHISTORY($A128,XLOOKUP(G$115,dds!$2:$2,dds!$4:$4)),2,FALSE()),VLOOKUP(TODAY(),STOCKHISTORY($A128,TODAY()),2,FALSE())),VLOOKUP(TODAY()-1,STOCKHISTORY($A128,TODAY()-1),2,FALSE())),VLOOKUP(TODAY()-2,STOCKHISTORY($A128,TODAY()-2),2,FALSE())),$E38)</f>
        <v/>
      </c>
      <c r="H128" s="368" t="str">
        <f t="array" ref="H128">IFERROR(IFERROR(IFERROR(IF(TODAY()&gt;=$H127,VLOOKUP(XLOOKUP(H$115,dds!$2:$2,dds!$4:$4),STOCKHISTORY($A128,XLOOKUP(H$115,dds!$2:$2,dds!$4:$4)),2,FALSE()),VLOOKUP(TODAY(),STOCKHISTORY($A128,TODAY()),2,FALSE())),VLOOKUP(TODAY()-1,STOCKHISTORY($A128,TODAY()-1),2,FALSE())),VLOOKUP(TODAY()-2,STOCKHISTORY($A128,TODAY()-2),2,FALSE())),$E38)</f>
        <v/>
      </c>
      <c r="I128" s="368" t="str">
        <f t="array" ref="I128">IFERROR(IFERROR(IFERROR(IF(TODAY()&gt;=$H127,VLOOKUP(XLOOKUP(I$115,dds!$2:$2,dds!$4:$4),STOCKHISTORY($A128,XLOOKUP(I$115,dds!$2:$2,dds!$4:$4)),2,FALSE()),VLOOKUP(TODAY(),STOCKHISTORY($A128,TODAY()),2,FALSE())),VLOOKUP(TODAY()-1,STOCKHISTORY($A128,TODAY()-1),2,FALSE())),VLOOKUP(TODAY()-2,STOCKHISTORY($A128,TODAY()-2),2,FALSE())),$E38)</f>
        <v/>
      </c>
      <c r="J128" s="368" t="str">
        <f t="array" ref="J128">IFERROR(IFERROR(IFERROR(IF(TODAY()&gt;=$H127,VLOOKUP(XLOOKUP(J$115,dds!$2:$2,dds!$4:$4),STOCKHISTORY($A128,XLOOKUP(J$115,dds!$2:$2,dds!$4:$4)),2,FALSE()),VLOOKUP(TODAY(),STOCKHISTORY($A128,TODAY()),2,FALSE())),VLOOKUP(TODAY()-1,STOCKHISTORY($A128,TODAY()-1),2,FALSE())),VLOOKUP(TODAY()-2,STOCKHISTORY($A128,TODAY()-2),2,FALSE())),$E38)</f>
        <v/>
      </c>
      <c r="K128" s="368" t="str">
        <f t="array" ref="K128">IFERROR(IFERROR(IFERROR(IF(TODAY()&gt;=$H127,VLOOKUP(XLOOKUP(K$115,dds!$2:$2,dds!$4:$4),STOCKHISTORY($A128,XLOOKUP(K$115,dds!$2:$2,dds!$4:$4)),2,FALSE()),VLOOKUP(TODAY(),STOCKHISTORY($A128,TODAY()),2,FALSE())),VLOOKUP(TODAY()-1,STOCKHISTORY($A128,TODAY()-1),2,FALSE())),VLOOKUP(TODAY()-2,STOCKHISTORY($A128,TODAY()-2),2,FALSE())),$E38)</f>
        <v/>
      </c>
      <c r="L128" s="368" t="str">
        <f t="array" ref="L128">IFERROR(IFERROR(IFERROR(IF(TODAY()&gt;=$H127,VLOOKUP(XLOOKUP(L$115,dds!$2:$2,dds!$4:$4),STOCKHISTORY($A128,XLOOKUP(L$115,dds!$2:$2,dds!$4:$4)),2,FALSE()),VLOOKUP(TODAY(),STOCKHISTORY($A128,TODAY()),2,FALSE())),VLOOKUP(TODAY()-1,STOCKHISTORY($A128,TODAY()-1),2,FALSE())),VLOOKUP(TODAY()-2,STOCKHISTORY($A128,TODAY()-2),2,FALSE())),$E38)</f>
        <v/>
      </c>
      <c r="M128" s="368" t="str">
        <f t="array" ref="M128">IFERROR(IFERROR(IFERROR(IF(TODAY()&gt;=$H127,VLOOKUP(XLOOKUP(M$115,dds!$2:$2,dds!$4:$4),STOCKHISTORY($A128,XLOOKUP(M$115,dds!$2:$2,dds!$4:$4)),2,FALSE()),VLOOKUP(TODAY(),STOCKHISTORY($A128,TODAY()),2,FALSE())),VLOOKUP(TODAY()-1,STOCKHISTORY($A128,TODAY()-1),2,FALSE())),VLOOKUP(TODAY()-2,STOCKHISTORY($A128,TODAY()-2),2,FALSE())),$E38)</f>
        <v/>
      </c>
      <c r="N128" s="368" t="str">
        <f t="array" ref="N128">IFERROR(IFERROR(IFERROR(IF(TODAY()&gt;=$H127,VLOOKUP(XLOOKUP(N$115,dds!$2:$2,dds!$4:$4),STOCKHISTORY($A128,XLOOKUP(N$115,dds!$2:$2,dds!$4:$4)),2,FALSE()),VLOOKUP(TODAY(),STOCKHISTORY($A128,TODAY()),2,FALSE())),VLOOKUP(TODAY()-1,STOCKHISTORY($A128,TODAY()-1),2,FALSE())),VLOOKUP(TODAY()-2,STOCKHISTORY($A128,TODAY()-2),2,FALSE())),$E38)</f>
        <v/>
      </c>
      <c r="O128" s="368" t="str">
        <f t="array" ref="O128">IFERROR(IFERROR(IFERROR(IF(TODAY()&gt;=$H127,VLOOKUP(XLOOKUP(O$115,dds!$2:$2,dds!$4:$4),STOCKHISTORY($A128,XLOOKUP(O$115,dds!$2:$2,dds!$4:$4)),2,FALSE()),VLOOKUP(TODAY(),STOCKHISTORY($A128,TODAY()),2,FALSE())),VLOOKUP(TODAY()-1,STOCKHISTORY($A128,TODAY()-1),2,FALSE())),VLOOKUP(TODAY()-2,STOCKHISTORY($A128,TODAY()-2),2,FALSE())),$E38)</f>
        <v/>
      </c>
      <c r="P128" s="368" t="str">
        <f t="array" ref="P128">IFERROR(IFERROR(IFERROR(IF(TODAY()&gt;=$H127,VLOOKUP(XLOOKUP(P$115,dds!$2:$2,dds!$4:$4),STOCKHISTORY($A128,XLOOKUP(P$115,dds!$2:$2,dds!$4:$4)),2,FALSE()),VLOOKUP(TODAY(),STOCKHISTORY($A128,TODAY()),2,FALSE())),VLOOKUP(TODAY()-1,STOCKHISTORY($A128,TODAY()-1),2,FALSE())),VLOOKUP(TODAY()-2,STOCKHISTORY($A128,TODAY()-2),2,FALSE())),$E38)</f>
        <v/>
      </c>
      <c r="Q128" s="368" t="str">
        <f t="array" ref="Q128">IFERROR(IFERROR(IFERROR(IF(TODAY()&gt;=$H127,VLOOKUP(XLOOKUP(Q$115,dds!$2:$2,dds!$4:$4),STOCKHISTORY($A128,XLOOKUP(Q$115,dds!$2:$2,dds!$4:$4)),2,FALSE()),VLOOKUP(TODAY(),STOCKHISTORY($A128,TODAY()),2,FALSE())),VLOOKUP(TODAY()-1,STOCKHISTORY($A128,TODAY()-1),2,FALSE())),VLOOKUP(TODAY()-2,STOCKHISTORY($A128,TODAY()-2),2,FALSE())),$E38)</f>
        <v/>
      </c>
      <c r="R128" s="368" t="str">
        <f t="array" ref="R128">IFERROR(IFERROR(IFERROR(IF(TODAY()&gt;=$H127,VLOOKUP(XLOOKUP(R$115,dds!$2:$2,dds!$4:$4),STOCKHISTORY($A128,XLOOKUP(R$115,dds!$2:$2,dds!$4:$4)),2,FALSE()),VLOOKUP(TODAY(),STOCKHISTORY($A128,TODAY()),2,FALSE())),VLOOKUP(TODAY()-1,STOCKHISTORY($A128,TODAY()-1),2,FALSE())),VLOOKUP(TODAY()-2,STOCKHISTORY($A128,TODAY()-2),2,FALSE())),$E38)</f>
        <v/>
      </c>
      <c r="S128" s="368" t="str">
        <f t="array" ref="S128">IFERROR(IFERROR(IFERROR(IF(TODAY()&gt;=$H127,VLOOKUP(XLOOKUP(S$115,dds!$2:$2,dds!$4:$4),STOCKHISTORY($A128,XLOOKUP(S$115,dds!$2:$2,dds!$4:$4)),2,FALSE()),VLOOKUP(TODAY(),STOCKHISTORY($A128,TODAY()),2,FALSE())),VLOOKUP(TODAY()-1,STOCKHISTORY($A128,TODAY()-1),2,FALSE())),VLOOKUP(TODAY()-2,STOCKHISTORY($A128,TODAY()-2),2,FALSE())),$E38)</f>
        <v/>
      </c>
      <c r="T128" s="368" t="str">
        <f t="array" ref="T128">IFERROR(IFERROR(IFERROR(IF(TODAY()&gt;=$H127,VLOOKUP(XLOOKUP(T$115,dds!$2:$2,dds!$4:$4),STOCKHISTORY($A128,XLOOKUP(T$115,dds!$2:$2,dds!$4:$4)),2,FALSE()),VLOOKUP(TODAY(),STOCKHISTORY($A128,TODAY()),2,FALSE())),VLOOKUP(TODAY()-1,STOCKHISTORY($A128,TODAY()-1),2,FALSE())),VLOOKUP(TODAY()-2,STOCKHISTORY($A128,TODAY()-2),2,FALSE())),$E38)</f>
        <v/>
      </c>
      <c r="U128" s="368" t="str">
        <f t="array" ref="U128">IFERROR(IFERROR(IFERROR(IF(TODAY()&gt;=$H127,VLOOKUP(XLOOKUP(U$115,dds!$2:$2,dds!$4:$4),STOCKHISTORY($A128,XLOOKUP(U$115,dds!$2:$2,dds!$4:$4)),2,FALSE()),VLOOKUP(TODAY(),STOCKHISTORY($A128,TODAY()),2,FALSE())),VLOOKUP(TODAY()-1,STOCKHISTORY($A128,TODAY()-1),2,FALSE())),VLOOKUP(TODAY()-2,STOCKHISTORY($A128,TODAY()-2),2,FALSE())),$E38)</f>
        <v/>
      </c>
      <c r="V128" s="368" t="str">
        <f t="array" ref="V128">IFERROR(IFERROR(IFERROR(IF(TODAY()&gt;=$H127,VLOOKUP(XLOOKUP(V$115,dds!$2:$2,dds!$4:$4),STOCKHISTORY($A128,XLOOKUP(V$115,dds!$2:$2,dds!$4:$4)),2,FALSE()),VLOOKUP(TODAY(),STOCKHISTORY($A128,TODAY()),2,FALSE())),VLOOKUP(TODAY()-1,STOCKHISTORY($A128,TODAY()-1),2,FALSE())),VLOOKUP(TODAY()-2,STOCKHISTORY($A128,TODAY()-2),2,FALSE())),$E38)</f>
        <v/>
      </c>
      <c r="W128" s="368" t="str">
        <f t="array" ref="W128">IFERROR(IFERROR(IFERROR(IF(TODAY()&gt;=$H127,VLOOKUP(XLOOKUP(W$115,dds!$2:$2,dds!$4:$4),STOCKHISTORY($A128,XLOOKUP(W$115,dds!$2:$2,dds!$4:$4)),2,FALSE()),VLOOKUP(TODAY(),STOCKHISTORY($A128,TODAY()),2,FALSE())),VLOOKUP(TODAY()-1,STOCKHISTORY($A128,TODAY()-1),2,FALSE())),VLOOKUP(TODAY()-2,STOCKHISTORY($A128,TODAY()-2),2,FALSE())),$E38)</f>
        <v/>
      </c>
      <c r="X128" s="368" t="str">
        <f t="array" ref="X128">IFERROR(IFERROR(IFERROR(IF(TODAY()&gt;=$H127,VLOOKUP(XLOOKUP(X$115,dds!$2:$2,dds!$4:$4),STOCKHISTORY($A128,XLOOKUP(X$115,dds!$2:$2,dds!$4:$4)),2,FALSE()),VLOOKUP(TODAY(),STOCKHISTORY($A128,TODAY()),2,FALSE())),VLOOKUP(TODAY()-1,STOCKHISTORY($A128,TODAY()-1),2,FALSE())),VLOOKUP(TODAY()-2,STOCKHISTORY($A128,TODAY()-2),2,FALSE())),$E38)</f>
        <v/>
      </c>
      <c r="Y128" s="368" t="str">
        <f t="array" ref="Y128">IFERROR(IFERROR(IFERROR(IF(TODAY()&gt;=$H127,VLOOKUP(XLOOKUP(Y$115,dds!$2:$2,dds!$4:$4),STOCKHISTORY($A128,XLOOKUP(Y$115,dds!$2:$2,dds!$4:$4)),2,FALSE()),VLOOKUP(TODAY(),STOCKHISTORY($A128,TODAY()),2,FALSE())),VLOOKUP(TODAY()-1,STOCKHISTORY($A128,TODAY()-1),2,FALSE())),VLOOKUP(TODAY()-2,STOCKHISTORY($A128,TODAY()-2),2,FALSE())),$E38)</f>
        <v/>
      </c>
      <c r="Z128" s="368" t="str">
        <f t="array" ref="Z128">IFERROR(IFERROR(IFERROR(IF(TODAY()&gt;=$H127,VLOOKUP(XLOOKUP(Z$115,dds!$2:$2,dds!$4:$4),STOCKHISTORY($A128,XLOOKUP(Z$115,dds!$2:$2,dds!$4:$4)),2,FALSE()),VLOOKUP(TODAY(),STOCKHISTORY($A128,TODAY()),2,FALSE())),VLOOKUP(TODAY()-1,STOCKHISTORY($A128,TODAY()-1),2,FALSE())),VLOOKUP(TODAY()-2,STOCKHISTORY($A128,TODAY()-2),2,FALSE())),$E38)</f>
        <v/>
      </c>
      <c r="AA128" s="368" t="str">
        <f t="array" ref="AA128">IFERROR(IFERROR(IFERROR(IF(TODAY()&gt;=$H127,VLOOKUP(XLOOKUP(AA$115,dds!$2:$2,dds!$4:$4),STOCKHISTORY($A128,XLOOKUP(AA$115,dds!$2:$2,dds!$4:$4)),2,FALSE()),VLOOKUP(TODAY(),STOCKHISTORY($A128,TODAY()),2,FALSE())),VLOOKUP(TODAY()-1,STOCKHISTORY($A128,TODAY()-1),2,FALSE())),VLOOKUP(TODAY()-2,STOCKHISTORY($A128,TODAY()-2),2,FALSE())),$E38)</f>
        <v/>
      </c>
      <c r="AB128" s="368" t="str">
        <f t="array" ref="AB128">IFERROR(IFERROR(IFERROR(IF(TODAY()&gt;=$H127,VLOOKUP(XLOOKUP(AB$115,dds!$2:$2,dds!$4:$4),STOCKHISTORY($A128,XLOOKUP(AB$115,dds!$2:$2,dds!$4:$4)),2,FALSE()),VLOOKUP(TODAY(),STOCKHISTORY($A128,TODAY()),2,FALSE())),VLOOKUP(TODAY()-1,STOCKHISTORY($A128,TODAY()-1),2,FALSE())),VLOOKUP(TODAY()-2,STOCKHISTORY($A128,TODAY()-2),2,FALSE())),$E38)</f>
        <v/>
      </c>
      <c r="AC128" s="368" t="str">
        <f t="array" ref="AC128">IFERROR(IFERROR(IFERROR(IF(TODAY()&gt;=$H127,VLOOKUP(XLOOKUP(AC$115,dds!$2:$2,dds!$4:$4),STOCKHISTORY($A128,XLOOKUP(AC$115,dds!$2:$2,dds!$4:$4)),2,FALSE()),VLOOKUP(TODAY(),STOCKHISTORY($A128,TODAY()),2,FALSE())),VLOOKUP(TODAY()-1,STOCKHISTORY($A128,TODAY()-1),2,FALSE())),VLOOKUP(TODAY()-2,STOCKHISTORY($A128,TODAY()-2),2,FALSE())),$E38)</f>
        <v/>
      </c>
      <c r="AD128" s="368" t="str">
        <f t="array" ref="AD128">IFERROR(IFERROR(IFERROR(IF(TODAY()&gt;=$H127,VLOOKUP(XLOOKUP(AD$115,dds!$2:$2,dds!$4:$4),STOCKHISTORY($A128,XLOOKUP(AD$115,dds!$2:$2,dds!$4:$4)),2,FALSE()),VLOOKUP(TODAY(),STOCKHISTORY($A128,TODAY()),2,FALSE())),VLOOKUP(TODAY()-1,STOCKHISTORY($A128,TODAY()-1),2,FALSE())),VLOOKUP(TODAY()-2,STOCKHISTORY($A128,TODAY()-2),2,FALSE())),$E38)</f>
        <v/>
      </c>
      <c r="AE128" s="368" t="str">
        <f t="array" ref="AE128">IFERROR(IFERROR(IFERROR(IF(TODAY()&gt;=$H127,VLOOKUP(XLOOKUP(AE$115,dds!$2:$2,dds!$4:$4),STOCKHISTORY($A128,XLOOKUP(AE$115,dds!$2:$2,dds!$4:$4)),2,FALSE()),VLOOKUP(TODAY(),STOCKHISTORY($A128,TODAY()),2,FALSE())),VLOOKUP(TODAY()-1,STOCKHISTORY($A128,TODAY()-1),2,FALSE())),VLOOKUP(TODAY()-2,STOCKHISTORY($A128,TODAY()-2),2,FALSE())),$E38)</f>
        <v/>
      </c>
      <c r="AF128" s="368" t="str">
        <f t="array" ref="AF128">IFERROR(IFERROR(IFERROR(IF(TODAY()&gt;=$H127,VLOOKUP(XLOOKUP(AF$115,dds!$2:$2,dds!$4:$4),STOCKHISTORY($A128,XLOOKUP(AF$115,dds!$2:$2,dds!$4:$4)),2,FALSE()),VLOOKUP(TODAY(),STOCKHISTORY($A128,TODAY()),2,FALSE())),VLOOKUP(TODAY()-1,STOCKHISTORY($A128,TODAY()-1),2,FALSE())),VLOOKUP(TODAY()-2,STOCKHISTORY($A128,TODAY()-2),2,FALSE())),$E38)</f>
        <v/>
      </c>
      <c r="AG128" s="368" t="str">
        <f t="array" ref="AG128">IFERROR(IFERROR(IFERROR(IF(TODAY()&gt;=$H127,VLOOKUP(XLOOKUP(AG$115,dds!$2:$2,dds!$4:$4),STOCKHISTORY($A128,XLOOKUP(AG$115,dds!$2:$2,dds!$4:$4)),2,FALSE()),VLOOKUP(TODAY(),STOCKHISTORY($A128,TODAY()),2,FALSE())),VLOOKUP(TODAY()-1,STOCKHISTORY($A128,TODAY()-1),2,FALSE())),VLOOKUP(TODAY()-2,STOCKHISTORY($A128,TODAY()-2),2,FALSE())),$E38)</f>
        <v/>
      </c>
      <c r="AH128" s="368" t="str">
        <f t="array" ref="AH128">IFERROR(IFERROR(IFERROR(IF(TODAY()&gt;=$H127,VLOOKUP(XLOOKUP(AH$115,dds!$2:$2,dds!$4:$4),STOCKHISTORY($A128,XLOOKUP(AH$115,dds!$2:$2,dds!$4:$4)),2,FALSE()),VLOOKUP(TODAY(),STOCKHISTORY($A128,TODAY()),2,FALSE())),VLOOKUP(TODAY()-1,STOCKHISTORY($A128,TODAY()-1),2,FALSE())),VLOOKUP(TODAY()-2,STOCKHISTORY($A128,TODAY()-2),2,FALSE())),$E38)</f>
        <v/>
      </c>
      <c r="AI128" s="368" t="str">
        <f t="array" ref="AI128">IFERROR(IFERROR(IFERROR(IF(TODAY()&gt;=$H127,VLOOKUP(XLOOKUP(AI$115,dds!$2:$2,dds!$4:$4),STOCKHISTORY($A128,XLOOKUP(AI$115,dds!$2:$2,dds!$4:$4)),2,FALSE()),VLOOKUP(TODAY(),STOCKHISTORY($A128,TODAY()),2,FALSE())),VLOOKUP(TODAY()-1,STOCKHISTORY($A128,TODAY()-1),2,FALSE())),VLOOKUP(TODAY()-2,STOCKHISTORY($A128,TODAY()-2),2,FALSE())),$E38)</f>
        <v/>
      </c>
      <c r="AJ128" s="368" t="str">
        <f t="array" ref="AJ128">IFERROR(IFERROR(IFERROR(IF(TODAY()&gt;=$H127,VLOOKUP(XLOOKUP(AJ$115,dds!$2:$2,dds!$4:$4),STOCKHISTORY($A128,XLOOKUP(AJ$115,dds!$2:$2,dds!$4:$4)),2,FALSE()),VLOOKUP(TODAY(),STOCKHISTORY($A128,TODAY()),2,FALSE())),VLOOKUP(TODAY()-1,STOCKHISTORY($A128,TODAY()-1),2,FALSE())),VLOOKUP(TODAY()-2,STOCKHISTORY($A128,TODAY()-2),2,FALSE())),$E38)</f>
        <v/>
      </c>
      <c r="AK128" s="368" t="str">
        <f t="array" ref="AK128">IFERROR(IFERROR(IFERROR(IF(TODAY()&gt;=$H127,VLOOKUP(XLOOKUP(AK$115,dds!$2:$2,dds!$4:$4),STOCKHISTORY($A128,XLOOKUP(AK$115,dds!$2:$2,dds!$4:$4)),2,FALSE()),VLOOKUP(TODAY(),STOCKHISTORY($A128,TODAY()),2,FALSE())),VLOOKUP(TODAY()-1,STOCKHISTORY($A128,TODAY()-1),2,FALSE())),VLOOKUP(TODAY()-2,STOCKHISTORY($A128,TODAY()-2),2,FALSE())),$E38)</f>
        <v/>
      </c>
      <c r="AL128" s="368" t="str">
        <f t="array" ref="AL128">IFERROR(IFERROR(IFERROR(IF(TODAY()&gt;=$H127,VLOOKUP(XLOOKUP(AL$115,dds!$2:$2,dds!$4:$4),STOCKHISTORY($A128,XLOOKUP(AL$115,dds!$2:$2,dds!$4:$4)),2,FALSE()),VLOOKUP(TODAY(),STOCKHISTORY($A128,TODAY()),2,FALSE())),VLOOKUP(TODAY()-1,STOCKHISTORY($A128,TODAY()-1),2,FALSE())),VLOOKUP(TODAY()-2,STOCKHISTORY($A128,TODAY()-2),2,FALSE())),$E38)</f>
        <v/>
      </c>
      <c r="AM128" s="368" t="str">
        <f t="array" ref="AM128">IFERROR(IFERROR(IFERROR(IF(TODAY()&gt;=$H127,VLOOKUP(XLOOKUP(AM$115,dds!$2:$2,dds!$4:$4),STOCKHISTORY($A128,XLOOKUP(AM$115,dds!$2:$2,dds!$4:$4)),2,FALSE()),VLOOKUP(TODAY(),STOCKHISTORY($A128,TODAY()),2,FALSE())),VLOOKUP(TODAY()-1,STOCKHISTORY($A128,TODAY()-1),2,FALSE())),VLOOKUP(TODAY()-2,STOCKHISTORY($A128,TODAY()-2),2,FALSE())),$E38)</f>
        <v/>
      </c>
      <c r="AN128" s="368" t="str">
        <f t="array" ref="AN128">IFERROR(IFERROR(IFERROR(IF(TODAY()&gt;=$H127,VLOOKUP(XLOOKUP(AN$115,dds!$2:$2,dds!$4:$4),STOCKHISTORY($A128,XLOOKUP(AN$115,dds!$2:$2,dds!$4:$4)),2,FALSE()),VLOOKUP(TODAY(),STOCKHISTORY($A128,TODAY()),2,FALSE())),VLOOKUP(TODAY()-1,STOCKHISTORY($A128,TODAY()-1),2,FALSE())),VLOOKUP(TODAY()-2,STOCKHISTORY($A128,TODAY()-2),2,FALSE())),$E38)</f>
        <v/>
      </c>
      <c r="AO128" s="368" t="str">
        <f t="array" ref="AO128">IFERROR(IFERROR(IFERROR(IF(TODAY()&gt;=$H127,VLOOKUP(XLOOKUP(AO$115,dds!$2:$2,dds!$4:$4),STOCKHISTORY($A128,XLOOKUP(AO$115,dds!$2:$2,dds!$4:$4)),2,FALSE()),VLOOKUP(TODAY(),STOCKHISTORY($A128,TODAY()),2,FALSE())),VLOOKUP(TODAY()-1,STOCKHISTORY($A128,TODAY()-1),2,FALSE())),VLOOKUP(TODAY()-2,STOCKHISTORY($A128,TODAY()-2),2,FALSE())),$E38)</f>
        <v/>
      </c>
      <c r="AP128" s="368" t="str">
        <f t="array" ref="AP128">IFERROR(IFERROR(IFERROR(IF(TODAY()&gt;=$H127,VLOOKUP(XLOOKUP(AP$115,dds!$2:$2,dds!$4:$4),STOCKHISTORY($A128,XLOOKUP(AP$115,dds!$2:$2,dds!$4:$4)),2,FALSE()),VLOOKUP(TODAY(),STOCKHISTORY($A128,TODAY()),2,FALSE())),VLOOKUP(TODAY()-1,STOCKHISTORY($A128,TODAY()-1),2,FALSE())),VLOOKUP(TODAY()-2,STOCKHISTORY($A128,TODAY()-2),2,FALSE())),$E38)</f>
        <v/>
      </c>
      <c r="AQ128" s="368" t="str">
        <f t="array" ref="AQ128">IFERROR(IFERROR(IFERROR(IF(TODAY()&gt;=$H127,VLOOKUP(XLOOKUP(AQ$115,dds!$2:$2,dds!$4:$4),STOCKHISTORY($A128,XLOOKUP(AQ$115,dds!$2:$2,dds!$4:$4)),2,FALSE()),VLOOKUP(TODAY(),STOCKHISTORY($A128,TODAY()),2,FALSE())),VLOOKUP(TODAY()-1,STOCKHISTORY($A128,TODAY()-1),2,FALSE())),VLOOKUP(TODAY()-2,STOCKHISTORY($A128,TODAY()-2),2,FALSE())),$E38)</f>
        <v/>
      </c>
      <c r="AR128" s="368" t="str">
        <f t="array" ref="AR128">IFERROR(IFERROR(IFERROR(IF(TODAY()&gt;=$H127,VLOOKUP(XLOOKUP(AR$115,dds!$2:$2,dds!$4:$4),STOCKHISTORY($A128,XLOOKUP(AR$115,dds!$2:$2,dds!$4:$4)),2,FALSE()),VLOOKUP(TODAY(),STOCKHISTORY($A128,TODAY()),2,FALSE())),VLOOKUP(TODAY()-1,STOCKHISTORY($A128,TODAY()-1),2,FALSE())),VLOOKUP(TODAY()-2,STOCKHISTORY($A128,TODAY()-2),2,FALSE())),$E38)</f>
        <v/>
      </c>
      <c r="AS128" s="368" t="str">
        <f t="array" ref="AS128">IFERROR(IFERROR(IFERROR(IF(TODAY()&gt;=$H127,VLOOKUP(XLOOKUP(AS$115,dds!$2:$2,dds!$4:$4),STOCKHISTORY($A128,XLOOKUP(AS$115,dds!$2:$2,dds!$4:$4)),2,FALSE()),VLOOKUP(TODAY(),STOCKHISTORY($A128,TODAY()),2,FALSE())),VLOOKUP(TODAY()-1,STOCKHISTORY($A128,TODAY()-1),2,FALSE())),VLOOKUP(TODAY()-2,STOCKHISTORY($A128,TODAY()-2),2,FALSE())),$E38)</f>
        <v/>
      </c>
      <c r="AT128" s="368" t="str">
        <f t="array" ref="AT128">IFERROR(IFERROR(IFERROR(IF(TODAY()&gt;=$H127,VLOOKUP(XLOOKUP(AT$115,dds!$2:$2,dds!$4:$4),STOCKHISTORY($A128,XLOOKUP(AT$115,dds!$2:$2,dds!$4:$4)),2,FALSE()),VLOOKUP(TODAY(),STOCKHISTORY($A128,TODAY()),2,FALSE())),VLOOKUP(TODAY()-1,STOCKHISTORY($A128,TODAY()-1),2,FALSE())),VLOOKUP(TODAY()-2,STOCKHISTORY($A128,TODAY()-2),2,FALSE())),$E38)</f>
        <v/>
      </c>
      <c r="AU128" s="368" t="str">
        <f t="array" ref="AU128">IFERROR(IFERROR(IFERROR(IF(TODAY()&gt;=$H127,VLOOKUP(XLOOKUP(AU$115,dds!$2:$2,dds!$4:$4),STOCKHISTORY($A128,XLOOKUP(AU$115,dds!$2:$2,dds!$4:$4)),2,FALSE()),VLOOKUP(TODAY(),STOCKHISTORY($A128,TODAY()),2,FALSE())),VLOOKUP(TODAY()-1,STOCKHISTORY($A128,TODAY()-1),2,FALSE())),VLOOKUP(TODAY()-2,STOCKHISTORY($A128,TODAY()-2),2,FALSE())),$E38)</f>
        <v/>
      </c>
      <c r="AV128" s="368" t="str">
        <f t="array" ref="AV128">IFERROR(IFERROR(IFERROR(IF(TODAY()&gt;=$H127,VLOOKUP(XLOOKUP(AV$115,dds!$2:$2,dds!$4:$4),STOCKHISTORY($A128,XLOOKUP(AV$115,dds!$2:$2,dds!$4:$4)),2,FALSE()),VLOOKUP(TODAY(),STOCKHISTORY($A128,TODAY()),2,FALSE())),VLOOKUP(TODAY()-1,STOCKHISTORY($A128,TODAY()-1),2,FALSE())),VLOOKUP(TODAY()-2,STOCKHISTORY($A128,TODAY()-2),2,FALSE())),$E38)</f>
        <v/>
      </c>
      <c r="AW128" s="368" t="str">
        <f t="array" ref="AW128">IFERROR(IFERROR(IFERROR(IF(TODAY()&gt;=$H127,VLOOKUP(XLOOKUP(AW$115,dds!$2:$2,dds!$4:$4),STOCKHISTORY($A128,XLOOKUP(AW$115,dds!$2:$2,dds!$4:$4)),2,FALSE()),VLOOKUP(TODAY(),STOCKHISTORY($A128,TODAY()),2,FALSE())),VLOOKUP(TODAY()-1,STOCKHISTORY($A128,TODAY()-1),2,FALSE())),VLOOKUP(TODAY()-2,STOCKHISTORY($A128,TODAY()-2),2,FALSE())),$E38)</f>
        <v/>
      </c>
      <c r="AX128" s="368" t="str">
        <f t="array" ref="AX128">IFERROR(IFERROR(IFERROR(IF(TODAY()&gt;=$H127,VLOOKUP(XLOOKUP(AX$115,dds!$2:$2,dds!$4:$4),STOCKHISTORY($A128,XLOOKUP(AX$115,dds!$2:$2,dds!$4:$4)),2,FALSE()),VLOOKUP(TODAY(),STOCKHISTORY($A128,TODAY()),2,FALSE())),VLOOKUP(TODAY()-1,STOCKHISTORY($A128,TODAY()-1),2,FALSE())),VLOOKUP(TODAY()-2,STOCKHISTORY($A128,TODAY()-2),2,FALSE())),$E38)</f>
        <v/>
      </c>
      <c r="AY128" s="368" t="str">
        <f t="array" ref="AY128">IFERROR(IFERROR(IFERROR(IF(TODAY()&gt;=$H127,VLOOKUP(XLOOKUP(AY$115,dds!$2:$2,dds!$4:$4),STOCKHISTORY($A128,XLOOKUP(AY$115,dds!$2:$2,dds!$4:$4)),2,FALSE()),VLOOKUP(TODAY(),STOCKHISTORY($A128,TODAY()),2,FALSE())),VLOOKUP(TODAY()-1,STOCKHISTORY($A128,TODAY()-1),2,FALSE())),VLOOKUP(TODAY()-2,STOCKHISTORY($A128,TODAY()-2),2,FALSE())),$E38)</f>
        <v/>
      </c>
      <c r="AZ128" s="368" t="str">
        <f t="array" ref="AZ128">IFERROR(IFERROR(IFERROR(IF(TODAY()&gt;=$H127,VLOOKUP(XLOOKUP(AZ$115,dds!$2:$2,dds!$4:$4),STOCKHISTORY($A128,XLOOKUP(AZ$115,dds!$2:$2,dds!$4:$4)),2,FALSE()),VLOOKUP(TODAY(),STOCKHISTORY($A128,TODAY()),2,FALSE())),VLOOKUP(TODAY()-1,STOCKHISTORY($A128,TODAY()-1),2,FALSE())),VLOOKUP(TODAY()-2,STOCKHISTORY($A128,TODAY()-2),2,FALSE())),$E38)</f>
        <v/>
      </c>
      <c r="BA128" s="368" t="str">
        <f t="array" ref="BA128">IFERROR(IFERROR(IFERROR(IF(TODAY()&gt;=$H127,VLOOKUP(XLOOKUP(BA$115,dds!$2:$2,dds!$4:$4),STOCKHISTORY($A128,XLOOKUP(BA$115,dds!$2:$2,dds!$4:$4)),2,FALSE()),VLOOKUP(TODAY(),STOCKHISTORY($A128,TODAY()),2,FALSE())),VLOOKUP(TODAY()-1,STOCKHISTORY($A128,TODAY()-1),2,FALSE())),VLOOKUP(TODAY()-2,STOCKHISTORY($A128,TODAY()-2),2,FALSE())),$E38)</f>
        <v/>
      </c>
      <c r="BB128" s="368" t="str">
        <f t="array" ref="BB128">IFERROR(IFERROR(IFERROR(IF(TODAY()&gt;=$H127,VLOOKUP(XLOOKUP(BB$115,dds!$2:$2,dds!$4:$4),STOCKHISTORY($A128,XLOOKUP(BB$115,dds!$2:$2,dds!$4:$4)),2,FALSE()),VLOOKUP(TODAY(),STOCKHISTORY($A128,TODAY()),2,FALSE())),VLOOKUP(TODAY()-1,STOCKHISTORY($A128,TODAY()-1),2,FALSE())),VLOOKUP(TODAY()-2,STOCKHISTORY($A128,TODAY()-2),2,FALSE())),$E38)</f>
        <v/>
      </c>
      <c r="BC128" s="368" t="str">
        <f t="array" ref="BC128">IFERROR(IFERROR(IFERROR(IF(TODAY()&gt;=$H127,VLOOKUP(XLOOKUP(BC$115,dds!$2:$2,dds!$4:$4),STOCKHISTORY($A128,XLOOKUP(BC$115,dds!$2:$2,dds!$4:$4)),2,FALSE()),VLOOKUP(TODAY(),STOCKHISTORY($A128,TODAY()),2,FALSE())),VLOOKUP(TODAY()-1,STOCKHISTORY($A128,TODAY()-1),2,FALSE())),VLOOKUP(TODAY()-2,STOCKHISTORY($A128,TODAY()-2),2,FALSE())),$E38)</f>
        <v/>
      </c>
      <c r="BD128" s="368" t="str">
        <f t="array" ref="BD128">IFERROR(IFERROR(IFERROR(IF(TODAY()&gt;=$H127,VLOOKUP(XLOOKUP(BD$115,dds!$2:$2,dds!$4:$4),STOCKHISTORY($A128,XLOOKUP(BD$115,dds!$2:$2,dds!$4:$4)),2,FALSE()),VLOOKUP(TODAY(),STOCKHISTORY($A128,TODAY()),2,FALSE())),VLOOKUP(TODAY()-1,STOCKHISTORY($A128,TODAY()-1),2,FALSE())),VLOOKUP(TODAY()-2,STOCKHISTORY($A128,TODAY()-2),2,FALSE())),$E38)</f>
        <v/>
      </c>
      <c r="BE128" s="368" t="str">
        <f t="array" ref="BE128">IFERROR(IFERROR(IFERROR(IF(TODAY()&gt;=$H127,VLOOKUP(XLOOKUP(BE$115,dds!$2:$2,dds!$4:$4),STOCKHISTORY($A128,XLOOKUP(BE$115,dds!$2:$2,dds!$4:$4)),2,FALSE()),VLOOKUP(TODAY(),STOCKHISTORY($A128,TODAY()),2,FALSE())),VLOOKUP(TODAY()-1,STOCKHISTORY($A128,TODAY()-1),2,FALSE())),VLOOKUP(TODAY()-2,STOCKHISTORY($A128,TODAY()-2),2,FALSE())),$E38)</f>
        <v/>
      </c>
      <c r="BF128" s="368" t="str">
        <f t="array" ref="BF128">IFERROR(IFERROR(IFERROR(IF(TODAY()&gt;=$H127,VLOOKUP(XLOOKUP(BF$115,dds!$2:$2,dds!$4:$4),STOCKHISTORY($A128,XLOOKUP(BF$115,dds!$2:$2,dds!$4:$4)),2,FALSE()),VLOOKUP(TODAY(),STOCKHISTORY($A128,TODAY()),2,FALSE())),VLOOKUP(TODAY()-1,STOCKHISTORY($A128,TODAY()-1),2,FALSE())),VLOOKUP(TODAY()-2,STOCKHISTORY($A128,TODAY()-2),2,FALSE())),$E38)</f>
        <v/>
      </c>
      <c r="BG128" s="368" t="str">
        <f t="array" ref="BG128">IFERROR(IFERROR(IFERROR(IF(TODAY()&gt;=$H127,VLOOKUP(XLOOKUP(BG$115,dds!$2:$2,dds!$4:$4),STOCKHISTORY($A128,XLOOKUP(BG$115,dds!$2:$2,dds!$4:$4)),2,FALSE()),VLOOKUP(TODAY(),STOCKHISTORY($A128,TODAY()),2,FALSE())),VLOOKUP(TODAY()-1,STOCKHISTORY($A128,TODAY()-1),2,FALSE())),VLOOKUP(TODAY()-2,STOCKHISTORY($A128,TODAY()-2),2,FALSE())),$E38)</f>
        <v/>
      </c>
      <c r="BH128" s="368" t="str">
        <f t="array" ref="BH128">IFERROR(IFERROR(IFERROR(IF(TODAY()&gt;=$H127,VLOOKUP(XLOOKUP(BH$115,dds!$2:$2,dds!$4:$4),STOCKHISTORY($A128,XLOOKUP(BH$115,dds!$2:$2,dds!$4:$4)),2,FALSE()),VLOOKUP(TODAY(),STOCKHISTORY($A128,TODAY()),2,FALSE())),VLOOKUP(TODAY()-1,STOCKHISTORY($A128,TODAY()-1),2,FALSE())),VLOOKUP(TODAY()-2,STOCKHISTORY($A128,TODAY()-2),2,FALSE())),$E38)</f>
        <v/>
      </c>
      <c r="BI128" s="368" t="str">
        <f t="array" ref="BI128">IFERROR(IFERROR(IFERROR(IF(TODAY()&gt;=$H127,VLOOKUP(XLOOKUP(BI$115,dds!$2:$2,dds!$4:$4),STOCKHISTORY($A128,XLOOKUP(BI$115,dds!$2:$2,dds!$4:$4)),2,FALSE()),VLOOKUP(TODAY(),STOCKHISTORY($A128,TODAY()),2,FALSE())),VLOOKUP(TODAY()-1,STOCKHISTORY($A128,TODAY()-1),2,FALSE())),VLOOKUP(TODAY()-2,STOCKHISTORY($A128,TODAY()-2),2,FALSE())),$E38)</f>
        <v/>
      </c>
      <c r="BJ128" s="368" t="str">
        <f t="array" ref="BJ128">IFERROR(IFERROR(IFERROR(IF(TODAY()&gt;=$H127,VLOOKUP(XLOOKUP(BJ$115,dds!$2:$2,dds!$4:$4),STOCKHISTORY($A128,XLOOKUP(BJ$115,dds!$2:$2,dds!$4:$4)),2,FALSE()),VLOOKUP(TODAY(),STOCKHISTORY($A128,TODAY()),2,FALSE())),VLOOKUP(TODAY()-1,STOCKHISTORY($A128,TODAY()-1),2,FALSE())),VLOOKUP(TODAY()-2,STOCKHISTORY($A128,TODAY()-2),2,FALSE())),$E38)</f>
        <v/>
      </c>
      <c r="BK128" s="368" t="str">
        <f t="array" ref="BK128">IFERROR(IFERROR(IFERROR(IF(TODAY()&gt;=$H127,VLOOKUP(XLOOKUP(BK$115,dds!$2:$2,dds!$4:$4),STOCKHISTORY($A128,XLOOKUP(BK$115,dds!$2:$2,dds!$4:$4)),2,FALSE()),VLOOKUP(TODAY(),STOCKHISTORY($A128,TODAY()),2,FALSE())),VLOOKUP(TODAY()-1,STOCKHISTORY($A128,TODAY()-1),2,FALSE())),VLOOKUP(TODAY()-2,STOCKHISTORY($A128,TODAY()-2),2,FALSE())),$E38)</f>
        <v/>
      </c>
      <c r="BL128" s="368" t="str">
        <f t="array" ref="BL128">IFERROR(IFERROR(IFERROR(IF(TODAY()&gt;=$H127,VLOOKUP(XLOOKUP(BL$115,dds!$2:$2,dds!$4:$4),STOCKHISTORY($A128,XLOOKUP(BL$115,dds!$2:$2,dds!$4:$4)),2,FALSE()),VLOOKUP(TODAY(),STOCKHISTORY($A128,TODAY()),2,FALSE())),VLOOKUP(TODAY()-1,STOCKHISTORY($A128,TODAY()-1),2,FALSE())),VLOOKUP(TODAY()-2,STOCKHISTORY($A128,TODAY()-2),2,FALSE())),$E38)</f>
        <v/>
      </c>
    </row>
    <row r="129" ht="14.25" customHeight="1">
      <c r="A129" s="367"/>
      <c r="B129" s="367"/>
      <c r="C129" s="440" t="str">
        <f t="shared" si="2"/>
        <v/>
      </c>
      <c r="D129" s="368"/>
      <c r="E129" s="368" t="str">
        <f t="array" ref="E129">IFERROR(IFERROR(IFERROR(IF(TODAY()&gt;=$H128,VLOOKUP(XLOOKUP(E$115,dds!$2:$2,dds!$4:$4),STOCKHISTORY($A129,XLOOKUP(E$115,dds!$2:$2,dds!$4:$4)),2,FALSE()),VLOOKUP(TODAY(),STOCKHISTORY($A129,TODAY()),2,FALSE())),VLOOKUP(TODAY()-1,STOCKHISTORY($A129,TODAY()-1),2,FALSE())),VLOOKUP(TODAY()-2,STOCKHISTORY($A129,TODAY()-2),2,FALSE())),$E39)</f>
        <v/>
      </c>
      <c r="F129" s="368" t="str">
        <f t="array" ref="F129">IFERROR(IFERROR(IFERROR(IF(TODAY()&gt;=$H128,VLOOKUP(XLOOKUP(F$115,dds!$2:$2,dds!$4:$4),STOCKHISTORY($A129,XLOOKUP(F$115,dds!$2:$2,dds!$4:$4)),2,FALSE()),VLOOKUP(TODAY(),STOCKHISTORY($A129,TODAY()),2,FALSE())),VLOOKUP(TODAY()-1,STOCKHISTORY($A129,TODAY()-1),2,FALSE())),VLOOKUP(TODAY()-2,STOCKHISTORY($A129,TODAY()-2),2,FALSE())),$E39)</f>
        <v/>
      </c>
      <c r="G129" s="368" t="str">
        <f t="array" ref="G129">IFERROR(IFERROR(IFERROR(IF(TODAY()&gt;=$H128,VLOOKUP(XLOOKUP(G$115,dds!$2:$2,dds!$4:$4),STOCKHISTORY($A129,XLOOKUP(G$115,dds!$2:$2,dds!$4:$4)),2,FALSE()),VLOOKUP(TODAY(),STOCKHISTORY($A129,TODAY()),2,FALSE())),VLOOKUP(TODAY()-1,STOCKHISTORY($A129,TODAY()-1),2,FALSE())),VLOOKUP(TODAY()-2,STOCKHISTORY($A129,TODAY()-2),2,FALSE())),$E39)</f>
        <v/>
      </c>
      <c r="H129" s="368" t="str">
        <f t="array" ref="H129">IFERROR(IFERROR(IFERROR(IF(TODAY()&gt;=$H128,VLOOKUP(XLOOKUP(H$115,dds!$2:$2,dds!$4:$4),STOCKHISTORY($A129,XLOOKUP(H$115,dds!$2:$2,dds!$4:$4)),2,FALSE()),VLOOKUP(TODAY(),STOCKHISTORY($A129,TODAY()),2,FALSE())),VLOOKUP(TODAY()-1,STOCKHISTORY($A129,TODAY()-1),2,FALSE())),VLOOKUP(TODAY()-2,STOCKHISTORY($A129,TODAY()-2),2,FALSE())),$E39)</f>
        <v/>
      </c>
      <c r="I129" s="368" t="str">
        <f t="array" ref="I129">IFERROR(IFERROR(IFERROR(IF(TODAY()&gt;=$H128,VLOOKUP(XLOOKUP(I$115,dds!$2:$2,dds!$4:$4),STOCKHISTORY($A129,XLOOKUP(I$115,dds!$2:$2,dds!$4:$4)),2,FALSE()),VLOOKUP(TODAY(),STOCKHISTORY($A129,TODAY()),2,FALSE())),VLOOKUP(TODAY()-1,STOCKHISTORY($A129,TODAY()-1),2,FALSE())),VLOOKUP(TODAY()-2,STOCKHISTORY($A129,TODAY()-2),2,FALSE())),$E39)</f>
        <v/>
      </c>
      <c r="J129" s="368" t="str">
        <f t="array" ref="J129">IFERROR(IFERROR(IFERROR(IF(TODAY()&gt;=$H128,VLOOKUP(XLOOKUP(J$115,dds!$2:$2,dds!$4:$4),STOCKHISTORY($A129,XLOOKUP(J$115,dds!$2:$2,dds!$4:$4)),2,FALSE()),VLOOKUP(TODAY(),STOCKHISTORY($A129,TODAY()),2,FALSE())),VLOOKUP(TODAY()-1,STOCKHISTORY($A129,TODAY()-1),2,FALSE())),VLOOKUP(TODAY()-2,STOCKHISTORY($A129,TODAY()-2),2,FALSE())),$E39)</f>
        <v/>
      </c>
      <c r="K129" s="368" t="str">
        <f t="array" ref="K129">IFERROR(IFERROR(IFERROR(IF(TODAY()&gt;=$H128,VLOOKUP(XLOOKUP(K$115,dds!$2:$2,dds!$4:$4),STOCKHISTORY($A129,XLOOKUP(K$115,dds!$2:$2,dds!$4:$4)),2,FALSE()),VLOOKUP(TODAY(),STOCKHISTORY($A129,TODAY()),2,FALSE())),VLOOKUP(TODAY()-1,STOCKHISTORY($A129,TODAY()-1),2,FALSE())),VLOOKUP(TODAY()-2,STOCKHISTORY($A129,TODAY()-2),2,FALSE())),$E39)</f>
        <v/>
      </c>
      <c r="L129" s="368" t="str">
        <f t="array" ref="L129">IFERROR(IFERROR(IFERROR(IF(TODAY()&gt;=$H128,VLOOKUP(XLOOKUP(L$115,dds!$2:$2,dds!$4:$4),STOCKHISTORY($A129,XLOOKUP(L$115,dds!$2:$2,dds!$4:$4)),2,FALSE()),VLOOKUP(TODAY(),STOCKHISTORY($A129,TODAY()),2,FALSE())),VLOOKUP(TODAY()-1,STOCKHISTORY($A129,TODAY()-1),2,FALSE())),VLOOKUP(TODAY()-2,STOCKHISTORY($A129,TODAY()-2),2,FALSE())),$E39)</f>
        <v/>
      </c>
      <c r="M129" s="368" t="str">
        <f t="array" ref="M129">IFERROR(IFERROR(IFERROR(IF(TODAY()&gt;=$H128,VLOOKUP(XLOOKUP(M$115,dds!$2:$2,dds!$4:$4),STOCKHISTORY($A129,XLOOKUP(M$115,dds!$2:$2,dds!$4:$4)),2,FALSE()),VLOOKUP(TODAY(),STOCKHISTORY($A129,TODAY()),2,FALSE())),VLOOKUP(TODAY()-1,STOCKHISTORY($A129,TODAY()-1),2,FALSE())),VLOOKUP(TODAY()-2,STOCKHISTORY($A129,TODAY()-2),2,FALSE())),$E39)</f>
        <v/>
      </c>
      <c r="N129" s="368" t="str">
        <f t="array" ref="N129">IFERROR(IFERROR(IFERROR(IF(TODAY()&gt;=$H128,VLOOKUP(XLOOKUP(N$115,dds!$2:$2,dds!$4:$4),STOCKHISTORY($A129,XLOOKUP(N$115,dds!$2:$2,dds!$4:$4)),2,FALSE()),VLOOKUP(TODAY(),STOCKHISTORY($A129,TODAY()),2,FALSE())),VLOOKUP(TODAY()-1,STOCKHISTORY($A129,TODAY()-1),2,FALSE())),VLOOKUP(TODAY()-2,STOCKHISTORY($A129,TODAY()-2),2,FALSE())),$E39)</f>
        <v/>
      </c>
      <c r="O129" s="368" t="str">
        <f t="array" ref="O129">IFERROR(IFERROR(IFERROR(IF(TODAY()&gt;=$H128,VLOOKUP(XLOOKUP(O$115,dds!$2:$2,dds!$4:$4),STOCKHISTORY($A129,XLOOKUP(O$115,dds!$2:$2,dds!$4:$4)),2,FALSE()),VLOOKUP(TODAY(),STOCKHISTORY($A129,TODAY()),2,FALSE())),VLOOKUP(TODAY()-1,STOCKHISTORY($A129,TODAY()-1),2,FALSE())),VLOOKUP(TODAY()-2,STOCKHISTORY($A129,TODAY()-2),2,FALSE())),$E39)</f>
        <v/>
      </c>
      <c r="P129" s="368" t="str">
        <f t="array" ref="P129">IFERROR(IFERROR(IFERROR(IF(TODAY()&gt;=$H128,VLOOKUP(XLOOKUP(P$115,dds!$2:$2,dds!$4:$4),STOCKHISTORY($A129,XLOOKUP(P$115,dds!$2:$2,dds!$4:$4)),2,FALSE()),VLOOKUP(TODAY(),STOCKHISTORY($A129,TODAY()),2,FALSE())),VLOOKUP(TODAY()-1,STOCKHISTORY($A129,TODAY()-1),2,FALSE())),VLOOKUP(TODAY()-2,STOCKHISTORY($A129,TODAY()-2),2,FALSE())),$E39)</f>
        <v/>
      </c>
      <c r="Q129" s="368" t="str">
        <f t="array" ref="Q129">IFERROR(IFERROR(IFERROR(IF(TODAY()&gt;=$H128,VLOOKUP(XLOOKUP(Q$115,dds!$2:$2,dds!$4:$4),STOCKHISTORY($A129,XLOOKUP(Q$115,dds!$2:$2,dds!$4:$4)),2,FALSE()),VLOOKUP(TODAY(),STOCKHISTORY($A129,TODAY()),2,FALSE())),VLOOKUP(TODAY()-1,STOCKHISTORY($A129,TODAY()-1),2,FALSE())),VLOOKUP(TODAY()-2,STOCKHISTORY($A129,TODAY()-2),2,FALSE())),$E39)</f>
        <v/>
      </c>
      <c r="R129" s="368" t="str">
        <f t="array" ref="R129">IFERROR(IFERROR(IFERROR(IF(TODAY()&gt;=$H128,VLOOKUP(XLOOKUP(R$115,dds!$2:$2,dds!$4:$4),STOCKHISTORY($A129,XLOOKUP(R$115,dds!$2:$2,dds!$4:$4)),2,FALSE()),VLOOKUP(TODAY(),STOCKHISTORY($A129,TODAY()),2,FALSE())),VLOOKUP(TODAY()-1,STOCKHISTORY($A129,TODAY()-1),2,FALSE())),VLOOKUP(TODAY()-2,STOCKHISTORY($A129,TODAY()-2),2,FALSE())),$E39)</f>
        <v/>
      </c>
      <c r="S129" s="368" t="str">
        <f t="array" ref="S129">IFERROR(IFERROR(IFERROR(IF(TODAY()&gt;=$H128,VLOOKUP(XLOOKUP(S$115,dds!$2:$2,dds!$4:$4),STOCKHISTORY($A129,XLOOKUP(S$115,dds!$2:$2,dds!$4:$4)),2,FALSE()),VLOOKUP(TODAY(),STOCKHISTORY($A129,TODAY()),2,FALSE())),VLOOKUP(TODAY()-1,STOCKHISTORY($A129,TODAY()-1),2,FALSE())),VLOOKUP(TODAY()-2,STOCKHISTORY($A129,TODAY()-2),2,FALSE())),$E39)</f>
        <v/>
      </c>
      <c r="T129" s="368" t="str">
        <f t="array" ref="T129">IFERROR(IFERROR(IFERROR(IF(TODAY()&gt;=$H128,VLOOKUP(XLOOKUP(T$115,dds!$2:$2,dds!$4:$4),STOCKHISTORY($A129,XLOOKUP(T$115,dds!$2:$2,dds!$4:$4)),2,FALSE()),VLOOKUP(TODAY(),STOCKHISTORY($A129,TODAY()),2,FALSE())),VLOOKUP(TODAY()-1,STOCKHISTORY($A129,TODAY()-1),2,FALSE())),VLOOKUP(TODAY()-2,STOCKHISTORY($A129,TODAY()-2),2,FALSE())),$E39)</f>
        <v/>
      </c>
      <c r="U129" s="368" t="str">
        <f t="array" ref="U129">IFERROR(IFERROR(IFERROR(IF(TODAY()&gt;=$H128,VLOOKUP(XLOOKUP(U$115,dds!$2:$2,dds!$4:$4),STOCKHISTORY($A129,XLOOKUP(U$115,dds!$2:$2,dds!$4:$4)),2,FALSE()),VLOOKUP(TODAY(),STOCKHISTORY($A129,TODAY()),2,FALSE())),VLOOKUP(TODAY()-1,STOCKHISTORY($A129,TODAY()-1),2,FALSE())),VLOOKUP(TODAY()-2,STOCKHISTORY($A129,TODAY()-2),2,FALSE())),$E39)</f>
        <v/>
      </c>
      <c r="V129" s="368" t="str">
        <f t="array" ref="V129">IFERROR(IFERROR(IFERROR(IF(TODAY()&gt;=$H128,VLOOKUP(XLOOKUP(V$115,dds!$2:$2,dds!$4:$4),STOCKHISTORY($A129,XLOOKUP(V$115,dds!$2:$2,dds!$4:$4)),2,FALSE()),VLOOKUP(TODAY(),STOCKHISTORY($A129,TODAY()),2,FALSE())),VLOOKUP(TODAY()-1,STOCKHISTORY($A129,TODAY()-1),2,FALSE())),VLOOKUP(TODAY()-2,STOCKHISTORY($A129,TODAY()-2),2,FALSE())),$E39)</f>
        <v/>
      </c>
      <c r="W129" s="368" t="str">
        <f t="array" ref="W129">IFERROR(IFERROR(IFERROR(IF(TODAY()&gt;=$H128,VLOOKUP(XLOOKUP(W$115,dds!$2:$2,dds!$4:$4),STOCKHISTORY($A129,XLOOKUP(W$115,dds!$2:$2,dds!$4:$4)),2,FALSE()),VLOOKUP(TODAY(),STOCKHISTORY($A129,TODAY()),2,FALSE())),VLOOKUP(TODAY()-1,STOCKHISTORY($A129,TODAY()-1),2,FALSE())),VLOOKUP(TODAY()-2,STOCKHISTORY($A129,TODAY()-2),2,FALSE())),$E39)</f>
        <v/>
      </c>
      <c r="X129" s="368" t="str">
        <f t="array" ref="X129">IFERROR(IFERROR(IFERROR(IF(TODAY()&gt;=$H128,VLOOKUP(XLOOKUP(X$115,dds!$2:$2,dds!$4:$4),STOCKHISTORY($A129,XLOOKUP(X$115,dds!$2:$2,dds!$4:$4)),2,FALSE()),VLOOKUP(TODAY(),STOCKHISTORY($A129,TODAY()),2,FALSE())),VLOOKUP(TODAY()-1,STOCKHISTORY($A129,TODAY()-1),2,FALSE())),VLOOKUP(TODAY()-2,STOCKHISTORY($A129,TODAY()-2),2,FALSE())),$E39)</f>
        <v/>
      </c>
      <c r="Y129" s="368" t="str">
        <f t="array" ref="Y129">IFERROR(IFERROR(IFERROR(IF(TODAY()&gt;=$H128,VLOOKUP(XLOOKUP(Y$115,dds!$2:$2,dds!$4:$4),STOCKHISTORY($A129,XLOOKUP(Y$115,dds!$2:$2,dds!$4:$4)),2,FALSE()),VLOOKUP(TODAY(),STOCKHISTORY($A129,TODAY()),2,FALSE())),VLOOKUP(TODAY()-1,STOCKHISTORY($A129,TODAY()-1),2,FALSE())),VLOOKUP(TODAY()-2,STOCKHISTORY($A129,TODAY()-2),2,FALSE())),$E39)</f>
        <v/>
      </c>
      <c r="Z129" s="368" t="str">
        <f t="array" ref="Z129">IFERROR(IFERROR(IFERROR(IF(TODAY()&gt;=$H128,VLOOKUP(XLOOKUP(Z$115,dds!$2:$2,dds!$4:$4),STOCKHISTORY($A129,XLOOKUP(Z$115,dds!$2:$2,dds!$4:$4)),2,FALSE()),VLOOKUP(TODAY(),STOCKHISTORY($A129,TODAY()),2,FALSE())),VLOOKUP(TODAY()-1,STOCKHISTORY($A129,TODAY()-1),2,FALSE())),VLOOKUP(TODAY()-2,STOCKHISTORY($A129,TODAY()-2),2,FALSE())),$E39)</f>
        <v/>
      </c>
      <c r="AA129" s="368" t="str">
        <f t="array" ref="AA129">IFERROR(IFERROR(IFERROR(IF(TODAY()&gt;=$H128,VLOOKUP(XLOOKUP(AA$115,dds!$2:$2,dds!$4:$4),STOCKHISTORY($A129,XLOOKUP(AA$115,dds!$2:$2,dds!$4:$4)),2,FALSE()),VLOOKUP(TODAY(),STOCKHISTORY($A129,TODAY()),2,FALSE())),VLOOKUP(TODAY()-1,STOCKHISTORY($A129,TODAY()-1),2,FALSE())),VLOOKUP(TODAY()-2,STOCKHISTORY($A129,TODAY()-2),2,FALSE())),$E39)</f>
        <v/>
      </c>
      <c r="AB129" s="368" t="str">
        <f t="array" ref="AB129">IFERROR(IFERROR(IFERROR(IF(TODAY()&gt;=$H128,VLOOKUP(XLOOKUP(AB$115,dds!$2:$2,dds!$4:$4),STOCKHISTORY($A129,XLOOKUP(AB$115,dds!$2:$2,dds!$4:$4)),2,FALSE()),VLOOKUP(TODAY(),STOCKHISTORY($A129,TODAY()),2,FALSE())),VLOOKUP(TODAY()-1,STOCKHISTORY($A129,TODAY()-1),2,FALSE())),VLOOKUP(TODAY()-2,STOCKHISTORY($A129,TODAY()-2),2,FALSE())),$E39)</f>
        <v/>
      </c>
      <c r="AC129" s="368" t="str">
        <f t="array" ref="AC129">IFERROR(IFERROR(IFERROR(IF(TODAY()&gt;=$H128,VLOOKUP(XLOOKUP(AC$115,dds!$2:$2,dds!$4:$4),STOCKHISTORY($A129,XLOOKUP(AC$115,dds!$2:$2,dds!$4:$4)),2,FALSE()),VLOOKUP(TODAY(),STOCKHISTORY($A129,TODAY()),2,FALSE())),VLOOKUP(TODAY()-1,STOCKHISTORY($A129,TODAY()-1),2,FALSE())),VLOOKUP(TODAY()-2,STOCKHISTORY($A129,TODAY()-2),2,FALSE())),$E39)</f>
        <v/>
      </c>
      <c r="AD129" s="368" t="str">
        <f t="array" ref="AD129">IFERROR(IFERROR(IFERROR(IF(TODAY()&gt;=$H128,VLOOKUP(XLOOKUP(AD$115,dds!$2:$2,dds!$4:$4),STOCKHISTORY($A129,XLOOKUP(AD$115,dds!$2:$2,dds!$4:$4)),2,FALSE()),VLOOKUP(TODAY(),STOCKHISTORY($A129,TODAY()),2,FALSE())),VLOOKUP(TODAY()-1,STOCKHISTORY($A129,TODAY()-1),2,FALSE())),VLOOKUP(TODAY()-2,STOCKHISTORY($A129,TODAY()-2),2,FALSE())),$E39)</f>
        <v/>
      </c>
      <c r="AE129" s="368" t="str">
        <f t="array" ref="AE129">IFERROR(IFERROR(IFERROR(IF(TODAY()&gt;=$H128,VLOOKUP(XLOOKUP(AE$115,dds!$2:$2,dds!$4:$4),STOCKHISTORY($A129,XLOOKUP(AE$115,dds!$2:$2,dds!$4:$4)),2,FALSE()),VLOOKUP(TODAY(),STOCKHISTORY($A129,TODAY()),2,FALSE())),VLOOKUP(TODAY()-1,STOCKHISTORY($A129,TODAY()-1),2,FALSE())),VLOOKUP(TODAY()-2,STOCKHISTORY($A129,TODAY()-2),2,FALSE())),$E39)</f>
        <v/>
      </c>
      <c r="AF129" s="368" t="str">
        <f t="array" ref="AF129">IFERROR(IFERROR(IFERROR(IF(TODAY()&gt;=$H128,VLOOKUP(XLOOKUP(AF$115,dds!$2:$2,dds!$4:$4),STOCKHISTORY($A129,XLOOKUP(AF$115,dds!$2:$2,dds!$4:$4)),2,FALSE()),VLOOKUP(TODAY(),STOCKHISTORY($A129,TODAY()),2,FALSE())),VLOOKUP(TODAY()-1,STOCKHISTORY($A129,TODAY()-1),2,FALSE())),VLOOKUP(TODAY()-2,STOCKHISTORY($A129,TODAY()-2),2,FALSE())),$E39)</f>
        <v/>
      </c>
      <c r="AG129" s="368" t="str">
        <f t="array" ref="AG129">IFERROR(IFERROR(IFERROR(IF(TODAY()&gt;=$H128,VLOOKUP(XLOOKUP(AG$115,dds!$2:$2,dds!$4:$4),STOCKHISTORY($A129,XLOOKUP(AG$115,dds!$2:$2,dds!$4:$4)),2,FALSE()),VLOOKUP(TODAY(),STOCKHISTORY($A129,TODAY()),2,FALSE())),VLOOKUP(TODAY()-1,STOCKHISTORY($A129,TODAY()-1),2,FALSE())),VLOOKUP(TODAY()-2,STOCKHISTORY($A129,TODAY()-2),2,FALSE())),$E39)</f>
        <v/>
      </c>
      <c r="AH129" s="368" t="str">
        <f t="array" ref="AH129">IFERROR(IFERROR(IFERROR(IF(TODAY()&gt;=$H128,VLOOKUP(XLOOKUP(AH$115,dds!$2:$2,dds!$4:$4),STOCKHISTORY($A129,XLOOKUP(AH$115,dds!$2:$2,dds!$4:$4)),2,FALSE()),VLOOKUP(TODAY(),STOCKHISTORY($A129,TODAY()),2,FALSE())),VLOOKUP(TODAY()-1,STOCKHISTORY($A129,TODAY()-1),2,FALSE())),VLOOKUP(TODAY()-2,STOCKHISTORY($A129,TODAY()-2),2,FALSE())),$E39)</f>
        <v/>
      </c>
      <c r="AI129" s="368" t="str">
        <f t="array" ref="AI129">IFERROR(IFERROR(IFERROR(IF(TODAY()&gt;=$H128,VLOOKUP(XLOOKUP(AI$115,dds!$2:$2,dds!$4:$4),STOCKHISTORY($A129,XLOOKUP(AI$115,dds!$2:$2,dds!$4:$4)),2,FALSE()),VLOOKUP(TODAY(),STOCKHISTORY($A129,TODAY()),2,FALSE())),VLOOKUP(TODAY()-1,STOCKHISTORY($A129,TODAY()-1),2,FALSE())),VLOOKUP(TODAY()-2,STOCKHISTORY($A129,TODAY()-2),2,FALSE())),$E39)</f>
        <v/>
      </c>
      <c r="AJ129" s="368" t="str">
        <f t="array" ref="AJ129">IFERROR(IFERROR(IFERROR(IF(TODAY()&gt;=$H128,VLOOKUP(XLOOKUP(AJ$115,dds!$2:$2,dds!$4:$4),STOCKHISTORY($A129,XLOOKUP(AJ$115,dds!$2:$2,dds!$4:$4)),2,FALSE()),VLOOKUP(TODAY(),STOCKHISTORY($A129,TODAY()),2,FALSE())),VLOOKUP(TODAY()-1,STOCKHISTORY($A129,TODAY()-1),2,FALSE())),VLOOKUP(TODAY()-2,STOCKHISTORY($A129,TODAY()-2),2,FALSE())),$E39)</f>
        <v/>
      </c>
      <c r="AK129" s="368" t="str">
        <f t="array" ref="AK129">IFERROR(IFERROR(IFERROR(IF(TODAY()&gt;=$H128,VLOOKUP(XLOOKUP(AK$115,dds!$2:$2,dds!$4:$4),STOCKHISTORY($A129,XLOOKUP(AK$115,dds!$2:$2,dds!$4:$4)),2,FALSE()),VLOOKUP(TODAY(),STOCKHISTORY($A129,TODAY()),2,FALSE())),VLOOKUP(TODAY()-1,STOCKHISTORY($A129,TODAY()-1),2,FALSE())),VLOOKUP(TODAY()-2,STOCKHISTORY($A129,TODAY()-2),2,FALSE())),$E39)</f>
        <v/>
      </c>
      <c r="AL129" s="368" t="str">
        <f t="array" ref="AL129">IFERROR(IFERROR(IFERROR(IF(TODAY()&gt;=$H128,VLOOKUP(XLOOKUP(AL$115,dds!$2:$2,dds!$4:$4),STOCKHISTORY($A129,XLOOKUP(AL$115,dds!$2:$2,dds!$4:$4)),2,FALSE()),VLOOKUP(TODAY(),STOCKHISTORY($A129,TODAY()),2,FALSE())),VLOOKUP(TODAY()-1,STOCKHISTORY($A129,TODAY()-1),2,FALSE())),VLOOKUP(TODAY()-2,STOCKHISTORY($A129,TODAY()-2),2,FALSE())),$E39)</f>
        <v/>
      </c>
      <c r="AM129" s="368" t="str">
        <f t="array" ref="AM129">IFERROR(IFERROR(IFERROR(IF(TODAY()&gt;=$H128,VLOOKUP(XLOOKUP(AM$115,dds!$2:$2,dds!$4:$4),STOCKHISTORY($A129,XLOOKUP(AM$115,dds!$2:$2,dds!$4:$4)),2,FALSE()),VLOOKUP(TODAY(),STOCKHISTORY($A129,TODAY()),2,FALSE())),VLOOKUP(TODAY()-1,STOCKHISTORY($A129,TODAY()-1),2,FALSE())),VLOOKUP(TODAY()-2,STOCKHISTORY($A129,TODAY()-2),2,FALSE())),$E39)</f>
        <v/>
      </c>
      <c r="AN129" s="368" t="str">
        <f t="array" ref="AN129">IFERROR(IFERROR(IFERROR(IF(TODAY()&gt;=$H128,VLOOKUP(XLOOKUP(AN$115,dds!$2:$2,dds!$4:$4),STOCKHISTORY($A129,XLOOKUP(AN$115,dds!$2:$2,dds!$4:$4)),2,FALSE()),VLOOKUP(TODAY(),STOCKHISTORY($A129,TODAY()),2,FALSE())),VLOOKUP(TODAY()-1,STOCKHISTORY($A129,TODAY()-1),2,FALSE())),VLOOKUP(TODAY()-2,STOCKHISTORY($A129,TODAY()-2),2,FALSE())),$E39)</f>
        <v/>
      </c>
      <c r="AO129" s="368" t="str">
        <f t="array" ref="AO129">IFERROR(IFERROR(IFERROR(IF(TODAY()&gt;=$H128,VLOOKUP(XLOOKUP(AO$115,dds!$2:$2,dds!$4:$4),STOCKHISTORY($A129,XLOOKUP(AO$115,dds!$2:$2,dds!$4:$4)),2,FALSE()),VLOOKUP(TODAY(),STOCKHISTORY($A129,TODAY()),2,FALSE())),VLOOKUP(TODAY()-1,STOCKHISTORY($A129,TODAY()-1),2,FALSE())),VLOOKUP(TODAY()-2,STOCKHISTORY($A129,TODAY()-2),2,FALSE())),$E39)</f>
        <v/>
      </c>
      <c r="AP129" s="368" t="str">
        <f t="array" ref="AP129">IFERROR(IFERROR(IFERROR(IF(TODAY()&gt;=$H128,VLOOKUP(XLOOKUP(AP$115,dds!$2:$2,dds!$4:$4),STOCKHISTORY($A129,XLOOKUP(AP$115,dds!$2:$2,dds!$4:$4)),2,FALSE()),VLOOKUP(TODAY(),STOCKHISTORY($A129,TODAY()),2,FALSE())),VLOOKUP(TODAY()-1,STOCKHISTORY($A129,TODAY()-1),2,FALSE())),VLOOKUP(TODAY()-2,STOCKHISTORY($A129,TODAY()-2),2,FALSE())),$E39)</f>
        <v/>
      </c>
      <c r="AQ129" s="368" t="str">
        <f t="array" ref="AQ129">IFERROR(IFERROR(IFERROR(IF(TODAY()&gt;=$H128,VLOOKUP(XLOOKUP(AQ$115,dds!$2:$2,dds!$4:$4),STOCKHISTORY($A129,XLOOKUP(AQ$115,dds!$2:$2,dds!$4:$4)),2,FALSE()),VLOOKUP(TODAY(),STOCKHISTORY($A129,TODAY()),2,FALSE())),VLOOKUP(TODAY()-1,STOCKHISTORY($A129,TODAY()-1),2,FALSE())),VLOOKUP(TODAY()-2,STOCKHISTORY($A129,TODAY()-2),2,FALSE())),$E39)</f>
        <v/>
      </c>
      <c r="AR129" s="368" t="str">
        <f t="array" ref="AR129">IFERROR(IFERROR(IFERROR(IF(TODAY()&gt;=$H128,VLOOKUP(XLOOKUP(AR$115,dds!$2:$2,dds!$4:$4),STOCKHISTORY($A129,XLOOKUP(AR$115,dds!$2:$2,dds!$4:$4)),2,FALSE()),VLOOKUP(TODAY(),STOCKHISTORY($A129,TODAY()),2,FALSE())),VLOOKUP(TODAY()-1,STOCKHISTORY($A129,TODAY()-1),2,FALSE())),VLOOKUP(TODAY()-2,STOCKHISTORY($A129,TODAY()-2),2,FALSE())),$E39)</f>
        <v/>
      </c>
      <c r="AS129" s="368" t="str">
        <f t="array" ref="AS129">IFERROR(IFERROR(IFERROR(IF(TODAY()&gt;=$H128,VLOOKUP(XLOOKUP(AS$115,dds!$2:$2,dds!$4:$4),STOCKHISTORY($A129,XLOOKUP(AS$115,dds!$2:$2,dds!$4:$4)),2,FALSE()),VLOOKUP(TODAY(),STOCKHISTORY($A129,TODAY()),2,FALSE())),VLOOKUP(TODAY()-1,STOCKHISTORY($A129,TODAY()-1),2,FALSE())),VLOOKUP(TODAY()-2,STOCKHISTORY($A129,TODAY()-2),2,FALSE())),$E39)</f>
        <v/>
      </c>
      <c r="AT129" s="368" t="str">
        <f t="array" ref="AT129">IFERROR(IFERROR(IFERROR(IF(TODAY()&gt;=$H128,VLOOKUP(XLOOKUP(AT$115,dds!$2:$2,dds!$4:$4),STOCKHISTORY($A129,XLOOKUP(AT$115,dds!$2:$2,dds!$4:$4)),2,FALSE()),VLOOKUP(TODAY(),STOCKHISTORY($A129,TODAY()),2,FALSE())),VLOOKUP(TODAY()-1,STOCKHISTORY($A129,TODAY()-1),2,FALSE())),VLOOKUP(TODAY()-2,STOCKHISTORY($A129,TODAY()-2),2,FALSE())),$E39)</f>
        <v/>
      </c>
      <c r="AU129" s="368" t="str">
        <f t="array" ref="AU129">IFERROR(IFERROR(IFERROR(IF(TODAY()&gt;=$H128,VLOOKUP(XLOOKUP(AU$115,dds!$2:$2,dds!$4:$4),STOCKHISTORY($A129,XLOOKUP(AU$115,dds!$2:$2,dds!$4:$4)),2,FALSE()),VLOOKUP(TODAY(),STOCKHISTORY($A129,TODAY()),2,FALSE())),VLOOKUP(TODAY()-1,STOCKHISTORY($A129,TODAY()-1),2,FALSE())),VLOOKUP(TODAY()-2,STOCKHISTORY($A129,TODAY()-2),2,FALSE())),$E39)</f>
        <v/>
      </c>
      <c r="AV129" s="368" t="str">
        <f t="array" ref="AV129">IFERROR(IFERROR(IFERROR(IF(TODAY()&gt;=$H128,VLOOKUP(XLOOKUP(AV$115,dds!$2:$2,dds!$4:$4),STOCKHISTORY($A129,XLOOKUP(AV$115,dds!$2:$2,dds!$4:$4)),2,FALSE()),VLOOKUP(TODAY(),STOCKHISTORY($A129,TODAY()),2,FALSE())),VLOOKUP(TODAY()-1,STOCKHISTORY($A129,TODAY()-1),2,FALSE())),VLOOKUP(TODAY()-2,STOCKHISTORY($A129,TODAY()-2),2,FALSE())),$E39)</f>
        <v/>
      </c>
      <c r="AW129" s="368" t="str">
        <f t="array" ref="AW129">IFERROR(IFERROR(IFERROR(IF(TODAY()&gt;=$H128,VLOOKUP(XLOOKUP(AW$115,dds!$2:$2,dds!$4:$4),STOCKHISTORY($A129,XLOOKUP(AW$115,dds!$2:$2,dds!$4:$4)),2,FALSE()),VLOOKUP(TODAY(),STOCKHISTORY($A129,TODAY()),2,FALSE())),VLOOKUP(TODAY()-1,STOCKHISTORY($A129,TODAY()-1),2,FALSE())),VLOOKUP(TODAY()-2,STOCKHISTORY($A129,TODAY()-2),2,FALSE())),$E39)</f>
        <v/>
      </c>
      <c r="AX129" s="368" t="str">
        <f t="array" ref="AX129">IFERROR(IFERROR(IFERROR(IF(TODAY()&gt;=$H128,VLOOKUP(XLOOKUP(AX$115,dds!$2:$2,dds!$4:$4),STOCKHISTORY($A129,XLOOKUP(AX$115,dds!$2:$2,dds!$4:$4)),2,FALSE()),VLOOKUP(TODAY(),STOCKHISTORY($A129,TODAY()),2,FALSE())),VLOOKUP(TODAY()-1,STOCKHISTORY($A129,TODAY()-1),2,FALSE())),VLOOKUP(TODAY()-2,STOCKHISTORY($A129,TODAY()-2),2,FALSE())),$E39)</f>
        <v/>
      </c>
      <c r="AY129" s="368" t="str">
        <f t="array" ref="AY129">IFERROR(IFERROR(IFERROR(IF(TODAY()&gt;=$H128,VLOOKUP(XLOOKUP(AY$115,dds!$2:$2,dds!$4:$4),STOCKHISTORY($A129,XLOOKUP(AY$115,dds!$2:$2,dds!$4:$4)),2,FALSE()),VLOOKUP(TODAY(),STOCKHISTORY($A129,TODAY()),2,FALSE())),VLOOKUP(TODAY()-1,STOCKHISTORY($A129,TODAY()-1),2,FALSE())),VLOOKUP(TODAY()-2,STOCKHISTORY($A129,TODAY()-2),2,FALSE())),$E39)</f>
        <v/>
      </c>
      <c r="AZ129" s="368" t="str">
        <f t="array" ref="AZ129">IFERROR(IFERROR(IFERROR(IF(TODAY()&gt;=$H128,VLOOKUP(XLOOKUP(AZ$115,dds!$2:$2,dds!$4:$4),STOCKHISTORY($A129,XLOOKUP(AZ$115,dds!$2:$2,dds!$4:$4)),2,FALSE()),VLOOKUP(TODAY(),STOCKHISTORY($A129,TODAY()),2,FALSE())),VLOOKUP(TODAY()-1,STOCKHISTORY($A129,TODAY()-1),2,FALSE())),VLOOKUP(TODAY()-2,STOCKHISTORY($A129,TODAY()-2),2,FALSE())),$E39)</f>
        <v/>
      </c>
      <c r="BA129" s="368" t="str">
        <f t="array" ref="BA129">IFERROR(IFERROR(IFERROR(IF(TODAY()&gt;=$H128,VLOOKUP(XLOOKUP(BA$115,dds!$2:$2,dds!$4:$4),STOCKHISTORY($A129,XLOOKUP(BA$115,dds!$2:$2,dds!$4:$4)),2,FALSE()),VLOOKUP(TODAY(),STOCKHISTORY($A129,TODAY()),2,FALSE())),VLOOKUP(TODAY()-1,STOCKHISTORY($A129,TODAY()-1),2,FALSE())),VLOOKUP(TODAY()-2,STOCKHISTORY($A129,TODAY()-2),2,FALSE())),$E39)</f>
        <v/>
      </c>
      <c r="BB129" s="368" t="str">
        <f t="array" ref="BB129">IFERROR(IFERROR(IFERROR(IF(TODAY()&gt;=$H128,VLOOKUP(XLOOKUP(BB$115,dds!$2:$2,dds!$4:$4),STOCKHISTORY($A129,XLOOKUP(BB$115,dds!$2:$2,dds!$4:$4)),2,FALSE()),VLOOKUP(TODAY(),STOCKHISTORY($A129,TODAY()),2,FALSE())),VLOOKUP(TODAY()-1,STOCKHISTORY($A129,TODAY()-1),2,FALSE())),VLOOKUP(TODAY()-2,STOCKHISTORY($A129,TODAY()-2),2,FALSE())),$E39)</f>
        <v/>
      </c>
      <c r="BC129" s="368" t="str">
        <f t="array" ref="BC129">IFERROR(IFERROR(IFERROR(IF(TODAY()&gt;=$H128,VLOOKUP(XLOOKUP(BC$115,dds!$2:$2,dds!$4:$4),STOCKHISTORY($A129,XLOOKUP(BC$115,dds!$2:$2,dds!$4:$4)),2,FALSE()),VLOOKUP(TODAY(),STOCKHISTORY($A129,TODAY()),2,FALSE())),VLOOKUP(TODAY()-1,STOCKHISTORY($A129,TODAY()-1),2,FALSE())),VLOOKUP(TODAY()-2,STOCKHISTORY($A129,TODAY()-2),2,FALSE())),$E39)</f>
        <v/>
      </c>
      <c r="BD129" s="368" t="str">
        <f t="array" ref="BD129">IFERROR(IFERROR(IFERROR(IF(TODAY()&gt;=$H128,VLOOKUP(XLOOKUP(BD$115,dds!$2:$2,dds!$4:$4),STOCKHISTORY($A129,XLOOKUP(BD$115,dds!$2:$2,dds!$4:$4)),2,FALSE()),VLOOKUP(TODAY(),STOCKHISTORY($A129,TODAY()),2,FALSE())),VLOOKUP(TODAY()-1,STOCKHISTORY($A129,TODAY()-1),2,FALSE())),VLOOKUP(TODAY()-2,STOCKHISTORY($A129,TODAY()-2),2,FALSE())),$E39)</f>
        <v/>
      </c>
      <c r="BE129" s="368" t="str">
        <f t="array" ref="BE129">IFERROR(IFERROR(IFERROR(IF(TODAY()&gt;=$H128,VLOOKUP(XLOOKUP(BE$115,dds!$2:$2,dds!$4:$4),STOCKHISTORY($A129,XLOOKUP(BE$115,dds!$2:$2,dds!$4:$4)),2,FALSE()),VLOOKUP(TODAY(),STOCKHISTORY($A129,TODAY()),2,FALSE())),VLOOKUP(TODAY()-1,STOCKHISTORY($A129,TODAY()-1),2,FALSE())),VLOOKUP(TODAY()-2,STOCKHISTORY($A129,TODAY()-2),2,FALSE())),$E39)</f>
        <v/>
      </c>
      <c r="BF129" s="368" t="str">
        <f t="array" ref="BF129">IFERROR(IFERROR(IFERROR(IF(TODAY()&gt;=$H128,VLOOKUP(XLOOKUP(BF$115,dds!$2:$2,dds!$4:$4),STOCKHISTORY($A129,XLOOKUP(BF$115,dds!$2:$2,dds!$4:$4)),2,FALSE()),VLOOKUP(TODAY(),STOCKHISTORY($A129,TODAY()),2,FALSE())),VLOOKUP(TODAY()-1,STOCKHISTORY($A129,TODAY()-1),2,FALSE())),VLOOKUP(TODAY()-2,STOCKHISTORY($A129,TODAY()-2),2,FALSE())),$E39)</f>
        <v/>
      </c>
      <c r="BG129" s="368" t="str">
        <f t="array" ref="BG129">IFERROR(IFERROR(IFERROR(IF(TODAY()&gt;=$H128,VLOOKUP(XLOOKUP(BG$115,dds!$2:$2,dds!$4:$4),STOCKHISTORY($A129,XLOOKUP(BG$115,dds!$2:$2,dds!$4:$4)),2,FALSE()),VLOOKUP(TODAY(),STOCKHISTORY($A129,TODAY()),2,FALSE())),VLOOKUP(TODAY()-1,STOCKHISTORY($A129,TODAY()-1),2,FALSE())),VLOOKUP(TODAY()-2,STOCKHISTORY($A129,TODAY()-2),2,FALSE())),$E39)</f>
        <v/>
      </c>
      <c r="BH129" s="368" t="str">
        <f t="array" ref="BH129">IFERROR(IFERROR(IFERROR(IF(TODAY()&gt;=$H128,VLOOKUP(XLOOKUP(BH$115,dds!$2:$2,dds!$4:$4),STOCKHISTORY($A129,XLOOKUP(BH$115,dds!$2:$2,dds!$4:$4)),2,FALSE()),VLOOKUP(TODAY(),STOCKHISTORY($A129,TODAY()),2,FALSE())),VLOOKUP(TODAY()-1,STOCKHISTORY($A129,TODAY()-1),2,FALSE())),VLOOKUP(TODAY()-2,STOCKHISTORY($A129,TODAY()-2),2,FALSE())),$E39)</f>
        <v/>
      </c>
      <c r="BI129" s="368" t="str">
        <f t="array" ref="BI129">IFERROR(IFERROR(IFERROR(IF(TODAY()&gt;=$H128,VLOOKUP(XLOOKUP(BI$115,dds!$2:$2,dds!$4:$4),STOCKHISTORY($A129,XLOOKUP(BI$115,dds!$2:$2,dds!$4:$4)),2,FALSE()),VLOOKUP(TODAY(),STOCKHISTORY($A129,TODAY()),2,FALSE())),VLOOKUP(TODAY()-1,STOCKHISTORY($A129,TODAY()-1),2,FALSE())),VLOOKUP(TODAY()-2,STOCKHISTORY($A129,TODAY()-2),2,FALSE())),$E39)</f>
        <v/>
      </c>
      <c r="BJ129" s="368" t="str">
        <f t="array" ref="BJ129">IFERROR(IFERROR(IFERROR(IF(TODAY()&gt;=$H128,VLOOKUP(XLOOKUP(BJ$115,dds!$2:$2,dds!$4:$4),STOCKHISTORY($A129,XLOOKUP(BJ$115,dds!$2:$2,dds!$4:$4)),2,FALSE()),VLOOKUP(TODAY(),STOCKHISTORY($A129,TODAY()),2,FALSE())),VLOOKUP(TODAY()-1,STOCKHISTORY($A129,TODAY()-1),2,FALSE())),VLOOKUP(TODAY()-2,STOCKHISTORY($A129,TODAY()-2),2,FALSE())),$E39)</f>
        <v/>
      </c>
      <c r="BK129" s="368" t="str">
        <f t="array" ref="BK129">IFERROR(IFERROR(IFERROR(IF(TODAY()&gt;=$H128,VLOOKUP(XLOOKUP(BK$115,dds!$2:$2,dds!$4:$4),STOCKHISTORY($A129,XLOOKUP(BK$115,dds!$2:$2,dds!$4:$4)),2,FALSE()),VLOOKUP(TODAY(),STOCKHISTORY($A129,TODAY()),2,FALSE())),VLOOKUP(TODAY()-1,STOCKHISTORY($A129,TODAY()-1),2,FALSE())),VLOOKUP(TODAY()-2,STOCKHISTORY($A129,TODAY()-2),2,FALSE())),$E39)</f>
        <v/>
      </c>
      <c r="BL129" s="368" t="str">
        <f t="array" ref="BL129">IFERROR(IFERROR(IFERROR(IF(TODAY()&gt;=$H128,VLOOKUP(XLOOKUP(BL$115,dds!$2:$2,dds!$4:$4),STOCKHISTORY($A129,XLOOKUP(BL$115,dds!$2:$2,dds!$4:$4)),2,FALSE()),VLOOKUP(TODAY(),STOCKHISTORY($A129,TODAY()),2,FALSE())),VLOOKUP(TODAY()-1,STOCKHISTORY($A129,TODAY()-1),2,FALSE())),VLOOKUP(TODAY()-2,STOCKHISTORY($A129,TODAY()-2),2,FALSE())),$E39)</f>
        <v/>
      </c>
    </row>
    <row r="130" ht="14.25" customHeight="1">
      <c r="A130" s="367"/>
      <c r="B130" s="367"/>
      <c r="C130" s="440" t="str">
        <f t="shared" si="2"/>
        <v/>
      </c>
      <c r="D130" s="368"/>
      <c r="E130" s="368" t="str">
        <f t="array" ref="E130">IFERROR(IFERROR(IFERROR(IF(TODAY()&gt;=$H129,VLOOKUP(XLOOKUP(E$115,dds!$2:$2,dds!$4:$4),STOCKHISTORY($A130,XLOOKUP(E$115,dds!$2:$2,dds!$4:$4)),2,FALSE()),VLOOKUP(TODAY(),STOCKHISTORY($A130,TODAY()),2,FALSE())),VLOOKUP(TODAY()-1,STOCKHISTORY($A130,TODAY()-1),2,FALSE())),VLOOKUP(TODAY()-2,STOCKHISTORY($A130,TODAY()-2),2,FALSE())),$E40)</f>
        <v/>
      </c>
      <c r="F130" s="368" t="str">
        <f t="array" ref="F130">IFERROR(IFERROR(IFERROR(IF(TODAY()&gt;=$H129,VLOOKUP(XLOOKUP(F$115,dds!$2:$2,dds!$4:$4),STOCKHISTORY($A130,XLOOKUP(F$115,dds!$2:$2,dds!$4:$4)),2,FALSE()),VLOOKUP(TODAY(),STOCKHISTORY($A130,TODAY()),2,FALSE())),VLOOKUP(TODAY()-1,STOCKHISTORY($A130,TODAY()-1),2,FALSE())),VLOOKUP(TODAY()-2,STOCKHISTORY($A130,TODAY()-2),2,FALSE())),$E40)</f>
        <v/>
      </c>
      <c r="G130" s="368" t="str">
        <f t="array" ref="G130">IFERROR(IFERROR(IFERROR(IF(TODAY()&gt;=$H129,VLOOKUP(XLOOKUP(G$115,dds!$2:$2,dds!$4:$4),STOCKHISTORY($A130,XLOOKUP(G$115,dds!$2:$2,dds!$4:$4)),2,FALSE()),VLOOKUP(TODAY(),STOCKHISTORY($A130,TODAY()),2,FALSE())),VLOOKUP(TODAY()-1,STOCKHISTORY($A130,TODAY()-1),2,FALSE())),VLOOKUP(TODAY()-2,STOCKHISTORY($A130,TODAY()-2),2,FALSE())),$E40)</f>
        <v/>
      </c>
      <c r="H130" s="368" t="str">
        <f t="array" ref="H130">IFERROR(IFERROR(IFERROR(IF(TODAY()&gt;=$H129,VLOOKUP(XLOOKUP(H$115,dds!$2:$2,dds!$4:$4),STOCKHISTORY($A130,XLOOKUP(H$115,dds!$2:$2,dds!$4:$4)),2,FALSE()),VLOOKUP(TODAY(),STOCKHISTORY($A130,TODAY()),2,FALSE())),VLOOKUP(TODAY()-1,STOCKHISTORY($A130,TODAY()-1),2,FALSE())),VLOOKUP(TODAY()-2,STOCKHISTORY($A130,TODAY()-2),2,FALSE())),$E40)</f>
        <v/>
      </c>
      <c r="I130" s="368" t="str">
        <f t="array" ref="I130">IFERROR(IFERROR(IFERROR(IF(TODAY()&gt;=$H129,VLOOKUP(XLOOKUP(I$115,dds!$2:$2,dds!$4:$4),STOCKHISTORY($A130,XLOOKUP(I$115,dds!$2:$2,dds!$4:$4)),2,FALSE()),VLOOKUP(TODAY(),STOCKHISTORY($A130,TODAY()),2,FALSE())),VLOOKUP(TODAY()-1,STOCKHISTORY($A130,TODAY()-1),2,FALSE())),VLOOKUP(TODAY()-2,STOCKHISTORY($A130,TODAY()-2),2,FALSE())),$E40)</f>
        <v/>
      </c>
      <c r="J130" s="368" t="str">
        <f t="array" ref="J130">IFERROR(IFERROR(IFERROR(IF(TODAY()&gt;=$H129,VLOOKUP(XLOOKUP(J$115,dds!$2:$2,dds!$4:$4),STOCKHISTORY($A130,XLOOKUP(J$115,dds!$2:$2,dds!$4:$4)),2,FALSE()),VLOOKUP(TODAY(),STOCKHISTORY($A130,TODAY()),2,FALSE())),VLOOKUP(TODAY()-1,STOCKHISTORY($A130,TODAY()-1),2,FALSE())),VLOOKUP(TODAY()-2,STOCKHISTORY($A130,TODAY()-2),2,FALSE())),$E40)</f>
        <v/>
      </c>
      <c r="K130" s="368" t="str">
        <f t="array" ref="K130">IFERROR(IFERROR(IFERROR(IF(TODAY()&gt;=$H129,VLOOKUP(XLOOKUP(K$115,dds!$2:$2,dds!$4:$4),STOCKHISTORY($A130,XLOOKUP(K$115,dds!$2:$2,dds!$4:$4)),2,FALSE()),VLOOKUP(TODAY(),STOCKHISTORY($A130,TODAY()),2,FALSE())),VLOOKUP(TODAY()-1,STOCKHISTORY($A130,TODAY()-1),2,FALSE())),VLOOKUP(TODAY()-2,STOCKHISTORY($A130,TODAY()-2),2,FALSE())),$E40)</f>
        <v/>
      </c>
      <c r="L130" s="368" t="str">
        <f t="array" ref="L130">IFERROR(IFERROR(IFERROR(IF(TODAY()&gt;=$H129,VLOOKUP(XLOOKUP(L$115,dds!$2:$2,dds!$4:$4),STOCKHISTORY($A130,XLOOKUP(L$115,dds!$2:$2,dds!$4:$4)),2,FALSE()),VLOOKUP(TODAY(),STOCKHISTORY($A130,TODAY()),2,FALSE())),VLOOKUP(TODAY()-1,STOCKHISTORY($A130,TODAY()-1),2,FALSE())),VLOOKUP(TODAY()-2,STOCKHISTORY($A130,TODAY()-2),2,FALSE())),$E40)</f>
        <v/>
      </c>
      <c r="M130" s="368" t="str">
        <f t="array" ref="M130">IFERROR(IFERROR(IFERROR(IF(TODAY()&gt;=$H129,VLOOKUP(XLOOKUP(M$115,dds!$2:$2,dds!$4:$4),STOCKHISTORY($A130,XLOOKUP(M$115,dds!$2:$2,dds!$4:$4)),2,FALSE()),VLOOKUP(TODAY(),STOCKHISTORY($A130,TODAY()),2,FALSE())),VLOOKUP(TODAY()-1,STOCKHISTORY($A130,TODAY()-1),2,FALSE())),VLOOKUP(TODAY()-2,STOCKHISTORY($A130,TODAY()-2),2,FALSE())),$E40)</f>
        <v/>
      </c>
      <c r="N130" s="368" t="str">
        <f t="array" ref="N130">IFERROR(IFERROR(IFERROR(IF(TODAY()&gt;=$H129,VLOOKUP(XLOOKUP(N$115,dds!$2:$2,dds!$4:$4),STOCKHISTORY($A130,XLOOKUP(N$115,dds!$2:$2,dds!$4:$4)),2,FALSE()),VLOOKUP(TODAY(),STOCKHISTORY($A130,TODAY()),2,FALSE())),VLOOKUP(TODAY()-1,STOCKHISTORY($A130,TODAY()-1),2,FALSE())),VLOOKUP(TODAY()-2,STOCKHISTORY($A130,TODAY()-2),2,FALSE())),$E40)</f>
        <v/>
      </c>
      <c r="O130" s="368" t="str">
        <f t="array" ref="O130">IFERROR(IFERROR(IFERROR(IF(TODAY()&gt;=$H129,VLOOKUP(XLOOKUP(O$115,dds!$2:$2,dds!$4:$4),STOCKHISTORY($A130,XLOOKUP(O$115,dds!$2:$2,dds!$4:$4)),2,FALSE()),VLOOKUP(TODAY(),STOCKHISTORY($A130,TODAY()),2,FALSE())),VLOOKUP(TODAY()-1,STOCKHISTORY($A130,TODAY()-1),2,FALSE())),VLOOKUP(TODAY()-2,STOCKHISTORY($A130,TODAY()-2),2,FALSE())),$E40)</f>
        <v/>
      </c>
      <c r="P130" s="368" t="str">
        <f t="array" ref="P130">IFERROR(IFERROR(IFERROR(IF(TODAY()&gt;=$H129,VLOOKUP(XLOOKUP(P$115,dds!$2:$2,dds!$4:$4),STOCKHISTORY($A130,XLOOKUP(P$115,dds!$2:$2,dds!$4:$4)),2,FALSE()),VLOOKUP(TODAY(),STOCKHISTORY($A130,TODAY()),2,FALSE())),VLOOKUP(TODAY()-1,STOCKHISTORY($A130,TODAY()-1),2,FALSE())),VLOOKUP(TODAY()-2,STOCKHISTORY($A130,TODAY()-2),2,FALSE())),$E40)</f>
        <v/>
      </c>
      <c r="Q130" s="368" t="str">
        <f t="array" ref="Q130">IFERROR(IFERROR(IFERROR(IF(TODAY()&gt;=$H129,VLOOKUP(XLOOKUP(Q$115,dds!$2:$2,dds!$4:$4),STOCKHISTORY($A130,XLOOKUP(Q$115,dds!$2:$2,dds!$4:$4)),2,FALSE()),VLOOKUP(TODAY(),STOCKHISTORY($A130,TODAY()),2,FALSE())),VLOOKUP(TODAY()-1,STOCKHISTORY($A130,TODAY()-1),2,FALSE())),VLOOKUP(TODAY()-2,STOCKHISTORY($A130,TODAY()-2),2,FALSE())),$E40)</f>
        <v/>
      </c>
      <c r="R130" s="368" t="str">
        <f t="array" ref="R130">IFERROR(IFERROR(IFERROR(IF(TODAY()&gt;=$H129,VLOOKUP(XLOOKUP(R$115,dds!$2:$2,dds!$4:$4),STOCKHISTORY($A130,XLOOKUP(R$115,dds!$2:$2,dds!$4:$4)),2,FALSE()),VLOOKUP(TODAY(),STOCKHISTORY($A130,TODAY()),2,FALSE())),VLOOKUP(TODAY()-1,STOCKHISTORY($A130,TODAY()-1),2,FALSE())),VLOOKUP(TODAY()-2,STOCKHISTORY($A130,TODAY()-2),2,FALSE())),$E40)</f>
        <v/>
      </c>
      <c r="S130" s="368" t="str">
        <f t="array" ref="S130">IFERROR(IFERROR(IFERROR(IF(TODAY()&gt;=$H129,VLOOKUP(XLOOKUP(S$115,dds!$2:$2,dds!$4:$4),STOCKHISTORY($A130,XLOOKUP(S$115,dds!$2:$2,dds!$4:$4)),2,FALSE()),VLOOKUP(TODAY(),STOCKHISTORY($A130,TODAY()),2,FALSE())),VLOOKUP(TODAY()-1,STOCKHISTORY($A130,TODAY()-1),2,FALSE())),VLOOKUP(TODAY()-2,STOCKHISTORY($A130,TODAY()-2),2,FALSE())),$E40)</f>
        <v/>
      </c>
      <c r="T130" s="368" t="str">
        <f t="array" ref="T130">IFERROR(IFERROR(IFERROR(IF(TODAY()&gt;=$H129,VLOOKUP(XLOOKUP(T$115,dds!$2:$2,dds!$4:$4),STOCKHISTORY($A130,XLOOKUP(T$115,dds!$2:$2,dds!$4:$4)),2,FALSE()),VLOOKUP(TODAY(),STOCKHISTORY($A130,TODAY()),2,FALSE())),VLOOKUP(TODAY()-1,STOCKHISTORY($A130,TODAY()-1),2,FALSE())),VLOOKUP(TODAY()-2,STOCKHISTORY($A130,TODAY()-2),2,FALSE())),$E40)</f>
        <v/>
      </c>
      <c r="U130" s="368" t="str">
        <f t="array" ref="U130">IFERROR(IFERROR(IFERROR(IF(TODAY()&gt;=$H129,VLOOKUP(XLOOKUP(U$115,dds!$2:$2,dds!$4:$4),STOCKHISTORY($A130,XLOOKUP(U$115,dds!$2:$2,dds!$4:$4)),2,FALSE()),VLOOKUP(TODAY(),STOCKHISTORY($A130,TODAY()),2,FALSE())),VLOOKUP(TODAY()-1,STOCKHISTORY($A130,TODAY()-1),2,FALSE())),VLOOKUP(TODAY()-2,STOCKHISTORY($A130,TODAY()-2),2,FALSE())),$E40)</f>
        <v/>
      </c>
      <c r="V130" s="368" t="str">
        <f t="array" ref="V130">IFERROR(IFERROR(IFERROR(IF(TODAY()&gt;=$H129,VLOOKUP(XLOOKUP(V$115,dds!$2:$2,dds!$4:$4),STOCKHISTORY($A130,XLOOKUP(V$115,dds!$2:$2,dds!$4:$4)),2,FALSE()),VLOOKUP(TODAY(),STOCKHISTORY($A130,TODAY()),2,FALSE())),VLOOKUP(TODAY()-1,STOCKHISTORY($A130,TODAY()-1),2,FALSE())),VLOOKUP(TODAY()-2,STOCKHISTORY($A130,TODAY()-2),2,FALSE())),$E40)</f>
        <v/>
      </c>
      <c r="W130" s="368" t="str">
        <f t="array" ref="W130">IFERROR(IFERROR(IFERROR(IF(TODAY()&gt;=$H129,VLOOKUP(XLOOKUP(W$115,dds!$2:$2,dds!$4:$4),STOCKHISTORY($A130,XLOOKUP(W$115,dds!$2:$2,dds!$4:$4)),2,FALSE()),VLOOKUP(TODAY(),STOCKHISTORY($A130,TODAY()),2,FALSE())),VLOOKUP(TODAY()-1,STOCKHISTORY($A130,TODAY()-1),2,FALSE())),VLOOKUP(TODAY()-2,STOCKHISTORY($A130,TODAY()-2),2,FALSE())),$E40)</f>
        <v/>
      </c>
      <c r="X130" s="368" t="str">
        <f t="array" ref="X130">IFERROR(IFERROR(IFERROR(IF(TODAY()&gt;=$H129,VLOOKUP(XLOOKUP(X$115,dds!$2:$2,dds!$4:$4),STOCKHISTORY($A130,XLOOKUP(X$115,dds!$2:$2,dds!$4:$4)),2,FALSE()),VLOOKUP(TODAY(),STOCKHISTORY($A130,TODAY()),2,FALSE())),VLOOKUP(TODAY()-1,STOCKHISTORY($A130,TODAY()-1),2,FALSE())),VLOOKUP(TODAY()-2,STOCKHISTORY($A130,TODAY()-2),2,FALSE())),$E40)</f>
        <v/>
      </c>
      <c r="Y130" s="368" t="str">
        <f t="array" ref="Y130">IFERROR(IFERROR(IFERROR(IF(TODAY()&gt;=$H129,VLOOKUP(XLOOKUP(Y$115,dds!$2:$2,dds!$4:$4),STOCKHISTORY($A130,XLOOKUP(Y$115,dds!$2:$2,dds!$4:$4)),2,FALSE()),VLOOKUP(TODAY(),STOCKHISTORY($A130,TODAY()),2,FALSE())),VLOOKUP(TODAY()-1,STOCKHISTORY($A130,TODAY()-1),2,FALSE())),VLOOKUP(TODAY()-2,STOCKHISTORY($A130,TODAY()-2),2,FALSE())),$E40)</f>
        <v/>
      </c>
      <c r="Z130" s="368" t="str">
        <f t="array" ref="Z130">IFERROR(IFERROR(IFERROR(IF(TODAY()&gt;=$H129,VLOOKUP(XLOOKUP(Z$115,dds!$2:$2,dds!$4:$4),STOCKHISTORY($A130,XLOOKUP(Z$115,dds!$2:$2,dds!$4:$4)),2,FALSE()),VLOOKUP(TODAY(),STOCKHISTORY($A130,TODAY()),2,FALSE())),VLOOKUP(TODAY()-1,STOCKHISTORY($A130,TODAY()-1),2,FALSE())),VLOOKUP(TODAY()-2,STOCKHISTORY($A130,TODAY()-2),2,FALSE())),$E40)</f>
        <v/>
      </c>
      <c r="AA130" s="368" t="str">
        <f t="array" ref="AA130">IFERROR(IFERROR(IFERROR(IF(TODAY()&gt;=$H129,VLOOKUP(XLOOKUP(AA$115,dds!$2:$2,dds!$4:$4),STOCKHISTORY($A130,XLOOKUP(AA$115,dds!$2:$2,dds!$4:$4)),2,FALSE()),VLOOKUP(TODAY(),STOCKHISTORY($A130,TODAY()),2,FALSE())),VLOOKUP(TODAY()-1,STOCKHISTORY($A130,TODAY()-1),2,FALSE())),VLOOKUP(TODAY()-2,STOCKHISTORY($A130,TODAY()-2),2,FALSE())),$E40)</f>
        <v/>
      </c>
      <c r="AB130" s="368" t="str">
        <f t="array" ref="AB130">IFERROR(IFERROR(IFERROR(IF(TODAY()&gt;=$H129,VLOOKUP(XLOOKUP(AB$115,dds!$2:$2,dds!$4:$4),STOCKHISTORY($A130,XLOOKUP(AB$115,dds!$2:$2,dds!$4:$4)),2,FALSE()),VLOOKUP(TODAY(),STOCKHISTORY($A130,TODAY()),2,FALSE())),VLOOKUP(TODAY()-1,STOCKHISTORY($A130,TODAY()-1),2,FALSE())),VLOOKUP(TODAY()-2,STOCKHISTORY($A130,TODAY()-2),2,FALSE())),$E40)</f>
        <v/>
      </c>
      <c r="AC130" s="368" t="str">
        <f t="array" ref="AC130">IFERROR(IFERROR(IFERROR(IF(TODAY()&gt;=$H129,VLOOKUP(XLOOKUP(AC$115,dds!$2:$2,dds!$4:$4),STOCKHISTORY($A130,XLOOKUP(AC$115,dds!$2:$2,dds!$4:$4)),2,FALSE()),VLOOKUP(TODAY(),STOCKHISTORY($A130,TODAY()),2,FALSE())),VLOOKUP(TODAY()-1,STOCKHISTORY($A130,TODAY()-1),2,FALSE())),VLOOKUP(TODAY()-2,STOCKHISTORY($A130,TODAY()-2),2,FALSE())),$E40)</f>
        <v/>
      </c>
      <c r="AD130" s="368" t="str">
        <f t="array" ref="AD130">IFERROR(IFERROR(IFERROR(IF(TODAY()&gt;=$H129,VLOOKUP(XLOOKUP(AD$115,dds!$2:$2,dds!$4:$4),STOCKHISTORY($A130,XLOOKUP(AD$115,dds!$2:$2,dds!$4:$4)),2,FALSE()),VLOOKUP(TODAY(),STOCKHISTORY($A130,TODAY()),2,FALSE())),VLOOKUP(TODAY()-1,STOCKHISTORY($A130,TODAY()-1),2,FALSE())),VLOOKUP(TODAY()-2,STOCKHISTORY($A130,TODAY()-2),2,FALSE())),$E40)</f>
        <v/>
      </c>
      <c r="AE130" s="368" t="str">
        <f t="array" ref="AE130">IFERROR(IFERROR(IFERROR(IF(TODAY()&gt;=$H129,VLOOKUP(XLOOKUP(AE$115,dds!$2:$2,dds!$4:$4),STOCKHISTORY($A130,XLOOKUP(AE$115,dds!$2:$2,dds!$4:$4)),2,FALSE()),VLOOKUP(TODAY(),STOCKHISTORY($A130,TODAY()),2,FALSE())),VLOOKUP(TODAY()-1,STOCKHISTORY($A130,TODAY()-1),2,FALSE())),VLOOKUP(TODAY()-2,STOCKHISTORY($A130,TODAY()-2),2,FALSE())),$E40)</f>
        <v/>
      </c>
      <c r="AF130" s="368" t="str">
        <f t="array" ref="AF130">IFERROR(IFERROR(IFERROR(IF(TODAY()&gt;=$H129,VLOOKUP(XLOOKUP(AF$115,dds!$2:$2,dds!$4:$4),STOCKHISTORY($A130,XLOOKUP(AF$115,dds!$2:$2,dds!$4:$4)),2,FALSE()),VLOOKUP(TODAY(),STOCKHISTORY($A130,TODAY()),2,FALSE())),VLOOKUP(TODAY()-1,STOCKHISTORY($A130,TODAY()-1),2,FALSE())),VLOOKUP(TODAY()-2,STOCKHISTORY($A130,TODAY()-2),2,FALSE())),$E40)</f>
        <v/>
      </c>
      <c r="AG130" s="368" t="str">
        <f t="array" ref="AG130">IFERROR(IFERROR(IFERROR(IF(TODAY()&gt;=$H129,VLOOKUP(XLOOKUP(AG$115,dds!$2:$2,dds!$4:$4),STOCKHISTORY($A130,XLOOKUP(AG$115,dds!$2:$2,dds!$4:$4)),2,FALSE()),VLOOKUP(TODAY(),STOCKHISTORY($A130,TODAY()),2,FALSE())),VLOOKUP(TODAY()-1,STOCKHISTORY($A130,TODAY()-1),2,FALSE())),VLOOKUP(TODAY()-2,STOCKHISTORY($A130,TODAY()-2),2,FALSE())),$E40)</f>
        <v/>
      </c>
      <c r="AH130" s="368" t="str">
        <f t="array" ref="AH130">IFERROR(IFERROR(IFERROR(IF(TODAY()&gt;=$H129,VLOOKUP(XLOOKUP(AH$115,dds!$2:$2,dds!$4:$4),STOCKHISTORY($A130,XLOOKUP(AH$115,dds!$2:$2,dds!$4:$4)),2,FALSE()),VLOOKUP(TODAY(),STOCKHISTORY($A130,TODAY()),2,FALSE())),VLOOKUP(TODAY()-1,STOCKHISTORY($A130,TODAY()-1),2,FALSE())),VLOOKUP(TODAY()-2,STOCKHISTORY($A130,TODAY()-2),2,FALSE())),$E40)</f>
        <v/>
      </c>
      <c r="AI130" s="368" t="str">
        <f t="array" ref="AI130">IFERROR(IFERROR(IFERROR(IF(TODAY()&gt;=$H129,VLOOKUP(XLOOKUP(AI$115,dds!$2:$2,dds!$4:$4),STOCKHISTORY($A130,XLOOKUP(AI$115,dds!$2:$2,dds!$4:$4)),2,FALSE()),VLOOKUP(TODAY(),STOCKHISTORY($A130,TODAY()),2,FALSE())),VLOOKUP(TODAY()-1,STOCKHISTORY($A130,TODAY()-1),2,FALSE())),VLOOKUP(TODAY()-2,STOCKHISTORY($A130,TODAY()-2),2,FALSE())),$E40)</f>
        <v/>
      </c>
      <c r="AJ130" s="368" t="str">
        <f t="array" ref="AJ130">IFERROR(IFERROR(IFERROR(IF(TODAY()&gt;=$H129,VLOOKUP(XLOOKUP(AJ$115,dds!$2:$2,dds!$4:$4),STOCKHISTORY($A130,XLOOKUP(AJ$115,dds!$2:$2,dds!$4:$4)),2,FALSE()),VLOOKUP(TODAY(),STOCKHISTORY($A130,TODAY()),2,FALSE())),VLOOKUP(TODAY()-1,STOCKHISTORY($A130,TODAY()-1),2,FALSE())),VLOOKUP(TODAY()-2,STOCKHISTORY($A130,TODAY()-2),2,FALSE())),$E40)</f>
        <v/>
      </c>
      <c r="AK130" s="368" t="str">
        <f t="array" ref="AK130">IFERROR(IFERROR(IFERROR(IF(TODAY()&gt;=$H129,VLOOKUP(XLOOKUP(AK$115,dds!$2:$2,dds!$4:$4),STOCKHISTORY($A130,XLOOKUP(AK$115,dds!$2:$2,dds!$4:$4)),2,FALSE()),VLOOKUP(TODAY(),STOCKHISTORY($A130,TODAY()),2,FALSE())),VLOOKUP(TODAY()-1,STOCKHISTORY($A130,TODAY()-1),2,FALSE())),VLOOKUP(TODAY()-2,STOCKHISTORY($A130,TODAY()-2),2,FALSE())),$E40)</f>
        <v/>
      </c>
      <c r="AL130" s="368" t="str">
        <f t="array" ref="AL130">IFERROR(IFERROR(IFERROR(IF(TODAY()&gt;=$H129,VLOOKUP(XLOOKUP(AL$115,dds!$2:$2,dds!$4:$4),STOCKHISTORY($A130,XLOOKUP(AL$115,dds!$2:$2,dds!$4:$4)),2,FALSE()),VLOOKUP(TODAY(),STOCKHISTORY($A130,TODAY()),2,FALSE())),VLOOKUP(TODAY()-1,STOCKHISTORY($A130,TODAY()-1),2,FALSE())),VLOOKUP(TODAY()-2,STOCKHISTORY($A130,TODAY()-2),2,FALSE())),$E40)</f>
        <v/>
      </c>
      <c r="AM130" s="368" t="str">
        <f t="array" ref="AM130">IFERROR(IFERROR(IFERROR(IF(TODAY()&gt;=$H129,VLOOKUP(XLOOKUP(AM$115,dds!$2:$2,dds!$4:$4),STOCKHISTORY($A130,XLOOKUP(AM$115,dds!$2:$2,dds!$4:$4)),2,FALSE()),VLOOKUP(TODAY(),STOCKHISTORY($A130,TODAY()),2,FALSE())),VLOOKUP(TODAY()-1,STOCKHISTORY($A130,TODAY()-1),2,FALSE())),VLOOKUP(TODAY()-2,STOCKHISTORY($A130,TODAY()-2),2,FALSE())),$E40)</f>
        <v/>
      </c>
      <c r="AN130" s="368" t="str">
        <f t="array" ref="AN130">IFERROR(IFERROR(IFERROR(IF(TODAY()&gt;=$H129,VLOOKUP(XLOOKUP(AN$115,dds!$2:$2,dds!$4:$4),STOCKHISTORY($A130,XLOOKUP(AN$115,dds!$2:$2,dds!$4:$4)),2,FALSE()),VLOOKUP(TODAY(),STOCKHISTORY($A130,TODAY()),2,FALSE())),VLOOKUP(TODAY()-1,STOCKHISTORY($A130,TODAY()-1),2,FALSE())),VLOOKUP(TODAY()-2,STOCKHISTORY($A130,TODAY()-2),2,FALSE())),$E40)</f>
        <v/>
      </c>
      <c r="AO130" s="368" t="str">
        <f t="array" ref="AO130">IFERROR(IFERROR(IFERROR(IF(TODAY()&gt;=$H129,VLOOKUP(XLOOKUP(AO$115,dds!$2:$2,dds!$4:$4),STOCKHISTORY($A130,XLOOKUP(AO$115,dds!$2:$2,dds!$4:$4)),2,FALSE()),VLOOKUP(TODAY(),STOCKHISTORY($A130,TODAY()),2,FALSE())),VLOOKUP(TODAY()-1,STOCKHISTORY($A130,TODAY()-1),2,FALSE())),VLOOKUP(TODAY()-2,STOCKHISTORY($A130,TODAY()-2),2,FALSE())),$E40)</f>
        <v/>
      </c>
      <c r="AP130" s="368" t="str">
        <f t="array" ref="AP130">IFERROR(IFERROR(IFERROR(IF(TODAY()&gt;=$H129,VLOOKUP(XLOOKUP(AP$115,dds!$2:$2,dds!$4:$4),STOCKHISTORY($A130,XLOOKUP(AP$115,dds!$2:$2,dds!$4:$4)),2,FALSE()),VLOOKUP(TODAY(),STOCKHISTORY($A130,TODAY()),2,FALSE())),VLOOKUP(TODAY()-1,STOCKHISTORY($A130,TODAY()-1),2,FALSE())),VLOOKUP(TODAY()-2,STOCKHISTORY($A130,TODAY()-2),2,FALSE())),$E40)</f>
        <v/>
      </c>
      <c r="AQ130" s="368" t="str">
        <f t="array" ref="AQ130">IFERROR(IFERROR(IFERROR(IF(TODAY()&gt;=$H129,VLOOKUP(XLOOKUP(AQ$115,dds!$2:$2,dds!$4:$4),STOCKHISTORY($A130,XLOOKUP(AQ$115,dds!$2:$2,dds!$4:$4)),2,FALSE()),VLOOKUP(TODAY(),STOCKHISTORY($A130,TODAY()),2,FALSE())),VLOOKUP(TODAY()-1,STOCKHISTORY($A130,TODAY()-1),2,FALSE())),VLOOKUP(TODAY()-2,STOCKHISTORY($A130,TODAY()-2),2,FALSE())),$E40)</f>
        <v/>
      </c>
      <c r="AR130" s="368" t="str">
        <f t="array" ref="AR130">IFERROR(IFERROR(IFERROR(IF(TODAY()&gt;=$H129,VLOOKUP(XLOOKUP(AR$115,dds!$2:$2,dds!$4:$4),STOCKHISTORY($A130,XLOOKUP(AR$115,dds!$2:$2,dds!$4:$4)),2,FALSE()),VLOOKUP(TODAY(),STOCKHISTORY($A130,TODAY()),2,FALSE())),VLOOKUP(TODAY()-1,STOCKHISTORY($A130,TODAY()-1),2,FALSE())),VLOOKUP(TODAY()-2,STOCKHISTORY($A130,TODAY()-2),2,FALSE())),$E40)</f>
        <v/>
      </c>
      <c r="AS130" s="368" t="str">
        <f t="array" ref="AS130">IFERROR(IFERROR(IFERROR(IF(TODAY()&gt;=$H129,VLOOKUP(XLOOKUP(AS$115,dds!$2:$2,dds!$4:$4),STOCKHISTORY($A130,XLOOKUP(AS$115,dds!$2:$2,dds!$4:$4)),2,FALSE()),VLOOKUP(TODAY(),STOCKHISTORY($A130,TODAY()),2,FALSE())),VLOOKUP(TODAY()-1,STOCKHISTORY($A130,TODAY()-1),2,FALSE())),VLOOKUP(TODAY()-2,STOCKHISTORY($A130,TODAY()-2),2,FALSE())),$E40)</f>
        <v/>
      </c>
      <c r="AT130" s="368" t="str">
        <f t="array" ref="AT130">IFERROR(IFERROR(IFERROR(IF(TODAY()&gt;=$H129,VLOOKUP(XLOOKUP(AT$115,dds!$2:$2,dds!$4:$4),STOCKHISTORY($A130,XLOOKUP(AT$115,dds!$2:$2,dds!$4:$4)),2,FALSE()),VLOOKUP(TODAY(),STOCKHISTORY($A130,TODAY()),2,FALSE())),VLOOKUP(TODAY()-1,STOCKHISTORY($A130,TODAY()-1),2,FALSE())),VLOOKUP(TODAY()-2,STOCKHISTORY($A130,TODAY()-2),2,FALSE())),$E40)</f>
        <v/>
      </c>
      <c r="AU130" s="368" t="str">
        <f t="array" ref="AU130">IFERROR(IFERROR(IFERROR(IF(TODAY()&gt;=$H129,VLOOKUP(XLOOKUP(AU$115,dds!$2:$2,dds!$4:$4),STOCKHISTORY($A130,XLOOKUP(AU$115,dds!$2:$2,dds!$4:$4)),2,FALSE()),VLOOKUP(TODAY(),STOCKHISTORY($A130,TODAY()),2,FALSE())),VLOOKUP(TODAY()-1,STOCKHISTORY($A130,TODAY()-1),2,FALSE())),VLOOKUP(TODAY()-2,STOCKHISTORY($A130,TODAY()-2),2,FALSE())),$E40)</f>
        <v/>
      </c>
      <c r="AV130" s="368" t="str">
        <f t="array" ref="AV130">IFERROR(IFERROR(IFERROR(IF(TODAY()&gt;=$H129,VLOOKUP(XLOOKUP(AV$115,dds!$2:$2,dds!$4:$4),STOCKHISTORY($A130,XLOOKUP(AV$115,dds!$2:$2,dds!$4:$4)),2,FALSE()),VLOOKUP(TODAY(),STOCKHISTORY($A130,TODAY()),2,FALSE())),VLOOKUP(TODAY()-1,STOCKHISTORY($A130,TODAY()-1),2,FALSE())),VLOOKUP(TODAY()-2,STOCKHISTORY($A130,TODAY()-2),2,FALSE())),$E40)</f>
        <v/>
      </c>
      <c r="AW130" s="368" t="str">
        <f t="array" ref="AW130">IFERROR(IFERROR(IFERROR(IF(TODAY()&gt;=$H129,VLOOKUP(XLOOKUP(AW$115,dds!$2:$2,dds!$4:$4),STOCKHISTORY($A130,XLOOKUP(AW$115,dds!$2:$2,dds!$4:$4)),2,FALSE()),VLOOKUP(TODAY(),STOCKHISTORY($A130,TODAY()),2,FALSE())),VLOOKUP(TODAY()-1,STOCKHISTORY($A130,TODAY()-1),2,FALSE())),VLOOKUP(TODAY()-2,STOCKHISTORY($A130,TODAY()-2),2,FALSE())),$E40)</f>
        <v/>
      </c>
      <c r="AX130" s="368" t="str">
        <f t="array" ref="AX130">IFERROR(IFERROR(IFERROR(IF(TODAY()&gt;=$H129,VLOOKUP(XLOOKUP(AX$115,dds!$2:$2,dds!$4:$4),STOCKHISTORY($A130,XLOOKUP(AX$115,dds!$2:$2,dds!$4:$4)),2,FALSE()),VLOOKUP(TODAY(),STOCKHISTORY($A130,TODAY()),2,FALSE())),VLOOKUP(TODAY()-1,STOCKHISTORY($A130,TODAY()-1),2,FALSE())),VLOOKUP(TODAY()-2,STOCKHISTORY($A130,TODAY()-2),2,FALSE())),$E40)</f>
        <v/>
      </c>
      <c r="AY130" s="368" t="str">
        <f t="array" ref="AY130">IFERROR(IFERROR(IFERROR(IF(TODAY()&gt;=$H129,VLOOKUP(XLOOKUP(AY$115,dds!$2:$2,dds!$4:$4),STOCKHISTORY($A130,XLOOKUP(AY$115,dds!$2:$2,dds!$4:$4)),2,FALSE()),VLOOKUP(TODAY(),STOCKHISTORY($A130,TODAY()),2,FALSE())),VLOOKUP(TODAY()-1,STOCKHISTORY($A130,TODAY()-1),2,FALSE())),VLOOKUP(TODAY()-2,STOCKHISTORY($A130,TODAY()-2),2,FALSE())),$E40)</f>
        <v/>
      </c>
      <c r="AZ130" s="368" t="str">
        <f t="array" ref="AZ130">IFERROR(IFERROR(IFERROR(IF(TODAY()&gt;=$H129,VLOOKUP(XLOOKUP(AZ$115,dds!$2:$2,dds!$4:$4),STOCKHISTORY($A130,XLOOKUP(AZ$115,dds!$2:$2,dds!$4:$4)),2,FALSE()),VLOOKUP(TODAY(),STOCKHISTORY($A130,TODAY()),2,FALSE())),VLOOKUP(TODAY()-1,STOCKHISTORY($A130,TODAY()-1),2,FALSE())),VLOOKUP(TODAY()-2,STOCKHISTORY($A130,TODAY()-2),2,FALSE())),$E40)</f>
        <v/>
      </c>
      <c r="BA130" s="368" t="str">
        <f t="array" ref="BA130">IFERROR(IFERROR(IFERROR(IF(TODAY()&gt;=$H129,VLOOKUP(XLOOKUP(BA$115,dds!$2:$2,dds!$4:$4),STOCKHISTORY($A130,XLOOKUP(BA$115,dds!$2:$2,dds!$4:$4)),2,FALSE()),VLOOKUP(TODAY(),STOCKHISTORY($A130,TODAY()),2,FALSE())),VLOOKUP(TODAY()-1,STOCKHISTORY($A130,TODAY()-1),2,FALSE())),VLOOKUP(TODAY()-2,STOCKHISTORY($A130,TODAY()-2),2,FALSE())),$E40)</f>
        <v/>
      </c>
      <c r="BB130" s="368" t="str">
        <f t="array" ref="BB130">IFERROR(IFERROR(IFERROR(IF(TODAY()&gt;=$H129,VLOOKUP(XLOOKUP(BB$115,dds!$2:$2,dds!$4:$4),STOCKHISTORY($A130,XLOOKUP(BB$115,dds!$2:$2,dds!$4:$4)),2,FALSE()),VLOOKUP(TODAY(),STOCKHISTORY($A130,TODAY()),2,FALSE())),VLOOKUP(TODAY()-1,STOCKHISTORY($A130,TODAY()-1),2,FALSE())),VLOOKUP(TODAY()-2,STOCKHISTORY($A130,TODAY()-2),2,FALSE())),$E40)</f>
        <v/>
      </c>
      <c r="BC130" s="368" t="str">
        <f t="array" ref="BC130">IFERROR(IFERROR(IFERROR(IF(TODAY()&gt;=$H129,VLOOKUP(XLOOKUP(BC$115,dds!$2:$2,dds!$4:$4),STOCKHISTORY($A130,XLOOKUP(BC$115,dds!$2:$2,dds!$4:$4)),2,FALSE()),VLOOKUP(TODAY(),STOCKHISTORY($A130,TODAY()),2,FALSE())),VLOOKUP(TODAY()-1,STOCKHISTORY($A130,TODAY()-1),2,FALSE())),VLOOKUP(TODAY()-2,STOCKHISTORY($A130,TODAY()-2),2,FALSE())),$E40)</f>
        <v/>
      </c>
      <c r="BD130" s="368" t="str">
        <f t="array" ref="BD130">IFERROR(IFERROR(IFERROR(IF(TODAY()&gt;=$H129,VLOOKUP(XLOOKUP(BD$115,dds!$2:$2,dds!$4:$4),STOCKHISTORY($A130,XLOOKUP(BD$115,dds!$2:$2,dds!$4:$4)),2,FALSE()),VLOOKUP(TODAY(),STOCKHISTORY($A130,TODAY()),2,FALSE())),VLOOKUP(TODAY()-1,STOCKHISTORY($A130,TODAY()-1),2,FALSE())),VLOOKUP(TODAY()-2,STOCKHISTORY($A130,TODAY()-2),2,FALSE())),$E40)</f>
        <v/>
      </c>
      <c r="BE130" s="368" t="str">
        <f t="array" ref="BE130">IFERROR(IFERROR(IFERROR(IF(TODAY()&gt;=$H129,VLOOKUP(XLOOKUP(BE$115,dds!$2:$2,dds!$4:$4),STOCKHISTORY($A130,XLOOKUP(BE$115,dds!$2:$2,dds!$4:$4)),2,FALSE()),VLOOKUP(TODAY(),STOCKHISTORY($A130,TODAY()),2,FALSE())),VLOOKUP(TODAY()-1,STOCKHISTORY($A130,TODAY()-1),2,FALSE())),VLOOKUP(TODAY()-2,STOCKHISTORY($A130,TODAY()-2),2,FALSE())),$E40)</f>
        <v/>
      </c>
      <c r="BF130" s="368" t="str">
        <f t="array" ref="BF130">IFERROR(IFERROR(IFERROR(IF(TODAY()&gt;=$H129,VLOOKUP(XLOOKUP(BF$115,dds!$2:$2,dds!$4:$4),STOCKHISTORY($A130,XLOOKUP(BF$115,dds!$2:$2,dds!$4:$4)),2,FALSE()),VLOOKUP(TODAY(),STOCKHISTORY($A130,TODAY()),2,FALSE())),VLOOKUP(TODAY()-1,STOCKHISTORY($A130,TODAY()-1),2,FALSE())),VLOOKUP(TODAY()-2,STOCKHISTORY($A130,TODAY()-2),2,FALSE())),$E40)</f>
        <v/>
      </c>
      <c r="BG130" s="368" t="str">
        <f t="array" ref="BG130">IFERROR(IFERROR(IFERROR(IF(TODAY()&gt;=$H129,VLOOKUP(XLOOKUP(BG$115,dds!$2:$2,dds!$4:$4),STOCKHISTORY($A130,XLOOKUP(BG$115,dds!$2:$2,dds!$4:$4)),2,FALSE()),VLOOKUP(TODAY(),STOCKHISTORY($A130,TODAY()),2,FALSE())),VLOOKUP(TODAY()-1,STOCKHISTORY($A130,TODAY()-1),2,FALSE())),VLOOKUP(TODAY()-2,STOCKHISTORY($A130,TODAY()-2),2,FALSE())),$E40)</f>
        <v/>
      </c>
      <c r="BH130" s="368" t="str">
        <f t="array" ref="BH130">IFERROR(IFERROR(IFERROR(IF(TODAY()&gt;=$H129,VLOOKUP(XLOOKUP(BH$115,dds!$2:$2,dds!$4:$4),STOCKHISTORY($A130,XLOOKUP(BH$115,dds!$2:$2,dds!$4:$4)),2,FALSE()),VLOOKUP(TODAY(),STOCKHISTORY($A130,TODAY()),2,FALSE())),VLOOKUP(TODAY()-1,STOCKHISTORY($A130,TODAY()-1),2,FALSE())),VLOOKUP(TODAY()-2,STOCKHISTORY($A130,TODAY()-2),2,FALSE())),$E40)</f>
        <v/>
      </c>
      <c r="BI130" s="368" t="str">
        <f t="array" ref="BI130">IFERROR(IFERROR(IFERROR(IF(TODAY()&gt;=$H129,VLOOKUP(XLOOKUP(BI$115,dds!$2:$2,dds!$4:$4),STOCKHISTORY($A130,XLOOKUP(BI$115,dds!$2:$2,dds!$4:$4)),2,FALSE()),VLOOKUP(TODAY(),STOCKHISTORY($A130,TODAY()),2,FALSE())),VLOOKUP(TODAY()-1,STOCKHISTORY($A130,TODAY()-1),2,FALSE())),VLOOKUP(TODAY()-2,STOCKHISTORY($A130,TODAY()-2),2,FALSE())),$E40)</f>
        <v/>
      </c>
      <c r="BJ130" s="368" t="str">
        <f t="array" ref="BJ130">IFERROR(IFERROR(IFERROR(IF(TODAY()&gt;=$H129,VLOOKUP(XLOOKUP(BJ$115,dds!$2:$2,dds!$4:$4),STOCKHISTORY($A130,XLOOKUP(BJ$115,dds!$2:$2,dds!$4:$4)),2,FALSE()),VLOOKUP(TODAY(),STOCKHISTORY($A130,TODAY()),2,FALSE())),VLOOKUP(TODAY()-1,STOCKHISTORY($A130,TODAY()-1),2,FALSE())),VLOOKUP(TODAY()-2,STOCKHISTORY($A130,TODAY()-2),2,FALSE())),$E40)</f>
        <v/>
      </c>
      <c r="BK130" s="368" t="str">
        <f t="array" ref="BK130">IFERROR(IFERROR(IFERROR(IF(TODAY()&gt;=$H129,VLOOKUP(XLOOKUP(BK$115,dds!$2:$2,dds!$4:$4),STOCKHISTORY($A130,XLOOKUP(BK$115,dds!$2:$2,dds!$4:$4)),2,FALSE()),VLOOKUP(TODAY(),STOCKHISTORY($A130,TODAY()),2,FALSE())),VLOOKUP(TODAY()-1,STOCKHISTORY($A130,TODAY()-1),2,FALSE())),VLOOKUP(TODAY()-2,STOCKHISTORY($A130,TODAY()-2),2,FALSE())),$E40)</f>
        <v/>
      </c>
      <c r="BL130" s="368" t="str">
        <f t="array" ref="BL130">IFERROR(IFERROR(IFERROR(IF(TODAY()&gt;=$H129,VLOOKUP(XLOOKUP(BL$115,dds!$2:$2,dds!$4:$4),STOCKHISTORY($A130,XLOOKUP(BL$115,dds!$2:$2,dds!$4:$4)),2,FALSE()),VLOOKUP(TODAY(),STOCKHISTORY($A130,TODAY()),2,FALSE())),VLOOKUP(TODAY()-1,STOCKHISTORY($A130,TODAY()-1),2,FALSE())),VLOOKUP(TODAY()-2,STOCKHISTORY($A130,TODAY()-2),2,FALSE())),$E40)</f>
        <v/>
      </c>
    </row>
    <row r="131" ht="14.25" customHeight="1">
      <c r="A131" s="367"/>
      <c r="B131" s="367"/>
      <c r="C131" s="440" t="str">
        <f t="shared" si="2"/>
        <v/>
      </c>
      <c r="D131" s="367"/>
      <c r="E131" s="368" t="str">
        <f t="array" ref="E131">IFERROR(IFERROR(IFERROR(IF(TODAY()&gt;=$H130,VLOOKUP(XLOOKUP(E$115,dds!$2:$2,dds!$4:$4),STOCKHISTORY($A131,XLOOKUP(E$115,dds!$2:$2,dds!$4:$4)),2,FALSE()),VLOOKUP(TODAY(),STOCKHISTORY($A131,TODAY()),2,FALSE())),VLOOKUP(TODAY()-1,STOCKHISTORY($A131,TODAY()-1),2,FALSE())),VLOOKUP(TODAY()-2,STOCKHISTORY($A131,TODAY()-2),2,FALSE())),$E41)</f>
        <v/>
      </c>
      <c r="F131" s="368" t="str">
        <f t="array" ref="F131">IFERROR(IFERROR(IFERROR(IF(TODAY()&gt;=$H130,VLOOKUP(XLOOKUP(F$115,dds!$2:$2,dds!$4:$4),STOCKHISTORY($A131,XLOOKUP(F$115,dds!$2:$2,dds!$4:$4)),2,FALSE()),VLOOKUP(TODAY(),STOCKHISTORY($A131,TODAY()),2,FALSE())),VLOOKUP(TODAY()-1,STOCKHISTORY($A131,TODAY()-1),2,FALSE())),VLOOKUP(TODAY()-2,STOCKHISTORY($A131,TODAY()-2),2,FALSE())),$E41)</f>
        <v/>
      </c>
      <c r="G131" s="368" t="str">
        <f t="array" ref="G131">IFERROR(IFERROR(IFERROR(IF(TODAY()&gt;=$H130,VLOOKUP(XLOOKUP(G$115,dds!$2:$2,dds!$4:$4),STOCKHISTORY($A131,XLOOKUP(G$115,dds!$2:$2,dds!$4:$4)),2,FALSE()),VLOOKUP(TODAY(),STOCKHISTORY($A131,TODAY()),2,FALSE())),VLOOKUP(TODAY()-1,STOCKHISTORY($A131,TODAY()-1),2,FALSE())),VLOOKUP(TODAY()-2,STOCKHISTORY($A131,TODAY()-2),2,FALSE())),$E41)</f>
        <v/>
      </c>
      <c r="H131" s="368" t="str">
        <f t="array" ref="H131">IFERROR(IFERROR(IFERROR(IF(TODAY()&gt;=$H130,VLOOKUP(XLOOKUP(H$115,dds!$2:$2,dds!$4:$4),STOCKHISTORY($A131,XLOOKUP(H$115,dds!$2:$2,dds!$4:$4)),2,FALSE()),VLOOKUP(TODAY(),STOCKHISTORY($A131,TODAY()),2,FALSE())),VLOOKUP(TODAY()-1,STOCKHISTORY($A131,TODAY()-1),2,FALSE())),VLOOKUP(TODAY()-2,STOCKHISTORY($A131,TODAY()-2),2,FALSE())),$E41)</f>
        <v/>
      </c>
      <c r="I131" s="368" t="str">
        <f t="array" ref="I131">IFERROR(IFERROR(IFERROR(IF(TODAY()&gt;=$H130,VLOOKUP(XLOOKUP(I$115,dds!$2:$2,dds!$4:$4),STOCKHISTORY($A131,XLOOKUP(I$115,dds!$2:$2,dds!$4:$4)),2,FALSE()),VLOOKUP(TODAY(),STOCKHISTORY($A131,TODAY()),2,FALSE())),VLOOKUP(TODAY()-1,STOCKHISTORY($A131,TODAY()-1),2,FALSE())),VLOOKUP(TODAY()-2,STOCKHISTORY($A131,TODAY()-2),2,FALSE())),$E41)</f>
        <v/>
      </c>
      <c r="J131" s="368" t="str">
        <f t="array" ref="J131">IFERROR(IFERROR(IFERROR(IF(TODAY()&gt;=$H130,VLOOKUP(XLOOKUP(J$115,dds!$2:$2,dds!$4:$4),STOCKHISTORY($A131,XLOOKUP(J$115,dds!$2:$2,dds!$4:$4)),2,FALSE()),VLOOKUP(TODAY(),STOCKHISTORY($A131,TODAY()),2,FALSE())),VLOOKUP(TODAY()-1,STOCKHISTORY($A131,TODAY()-1),2,FALSE())),VLOOKUP(TODAY()-2,STOCKHISTORY($A131,TODAY()-2),2,FALSE())),$E41)</f>
        <v/>
      </c>
      <c r="K131" s="368" t="str">
        <f t="array" ref="K131">IFERROR(IFERROR(IFERROR(IF(TODAY()&gt;=$H130,VLOOKUP(XLOOKUP(K$115,dds!$2:$2,dds!$4:$4),STOCKHISTORY($A131,XLOOKUP(K$115,dds!$2:$2,dds!$4:$4)),2,FALSE()),VLOOKUP(TODAY(),STOCKHISTORY($A131,TODAY()),2,FALSE())),VLOOKUP(TODAY()-1,STOCKHISTORY($A131,TODAY()-1),2,FALSE())),VLOOKUP(TODAY()-2,STOCKHISTORY($A131,TODAY()-2),2,FALSE())),$E41)</f>
        <v/>
      </c>
      <c r="L131" s="368" t="str">
        <f t="array" ref="L131">IFERROR(IFERROR(IFERROR(IF(TODAY()&gt;=$H130,VLOOKUP(XLOOKUP(L$115,dds!$2:$2,dds!$4:$4),STOCKHISTORY($A131,XLOOKUP(L$115,dds!$2:$2,dds!$4:$4)),2,FALSE()),VLOOKUP(TODAY(),STOCKHISTORY($A131,TODAY()),2,FALSE())),VLOOKUP(TODAY()-1,STOCKHISTORY($A131,TODAY()-1),2,FALSE())),VLOOKUP(TODAY()-2,STOCKHISTORY($A131,TODAY()-2),2,FALSE())),$E41)</f>
        <v/>
      </c>
      <c r="M131" s="368" t="str">
        <f t="array" ref="M131">IFERROR(IFERROR(IFERROR(IF(TODAY()&gt;=$H130,VLOOKUP(XLOOKUP(M$115,dds!$2:$2,dds!$4:$4),STOCKHISTORY($A131,XLOOKUP(M$115,dds!$2:$2,dds!$4:$4)),2,FALSE()),VLOOKUP(TODAY(),STOCKHISTORY($A131,TODAY()),2,FALSE())),VLOOKUP(TODAY()-1,STOCKHISTORY($A131,TODAY()-1),2,FALSE())),VLOOKUP(TODAY()-2,STOCKHISTORY($A131,TODAY()-2),2,FALSE())),$E41)</f>
        <v/>
      </c>
      <c r="N131" s="368" t="str">
        <f t="array" ref="N131">IFERROR(IFERROR(IFERROR(IF(TODAY()&gt;=$H130,VLOOKUP(XLOOKUP(N$115,dds!$2:$2,dds!$4:$4),STOCKHISTORY($A131,XLOOKUP(N$115,dds!$2:$2,dds!$4:$4)),2,FALSE()),VLOOKUP(TODAY(),STOCKHISTORY($A131,TODAY()),2,FALSE())),VLOOKUP(TODAY()-1,STOCKHISTORY($A131,TODAY()-1),2,FALSE())),VLOOKUP(TODAY()-2,STOCKHISTORY($A131,TODAY()-2),2,FALSE())),$E41)</f>
        <v/>
      </c>
      <c r="O131" s="368" t="str">
        <f t="array" ref="O131">IFERROR(IFERROR(IFERROR(IF(TODAY()&gt;=$H130,VLOOKUP(XLOOKUP(O$115,dds!$2:$2,dds!$4:$4),STOCKHISTORY($A131,XLOOKUP(O$115,dds!$2:$2,dds!$4:$4)),2,FALSE()),VLOOKUP(TODAY(),STOCKHISTORY($A131,TODAY()),2,FALSE())),VLOOKUP(TODAY()-1,STOCKHISTORY($A131,TODAY()-1),2,FALSE())),VLOOKUP(TODAY()-2,STOCKHISTORY($A131,TODAY()-2),2,FALSE())),$E41)</f>
        <v/>
      </c>
      <c r="P131" s="368" t="str">
        <f t="array" ref="P131">IFERROR(IFERROR(IFERROR(IF(TODAY()&gt;=$H130,VLOOKUP(XLOOKUP(P$115,dds!$2:$2,dds!$4:$4),STOCKHISTORY($A131,XLOOKUP(P$115,dds!$2:$2,dds!$4:$4)),2,FALSE()),VLOOKUP(TODAY(),STOCKHISTORY($A131,TODAY()),2,FALSE())),VLOOKUP(TODAY()-1,STOCKHISTORY($A131,TODAY()-1),2,FALSE())),VLOOKUP(TODAY()-2,STOCKHISTORY($A131,TODAY()-2),2,FALSE())),$E41)</f>
        <v/>
      </c>
      <c r="Q131" s="368" t="str">
        <f t="array" ref="Q131">IFERROR(IFERROR(IFERROR(IF(TODAY()&gt;=$H130,VLOOKUP(XLOOKUP(Q$115,dds!$2:$2,dds!$4:$4),STOCKHISTORY($A131,XLOOKUP(Q$115,dds!$2:$2,dds!$4:$4)),2,FALSE()),VLOOKUP(TODAY(),STOCKHISTORY($A131,TODAY()),2,FALSE())),VLOOKUP(TODAY()-1,STOCKHISTORY($A131,TODAY()-1),2,FALSE())),VLOOKUP(TODAY()-2,STOCKHISTORY($A131,TODAY()-2),2,FALSE())),$E41)</f>
        <v/>
      </c>
      <c r="R131" s="368" t="str">
        <f t="array" ref="R131">IFERROR(IFERROR(IFERROR(IF(TODAY()&gt;=$H130,VLOOKUP(XLOOKUP(R$115,dds!$2:$2,dds!$4:$4),STOCKHISTORY($A131,XLOOKUP(R$115,dds!$2:$2,dds!$4:$4)),2,FALSE()),VLOOKUP(TODAY(),STOCKHISTORY($A131,TODAY()),2,FALSE())),VLOOKUP(TODAY()-1,STOCKHISTORY($A131,TODAY()-1),2,FALSE())),VLOOKUP(TODAY()-2,STOCKHISTORY($A131,TODAY()-2),2,FALSE())),$E41)</f>
        <v/>
      </c>
      <c r="S131" s="368" t="str">
        <f t="array" ref="S131">IFERROR(IFERROR(IFERROR(IF(TODAY()&gt;=$H130,VLOOKUP(XLOOKUP(S$115,dds!$2:$2,dds!$4:$4),STOCKHISTORY($A131,XLOOKUP(S$115,dds!$2:$2,dds!$4:$4)),2,FALSE()),VLOOKUP(TODAY(),STOCKHISTORY($A131,TODAY()),2,FALSE())),VLOOKUP(TODAY()-1,STOCKHISTORY($A131,TODAY()-1),2,FALSE())),VLOOKUP(TODAY()-2,STOCKHISTORY($A131,TODAY()-2),2,FALSE())),$E41)</f>
        <v/>
      </c>
      <c r="T131" s="368" t="str">
        <f t="array" ref="T131">IFERROR(IFERROR(IFERROR(IF(TODAY()&gt;=$H130,VLOOKUP(XLOOKUP(T$115,dds!$2:$2,dds!$4:$4),STOCKHISTORY($A131,XLOOKUP(T$115,dds!$2:$2,dds!$4:$4)),2,FALSE()),VLOOKUP(TODAY(),STOCKHISTORY($A131,TODAY()),2,FALSE())),VLOOKUP(TODAY()-1,STOCKHISTORY($A131,TODAY()-1),2,FALSE())),VLOOKUP(TODAY()-2,STOCKHISTORY($A131,TODAY()-2),2,FALSE())),$E41)</f>
        <v/>
      </c>
      <c r="U131" s="368" t="str">
        <f t="array" ref="U131">IFERROR(IFERROR(IFERROR(IF(TODAY()&gt;=$H130,VLOOKUP(XLOOKUP(U$115,dds!$2:$2,dds!$4:$4),STOCKHISTORY($A131,XLOOKUP(U$115,dds!$2:$2,dds!$4:$4)),2,FALSE()),VLOOKUP(TODAY(),STOCKHISTORY($A131,TODAY()),2,FALSE())),VLOOKUP(TODAY()-1,STOCKHISTORY($A131,TODAY()-1),2,FALSE())),VLOOKUP(TODAY()-2,STOCKHISTORY($A131,TODAY()-2),2,FALSE())),$E41)</f>
        <v/>
      </c>
      <c r="V131" s="368" t="str">
        <f t="array" ref="V131">IFERROR(IFERROR(IFERROR(IF(TODAY()&gt;=$H130,VLOOKUP(XLOOKUP(V$115,dds!$2:$2,dds!$4:$4),STOCKHISTORY($A131,XLOOKUP(V$115,dds!$2:$2,dds!$4:$4)),2,FALSE()),VLOOKUP(TODAY(),STOCKHISTORY($A131,TODAY()),2,FALSE())),VLOOKUP(TODAY()-1,STOCKHISTORY($A131,TODAY()-1),2,FALSE())),VLOOKUP(TODAY()-2,STOCKHISTORY($A131,TODAY()-2),2,FALSE())),$E41)</f>
        <v/>
      </c>
      <c r="W131" s="368" t="str">
        <f t="array" ref="W131">IFERROR(IFERROR(IFERROR(IF(TODAY()&gt;=$H130,VLOOKUP(XLOOKUP(W$115,dds!$2:$2,dds!$4:$4),STOCKHISTORY($A131,XLOOKUP(W$115,dds!$2:$2,dds!$4:$4)),2,FALSE()),VLOOKUP(TODAY(),STOCKHISTORY($A131,TODAY()),2,FALSE())),VLOOKUP(TODAY()-1,STOCKHISTORY($A131,TODAY()-1),2,FALSE())),VLOOKUP(TODAY()-2,STOCKHISTORY($A131,TODAY()-2),2,FALSE())),$E41)</f>
        <v/>
      </c>
      <c r="X131" s="368" t="str">
        <f t="array" ref="X131">IFERROR(IFERROR(IFERROR(IF(TODAY()&gt;=$H130,VLOOKUP(XLOOKUP(X$115,dds!$2:$2,dds!$4:$4),STOCKHISTORY($A131,XLOOKUP(X$115,dds!$2:$2,dds!$4:$4)),2,FALSE()),VLOOKUP(TODAY(),STOCKHISTORY($A131,TODAY()),2,FALSE())),VLOOKUP(TODAY()-1,STOCKHISTORY($A131,TODAY()-1),2,FALSE())),VLOOKUP(TODAY()-2,STOCKHISTORY($A131,TODAY()-2),2,FALSE())),$E41)</f>
        <v/>
      </c>
      <c r="Y131" s="368" t="str">
        <f t="array" ref="Y131">IFERROR(IFERROR(IFERROR(IF(TODAY()&gt;=$H130,VLOOKUP(XLOOKUP(Y$115,dds!$2:$2,dds!$4:$4),STOCKHISTORY($A131,XLOOKUP(Y$115,dds!$2:$2,dds!$4:$4)),2,FALSE()),VLOOKUP(TODAY(),STOCKHISTORY($A131,TODAY()),2,FALSE())),VLOOKUP(TODAY()-1,STOCKHISTORY($A131,TODAY()-1),2,FALSE())),VLOOKUP(TODAY()-2,STOCKHISTORY($A131,TODAY()-2),2,FALSE())),$E41)</f>
        <v/>
      </c>
      <c r="Z131" s="368" t="str">
        <f t="array" ref="Z131">IFERROR(IFERROR(IFERROR(IF(TODAY()&gt;=$H130,VLOOKUP(XLOOKUP(Z$115,dds!$2:$2,dds!$4:$4),STOCKHISTORY($A131,XLOOKUP(Z$115,dds!$2:$2,dds!$4:$4)),2,FALSE()),VLOOKUP(TODAY(),STOCKHISTORY($A131,TODAY()),2,FALSE())),VLOOKUP(TODAY()-1,STOCKHISTORY($A131,TODAY()-1),2,FALSE())),VLOOKUP(TODAY()-2,STOCKHISTORY($A131,TODAY()-2),2,FALSE())),$E41)</f>
        <v/>
      </c>
      <c r="AA131" s="368" t="str">
        <f t="array" ref="AA131">IFERROR(IFERROR(IFERROR(IF(TODAY()&gt;=$H130,VLOOKUP(XLOOKUP(AA$115,dds!$2:$2,dds!$4:$4),STOCKHISTORY($A131,XLOOKUP(AA$115,dds!$2:$2,dds!$4:$4)),2,FALSE()),VLOOKUP(TODAY(),STOCKHISTORY($A131,TODAY()),2,FALSE())),VLOOKUP(TODAY()-1,STOCKHISTORY($A131,TODAY()-1),2,FALSE())),VLOOKUP(TODAY()-2,STOCKHISTORY($A131,TODAY()-2),2,FALSE())),$E41)</f>
        <v/>
      </c>
      <c r="AB131" s="368" t="str">
        <f t="array" ref="AB131">IFERROR(IFERROR(IFERROR(IF(TODAY()&gt;=$H130,VLOOKUP(XLOOKUP(AB$115,dds!$2:$2,dds!$4:$4),STOCKHISTORY($A131,XLOOKUP(AB$115,dds!$2:$2,dds!$4:$4)),2,FALSE()),VLOOKUP(TODAY(),STOCKHISTORY($A131,TODAY()),2,FALSE())),VLOOKUP(TODAY()-1,STOCKHISTORY($A131,TODAY()-1),2,FALSE())),VLOOKUP(TODAY()-2,STOCKHISTORY($A131,TODAY()-2),2,FALSE())),$E41)</f>
        <v/>
      </c>
      <c r="AC131" s="368" t="str">
        <f t="array" ref="AC131">IFERROR(IFERROR(IFERROR(IF(TODAY()&gt;=$H130,VLOOKUP(XLOOKUP(AC$115,dds!$2:$2,dds!$4:$4),STOCKHISTORY($A131,XLOOKUP(AC$115,dds!$2:$2,dds!$4:$4)),2,FALSE()),VLOOKUP(TODAY(),STOCKHISTORY($A131,TODAY()),2,FALSE())),VLOOKUP(TODAY()-1,STOCKHISTORY($A131,TODAY()-1),2,FALSE())),VLOOKUP(TODAY()-2,STOCKHISTORY($A131,TODAY()-2),2,FALSE())),$E41)</f>
        <v/>
      </c>
      <c r="AD131" s="368" t="str">
        <f t="array" ref="AD131">IFERROR(IFERROR(IFERROR(IF(TODAY()&gt;=$H130,VLOOKUP(XLOOKUP(AD$115,dds!$2:$2,dds!$4:$4),STOCKHISTORY($A131,XLOOKUP(AD$115,dds!$2:$2,dds!$4:$4)),2,FALSE()),VLOOKUP(TODAY(),STOCKHISTORY($A131,TODAY()),2,FALSE())),VLOOKUP(TODAY()-1,STOCKHISTORY($A131,TODAY()-1),2,FALSE())),VLOOKUP(TODAY()-2,STOCKHISTORY($A131,TODAY()-2),2,FALSE())),$E41)</f>
        <v/>
      </c>
      <c r="AE131" s="368" t="str">
        <f t="array" ref="AE131">IFERROR(IFERROR(IFERROR(IF(TODAY()&gt;=$H130,VLOOKUP(XLOOKUP(AE$115,dds!$2:$2,dds!$4:$4),STOCKHISTORY($A131,XLOOKUP(AE$115,dds!$2:$2,dds!$4:$4)),2,FALSE()),VLOOKUP(TODAY(),STOCKHISTORY($A131,TODAY()),2,FALSE())),VLOOKUP(TODAY()-1,STOCKHISTORY($A131,TODAY()-1),2,FALSE())),VLOOKUP(TODAY()-2,STOCKHISTORY($A131,TODAY()-2),2,FALSE())),$E41)</f>
        <v/>
      </c>
      <c r="AF131" s="368" t="str">
        <f t="array" ref="AF131">IFERROR(IFERROR(IFERROR(IF(TODAY()&gt;=$H130,VLOOKUP(XLOOKUP(AF$115,dds!$2:$2,dds!$4:$4),STOCKHISTORY($A131,XLOOKUP(AF$115,dds!$2:$2,dds!$4:$4)),2,FALSE()),VLOOKUP(TODAY(),STOCKHISTORY($A131,TODAY()),2,FALSE())),VLOOKUP(TODAY()-1,STOCKHISTORY($A131,TODAY()-1),2,FALSE())),VLOOKUP(TODAY()-2,STOCKHISTORY($A131,TODAY()-2),2,FALSE())),$E41)</f>
        <v/>
      </c>
      <c r="AG131" s="368" t="str">
        <f t="array" ref="AG131">IFERROR(IFERROR(IFERROR(IF(TODAY()&gt;=$H130,VLOOKUP(XLOOKUP(AG$115,dds!$2:$2,dds!$4:$4),STOCKHISTORY($A131,XLOOKUP(AG$115,dds!$2:$2,dds!$4:$4)),2,FALSE()),VLOOKUP(TODAY(),STOCKHISTORY($A131,TODAY()),2,FALSE())),VLOOKUP(TODAY()-1,STOCKHISTORY($A131,TODAY()-1),2,FALSE())),VLOOKUP(TODAY()-2,STOCKHISTORY($A131,TODAY()-2),2,FALSE())),$E41)</f>
        <v/>
      </c>
      <c r="AH131" s="368" t="str">
        <f t="array" ref="AH131">IFERROR(IFERROR(IFERROR(IF(TODAY()&gt;=$H130,VLOOKUP(XLOOKUP(AH$115,dds!$2:$2,dds!$4:$4),STOCKHISTORY($A131,XLOOKUP(AH$115,dds!$2:$2,dds!$4:$4)),2,FALSE()),VLOOKUP(TODAY(),STOCKHISTORY($A131,TODAY()),2,FALSE())),VLOOKUP(TODAY()-1,STOCKHISTORY($A131,TODAY()-1),2,FALSE())),VLOOKUP(TODAY()-2,STOCKHISTORY($A131,TODAY()-2),2,FALSE())),$E41)</f>
        <v/>
      </c>
      <c r="AI131" s="368" t="str">
        <f t="array" ref="AI131">IFERROR(IFERROR(IFERROR(IF(TODAY()&gt;=$H130,VLOOKUP(XLOOKUP(AI$115,dds!$2:$2,dds!$4:$4),STOCKHISTORY($A131,XLOOKUP(AI$115,dds!$2:$2,dds!$4:$4)),2,FALSE()),VLOOKUP(TODAY(),STOCKHISTORY($A131,TODAY()),2,FALSE())),VLOOKUP(TODAY()-1,STOCKHISTORY($A131,TODAY()-1),2,FALSE())),VLOOKUP(TODAY()-2,STOCKHISTORY($A131,TODAY()-2),2,FALSE())),$E41)</f>
        <v/>
      </c>
      <c r="AJ131" s="368" t="str">
        <f t="array" ref="AJ131">IFERROR(IFERROR(IFERROR(IF(TODAY()&gt;=$H130,VLOOKUP(XLOOKUP(AJ$115,dds!$2:$2,dds!$4:$4),STOCKHISTORY($A131,XLOOKUP(AJ$115,dds!$2:$2,dds!$4:$4)),2,FALSE()),VLOOKUP(TODAY(),STOCKHISTORY($A131,TODAY()),2,FALSE())),VLOOKUP(TODAY()-1,STOCKHISTORY($A131,TODAY()-1),2,FALSE())),VLOOKUP(TODAY()-2,STOCKHISTORY($A131,TODAY()-2),2,FALSE())),$E41)</f>
        <v/>
      </c>
      <c r="AK131" s="368" t="str">
        <f t="array" ref="AK131">IFERROR(IFERROR(IFERROR(IF(TODAY()&gt;=$H130,VLOOKUP(XLOOKUP(AK$115,dds!$2:$2,dds!$4:$4),STOCKHISTORY($A131,XLOOKUP(AK$115,dds!$2:$2,dds!$4:$4)),2,FALSE()),VLOOKUP(TODAY(),STOCKHISTORY($A131,TODAY()),2,FALSE())),VLOOKUP(TODAY()-1,STOCKHISTORY($A131,TODAY()-1),2,FALSE())),VLOOKUP(TODAY()-2,STOCKHISTORY($A131,TODAY()-2),2,FALSE())),$E41)</f>
        <v/>
      </c>
      <c r="AL131" s="368" t="str">
        <f t="array" ref="AL131">IFERROR(IFERROR(IFERROR(IF(TODAY()&gt;=$H130,VLOOKUP(XLOOKUP(AL$115,dds!$2:$2,dds!$4:$4),STOCKHISTORY($A131,XLOOKUP(AL$115,dds!$2:$2,dds!$4:$4)),2,FALSE()),VLOOKUP(TODAY(),STOCKHISTORY($A131,TODAY()),2,FALSE())),VLOOKUP(TODAY()-1,STOCKHISTORY($A131,TODAY()-1),2,FALSE())),VLOOKUP(TODAY()-2,STOCKHISTORY($A131,TODAY()-2),2,FALSE())),$E41)</f>
        <v/>
      </c>
      <c r="AM131" s="368" t="str">
        <f t="array" ref="AM131">IFERROR(IFERROR(IFERROR(IF(TODAY()&gt;=$H130,VLOOKUP(XLOOKUP(AM$115,dds!$2:$2,dds!$4:$4),STOCKHISTORY($A131,XLOOKUP(AM$115,dds!$2:$2,dds!$4:$4)),2,FALSE()),VLOOKUP(TODAY(),STOCKHISTORY($A131,TODAY()),2,FALSE())),VLOOKUP(TODAY()-1,STOCKHISTORY($A131,TODAY()-1),2,FALSE())),VLOOKUP(TODAY()-2,STOCKHISTORY($A131,TODAY()-2),2,FALSE())),$E41)</f>
        <v/>
      </c>
      <c r="AN131" s="368" t="str">
        <f t="array" ref="AN131">IFERROR(IFERROR(IFERROR(IF(TODAY()&gt;=$H130,VLOOKUP(XLOOKUP(AN$115,dds!$2:$2,dds!$4:$4),STOCKHISTORY($A131,XLOOKUP(AN$115,dds!$2:$2,dds!$4:$4)),2,FALSE()),VLOOKUP(TODAY(),STOCKHISTORY($A131,TODAY()),2,FALSE())),VLOOKUP(TODAY()-1,STOCKHISTORY($A131,TODAY()-1),2,FALSE())),VLOOKUP(TODAY()-2,STOCKHISTORY($A131,TODAY()-2),2,FALSE())),$E41)</f>
        <v/>
      </c>
      <c r="AO131" s="368" t="str">
        <f t="array" ref="AO131">IFERROR(IFERROR(IFERROR(IF(TODAY()&gt;=$H130,VLOOKUP(XLOOKUP(AO$115,dds!$2:$2,dds!$4:$4),STOCKHISTORY($A131,XLOOKUP(AO$115,dds!$2:$2,dds!$4:$4)),2,FALSE()),VLOOKUP(TODAY(),STOCKHISTORY($A131,TODAY()),2,FALSE())),VLOOKUP(TODAY()-1,STOCKHISTORY($A131,TODAY()-1),2,FALSE())),VLOOKUP(TODAY()-2,STOCKHISTORY($A131,TODAY()-2),2,FALSE())),$E41)</f>
        <v/>
      </c>
      <c r="AP131" s="368" t="str">
        <f t="array" ref="AP131">IFERROR(IFERROR(IFERROR(IF(TODAY()&gt;=$H130,VLOOKUP(XLOOKUP(AP$115,dds!$2:$2,dds!$4:$4),STOCKHISTORY($A131,XLOOKUP(AP$115,dds!$2:$2,dds!$4:$4)),2,FALSE()),VLOOKUP(TODAY(),STOCKHISTORY($A131,TODAY()),2,FALSE())),VLOOKUP(TODAY()-1,STOCKHISTORY($A131,TODAY()-1),2,FALSE())),VLOOKUP(TODAY()-2,STOCKHISTORY($A131,TODAY()-2),2,FALSE())),$E41)</f>
        <v/>
      </c>
      <c r="AQ131" s="368" t="str">
        <f t="array" ref="AQ131">IFERROR(IFERROR(IFERROR(IF(TODAY()&gt;=$H130,VLOOKUP(XLOOKUP(AQ$115,dds!$2:$2,dds!$4:$4),STOCKHISTORY($A131,XLOOKUP(AQ$115,dds!$2:$2,dds!$4:$4)),2,FALSE()),VLOOKUP(TODAY(),STOCKHISTORY($A131,TODAY()),2,FALSE())),VLOOKUP(TODAY()-1,STOCKHISTORY($A131,TODAY()-1),2,FALSE())),VLOOKUP(TODAY()-2,STOCKHISTORY($A131,TODAY()-2),2,FALSE())),$E41)</f>
        <v/>
      </c>
      <c r="AR131" s="368" t="str">
        <f t="array" ref="AR131">IFERROR(IFERROR(IFERROR(IF(TODAY()&gt;=$H130,VLOOKUP(XLOOKUP(AR$115,dds!$2:$2,dds!$4:$4),STOCKHISTORY($A131,XLOOKUP(AR$115,dds!$2:$2,dds!$4:$4)),2,FALSE()),VLOOKUP(TODAY(),STOCKHISTORY($A131,TODAY()),2,FALSE())),VLOOKUP(TODAY()-1,STOCKHISTORY($A131,TODAY()-1),2,FALSE())),VLOOKUP(TODAY()-2,STOCKHISTORY($A131,TODAY()-2),2,FALSE())),$E41)</f>
        <v/>
      </c>
      <c r="AS131" s="368" t="str">
        <f t="array" ref="AS131">IFERROR(IFERROR(IFERROR(IF(TODAY()&gt;=$H130,VLOOKUP(XLOOKUP(AS$115,dds!$2:$2,dds!$4:$4),STOCKHISTORY($A131,XLOOKUP(AS$115,dds!$2:$2,dds!$4:$4)),2,FALSE()),VLOOKUP(TODAY(),STOCKHISTORY($A131,TODAY()),2,FALSE())),VLOOKUP(TODAY()-1,STOCKHISTORY($A131,TODAY()-1),2,FALSE())),VLOOKUP(TODAY()-2,STOCKHISTORY($A131,TODAY()-2),2,FALSE())),$E41)</f>
        <v/>
      </c>
      <c r="AT131" s="368" t="str">
        <f t="array" ref="AT131">IFERROR(IFERROR(IFERROR(IF(TODAY()&gt;=$H130,VLOOKUP(XLOOKUP(AT$115,dds!$2:$2,dds!$4:$4),STOCKHISTORY($A131,XLOOKUP(AT$115,dds!$2:$2,dds!$4:$4)),2,FALSE()),VLOOKUP(TODAY(),STOCKHISTORY($A131,TODAY()),2,FALSE())),VLOOKUP(TODAY()-1,STOCKHISTORY($A131,TODAY()-1),2,FALSE())),VLOOKUP(TODAY()-2,STOCKHISTORY($A131,TODAY()-2),2,FALSE())),$E41)</f>
        <v/>
      </c>
      <c r="AU131" s="368" t="str">
        <f t="array" ref="AU131">IFERROR(IFERROR(IFERROR(IF(TODAY()&gt;=$H130,VLOOKUP(XLOOKUP(AU$115,dds!$2:$2,dds!$4:$4),STOCKHISTORY($A131,XLOOKUP(AU$115,dds!$2:$2,dds!$4:$4)),2,FALSE()),VLOOKUP(TODAY(),STOCKHISTORY($A131,TODAY()),2,FALSE())),VLOOKUP(TODAY()-1,STOCKHISTORY($A131,TODAY()-1),2,FALSE())),VLOOKUP(TODAY()-2,STOCKHISTORY($A131,TODAY()-2),2,FALSE())),$E41)</f>
        <v/>
      </c>
      <c r="AV131" s="368" t="str">
        <f t="array" ref="AV131">IFERROR(IFERROR(IFERROR(IF(TODAY()&gt;=$H130,VLOOKUP(XLOOKUP(AV$115,dds!$2:$2,dds!$4:$4),STOCKHISTORY($A131,XLOOKUP(AV$115,dds!$2:$2,dds!$4:$4)),2,FALSE()),VLOOKUP(TODAY(),STOCKHISTORY($A131,TODAY()),2,FALSE())),VLOOKUP(TODAY()-1,STOCKHISTORY($A131,TODAY()-1),2,FALSE())),VLOOKUP(TODAY()-2,STOCKHISTORY($A131,TODAY()-2),2,FALSE())),$E41)</f>
        <v/>
      </c>
      <c r="AW131" s="368" t="str">
        <f t="array" ref="AW131">IFERROR(IFERROR(IFERROR(IF(TODAY()&gt;=$H130,VLOOKUP(XLOOKUP(AW$115,dds!$2:$2,dds!$4:$4),STOCKHISTORY($A131,XLOOKUP(AW$115,dds!$2:$2,dds!$4:$4)),2,FALSE()),VLOOKUP(TODAY(),STOCKHISTORY($A131,TODAY()),2,FALSE())),VLOOKUP(TODAY()-1,STOCKHISTORY($A131,TODAY()-1),2,FALSE())),VLOOKUP(TODAY()-2,STOCKHISTORY($A131,TODAY()-2),2,FALSE())),$E41)</f>
        <v/>
      </c>
      <c r="AX131" s="368" t="str">
        <f t="array" ref="AX131">IFERROR(IFERROR(IFERROR(IF(TODAY()&gt;=$H130,VLOOKUP(XLOOKUP(AX$115,dds!$2:$2,dds!$4:$4),STOCKHISTORY($A131,XLOOKUP(AX$115,dds!$2:$2,dds!$4:$4)),2,FALSE()),VLOOKUP(TODAY(),STOCKHISTORY($A131,TODAY()),2,FALSE())),VLOOKUP(TODAY()-1,STOCKHISTORY($A131,TODAY()-1),2,FALSE())),VLOOKUP(TODAY()-2,STOCKHISTORY($A131,TODAY()-2),2,FALSE())),$E41)</f>
        <v/>
      </c>
      <c r="AY131" s="368" t="str">
        <f t="array" ref="AY131">IFERROR(IFERROR(IFERROR(IF(TODAY()&gt;=$H130,VLOOKUP(XLOOKUP(AY$115,dds!$2:$2,dds!$4:$4),STOCKHISTORY($A131,XLOOKUP(AY$115,dds!$2:$2,dds!$4:$4)),2,FALSE()),VLOOKUP(TODAY(),STOCKHISTORY($A131,TODAY()),2,FALSE())),VLOOKUP(TODAY()-1,STOCKHISTORY($A131,TODAY()-1),2,FALSE())),VLOOKUP(TODAY()-2,STOCKHISTORY($A131,TODAY()-2),2,FALSE())),$E41)</f>
        <v/>
      </c>
      <c r="AZ131" s="368" t="str">
        <f t="array" ref="AZ131">IFERROR(IFERROR(IFERROR(IF(TODAY()&gt;=$H130,VLOOKUP(XLOOKUP(AZ$115,dds!$2:$2,dds!$4:$4),STOCKHISTORY($A131,XLOOKUP(AZ$115,dds!$2:$2,dds!$4:$4)),2,FALSE()),VLOOKUP(TODAY(),STOCKHISTORY($A131,TODAY()),2,FALSE())),VLOOKUP(TODAY()-1,STOCKHISTORY($A131,TODAY()-1),2,FALSE())),VLOOKUP(TODAY()-2,STOCKHISTORY($A131,TODAY()-2),2,FALSE())),$E41)</f>
        <v/>
      </c>
      <c r="BA131" s="368" t="str">
        <f t="array" ref="BA131">IFERROR(IFERROR(IFERROR(IF(TODAY()&gt;=$H130,VLOOKUP(XLOOKUP(BA$115,dds!$2:$2,dds!$4:$4),STOCKHISTORY($A131,XLOOKUP(BA$115,dds!$2:$2,dds!$4:$4)),2,FALSE()),VLOOKUP(TODAY(),STOCKHISTORY($A131,TODAY()),2,FALSE())),VLOOKUP(TODAY()-1,STOCKHISTORY($A131,TODAY()-1),2,FALSE())),VLOOKUP(TODAY()-2,STOCKHISTORY($A131,TODAY()-2),2,FALSE())),$E41)</f>
        <v/>
      </c>
      <c r="BB131" s="368" t="str">
        <f t="array" ref="BB131">IFERROR(IFERROR(IFERROR(IF(TODAY()&gt;=$H130,VLOOKUP(XLOOKUP(BB$115,dds!$2:$2,dds!$4:$4),STOCKHISTORY($A131,XLOOKUP(BB$115,dds!$2:$2,dds!$4:$4)),2,FALSE()),VLOOKUP(TODAY(),STOCKHISTORY($A131,TODAY()),2,FALSE())),VLOOKUP(TODAY()-1,STOCKHISTORY($A131,TODAY()-1),2,FALSE())),VLOOKUP(TODAY()-2,STOCKHISTORY($A131,TODAY()-2),2,FALSE())),$E41)</f>
        <v/>
      </c>
      <c r="BC131" s="368" t="str">
        <f t="array" ref="BC131">IFERROR(IFERROR(IFERROR(IF(TODAY()&gt;=$H130,VLOOKUP(XLOOKUP(BC$115,dds!$2:$2,dds!$4:$4),STOCKHISTORY($A131,XLOOKUP(BC$115,dds!$2:$2,dds!$4:$4)),2,FALSE()),VLOOKUP(TODAY(),STOCKHISTORY($A131,TODAY()),2,FALSE())),VLOOKUP(TODAY()-1,STOCKHISTORY($A131,TODAY()-1),2,FALSE())),VLOOKUP(TODAY()-2,STOCKHISTORY($A131,TODAY()-2),2,FALSE())),$E41)</f>
        <v/>
      </c>
      <c r="BD131" s="368" t="str">
        <f t="array" ref="BD131">IFERROR(IFERROR(IFERROR(IF(TODAY()&gt;=$H130,VLOOKUP(XLOOKUP(BD$115,dds!$2:$2,dds!$4:$4),STOCKHISTORY($A131,XLOOKUP(BD$115,dds!$2:$2,dds!$4:$4)),2,FALSE()),VLOOKUP(TODAY(),STOCKHISTORY($A131,TODAY()),2,FALSE())),VLOOKUP(TODAY()-1,STOCKHISTORY($A131,TODAY()-1),2,FALSE())),VLOOKUP(TODAY()-2,STOCKHISTORY($A131,TODAY()-2),2,FALSE())),$E41)</f>
        <v/>
      </c>
      <c r="BE131" s="368" t="str">
        <f t="array" ref="BE131">IFERROR(IFERROR(IFERROR(IF(TODAY()&gt;=$H130,VLOOKUP(XLOOKUP(BE$115,dds!$2:$2,dds!$4:$4),STOCKHISTORY($A131,XLOOKUP(BE$115,dds!$2:$2,dds!$4:$4)),2,FALSE()),VLOOKUP(TODAY(),STOCKHISTORY($A131,TODAY()),2,FALSE())),VLOOKUP(TODAY()-1,STOCKHISTORY($A131,TODAY()-1),2,FALSE())),VLOOKUP(TODAY()-2,STOCKHISTORY($A131,TODAY()-2),2,FALSE())),$E41)</f>
        <v/>
      </c>
      <c r="BF131" s="368" t="str">
        <f t="array" ref="BF131">IFERROR(IFERROR(IFERROR(IF(TODAY()&gt;=$H130,VLOOKUP(XLOOKUP(BF$115,dds!$2:$2,dds!$4:$4),STOCKHISTORY($A131,XLOOKUP(BF$115,dds!$2:$2,dds!$4:$4)),2,FALSE()),VLOOKUP(TODAY(),STOCKHISTORY($A131,TODAY()),2,FALSE())),VLOOKUP(TODAY()-1,STOCKHISTORY($A131,TODAY()-1),2,FALSE())),VLOOKUP(TODAY()-2,STOCKHISTORY($A131,TODAY()-2),2,FALSE())),$E41)</f>
        <v/>
      </c>
      <c r="BG131" s="368" t="str">
        <f t="array" ref="BG131">IFERROR(IFERROR(IFERROR(IF(TODAY()&gt;=$H130,VLOOKUP(XLOOKUP(BG$115,dds!$2:$2,dds!$4:$4),STOCKHISTORY($A131,XLOOKUP(BG$115,dds!$2:$2,dds!$4:$4)),2,FALSE()),VLOOKUP(TODAY(),STOCKHISTORY($A131,TODAY()),2,FALSE())),VLOOKUP(TODAY()-1,STOCKHISTORY($A131,TODAY()-1),2,FALSE())),VLOOKUP(TODAY()-2,STOCKHISTORY($A131,TODAY()-2),2,FALSE())),$E41)</f>
        <v/>
      </c>
      <c r="BH131" s="368" t="str">
        <f t="array" ref="BH131">IFERROR(IFERROR(IFERROR(IF(TODAY()&gt;=$H130,VLOOKUP(XLOOKUP(BH$115,dds!$2:$2,dds!$4:$4),STOCKHISTORY($A131,XLOOKUP(BH$115,dds!$2:$2,dds!$4:$4)),2,FALSE()),VLOOKUP(TODAY(),STOCKHISTORY($A131,TODAY()),2,FALSE())),VLOOKUP(TODAY()-1,STOCKHISTORY($A131,TODAY()-1),2,FALSE())),VLOOKUP(TODAY()-2,STOCKHISTORY($A131,TODAY()-2),2,FALSE())),$E41)</f>
        <v/>
      </c>
      <c r="BI131" s="368" t="str">
        <f t="array" ref="BI131">IFERROR(IFERROR(IFERROR(IF(TODAY()&gt;=$H130,VLOOKUP(XLOOKUP(BI$115,dds!$2:$2,dds!$4:$4),STOCKHISTORY($A131,XLOOKUP(BI$115,dds!$2:$2,dds!$4:$4)),2,FALSE()),VLOOKUP(TODAY(),STOCKHISTORY($A131,TODAY()),2,FALSE())),VLOOKUP(TODAY()-1,STOCKHISTORY($A131,TODAY()-1),2,FALSE())),VLOOKUP(TODAY()-2,STOCKHISTORY($A131,TODAY()-2),2,FALSE())),$E41)</f>
        <v/>
      </c>
      <c r="BJ131" s="368" t="str">
        <f t="array" ref="BJ131">IFERROR(IFERROR(IFERROR(IF(TODAY()&gt;=$H130,VLOOKUP(XLOOKUP(BJ$115,dds!$2:$2,dds!$4:$4),STOCKHISTORY($A131,XLOOKUP(BJ$115,dds!$2:$2,dds!$4:$4)),2,FALSE()),VLOOKUP(TODAY(),STOCKHISTORY($A131,TODAY()),2,FALSE())),VLOOKUP(TODAY()-1,STOCKHISTORY($A131,TODAY()-1),2,FALSE())),VLOOKUP(TODAY()-2,STOCKHISTORY($A131,TODAY()-2),2,FALSE())),$E41)</f>
        <v/>
      </c>
      <c r="BK131" s="368" t="str">
        <f t="array" ref="BK131">IFERROR(IFERROR(IFERROR(IF(TODAY()&gt;=$H130,VLOOKUP(XLOOKUP(BK$115,dds!$2:$2,dds!$4:$4),STOCKHISTORY($A131,XLOOKUP(BK$115,dds!$2:$2,dds!$4:$4)),2,FALSE()),VLOOKUP(TODAY(),STOCKHISTORY($A131,TODAY()),2,FALSE())),VLOOKUP(TODAY()-1,STOCKHISTORY($A131,TODAY()-1),2,FALSE())),VLOOKUP(TODAY()-2,STOCKHISTORY($A131,TODAY()-2),2,FALSE())),$E41)</f>
        <v/>
      </c>
      <c r="BL131" s="368" t="str">
        <f t="array" ref="BL131">IFERROR(IFERROR(IFERROR(IF(TODAY()&gt;=$H130,VLOOKUP(XLOOKUP(BL$115,dds!$2:$2,dds!$4:$4),STOCKHISTORY($A131,XLOOKUP(BL$115,dds!$2:$2,dds!$4:$4)),2,FALSE()),VLOOKUP(TODAY(),STOCKHISTORY($A131,TODAY()),2,FALSE())),VLOOKUP(TODAY()-1,STOCKHISTORY($A131,TODAY()-1),2,FALSE())),VLOOKUP(TODAY()-2,STOCKHISTORY($A131,TODAY()-2),2,FALSE())),$E41)</f>
        <v/>
      </c>
    </row>
    <row r="132" ht="14.25" customHeight="1">
      <c r="A132" s="367"/>
      <c r="B132" s="367"/>
      <c r="C132" s="440" t="str">
        <f t="shared" si="2"/>
        <v/>
      </c>
      <c r="D132" s="367"/>
      <c r="E132" s="368" t="str">
        <f t="array" ref="E132">IFERROR(IFERROR(IFERROR(IF(TODAY()&gt;=$H131,VLOOKUP(XLOOKUP(E$115,dds!$2:$2,dds!$4:$4),STOCKHISTORY($A132,XLOOKUP(E$115,dds!$2:$2,dds!$4:$4)),2,FALSE()),VLOOKUP(TODAY(),STOCKHISTORY($A132,TODAY()),2,FALSE())),VLOOKUP(TODAY()-1,STOCKHISTORY($A132,TODAY()-1),2,FALSE())),VLOOKUP(TODAY()-2,STOCKHISTORY($A132,TODAY()-2),2,FALSE())),$E42)</f>
        <v/>
      </c>
      <c r="F132" s="368" t="str">
        <f t="array" ref="F132">IFERROR(IFERROR(IFERROR(IF(TODAY()&gt;=$H131,VLOOKUP(XLOOKUP(F$115,dds!$2:$2,dds!$4:$4),STOCKHISTORY($A132,XLOOKUP(F$115,dds!$2:$2,dds!$4:$4)),2,FALSE()),VLOOKUP(TODAY(),STOCKHISTORY($A132,TODAY()),2,FALSE())),VLOOKUP(TODAY()-1,STOCKHISTORY($A132,TODAY()-1),2,FALSE())),VLOOKUP(TODAY()-2,STOCKHISTORY($A132,TODAY()-2),2,FALSE())),$E42)</f>
        <v/>
      </c>
      <c r="G132" s="368" t="str">
        <f t="array" ref="G132">IFERROR(IFERROR(IFERROR(IF(TODAY()&gt;=$H131,VLOOKUP(XLOOKUP(G$115,dds!$2:$2,dds!$4:$4),STOCKHISTORY($A132,XLOOKUP(G$115,dds!$2:$2,dds!$4:$4)),2,FALSE()),VLOOKUP(TODAY(),STOCKHISTORY($A132,TODAY()),2,FALSE())),VLOOKUP(TODAY()-1,STOCKHISTORY($A132,TODAY()-1),2,FALSE())),VLOOKUP(TODAY()-2,STOCKHISTORY($A132,TODAY()-2),2,FALSE())),$E42)</f>
        <v/>
      </c>
      <c r="H132" s="368" t="str">
        <f t="array" ref="H132">IFERROR(IFERROR(IFERROR(IF(TODAY()&gt;=$H131,VLOOKUP(XLOOKUP(H$115,dds!$2:$2,dds!$4:$4),STOCKHISTORY($A132,XLOOKUP(H$115,dds!$2:$2,dds!$4:$4)),2,FALSE()),VLOOKUP(TODAY(),STOCKHISTORY($A132,TODAY()),2,FALSE())),VLOOKUP(TODAY()-1,STOCKHISTORY($A132,TODAY()-1),2,FALSE())),VLOOKUP(TODAY()-2,STOCKHISTORY($A132,TODAY()-2),2,FALSE())),$E42)</f>
        <v/>
      </c>
      <c r="I132" s="368" t="str">
        <f t="array" ref="I132">IFERROR(IFERROR(IFERROR(IF(TODAY()&gt;=$H131,VLOOKUP(XLOOKUP(I$115,dds!$2:$2,dds!$4:$4),STOCKHISTORY($A132,XLOOKUP(I$115,dds!$2:$2,dds!$4:$4)),2,FALSE()),VLOOKUP(TODAY(),STOCKHISTORY($A132,TODAY()),2,FALSE())),VLOOKUP(TODAY()-1,STOCKHISTORY($A132,TODAY()-1),2,FALSE())),VLOOKUP(TODAY()-2,STOCKHISTORY($A132,TODAY()-2),2,FALSE())),$E42)</f>
        <v/>
      </c>
      <c r="J132" s="368" t="str">
        <f t="array" ref="J132">IFERROR(IFERROR(IFERROR(IF(TODAY()&gt;=$H131,VLOOKUP(XLOOKUP(J$115,dds!$2:$2,dds!$4:$4),STOCKHISTORY($A132,XLOOKUP(J$115,dds!$2:$2,dds!$4:$4)),2,FALSE()),VLOOKUP(TODAY(),STOCKHISTORY($A132,TODAY()),2,FALSE())),VLOOKUP(TODAY()-1,STOCKHISTORY($A132,TODAY()-1),2,FALSE())),VLOOKUP(TODAY()-2,STOCKHISTORY($A132,TODAY()-2),2,FALSE())),$E42)</f>
        <v/>
      </c>
      <c r="K132" s="368" t="str">
        <f t="array" ref="K132">IFERROR(IFERROR(IFERROR(IF(TODAY()&gt;=$H131,VLOOKUP(XLOOKUP(K$115,dds!$2:$2,dds!$4:$4),STOCKHISTORY($A132,XLOOKUP(K$115,dds!$2:$2,dds!$4:$4)),2,FALSE()),VLOOKUP(TODAY(),STOCKHISTORY($A132,TODAY()),2,FALSE())),VLOOKUP(TODAY()-1,STOCKHISTORY($A132,TODAY()-1),2,FALSE())),VLOOKUP(TODAY()-2,STOCKHISTORY($A132,TODAY()-2),2,FALSE())),$E42)</f>
        <v/>
      </c>
      <c r="L132" s="368" t="str">
        <f t="array" ref="L132">IFERROR(IFERROR(IFERROR(IF(TODAY()&gt;=$H131,VLOOKUP(XLOOKUP(L$115,dds!$2:$2,dds!$4:$4),STOCKHISTORY($A132,XLOOKUP(L$115,dds!$2:$2,dds!$4:$4)),2,FALSE()),VLOOKUP(TODAY(),STOCKHISTORY($A132,TODAY()),2,FALSE())),VLOOKUP(TODAY()-1,STOCKHISTORY($A132,TODAY()-1),2,FALSE())),VLOOKUP(TODAY()-2,STOCKHISTORY($A132,TODAY()-2),2,FALSE())),$E42)</f>
        <v/>
      </c>
      <c r="M132" s="368" t="str">
        <f t="array" ref="M132">IFERROR(IFERROR(IFERROR(IF(TODAY()&gt;=$H131,VLOOKUP(XLOOKUP(M$115,dds!$2:$2,dds!$4:$4),STOCKHISTORY($A132,XLOOKUP(M$115,dds!$2:$2,dds!$4:$4)),2,FALSE()),VLOOKUP(TODAY(),STOCKHISTORY($A132,TODAY()),2,FALSE())),VLOOKUP(TODAY()-1,STOCKHISTORY($A132,TODAY()-1),2,FALSE())),VLOOKUP(TODAY()-2,STOCKHISTORY($A132,TODAY()-2),2,FALSE())),$E42)</f>
        <v/>
      </c>
      <c r="N132" s="368" t="str">
        <f t="array" ref="N132">IFERROR(IFERROR(IFERROR(IF(TODAY()&gt;=$H131,VLOOKUP(XLOOKUP(N$115,dds!$2:$2,dds!$4:$4),STOCKHISTORY($A132,XLOOKUP(N$115,dds!$2:$2,dds!$4:$4)),2,FALSE()),VLOOKUP(TODAY(),STOCKHISTORY($A132,TODAY()),2,FALSE())),VLOOKUP(TODAY()-1,STOCKHISTORY($A132,TODAY()-1),2,FALSE())),VLOOKUP(TODAY()-2,STOCKHISTORY($A132,TODAY()-2),2,FALSE())),$E42)</f>
        <v/>
      </c>
      <c r="O132" s="368" t="str">
        <f t="array" ref="O132">IFERROR(IFERROR(IFERROR(IF(TODAY()&gt;=$H131,VLOOKUP(XLOOKUP(O$115,dds!$2:$2,dds!$4:$4),STOCKHISTORY($A132,XLOOKUP(O$115,dds!$2:$2,dds!$4:$4)),2,FALSE()),VLOOKUP(TODAY(),STOCKHISTORY($A132,TODAY()),2,FALSE())),VLOOKUP(TODAY()-1,STOCKHISTORY($A132,TODAY()-1),2,FALSE())),VLOOKUP(TODAY()-2,STOCKHISTORY($A132,TODAY()-2),2,FALSE())),$E42)</f>
        <v/>
      </c>
      <c r="P132" s="368" t="str">
        <f t="array" ref="P132">IFERROR(IFERROR(IFERROR(IF(TODAY()&gt;=$H131,VLOOKUP(XLOOKUP(P$115,dds!$2:$2,dds!$4:$4),STOCKHISTORY($A132,XLOOKUP(P$115,dds!$2:$2,dds!$4:$4)),2,FALSE()),VLOOKUP(TODAY(),STOCKHISTORY($A132,TODAY()),2,FALSE())),VLOOKUP(TODAY()-1,STOCKHISTORY($A132,TODAY()-1),2,FALSE())),VLOOKUP(TODAY()-2,STOCKHISTORY($A132,TODAY()-2),2,FALSE())),$E42)</f>
        <v/>
      </c>
      <c r="Q132" s="368" t="str">
        <f t="array" ref="Q132">IFERROR(IFERROR(IFERROR(IF(TODAY()&gt;=$H131,VLOOKUP(XLOOKUP(Q$115,dds!$2:$2,dds!$4:$4),STOCKHISTORY($A132,XLOOKUP(Q$115,dds!$2:$2,dds!$4:$4)),2,FALSE()),VLOOKUP(TODAY(),STOCKHISTORY($A132,TODAY()),2,FALSE())),VLOOKUP(TODAY()-1,STOCKHISTORY($A132,TODAY()-1),2,FALSE())),VLOOKUP(TODAY()-2,STOCKHISTORY($A132,TODAY()-2),2,FALSE())),$E42)</f>
        <v/>
      </c>
      <c r="R132" s="368" t="str">
        <f t="array" ref="R132">IFERROR(IFERROR(IFERROR(IF(TODAY()&gt;=$H131,VLOOKUP(XLOOKUP(R$115,dds!$2:$2,dds!$4:$4),STOCKHISTORY($A132,XLOOKUP(R$115,dds!$2:$2,dds!$4:$4)),2,FALSE()),VLOOKUP(TODAY(),STOCKHISTORY($A132,TODAY()),2,FALSE())),VLOOKUP(TODAY()-1,STOCKHISTORY($A132,TODAY()-1),2,FALSE())),VLOOKUP(TODAY()-2,STOCKHISTORY($A132,TODAY()-2),2,FALSE())),$E42)</f>
        <v/>
      </c>
      <c r="S132" s="368" t="str">
        <f t="array" ref="S132">IFERROR(IFERROR(IFERROR(IF(TODAY()&gt;=$H131,VLOOKUP(XLOOKUP(S$115,dds!$2:$2,dds!$4:$4),STOCKHISTORY($A132,XLOOKUP(S$115,dds!$2:$2,dds!$4:$4)),2,FALSE()),VLOOKUP(TODAY(),STOCKHISTORY($A132,TODAY()),2,FALSE())),VLOOKUP(TODAY()-1,STOCKHISTORY($A132,TODAY()-1),2,FALSE())),VLOOKUP(TODAY()-2,STOCKHISTORY($A132,TODAY()-2),2,FALSE())),$E42)</f>
        <v/>
      </c>
      <c r="T132" s="368" t="str">
        <f t="array" ref="T132">IFERROR(IFERROR(IFERROR(IF(TODAY()&gt;=$H131,VLOOKUP(XLOOKUP(T$115,dds!$2:$2,dds!$4:$4),STOCKHISTORY($A132,XLOOKUP(T$115,dds!$2:$2,dds!$4:$4)),2,FALSE()),VLOOKUP(TODAY(),STOCKHISTORY($A132,TODAY()),2,FALSE())),VLOOKUP(TODAY()-1,STOCKHISTORY($A132,TODAY()-1),2,FALSE())),VLOOKUP(TODAY()-2,STOCKHISTORY($A132,TODAY()-2),2,FALSE())),$E42)</f>
        <v/>
      </c>
      <c r="U132" s="368" t="str">
        <f t="array" ref="U132">IFERROR(IFERROR(IFERROR(IF(TODAY()&gt;=$H131,VLOOKUP(XLOOKUP(U$115,dds!$2:$2,dds!$4:$4),STOCKHISTORY($A132,XLOOKUP(U$115,dds!$2:$2,dds!$4:$4)),2,FALSE()),VLOOKUP(TODAY(),STOCKHISTORY($A132,TODAY()),2,FALSE())),VLOOKUP(TODAY()-1,STOCKHISTORY($A132,TODAY()-1),2,FALSE())),VLOOKUP(TODAY()-2,STOCKHISTORY($A132,TODAY()-2),2,FALSE())),$E42)</f>
        <v/>
      </c>
      <c r="V132" s="368" t="str">
        <f t="array" ref="V132">IFERROR(IFERROR(IFERROR(IF(TODAY()&gt;=$H131,VLOOKUP(XLOOKUP(V$115,dds!$2:$2,dds!$4:$4),STOCKHISTORY($A132,XLOOKUP(V$115,dds!$2:$2,dds!$4:$4)),2,FALSE()),VLOOKUP(TODAY(),STOCKHISTORY($A132,TODAY()),2,FALSE())),VLOOKUP(TODAY()-1,STOCKHISTORY($A132,TODAY()-1),2,FALSE())),VLOOKUP(TODAY()-2,STOCKHISTORY($A132,TODAY()-2),2,FALSE())),$E42)</f>
        <v/>
      </c>
      <c r="W132" s="368" t="str">
        <f t="array" ref="W132">IFERROR(IFERROR(IFERROR(IF(TODAY()&gt;=$H131,VLOOKUP(XLOOKUP(W$115,dds!$2:$2,dds!$4:$4),STOCKHISTORY($A132,XLOOKUP(W$115,dds!$2:$2,dds!$4:$4)),2,FALSE()),VLOOKUP(TODAY(),STOCKHISTORY($A132,TODAY()),2,FALSE())),VLOOKUP(TODAY()-1,STOCKHISTORY($A132,TODAY()-1),2,FALSE())),VLOOKUP(TODAY()-2,STOCKHISTORY($A132,TODAY()-2),2,FALSE())),$E42)</f>
        <v/>
      </c>
      <c r="X132" s="368" t="str">
        <f t="array" ref="X132">IFERROR(IFERROR(IFERROR(IF(TODAY()&gt;=$H131,VLOOKUP(XLOOKUP(X$115,dds!$2:$2,dds!$4:$4),STOCKHISTORY($A132,XLOOKUP(X$115,dds!$2:$2,dds!$4:$4)),2,FALSE()),VLOOKUP(TODAY(),STOCKHISTORY($A132,TODAY()),2,FALSE())),VLOOKUP(TODAY()-1,STOCKHISTORY($A132,TODAY()-1),2,FALSE())),VLOOKUP(TODAY()-2,STOCKHISTORY($A132,TODAY()-2),2,FALSE())),$E42)</f>
        <v/>
      </c>
      <c r="Y132" s="368" t="str">
        <f t="array" ref="Y132">IFERROR(IFERROR(IFERROR(IF(TODAY()&gt;=$H131,VLOOKUP(XLOOKUP(Y$115,dds!$2:$2,dds!$4:$4),STOCKHISTORY($A132,XLOOKUP(Y$115,dds!$2:$2,dds!$4:$4)),2,FALSE()),VLOOKUP(TODAY(),STOCKHISTORY($A132,TODAY()),2,FALSE())),VLOOKUP(TODAY()-1,STOCKHISTORY($A132,TODAY()-1),2,FALSE())),VLOOKUP(TODAY()-2,STOCKHISTORY($A132,TODAY()-2),2,FALSE())),$E42)</f>
        <v/>
      </c>
      <c r="Z132" s="368" t="str">
        <f t="array" ref="Z132">IFERROR(IFERROR(IFERROR(IF(TODAY()&gt;=$H131,VLOOKUP(XLOOKUP(Z$115,dds!$2:$2,dds!$4:$4),STOCKHISTORY($A132,XLOOKUP(Z$115,dds!$2:$2,dds!$4:$4)),2,FALSE()),VLOOKUP(TODAY(),STOCKHISTORY($A132,TODAY()),2,FALSE())),VLOOKUP(TODAY()-1,STOCKHISTORY($A132,TODAY()-1),2,FALSE())),VLOOKUP(TODAY()-2,STOCKHISTORY($A132,TODAY()-2),2,FALSE())),$E42)</f>
        <v/>
      </c>
      <c r="AA132" s="368" t="str">
        <f t="array" ref="AA132">IFERROR(IFERROR(IFERROR(IF(TODAY()&gt;=$H131,VLOOKUP(XLOOKUP(AA$115,dds!$2:$2,dds!$4:$4),STOCKHISTORY($A132,XLOOKUP(AA$115,dds!$2:$2,dds!$4:$4)),2,FALSE()),VLOOKUP(TODAY(),STOCKHISTORY($A132,TODAY()),2,FALSE())),VLOOKUP(TODAY()-1,STOCKHISTORY($A132,TODAY()-1),2,FALSE())),VLOOKUP(TODAY()-2,STOCKHISTORY($A132,TODAY()-2),2,FALSE())),$E42)</f>
        <v/>
      </c>
      <c r="AB132" s="368" t="str">
        <f t="array" ref="AB132">IFERROR(IFERROR(IFERROR(IF(TODAY()&gt;=$H131,VLOOKUP(XLOOKUP(AB$115,dds!$2:$2,dds!$4:$4),STOCKHISTORY($A132,XLOOKUP(AB$115,dds!$2:$2,dds!$4:$4)),2,FALSE()),VLOOKUP(TODAY(),STOCKHISTORY($A132,TODAY()),2,FALSE())),VLOOKUP(TODAY()-1,STOCKHISTORY($A132,TODAY()-1),2,FALSE())),VLOOKUP(TODAY()-2,STOCKHISTORY($A132,TODAY()-2),2,FALSE())),$E42)</f>
        <v/>
      </c>
      <c r="AC132" s="368" t="str">
        <f t="array" ref="AC132">IFERROR(IFERROR(IFERROR(IF(TODAY()&gt;=$H131,VLOOKUP(XLOOKUP(AC$115,dds!$2:$2,dds!$4:$4),STOCKHISTORY($A132,XLOOKUP(AC$115,dds!$2:$2,dds!$4:$4)),2,FALSE()),VLOOKUP(TODAY(),STOCKHISTORY($A132,TODAY()),2,FALSE())),VLOOKUP(TODAY()-1,STOCKHISTORY($A132,TODAY()-1),2,FALSE())),VLOOKUP(TODAY()-2,STOCKHISTORY($A132,TODAY()-2),2,FALSE())),$E42)</f>
        <v/>
      </c>
      <c r="AD132" s="368" t="str">
        <f t="array" ref="AD132">IFERROR(IFERROR(IFERROR(IF(TODAY()&gt;=$H131,VLOOKUP(XLOOKUP(AD$115,dds!$2:$2,dds!$4:$4),STOCKHISTORY($A132,XLOOKUP(AD$115,dds!$2:$2,dds!$4:$4)),2,FALSE()),VLOOKUP(TODAY(),STOCKHISTORY($A132,TODAY()),2,FALSE())),VLOOKUP(TODAY()-1,STOCKHISTORY($A132,TODAY()-1),2,FALSE())),VLOOKUP(TODAY()-2,STOCKHISTORY($A132,TODAY()-2),2,FALSE())),$E42)</f>
        <v/>
      </c>
      <c r="AE132" s="368" t="str">
        <f t="array" ref="AE132">IFERROR(IFERROR(IFERROR(IF(TODAY()&gt;=$H131,VLOOKUP(XLOOKUP(AE$115,dds!$2:$2,dds!$4:$4),STOCKHISTORY($A132,XLOOKUP(AE$115,dds!$2:$2,dds!$4:$4)),2,FALSE()),VLOOKUP(TODAY(),STOCKHISTORY($A132,TODAY()),2,FALSE())),VLOOKUP(TODAY()-1,STOCKHISTORY($A132,TODAY()-1),2,FALSE())),VLOOKUP(TODAY()-2,STOCKHISTORY($A132,TODAY()-2),2,FALSE())),$E42)</f>
        <v/>
      </c>
      <c r="AF132" s="368" t="str">
        <f t="array" ref="AF132">IFERROR(IFERROR(IFERROR(IF(TODAY()&gt;=$H131,VLOOKUP(XLOOKUP(AF$115,dds!$2:$2,dds!$4:$4),STOCKHISTORY($A132,XLOOKUP(AF$115,dds!$2:$2,dds!$4:$4)),2,FALSE()),VLOOKUP(TODAY(),STOCKHISTORY($A132,TODAY()),2,FALSE())),VLOOKUP(TODAY()-1,STOCKHISTORY($A132,TODAY()-1),2,FALSE())),VLOOKUP(TODAY()-2,STOCKHISTORY($A132,TODAY()-2),2,FALSE())),$E42)</f>
        <v/>
      </c>
      <c r="AG132" s="368" t="str">
        <f t="array" ref="AG132">IFERROR(IFERROR(IFERROR(IF(TODAY()&gt;=$H131,VLOOKUP(XLOOKUP(AG$115,dds!$2:$2,dds!$4:$4),STOCKHISTORY($A132,XLOOKUP(AG$115,dds!$2:$2,dds!$4:$4)),2,FALSE()),VLOOKUP(TODAY(),STOCKHISTORY($A132,TODAY()),2,FALSE())),VLOOKUP(TODAY()-1,STOCKHISTORY($A132,TODAY()-1),2,FALSE())),VLOOKUP(TODAY()-2,STOCKHISTORY($A132,TODAY()-2),2,FALSE())),$E42)</f>
        <v/>
      </c>
      <c r="AH132" s="368" t="str">
        <f t="array" ref="AH132">IFERROR(IFERROR(IFERROR(IF(TODAY()&gt;=$H131,VLOOKUP(XLOOKUP(AH$115,dds!$2:$2,dds!$4:$4),STOCKHISTORY($A132,XLOOKUP(AH$115,dds!$2:$2,dds!$4:$4)),2,FALSE()),VLOOKUP(TODAY(),STOCKHISTORY($A132,TODAY()),2,FALSE())),VLOOKUP(TODAY()-1,STOCKHISTORY($A132,TODAY()-1),2,FALSE())),VLOOKUP(TODAY()-2,STOCKHISTORY($A132,TODAY()-2),2,FALSE())),$E42)</f>
        <v/>
      </c>
      <c r="AI132" s="368" t="str">
        <f t="array" ref="AI132">IFERROR(IFERROR(IFERROR(IF(TODAY()&gt;=$H131,VLOOKUP(XLOOKUP(AI$115,dds!$2:$2,dds!$4:$4),STOCKHISTORY($A132,XLOOKUP(AI$115,dds!$2:$2,dds!$4:$4)),2,FALSE()),VLOOKUP(TODAY(),STOCKHISTORY($A132,TODAY()),2,FALSE())),VLOOKUP(TODAY()-1,STOCKHISTORY($A132,TODAY()-1),2,FALSE())),VLOOKUP(TODAY()-2,STOCKHISTORY($A132,TODAY()-2),2,FALSE())),$E42)</f>
        <v/>
      </c>
      <c r="AJ132" s="368" t="str">
        <f t="array" ref="AJ132">IFERROR(IFERROR(IFERROR(IF(TODAY()&gt;=$H131,VLOOKUP(XLOOKUP(AJ$115,dds!$2:$2,dds!$4:$4),STOCKHISTORY($A132,XLOOKUP(AJ$115,dds!$2:$2,dds!$4:$4)),2,FALSE()),VLOOKUP(TODAY(),STOCKHISTORY($A132,TODAY()),2,FALSE())),VLOOKUP(TODAY()-1,STOCKHISTORY($A132,TODAY()-1),2,FALSE())),VLOOKUP(TODAY()-2,STOCKHISTORY($A132,TODAY()-2),2,FALSE())),$E42)</f>
        <v/>
      </c>
      <c r="AK132" s="368" t="str">
        <f t="array" ref="AK132">IFERROR(IFERROR(IFERROR(IF(TODAY()&gt;=$H131,VLOOKUP(XLOOKUP(AK$115,dds!$2:$2,dds!$4:$4),STOCKHISTORY($A132,XLOOKUP(AK$115,dds!$2:$2,dds!$4:$4)),2,FALSE()),VLOOKUP(TODAY(),STOCKHISTORY($A132,TODAY()),2,FALSE())),VLOOKUP(TODAY()-1,STOCKHISTORY($A132,TODAY()-1),2,FALSE())),VLOOKUP(TODAY()-2,STOCKHISTORY($A132,TODAY()-2),2,FALSE())),$E42)</f>
        <v/>
      </c>
      <c r="AL132" s="368" t="str">
        <f t="array" ref="AL132">IFERROR(IFERROR(IFERROR(IF(TODAY()&gt;=$H131,VLOOKUP(XLOOKUP(AL$115,dds!$2:$2,dds!$4:$4),STOCKHISTORY($A132,XLOOKUP(AL$115,dds!$2:$2,dds!$4:$4)),2,FALSE()),VLOOKUP(TODAY(),STOCKHISTORY($A132,TODAY()),2,FALSE())),VLOOKUP(TODAY()-1,STOCKHISTORY($A132,TODAY()-1),2,FALSE())),VLOOKUP(TODAY()-2,STOCKHISTORY($A132,TODAY()-2),2,FALSE())),$E42)</f>
        <v/>
      </c>
      <c r="AM132" s="368" t="str">
        <f t="array" ref="AM132">IFERROR(IFERROR(IFERROR(IF(TODAY()&gt;=$H131,VLOOKUP(XLOOKUP(AM$115,dds!$2:$2,dds!$4:$4),STOCKHISTORY($A132,XLOOKUP(AM$115,dds!$2:$2,dds!$4:$4)),2,FALSE()),VLOOKUP(TODAY(),STOCKHISTORY($A132,TODAY()),2,FALSE())),VLOOKUP(TODAY()-1,STOCKHISTORY($A132,TODAY()-1),2,FALSE())),VLOOKUP(TODAY()-2,STOCKHISTORY($A132,TODAY()-2),2,FALSE())),$E42)</f>
        <v/>
      </c>
      <c r="AN132" s="368" t="str">
        <f t="array" ref="AN132">IFERROR(IFERROR(IFERROR(IF(TODAY()&gt;=$H131,VLOOKUP(XLOOKUP(AN$115,dds!$2:$2,dds!$4:$4),STOCKHISTORY($A132,XLOOKUP(AN$115,dds!$2:$2,dds!$4:$4)),2,FALSE()),VLOOKUP(TODAY(),STOCKHISTORY($A132,TODAY()),2,FALSE())),VLOOKUP(TODAY()-1,STOCKHISTORY($A132,TODAY()-1),2,FALSE())),VLOOKUP(TODAY()-2,STOCKHISTORY($A132,TODAY()-2),2,FALSE())),$E42)</f>
        <v/>
      </c>
      <c r="AO132" s="368" t="str">
        <f t="array" ref="AO132">IFERROR(IFERROR(IFERROR(IF(TODAY()&gt;=$H131,VLOOKUP(XLOOKUP(AO$115,dds!$2:$2,dds!$4:$4),STOCKHISTORY($A132,XLOOKUP(AO$115,dds!$2:$2,dds!$4:$4)),2,FALSE()),VLOOKUP(TODAY(),STOCKHISTORY($A132,TODAY()),2,FALSE())),VLOOKUP(TODAY()-1,STOCKHISTORY($A132,TODAY()-1),2,FALSE())),VLOOKUP(TODAY()-2,STOCKHISTORY($A132,TODAY()-2),2,FALSE())),$E42)</f>
        <v/>
      </c>
      <c r="AP132" s="368" t="str">
        <f t="array" ref="AP132">IFERROR(IFERROR(IFERROR(IF(TODAY()&gt;=$H131,VLOOKUP(XLOOKUP(AP$115,dds!$2:$2,dds!$4:$4),STOCKHISTORY($A132,XLOOKUP(AP$115,dds!$2:$2,dds!$4:$4)),2,FALSE()),VLOOKUP(TODAY(),STOCKHISTORY($A132,TODAY()),2,FALSE())),VLOOKUP(TODAY()-1,STOCKHISTORY($A132,TODAY()-1),2,FALSE())),VLOOKUP(TODAY()-2,STOCKHISTORY($A132,TODAY()-2),2,FALSE())),$E42)</f>
        <v/>
      </c>
      <c r="AQ132" s="368" t="str">
        <f t="array" ref="AQ132">IFERROR(IFERROR(IFERROR(IF(TODAY()&gt;=$H131,VLOOKUP(XLOOKUP(AQ$115,dds!$2:$2,dds!$4:$4),STOCKHISTORY($A132,XLOOKUP(AQ$115,dds!$2:$2,dds!$4:$4)),2,FALSE()),VLOOKUP(TODAY(),STOCKHISTORY($A132,TODAY()),2,FALSE())),VLOOKUP(TODAY()-1,STOCKHISTORY($A132,TODAY()-1),2,FALSE())),VLOOKUP(TODAY()-2,STOCKHISTORY($A132,TODAY()-2),2,FALSE())),$E42)</f>
        <v/>
      </c>
      <c r="AR132" s="368" t="str">
        <f t="array" ref="AR132">IFERROR(IFERROR(IFERROR(IF(TODAY()&gt;=$H131,VLOOKUP(XLOOKUP(AR$115,dds!$2:$2,dds!$4:$4),STOCKHISTORY($A132,XLOOKUP(AR$115,dds!$2:$2,dds!$4:$4)),2,FALSE()),VLOOKUP(TODAY(),STOCKHISTORY($A132,TODAY()),2,FALSE())),VLOOKUP(TODAY()-1,STOCKHISTORY($A132,TODAY()-1),2,FALSE())),VLOOKUP(TODAY()-2,STOCKHISTORY($A132,TODAY()-2),2,FALSE())),$E42)</f>
        <v/>
      </c>
      <c r="AS132" s="368" t="str">
        <f t="array" ref="AS132">IFERROR(IFERROR(IFERROR(IF(TODAY()&gt;=$H131,VLOOKUP(XLOOKUP(AS$115,dds!$2:$2,dds!$4:$4),STOCKHISTORY($A132,XLOOKUP(AS$115,dds!$2:$2,dds!$4:$4)),2,FALSE()),VLOOKUP(TODAY(),STOCKHISTORY($A132,TODAY()),2,FALSE())),VLOOKUP(TODAY()-1,STOCKHISTORY($A132,TODAY()-1),2,FALSE())),VLOOKUP(TODAY()-2,STOCKHISTORY($A132,TODAY()-2),2,FALSE())),$E42)</f>
        <v/>
      </c>
      <c r="AT132" s="368" t="str">
        <f t="array" ref="AT132">IFERROR(IFERROR(IFERROR(IF(TODAY()&gt;=$H131,VLOOKUP(XLOOKUP(AT$115,dds!$2:$2,dds!$4:$4),STOCKHISTORY($A132,XLOOKUP(AT$115,dds!$2:$2,dds!$4:$4)),2,FALSE()),VLOOKUP(TODAY(),STOCKHISTORY($A132,TODAY()),2,FALSE())),VLOOKUP(TODAY()-1,STOCKHISTORY($A132,TODAY()-1),2,FALSE())),VLOOKUP(TODAY()-2,STOCKHISTORY($A132,TODAY()-2),2,FALSE())),$E42)</f>
        <v/>
      </c>
      <c r="AU132" s="368" t="str">
        <f t="array" ref="AU132">IFERROR(IFERROR(IFERROR(IF(TODAY()&gt;=$H131,VLOOKUP(XLOOKUP(AU$115,dds!$2:$2,dds!$4:$4),STOCKHISTORY($A132,XLOOKUP(AU$115,dds!$2:$2,dds!$4:$4)),2,FALSE()),VLOOKUP(TODAY(),STOCKHISTORY($A132,TODAY()),2,FALSE())),VLOOKUP(TODAY()-1,STOCKHISTORY($A132,TODAY()-1),2,FALSE())),VLOOKUP(TODAY()-2,STOCKHISTORY($A132,TODAY()-2),2,FALSE())),$E42)</f>
        <v/>
      </c>
      <c r="AV132" s="368" t="str">
        <f t="array" ref="AV132">IFERROR(IFERROR(IFERROR(IF(TODAY()&gt;=$H131,VLOOKUP(XLOOKUP(AV$115,dds!$2:$2,dds!$4:$4),STOCKHISTORY($A132,XLOOKUP(AV$115,dds!$2:$2,dds!$4:$4)),2,FALSE()),VLOOKUP(TODAY(),STOCKHISTORY($A132,TODAY()),2,FALSE())),VLOOKUP(TODAY()-1,STOCKHISTORY($A132,TODAY()-1),2,FALSE())),VLOOKUP(TODAY()-2,STOCKHISTORY($A132,TODAY()-2),2,FALSE())),$E42)</f>
        <v/>
      </c>
      <c r="AW132" s="368" t="str">
        <f t="array" ref="AW132">IFERROR(IFERROR(IFERROR(IF(TODAY()&gt;=$H131,VLOOKUP(XLOOKUP(AW$115,dds!$2:$2,dds!$4:$4),STOCKHISTORY($A132,XLOOKUP(AW$115,dds!$2:$2,dds!$4:$4)),2,FALSE()),VLOOKUP(TODAY(),STOCKHISTORY($A132,TODAY()),2,FALSE())),VLOOKUP(TODAY()-1,STOCKHISTORY($A132,TODAY()-1),2,FALSE())),VLOOKUP(TODAY()-2,STOCKHISTORY($A132,TODAY()-2),2,FALSE())),$E42)</f>
        <v/>
      </c>
      <c r="AX132" s="368" t="str">
        <f t="array" ref="AX132">IFERROR(IFERROR(IFERROR(IF(TODAY()&gt;=$H131,VLOOKUP(XLOOKUP(AX$115,dds!$2:$2,dds!$4:$4),STOCKHISTORY($A132,XLOOKUP(AX$115,dds!$2:$2,dds!$4:$4)),2,FALSE()),VLOOKUP(TODAY(),STOCKHISTORY($A132,TODAY()),2,FALSE())),VLOOKUP(TODAY()-1,STOCKHISTORY($A132,TODAY()-1),2,FALSE())),VLOOKUP(TODAY()-2,STOCKHISTORY($A132,TODAY()-2),2,FALSE())),$E42)</f>
        <v/>
      </c>
      <c r="AY132" s="368" t="str">
        <f t="array" ref="AY132">IFERROR(IFERROR(IFERROR(IF(TODAY()&gt;=$H131,VLOOKUP(XLOOKUP(AY$115,dds!$2:$2,dds!$4:$4),STOCKHISTORY($A132,XLOOKUP(AY$115,dds!$2:$2,dds!$4:$4)),2,FALSE()),VLOOKUP(TODAY(),STOCKHISTORY($A132,TODAY()),2,FALSE())),VLOOKUP(TODAY()-1,STOCKHISTORY($A132,TODAY()-1),2,FALSE())),VLOOKUP(TODAY()-2,STOCKHISTORY($A132,TODAY()-2),2,FALSE())),$E42)</f>
        <v/>
      </c>
      <c r="AZ132" s="368" t="str">
        <f t="array" ref="AZ132">IFERROR(IFERROR(IFERROR(IF(TODAY()&gt;=$H131,VLOOKUP(XLOOKUP(AZ$115,dds!$2:$2,dds!$4:$4),STOCKHISTORY($A132,XLOOKUP(AZ$115,dds!$2:$2,dds!$4:$4)),2,FALSE()),VLOOKUP(TODAY(),STOCKHISTORY($A132,TODAY()),2,FALSE())),VLOOKUP(TODAY()-1,STOCKHISTORY($A132,TODAY()-1),2,FALSE())),VLOOKUP(TODAY()-2,STOCKHISTORY($A132,TODAY()-2),2,FALSE())),$E42)</f>
        <v/>
      </c>
      <c r="BA132" s="368" t="str">
        <f t="array" ref="BA132">IFERROR(IFERROR(IFERROR(IF(TODAY()&gt;=$H131,VLOOKUP(XLOOKUP(BA$115,dds!$2:$2,dds!$4:$4),STOCKHISTORY($A132,XLOOKUP(BA$115,dds!$2:$2,dds!$4:$4)),2,FALSE()),VLOOKUP(TODAY(),STOCKHISTORY($A132,TODAY()),2,FALSE())),VLOOKUP(TODAY()-1,STOCKHISTORY($A132,TODAY()-1),2,FALSE())),VLOOKUP(TODAY()-2,STOCKHISTORY($A132,TODAY()-2),2,FALSE())),$E42)</f>
        <v/>
      </c>
      <c r="BB132" s="368" t="str">
        <f t="array" ref="BB132">IFERROR(IFERROR(IFERROR(IF(TODAY()&gt;=$H131,VLOOKUP(XLOOKUP(BB$115,dds!$2:$2,dds!$4:$4),STOCKHISTORY($A132,XLOOKUP(BB$115,dds!$2:$2,dds!$4:$4)),2,FALSE()),VLOOKUP(TODAY(),STOCKHISTORY($A132,TODAY()),2,FALSE())),VLOOKUP(TODAY()-1,STOCKHISTORY($A132,TODAY()-1),2,FALSE())),VLOOKUP(TODAY()-2,STOCKHISTORY($A132,TODAY()-2),2,FALSE())),$E42)</f>
        <v/>
      </c>
      <c r="BC132" s="368" t="str">
        <f t="array" ref="BC132">IFERROR(IFERROR(IFERROR(IF(TODAY()&gt;=$H131,VLOOKUP(XLOOKUP(BC$115,dds!$2:$2,dds!$4:$4),STOCKHISTORY($A132,XLOOKUP(BC$115,dds!$2:$2,dds!$4:$4)),2,FALSE()),VLOOKUP(TODAY(),STOCKHISTORY($A132,TODAY()),2,FALSE())),VLOOKUP(TODAY()-1,STOCKHISTORY($A132,TODAY()-1),2,FALSE())),VLOOKUP(TODAY()-2,STOCKHISTORY($A132,TODAY()-2),2,FALSE())),$E42)</f>
        <v/>
      </c>
      <c r="BD132" s="368" t="str">
        <f t="array" ref="BD132">IFERROR(IFERROR(IFERROR(IF(TODAY()&gt;=$H131,VLOOKUP(XLOOKUP(BD$115,dds!$2:$2,dds!$4:$4),STOCKHISTORY($A132,XLOOKUP(BD$115,dds!$2:$2,dds!$4:$4)),2,FALSE()),VLOOKUP(TODAY(),STOCKHISTORY($A132,TODAY()),2,FALSE())),VLOOKUP(TODAY()-1,STOCKHISTORY($A132,TODAY()-1),2,FALSE())),VLOOKUP(TODAY()-2,STOCKHISTORY($A132,TODAY()-2),2,FALSE())),$E42)</f>
        <v/>
      </c>
      <c r="BE132" s="368" t="str">
        <f t="array" ref="BE132">IFERROR(IFERROR(IFERROR(IF(TODAY()&gt;=$H131,VLOOKUP(XLOOKUP(BE$115,dds!$2:$2,dds!$4:$4),STOCKHISTORY($A132,XLOOKUP(BE$115,dds!$2:$2,dds!$4:$4)),2,FALSE()),VLOOKUP(TODAY(),STOCKHISTORY($A132,TODAY()),2,FALSE())),VLOOKUP(TODAY()-1,STOCKHISTORY($A132,TODAY()-1),2,FALSE())),VLOOKUP(TODAY()-2,STOCKHISTORY($A132,TODAY()-2),2,FALSE())),$E42)</f>
        <v/>
      </c>
      <c r="BF132" s="368" t="str">
        <f t="array" ref="BF132">IFERROR(IFERROR(IFERROR(IF(TODAY()&gt;=$H131,VLOOKUP(XLOOKUP(BF$115,dds!$2:$2,dds!$4:$4),STOCKHISTORY($A132,XLOOKUP(BF$115,dds!$2:$2,dds!$4:$4)),2,FALSE()),VLOOKUP(TODAY(),STOCKHISTORY($A132,TODAY()),2,FALSE())),VLOOKUP(TODAY()-1,STOCKHISTORY($A132,TODAY()-1),2,FALSE())),VLOOKUP(TODAY()-2,STOCKHISTORY($A132,TODAY()-2),2,FALSE())),$E42)</f>
        <v/>
      </c>
      <c r="BG132" s="368" t="str">
        <f t="array" ref="BG132">IFERROR(IFERROR(IFERROR(IF(TODAY()&gt;=$H131,VLOOKUP(XLOOKUP(BG$115,dds!$2:$2,dds!$4:$4),STOCKHISTORY($A132,XLOOKUP(BG$115,dds!$2:$2,dds!$4:$4)),2,FALSE()),VLOOKUP(TODAY(),STOCKHISTORY($A132,TODAY()),2,FALSE())),VLOOKUP(TODAY()-1,STOCKHISTORY($A132,TODAY()-1),2,FALSE())),VLOOKUP(TODAY()-2,STOCKHISTORY($A132,TODAY()-2),2,FALSE())),$E42)</f>
        <v/>
      </c>
      <c r="BH132" s="368" t="str">
        <f t="array" ref="BH132">IFERROR(IFERROR(IFERROR(IF(TODAY()&gt;=$H131,VLOOKUP(XLOOKUP(BH$115,dds!$2:$2,dds!$4:$4),STOCKHISTORY($A132,XLOOKUP(BH$115,dds!$2:$2,dds!$4:$4)),2,FALSE()),VLOOKUP(TODAY(),STOCKHISTORY($A132,TODAY()),2,FALSE())),VLOOKUP(TODAY()-1,STOCKHISTORY($A132,TODAY()-1),2,FALSE())),VLOOKUP(TODAY()-2,STOCKHISTORY($A132,TODAY()-2),2,FALSE())),$E42)</f>
        <v/>
      </c>
      <c r="BI132" s="368" t="str">
        <f t="array" ref="BI132">IFERROR(IFERROR(IFERROR(IF(TODAY()&gt;=$H131,VLOOKUP(XLOOKUP(BI$115,dds!$2:$2,dds!$4:$4),STOCKHISTORY($A132,XLOOKUP(BI$115,dds!$2:$2,dds!$4:$4)),2,FALSE()),VLOOKUP(TODAY(),STOCKHISTORY($A132,TODAY()),2,FALSE())),VLOOKUP(TODAY()-1,STOCKHISTORY($A132,TODAY()-1),2,FALSE())),VLOOKUP(TODAY()-2,STOCKHISTORY($A132,TODAY()-2),2,FALSE())),$E42)</f>
        <v/>
      </c>
      <c r="BJ132" s="368" t="str">
        <f t="array" ref="BJ132">IFERROR(IFERROR(IFERROR(IF(TODAY()&gt;=$H131,VLOOKUP(XLOOKUP(BJ$115,dds!$2:$2,dds!$4:$4),STOCKHISTORY($A132,XLOOKUP(BJ$115,dds!$2:$2,dds!$4:$4)),2,FALSE()),VLOOKUP(TODAY(),STOCKHISTORY($A132,TODAY()),2,FALSE())),VLOOKUP(TODAY()-1,STOCKHISTORY($A132,TODAY()-1),2,FALSE())),VLOOKUP(TODAY()-2,STOCKHISTORY($A132,TODAY()-2),2,FALSE())),$E42)</f>
        <v/>
      </c>
      <c r="BK132" s="368" t="str">
        <f t="array" ref="BK132">IFERROR(IFERROR(IFERROR(IF(TODAY()&gt;=$H131,VLOOKUP(XLOOKUP(BK$115,dds!$2:$2,dds!$4:$4),STOCKHISTORY($A132,XLOOKUP(BK$115,dds!$2:$2,dds!$4:$4)),2,FALSE()),VLOOKUP(TODAY(),STOCKHISTORY($A132,TODAY()),2,FALSE())),VLOOKUP(TODAY()-1,STOCKHISTORY($A132,TODAY()-1),2,FALSE())),VLOOKUP(TODAY()-2,STOCKHISTORY($A132,TODAY()-2),2,FALSE())),$E42)</f>
        <v/>
      </c>
      <c r="BL132" s="368" t="str">
        <f t="array" ref="BL132">IFERROR(IFERROR(IFERROR(IF(TODAY()&gt;=$H131,VLOOKUP(XLOOKUP(BL$115,dds!$2:$2,dds!$4:$4),STOCKHISTORY($A132,XLOOKUP(BL$115,dds!$2:$2,dds!$4:$4)),2,FALSE()),VLOOKUP(TODAY(),STOCKHISTORY($A132,TODAY()),2,FALSE())),VLOOKUP(TODAY()-1,STOCKHISTORY($A132,TODAY()-1),2,FALSE())),VLOOKUP(TODAY()-2,STOCKHISTORY($A132,TODAY()-2),2,FALSE())),$E42)</f>
        <v/>
      </c>
    </row>
    <row r="133" ht="14.25" customHeight="1">
      <c r="A133" s="367"/>
      <c r="B133" s="367"/>
      <c r="C133" s="440" t="str">
        <f t="shared" si="2"/>
        <v/>
      </c>
      <c r="D133" s="367"/>
      <c r="E133" s="368" t="str">
        <f t="array" ref="E133">IFERROR(IFERROR(IFERROR(IF(TODAY()&gt;=$H132,VLOOKUP(XLOOKUP(E$115,dds!$2:$2,dds!$4:$4),STOCKHISTORY($A133,XLOOKUP(E$115,dds!$2:$2,dds!$4:$4)),2,FALSE()),VLOOKUP(TODAY(),STOCKHISTORY($A133,TODAY()),2,FALSE())),VLOOKUP(TODAY()-1,STOCKHISTORY($A133,TODAY()-1),2,FALSE())),VLOOKUP(TODAY()-2,STOCKHISTORY($A133,TODAY()-2),2,FALSE())),$E43)</f>
        <v/>
      </c>
      <c r="F133" s="368" t="str">
        <f t="array" ref="F133">IFERROR(IFERROR(IFERROR(IF(TODAY()&gt;=$H132,VLOOKUP(XLOOKUP(F$115,dds!$2:$2,dds!$4:$4),STOCKHISTORY($A133,XLOOKUP(F$115,dds!$2:$2,dds!$4:$4)),2,FALSE()),VLOOKUP(TODAY(),STOCKHISTORY($A133,TODAY()),2,FALSE())),VLOOKUP(TODAY()-1,STOCKHISTORY($A133,TODAY()-1),2,FALSE())),VLOOKUP(TODAY()-2,STOCKHISTORY($A133,TODAY()-2),2,FALSE())),$E43)</f>
        <v/>
      </c>
      <c r="G133" s="368" t="str">
        <f t="array" ref="G133">IFERROR(IFERROR(IFERROR(IF(TODAY()&gt;=$H132,VLOOKUP(XLOOKUP(G$115,dds!$2:$2,dds!$4:$4),STOCKHISTORY($A133,XLOOKUP(G$115,dds!$2:$2,dds!$4:$4)),2,FALSE()),VLOOKUP(TODAY(),STOCKHISTORY($A133,TODAY()),2,FALSE())),VLOOKUP(TODAY()-1,STOCKHISTORY($A133,TODAY()-1),2,FALSE())),VLOOKUP(TODAY()-2,STOCKHISTORY($A133,TODAY()-2),2,FALSE())),$E43)</f>
        <v/>
      </c>
      <c r="H133" s="368" t="str">
        <f t="array" ref="H133">IFERROR(IFERROR(IFERROR(IF(TODAY()&gt;=$H132,VLOOKUP(XLOOKUP(H$115,dds!$2:$2,dds!$4:$4),STOCKHISTORY($A133,XLOOKUP(H$115,dds!$2:$2,dds!$4:$4)),2,FALSE()),VLOOKUP(TODAY(),STOCKHISTORY($A133,TODAY()),2,FALSE())),VLOOKUP(TODAY()-1,STOCKHISTORY($A133,TODAY()-1),2,FALSE())),VLOOKUP(TODAY()-2,STOCKHISTORY($A133,TODAY()-2),2,FALSE())),$E43)</f>
        <v/>
      </c>
      <c r="I133" s="368" t="str">
        <f t="array" ref="I133">IFERROR(IFERROR(IFERROR(IF(TODAY()&gt;=$H132,VLOOKUP(XLOOKUP(I$115,dds!$2:$2,dds!$4:$4),STOCKHISTORY($A133,XLOOKUP(I$115,dds!$2:$2,dds!$4:$4)),2,FALSE()),VLOOKUP(TODAY(),STOCKHISTORY($A133,TODAY()),2,FALSE())),VLOOKUP(TODAY()-1,STOCKHISTORY($A133,TODAY()-1),2,FALSE())),VLOOKUP(TODAY()-2,STOCKHISTORY($A133,TODAY()-2),2,FALSE())),$E43)</f>
        <v/>
      </c>
      <c r="J133" s="368" t="str">
        <f t="array" ref="J133">IFERROR(IFERROR(IFERROR(IF(TODAY()&gt;=$H132,VLOOKUP(XLOOKUP(J$115,dds!$2:$2,dds!$4:$4),STOCKHISTORY($A133,XLOOKUP(J$115,dds!$2:$2,dds!$4:$4)),2,FALSE()),VLOOKUP(TODAY(),STOCKHISTORY($A133,TODAY()),2,FALSE())),VLOOKUP(TODAY()-1,STOCKHISTORY($A133,TODAY()-1),2,FALSE())),VLOOKUP(TODAY()-2,STOCKHISTORY($A133,TODAY()-2),2,FALSE())),$E43)</f>
        <v/>
      </c>
      <c r="K133" s="368" t="str">
        <f t="array" ref="K133">IFERROR(IFERROR(IFERROR(IF(TODAY()&gt;=$H132,VLOOKUP(XLOOKUP(K$115,dds!$2:$2,dds!$4:$4),STOCKHISTORY($A133,XLOOKUP(K$115,dds!$2:$2,dds!$4:$4)),2,FALSE()),VLOOKUP(TODAY(),STOCKHISTORY($A133,TODAY()),2,FALSE())),VLOOKUP(TODAY()-1,STOCKHISTORY($A133,TODAY()-1),2,FALSE())),VLOOKUP(TODAY()-2,STOCKHISTORY($A133,TODAY()-2),2,FALSE())),$E43)</f>
        <v/>
      </c>
      <c r="L133" s="368" t="str">
        <f t="array" ref="L133">IFERROR(IFERROR(IFERROR(IF(TODAY()&gt;=$H132,VLOOKUP(XLOOKUP(L$115,dds!$2:$2,dds!$4:$4),STOCKHISTORY($A133,XLOOKUP(L$115,dds!$2:$2,dds!$4:$4)),2,FALSE()),VLOOKUP(TODAY(),STOCKHISTORY($A133,TODAY()),2,FALSE())),VLOOKUP(TODAY()-1,STOCKHISTORY($A133,TODAY()-1),2,FALSE())),VLOOKUP(TODAY()-2,STOCKHISTORY($A133,TODAY()-2),2,FALSE())),$E43)</f>
        <v/>
      </c>
      <c r="M133" s="368" t="str">
        <f t="array" ref="M133">IFERROR(IFERROR(IFERROR(IF(TODAY()&gt;=$H132,VLOOKUP(XLOOKUP(M$115,dds!$2:$2,dds!$4:$4),STOCKHISTORY($A133,XLOOKUP(M$115,dds!$2:$2,dds!$4:$4)),2,FALSE()),VLOOKUP(TODAY(),STOCKHISTORY($A133,TODAY()),2,FALSE())),VLOOKUP(TODAY()-1,STOCKHISTORY($A133,TODAY()-1),2,FALSE())),VLOOKUP(TODAY()-2,STOCKHISTORY($A133,TODAY()-2),2,FALSE())),$E43)</f>
        <v/>
      </c>
      <c r="N133" s="368" t="str">
        <f t="array" ref="N133">IFERROR(IFERROR(IFERROR(IF(TODAY()&gt;=$H132,VLOOKUP(XLOOKUP(N$115,dds!$2:$2,dds!$4:$4),STOCKHISTORY($A133,XLOOKUP(N$115,dds!$2:$2,dds!$4:$4)),2,FALSE()),VLOOKUP(TODAY(),STOCKHISTORY($A133,TODAY()),2,FALSE())),VLOOKUP(TODAY()-1,STOCKHISTORY($A133,TODAY()-1),2,FALSE())),VLOOKUP(TODAY()-2,STOCKHISTORY($A133,TODAY()-2),2,FALSE())),$E43)</f>
        <v/>
      </c>
      <c r="O133" s="368" t="str">
        <f t="array" ref="O133">IFERROR(IFERROR(IFERROR(IF(TODAY()&gt;=$H132,VLOOKUP(XLOOKUP(O$115,dds!$2:$2,dds!$4:$4),STOCKHISTORY($A133,XLOOKUP(O$115,dds!$2:$2,dds!$4:$4)),2,FALSE()),VLOOKUP(TODAY(),STOCKHISTORY($A133,TODAY()),2,FALSE())),VLOOKUP(TODAY()-1,STOCKHISTORY($A133,TODAY()-1),2,FALSE())),VLOOKUP(TODAY()-2,STOCKHISTORY($A133,TODAY()-2),2,FALSE())),$E43)</f>
        <v/>
      </c>
      <c r="P133" s="368" t="str">
        <f t="array" ref="P133">IFERROR(IFERROR(IFERROR(IF(TODAY()&gt;=$H132,VLOOKUP(XLOOKUP(P$115,dds!$2:$2,dds!$4:$4),STOCKHISTORY($A133,XLOOKUP(P$115,dds!$2:$2,dds!$4:$4)),2,FALSE()),VLOOKUP(TODAY(),STOCKHISTORY($A133,TODAY()),2,FALSE())),VLOOKUP(TODAY()-1,STOCKHISTORY($A133,TODAY()-1),2,FALSE())),VLOOKUP(TODAY()-2,STOCKHISTORY($A133,TODAY()-2),2,FALSE())),$E43)</f>
        <v/>
      </c>
      <c r="Q133" s="368" t="str">
        <f t="array" ref="Q133">IFERROR(IFERROR(IFERROR(IF(TODAY()&gt;=$H132,VLOOKUP(XLOOKUP(Q$115,dds!$2:$2,dds!$4:$4),STOCKHISTORY($A133,XLOOKUP(Q$115,dds!$2:$2,dds!$4:$4)),2,FALSE()),VLOOKUP(TODAY(),STOCKHISTORY($A133,TODAY()),2,FALSE())),VLOOKUP(TODAY()-1,STOCKHISTORY($A133,TODAY()-1),2,FALSE())),VLOOKUP(TODAY()-2,STOCKHISTORY($A133,TODAY()-2),2,FALSE())),$E43)</f>
        <v/>
      </c>
      <c r="R133" s="368" t="str">
        <f t="array" ref="R133">IFERROR(IFERROR(IFERROR(IF(TODAY()&gt;=$H132,VLOOKUP(XLOOKUP(R$115,dds!$2:$2,dds!$4:$4),STOCKHISTORY($A133,XLOOKUP(R$115,dds!$2:$2,dds!$4:$4)),2,FALSE()),VLOOKUP(TODAY(),STOCKHISTORY($A133,TODAY()),2,FALSE())),VLOOKUP(TODAY()-1,STOCKHISTORY($A133,TODAY()-1),2,FALSE())),VLOOKUP(TODAY()-2,STOCKHISTORY($A133,TODAY()-2),2,FALSE())),$E43)</f>
        <v/>
      </c>
      <c r="S133" s="368" t="str">
        <f t="array" ref="S133">IFERROR(IFERROR(IFERROR(IF(TODAY()&gt;=$H132,VLOOKUP(XLOOKUP(S$115,dds!$2:$2,dds!$4:$4),STOCKHISTORY($A133,XLOOKUP(S$115,dds!$2:$2,dds!$4:$4)),2,FALSE()),VLOOKUP(TODAY(),STOCKHISTORY($A133,TODAY()),2,FALSE())),VLOOKUP(TODAY()-1,STOCKHISTORY($A133,TODAY()-1),2,FALSE())),VLOOKUP(TODAY()-2,STOCKHISTORY($A133,TODAY()-2),2,FALSE())),$E43)</f>
        <v/>
      </c>
      <c r="T133" s="368" t="str">
        <f t="array" ref="T133">IFERROR(IFERROR(IFERROR(IF(TODAY()&gt;=$H132,VLOOKUP(XLOOKUP(T$115,dds!$2:$2,dds!$4:$4),STOCKHISTORY($A133,XLOOKUP(T$115,dds!$2:$2,dds!$4:$4)),2,FALSE()),VLOOKUP(TODAY(),STOCKHISTORY($A133,TODAY()),2,FALSE())),VLOOKUP(TODAY()-1,STOCKHISTORY($A133,TODAY()-1),2,FALSE())),VLOOKUP(TODAY()-2,STOCKHISTORY($A133,TODAY()-2),2,FALSE())),$E43)</f>
        <v/>
      </c>
      <c r="U133" s="368" t="str">
        <f t="array" ref="U133">IFERROR(IFERROR(IFERROR(IF(TODAY()&gt;=$H132,VLOOKUP(XLOOKUP(U$115,dds!$2:$2,dds!$4:$4),STOCKHISTORY($A133,XLOOKUP(U$115,dds!$2:$2,dds!$4:$4)),2,FALSE()),VLOOKUP(TODAY(),STOCKHISTORY($A133,TODAY()),2,FALSE())),VLOOKUP(TODAY()-1,STOCKHISTORY($A133,TODAY()-1),2,FALSE())),VLOOKUP(TODAY()-2,STOCKHISTORY($A133,TODAY()-2),2,FALSE())),$E43)</f>
        <v/>
      </c>
      <c r="V133" s="368" t="str">
        <f t="array" ref="V133">IFERROR(IFERROR(IFERROR(IF(TODAY()&gt;=$H132,VLOOKUP(XLOOKUP(V$115,dds!$2:$2,dds!$4:$4),STOCKHISTORY($A133,XLOOKUP(V$115,dds!$2:$2,dds!$4:$4)),2,FALSE()),VLOOKUP(TODAY(),STOCKHISTORY($A133,TODAY()),2,FALSE())),VLOOKUP(TODAY()-1,STOCKHISTORY($A133,TODAY()-1),2,FALSE())),VLOOKUP(TODAY()-2,STOCKHISTORY($A133,TODAY()-2),2,FALSE())),$E43)</f>
        <v/>
      </c>
      <c r="W133" s="368" t="str">
        <f t="array" ref="W133">IFERROR(IFERROR(IFERROR(IF(TODAY()&gt;=$H132,VLOOKUP(XLOOKUP(W$115,dds!$2:$2,dds!$4:$4),STOCKHISTORY($A133,XLOOKUP(W$115,dds!$2:$2,dds!$4:$4)),2,FALSE()),VLOOKUP(TODAY(),STOCKHISTORY($A133,TODAY()),2,FALSE())),VLOOKUP(TODAY()-1,STOCKHISTORY($A133,TODAY()-1),2,FALSE())),VLOOKUP(TODAY()-2,STOCKHISTORY($A133,TODAY()-2),2,FALSE())),$E43)</f>
        <v/>
      </c>
      <c r="X133" s="368" t="str">
        <f t="array" ref="X133">IFERROR(IFERROR(IFERROR(IF(TODAY()&gt;=$H132,VLOOKUP(XLOOKUP(X$115,dds!$2:$2,dds!$4:$4),STOCKHISTORY($A133,XLOOKUP(X$115,dds!$2:$2,dds!$4:$4)),2,FALSE()),VLOOKUP(TODAY(),STOCKHISTORY($A133,TODAY()),2,FALSE())),VLOOKUP(TODAY()-1,STOCKHISTORY($A133,TODAY()-1),2,FALSE())),VLOOKUP(TODAY()-2,STOCKHISTORY($A133,TODAY()-2),2,FALSE())),$E43)</f>
        <v/>
      </c>
      <c r="Y133" s="368" t="str">
        <f t="array" ref="Y133">IFERROR(IFERROR(IFERROR(IF(TODAY()&gt;=$H132,VLOOKUP(XLOOKUP(Y$115,dds!$2:$2,dds!$4:$4),STOCKHISTORY($A133,XLOOKUP(Y$115,dds!$2:$2,dds!$4:$4)),2,FALSE()),VLOOKUP(TODAY(),STOCKHISTORY($A133,TODAY()),2,FALSE())),VLOOKUP(TODAY()-1,STOCKHISTORY($A133,TODAY()-1),2,FALSE())),VLOOKUP(TODAY()-2,STOCKHISTORY($A133,TODAY()-2),2,FALSE())),$E43)</f>
        <v/>
      </c>
      <c r="Z133" s="368" t="str">
        <f t="array" ref="Z133">IFERROR(IFERROR(IFERROR(IF(TODAY()&gt;=$H132,VLOOKUP(XLOOKUP(Z$115,dds!$2:$2,dds!$4:$4),STOCKHISTORY($A133,XLOOKUP(Z$115,dds!$2:$2,dds!$4:$4)),2,FALSE()),VLOOKUP(TODAY(),STOCKHISTORY($A133,TODAY()),2,FALSE())),VLOOKUP(TODAY()-1,STOCKHISTORY($A133,TODAY()-1),2,FALSE())),VLOOKUP(TODAY()-2,STOCKHISTORY($A133,TODAY()-2),2,FALSE())),$E43)</f>
        <v/>
      </c>
      <c r="AA133" s="368" t="str">
        <f t="array" ref="AA133">IFERROR(IFERROR(IFERROR(IF(TODAY()&gt;=$H132,VLOOKUP(XLOOKUP(AA$115,dds!$2:$2,dds!$4:$4),STOCKHISTORY($A133,XLOOKUP(AA$115,dds!$2:$2,dds!$4:$4)),2,FALSE()),VLOOKUP(TODAY(),STOCKHISTORY($A133,TODAY()),2,FALSE())),VLOOKUP(TODAY()-1,STOCKHISTORY($A133,TODAY()-1),2,FALSE())),VLOOKUP(TODAY()-2,STOCKHISTORY($A133,TODAY()-2),2,FALSE())),$E43)</f>
        <v/>
      </c>
      <c r="AB133" s="368" t="str">
        <f t="array" ref="AB133">IFERROR(IFERROR(IFERROR(IF(TODAY()&gt;=$H132,VLOOKUP(XLOOKUP(AB$115,dds!$2:$2,dds!$4:$4),STOCKHISTORY($A133,XLOOKUP(AB$115,dds!$2:$2,dds!$4:$4)),2,FALSE()),VLOOKUP(TODAY(),STOCKHISTORY($A133,TODAY()),2,FALSE())),VLOOKUP(TODAY()-1,STOCKHISTORY($A133,TODAY()-1),2,FALSE())),VLOOKUP(TODAY()-2,STOCKHISTORY($A133,TODAY()-2),2,FALSE())),$E43)</f>
        <v/>
      </c>
      <c r="AC133" s="368" t="str">
        <f t="array" ref="AC133">IFERROR(IFERROR(IFERROR(IF(TODAY()&gt;=$H132,VLOOKUP(XLOOKUP(AC$115,dds!$2:$2,dds!$4:$4),STOCKHISTORY($A133,XLOOKUP(AC$115,dds!$2:$2,dds!$4:$4)),2,FALSE()),VLOOKUP(TODAY(),STOCKHISTORY($A133,TODAY()),2,FALSE())),VLOOKUP(TODAY()-1,STOCKHISTORY($A133,TODAY()-1),2,FALSE())),VLOOKUP(TODAY()-2,STOCKHISTORY($A133,TODAY()-2),2,FALSE())),$E43)</f>
        <v/>
      </c>
      <c r="AD133" s="368" t="str">
        <f t="array" ref="AD133">IFERROR(IFERROR(IFERROR(IF(TODAY()&gt;=$H132,VLOOKUP(XLOOKUP(AD$115,dds!$2:$2,dds!$4:$4),STOCKHISTORY($A133,XLOOKUP(AD$115,dds!$2:$2,dds!$4:$4)),2,FALSE()),VLOOKUP(TODAY(),STOCKHISTORY($A133,TODAY()),2,FALSE())),VLOOKUP(TODAY()-1,STOCKHISTORY($A133,TODAY()-1),2,FALSE())),VLOOKUP(TODAY()-2,STOCKHISTORY($A133,TODAY()-2),2,FALSE())),$E43)</f>
        <v/>
      </c>
      <c r="AE133" s="368" t="str">
        <f t="array" ref="AE133">IFERROR(IFERROR(IFERROR(IF(TODAY()&gt;=$H132,VLOOKUP(XLOOKUP(AE$115,dds!$2:$2,dds!$4:$4),STOCKHISTORY($A133,XLOOKUP(AE$115,dds!$2:$2,dds!$4:$4)),2,FALSE()),VLOOKUP(TODAY(),STOCKHISTORY($A133,TODAY()),2,FALSE())),VLOOKUP(TODAY()-1,STOCKHISTORY($A133,TODAY()-1),2,FALSE())),VLOOKUP(TODAY()-2,STOCKHISTORY($A133,TODAY()-2),2,FALSE())),$E43)</f>
        <v/>
      </c>
      <c r="AF133" s="368" t="str">
        <f t="array" ref="AF133">IFERROR(IFERROR(IFERROR(IF(TODAY()&gt;=$H132,VLOOKUP(XLOOKUP(AF$115,dds!$2:$2,dds!$4:$4),STOCKHISTORY($A133,XLOOKUP(AF$115,dds!$2:$2,dds!$4:$4)),2,FALSE()),VLOOKUP(TODAY(),STOCKHISTORY($A133,TODAY()),2,FALSE())),VLOOKUP(TODAY()-1,STOCKHISTORY($A133,TODAY()-1),2,FALSE())),VLOOKUP(TODAY()-2,STOCKHISTORY($A133,TODAY()-2),2,FALSE())),$E43)</f>
        <v/>
      </c>
      <c r="AG133" s="368" t="str">
        <f t="array" ref="AG133">IFERROR(IFERROR(IFERROR(IF(TODAY()&gt;=$H132,VLOOKUP(XLOOKUP(AG$115,dds!$2:$2,dds!$4:$4),STOCKHISTORY($A133,XLOOKUP(AG$115,dds!$2:$2,dds!$4:$4)),2,FALSE()),VLOOKUP(TODAY(),STOCKHISTORY($A133,TODAY()),2,FALSE())),VLOOKUP(TODAY()-1,STOCKHISTORY($A133,TODAY()-1),2,FALSE())),VLOOKUP(TODAY()-2,STOCKHISTORY($A133,TODAY()-2),2,FALSE())),$E43)</f>
        <v/>
      </c>
      <c r="AH133" s="368" t="str">
        <f t="array" ref="AH133">IFERROR(IFERROR(IFERROR(IF(TODAY()&gt;=$H132,VLOOKUP(XLOOKUP(AH$115,dds!$2:$2,dds!$4:$4),STOCKHISTORY($A133,XLOOKUP(AH$115,dds!$2:$2,dds!$4:$4)),2,FALSE()),VLOOKUP(TODAY(),STOCKHISTORY($A133,TODAY()),2,FALSE())),VLOOKUP(TODAY()-1,STOCKHISTORY($A133,TODAY()-1),2,FALSE())),VLOOKUP(TODAY()-2,STOCKHISTORY($A133,TODAY()-2),2,FALSE())),$E43)</f>
        <v/>
      </c>
      <c r="AI133" s="368" t="str">
        <f t="array" ref="AI133">IFERROR(IFERROR(IFERROR(IF(TODAY()&gt;=$H132,VLOOKUP(XLOOKUP(AI$115,dds!$2:$2,dds!$4:$4),STOCKHISTORY($A133,XLOOKUP(AI$115,dds!$2:$2,dds!$4:$4)),2,FALSE()),VLOOKUP(TODAY(),STOCKHISTORY($A133,TODAY()),2,FALSE())),VLOOKUP(TODAY()-1,STOCKHISTORY($A133,TODAY()-1),2,FALSE())),VLOOKUP(TODAY()-2,STOCKHISTORY($A133,TODAY()-2),2,FALSE())),$E43)</f>
        <v/>
      </c>
      <c r="AJ133" s="368" t="str">
        <f t="array" ref="AJ133">IFERROR(IFERROR(IFERROR(IF(TODAY()&gt;=$H132,VLOOKUP(XLOOKUP(AJ$115,dds!$2:$2,dds!$4:$4),STOCKHISTORY($A133,XLOOKUP(AJ$115,dds!$2:$2,dds!$4:$4)),2,FALSE()),VLOOKUP(TODAY(),STOCKHISTORY($A133,TODAY()),2,FALSE())),VLOOKUP(TODAY()-1,STOCKHISTORY($A133,TODAY()-1),2,FALSE())),VLOOKUP(TODAY()-2,STOCKHISTORY($A133,TODAY()-2),2,FALSE())),$E43)</f>
        <v/>
      </c>
      <c r="AK133" s="368" t="str">
        <f t="array" ref="AK133">IFERROR(IFERROR(IFERROR(IF(TODAY()&gt;=$H132,VLOOKUP(XLOOKUP(AK$115,dds!$2:$2,dds!$4:$4),STOCKHISTORY($A133,XLOOKUP(AK$115,dds!$2:$2,dds!$4:$4)),2,FALSE()),VLOOKUP(TODAY(),STOCKHISTORY($A133,TODAY()),2,FALSE())),VLOOKUP(TODAY()-1,STOCKHISTORY($A133,TODAY()-1),2,FALSE())),VLOOKUP(TODAY()-2,STOCKHISTORY($A133,TODAY()-2),2,FALSE())),$E43)</f>
        <v/>
      </c>
      <c r="AL133" s="368" t="str">
        <f t="array" ref="AL133">IFERROR(IFERROR(IFERROR(IF(TODAY()&gt;=$H132,VLOOKUP(XLOOKUP(AL$115,dds!$2:$2,dds!$4:$4),STOCKHISTORY($A133,XLOOKUP(AL$115,dds!$2:$2,dds!$4:$4)),2,FALSE()),VLOOKUP(TODAY(),STOCKHISTORY($A133,TODAY()),2,FALSE())),VLOOKUP(TODAY()-1,STOCKHISTORY($A133,TODAY()-1),2,FALSE())),VLOOKUP(TODAY()-2,STOCKHISTORY($A133,TODAY()-2),2,FALSE())),$E43)</f>
        <v/>
      </c>
      <c r="AM133" s="368" t="str">
        <f t="array" ref="AM133">IFERROR(IFERROR(IFERROR(IF(TODAY()&gt;=$H132,VLOOKUP(XLOOKUP(AM$115,dds!$2:$2,dds!$4:$4),STOCKHISTORY($A133,XLOOKUP(AM$115,dds!$2:$2,dds!$4:$4)),2,FALSE()),VLOOKUP(TODAY(),STOCKHISTORY($A133,TODAY()),2,FALSE())),VLOOKUP(TODAY()-1,STOCKHISTORY($A133,TODAY()-1),2,FALSE())),VLOOKUP(TODAY()-2,STOCKHISTORY($A133,TODAY()-2),2,FALSE())),$E43)</f>
        <v/>
      </c>
      <c r="AN133" s="368" t="str">
        <f t="array" ref="AN133">IFERROR(IFERROR(IFERROR(IF(TODAY()&gt;=$H132,VLOOKUP(XLOOKUP(AN$115,dds!$2:$2,dds!$4:$4),STOCKHISTORY($A133,XLOOKUP(AN$115,dds!$2:$2,dds!$4:$4)),2,FALSE()),VLOOKUP(TODAY(),STOCKHISTORY($A133,TODAY()),2,FALSE())),VLOOKUP(TODAY()-1,STOCKHISTORY($A133,TODAY()-1),2,FALSE())),VLOOKUP(TODAY()-2,STOCKHISTORY($A133,TODAY()-2),2,FALSE())),$E43)</f>
        <v/>
      </c>
      <c r="AO133" s="368" t="str">
        <f t="array" ref="AO133">IFERROR(IFERROR(IFERROR(IF(TODAY()&gt;=$H132,VLOOKUP(XLOOKUP(AO$115,dds!$2:$2,dds!$4:$4),STOCKHISTORY($A133,XLOOKUP(AO$115,dds!$2:$2,dds!$4:$4)),2,FALSE()),VLOOKUP(TODAY(),STOCKHISTORY($A133,TODAY()),2,FALSE())),VLOOKUP(TODAY()-1,STOCKHISTORY($A133,TODAY()-1),2,FALSE())),VLOOKUP(TODAY()-2,STOCKHISTORY($A133,TODAY()-2),2,FALSE())),$E43)</f>
        <v/>
      </c>
      <c r="AP133" s="368" t="str">
        <f t="array" ref="AP133">IFERROR(IFERROR(IFERROR(IF(TODAY()&gt;=$H132,VLOOKUP(XLOOKUP(AP$115,dds!$2:$2,dds!$4:$4),STOCKHISTORY($A133,XLOOKUP(AP$115,dds!$2:$2,dds!$4:$4)),2,FALSE()),VLOOKUP(TODAY(),STOCKHISTORY($A133,TODAY()),2,FALSE())),VLOOKUP(TODAY()-1,STOCKHISTORY($A133,TODAY()-1),2,FALSE())),VLOOKUP(TODAY()-2,STOCKHISTORY($A133,TODAY()-2),2,FALSE())),$E43)</f>
        <v/>
      </c>
      <c r="AQ133" s="368" t="str">
        <f t="array" ref="AQ133">IFERROR(IFERROR(IFERROR(IF(TODAY()&gt;=$H132,VLOOKUP(XLOOKUP(AQ$115,dds!$2:$2,dds!$4:$4),STOCKHISTORY($A133,XLOOKUP(AQ$115,dds!$2:$2,dds!$4:$4)),2,FALSE()),VLOOKUP(TODAY(),STOCKHISTORY($A133,TODAY()),2,FALSE())),VLOOKUP(TODAY()-1,STOCKHISTORY($A133,TODAY()-1),2,FALSE())),VLOOKUP(TODAY()-2,STOCKHISTORY($A133,TODAY()-2),2,FALSE())),$E43)</f>
        <v/>
      </c>
      <c r="AR133" s="368" t="str">
        <f t="array" ref="AR133">IFERROR(IFERROR(IFERROR(IF(TODAY()&gt;=$H132,VLOOKUP(XLOOKUP(AR$115,dds!$2:$2,dds!$4:$4),STOCKHISTORY($A133,XLOOKUP(AR$115,dds!$2:$2,dds!$4:$4)),2,FALSE()),VLOOKUP(TODAY(),STOCKHISTORY($A133,TODAY()),2,FALSE())),VLOOKUP(TODAY()-1,STOCKHISTORY($A133,TODAY()-1),2,FALSE())),VLOOKUP(TODAY()-2,STOCKHISTORY($A133,TODAY()-2),2,FALSE())),$E43)</f>
        <v/>
      </c>
      <c r="AS133" s="368" t="str">
        <f t="array" ref="AS133">IFERROR(IFERROR(IFERROR(IF(TODAY()&gt;=$H132,VLOOKUP(XLOOKUP(AS$115,dds!$2:$2,dds!$4:$4),STOCKHISTORY($A133,XLOOKUP(AS$115,dds!$2:$2,dds!$4:$4)),2,FALSE()),VLOOKUP(TODAY(),STOCKHISTORY($A133,TODAY()),2,FALSE())),VLOOKUP(TODAY()-1,STOCKHISTORY($A133,TODAY()-1),2,FALSE())),VLOOKUP(TODAY()-2,STOCKHISTORY($A133,TODAY()-2),2,FALSE())),$E43)</f>
        <v/>
      </c>
      <c r="AT133" s="368" t="str">
        <f t="array" ref="AT133">IFERROR(IFERROR(IFERROR(IF(TODAY()&gt;=$H132,VLOOKUP(XLOOKUP(AT$115,dds!$2:$2,dds!$4:$4),STOCKHISTORY($A133,XLOOKUP(AT$115,dds!$2:$2,dds!$4:$4)),2,FALSE()),VLOOKUP(TODAY(),STOCKHISTORY($A133,TODAY()),2,FALSE())),VLOOKUP(TODAY()-1,STOCKHISTORY($A133,TODAY()-1),2,FALSE())),VLOOKUP(TODAY()-2,STOCKHISTORY($A133,TODAY()-2),2,FALSE())),$E43)</f>
        <v/>
      </c>
      <c r="AU133" s="368" t="str">
        <f t="array" ref="AU133">IFERROR(IFERROR(IFERROR(IF(TODAY()&gt;=$H132,VLOOKUP(XLOOKUP(AU$115,dds!$2:$2,dds!$4:$4),STOCKHISTORY($A133,XLOOKUP(AU$115,dds!$2:$2,dds!$4:$4)),2,FALSE()),VLOOKUP(TODAY(),STOCKHISTORY($A133,TODAY()),2,FALSE())),VLOOKUP(TODAY()-1,STOCKHISTORY($A133,TODAY()-1),2,FALSE())),VLOOKUP(TODAY()-2,STOCKHISTORY($A133,TODAY()-2),2,FALSE())),$E43)</f>
        <v/>
      </c>
      <c r="AV133" s="368" t="str">
        <f t="array" ref="AV133">IFERROR(IFERROR(IFERROR(IF(TODAY()&gt;=$H132,VLOOKUP(XLOOKUP(AV$115,dds!$2:$2,dds!$4:$4),STOCKHISTORY($A133,XLOOKUP(AV$115,dds!$2:$2,dds!$4:$4)),2,FALSE()),VLOOKUP(TODAY(),STOCKHISTORY($A133,TODAY()),2,FALSE())),VLOOKUP(TODAY()-1,STOCKHISTORY($A133,TODAY()-1),2,FALSE())),VLOOKUP(TODAY()-2,STOCKHISTORY($A133,TODAY()-2),2,FALSE())),$E43)</f>
        <v/>
      </c>
      <c r="AW133" s="368" t="str">
        <f t="array" ref="AW133">IFERROR(IFERROR(IFERROR(IF(TODAY()&gt;=$H132,VLOOKUP(XLOOKUP(AW$115,dds!$2:$2,dds!$4:$4),STOCKHISTORY($A133,XLOOKUP(AW$115,dds!$2:$2,dds!$4:$4)),2,FALSE()),VLOOKUP(TODAY(),STOCKHISTORY($A133,TODAY()),2,FALSE())),VLOOKUP(TODAY()-1,STOCKHISTORY($A133,TODAY()-1),2,FALSE())),VLOOKUP(TODAY()-2,STOCKHISTORY($A133,TODAY()-2),2,FALSE())),$E43)</f>
        <v/>
      </c>
      <c r="AX133" s="368" t="str">
        <f t="array" ref="AX133">IFERROR(IFERROR(IFERROR(IF(TODAY()&gt;=$H132,VLOOKUP(XLOOKUP(AX$115,dds!$2:$2,dds!$4:$4),STOCKHISTORY($A133,XLOOKUP(AX$115,dds!$2:$2,dds!$4:$4)),2,FALSE()),VLOOKUP(TODAY(),STOCKHISTORY($A133,TODAY()),2,FALSE())),VLOOKUP(TODAY()-1,STOCKHISTORY($A133,TODAY()-1),2,FALSE())),VLOOKUP(TODAY()-2,STOCKHISTORY($A133,TODAY()-2),2,FALSE())),$E43)</f>
        <v/>
      </c>
      <c r="AY133" s="368" t="str">
        <f t="array" ref="AY133">IFERROR(IFERROR(IFERROR(IF(TODAY()&gt;=$H132,VLOOKUP(XLOOKUP(AY$115,dds!$2:$2,dds!$4:$4),STOCKHISTORY($A133,XLOOKUP(AY$115,dds!$2:$2,dds!$4:$4)),2,FALSE()),VLOOKUP(TODAY(),STOCKHISTORY($A133,TODAY()),2,FALSE())),VLOOKUP(TODAY()-1,STOCKHISTORY($A133,TODAY()-1),2,FALSE())),VLOOKUP(TODAY()-2,STOCKHISTORY($A133,TODAY()-2),2,FALSE())),$E43)</f>
        <v/>
      </c>
      <c r="AZ133" s="368" t="str">
        <f t="array" ref="AZ133">IFERROR(IFERROR(IFERROR(IF(TODAY()&gt;=$H132,VLOOKUP(XLOOKUP(AZ$115,dds!$2:$2,dds!$4:$4),STOCKHISTORY($A133,XLOOKUP(AZ$115,dds!$2:$2,dds!$4:$4)),2,FALSE()),VLOOKUP(TODAY(),STOCKHISTORY($A133,TODAY()),2,FALSE())),VLOOKUP(TODAY()-1,STOCKHISTORY($A133,TODAY()-1),2,FALSE())),VLOOKUP(TODAY()-2,STOCKHISTORY($A133,TODAY()-2),2,FALSE())),$E43)</f>
        <v/>
      </c>
      <c r="BA133" s="368" t="str">
        <f t="array" ref="BA133">IFERROR(IFERROR(IFERROR(IF(TODAY()&gt;=$H132,VLOOKUP(XLOOKUP(BA$115,dds!$2:$2,dds!$4:$4),STOCKHISTORY($A133,XLOOKUP(BA$115,dds!$2:$2,dds!$4:$4)),2,FALSE()),VLOOKUP(TODAY(),STOCKHISTORY($A133,TODAY()),2,FALSE())),VLOOKUP(TODAY()-1,STOCKHISTORY($A133,TODAY()-1),2,FALSE())),VLOOKUP(TODAY()-2,STOCKHISTORY($A133,TODAY()-2),2,FALSE())),$E43)</f>
        <v/>
      </c>
      <c r="BB133" s="368" t="str">
        <f t="array" ref="BB133">IFERROR(IFERROR(IFERROR(IF(TODAY()&gt;=$H132,VLOOKUP(XLOOKUP(BB$115,dds!$2:$2,dds!$4:$4),STOCKHISTORY($A133,XLOOKUP(BB$115,dds!$2:$2,dds!$4:$4)),2,FALSE()),VLOOKUP(TODAY(),STOCKHISTORY($A133,TODAY()),2,FALSE())),VLOOKUP(TODAY()-1,STOCKHISTORY($A133,TODAY()-1),2,FALSE())),VLOOKUP(TODAY()-2,STOCKHISTORY($A133,TODAY()-2),2,FALSE())),$E43)</f>
        <v/>
      </c>
      <c r="BC133" s="368" t="str">
        <f t="array" ref="BC133">IFERROR(IFERROR(IFERROR(IF(TODAY()&gt;=$H132,VLOOKUP(XLOOKUP(BC$115,dds!$2:$2,dds!$4:$4),STOCKHISTORY($A133,XLOOKUP(BC$115,dds!$2:$2,dds!$4:$4)),2,FALSE()),VLOOKUP(TODAY(),STOCKHISTORY($A133,TODAY()),2,FALSE())),VLOOKUP(TODAY()-1,STOCKHISTORY($A133,TODAY()-1),2,FALSE())),VLOOKUP(TODAY()-2,STOCKHISTORY($A133,TODAY()-2),2,FALSE())),$E43)</f>
        <v/>
      </c>
      <c r="BD133" s="368" t="str">
        <f t="array" ref="BD133">IFERROR(IFERROR(IFERROR(IF(TODAY()&gt;=$H132,VLOOKUP(XLOOKUP(BD$115,dds!$2:$2,dds!$4:$4),STOCKHISTORY($A133,XLOOKUP(BD$115,dds!$2:$2,dds!$4:$4)),2,FALSE()),VLOOKUP(TODAY(),STOCKHISTORY($A133,TODAY()),2,FALSE())),VLOOKUP(TODAY()-1,STOCKHISTORY($A133,TODAY()-1),2,FALSE())),VLOOKUP(TODAY()-2,STOCKHISTORY($A133,TODAY()-2),2,FALSE())),$E43)</f>
        <v/>
      </c>
      <c r="BE133" s="368" t="str">
        <f t="array" ref="BE133">IFERROR(IFERROR(IFERROR(IF(TODAY()&gt;=$H132,VLOOKUP(XLOOKUP(BE$115,dds!$2:$2,dds!$4:$4),STOCKHISTORY($A133,XLOOKUP(BE$115,dds!$2:$2,dds!$4:$4)),2,FALSE()),VLOOKUP(TODAY(),STOCKHISTORY($A133,TODAY()),2,FALSE())),VLOOKUP(TODAY()-1,STOCKHISTORY($A133,TODAY()-1),2,FALSE())),VLOOKUP(TODAY()-2,STOCKHISTORY($A133,TODAY()-2),2,FALSE())),$E43)</f>
        <v/>
      </c>
      <c r="BF133" s="368" t="str">
        <f t="array" ref="BF133">IFERROR(IFERROR(IFERROR(IF(TODAY()&gt;=$H132,VLOOKUP(XLOOKUP(BF$115,dds!$2:$2,dds!$4:$4),STOCKHISTORY($A133,XLOOKUP(BF$115,dds!$2:$2,dds!$4:$4)),2,FALSE()),VLOOKUP(TODAY(),STOCKHISTORY($A133,TODAY()),2,FALSE())),VLOOKUP(TODAY()-1,STOCKHISTORY($A133,TODAY()-1),2,FALSE())),VLOOKUP(TODAY()-2,STOCKHISTORY($A133,TODAY()-2),2,FALSE())),$E43)</f>
        <v/>
      </c>
      <c r="BG133" s="368" t="str">
        <f t="array" ref="BG133">IFERROR(IFERROR(IFERROR(IF(TODAY()&gt;=$H132,VLOOKUP(XLOOKUP(BG$115,dds!$2:$2,dds!$4:$4),STOCKHISTORY($A133,XLOOKUP(BG$115,dds!$2:$2,dds!$4:$4)),2,FALSE()),VLOOKUP(TODAY(),STOCKHISTORY($A133,TODAY()),2,FALSE())),VLOOKUP(TODAY()-1,STOCKHISTORY($A133,TODAY()-1),2,FALSE())),VLOOKUP(TODAY()-2,STOCKHISTORY($A133,TODAY()-2),2,FALSE())),$E43)</f>
        <v/>
      </c>
      <c r="BH133" s="368" t="str">
        <f t="array" ref="BH133">IFERROR(IFERROR(IFERROR(IF(TODAY()&gt;=$H132,VLOOKUP(XLOOKUP(BH$115,dds!$2:$2,dds!$4:$4),STOCKHISTORY($A133,XLOOKUP(BH$115,dds!$2:$2,dds!$4:$4)),2,FALSE()),VLOOKUP(TODAY(),STOCKHISTORY($A133,TODAY()),2,FALSE())),VLOOKUP(TODAY()-1,STOCKHISTORY($A133,TODAY()-1),2,FALSE())),VLOOKUP(TODAY()-2,STOCKHISTORY($A133,TODAY()-2),2,FALSE())),$E43)</f>
        <v/>
      </c>
      <c r="BI133" s="368" t="str">
        <f t="array" ref="BI133">IFERROR(IFERROR(IFERROR(IF(TODAY()&gt;=$H132,VLOOKUP(XLOOKUP(BI$115,dds!$2:$2,dds!$4:$4),STOCKHISTORY($A133,XLOOKUP(BI$115,dds!$2:$2,dds!$4:$4)),2,FALSE()),VLOOKUP(TODAY(),STOCKHISTORY($A133,TODAY()),2,FALSE())),VLOOKUP(TODAY()-1,STOCKHISTORY($A133,TODAY()-1),2,FALSE())),VLOOKUP(TODAY()-2,STOCKHISTORY($A133,TODAY()-2),2,FALSE())),$E43)</f>
        <v/>
      </c>
      <c r="BJ133" s="368" t="str">
        <f t="array" ref="BJ133">IFERROR(IFERROR(IFERROR(IF(TODAY()&gt;=$H132,VLOOKUP(XLOOKUP(BJ$115,dds!$2:$2,dds!$4:$4),STOCKHISTORY($A133,XLOOKUP(BJ$115,dds!$2:$2,dds!$4:$4)),2,FALSE()),VLOOKUP(TODAY(),STOCKHISTORY($A133,TODAY()),2,FALSE())),VLOOKUP(TODAY()-1,STOCKHISTORY($A133,TODAY()-1),2,FALSE())),VLOOKUP(TODAY()-2,STOCKHISTORY($A133,TODAY()-2),2,FALSE())),$E43)</f>
        <v/>
      </c>
      <c r="BK133" s="368" t="str">
        <f t="array" ref="BK133">IFERROR(IFERROR(IFERROR(IF(TODAY()&gt;=$H132,VLOOKUP(XLOOKUP(BK$115,dds!$2:$2,dds!$4:$4),STOCKHISTORY($A133,XLOOKUP(BK$115,dds!$2:$2,dds!$4:$4)),2,FALSE()),VLOOKUP(TODAY(),STOCKHISTORY($A133,TODAY()),2,FALSE())),VLOOKUP(TODAY()-1,STOCKHISTORY($A133,TODAY()-1),2,FALSE())),VLOOKUP(TODAY()-2,STOCKHISTORY($A133,TODAY()-2),2,FALSE())),$E43)</f>
        <v/>
      </c>
      <c r="BL133" s="368" t="str">
        <f t="array" ref="BL133">IFERROR(IFERROR(IFERROR(IF(TODAY()&gt;=$H132,VLOOKUP(XLOOKUP(BL$115,dds!$2:$2,dds!$4:$4),STOCKHISTORY($A133,XLOOKUP(BL$115,dds!$2:$2,dds!$4:$4)),2,FALSE()),VLOOKUP(TODAY(),STOCKHISTORY($A133,TODAY()),2,FALSE())),VLOOKUP(TODAY()-1,STOCKHISTORY($A133,TODAY()-1),2,FALSE())),VLOOKUP(TODAY()-2,STOCKHISTORY($A133,TODAY()-2),2,FALSE())),$E43)</f>
        <v/>
      </c>
    </row>
    <row r="134" ht="14.25" customHeight="1">
      <c r="A134" s="367"/>
      <c r="B134" s="367"/>
      <c r="C134" s="440" t="str">
        <f t="shared" si="2"/>
        <v/>
      </c>
      <c r="D134" s="367"/>
      <c r="E134" s="368" t="str">
        <f t="array" ref="E134">IFERROR(IFERROR(IFERROR(IF(TODAY()&gt;=$H133,VLOOKUP(XLOOKUP(E$115,dds!$2:$2,dds!$4:$4),STOCKHISTORY($A134,XLOOKUP(E$115,dds!$2:$2,dds!$4:$4)),2,FALSE()),VLOOKUP(TODAY(),STOCKHISTORY($A134,TODAY()),2,FALSE())),VLOOKUP(TODAY()-1,STOCKHISTORY($A134,TODAY()-1),2,FALSE())),VLOOKUP(TODAY()-2,STOCKHISTORY($A134,TODAY()-2),2,FALSE())),$E44)</f>
        <v/>
      </c>
      <c r="F134" s="368" t="str">
        <f t="array" ref="F134">IFERROR(IFERROR(IFERROR(IF(TODAY()&gt;=$H133,VLOOKUP(XLOOKUP(F$115,dds!$2:$2,dds!$4:$4),STOCKHISTORY($A134,XLOOKUP(F$115,dds!$2:$2,dds!$4:$4)),2,FALSE()),VLOOKUP(TODAY(),STOCKHISTORY($A134,TODAY()),2,FALSE())),VLOOKUP(TODAY()-1,STOCKHISTORY($A134,TODAY()-1),2,FALSE())),VLOOKUP(TODAY()-2,STOCKHISTORY($A134,TODAY()-2),2,FALSE())),$E44)</f>
        <v/>
      </c>
      <c r="G134" s="368" t="str">
        <f t="array" ref="G134">IFERROR(IFERROR(IFERROR(IF(TODAY()&gt;=$H133,VLOOKUP(XLOOKUP(G$115,dds!$2:$2,dds!$4:$4),STOCKHISTORY($A134,XLOOKUP(G$115,dds!$2:$2,dds!$4:$4)),2,FALSE()),VLOOKUP(TODAY(),STOCKHISTORY($A134,TODAY()),2,FALSE())),VLOOKUP(TODAY()-1,STOCKHISTORY($A134,TODAY()-1),2,FALSE())),VLOOKUP(TODAY()-2,STOCKHISTORY($A134,TODAY()-2),2,FALSE())),$E44)</f>
        <v/>
      </c>
      <c r="H134" s="368" t="str">
        <f t="array" ref="H134">IFERROR(IFERROR(IFERROR(IF(TODAY()&gt;=$H133,VLOOKUP(XLOOKUP(H$115,dds!$2:$2,dds!$4:$4),STOCKHISTORY($A134,XLOOKUP(H$115,dds!$2:$2,dds!$4:$4)),2,FALSE()),VLOOKUP(TODAY(),STOCKHISTORY($A134,TODAY()),2,FALSE())),VLOOKUP(TODAY()-1,STOCKHISTORY($A134,TODAY()-1),2,FALSE())),VLOOKUP(TODAY()-2,STOCKHISTORY($A134,TODAY()-2),2,FALSE())),$E44)</f>
        <v/>
      </c>
      <c r="I134" s="368" t="str">
        <f t="array" ref="I134">IFERROR(IFERROR(IFERROR(IF(TODAY()&gt;=$H133,VLOOKUP(XLOOKUP(I$115,dds!$2:$2,dds!$4:$4),STOCKHISTORY($A134,XLOOKUP(I$115,dds!$2:$2,dds!$4:$4)),2,FALSE()),VLOOKUP(TODAY(),STOCKHISTORY($A134,TODAY()),2,FALSE())),VLOOKUP(TODAY()-1,STOCKHISTORY($A134,TODAY()-1),2,FALSE())),VLOOKUP(TODAY()-2,STOCKHISTORY($A134,TODAY()-2),2,FALSE())),$E44)</f>
        <v/>
      </c>
      <c r="J134" s="368" t="str">
        <f t="array" ref="J134">IFERROR(IFERROR(IFERROR(IF(TODAY()&gt;=$H133,VLOOKUP(XLOOKUP(J$115,dds!$2:$2,dds!$4:$4),STOCKHISTORY($A134,XLOOKUP(J$115,dds!$2:$2,dds!$4:$4)),2,FALSE()),VLOOKUP(TODAY(),STOCKHISTORY($A134,TODAY()),2,FALSE())),VLOOKUP(TODAY()-1,STOCKHISTORY($A134,TODAY()-1),2,FALSE())),VLOOKUP(TODAY()-2,STOCKHISTORY($A134,TODAY()-2),2,FALSE())),$E44)</f>
        <v/>
      </c>
      <c r="K134" s="368" t="str">
        <f t="array" ref="K134">IFERROR(IFERROR(IFERROR(IF(TODAY()&gt;=$H133,VLOOKUP(XLOOKUP(K$115,dds!$2:$2,dds!$4:$4),STOCKHISTORY($A134,XLOOKUP(K$115,dds!$2:$2,dds!$4:$4)),2,FALSE()),VLOOKUP(TODAY(),STOCKHISTORY($A134,TODAY()),2,FALSE())),VLOOKUP(TODAY()-1,STOCKHISTORY($A134,TODAY()-1),2,FALSE())),VLOOKUP(TODAY()-2,STOCKHISTORY($A134,TODAY()-2),2,FALSE())),$E44)</f>
        <v/>
      </c>
      <c r="L134" s="368" t="str">
        <f t="array" ref="L134">IFERROR(IFERROR(IFERROR(IF(TODAY()&gt;=$H133,VLOOKUP(XLOOKUP(L$115,dds!$2:$2,dds!$4:$4),STOCKHISTORY($A134,XLOOKUP(L$115,dds!$2:$2,dds!$4:$4)),2,FALSE()),VLOOKUP(TODAY(),STOCKHISTORY($A134,TODAY()),2,FALSE())),VLOOKUP(TODAY()-1,STOCKHISTORY($A134,TODAY()-1),2,FALSE())),VLOOKUP(TODAY()-2,STOCKHISTORY($A134,TODAY()-2),2,FALSE())),$E44)</f>
        <v/>
      </c>
      <c r="M134" s="368" t="str">
        <f t="array" ref="M134">IFERROR(IFERROR(IFERROR(IF(TODAY()&gt;=$H133,VLOOKUP(XLOOKUP(M$115,dds!$2:$2,dds!$4:$4),STOCKHISTORY($A134,XLOOKUP(M$115,dds!$2:$2,dds!$4:$4)),2,FALSE()),VLOOKUP(TODAY(),STOCKHISTORY($A134,TODAY()),2,FALSE())),VLOOKUP(TODAY()-1,STOCKHISTORY($A134,TODAY()-1),2,FALSE())),VLOOKUP(TODAY()-2,STOCKHISTORY($A134,TODAY()-2),2,FALSE())),$E44)</f>
        <v/>
      </c>
      <c r="N134" s="368" t="str">
        <f t="array" ref="N134">IFERROR(IFERROR(IFERROR(IF(TODAY()&gt;=$H133,VLOOKUP(XLOOKUP(N$115,dds!$2:$2,dds!$4:$4),STOCKHISTORY($A134,XLOOKUP(N$115,dds!$2:$2,dds!$4:$4)),2,FALSE()),VLOOKUP(TODAY(),STOCKHISTORY($A134,TODAY()),2,FALSE())),VLOOKUP(TODAY()-1,STOCKHISTORY($A134,TODAY()-1),2,FALSE())),VLOOKUP(TODAY()-2,STOCKHISTORY($A134,TODAY()-2),2,FALSE())),$E44)</f>
        <v/>
      </c>
      <c r="O134" s="368" t="str">
        <f t="array" ref="O134">IFERROR(IFERROR(IFERROR(IF(TODAY()&gt;=$H133,VLOOKUP(XLOOKUP(O$115,dds!$2:$2,dds!$4:$4),STOCKHISTORY($A134,XLOOKUP(O$115,dds!$2:$2,dds!$4:$4)),2,FALSE()),VLOOKUP(TODAY(),STOCKHISTORY($A134,TODAY()),2,FALSE())),VLOOKUP(TODAY()-1,STOCKHISTORY($A134,TODAY()-1),2,FALSE())),VLOOKUP(TODAY()-2,STOCKHISTORY($A134,TODAY()-2),2,FALSE())),$E44)</f>
        <v/>
      </c>
      <c r="P134" s="368" t="str">
        <f t="array" ref="P134">IFERROR(IFERROR(IFERROR(IF(TODAY()&gt;=$H133,VLOOKUP(XLOOKUP(P$115,dds!$2:$2,dds!$4:$4),STOCKHISTORY($A134,XLOOKUP(P$115,dds!$2:$2,dds!$4:$4)),2,FALSE()),VLOOKUP(TODAY(),STOCKHISTORY($A134,TODAY()),2,FALSE())),VLOOKUP(TODAY()-1,STOCKHISTORY($A134,TODAY()-1),2,FALSE())),VLOOKUP(TODAY()-2,STOCKHISTORY($A134,TODAY()-2),2,FALSE())),$E44)</f>
        <v/>
      </c>
      <c r="Q134" s="368" t="str">
        <f t="array" ref="Q134">IFERROR(IFERROR(IFERROR(IF(TODAY()&gt;=$H133,VLOOKUP(XLOOKUP(Q$115,dds!$2:$2,dds!$4:$4),STOCKHISTORY($A134,XLOOKUP(Q$115,dds!$2:$2,dds!$4:$4)),2,FALSE()),VLOOKUP(TODAY(),STOCKHISTORY($A134,TODAY()),2,FALSE())),VLOOKUP(TODAY()-1,STOCKHISTORY($A134,TODAY()-1),2,FALSE())),VLOOKUP(TODAY()-2,STOCKHISTORY($A134,TODAY()-2),2,FALSE())),$E44)</f>
        <v/>
      </c>
      <c r="R134" s="368" t="str">
        <f t="array" ref="R134">IFERROR(IFERROR(IFERROR(IF(TODAY()&gt;=$H133,VLOOKUP(XLOOKUP(R$115,dds!$2:$2,dds!$4:$4),STOCKHISTORY($A134,XLOOKUP(R$115,dds!$2:$2,dds!$4:$4)),2,FALSE()),VLOOKUP(TODAY(),STOCKHISTORY($A134,TODAY()),2,FALSE())),VLOOKUP(TODAY()-1,STOCKHISTORY($A134,TODAY()-1),2,FALSE())),VLOOKUP(TODAY()-2,STOCKHISTORY($A134,TODAY()-2),2,FALSE())),$E44)</f>
        <v/>
      </c>
      <c r="S134" s="368" t="str">
        <f t="array" ref="S134">IFERROR(IFERROR(IFERROR(IF(TODAY()&gt;=$H133,VLOOKUP(XLOOKUP(S$115,dds!$2:$2,dds!$4:$4),STOCKHISTORY($A134,XLOOKUP(S$115,dds!$2:$2,dds!$4:$4)),2,FALSE()),VLOOKUP(TODAY(),STOCKHISTORY($A134,TODAY()),2,FALSE())),VLOOKUP(TODAY()-1,STOCKHISTORY($A134,TODAY()-1),2,FALSE())),VLOOKUP(TODAY()-2,STOCKHISTORY($A134,TODAY()-2),2,FALSE())),$E44)</f>
        <v/>
      </c>
      <c r="T134" s="368" t="str">
        <f t="array" ref="T134">IFERROR(IFERROR(IFERROR(IF(TODAY()&gt;=$H133,VLOOKUP(XLOOKUP(T$115,dds!$2:$2,dds!$4:$4),STOCKHISTORY($A134,XLOOKUP(T$115,dds!$2:$2,dds!$4:$4)),2,FALSE()),VLOOKUP(TODAY(),STOCKHISTORY($A134,TODAY()),2,FALSE())),VLOOKUP(TODAY()-1,STOCKHISTORY($A134,TODAY()-1),2,FALSE())),VLOOKUP(TODAY()-2,STOCKHISTORY($A134,TODAY()-2),2,FALSE())),$E44)</f>
        <v/>
      </c>
      <c r="U134" s="368" t="str">
        <f t="array" ref="U134">IFERROR(IFERROR(IFERROR(IF(TODAY()&gt;=$H133,VLOOKUP(XLOOKUP(U$115,dds!$2:$2,dds!$4:$4),STOCKHISTORY($A134,XLOOKUP(U$115,dds!$2:$2,dds!$4:$4)),2,FALSE()),VLOOKUP(TODAY(),STOCKHISTORY($A134,TODAY()),2,FALSE())),VLOOKUP(TODAY()-1,STOCKHISTORY($A134,TODAY()-1),2,FALSE())),VLOOKUP(TODAY()-2,STOCKHISTORY($A134,TODAY()-2),2,FALSE())),$E44)</f>
        <v/>
      </c>
      <c r="V134" s="368" t="str">
        <f t="array" ref="V134">IFERROR(IFERROR(IFERROR(IF(TODAY()&gt;=$H133,VLOOKUP(XLOOKUP(V$115,dds!$2:$2,dds!$4:$4),STOCKHISTORY($A134,XLOOKUP(V$115,dds!$2:$2,dds!$4:$4)),2,FALSE()),VLOOKUP(TODAY(),STOCKHISTORY($A134,TODAY()),2,FALSE())),VLOOKUP(TODAY()-1,STOCKHISTORY($A134,TODAY()-1),2,FALSE())),VLOOKUP(TODAY()-2,STOCKHISTORY($A134,TODAY()-2),2,FALSE())),$E44)</f>
        <v/>
      </c>
      <c r="W134" s="368" t="str">
        <f t="array" ref="W134">IFERROR(IFERROR(IFERROR(IF(TODAY()&gt;=$H133,VLOOKUP(XLOOKUP(W$115,dds!$2:$2,dds!$4:$4),STOCKHISTORY($A134,XLOOKUP(W$115,dds!$2:$2,dds!$4:$4)),2,FALSE()),VLOOKUP(TODAY(),STOCKHISTORY($A134,TODAY()),2,FALSE())),VLOOKUP(TODAY()-1,STOCKHISTORY($A134,TODAY()-1),2,FALSE())),VLOOKUP(TODAY()-2,STOCKHISTORY($A134,TODAY()-2),2,FALSE())),$E44)</f>
        <v/>
      </c>
      <c r="X134" s="368" t="str">
        <f t="array" ref="X134">IFERROR(IFERROR(IFERROR(IF(TODAY()&gt;=$H133,VLOOKUP(XLOOKUP(X$115,dds!$2:$2,dds!$4:$4),STOCKHISTORY($A134,XLOOKUP(X$115,dds!$2:$2,dds!$4:$4)),2,FALSE()),VLOOKUP(TODAY(),STOCKHISTORY($A134,TODAY()),2,FALSE())),VLOOKUP(TODAY()-1,STOCKHISTORY($A134,TODAY()-1),2,FALSE())),VLOOKUP(TODAY()-2,STOCKHISTORY($A134,TODAY()-2),2,FALSE())),$E44)</f>
        <v/>
      </c>
      <c r="Y134" s="368" t="str">
        <f t="array" ref="Y134">IFERROR(IFERROR(IFERROR(IF(TODAY()&gt;=$H133,VLOOKUP(XLOOKUP(Y$115,dds!$2:$2,dds!$4:$4),STOCKHISTORY($A134,XLOOKUP(Y$115,dds!$2:$2,dds!$4:$4)),2,FALSE()),VLOOKUP(TODAY(),STOCKHISTORY($A134,TODAY()),2,FALSE())),VLOOKUP(TODAY()-1,STOCKHISTORY($A134,TODAY()-1),2,FALSE())),VLOOKUP(TODAY()-2,STOCKHISTORY($A134,TODAY()-2),2,FALSE())),$E44)</f>
        <v/>
      </c>
      <c r="Z134" s="368" t="str">
        <f t="array" ref="Z134">IFERROR(IFERROR(IFERROR(IF(TODAY()&gt;=$H133,VLOOKUP(XLOOKUP(Z$115,dds!$2:$2,dds!$4:$4),STOCKHISTORY($A134,XLOOKUP(Z$115,dds!$2:$2,dds!$4:$4)),2,FALSE()),VLOOKUP(TODAY(),STOCKHISTORY($A134,TODAY()),2,FALSE())),VLOOKUP(TODAY()-1,STOCKHISTORY($A134,TODAY()-1),2,FALSE())),VLOOKUP(TODAY()-2,STOCKHISTORY($A134,TODAY()-2),2,FALSE())),$E44)</f>
        <v/>
      </c>
      <c r="AA134" s="368" t="str">
        <f t="array" ref="AA134">IFERROR(IFERROR(IFERROR(IF(TODAY()&gt;=$H133,VLOOKUP(XLOOKUP(AA$115,dds!$2:$2,dds!$4:$4),STOCKHISTORY($A134,XLOOKUP(AA$115,dds!$2:$2,dds!$4:$4)),2,FALSE()),VLOOKUP(TODAY(),STOCKHISTORY($A134,TODAY()),2,FALSE())),VLOOKUP(TODAY()-1,STOCKHISTORY($A134,TODAY()-1),2,FALSE())),VLOOKUP(TODAY()-2,STOCKHISTORY($A134,TODAY()-2),2,FALSE())),$E44)</f>
        <v/>
      </c>
      <c r="AB134" s="368" t="str">
        <f t="array" ref="AB134">IFERROR(IFERROR(IFERROR(IF(TODAY()&gt;=$H133,VLOOKUP(XLOOKUP(AB$115,dds!$2:$2,dds!$4:$4),STOCKHISTORY($A134,XLOOKUP(AB$115,dds!$2:$2,dds!$4:$4)),2,FALSE()),VLOOKUP(TODAY(),STOCKHISTORY($A134,TODAY()),2,FALSE())),VLOOKUP(TODAY()-1,STOCKHISTORY($A134,TODAY()-1),2,FALSE())),VLOOKUP(TODAY()-2,STOCKHISTORY($A134,TODAY()-2),2,FALSE())),$E44)</f>
        <v/>
      </c>
      <c r="AC134" s="368" t="str">
        <f t="array" ref="AC134">IFERROR(IFERROR(IFERROR(IF(TODAY()&gt;=$H133,VLOOKUP(XLOOKUP(AC$115,dds!$2:$2,dds!$4:$4),STOCKHISTORY($A134,XLOOKUP(AC$115,dds!$2:$2,dds!$4:$4)),2,FALSE()),VLOOKUP(TODAY(),STOCKHISTORY($A134,TODAY()),2,FALSE())),VLOOKUP(TODAY()-1,STOCKHISTORY($A134,TODAY()-1),2,FALSE())),VLOOKUP(TODAY()-2,STOCKHISTORY($A134,TODAY()-2),2,FALSE())),$E44)</f>
        <v/>
      </c>
      <c r="AD134" s="368" t="str">
        <f t="array" ref="AD134">IFERROR(IFERROR(IFERROR(IF(TODAY()&gt;=$H133,VLOOKUP(XLOOKUP(AD$115,dds!$2:$2,dds!$4:$4),STOCKHISTORY($A134,XLOOKUP(AD$115,dds!$2:$2,dds!$4:$4)),2,FALSE()),VLOOKUP(TODAY(),STOCKHISTORY($A134,TODAY()),2,FALSE())),VLOOKUP(TODAY()-1,STOCKHISTORY($A134,TODAY()-1),2,FALSE())),VLOOKUP(TODAY()-2,STOCKHISTORY($A134,TODAY()-2),2,FALSE())),$E44)</f>
        <v/>
      </c>
      <c r="AE134" s="368" t="str">
        <f t="array" ref="AE134">IFERROR(IFERROR(IFERROR(IF(TODAY()&gt;=$H133,VLOOKUP(XLOOKUP(AE$115,dds!$2:$2,dds!$4:$4),STOCKHISTORY($A134,XLOOKUP(AE$115,dds!$2:$2,dds!$4:$4)),2,FALSE()),VLOOKUP(TODAY(),STOCKHISTORY($A134,TODAY()),2,FALSE())),VLOOKUP(TODAY()-1,STOCKHISTORY($A134,TODAY()-1),2,FALSE())),VLOOKUP(TODAY()-2,STOCKHISTORY($A134,TODAY()-2),2,FALSE())),$E44)</f>
        <v/>
      </c>
      <c r="AF134" s="368" t="str">
        <f t="array" ref="AF134">IFERROR(IFERROR(IFERROR(IF(TODAY()&gt;=$H133,VLOOKUP(XLOOKUP(AF$115,dds!$2:$2,dds!$4:$4),STOCKHISTORY($A134,XLOOKUP(AF$115,dds!$2:$2,dds!$4:$4)),2,FALSE()),VLOOKUP(TODAY(),STOCKHISTORY($A134,TODAY()),2,FALSE())),VLOOKUP(TODAY()-1,STOCKHISTORY($A134,TODAY()-1),2,FALSE())),VLOOKUP(TODAY()-2,STOCKHISTORY($A134,TODAY()-2),2,FALSE())),$E44)</f>
        <v/>
      </c>
      <c r="AG134" s="368" t="str">
        <f t="array" ref="AG134">IFERROR(IFERROR(IFERROR(IF(TODAY()&gt;=$H133,VLOOKUP(XLOOKUP(AG$115,dds!$2:$2,dds!$4:$4),STOCKHISTORY($A134,XLOOKUP(AG$115,dds!$2:$2,dds!$4:$4)),2,FALSE()),VLOOKUP(TODAY(),STOCKHISTORY($A134,TODAY()),2,FALSE())),VLOOKUP(TODAY()-1,STOCKHISTORY($A134,TODAY()-1),2,FALSE())),VLOOKUP(TODAY()-2,STOCKHISTORY($A134,TODAY()-2),2,FALSE())),$E44)</f>
        <v/>
      </c>
      <c r="AH134" s="368" t="str">
        <f t="array" ref="AH134">IFERROR(IFERROR(IFERROR(IF(TODAY()&gt;=$H133,VLOOKUP(XLOOKUP(AH$115,dds!$2:$2,dds!$4:$4),STOCKHISTORY($A134,XLOOKUP(AH$115,dds!$2:$2,dds!$4:$4)),2,FALSE()),VLOOKUP(TODAY(),STOCKHISTORY($A134,TODAY()),2,FALSE())),VLOOKUP(TODAY()-1,STOCKHISTORY($A134,TODAY()-1),2,FALSE())),VLOOKUP(TODAY()-2,STOCKHISTORY($A134,TODAY()-2),2,FALSE())),$E44)</f>
        <v/>
      </c>
      <c r="AI134" s="368" t="str">
        <f t="array" ref="AI134">IFERROR(IFERROR(IFERROR(IF(TODAY()&gt;=$H133,VLOOKUP(XLOOKUP(AI$115,dds!$2:$2,dds!$4:$4),STOCKHISTORY($A134,XLOOKUP(AI$115,dds!$2:$2,dds!$4:$4)),2,FALSE()),VLOOKUP(TODAY(),STOCKHISTORY($A134,TODAY()),2,FALSE())),VLOOKUP(TODAY()-1,STOCKHISTORY($A134,TODAY()-1),2,FALSE())),VLOOKUP(TODAY()-2,STOCKHISTORY($A134,TODAY()-2),2,FALSE())),$E44)</f>
        <v/>
      </c>
      <c r="AJ134" s="368" t="str">
        <f t="array" ref="AJ134">IFERROR(IFERROR(IFERROR(IF(TODAY()&gt;=$H133,VLOOKUP(XLOOKUP(AJ$115,dds!$2:$2,dds!$4:$4),STOCKHISTORY($A134,XLOOKUP(AJ$115,dds!$2:$2,dds!$4:$4)),2,FALSE()),VLOOKUP(TODAY(),STOCKHISTORY($A134,TODAY()),2,FALSE())),VLOOKUP(TODAY()-1,STOCKHISTORY($A134,TODAY()-1),2,FALSE())),VLOOKUP(TODAY()-2,STOCKHISTORY($A134,TODAY()-2),2,FALSE())),$E44)</f>
        <v/>
      </c>
      <c r="AK134" s="368" t="str">
        <f t="array" ref="AK134">IFERROR(IFERROR(IFERROR(IF(TODAY()&gt;=$H133,VLOOKUP(XLOOKUP(AK$115,dds!$2:$2,dds!$4:$4),STOCKHISTORY($A134,XLOOKUP(AK$115,dds!$2:$2,dds!$4:$4)),2,FALSE()),VLOOKUP(TODAY(),STOCKHISTORY($A134,TODAY()),2,FALSE())),VLOOKUP(TODAY()-1,STOCKHISTORY($A134,TODAY()-1),2,FALSE())),VLOOKUP(TODAY()-2,STOCKHISTORY($A134,TODAY()-2),2,FALSE())),$E44)</f>
        <v/>
      </c>
      <c r="AL134" s="368" t="str">
        <f t="array" ref="AL134">IFERROR(IFERROR(IFERROR(IF(TODAY()&gt;=$H133,VLOOKUP(XLOOKUP(AL$115,dds!$2:$2,dds!$4:$4),STOCKHISTORY($A134,XLOOKUP(AL$115,dds!$2:$2,dds!$4:$4)),2,FALSE()),VLOOKUP(TODAY(),STOCKHISTORY($A134,TODAY()),2,FALSE())),VLOOKUP(TODAY()-1,STOCKHISTORY($A134,TODAY()-1),2,FALSE())),VLOOKUP(TODAY()-2,STOCKHISTORY($A134,TODAY()-2),2,FALSE())),$E44)</f>
        <v/>
      </c>
      <c r="AM134" s="368" t="str">
        <f t="array" ref="AM134">IFERROR(IFERROR(IFERROR(IF(TODAY()&gt;=$H133,VLOOKUP(XLOOKUP(AM$115,dds!$2:$2,dds!$4:$4),STOCKHISTORY($A134,XLOOKUP(AM$115,dds!$2:$2,dds!$4:$4)),2,FALSE()),VLOOKUP(TODAY(),STOCKHISTORY($A134,TODAY()),2,FALSE())),VLOOKUP(TODAY()-1,STOCKHISTORY($A134,TODAY()-1),2,FALSE())),VLOOKUP(TODAY()-2,STOCKHISTORY($A134,TODAY()-2),2,FALSE())),$E44)</f>
        <v/>
      </c>
      <c r="AN134" s="368" t="str">
        <f t="array" ref="AN134">IFERROR(IFERROR(IFERROR(IF(TODAY()&gt;=$H133,VLOOKUP(XLOOKUP(AN$115,dds!$2:$2,dds!$4:$4),STOCKHISTORY($A134,XLOOKUP(AN$115,dds!$2:$2,dds!$4:$4)),2,FALSE()),VLOOKUP(TODAY(),STOCKHISTORY($A134,TODAY()),2,FALSE())),VLOOKUP(TODAY()-1,STOCKHISTORY($A134,TODAY()-1),2,FALSE())),VLOOKUP(TODAY()-2,STOCKHISTORY($A134,TODAY()-2),2,FALSE())),$E44)</f>
        <v/>
      </c>
      <c r="AO134" s="368" t="str">
        <f t="array" ref="AO134">IFERROR(IFERROR(IFERROR(IF(TODAY()&gt;=$H133,VLOOKUP(XLOOKUP(AO$115,dds!$2:$2,dds!$4:$4),STOCKHISTORY($A134,XLOOKUP(AO$115,dds!$2:$2,dds!$4:$4)),2,FALSE()),VLOOKUP(TODAY(),STOCKHISTORY($A134,TODAY()),2,FALSE())),VLOOKUP(TODAY()-1,STOCKHISTORY($A134,TODAY()-1),2,FALSE())),VLOOKUP(TODAY()-2,STOCKHISTORY($A134,TODAY()-2),2,FALSE())),$E44)</f>
        <v/>
      </c>
      <c r="AP134" s="368" t="str">
        <f t="array" ref="AP134">IFERROR(IFERROR(IFERROR(IF(TODAY()&gt;=$H133,VLOOKUP(XLOOKUP(AP$115,dds!$2:$2,dds!$4:$4),STOCKHISTORY($A134,XLOOKUP(AP$115,dds!$2:$2,dds!$4:$4)),2,FALSE()),VLOOKUP(TODAY(),STOCKHISTORY($A134,TODAY()),2,FALSE())),VLOOKUP(TODAY()-1,STOCKHISTORY($A134,TODAY()-1),2,FALSE())),VLOOKUP(TODAY()-2,STOCKHISTORY($A134,TODAY()-2),2,FALSE())),$E44)</f>
        <v/>
      </c>
      <c r="AQ134" s="368" t="str">
        <f t="array" ref="AQ134">IFERROR(IFERROR(IFERROR(IF(TODAY()&gt;=$H133,VLOOKUP(XLOOKUP(AQ$115,dds!$2:$2,dds!$4:$4),STOCKHISTORY($A134,XLOOKUP(AQ$115,dds!$2:$2,dds!$4:$4)),2,FALSE()),VLOOKUP(TODAY(),STOCKHISTORY($A134,TODAY()),2,FALSE())),VLOOKUP(TODAY()-1,STOCKHISTORY($A134,TODAY()-1),2,FALSE())),VLOOKUP(TODAY()-2,STOCKHISTORY($A134,TODAY()-2),2,FALSE())),$E44)</f>
        <v/>
      </c>
      <c r="AR134" s="368" t="str">
        <f t="array" ref="AR134">IFERROR(IFERROR(IFERROR(IF(TODAY()&gt;=$H133,VLOOKUP(XLOOKUP(AR$115,dds!$2:$2,dds!$4:$4),STOCKHISTORY($A134,XLOOKUP(AR$115,dds!$2:$2,dds!$4:$4)),2,FALSE()),VLOOKUP(TODAY(),STOCKHISTORY($A134,TODAY()),2,FALSE())),VLOOKUP(TODAY()-1,STOCKHISTORY($A134,TODAY()-1),2,FALSE())),VLOOKUP(TODAY()-2,STOCKHISTORY($A134,TODAY()-2),2,FALSE())),$E44)</f>
        <v/>
      </c>
      <c r="AS134" s="368" t="str">
        <f t="array" ref="AS134">IFERROR(IFERROR(IFERROR(IF(TODAY()&gt;=$H133,VLOOKUP(XLOOKUP(AS$115,dds!$2:$2,dds!$4:$4),STOCKHISTORY($A134,XLOOKUP(AS$115,dds!$2:$2,dds!$4:$4)),2,FALSE()),VLOOKUP(TODAY(),STOCKHISTORY($A134,TODAY()),2,FALSE())),VLOOKUP(TODAY()-1,STOCKHISTORY($A134,TODAY()-1),2,FALSE())),VLOOKUP(TODAY()-2,STOCKHISTORY($A134,TODAY()-2),2,FALSE())),$E44)</f>
        <v/>
      </c>
      <c r="AT134" s="368" t="str">
        <f t="array" ref="AT134">IFERROR(IFERROR(IFERROR(IF(TODAY()&gt;=$H133,VLOOKUP(XLOOKUP(AT$115,dds!$2:$2,dds!$4:$4),STOCKHISTORY($A134,XLOOKUP(AT$115,dds!$2:$2,dds!$4:$4)),2,FALSE()),VLOOKUP(TODAY(),STOCKHISTORY($A134,TODAY()),2,FALSE())),VLOOKUP(TODAY()-1,STOCKHISTORY($A134,TODAY()-1),2,FALSE())),VLOOKUP(TODAY()-2,STOCKHISTORY($A134,TODAY()-2),2,FALSE())),$E44)</f>
        <v/>
      </c>
      <c r="AU134" s="368" t="str">
        <f t="array" ref="AU134">IFERROR(IFERROR(IFERROR(IF(TODAY()&gt;=$H133,VLOOKUP(XLOOKUP(AU$115,dds!$2:$2,dds!$4:$4),STOCKHISTORY($A134,XLOOKUP(AU$115,dds!$2:$2,dds!$4:$4)),2,FALSE()),VLOOKUP(TODAY(),STOCKHISTORY($A134,TODAY()),2,FALSE())),VLOOKUP(TODAY()-1,STOCKHISTORY($A134,TODAY()-1),2,FALSE())),VLOOKUP(TODAY()-2,STOCKHISTORY($A134,TODAY()-2),2,FALSE())),$E44)</f>
        <v/>
      </c>
      <c r="AV134" s="368" t="str">
        <f t="array" ref="AV134">IFERROR(IFERROR(IFERROR(IF(TODAY()&gt;=$H133,VLOOKUP(XLOOKUP(AV$115,dds!$2:$2,dds!$4:$4),STOCKHISTORY($A134,XLOOKUP(AV$115,dds!$2:$2,dds!$4:$4)),2,FALSE()),VLOOKUP(TODAY(),STOCKHISTORY($A134,TODAY()),2,FALSE())),VLOOKUP(TODAY()-1,STOCKHISTORY($A134,TODAY()-1),2,FALSE())),VLOOKUP(TODAY()-2,STOCKHISTORY($A134,TODAY()-2),2,FALSE())),$E44)</f>
        <v/>
      </c>
      <c r="AW134" s="368" t="str">
        <f t="array" ref="AW134">IFERROR(IFERROR(IFERROR(IF(TODAY()&gt;=$H133,VLOOKUP(XLOOKUP(AW$115,dds!$2:$2,dds!$4:$4),STOCKHISTORY($A134,XLOOKUP(AW$115,dds!$2:$2,dds!$4:$4)),2,FALSE()),VLOOKUP(TODAY(),STOCKHISTORY($A134,TODAY()),2,FALSE())),VLOOKUP(TODAY()-1,STOCKHISTORY($A134,TODAY()-1),2,FALSE())),VLOOKUP(TODAY()-2,STOCKHISTORY($A134,TODAY()-2),2,FALSE())),$E44)</f>
        <v/>
      </c>
      <c r="AX134" s="368" t="str">
        <f t="array" ref="AX134">IFERROR(IFERROR(IFERROR(IF(TODAY()&gt;=$H133,VLOOKUP(XLOOKUP(AX$115,dds!$2:$2,dds!$4:$4),STOCKHISTORY($A134,XLOOKUP(AX$115,dds!$2:$2,dds!$4:$4)),2,FALSE()),VLOOKUP(TODAY(),STOCKHISTORY($A134,TODAY()),2,FALSE())),VLOOKUP(TODAY()-1,STOCKHISTORY($A134,TODAY()-1),2,FALSE())),VLOOKUP(TODAY()-2,STOCKHISTORY($A134,TODAY()-2),2,FALSE())),$E44)</f>
        <v/>
      </c>
      <c r="AY134" s="368" t="str">
        <f t="array" ref="AY134">IFERROR(IFERROR(IFERROR(IF(TODAY()&gt;=$H133,VLOOKUP(XLOOKUP(AY$115,dds!$2:$2,dds!$4:$4),STOCKHISTORY($A134,XLOOKUP(AY$115,dds!$2:$2,dds!$4:$4)),2,FALSE()),VLOOKUP(TODAY(),STOCKHISTORY($A134,TODAY()),2,FALSE())),VLOOKUP(TODAY()-1,STOCKHISTORY($A134,TODAY()-1),2,FALSE())),VLOOKUP(TODAY()-2,STOCKHISTORY($A134,TODAY()-2),2,FALSE())),$E44)</f>
        <v/>
      </c>
      <c r="AZ134" s="368" t="str">
        <f t="array" ref="AZ134">IFERROR(IFERROR(IFERROR(IF(TODAY()&gt;=$H133,VLOOKUP(XLOOKUP(AZ$115,dds!$2:$2,dds!$4:$4),STOCKHISTORY($A134,XLOOKUP(AZ$115,dds!$2:$2,dds!$4:$4)),2,FALSE()),VLOOKUP(TODAY(),STOCKHISTORY($A134,TODAY()),2,FALSE())),VLOOKUP(TODAY()-1,STOCKHISTORY($A134,TODAY()-1),2,FALSE())),VLOOKUP(TODAY()-2,STOCKHISTORY($A134,TODAY()-2),2,FALSE())),$E44)</f>
        <v/>
      </c>
      <c r="BA134" s="368" t="str">
        <f t="array" ref="BA134">IFERROR(IFERROR(IFERROR(IF(TODAY()&gt;=$H133,VLOOKUP(XLOOKUP(BA$115,dds!$2:$2,dds!$4:$4),STOCKHISTORY($A134,XLOOKUP(BA$115,dds!$2:$2,dds!$4:$4)),2,FALSE()),VLOOKUP(TODAY(),STOCKHISTORY($A134,TODAY()),2,FALSE())),VLOOKUP(TODAY()-1,STOCKHISTORY($A134,TODAY()-1),2,FALSE())),VLOOKUP(TODAY()-2,STOCKHISTORY($A134,TODAY()-2),2,FALSE())),$E44)</f>
        <v/>
      </c>
      <c r="BB134" s="368" t="str">
        <f t="array" ref="BB134">IFERROR(IFERROR(IFERROR(IF(TODAY()&gt;=$H133,VLOOKUP(XLOOKUP(BB$115,dds!$2:$2,dds!$4:$4),STOCKHISTORY($A134,XLOOKUP(BB$115,dds!$2:$2,dds!$4:$4)),2,FALSE()),VLOOKUP(TODAY(),STOCKHISTORY($A134,TODAY()),2,FALSE())),VLOOKUP(TODAY()-1,STOCKHISTORY($A134,TODAY()-1),2,FALSE())),VLOOKUP(TODAY()-2,STOCKHISTORY($A134,TODAY()-2),2,FALSE())),$E44)</f>
        <v/>
      </c>
      <c r="BC134" s="368" t="str">
        <f t="array" ref="BC134">IFERROR(IFERROR(IFERROR(IF(TODAY()&gt;=$H133,VLOOKUP(XLOOKUP(BC$115,dds!$2:$2,dds!$4:$4),STOCKHISTORY($A134,XLOOKUP(BC$115,dds!$2:$2,dds!$4:$4)),2,FALSE()),VLOOKUP(TODAY(),STOCKHISTORY($A134,TODAY()),2,FALSE())),VLOOKUP(TODAY()-1,STOCKHISTORY($A134,TODAY()-1),2,FALSE())),VLOOKUP(TODAY()-2,STOCKHISTORY($A134,TODAY()-2),2,FALSE())),$E44)</f>
        <v/>
      </c>
      <c r="BD134" s="368" t="str">
        <f t="array" ref="BD134">IFERROR(IFERROR(IFERROR(IF(TODAY()&gt;=$H133,VLOOKUP(XLOOKUP(BD$115,dds!$2:$2,dds!$4:$4),STOCKHISTORY($A134,XLOOKUP(BD$115,dds!$2:$2,dds!$4:$4)),2,FALSE()),VLOOKUP(TODAY(),STOCKHISTORY($A134,TODAY()),2,FALSE())),VLOOKUP(TODAY()-1,STOCKHISTORY($A134,TODAY()-1),2,FALSE())),VLOOKUP(TODAY()-2,STOCKHISTORY($A134,TODAY()-2),2,FALSE())),$E44)</f>
        <v/>
      </c>
      <c r="BE134" s="368" t="str">
        <f t="array" ref="BE134">IFERROR(IFERROR(IFERROR(IF(TODAY()&gt;=$H133,VLOOKUP(XLOOKUP(BE$115,dds!$2:$2,dds!$4:$4),STOCKHISTORY($A134,XLOOKUP(BE$115,dds!$2:$2,dds!$4:$4)),2,FALSE()),VLOOKUP(TODAY(),STOCKHISTORY($A134,TODAY()),2,FALSE())),VLOOKUP(TODAY()-1,STOCKHISTORY($A134,TODAY()-1),2,FALSE())),VLOOKUP(TODAY()-2,STOCKHISTORY($A134,TODAY()-2),2,FALSE())),$E44)</f>
        <v/>
      </c>
      <c r="BF134" s="368" t="str">
        <f t="array" ref="BF134">IFERROR(IFERROR(IFERROR(IF(TODAY()&gt;=$H133,VLOOKUP(XLOOKUP(BF$115,dds!$2:$2,dds!$4:$4),STOCKHISTORY($A134,XLOOKUP(BF$115,dds!$2:$2,dds!$4:$4)),2,FALSE()),VLOOKUP(TODAY(),STOCKHISTORY($A134,TODAY()),2,FALSE())),VLOOKUP(TODAY()-1,STOCKHISTORY($A134,TODAY()-1),2,FALSE())),VLOOKUP(TODAY()-2,STOCKHISTORY($A134,TODAY()-2),2,FALSE())),$E44)</f>
        <v/>
      </c>
      <c r="BG134" s="368" t="str">
        <f t="array" ref="BG134">IFERROR(IFERROR(IFERROR(IF(TODAY()&gt;=$H133,VLOOKUP(XLOOKUP(BG$115,dds!$2:$2,dds!$4:$4),STOCKHISTORY($A134,XLOOKUP(BG$115,dds!$2:$2,dds!$4:$4)),2,FALSE()),VLOOKUP(TODAY(),STOCKHISTORY($A134,TODAY()),2,FALSE())),VLOOKUP(TODAY()-1,STOCKHISTORY($A134,TODAY()-1),2,FALSE())),VLOOKUP(TODAY()-2,STOCKHISTORY($A134,TODAY()-2),2,FALSE())),$E44)</f>
        <v/>
      </c>
      <c r="BH134" s="368" t="str">
        <f t="array" ref="BH134">IFERROR(IFERROR(IFERROR(IF(TODAY()&gt;=$H133,VLOOKUP(XLOOKUP(BH$115,dds!$2:$2,dds!$4:$4),STOCKHISTORY($A134,XLOOKUP(BH$115,dds!$2:$2,dds!$4:$4)),2,FALSE()),VLOOKUP(TODAY(),STOCKHISTORY($A134,TODAY()),2,FALSE())),VLOOKUP(TODAY()-1,STOCKHISTORY($A134,TODAY()-1),2,FALSE())),VLOOKUP(TODAY()-2,STOCKHISTORY($A134,TODAY()-2),2,FALSE())),$E44)</f>
        <v/>
      </c>
      <c r="BI134" s="368" t="str">
        <f t="array" ref="BI134">IFERROR(IFERROR(IFERROR(IF(TODAY()&gt;=$H133,VLOOKUP(XLOOKUP(BI$115,dds!$2:$2,dds!$4:$4),STOCKHISTORY($A134,XLOOKUP(BI$115,dds!$2:$2,dds!$4:$4)),2,FALSE()),VLOOKUP(TODAY(),STOCKHISTORY($A134,TODAY()),2,FALSE())),VLOOKUP(TODAY()-1,STOCKHISTORY($A134,TODAY()-1),2,FALSE())),VLOOKUP(TODAY()-2,STOCKHISTORY($A134,TODAY()-2),2,FALSE())),$E44)</f>
        <v/>
      </c>
      <c r="BJ134" s="368" t="str">
        <f t="array" ref="BJ134">IFERROR(IFERROR(IFERROR(IF(TODAY()&gt;=$H133,VLOOKUP(XLOOKUP(BJ$115,dds!$2:$2,dds!$4:$4),STOCKHISTORY($A134,XLOOKUP(BJ$115,dds!$2:$2,dds!$4:$4)),2,FALSE()),VLOOKUP(TODAY(),STOCKHISTORY($A134,TODAY()),2,FALSE())),VLOOKUP(TODAY()-1,STOCKHISTORY($A134,TODAY()-1),2,FALSE())),VLOOKUP(TODAY()-2,STOCKHISTORY($A134,TODAY()-2),2,FALSE())),$E44)</f>
        <v/>
      </c>
      <c r="BK134" s="368" t="str">
        <f t="array" ref="BK134">IFERROR(IFERROR(IFERROR(IF(TODAY()&gt;=$H133,VLOOKUP(XLOOKUP(BK$115,dds!$2:$2,dds!$4:$4),STOCKHISTORY($A134,XLOOKUP(BK$115,dds!$2:$2,dds!$4:$4)),2,FALSE()),VLOOKUP(TODAY(),STOCKHISTORY($A134,TODAY()),2,FALSE())),VLOOKUP(TODAY()-1,STOCKHISTORY($A134,TODAY()-1),2,FALSE())),VLOOKUP(TODAY()-2,STOCKHISTORY($A134,TODAY()-2),2,FALSE())),$E44)</f>
        <v/>
      </c>
      <c r="BL134" s="368" t="str">
        <f t="array" ref="BL134">IFERROR(IFERROR(IFERROR(IF(TODAY()&gt;=$H133,VLOOKUP(XLOOKUP(BL$115,dds!$2:$2,dds!$4:$4),STOCKHISTORY($A134,XLOOKUP(BL$115,dds!$2:$2,dds!$4:$4)),2,FALSE()),VLOOKUP(TODAY(),STOCKHISTORY($A134,TODAY()),2,FALSE())),VLOOKUP(TODAY()-1,STOCKHISTORY($A134,TODAY()-1),2,FALSE())),VLOOKUP(TODAY()-2,STOCKHISTORY($A134,TODAY()-2),2,FALSE())),$E44)</f>
        <v/>
      </c>
    </row>
    <row r="135" ht="14.25" customHeight="1">
      <c r="A135" s="367"/>
      <c r="B135" s="367"/>
      <c r="C135" s="440" t="str">
        <f t="shared" si="2"/>
        <v/>
      </c>
      <c r="D135" s="367"/>
      <c r="E135" s="368" t="str">
        <f t="array" ref="E135">IFERROR(IFERROR(IFERROR(IF(TODAY()&gt;=$H134,VLOOKUP(XLOOKUP(E$115,dds!$2:$2,dds!$4:$4),STOCKHISTORY($A135,XLOOKUP(E$115,dds!$2:$2,dds!$4:$4)),2,FALSE()),VLOOKUP(TODAY(),STOCKHISTORY($A135,TODAY()),2,FALSE())),VLOOKUP(TODAY()-1,STOCKHISTORY($A135,TODAY()-1),2,FALSE())),VLOOKUP(TODAY()-2,STOCKHISTORY($A135,TODAY()-2),2,FALSE())),$E45)</f>
        <v/>
      </c>
      <c r="F135" s="368" t="str">
        <f t="array" ref="F135">IFERROR(IFERROR(IFERROR(IF(TODAY()&gt;=$H134,VLOOKUP(XLOOKUP(F$115,dds!$2:$2,dds!$4:$4),STOCKHISTORY($A135,XLOOKUP(F$115,dds!$2:$2,dds!$4:$4)),2,FALSE()),VLOOKUP(TODAY(),STOCKHISTORY($A135,TODAY()),2,FALSE())),VLOOKUP(TODAY()-1,STOCKHISTORY($A135,TODAY()-1),2,FALSE())),VLOOKUP(TODAY()-2,STOCKHISTORY($A135,TODAY()-2),2,FALSE())),$E45)</f>
        <v/>
      </c>
      <c r="G135" s="368" t="str">
        <f t="array" ref="G135">IFERROR(IFERROR(IFERROR(IF(TODAY()&gt;=$H134,VLOOKUP(XLOOKUP(G$115,dds!$2:$2,dds!$4:$4),STOCKHISTORY($A135,XLOOKUP(G$115,dds!$2:$2,dds!$4:$4)),2,FALSE()),VLOOKUP(TODAY(),STOCKHISTORY($A135,TODAY()),2,FALSE())),VLOOKUP(TODAY()-1,STOCKHISTORY($A135,TODAY()-1),2,FALSE())),VLOOKUP(TODAY()-2,STOCKHISTORY($A135,TODAY()-2),2,FALSE())),$E45)</f>
        <v/>
      </c>
      <c r="H135" s="368" t="str">
        <f t="array" ref="H135">IFERROR(IFERROR(IFERROR(IF(TODAY()&gt;=$H134,VLOOKUP(XLOOKUP(H$115,dds!$2:$2,dds!$4:$4),STOCKHISTORY($A135,XLOOKUP(H$115,dds!$2:$2,dds!$4:$4)),2,FALSE()),VLOOKUP(TODAY(),STOCKHISTORY($A135,TODAY()),2,FALSE())),VLOOKUP(TODAY()-1,STOCKHISTORY($A135,TODAY()-1),2,FALSE())),VLOOKUP(TODAY()-2,STOCKHISTORY($A135,TODAY()-2),2,FALSE())),$E45)</f>
        <v/>
      </c>
      <c r="I135" s="368" t="str">
        <f t="array" ref="I135">IFERROR(IFERROR(IFERROR(IF(TODAY()&gt;=$H134,VLOOKUP(XLOOKUP(I$115,dds!$2:$2,dds!$4:$4),STOCKHISTORY($A135,XLOOKUP(I$115,dds!$2:$2,dds!$4:$4)),2,FALSE()),VLOOKUP(TODAY(),STOCKHISTORY($A135,TODAY()),2,FALSE())),VLOOKUP(TODAY()-1,STOCKHISTORY($A135,TODAY()-1),2,FALSE())),VLOOKUP(TODAY()-2,STOCKHISTORY($A135,TODAY()-2),2,FALSE())),$E45)</f>
        <v/>
      </c>
      <c r="J135" s="368" t="str">
        <f t="array" ref="J135">IFERROR(IFERROR(IFERROR(IF(TODAY()&gt;=$H134,VLOOKUP(XLOOKUP(J$115,dds!$2:$2,dds!$4:$4),STOCKHISTORY($A135,XLOOKUP(J$115,dds!$2:$2,dds!$4:$4)),2,FALSE()),VLOOKUP(TODAY(),STOCKHISTORY($A135,TODAY()),2,FALSE())),VLOOKUP(TODAY()-1,STOCKHISTORY($A135,TODAY()-1),2,FALSE())),VLOOKUP(TODAY()-2,STOCKHISTORY($A135,TODAY()-2),2,FALSE())),$E45)</f>
        <v/>
      </c>
      <c r="K135" s="368" t="str">
        <f t="array" ref="K135">IFERROR(IFERROR(IFERROR(IF(TODAY()&gt;=$H134,VLOOKUP(XLOOKUP(K$115,dds!$2:$2,dds!$4:$4),STOCKHISTORY($A135,XLOOKUP(K$115,dds!$2:$2,dds!$4:$4)),2,FALSE()),VLOOKUP(TODAY(),STOCKHISTORY($A135,TODAY()),2,FALSE())),VLOOKUP(TODAY()-1,STOCKHISTORY($A135,TODAY()-1),2,FALSE())),VLOOKUP(TODAY()-2,STOCKHISTORY($A135,TODAY()-2),2,FALSE())),$E45)</f>
        <v/>
      </c>
      <c r="L135" s="368" t="str">
        <f t="array" ref="L135">IFERROR(IFERROR(IFERROR(IF(TODAY()&gt;=$H134,VLOOKUP(XLOOKUP(L$115,dds!$2:$2,dds!$4:$4),STOCKHISTORY($A135,XLOOKUP(L$115,dds!$2:$2,dds!$4:$4)),2,FALSE()),VLOOKUP(TODAY(),STOCKHISTORY($A135,TODAY()),2,FALSE())),VLOOKUP(TODAY()-1,STOCKHISTORY($A135,TODAY()-1),2,FALSE())),VLOOKUP(TODAY()-2,STOCKHISTORY($A135,TODAY()-2),2,FALSE())),$E45)</f>
        <v/>
      </c>
      <c r="M135" s="368" t="str">
        <f t="array" ref="M135">IFERROR(IFERROR(IFERROR(IF(TODAY()&gt;=$H134,VLOOKUP(XLOOKUP(M$115,dds!$2:$2,dds!$4:$4),STOCKHISTORY($A135,XLOOKUP(M$115,dds!$2:$2,dds!$4:$4)),2,FALSE()),VLOOKUP(TODAY(),STOCKHISTORY($A135,TODAY()),2,FALSE())),VLOOKUP(TODAY()-1,STOCKHISTORY($A135,TODAY()-1),2,FALSE())),VLOOKUP(TODAY()-2,STOCKHISTORY($A135,TODAY()-2),2,FALSE())),$E45)</f>
        <v/>
      </c>
      <c r="N135" s="368" t="str">
        <f t="array" ref="N135">IFERROR(IFERROR(IFERROR(IF(TODAY()&gt;=$H134,VLOOKUP(XLOOKUP(N$115,dds!$2:$2,dds!$4:$4),STOCKHISTORY($A135,XLOOKUP(N$115,dds!$2:$2,dds!$4:$4)),2,FALSE()),VLOOKUP(TODAY(),STOCKHISTORY($A135,TODAY()),2,FALSE())),VLOOKUP(TODAY()-1,STOCKHISTORY($A135,TODAY()-1),2,FALSE())),VLOOKUP(TODAY()-2,STOCKHISTORY($A135,TODAY()-2),2,FALSE())),$E45)</f>
        <v/>
      </c>
      <c r="O135" s="368" t="str">
        <f t="array" ref="O135">IFERROR(IFERROR(IFERROR(IF(TODAY()&gt;=$H134,VLOOKUP(XLOOKUP(O$115,dds!$2:$2,dds!$4:$4),STOCKHISTORY($A135,XLOOKUP(O$115,dds!$2:$2,dds!$4:$4)),2,FALSE()),VLOOKUP(TODAY(),STOCKHISTORY($A135,TODAY()),2,FALSE())),VLOOKUP(TODAY()-1,STOCKHISTORY($A135,TODAY()-1),2,FALSE())),VLOOKUP(TODAY()-2,STOCKHISTORY($A135,TODAY()-2),2,FALSE())),$E45)</f>
        <v/>
      </c>
      <c r="P135" s="368" t="str">
        <f t="array" ref="P135">IFERROR(IFERROR(IFERROR(IF(TODAY()&gt;=$H134,VLOOKUP(XLOOKUP(P$115,dds!$2:$2,dds!$4:$4),STOCKHISTORY($A135,XLOOKUP(P$115,dds!$2:$2,dds!$4:$4)),2,FALSE()),VLOOKUP(TODAY(),STOCKHISTORY($A135,TODAY()),2,FALSE())),VLOOKUP(TODAY()-1,STOCKHISTORY($A135,TODAY()-1),2,FALSE())),VLOOKUP(TODAY()-2,STOCKHISTORY($A135,TODAY()-2),2,FALSE())),$E45)</f>
        <v/>
      </c>
      <c r="Q135" s="368" t="str">
        <f t="array" ref="Q135">IFERROR(IFERROR(IFERROR(IF(TODAY()&gt;=$H134,VLOOKUP(XLOOKUP(Q$115,dds!$2:$2,dds!$4:$4),STOCKHISTORY($A135,XLOOKUP(Q$115,dds!$2:$2,dds!$4:$4)),2,FALSE()),VLOOKUP(TODAY(),STOCKHISTORY($A135,TODAY()),2,FALSE())),VLOOKUP(TODAY()-1,STOCKHISTORY($A135,TODAY()-1),2,FALSE())),VLOOKUP(TODAY()-2,STOCKHISTORY($A135,TODAY()-2),2,FALSE())),$E45)</f>
        <v/>
      </c>
      <c r="R135" s="368" t="str">
        <f t="array" ref="R135">IFERROR(IFERROR(IFERROR(IF(TODAY()&gt;=$H134,VLOOKUP(XLOOKUP(R$115,dds!$2:$2,dds!$4:$4),STOCKHISTORY($A135,XLOOKUP(R$115,dds!$2:$2,dds!$4:$4)),2,FALSE()),VLOOKUP(TODAY(),STOCKHISTORY($A135,TODAY()),2,FALSE())),VLOOKUP(TODAY()-1,STOCKHISTORY($A135,TODAY()-1),2,FALSE())),VLOOKUP(TODAY()-2,STOCKHISTORY($A135,TODAY()-2),2,FALSE())),$E45)</f>
        <v/>
      </c>
      <c r="S135" s="368" t="str">
        <f t="array" ref="S135">IFERROR(IFERROR(IFERROR(IF(TODAY()&gt;=$H134,VLOOKUP(XLOOKUP(S$115,dds!$2:$2,dds!$4:$4),STOCKHISTORY($A135,XLOOKUP(S$115,dds!$2:$2,dds!$4:$4)),2,FALSE()),VLOOKUP(TODAY(),STOCKHISTORY($A135,TODAY()),2,FALSE())),VLOOKUP(TODAY()-1,STOCKHISTORY($A135,TODAY()-1),2,FALSE())),VLOOKUP(TODAY()-2,STOCKHISTORY($A135,TODAY()-2),2,FALSE())),$E45)</f>
        <v/>
      </c>
      <c r="T135" s="368" t="str">
        <f t="array" ref="T135">IFERROR(IFERROR(IFERROR(IF(TODAY()&gt;=$H134,VLOOKUP(XLOOKUP(T$115,dds!$2:$2,dds!$4:$4),STOCKHISTORY($A135,XLOOKUP(T$115,dds!$2:$2,dds!$4:$4)),2,FALSE()),VLOOKUP(TODAY(),STOCKHISTORY($A135,TODAY()),2,FALSE())),VLOOKUP(TODAY()-1,STOCKHISTORY($A135,TODAY()-1),2,FALSE())),VLOOKUP(TODAY()-2,STOCKHISTORY($A135,TODAY()-2),2,FALSE())),$E45)</f>
        <v/>
      </c>
      <c r="U135" s="368" t="str">
        <f t="array" ref="U135">IFERROR(IFERROR(IFERROR(IF(TODAY()&gt;=$H134,VLOOKUP(XLOOKUP(U$115,dds!$2:$2,dds!$4:$4),STOCKHISTORY($A135,XLOOKUP(U$115,dds!$2:$2,dds!$4:$4)),2,FALSE()),VLOOKUP(TODAY(),STOCKHISTORY($A135,TODAY()),2,FALSE())),VLOOKUP(TODAY()-1,STOCKHISTORY($A135,TODAY()-1),2,FALSE())),VLOOKUP(TODAY()-2,STOCKHISTORY($A135,TODAY()-2),2,FALSE())),$E45)</f>
        <v/>
      </c>
      <c r="V135" s="368" t="str">
        <f t="array" ref="V135">IFERROR(IFERROR(IFERROR(IF(TODAY()&gt;=$H134,VLOOKUP(XLOOKUP(V$115,dds!$2:$2,dds!$4:$4),STOCKHISTORY($A135,XLOOKUP(V$115,dds!$2:$2,dds!$4:$4)),2,FALSE()),VLOOKUP(TODAY(),STOCKHISTORY($A135,TODAY()),2,FALSE())),VLOOKUP(TODAY()-1,STOCKHISTORY($A135,TODAY()-1),2,FALSE())),VLOOKUP(TODAY()-2,STOCKHISTORY($A135,TODAY()-2),2,FALSE())),$E45)</f>
        <v/>
      </c>
      <c r="W135" s="368" t="str">
        <f t="array" ref="W135">IFERROR(IFERROR(IFERROR(IF(TODAY()&gt;=$H134,VLOOKUP(XLOOKUP(W$115,dds!$2:$2,dds!$4:$4),STOCKHISTORY($A135,XLOOKUP(W$115,dds!$2:$2,dds!$4:$4)),2,FALSE()),VLOOKUP(TODAY(),STOCKHISTORY($A135,TODAY()),2,FALSE())),VLOOKUP(TODAY()-1,STOCKHISTORY($A135,TODAY()-1),2,FALSE())),VLOOKUP(TODAY()-2,STOCKHISTORY($A135,TODAY()-2),2,FALSE())),$E45)</f>
        <v/>
      </c>
      <c r="X135" s="368" t="str">
        <f t="array" ref="X135">IFERROR(IFERROR(IFERROR(IF(TODAY()&gt;=$H134,VLOOKUP(XLOOKUP(X$115,dds!$2:$2,dds!$4:$4),STOCKHISTORY($A135,XLOOKUP(X$115,dds!$2:$2,dds!$4:$4)),2,FALSE()),VLOOKUP(TODAY(),STOCKHISTORY($A135,TODAY()),2,FALSE())),VLOOKUP(TODAY()-1,STOCKHISTORY($A135,TODAY()-1),2,FALSE())),VLOOKUP(TODAY()-2,STOCKHISTORY($A135,TODAY()-2),2,FALSE())),$E45)</f>
        <v/>
      </c>
      <c r="Y135" s="368" t="str">
        <f t="array" ref="Y135">IFERROR(IFERROR(IFERROR(IF(TODAY()&gt;=$H134,VLOOKUP(XLOOKUP(Y$115,dds!$2:$2,dds!$4:$4),STOCKHISTORY($A135,XLOOKUP(Y$115,dds!$2:$2,dds!$4:$4)),2,FALSE()),VLOOKUP(TODAY(),STOCKHISTORY($A135,TODAY()),2,FALSE())),VLOOKUP(TODAY()-1,STOCKHISTORY($A135,TODAY()-1),2,FALSE())),VLOOKUP(TODAY()-2,STOCKHISTORY($A135,TODAY()-2),2,FALSE())),$E45)</f>
        <v/>
      </c>
      <c r="Z135" s="368" t="str">
        <f t="array" ref="Z135">IFERROR(IFERROR(IFERROR(IF(TODAY()&gt;=$H134,VLOOKUP(XLOOKUP(Z$115,dds!$2:$2,dds!$4:$4),STOCKHISTORY($A135,XLOOKUP(Z$115,dds!$2:$2,dds!$4:$4)),2,FALSE()),VLOOKUP(TODAY(),STOCKHISTORY($A135,TODAY()),2,FALSE())),VLOOKUP(TODAY()-1,STOCKHISTORY($A135,TODAY()-1),2,FALSE())),VLOOKUP(TODAY()-2,STOCKHISTORY($A135,TODAY()-2),2,FALSE())),$E45)</f>
        <v/>
      </c>
      <c r="AA135" s="368" t="str">
        <f t="array" ref="AA135">IFERROR(IFERROR(IFERROR(IF(TODAY()&gt;=$H134,VLOOKUP(XLOOKUP(AA$115,dds!$2:$2,dds!$4:$4),STOCKHISTORY($A135,XLOOKUP(AA$115,dds!$2:$2,dds!$4:$4)),2,FALSE()),VLOOKUP(TODAY(),STOCKHISTORY($A135,TODAY()),2,FALSE())),VLOOKUP(TODAY()-1,STOCKHISTORY($A135,TODAY()-1),2,FALSE())),VLOOKUP(TODAY()-2,STOCKHISTORY($A135,TODAY()-2),2,FALSE())),$E45)</f>
        <v/>
      </c>
      <c r="AB135" s="368" t="str">
        <f t="array" ref="AB135">IFERROR(IFERROR(IFERROR(IF(TODAY()&gt;=$H134,VLOOKUP(XLOOKUP(AB$115,dds!$2:$2,dds!$4:$4),STOCKHISTORY($A135,XLOOKUP(AB$115,dds!$2:$2,dds!$4:$4)),2,FALSE()),VLOOKUP(TODAY(),STOCKHISTORY($A135,TODAY()),2,FALSE())),VLOOKUP(TODAY()-1,STOCKHISTORY($A135,TODAY()-1),2,FALSE())),VLOOKUP(TODAY()-2,STOCKHISTORY($A135,TODAY()-2),2,FALSE())),$E45)</f>
        <v/>
      </c>
      <c r="AC135" s="368" t="str">
        <f t="array" ref="AC135">IFERROR(IFERROR(IFERROR(IF(TODAY()&gt;=$H134,VLOOKUP(XLOOKUP(AC$115,dds!$2:$2,dds!$4:$4),STOCKHISTORY($A135,XLOOKUP(AC$115,dds!$2:$2,dds!$4:$4)),2,FALSE()),VLOOKUP(TODAY(),STOCKHISTORY($A135,TODAY()),2,FALSE())),VLOOKUP(TODAY()-1,STOCKHISTORY($A135,TODAY()-1),2,FALSE())),VLOOKUP(TODAY()-2,STOCKHISTORY($A135,TODAY()-2),2,FALSE())),$E45)</f>
        <v/>
      </c>
      <c r="AD135" s="368" t="str">
        <f t="array" ref="AD135">IFERROR(IFERROR(IFERROR(IF(TODAY()&gt;=$H134,VLOOKUP(XLOOKUP(AD$115,dds!$2:$2,dds!$4:$4),STOCKHISTORY($A135,XLOOKUP(AD$115,dds!$2:$2,dds!$4:$4)),2,FALSE()),VLOOKUP(TODAY(),STOCKHISTORY($A135,TODAY()),2,FALSE())),VLOOKUP(TODAY()-1,STOCKHISTORY($A135,TODAY()-1),2,FALSE())),VLOOKUP(TODAY()-2,STOCKHISTORY($A135,TODAY()-2),2,FALSE())),$E45)</f>
        <v/>
      </c>
      <c r="AE135" s="368" t="str">
        <f t="array" ref="AE135">IFERROR(IFERROR(IFERROR(IF(TODAY()&gt;=$H134,VLOOKUP(XLOOKUP(AE$115,dds!$2:$2,dds!$4:$4),STOCKHISTORY($A135,XLOOKUP(AE$115,dds!$2:$2,dds!$4:$4)),2,FALSE()),VLOOKUP(TODAY(),STOCKHISTORY($A135,TODAY()),2,FALSE())),VLOOKUP(TODAY()-1,STOCKHISTORY($A135,TODAY()-1),2,FALSE())),VLOOKUP(TODAY()-2,STOCKHISTORY($A135,TODAY()-2),2,FALSE())),$E45)</f>
        <v/>
      </c>
      <c r="AF135" s="368" t="str">
        <f t="array" ref="AF135">IFERROR(IFERROR(IFERROR(IF(TODAY()&gt;=$H134,VLOOKUP(XLOOKUP(AF$115,dds!$2:$2,dds!$4:$4),STOCKHISTORY($A135,XLOOKUP(AF$115,dds!$2:$2,dds!$4:$4)),2,FALSE()),VLOOKUP(TODAY(),STOCKHISTORY($A135,TODAY()),2,FALSE())),VLOOKUP(TODAY()-1,STOCKHISTORY($A135,TODAY()-1),2,FALSE())),VLOOKUP(TODAY()-2,STOCKHISTORY($A135,TODAY()-2),2,FALSE())),$E45)</f>
        <v/>
      </c>
      <c r="AG135" s="368" t="str">
        <f t="array" ref="AG135">IFERROR(IFERROR(IFERROR(IF(TODAY()&gt;=$H134,VLOOKUP(XLOOKUP(AG$115,dds!$2:$2,dds!$4:$4),STOCKHISTORY($A135,XLOOKUP(AG$115,dds!$2:$2,dds!$4:$4)),2,FALSE()),VLOOKUP(TODAY(),STOCKHISTORY($A135,TODAY()),2,FALSE())),VLOOKUP(TODAY()-1,STOCKHISTORY($A135,TODAY()-1),2,FALSE())),VLOOKUP(TODAY()-2,STOCKHISTORY($A135,TODAY()-2),2,FALSE())),$E45)</f>
        <v/>
      </c>
      <c r="AH135" s="368" t="str">
        <f t="array" ref="AH135">IFERROR(IFERROR(IFERROR(IF(TODAY()&gt;=$H134,VLOOKUP(XLOOKUP(AH$115,dds!$2:$2,dds!$4:$4),STOCKHISTORY($A135,XLOOKUP(AH$115,dds!$2:$2,dds!$4:$4)),2,FALSE()),VLOOKUP(TODAY(),STOCKHISTORY($A135,TODAY()),2,FALSE())),VLOOKUP(TODAY()-1,STOCKHISTORY($A135,TODAY()-1),2,FALSE())),VLOOKUP(TODAY()-2,STOCKHISTORY($A135,TODAY()-2),2,FALSE())),$E45)</f>
        <v/>
      </c>
      <c r="AI135" s="368" t="str">
        <f t="array" ref="AI135">IFERROR(IFERROR(IFERROR(IF(TODAY()&gt;=$H134,VLOOKUP(XLOOKUP(AI$115,dds!$2:$2,dds!$4:$4),STOCKHISTORY($A135,XLOOKUP(AI$115,dds!$2:$2,dds!$4:$4)),2,FALSE()),VLOOKUP(TODAY(),STOCKHISTORY($A135,TODAY()),2,FALSE())),VLOOKUP(TODAY()-1,STOCKHISTORY($A135,TODAY()-1),2,FALSE())),VLOOKUP(TODAY()-2,STOCKHISTORY($A135,TODAY()-2),2,FALSE())),$E45)</f>
        <v/>
      </c>
      <c r="AJ135" s="368" t="str">
        <f t="array" ref="AJ135">IFERROR(IFERROR(IFERROR(IF(TODAY()&gt;=$H134,VLOOKUP(XLOOKUP(AJ$115,dds!$2:$2,dds!$4:$4),STOCKHISTORY($A135,XLOOKUP(AJ$115,dds!$2:$2,dds!$4:$4)),2,FALSE()),VLOOKUP(TODAY(),STOCKHISTORY($A135,TODAY()),2,FALSE())),VLOOKUP(TODAY()-1,STOCKHISTORY($A135,TODAY()-1),2,FALSE())),VLOOKUP(TODAY()-2,STOCKHISTORY($A135,TODAY()-2),2,FALSE())),$E45)</f>
        <v/>
      </c>
      <c r="AK135" s="368" t="str">
        <f t="array" ref="AK135">IFERROR(IFERROR(IFERROR(IF(TODAY()&gt;=$H134,VLOOKUP(XLOOKUP(AK$115,dds!$2:$2,dds!$4:$4),STOCKHISTORY($A135,XLOOKUP(AK$115,dds!$2:$2,dds!$4:$4)),2,FALSE()),VLOOKUP(TODAY(),STOCKHISTORY($A135,TODAY()),2,FALSE())),VLOOKUP(TODAY()-1,STOCKHISTORY($A135,TODAY()-1),2,FALSE())),VLOOKUP(TODAY()-2,STOCKHISTORY($A135,TODAY()-2),2,FALSE())),$E45)</f>
        <v/>
      </c>
      <c r="AL135" s="368" t="str">
        <f t="array" ref="AL135">IFERROR(IFERROR(IFERROR(IF(TODAY()&gt;=$H134,VLOOKUP(XLOOKUP(AL$115,dds!$2:$2,dds!$4:$4),STOCKHISTORY($A135,XLOOKUP(AL$115,dds!$2:$2,dds!$4:$4)),2,FALSE()),VLOOKUP(TODAY(),STOCKHISTORY($A135,TODAY()),2,FALSE())),VLOOKUP(TODAY()-1,STOCKHISTORY($A135,TODAY()-1),2,FALSE())),VLOOKUP(TODAY()-2,STOCKHISTORY($A135,TODAY()-2),2,FALSE())),$E45)</f>
        <v/>
      </c>
      <c r="AM135" s="368" t="str">
        <f t="array" ref="AM135">IFERROR(IFERROR(IFERROR(IF(TODAY()&gt;=$H134,VLOOKUP(XLOOKUP(AM$115,dds!$2:$2,dds!$4:$4),STOCKHISTORY($A135,XLOOKUP(AM$115,dds!$2:$2,dds!$4:$4)),2,FALSE()),VLOOKUP(TODAY(),STOCKHISTORY($A135,TODAY()),2,FALSE())),VLOOKUP(TODAY()-1,STOCKHISTORY($A135,TODAY()-1),2,FALSE())),VLOOKUP(TODAY()-2,STOCKHISTORY($A135,TODAY()-2),2,FALSE())),$E45)</f>
        <v/>
      </c>
      <c r="AN135" s="368" t="str">
        <f t="array" ref="AN135">IFERROR(IFERROR(IFERROR(IF(TODAY()&gt;=$H134,VLOOKUP(XLOOKUP(AN$115,dds!$2:$2,dds!$4:$4),STOCKHISTORY($A135,XLOOKUP(AN$115,dds!$2:$2,dds!$4:$4)),2,FALSE()),VLOOKUP(TODAY(),STOCKHISTORY($A135,TODAY()),2,FALSE())),VLOOKUP(TODAY()-1,STOCKHISTORY($A135,TODAY()-1),2,FALSE())),VLOOKUP(TODAY()-2,STOCKHISTORY($A135,TODAY()-2),2,FALSE())),$E45)</f>
        <v/>
      </c>
      <c r="AO135" s="368" t="str">
        <f t="array" ref="AO135">IFERROR(IFERROR(IFERROR(IF(TODAY()&gt;=$H134,VLOOKUP(XLOOKUP(AO$115,dds!$2:$2,dds!$4:$4),STOCKHISTORY($A135,XLOOKUP(AO$115,dds!$2:$2,dds!$4:$4)),2,FALSE()),VLOOKUP(TODAY(),STOCKHISTORY($A135,TODAY()),2,FALSE())),VLOOKUP(TODAY()-1,STOCKHISTORY($A135,TODAY()-1),2,FALSE())),VLOOKUP(TODAY()-2,STOCKHISTORY($A135,TODAY()-2),2,FALSE())),$E45)</f>
        <v/>
      </c>
      <c r="AP135" s="368" t="str">
        <f t="array" ref="AP135">IFERROR(IFERROR(IFERROR(IF(TODAY()&gt;=$H134,VLOOKUP(XLOOKUP(AP$115,dds!$2:$2,dds!$4:$4),STOCKHISTORY($A135,XLOOKUP(AP$115,dds!$2:$2,dds!$4:$4)),2,FALSE()),VLOOKUP(TODAY(),STOCKHISTORY($A135,TODAY()),2,FALSE())),VLOOKUP(TODAY()-1,STOCKHISTORY($A135,TODAY()-1),2,FALSE())),VLOOKUP(TODAY()-2,STOCKHISTORY($A135,TODAY()-2),2,FALSE())),$E45)</f>
        <v/>
      </c>
      <c r="AQ135" s="368" t="str">
        <f t="array" ref="AQ135">IFERROR(IFERROR(IFERROR(IF(TODAY()&gt;=$H134,VLOOKUP(XLOOKUP(AQ$115,dds!$2:$2,dds!$4:$4),STOCKHISTORY($A135,XLOOKUP(AQ$115,dds!$2:$2,dds!$4:$4)),2,FALSE()),VLOOKUP(TODAY(),STOCKHISTORY($A135,TODAY()),2,FALSE())),VLOOKUP(TODAY()-1,STOCKHISTORY($A135,TODAY()-1),2,FALSE())),VLOOKUP(TODAY()-2,STOCKHISTORY($A135,TODAY()-2),2,FALSE())),$E45)</f>
        <v/>
      </c>
      <c r="AR135" s="368" t="str">
        <f t="array" ref="AR135">IFERROR(IFERROR(IFERROR(IF(TODAY()&gt;=$H134,VLOOKUP(XLOOKUP(AR$115,dds!$2:$2,dds!$4:$4),STOCKHISTORY($A135,XLOOKUP(AR$115,dds!$2:$2,dds!$4:$4)),2,FALSE()),VLOOKUP(TODAY(),STOCKHISTORY($A135,TODAY()),2,FALSE())),VLOOKUP(TODAY()-1,STOCKHISTORY($A135,TODAY()-1),2,FALSE())),VLOOKUP(TODAY()-2,STOCKHISTORY($A135,TODAY()-2),2,FALSE())),$E45)</f>
        <v/>
      </c>
      <c r="AS135" s="368" t="str">
        <f t="array" ref="AS135">IFERROR(IFERROR(IFERROR(IF(TODAY()&gt;=$H134,VLOOKUP(XLOOKUP(AS$115,dds!$2:$2,dds!$4:$4),STOCKHISTORY($A135,XLOOKUP(AS$115,dds!$2:$2,dds!$4:$4)),2,FALSE()),VLOOKUP(TODAY(),STOCKHISTORY($A135,TODAY()),2,FALSE())),VLOOKUP(TODAY()-1,STOCKHISTORY($A135,TODAY()-1),2,FALSE())),VLOOKUP(TODAY()-2,STOCKHISTORY($A135,TODAY()-2),2,FALSE())),$E45)</f>
        <v/>
      </c>
      <c r="AT135" s="368" t="str">
        <f t="array" ref="AT135">IFERROR(IFERROR(IFERROR(IF(TODAY()&gt;=$H134,VLOOKUP(XLOOKUP(AT$115,dds!$2:$2,dds!$4:$4),STOCKHISTORY($A135,XLOOKUP(AT$115,dds!$2:$2,dds!$4:$4)),2,FALSE()),VLOOKUP(TODAY(),STOCKHISTORY($A135,TODAY()),2,FALSE())),VLOOKUP(TODAY()-1,STOCKHISTORY($A135,TODAY()-1),2,FALSE())),VLOOKUP(TODAY()-2,STOCKHISTORY($A135,TODAY()-2),2,FALSE())),$E45)</f>
        <v/>
      </c>
      <c r="AU135" s="368" t="str">
        <f t="array" ref="AU135">IFERROR(IFERROR(IFERROR(IF(TODAY()&gt;=$H134,VLOOKUP(XLOOKUP(AU$115,dds!$2:$2,dds!$4:$4),STOCKHISTORY($A135,XLOOKUP(AU$115,dds!$2:$2,dds!$4:$4)),2,FALSE()),VLOOKUP(TODAY(),STOCKHISTORY($A135,TODAY()),2,FALSE())),VLOOKUP(TODAY()-1,STOCKHISTORY($A135,TODAY()-1),2,FALSE())),VLOOKUP(TODAY()-2,STOCKHISTORY($A135,TODAY()-2),2,FALSE())),$E45)</f>
        <v/>
      </c>
      <c r="AV135" s="368" t="str">
        <f t="array" ref="AV135">IFERROR(IFERROR(IFERROR(IF(TODAY()&gt;=$H134,VLOOKUP(XLOOKUP(AV$115,dds!$2:$2,dds!$4:$4),STOCKHISTORY($A135,XLOOKUP(AV$115,dds!$2:$2,dds!$4:$4)),2,FALSE()),VLOOKUP(TODAY(),STOCKHISTORY($A135,TODAY()),2,FALSE())),VLOOKUP(TODAY()-1,STOCKHISTORY($A135,TODAY()-1),2,FALSE())),VLOOKUP(TODAY()-2,STOCKHISTORY($A135,TODAY()-2),2,FALSE())),$E45)</f>
        <v/>
      </c>
      <c r="AW135" s="368" t="str">
        <f t="array" ref="AW135">IFERROR(IFERROR(IFERROR(IF(TODAY()&gt;=$H134,VLOOKUP(XLOOKUP(AW$115,dds!$2:$2,dds!$4:$4),STOCKHISTORY($A135,XLOOKUP(AW$115,dds!$2:$2,dds!$4:$4)),2,FALSE()),VLOOKUP(TODAY(),STOCKHISTORY($A135,TODAY()),2,FALSE())),VLOOKUP(TODAY()-1,STOCKHISTORY($A135,TODAY()-1),2,FALSE())),VLOOKUP(TODAY()-2,STOCKHISTORY($A135,TODAY()-2),2,FALSE())),$E45)</f>
        <v/>
      </c>
      <c r="AX135" s="368" t="str">
        <f t="array" ref="AX135">IFERROR(IFERROR(IFERROR(IF(TODAY()&gt;=$H134,VLOOKUP(XLOOKUP(AX$115,dds!$2:$2,dds!$4:$4),STOCKHISTORY($A135,XLOOKUP(AX$115,dds!$2:$2,dds!$4:$4)),2,FALSE()),VLOOKUP(TODAY(),STOCKHISTORY($A135,TODAY()),2,FALSE())),VLOOKUP(TODAY()-1,STOCKHISTORY($A135,TODAY()-1),2,FALSE())),VLOOKUP(TODAY()-2,STOCKHISTORY($A135,TODAY()-2),2,FALSE())),$E45)</f>
        <v/>
      </c>
      <c r="AY135" s="368" t="str">
        <f t="array" ref="AY135">IFERROR(IFERROR(IFERROR(IF(TODAY()&gt;=$H134,VLOOKUP(XLOOKUP(AY$115,dds!$2:$2,dds!$4:$4),STOCKHISTORY($A135,XLOOKUP(AY$115,dds!$2:$2,dds!$4:$4)),2,FALSE()),VLOOKUP(TODAY(),STOCKHISTORY($A135,TODAY()),2,FALSE())),VLOOKUP(TODAY()-1,STOCKHISTORY($A135,TODAY()-1),2,FALSE())),VLOOKUP(TODAY()-2,STOCKHISTORY($A135,TODAY()-2),2,FALSE())),$E45)</f>
        <v/>
      </c>
      <c r="AZ135" s="368" t="str">
        <f t="array" ref="AZ135">IFERROR(IFERROR(IFERROR(IF(TODAY()&gt;=$H134,VLOOKUP(XLOOKUP(AZ$115,dds!$2:$2,dds!$4:$4),STOCKHISTORY($A135,XLOOKUP(AZ$115,dds!$2:$2,dds!$4:$4)),2,FALSE()),VLOOKUP(TODAY(),STOCKHISTORY($A135,TODAY()),2,FALSE())),VLOOKUP(TODAY()-1,STOCKHISTORY($A135,TODAY()-1),2,FALSE())),VLOOKUP(TODAY()-2,STOCKHISTORY($A135,TODAY()-2),2,FALSE())),$E45)</f>
        <v/>
      </c>
      <c r="BA135" s="368" t="str">
        <f t="array" ref="BA135">IFERROR(IFERROR(IFERROR(IF(TODAY()&gt;=$H134,VLOOKUP(XLOOKUP(BA$115,dds!$2:$2,dds!$4:$4),STOCKHISTORY($A135,XLOOKUP(BA$115,dds!$2:$2,dds!$4:$4)),2,FALSE()),VLOOKUP(TODAY(),STOCKHISTORY($A135,TODAY()),2,FALSE())),VLOOKUP(TODAY()-1,STOCKHISTORY($A135,TODAY()-1),2,FALSE())),VLOOKUP(TODAY()-2,STOCKHISTORY($A135,TODAY()-2),2,FALSE())),$E45)</f>
        <v/>
      </c>
      <c r="BB135" s="368" t="str">
        <f t="array" ref="BB135">IFERROR(IFERROR(IFERROR(IF(TODAY()&gt;=$H134,VLOOKUP(XLOOKUP(BB$115,dds!$2:$2,dds!$4:$4),STOCKHISTORY($A135,XLOOKUP(BB$115,dds!$2:$2,dds!$4:$4)),2,FALSE()),VLOOKUP(TODAY(),STOCKHISTORY($A135,TODAY()),2,FALSE())),VLOOKUP(TODAY()-1,STOCKHISTORY($A135,TODAY()-1),2,FALSE())),VLOOKUP(TODAY()-2,STOCKHISTORY($A135,TODAY()-2),2,FALSE())),$E45)</f>
        <v/>
      </c>
      <c r="BC135" s="368" t="str">
        <f t="array" ref="BC135">IFERROR(IFERROR(IFERROR(IF(TODAY()&gt;=$H134,VLOOKUP(XLOOKUP(BC$115,dds!$2:$2,dds!$4:$4),STOCKHISTORY($A135,XLOOKUP(BC$115,dds!$2:$2,dds!$4:$4)),2,FALSE()),VLOOKUP(TODAY(),STOCKHISTORY($A135,TODAY()),2,FALSE())),VLOOKUP(TODAY()-1,STOCKHISTORY($A135,TODAY()-1),2,FALSE())),VLOOKUP(TODAY()-2,STOCKHISTORY($A135,TODAY()-2),2,FALSE())),$E45)</f>
        <v/>
      </c>
      <c r="BD135" s="368" t="str">
        <f t="array" ref="BD135">IFERROR(IFERROR(IFERROR(IF(TODAY()&gt;=$H134,VLOOKUP(XLOOKUP(BD$115,dds!$2:$2,dds!$4:$4),STOCKHISTORY($A135,XLOOKUP(BD$115,dds!$2:$2,dds!$4:$4)),2,FALSE()),VLOOKUP(TODAY(),STOCKHISTORY($A135,TODAY()),2,FALSE())),VLOOKUP(TODAY()-1,STOCKHISTORY($A135,TODAY()-1),2,FALSE())),VLOOKUP(TODAY()-2,STOCKHISTORY($A135,TODAY()-2),2,FALSE())),$E45)</f>
        <v/>
      </c>
      <c r="BE135" s="368" t="str">
        <f t="array" ref="BE135">IFERROR(IFERROR(IFERROR(IF(TODAY()&gt;=$H134,VLOOKUP(XLOOKUP(BE$115,dds!$2:$2,dds!$4:$4),STOCKHISTORY($A135,XLOOKUP(BE$115,dds!$2:$2,dds!$4:$4)),2,FALSE()),VLOOKUP(TODAY(),STOCKHISTORY($A135,TODAY()),2,FALSE())),VLOOKUP(TODAY()-1,STOCKHISTORY($A135,TODAY()-1),2,FALSE())),VLOOKUP(TODAY()-2,STOCKHISTORY($A135,TODAY()-2),2,FALSE())),$E45)</f>
        <v/>
      </c>
      <c r="BF135" s="368" t="str">
        <f t="array" ref="BF135">IFERROR(IFERROR(IFERROR(IF(TODAY()&gt;=$H134,VLOOKUP(XLOOKUP(BF$115,dds!$2:$2,dds!$4:$4),STOCKHISTORY($A135,XLOOKUP(BF$115,dds!$2:$2,dds!$4:$4)),2,FALSE()),VLOOKUP(TODAY(),STOCKHISTORY($A135,TODAY()),2,FALSE())),VLOOKUP(TODAY()-1,STOCKHISTORY($A135,TODAY()-1),2,FALSE())),VLOOKUP(TODAY()-2,STOCKHISTORY($A135,TODAY()-2),2,FALSE())),$E45)</f>
        <v/>
      </c>
      <c r="BG135" s="368" t="str">
        <f t="array" ref="BG135">IFERROR(IFERROR(IFERROR(IF(TODAY()&gt;=$H134,VLOOKUP(XLOOKUP(BG$115,dds!$2:$2,dds!$4:$4),STOCKHISTORY($A135,XLOOKUP(BG$115,dds!$2:$2,dds!$4:$4)),2,FALSE()),VLOOKUP(TODAY(),STOCKHISTORY($A135,TODAY()),2,FALSE())),VLOOKUP(TODAY()-1,STOCKHISTORY($A135,TODAY()-1),2,FALSE())),VLOOKUP(TODAY()-2,STOCKHISTORY($A135,TODAY()-2),2,FALSE())),$E45)</f>
        <v/>
      </c>
      <c r="BH135" s="368" t="str">
        <f t="array" ref="BH135">IFERROR(IFERROR(IFERROR(IF(TODAY()&gt;=$H134,VLOOKUP(XLOOKUP(BH$115,dds!$2:$2,dds!$4:$4),STOCKHISTORY($A135,XLOOKUP(BH$115,dds!$2:$2,dds!$4:$4)),2,FALSE()),VLOOKUP(TODAY(),STOCKHISTORY($A135,TODAY()),2,FALSE())),VLOOKUP(TODAY()-1,STOCKHISTORY($A135,TODAY()-1),2,FALSE())),VLOOKUP(TODAY()-2,STOCKHISTORY($A135,TODAY()-2),2,FALSE())),$E45)</f>
        <v/>
      </c>
      <c r="BI135" s="368" t="str">
        <f t="array" ref="BI135">IFERROR(IFERROR(IFERROR(IF(TODAY()&gt;=$H134,VLOOKUP(XLOOKUP(BI$115,dds!$2:$2,dds!$4:$4),STOCKHISTORY($A135,XLOOKUP(BI$115,dds!$2:$2,dds!$4:$4)),2,FALSE()),VLOOKUP(TODAY(),STOCKHISTORY($A135,TODAY()),2,FALSE())),VLOOKUP(TODAY()-1,STOCKHISTORY($A135,TODAY()-1),2,FALSE())),VLOOKUP(TODAY()-2,STOCKHISTORY($A135,TODAY()-2),2,FALSE())),$E45)</f>
        <v/>
      </c>
      <c r="BJ135" s="368" t="str">
        <f t="array" ref="BJ135">IFERROR(IFERROR(IFERROR(IF(TODAY()&gt;=$H134,VLOOKUP(XLOOKUP(BJ$115,dds!$2:$2,dds!$4:$4),STOCKHISTORY($A135,XLOOKUP(BJ$115,dds!$2:$2,dds!$4:$4)),2,FALSE()),VLOOKUP(TODAY(),STOCKHISTORY($A135,TODAY()),2,FALSE())),VLOOKUP(TODAY()-1,STOCKHISTORY($A135,TODAY()-1),2,FALSE())),VLOOKUP(TODAY()-2,STOCKHISTORY($A135,TODAY()-2),2,FALSE())),$E45)</f>
        <v/>
      </c>
      <c r="BK135" s="368" t="str">
        <f t="array" ref="BK135">IFERROR(IFERROR(IFERROR(IF(TODAY()&gt;=$H134,VLOOKUP(XLOOKUP(BK$115,dds!$2:$2,dds!$4:$4),STOCKHISTORY($A135,XLOOKUP(BK$115,dds!$2:$2,dds!$4:$4)),2,FALSE()),VLOOKUP(TODAY(),STOCKHISTORY($A135,TODAY()),2,FALSE())),VLOOKUP(TODAY()-1,STOCKHISTORY($A135,TODAY()-1),2,FALSE())),VLOOKUP(TODAY()-2,STOCKHISTORY($A135,TODAY()-2),2,FALSE())),$E45)</f>
        <v/>
      </c>
      <c r="BL135" s="368" t="str">
        <f t="array" ref="BL135">IFERROR(IFERROR(IFERROR(IF(TODAY()&gt;=$H134,VLOOKUP(XLOOKUP(BL$115,dds!$2:$2,dds!$4:$4),STOCKHISTORY($A135,XLOOKUP(BL$115,dds!$2:$2,dds!$4:$4)),2,FALSE()),VLOOKUP(TODAY(),STOCKHISTORY($A135,TODAY()),2,FALSE())),VLOOKUP(TODAY()-1,STOCKHISTORY($A135,TODAY()-1),2,FALSE())),VLOOKUP(TODAY()-2,STOCKHISTORY($A135,TODAY()-2),2,FALSE())),$E45)</f>
        <v/>
      </c>
    </row>
    <row r="136" ht="14.25" customHeight="1">
      <c r="A136" s="367"/>
      <c r="B136" s="367"/>
      <c r="C136" s="440" t="str">
        <f t="shared" si="2"/>
        <v/>
      </c>
      <c r="D136" s="367"/>
      <c r="E136" s="368" t="str">
        <f t="array" ref="E136">IFERROR(IFERROR(IFERROR(IF(TODAY()&gt;=$H135,VLOOKUP(XLOOKUP(E$115,dds!$2:$2,dds!$4:$4),STOCKHISTORY($A136,XLOOKUP(E$115,dds!$2:$2,dds!$4:$4)),2,FALSE()),VLOOKUP(TODAY(),STOCKHISTORY($A136,TODAY()),2,FALSE())),VLOOKUP(TODAY()-1,STOCKHISTORY($A136,TODAY()-1),2,FALSE())),VLOOKUP(TODAY()-2,STOCKHISTORY($A136,TODAY()-2),2,FALSE())),$E46)</f>
        <v/>
      </c>
      <c r="F136" s="368" t="str">
        <f t="array" ref="F136">IFERROR(IFERROR(IFERROR(IF(TODAY()&gt;=$H135,VLOOKUP(XLOOKUP(F$115,dds!$2:$2,dds!$4:$4),STOCKHISTORY($A136,XLOOKUP(F$115,dds!$2:$2,dds!$4:$4)),2,FALSE()),VLOOKUP(TODAY(),STOCKHISTORY($A136,TODAY()),2,FALSE())),VLOOKUP(TODAY()-1,STOCKHISTORY($A136,TODAY()-1),2,FALSE())),VLOOKUP(TODAY()-2,STOCKHISTORY($A136,TODAY()-2),2,FALSE())),$E46)</f>
        <v/>
      </c>
      <c r="G136" s="368" t="str">
        <f t="array" ref="G136">IFERROR(IFERROR(IFERROR(IF(TODAY()&gt;=$H135,VLOOKUP(XLOOKUP(G$115,dds!$2:$2,dds!$4:$4),STOCKHISTORY($A136,XLOOKUP(G$115,dds!$2:$2,dds!$4:$4)),2,FALSE()),VLOOKUP(TODAY(),STOCKHISTORY($A136,TODAY()),2,FALSE())),VLOOKUP(TODAY()-1,STOCKHISTORY($A136,TODAY()-1),2,FALSE())),VLOOKUP(TODAY()-2,STOCKHISTORY($A136,TODAY()-2),2,FALSE())),$E46)</f>
        <v/>
      </c>
      <c r="H136" s="368" t="str">
        <f t="array" ref="H136">IFERROR(IFERROR(IFERROR(IF(TODAY()&gt;=$H135,VLOOKUP(XLOOKUP(H$115,dds!$2:$2,dds!$4:$4),STOCKHISTORY($A136,XLOOKUP(H$115,dds!$2:$2,dds!$4:$4)),2,FALSE()),VLOOKUP(TODAY(),STOCKHISTORY($A136,TODAY()),2,FALSE())),VLOOKUP(TODAY()-1,STOCKHISTORY($A136,TODAY()-1),2,FALSE())),VLOOKUP(TODAY()-2,STOCKHISTORY($A136,TODAY()-2),2,FALSE())),$E46)</f>
        <v/>
      </c>
      <c r="I136" s="368" t="str">
        <f t="array" ref="I136">IFERROR(IFERROR(IFERROR(IF(TODAY()&gt;=$H135,VLOOKUP(XLOOKUP(I$115,dds!$2:$2,dds!$4:$4),STOCKHISTORY($A136,XLOOKUP(I$115,dds!$2:$2,dds!$4:$4)),2,FALSE()),VLOOKUP(TODAY(),STOCKHISTORY($A136,TODAY()),2,FALSE())),VLOOKUP(TODAY()-1,STOCKHISTORY($A136,TODAY()-1),2,FALSE())),VLOOKUP(TODAY()-2,STOCKHISTORY($A136,TODAY()-2),2,FALSE())),$E46)</f>
        <v/>
      </c>
      <c r="J136" s="368" t="str">
        <f t="array" ref="J136">IFERROR(IFERROR(IFERROR(IF(TODAY()&gt;=$H135,VLOOKUP(XLOOKUP(J$115,dds!$2:$2,dds!$4:$4),STOCKHISTORY($A136,XLOOKUP(J$115,dds!$2:$2,dds!$4:$4)),2,FALSE()),VLOOKUP(TODAY(),STOCKHISTORY($A136,TODAY()),2,FALSE())),VLOOKUP(TODAY()-1,STOCKHISTORY($A136,TODAY()-1),2,FALSE())),VLOOKUP(TODAY()-2,STOCKHISTORY($A136,TODAY()-2),2,FALSE())),$E46)</f>
        <v/>
      </c>
      <c r="K136" s="368" t="str">
        <f t="array" ref="K136">IFERROR(IFERROR(IFERROR(IF(TODAY()&gt;=$H135,VLOOKUP(XLOOKUP(K$115,dds!$2:$2,dds!$4:$4),STOCKHISTORY($A136,XLOOKUP(K$115,dds!$2:$2,dds!$4:$4)),2,FALSE()),VLOOKUP(TODAY(),STOCKHISTORY($A136,TODAY()),2,FALSE())),VLOOKUP(TODAY()-1,STOCKHISTORY($A136,TODAY()-1),2,FALSE())),VLOOKUP(TODAY()-2,STOCKHISTORY($A136,TODAY()-2),2,FALSE())),$E46)</f>
        <v/>
      </c>
      <c r="L136" s="368" t="str">
        <f t="array" ref="L136">IFERROR(IFERROR(IFERROR(IF(TODAY()&gt;=$H135,VLOOKUP(XLOOKUP(L$115,dds!$2:$2,dds!$4:$4),STOCKHISTORY($A136,XLOOKUP(L$115,dds!$2:$2,dds!$4:$4)),2,FALSE()),VLOOKUP(TODAY(),STOCKHISTORY($A136,TODAY()),2,FALSE())),VLOOKUP(TODAY()-1,STOCKHISTORY($A136,TODAY()-1),2,FALSE())),VLOOKUP(TODAY()-2,STOCKHISTORY($A136,TODAY()-2),2,FALSE())),$E46)</f>
        <v/>
      </c>
      <c r="M136" s="368" t="str">
        <f t="array" ref="M136">IFERROR(IFERROR(IFERROR(IF(TODAY()&gt;=$H135,VLOOKUP(XLOOKUP(M$115,dds!$2:$2,dds!$4:$4),STOCKHISTORY($A136,XLOOKUP(M$115,dds!$2:$2,dds!$4:$4)),2,FALSE()),VLOOKUP(TODAY(),STOCKHISTORY($A136,TODAY()),2,FALSE())),VLOOKUP(TODAY()-1,STOCKHISTORY($A136,TODAY()-1),2,FALSE())),VLOOKUP(TODAY()-2,STOCKHISTORY($A136,TODAY()-2),2,FALSE())),$E46)</f>
        <v/>
      </c>
      <c r="N136" s="368" t="str">
        <f t="array" ref="N136">IFERROR(IFERROR(IFERROR(IF(TODAY()&gt;=$H135,VLOOKUP(XLOOKUP(N$115,dds!$2:$2,dds!$4:$4),STOCKHISTORY($A136,XLOOKUP(N$115,dds!$2:$2,dds!$4:$4)),2,FALSE()),VLOOKUP(TODAY(),STOCKHISTORY($A136,TODAY()),2,FALSE())),VLOOKUP(TODAY()-1,STOCKHISTORY($A136,TODAY()-1),2,FALSE())),VLOOKUP(TODAY()-2,STOCKHISTORY($A136,TODAY()-2),2,FALSE())),$E46)</f>
        <v/>
      </c>
      <c r="O136" s="368" t="str">
        <f t="array" ref="O136">IFERROR(IFERROR(IFERROR(IF(TODAY()&gt;=$H135,VLOOKUP(XLOOKUP(O$115,dds!$2:$2,dds!$4:$4),STOCKHISTORY($A136,XLOOKUP(O$115,dds!$2:$2,dds!$4:$4)),2,FALSE()),VLOOKUP(TODAY(),STOCKHISTORY($A136,TODAY()),2,FALSE())),VLOOKUP(TODAY()-1,STOCKHISTORY($A136,TODAY()-1),2,FALSE())),VLOOKUP(TODAY()-2,STOCKHISTORY($A136,TODAY()-2),2,FALSE())),$E46)</f>
        <v/>
      </c>
      <c r="P136" s="368" t="str">
        <f t="array" ref="P136">IFERROR(IFERROR(IFERROR(IF(TODAY()&gt;=$H135,VLOOKUP(XLOOKUP(P$115,dds!$2:$2,dds!$4:$4),STOCKHISTORY($A136,XLOOKUP(P$115,dds!$2:$2,dds!$4:$4)),2,FALSE()),VLOOKUP(TODAY(),STOCKHISTORY($A136,TODAY()),2,FALSE())),VLOOKUP(TODAY()-1,STOCKHISTORY($A136,TODAY()-1),2,FALSE())),VLOOKUP(TODAY()-2,STOCKHISTORY($A136,TODAY()-2),2,FALSE())),$E46)</f>
        <v/>
      </c>
      <c r="Q136" s="368" t="str">
        <f t="array" ref="Q136">IFERROR(IFERROR(IFERROR(IF(TODAY()&gt;=$H135,VLOOKUP(XLOOKUP(Q$115,dds!$2:$2,dds!$4:$4),STOCKHISTORY($A136,XLOOKUP(Q$115,dds!$2:$2,dds!$4:$4)),2,FALSE()),VLOOKUP(TODAY(),STOCKHISTORY($A136,TODAY()),2,FALSE())),VLOOKUP(TODAY()-1,STOCKHISTORY($A136,TODAY()-1),2,FALSE())),VLOOKUP(TODAY()-2,STOCKHISTORY($A136,TODAY()-2),2,FALSE())),$E46)</f>
        <v/>
      </c>
      <c r="R136" s="368" t="str">
        <f t="array" ref="R136">IFERROR(IFERROR(IFERROR(IF(TODAY()&gt;=$H135,VLOOKUP(XLOOKUP(R$115,dds!$2:$2,dds!$4:$4),STOCKHISTORY($A136,XLOOKUP(R$115,dds!$2:$2,dds!$4:$4)),2,FALSE()),VLOOKUP(TODAY(),STOCKHISTORY($A136,TODAY()),2,FALSE())),VLOOKUP(TODAY()-1,STOCKHISTORY($A136,TODAY()-1),2,FALSE())),VLOOKUP(TODAY()-2,STOCKHISTORY($A136,TODAY()-2),2,FALSE())),$E46)</f>
        <v/>
      </c>
      <c r="S136" s="368" t="str">
        <f t="array" ref="S136">IFERROR(IFERROR(IFERROR(IF(TODAY()&gt;=$H135,VLOOKUP(XLOOKUP(S$115,dds!$2:$2,dds!$4:$4),STOCKHISTORY($A136,XLOOKUP(S$115,dds!$2:$2,dds!$4:$4)),2,FALSE()),VLOOKUP(TODAY(),STOCKHISTORY($A136,TODAY()),2,FALSE())),VLOOKUP(TODAY()-1,STOCKHISTORY($A136,TODAY()-1),2,FALSE())),VLOOKUP(TODAY()-2,STOCKHISTORY($A136,TODAY()-2),2,FALSE())),$E46)</f>
        <v/>
      </c>
      <c r="T136" s="368" t="str">
        <f t="array" ref="T136">IFERROR(IFERROR(IFERROR(IF(TODAY()&gt;=$H135,VLOOKUP(XLOOKUP(T$115,dds!$2:$2,dds!$4:$4),STOCKHISTORY($A136,XLOOKUP(T$115,dds!$2:$2,dds!$4:$4)),2,FALSE()),VLOOKUP(TODAY(),STOCKHISTORY($A136,TODAY()),2,FALSE())),VLOOKUP(TODAY()-1,STOCKHISTORY($A136,TODAY()-1),2,FALSE())),VLOOKUP(TODAY()-2,STOCKHISTORY($A136,TODAY()-2),2,FALSE())),$E46)</f>
        <v/>
      </c>
      <c r="U136" s="368" t="str">
        <f t="array" ref="U136">IFERROR(IFERROR(IFERROR(IF(TODAY()&gt;=$H135,VLOOKUP(XLOOKUP(U$115,dds!$2:$2,dds!$4:$4),STOCKHISTORY($A136,XLOOKUP(U$115,dds!$2:$2,dds!$4:$4)),2,FALSE()),VLOOKUP(TODAY(),STOCKHISTORY($A136,TODAY()),2,FALSE())),VLOOKUP(TODAY()-1,STOCKHISTORY($A136,TODAY()-1),2,FALSE())),VLOOKUP(TODAY()-2,STOCKHISTORY($A136,TODAY()-2),2,FALSE())),$E46)</f>
        <v/>
      </c>
      <c r="V136" s="368" t="str">
        <f t="array" ref="V136">IFERROR(IFERROR(IFERROR(IF(TODAY()&gt;=$H135,VLOOKUP(XLOOKUP(V$115,dds!$2:$2,dds!$4:$4),STOCKHISTORY($A136,XLOOKUP(V$115,dds!$2:$2,dds!$4:$4)),2,FALSE()),VLOOKUP(TODAY(),STOCKHISTORY($A136,TODAY()),2,FALSE())),VLOOKUP(TODAY()-1,STOCKHISTORY($A136,TODAY()-1),2,FALSE())),VLOOKUP(TODAY()-2,STOCKHISTORY($A136,TODAY()-2),2,FALSE())),$E46)</f>
        <v/>
      </c>
      <c r="W136" s="368" t="str">
        <f t="array" ref="W136">IFERROR(IFERROR(IFERROR(IF(TODAY()&gt;=$H135,VLOOKUP(XLOOKUP(W$115,dds!$2:$2,dds!$4:$4),STOCKHISTORY($A136,XLOOKUP(W$115,dds!$2:$2,dds!$4:$4)),2,FALSE()),VLOOKUP(TODAY(),STOCKHISTORY($A136,TODAY()),2,FALSE())),VLOOKUP(TODAY()-1,STOCKHISTORY($A136,TODAY()-1),2,FALSE())),VLOOKUP(TODAY()-2,STOCKHISTORY($A136,TODAY()-2),2,FALSE())),$E46)</f>
        <v/>
      </c>
      <c r="X136" s="368" t="str">
        <f t="array" ref="X136">IFERROR(IFERROR(IFERROR(IF(TODAY()&gt;=$H135,VLOOKUP(XLOOKUP(X$115,dds!$2:$2,dds!$4:$4),STOCKHISTORY($A136,XLOOKUP(X$115,dds!$2:$2,dds!$4:$4)),2,FALSE()),VLOOKUP(TODAY(),STOCKHISTORY($A136,TODAY()),2,FALSE())),VLOOKUP(TODAY()-1,STOCKHISTORY($A136,TODAY()-1),2,FALSE())),VLOOKUP(TODAY()-2,STOCKHISTORY($A136,TODAY()-2),2,FALSE())),$E46)</f>
        <v/>
      </c>
      <c r="Y136" s="368" t="str">
        <f t="array" ref="Y136">IFERROR(IFERROR(IFERROR(IF(TODAY()&gt;=$H135,VLOOKUP(XLOOKUP(Y$115,dds!$2:$2,dds!$4:$4),STOCKHISTORY($A136,XLOOKUP(Y$115,dds!$2:$2,dds!$4:$4)),2,FALSE()),VLOOKUP(TODAY(),STOCKHISTORY($A136,TODAY()),2,FALSE())),VLOOKUP(TODAY()-1,STOCKHISTORY($A136,TODAY()-1),2,FALSE())),VLOOKUP(TODAY()-2,STOCKHISTORY($A136,TODAY()-2),2,FALSE())),$E46)</f>
        <v/>
      </c>
      <c r="Z136" s="368" t="str">
        <f t="array" ref="Z136">IFERROR(IFERROR(IFERROR(IF(TODAY()&gt;=$H135,VLOOKUP(XLOOKUP(Z$115,dds!$2:$2,dds!$4:$4),STOCKHISTORY($A136,XLOOKUP(Z$115,dds!$2:$2,dds!$4:$4)),2,FALSE()),VLOOKUP(TODAY(),STOCKHISTORY($A136,TODAY()),2,FALSE())),VLOOKUP(TODAY()-1,STOCKHISTORY($A136,TODAY()-1),2,FALSE())),VLOOKUP(TODAY()-2,STOCKHISTORY($A136,TODAY()-2),2,FALSE())),$E46)</f>
        <v/>
      </c>
      <c r="AA136" s="368" t="str">
        <f t="array" ref="AA136">IFERROR(IFERROR(IFERROR(IF(TODAY()&gt;=$H135,VLOOKUP(XLOOKUP(AA$115,dds!$2:$2,dds!$4:$4),STOCKHISTORY($A136,XLOOKUP(AA$115,dds!$2:$2,dds!$4:$4)),2,FALSE()),VLOOKUP(TODAY(),STOCKHISTORY($A136,TODAY()),2,FALSE())),VLOOKUP(TODAY()-1,STOCKHISTORY($A136,TODAY()-1),2,FALSE())),VLOOKUP(TODAY()-2,STOCKHISTORY($A136,TODAY()-2),2,FALSE())),$E46)</f>
        <v/>
      </c>
      <c r="AB136" s="368" t="str">
        <f t="array" ref="AB136">IFERROR(IFERROR(IFERROR(IF(TODAY()&gt;=$H135,VLOOKUP(XLOOKUP(AB$115,dds!$2:$2,dds!$4:$4),STOCKHISTORY($A136,XLOOKUP(AB$115,dds!$2:$2,dds!$4:$4)),2,FALSE()),VLOOKUP(TODAY(),STOCKHISTORY($A136,TODAY()),2,FALSE())),VLOOKUP(TODAY()-1,STOCKHISTORY($A136,TODAY()-1),2,FALSE())),VLOOKUP(TODAY()-2,STOCKHISTORY($A136,TODAY()-2),2,FALSE())),$E46)</f>
        <v/>
      </c>
      <c r="AC136" s="368" t="str">
        <f t="array" ref="AC136">IFERROR(IFERROR(IFERROR(IF(TODAY()&gt;=$H135,VLOOKUP(XLOOKUP(AC$115,dds!$2:$2,dds!$4:$4),STOCKHISTORY($A136,XLOOKUP(AC$115,dds!$2:$2,dds!$4:$4)),2,FALSE()),VLOOKUP(TODAY(),STOCKHISTORY($A136,TODAY()),2,FALSE())),VLOOKUP(TODAY()-1,STOCKHISTORY($A136,TODAY()-1),2,FALSE())),VLOOKUP(TODAY()-2,STOCKHISTORY($A136,TODAY()-2),2,FALSE())),$E46)</f>
        <v/>
      </c>
      <c r="AD136" s="368" t="str">
        <f t="array" ref="AD136">IFERROR(IFERROR(IFERROR(IF(TODAY()&gt;=$H135,VLOOKUP(XLOOKUP(AD$115,dds!$2:$2,dds!$4:$4),STOCKHISTORY($A136,XLOOKUP(AD$115,dds!$2:$2,dds!$4:$4)),2,FALSE()),VLOOKUP(TODAY(),STOCKHISTORY($A136,TODAY()),2,FALSE())),VLOOKUP(TODAY()-1,STOCKHISTORY($A136,TODAY()-1),2,FALSE())),VLOOKUP(TODAY()-2,STOCKHISTORY($A136,TODAY()-2),2,FALSE())),$E46)</f>
        <v/>
      </c>
      <c r="AE136" s="368" t="str">
        <f t="array" ref="AE136">IFERROR(IFERROR(IFERROR(IF(TODAY()&gt;=$H135,VLOOKUP(XLOOKUP(AE$115,dds!$2:$2,dds!$4:$4),STOCKHISTORY($A136,XLOOKUP(AE$115,dds!$2:$2,dds!$4:$4)),2,FALSE()),VLOOKUP(TODAY(),STOCKHISTORY($A136,TODAY()),2,FALSE())),VLOOKUP(TODAY()-1,STOCKHISTORY($A136,TODAY()-1),2,FALSE())),VLOOKUP(TODAY()-2,STOCKHISTORY($A136,TODAY()-2),2,FALSE())),$E46)</f>
        <v/>
      </c>
      <c r="AF136" s="368" t="str">
        <f t="array" ref="AF136">IFERROR(IFERROR(IFERROR(IF(TODAY()&gt;=$H135,VLOOKUP(XLOOKUP(AF$115,dds!$2:$2,dds!$4:$4),STOCKHISTORY($A136,XLOOKUP(AF$115,dds!$2:$2,dds!$4:$4)),2,FALSE()),VLOOKUP(TODAY(),STOCKHISTORY($A136,TODAY()),2,FALSE())),VLOOKUP(TODAY()-1,STOCKHISTORY($A136,TODAY()-1),2,FALSE())),VLOOKUP(TODAY()-2,STOCKHISTORY($A136,TODAY()-2),2,FALSE())),$E46)</f>
        <v/>
      </c>
      <c r="AG136" s="368" t="str">
        <f t="array" ref="AG136">IFERROR(IFERROR(IFERROR(IF(TODAY()&gt;=$H135,VLOOKUP(XLOOKUP(AG$115,dds!$2:$2,dds!$4:$4),STOCKHISTORY($A136,XLOOKUP(AG$115,dds!$2:$2,dds!$4:$4)),2,FALSE()),VLOOKUP(TODAY(),STOCKHISTORY($A136,TODAY()),2,FALSE())),VLOOKUP(TODAY()-1,STOCKHISTORY($A136,TODAY()-1),2,FALSE())),VLOOKUP(TODAY()-2,STOCKHISTORY($A136,TODAY()-2),2,FALSE())),$E46)</f>
        <v/>
      </c>
      <c r="AH136" s="368" t="str">
        <f t="array" ref="AH136">IFERROR(IFERROR(IFERROR(IF(TODAY()&gt;=$H135,VLOOKUP(XLOOKUP(AH$115,dds!$2:$2,dds!$4:$4),STOCKHISTORY($A136,XLOOKUP(AH$115,dds!$2:$2,dds!$4:$4)),2,FALSE()),VLOOKUP(TODAY(),STOCKHISTORY($A136,TODAY()),2,FALSE())),VLOOKUP(TODAY()-1,STOCKHISTORY($A136,TODAY()-1),2,FALSE())),VLOOKUP(TODAY()-2,STOCKHISTORY($A136,TODAY()-2),2,FALSE())),$E46)</f>
        <v/>
      </c>
      <c r="AI136" s="368" t="str">
        <f t="array" ref="AI136">IFERROR(IFERROR(IFERROR(IF(TODAY()&gt;=$H135,VLOOKUP(XLOOKUP(AI$115,dds!$2:$2,dds!$4:$4),STOCKHISTORY($A136,XLOOKUP(AI$115,dds!$2:$2,dds!$4:$4)),2,FALSE()),VLOOKUP(TODAY(),STOCKHISTORY($A136,TODAY()),2,FALSE())),VLOOKUP(TODAY()-1,STOCKHISTORY($A136,TODAY()-1),2,FALSE())),VLOOKUP(TODAY()-2,STOCKHISTORY($A136,TODAY()-2),2,FALSE())),$E46)</f>
        <v/>
      </c>
      <c r="AJ136" s="368" t="str">
        <f t="array" ref="AJ136">IFERROR(IFERROR(IFERROR(IF(TODAY()&gt;=$H135,VLOOKUP(XLOOKUP(AJ$115,dds!$2:$2,dds!$4:$4),STOCKHISTORY($A136,XLOOKUP(AJ$115,dds!$2:$2,dds!$4:$4)),2,FALSE()),VLOOKUP(TODAY(),STOCKHISTORY($A136,TODAY()),2,FALSE())),VLOOKUP(TODAY()-1,STOCKHISTORY($A136,TODAY()-1),2,FALSE())),VLOOKUP(TODAY()-2,STOCKHISTORY($A136,TODAY()-2),2,FALSE())),$E46)</f>
        <v/>
      </c>
      <c r="AK136" s="368" t="str">
        <f t="array" ref="AK136">IFERROR(IFERROR(IFERROR(IF(TODAY()&gt;=$H135,VLOOKUP(XLOOKUP(AK$115,dds!$2:$2,dds!$4:$4),STOCKHISTORY($A136,XLOOKUP(AK$115,dds!$2:$2,dds!$4:$4)),2,FALSE()),VLOOKUP(TODAY(),STOCKHISTORY($A136,TODAY()),2,FALSE())),VLOOKUP(TODAY()-1,STOCKHISTORY($A136,TODAY()-1),2,FALSE())),VLOOKUP(TODAY()-2,STOCKHISTORY($A136,TODAY()-2),2,FALSE())),$E46)</f>
        <v/>
      </c>
      <c r="AL136" s="368" t="str">
        <f t="array" ref="AL136">IFERROR(IFERROR(IFERROR(IF(TODAY()&gt;=$H135,VLOOKUP(XLOOKUP(AL$115,dds!$2:$2,dds!$4:$4),STOCKHISTORY($A136,XLOOKUP(AL$115,dds!$2:$2,dds!$4:$4)),2,FALSE()),VLOOKUP(TODAY(),STOCKHISTORY($A136,TODAY()),2,FALSE())),VLOOKUP(TODAY()-1,STOCKHISTORY($A136,TODAY()-1),2,FALSE())),VLOOKUP(TODAY()-2,STOCKHISTORY($A136,TODAY()-2),2,FALSE())),$E46)</f>
        <v/>
      </c>
      <c r="AM136" s="368" t="str">
        <f t="array" ref="AM136">IFERROR(IFERROR(IFERROR(IF(TODAY()&gt;=$H135,VLOOKUP(XLOOKUP(AM$115,dds!$2:$2,dds!$4:$4),STOCKHISTORY($A136,XLOOKUP(AM$115,dds!$2:$2,dds!$4:$4)),2,FALSE()),VLOOKUP(TODAY(),STOCKHISTORY($A136,TODAY()),2,FALSE())),VLOOKUP(TODAY()-1,STOCKHISTORY($A136,TODAY()-1),2,FALSE())),VLOOKUP(TODAY()-2,STOCKHISTORY($A136,TODAY()-2),2,FALSE())),$E46)</f>
        <v/>
      </c>
      <c r="AN136" s="368" t="str">
        <f t="array" ref="AN136">IFERROR(IFERROR(IFERROR(IF(TODAY()&gt;=$H135,VLOOKUP(XLOOKUP(AN$115,dds!$2:$2,dds!$4:$4),STOCKHISTORY($A136,XLOOKUP(AN$115,dds!$2:$2,dds!$4:$4)),2,FALSE()),VLOOKUP(TODAY(),STOCKHISTORY($A136,TODAY()),2,FALSE())),VLOOKUP(TODAY()-1,STOCKHISTORY($A136,TODAY()-1),2,FALSE())),VLOOKUP(TODAY()-2,STOCKHISTORY($A136,TODAY()-2),2,FALSE())),$E46)</f>
        <v/>
      </c>
      <c r="AO136" s="368" t="str">
        <f t="array" ref="AO136">IFERROR(IFERROR(IFERROR(IF(TODAY()&gt;=$H135,VLOOKUP(XLOOKUP(AO$115,dds!$2:$2,dds!$4:$4),STOCKHISTORY($A136,XLOOKUP(AO$115,dds!$2:$2,dds!$4:$4)),2,FALSE()),VLOOKUP(TODAY(),STOCKHISTORY($A136,TODAY()),2,FALSE())),VLOOKUP(TODAY()-1,STOCKHISTORY($A136,TODAY()-1),2,FALSE())),VLOOKUP(TODAY()-2,STOCKHISTORY($A136,TODAY()-2),2,FALSE())),$E46)</f>
        <v/>
      </c>
      <c r="AP136" s="368" t="str">
        <f t="array" ref="AP136">IFERROR(IFERROR(IFERROR(IF(TODAY()&gt;=$H135,VLOOKUP(XLOOKUP(AP$115,dds!$2:$2,dds!$4:$4),STOCKHISTORY($A136,XLOOKUP(AP$115,dds!$2:$2,dds!$4:$4)),2,FALSE()),VLOOKUP(TODAY(),STOCKHISTORY($A136,TODAY()),2,FALSE())),VLOOKUP(TODAY()-1,STOCKHISTORY($A136,TODAY()-1),2,FALSE())),VLOOKUP(TODAY()-2,STOCKHISTORY($A136,TODAY()-2),2,FALSE())),$E46)</f>
        <v/>
      </c>
      <c r="AQ136" s="368" t="str">
        <f t="array" ref="AQ136">IFERROR(IFERROR(IFERROR(IF(TODAY()&gt;=$H135,VLOOKUP(XLOOKUP(AQ$115,dds!$2:$2,dds!$4:$4),STOCKHISTORY($A136,XLOOKUP(AQ$115,dds!$2:$2,dds!$4:$4)),2,FALSE()),VLOOKUP(TODAY(),STOCKHISTORY($A136,TODAY()),2,FALSE())),VLOOKUP(TODAY()-1,STOCKHISTORY($A136,TODAY()-1),2,FALSE())),VLOOKUP(TODAY()-2,STOCKHISTORY($A136,TODAY()-2),2,FALSE())),$E46)</f>
        <v/>
      </c>
      <c r="AR136" s="368" t="str">
        <f t="array" ref="AR136">IFERROR(IFERROR(IFERROR(IF(TODAY()&gt;=$H135,VLOOKUP(XLOOKUP(AR$115,dds!$2:$2,dds!$4:$4),STOCKHISTORY($A136,XLOOKUP(AR$115,dds!$2:$2,dds!$4:$4)),2,FALSE()),VLOOKUP(TODAY(),STOCKHISTORY($A136,TODAY()),2,FALSE())),VLOOKUP(TODAY()-1,STOCKHISTORY($A136,TODAY()-1),2,FALSE())),VLOOKUP(TODAY()-2,STOCKHISTORY($A136,TODAY()-2),2,FALSE())),$E46)</f>
        <v/>
      </c>
      <c r="AS136" s="368" t="str">
        <f t="array" ref="AS136">IFERROR(IFERROR(IFERROR(IF(TODAY()&gt;=$H135,VLOOKUP(XLOOKUP(AS$115,dds!$2:$2,dds!$4:$4),STOCKHISTORY($A136,XLOOKUP(AS$115,dds!$2:$2,dds!$4:$4)),2,FALSE()),VLOOKUP(TODAY(),STOCKHISTORY($A136,TODAY()),2,FALSE())),VLOOKUP(TODAY()-1,STOCKHISTORY($A136,TODAY()-1),2,FALSE())),VLOOKUP(TODAY()-2,STOCKHISTORY($A136,TODAY()-2),2,FALSE())),$E46)</f>
        <v/>
      </c>
      <c r="AT136" s="368" t="str">
        <f t="array" ref="AT136">IFERROR(IFERROR(IFERROR(IF(TODAY()&gt;=$H135,VLOOKUP(XLOOKUP(AT$115,dds!$2:$2,dds!$4:$4),STOCKHISTORY($A136,XLOOKUP(AT$115,dds!$2:$2,dds!$4:$4)),2,FALSE()),VLOOKUP(TODAY(),STOCKHISTORY($A136,TODAY()),2,FALSE())),VLOOKUP(TODAY()-1,STOCKHISTORY($A136,TODAY()-1),2,FALSE())),VLOOKUP(TODAY()-2,STOCKHISTORY($A136,TODAY()-2),2,FALSE())),$E46)</f>
        <v/>
      </c>
      <c r="AU136" s="368" t="str">
        <f t="array" ref="AU136">IFERROR(IFERROR(IFERROR(IF(TODAY()&gt;=$H135,VLOOKUP(XLOOKUP(AU$115,dds!$2:$2,dds!$4:$4),STOCKHISTORY($A136,XLOOKUP(AU$115,dds!$2:$2,dds!$4:$4)),2,FALSE()),VLOOKUP(TODAY(),STOCKHISTORY($A136,TODAY()),2,FALSE())),VLOOKUP(TODAY()-1,STOCKHISTORY($A136,TODAY()-1),2,FALSE())),VLOOKUP(TODAY()-2,STOCKHISTORY($A136,TODAY()-2),2,FALSE())),$E46)</f>
        <v/>
      </c>
      <c r="AV136" s="368" t="str">
        <f t="array" ref="AV136">IFERROR(IFERROR(IFERROR(IF(TODAY()&gt;=$H135,VLOOKUP(XLOOKUP(AV$115,dds!$2:$2,dds!$4:$4),STOCKHISTORY($A136,XLOOKUP(AV$115,dds!$2:$2,dds!$4:$4)),2,FALSE()),VLOOKUP(TODAY(),STOCKHISTORY($A136,TODAY()),2,FALSE())),VLOOKUP(TODAY()-1,STOCKHISTORY($A136,TODAY()-1),2,FALSE())),VLOOKUP(TODAY()-2,STOCKHISTORY($A136,TODAY()-2),2,FALSE())),$E46)</f>
        <v/>
      </c>
      <c r="AW136" s="368" t="str">
        <f t="array" ref="AW136">IFERROR(IFERROR(IFERROR(IF(TODAY()&gt;=$H135,VLOOKUP(XLOOKUP(AW$115,dds!$2:$2,dds!$4:$4),STOCKHISTORY($A136,XLOOKUP(AW$115,dds!$2:$2,dds!$4:$4)),2,FALSE()),VLOOKUP(TODAY(),STOCKHISTORY($A136,TODAY()),2,FALSE())),VLOOKUP(TODAY()-1,STOCKHISTORY($A136,TODAY()-1),2,FALSE())),VLOOKUP(TODAY()-2,STOCKHISTORY($A136,TODAY()-2),2,FALSE())),$E46)</f>
        <v/>
      </c>
      <c r="AX136" s="368" t="str">
        <f t="array" ref="AX136">IFERROR(IFERROR(IFERROR(IF(TODAY()&gt;=$H135,VLOOKUP(XLOOKUP(AX$115,dds!$2:$2,dds!$4:$4),STOCKHISTORY($A136,XLOOKUP(AX$115,dds!$2:$2,dds!$4:$4)),2,FALSE()),VLOOKUP(TODAY(),STOCKHISTORY($A136,TODAY()),2,FALSE())),VLOOKUP(TODAY()-1,STOCKHISTORY($A136,TODAY()-1),2,FALSE())),VLOOKUP(TODAY()-2,STOCKHISTORY($A136,TODAY()-2),2,FALSE())),$E46)</f>
        <v/>
      </c>
      <c r="AY136" s="368" t="str">
        <f t="array" ref="AY136">IFERROR(IFERROR(IFERROR(IF(TODAY()&gt;=$H135,VLOOKUP(XLOOKUP(AY$115,dds!$2:$2,dds!$4:$4),STOCKHISTORY($A136,XLOOKUP(AY$115,dds!$2:$2,dds!$4:$4)),2,FALSE()),VLOOKUP(TODAY(),STOCKHISTORY($A136,TODAY()),2,FALSE())),VLOOKUP(TODAY()-1,STOCKHISTORY($A136,TODAY()-1),2,FALSE())),VLOOKUP(TODAY()-2,STOCKHISTORY($A136,TODAY()-2),2,FALSE())),$E46)</f>
        <v/>
      </c>
      <c r="AZ136" s="368" t="str">
        <f t="array" ref="AZ136">IFERROR(IFERROR(IFERROR(IF(TODAY()&gt;=$H135,VLOOKUP(XLOOKUP(AZ$115,dds!$2:$2,dds!$4:$4),STOCKHISTORY($A136,XLOOKUP(AZ$115,dds!$2:$2,dds!$4:$4)),2,FALSE()),VLOOKUP(TODAY(),STOCKHISTORY($A136,TODAY()),2,FALSE())),VLOOKUP(TODAY()-1,STOCKHISTORY($A136,TODAY()-1),2,FALSE())),VLOOKUP(TODAY()-2,STOCKHISTORY($A136,TODAY()-2),2,FALSE())),$E46)</f>
        <v/>
      </c>
      <c r="BA136" s="368" t="str">
        <f t="array" ref="BA136">IFERROR(IFERROR(IFERROR(IF(TODAY()&gt;=$H135,VLOOKUP(XLOOKUP(BA$115,dds!$2:$2,dds!$4:$4),STOCKHISTORY($A136,XLOOKUP(BA$115,dds!$2:$2,dds!$4:$4)),2,FALSE()),VLOOKUP(TODAY(),STOCKHISTORY($A136,TODAY()),2,FALSE())),VLOOKUP(TODAY()-1,STOCKHISTORY($A136,TODAY()-1),2,FALSE())),VLOOKUP(TODAY()-2,STOCKHISTORY($A136,TODAY()-2),2,FALSE())),$E46)</f>
        <v/>
      </c>
      <c r="BB136" s="368" t="str">
        <f t="array" ref="BB136">IFERROR(IFERROR(IFERROR(IF(TODAY()&gt;=$H135,VLOOKUP(XLOOKUP(BB$115,dds!$2:$2,dds!$4:$4),STOCKHISTORY($A136,XLOOKUP(BB$115,dds!$2:$2,dds!$4:$4)),2,FALSE()),VLOOKUP(TODAY(),STOCKHISTORY($A136,TODAY()),2,FALSE())),VLOOKUP(TODAY()-1,STOCKHISTORY($A136,TODAY()-1),2,FALSE())),VLOOKUP(TODAY()-2,STOCKHISTORY($A136,TODAY()-2),2,FALSE())),$E46)</f>
        <v/>
      </c>
      <c r="BC136" s="368" t="str">
        <f t="array" ref="BC136">IFERROR(IFERROR(IFERROR(IF(TODAY()&gt;=$H135,VLOOKUP(XLOOKUP(BC$115,dds!$2:$2,dds!$4:$4),STOCKHISTORY($A136,XLOOKUP(BC$115,dds!$2:$2,dds!$4:$4)),2,FALSE()),VLOOKUP(TODAY(),STOCKHISTORY($A136,TODAY()),2,FALSE())),VLOOKUP(TODAY()-1,STOCKHISTORY($A136,TODAY()-1),2,FALSE())),VLOOKUP(TODAY()-2,STOCKHISTORY($A136,TODAY()-2),2,FALSE())),$E46)</f>
        <v/>
      </c>
      <c r="BD136" s="368" t="str">
        <f t="array" ref="BD136">IFERROR(IFERROR(IFERROR(IF(TODAY()&gt;=$H135,VLOOKUP(XLOOKUP(BD$115,dds!$2:$2,dds!$4:$4),STOCKHISTORY($A136,XLOOKUP(BD$115,dds!$2:$2,dds!$4:$4)),2,FALSE()),VLOOKUP(TODAY(),STOCKHISTORY($A136,TODAY()),2,FALSE())),VLOOKUP(TODAY()-1,STOCKHISTORY($A136,TODAY()-1),2,FALSE())),VLOOKUP(TODAY()-2,STOCKHISTORY($A136,TODAY()-2),2,FALSE())),$E46)</f>
        <v/>
      </c>
      <c r="BE136" s="368" t="str">
        <f t="array" ref="BE136">IFERROR(IFERROR(IFERROR(IF(TODAY()&gt;=$H135,VLOOKUP(XLOOKUP(BE$115,dds!$2:$2,dds!$4:$4),STOCKHISTORY($A136,XLOOKUP(BE$115,dds!$2:$2,dds!$4:$4)),2,FALSE()),VLOOKUP(TODAY(),STOCKHISTORY($A136,TODAY()),2,FALSE())),VLOOKUP(TODAY()-1,STOCKHISTORY($A136,TODAY()-1),2,FALSE())),VLOOKUP(TODAY()-2,STOCKHISTORY($A136,TODAY()-2),2,FALSE())),$E46)</f>
        <v/>
      </c>
      <c r="BF136" s="368" t="str">
        <f t="array" ref="BF136">IFERROR(IFERROR(IFERROR(IF(TODAY()&gt;=$H135,VLOOKUP(XLOOKUP(BF$115,dds!$2:$2,dds!$4:$4),STOCKHISTORY($A136,XLOOKUP(BF$115,dds!$2:$2,dds!$4:$4)),2,FALSE()),VLOOKUP(TODAY(),STOCKHISTORY($A136,TODAY()),2,FALSE())),VLOOKUP(TODAY()-1,STOCKHISTORY($A136,TODAY()-1),2,FALSE())),VLOOKUP(TODAY()-2,STOCKHISTORY($A136,TODAY()-2),2,FALSE())),$E46)</f>
        <v/>
      </c>
      <c r="BG136" s="368" t="str">
        <f t="array" ref="BG136">IFERROR(IFERROR(IFERROR(IF(TODAY()&gt;=$H135,VLOOKUP(XLOOKUP(BG$115,dds!$2:$2,dds!$4:$4),STOCKHISTORY($A136,XLOOKUP(BG$115,dds!$2:$2,dds!$4:$4)),2,FALSE()),VLOOKUP(TODAY(),STOCKHISTORY($A136,TODAY()),2,FALSE())),VLOOKUP(TODAY()-1,STOCKHISTORY($A136,TODAY()-1),2,FALSE())),VLOOKUP(TODAY()-2,STOCKHISTORY($A136,TODAY()-2),2,FALSE())),$E46)</f>
        <v/>
      </c>
      <c r="BH136" s="368" t="str">
        <f t="array" ref="BH136">IFERROR(IFERROR(IFERROR(IF(TODAY()&gt;=$H135,VLOOKUP(XLOOKUP(BH$115,dds!$2:$2,dds!$4:$4),STOCKHISTORY($A136,XLOOKUP(BH$115,dds!$2:$2,dds!$4:$4)),2,FALSE()),VLOOKUP(TODAY(),STOCKHISTORY($A136,TODAY()),2,FALSE())),VLOOKUP(TODAY()-1,STOCKHISTORY($A136,TODAY()-1),2,FALSE())),VLOOKUP(TODAY()-2,STOCKHISTORY($A136,TODAY()-2),2,FALSE())),$E46)</f>
        <v/>
      </c>
      <c r="BI136" s="368" t="str">
        <f t="array" ref="BI136">IFERROR(IFERROR(IFERROR(IF(TODAY()&gt;=$H135,VLOOKUP(XLOOKUP(BI$115,dds!$2:$2,dds!$4:$4),STOCKHISTORY($A136,XLOOKUP(BI$115,dds!$2:$2,dds!$4:$4)),2,FALSE()),VLOOKUP(TODAY(),STOCKHISTORY($A136,TODAY()),2,FALSE())),VLOOKUP(TODAY()-1,STOCKHISTORY($A136,TODAY()-1),2,FALSE())),VLOOKUP(TODAY()-2,STOCKHISTORY($A136,TODAY()-2),2,FALSE())),$E46)</f>
        <v/>
      </c>
      <c r="BJ136" s="368" t="str">
        <f t="array" ref="BJ136">IFERROR(IFERROR(IFERROR(IF(TODAY()&gt;=$H135,VLOOKUP(XLOOKUP(BJ$115,dds!$2:$2,dds!$4:$4),STOCKHISTORY($A136,XLOOKUP(BJ$115,dds!$2:$2,dds!$4:$4)),2,FALSE()),VLOOKUP(TODAY(),STOCKHISTORY($A136,TODAY()),2,FALSE())),VLOOKUP(TODAY()-1,STOCKHISTORY($A136,TODAY()-1),2,FALSE())),VLOOKUP(TODAY()-2,STOCKHISTORY($A136,TODAY()-2),2,FALSE())),$E46)</f>
        <v/>
      </c>
      <c r="BK136" s="368" t="str">
        <f t="array" ref="BK136">IFERROR(IFERROR(IFERROR(IF(TODAY()&gt;=$H135,VLOOKUP(XLOOKUP(BK$115,dds!$2:$2,dds!$4:$4),STOCKHISTORY($A136,XLOOKUP(BK$115,dds!$2:$2,dds!$4:$4)),2,FALSE()),VLOOKUP(TODAY(),STOCKHISTORY($A136,TODAY()),2,FALSE())),VLOOKUP(TODAY()-1,STOCKHISTORY($A136,TODAY()-1),2,FALSE())),VLOOKUP(TODAY()-2,STOCKHISTORY($A136,TODAY()-2),2,FALSE())),$E46)</f>
        <v/>
      </c>
      <c r="BL136" s="368" t="str">
        <f t="array" ref="BL136">IFERROR(IFERROR(IFERROR(IF(TODAY()&gt;=$H135,VLOOKUP(XLOOKUP(BL$115,dds!$2:$2,dds!$4:$4),STOCKHISTORY($A136,XLOOKUP(BL$115,dds!$2:$2,dds!$4:$4)),2,FALSE()),VLOOKUP(TODAY(),STOCKHISTORY($A136,TODAY()),2,FALSE())),VLOOKUP(TODAY()-1,STOCKHISTORY($A136,TODAY()-1),2,FALSE())),VLOOKUP(TODAY()-2,STOCKHISTORY($A136,TODAY()-2),2,FALSE())),$E46)</f>
        <v/>
      </c>
    </row>
    <row r="137" ht="14.25" customHeight="1">
      <c r="A137" s="367"/>
      <c r="B137" s="367"/>
      <c r="C137" s="440" t="str">
        <f t="shared" si="2"/>
        <v/>
      </c>
      <c r="D137" s="367"/>
      <c r="E137" s="368" t="str">
        <f t="array" ref="E137">IFERROR(IFERROR(IFERROR(IF(TODAY()&gt;=$H136,VLOOKUP(XLOOKUP(E$115,dds!$2:$2,dds!$4:$4),STOCKHISTORY($A137,XLOOKUP(E$115,dds!$2:$2,dds!$4:$4)),2,FALSE()),VLOOKUP(TODAY(),STOCKHISTORY($A137,TODAY()),2,FALSE())),VLOOKUP(TODAY()-1,STOCKHISTORY($A137,TODAY()-1),2,FALSE())),VLOOKUP(TODAY()-2,STOCKHISTORY($A137,TODAY()-2),2,FALSE())),$E47)</f>
        <v/>
      </c>
      <c r="F137" s="368" t="str">
        <f t="array" ref="F137">IFERROR(IFERROR(IFERROR(IF(TODAY()&gt;=$H136,VLOOKUP(XLOOKUP(F$115,dds!$2:$2,dds!$4:$4),STOCKHISTORY($A137,XLOOKUP(F$115,dds!$2:$2,dds!$4:$4)),2,FALSE()),VLOOKUP(TODAY(),STOCKHISTORY($A137,TODAY()),2,FALSE())),VLOOKUP(TODAY()-1,STOCKHISTORY($A137,TODAY()-1),2,FALSE())),VLOOKUP(TODAY()-2,STOCKHISTORY($A137,TODAY()-2),2,FALSE())),$E47)</f>
        <v/>
      </c>
      <c r="G137" s="368" t="str">
        <f t="array" ref="G137">IFERROR(IFERROR(IFERROR(IF(TODAY()&gt;=$H136,VLOOKUP(XLOOKUP(G$115,dds!$2:$2,dds!$4:$4),STOCKHISTORY($A137,XLOOKUP(G$115,dds!$2:$2,dds!$4:$4)),2,FALSE()),VLOOKUP(TODAY(),STOCKHISTORY($A137,TODAY()),2,FALSE())),VLOOKUP(TODAY()-1,STOCKHISTORY($A137,TODAY()-1),2,FALSE())),VLOOKUP(TODAY()-2,STOCKHISTORY($A137,TODAY()-2),2,FALSE())),$E47)</f>
        <v/>
      </c>
      <c r="H137" s="368" t="str">
        <f t="array" ref="H137">IFERROR(IFERROR(IFERROR(IF(TODAY()&gt;=$H136,VLOOKUP(XLOOKUP(H$115,dds!$2:$2,dds!$4:$4),STOCKHISTORY($A137,XLOOKUP(H$115,dds!$2:$2,dds!$4:$4)),2,FALSE()),VLOOKUP(TODAY(),STOCKHISTORY($A137,TODAY()),2,FALSE())),VLOOKUP(TODAY()-1,STOCKHISTORY($A137,TODAY()-1),2,FALSE())),VLOOKUP(TODAY()-2,STOCKHISTORY($A137,TODAY()-2),2,FALSE())),$E47)</f>
        <v/>
      </c>
      <c r="I137" s="368" t="str">
        <f t="array" ref="I137">IFERROR(IFERROR(IFERROR(IF(TODAY()&gt;=$H136,VLOOKUP(XLOOKUP(I$115,dds!$2:$2,dds!$4:$4),STOCKHISTORY($A137,XLOOKUP(I$115,dds!$2:$2,dds!$4:$4)),2,FALSE()),VLOOKUP(TODAY(),STOCKHISTORY($A137,TODAY()),2,FALSE())),VLOOKUP(TODAY()-1,STOCKHISTORY($A137,TODAY()-1),2,FALSE())),VLOOKUP(TODAY()-2,STOCKHISTORY($A137,TODAY()-2),2,FALSE())),$E47)</f>
        <v/>
      </c>
      <c r="J137" s="368" t="str">
        <f t="array" ref="J137">IFERROR(IFERROR(IFERROR(IF(TODAY()&gt;=$H136,VLOOKUP(XLOOKUP(J$115,dds!$2:$2,dds!$4:$4),STOCKHISTORY($A137,XLOOKUP(J$115,dds!$2:$2,dds!$4:$4)),2,FALSE()),VLOOKUP(TODAY(),STOCKHISTORY($A137,TODAY()),2,FALSE())),VLOOKUP(TODAY()-1,STOCKHISTORY($A137,TODAY()-1),2,FALSE())),VLOOKUP(TODAY()-2,STOCKHISTORY($A137,TODAY()-2),2,FALSE())),$E47)</f>
        <v/>
      </c>
      <c r="K137" s="368" t="str">
        <f t="array" ref="K137">IFERROR(IFERROR(IFERROR(IF(TODAY()&gt;=$H136,VLOOKUP(XLOOKUP(K$115,dds!$2:$2,dds!$4:$4),STOCKHISTORY($A137,XLOOKUP(K$115,dds!$2:$2,dds!$4:$4)),2,FALSE()),VLOOKUP(TODAY(),STOCKHISTORY($A137,TODAY()),2,FALSE())),VLOOKUP(TODAY()-1,STOCKHISTORY($A137,TODAY()-1),2,FALSE())),VLOOKUP(TODAY()-2,STOCKHISTORY($A137,TODAY()-2),2,FALSE())),$E47)</f>
        <v/>
      </c>
      <c r="L137" s="368" t="str">
        <f t="array" ref="L137">IFERROR(IFERROR(IFERROR(IF(TODAY()&gt;=$H136,VLOOKUP(XLOOKUP(L$115,dds!$2:$2,dds!$4:$4),STOCKHISTORY($A137,XLOOKUP(L$115,dds!$2:$2,dds!$4:$4)),2,FALSE()),VLOOKUP(TODAY(),STOCKHISTORY($A137,TODAY()),2,FALSE())),VLOOKUP(TODAY()-1,STOCKHISTORY($A137,TODAY()-1),2,FALSE())),VLOOKUP(TODAY()-2,STOCKHISTORY($A137,TODAY()-2),2,FALSE())),$E47)</f>
        <v/>
      </c>
      <c r="M137" s="368" t="str">
        <f t="array" ref="M137">IFERROR(IFERROR(IFERROR(IF(TODAY()&gt;=$H136,VLOOKUP(XLOOKUP(M$115,dds!$2:$2,dds!$4:$4),STOCKHISTORY($A137,XLOOKUP(M$115,dds!$2:$2,dds!$4:$4)),2,FALSE()),VLOOKUP(TODAY(),STOCKHISTORY($A137,TODAY()),2,FALSE())),VLOOKUP(TODAY()-1,STOCKHISTORY($A137,TODAY()-1),2,FALSE())),VLOOKUP(TODAY()-2,STOCKHISTORY($A137,TODAY()-2),2,FALSE())),$E47)</f>
        <v/>
      </c>
      <c r="N137" s="368" t="str">
        <f t="array" ref="N137">IFERROR(IFERROR(IFERROR(IF(TODAY()&gt;=$H136,VLOOKUP(XLOOKUP(N$115,dds!$2:$2,dds!$4:$4),STOCKHISTORY($A137,XLOOKUP(N$115,dds!$2:$2,dds!$4:$4)),2,FALSE()),VLOOKUP(TODAY(),STOCKHISTORY($A137,TODAY()),2,FALSE())),VLOOKUP(TODAY()-1,STOCKHISTORY($A137,TODAY()-1),2,FALSE())),VLOOKUP(TODAY()-2,STOCKHISTORY($A137,TODAY()-2),2,FALSE())),$E47)</f>
        <v/>
      </c>
      <c r="O137" s="368" t="str">
        <f t="array" ref="O137">IFERROR(IFERROR(IFERROR(IF(TODAY()&gt;=$H136,VLOOKUP(XLOOKUP(O$115,dds!$2:$2,dds!$4:$4),STOCKHISTORY($A137,XLOOKUP(O$115,dds!$2:$2,dds!$4:$4)),2,FALSE()),VLOOKUP(TODAY(),STOCKHISTORY($A137,TODAY()),2,FALSE())),VLOOKUP(TODAY()-1,STOCKHISTORY($A137,TODAY()-1),2,FALSE())),VLOOKUP(TODAY()-2,STOCKHISTORY($A137,TODAY()-2),2,FALSE())),$E47)</f>
        <v/>
      </c>
      <c r="P137" s="368" t="str">
        <f t="array" ref="P137">IFERROR(IFERROR(IFERROR(IF(TODAY()&gt;=$H136,VLOOKUP(XLOOKUP(P$115,dds!$2:$2,dds!$4:$4),STOCKHISTORY($A137,XLOOKUP(P$115,dds!$2:$2,dds!$4:$4)),2,FALSE()),VLOOKUP(TODAY(),STOCKHISTORY($A137,TODAY()),2,FALSE())),VLOOKUP(TODAY()-1,STOCKHISTORY($A137,TODAY()-1),2,FALSE())),VLOOKUP(TODAY()-2,STOCKHISTORY($A137,TODAY()-2),2,FALSE())),$E47)</f>
        <v/>
      </c>
      <c r="Q137" s="368" t="str">
        <f t="array" ref="Q137">IFERROR(IFERROR(IFERROR(IF(TODAY()&gt;=$H136,VLOOKUP(XLOOKUP(Q$115,dds!$2:$2,dds!$4:$4),STOCKHISTORY($A137,XLOOKUP(Q$115,dds!$2:$2,dds!$4:$4)),2,FALSE()),VLOOKUP(TODAY(),STOCKHISTORY($A137,TODAY()),2,FALSE())),VLOOKUP(TODAY()-1,STOCKHISTORY($A137,TODAY()-1),2,FALSE())),VLOOKUP(TODAY()-2,STOCKHISTORY($A137,TODAY()-2),2,FALSE())),$E47)</f>
        <v/>
      </c>
      <c r="R137" s="368" t="str">
        <f t="array" ref="R137">IFERROR(IFERROR(IFERROR(IF(TODAY()&gt;=$H136,VLOOKUP(XLOOKUP(R$115,dds!$2:$2,dds!$4:$4),STOCKHISTORY($A137,XLOOKUP(R$115,dds!$2:$2,dds!$4:$4)),2,FALSE()),VLOOKUP(TODAY(),STOCKHISTORY($A137,TODAY()),2,FALSE())),VLOOKUP(TODAY()-1,STOCKHISTORY($A137,TODAY()-1),2,FALSE())),VLOOKUP(TODAY()-2,STOCKHISTORY($A137,TODAY()-2),2,FALSE())),$E47)</f>
        <v/>
      </c>
      <c r="S137" s="368" t="str">
        <f t="array" ref="S137">IFERROR(IFERROR(IFERROR(IF(TODAY()&gt;=$H136,VLOOKUP(XLOOKUP(S$115,dds!$2:$2,dds!$4:$4),STOCKHISTORY($A137,XLOOKUP(S$115,dds!$2:$2,dds!$4:$4)),2,FALSE()),VLOOKUP(TODAY(),STOCKHISTORY($A137,TODAY()),2,FALSE())),VLOOKUP(TODAY()-1,STOCKHISTORY($A137,TODAY()-1),2,FALSE())),VLOOKUP(TODAY()-2,STOCKHISTORY($A137,TODAY()-2),2,FALSE())),$E47)</f>
        <v/>
      </c>
      <c r="T137" s="368" t="str">
        <f t="array" ref="T137">IFERROR(IFERROR(IFERROR(IF(TODAY()&gt;=$H136,VLOOKUP(XLOOKUP(T$115,dds!$2:$2,dds!$4:$4),STOCKHISTORY($A137,XLOOKUP(T$115,dds!$2:$2,dds!$4:$4)),2,FALSE()),VLOOKUP(TODAY(),STOCKHISTORY($A137,TODAY()),2,FALSE())),VLOOKUP(TODAY()-1,STOCKHISTORY($A137,TODAY()-1),2,FALSE())),VLOOKUP(TODAY()-2,STOCKHISTORY($A137,TODAY()-2),2,FALSE())),$E47)</f>
        <v/>
      </c>
      <c r="U137" s="368" t="str">
        <f t="array" ref="U137">IFERROR(IFERROR(IFERROR(IF(TODAY()&gt;=$H136,VLOOKUP(XLOOKUP(U$115,dds!$2:$2,dds!$4:$4),STOCKHISTORY($A137,XLOOKUP(U$115,dds!$2:$2,dds!$4:$4)),2,FALSE()),VLOOKUP(TODAY(),STOCKHISTORY($A137,TODAY()),2,FALSE())),VLOOKUP(TODAY()-1,STOCKHISTORY($A137,TODAY()-1),2,FALSE())),VLOOKUP(TODAY()-2,STOCKHISTORY($A137,TODAY()-2),2,FALSE())),$E47)</f>
        <v/>
      </c>
      <c r="V137" s="368" t="str">
        <f t="array" ref="V137">IFERROR(IFERROR(IFERROR(IF(TODAY()&gt;=$H136,VLOOKUP(XLOOKUP(V$115,dds!$2:$2,dds!$4:$4),STOCKHISTORY($A137,XLOOKUP(V$115,dds!$2:$2,dds!$4:$4)),2,FALSE()),VLOOKUP(TODAY(),STOCKHISTORY($A137,TODAY()),2,FALSE())),VLOOKUP(TODAY()-1,STOCKHISTORY($A137,TODAY()-1),2,FALSE())),VLOOKUP(TODAY()-2,STOCKHISTORY($A137,TODAY()-2),2,FALSE())),$E47)</f>
        <v/>
      </c>
      <c r="W137" s="368" t="str">
        <f t="array" ref="W137">IFERROR(IFERROR(IFERROR(IF(TODAY()&gt;=$H136,VLOOKUP(XLOOKUP(W$115,dds!$2:$2,dds!$4:$4),STOCKHISTORY($A137,XLOOKUP(W$115,dds!$2:$2,dds!$4:$4)),2,FALSE()),VLOOKUP(TODAY(),STOCKHISTORY($A137,TODAY()),2,FALSE())),VLOOKUP(TODAY()-1,STOCKHISTORY($A137,TODAY()-1),2,FALSE())),VLOOKUP(TODAY()-2,STOCKHISTORY($A137,TODAY()-2),2,FALSE())),$E47)</f>
        <v/>
      </c>
      <c r="X137" s="368" t="str">
        <f t="array" ref="X137">IFERROR(IFERROR(IFERROR(IF(TODAY()&gt;=$H136,VLOOKUP(XLOOKUP(X$115,dds!$2:$2,dds!$4:$4),STOCKHISTORY($A137,XLOOKUP(X$115,dds!$2:$2,dds!$4:$4)),2,FALSE()),VLOOKUP(TODAY(),STOCKHISTORY($A137,TODAY()),2,FALSE())),VLOOKUP(TODAY()-1,STOCKHISTORY($A137,TODAY()-1),2,FALSE())),VLOOKUP(TODAY()-2,STOCKHISTORY($A137,TODAY()-2),2,FALSE())),$E47)</f>
        <v/>
      </c>
      <c r="Y137" s="368" t="str">
        <f t="array" ref="Y137">IFERROR(IFERROR(IFERROR(IF(TODAY()&gt;=$H136,VLOOKUP(XLOOKUP(Y$115,dds!$2:$2,dds!$4:$4),STOCKHISTORY($A137,XLOOKUP(Y$115,dds!$2:$2,dds!$4:$4)),2,FALSE()),VLOOKUP(TODAY(),STOCKHISTORY($A137,TODAY()),2,FALSE())),VLOOKUP(TODAY()-1,STOCKHISTORY($A137,TODAY()-1),2,FALSE())),VLOOKUP(TODAY()-2,STOCKHISTORY($A137,TODAY()-2),2,FALSE())),$E47)</f>
        <v/>
      </c>
      <c r="Z137" s="368" t="str">
        <f t="array" ref="Z137">IFERROR(IFERROR(IFERROR(IF(TODAY()&gt;=$H136,VLOOKUP(XLOOKUP(Z$115,dds!$2:$2,dds!$4:$4),STOCKHISTORY($A137,XLOOKUP(Z$115,dds!$2:$2,dds!$4:$4)),2,FALSE()),VLOOKUP(TODAY(),STOCKHISTORY($A137,TODAY()),2,FALSE())),VLOOKUP(TODAY()-1,STOCKHISTORY($A137,TODAY()-1),2,FALSE())),VLOOKUP(TODAY()-2,STOCKHISTORY($A137,TODAY()-2),2,FALSE())),$E47)</f>
        <v/>
      </c>
      <c r="AA137" s="368" t="str">
        <f t="array" ref="AA137">IFERROR(IFERROR(IFERROR(IF(TODAY()&gt;=$H136,VLOOKUP(XLOOKUP(AA$115,dds!$2:$2,dds!$4:$4),STOCKHISTORY($A137,XLOOKUP(AA$115,dds!$2:$2,dds!$4:$4)),2,FALSE()),VLOOKUP(TODAY(),STOCKHISTORY($A137,TODAY()),2,FALSE())),VLOOKUP(TODAY()-1,STOCKHISTORY($A137,TODAY()-1),2,FALSE())),VLOOKUP(TODAY()-2,STOCKHISTORY($A137,TODAY()-2),2,FALSE())),$E47)</f>
        <v/>
      </c>
      <c r="AB137" s="368" t="str">
        <f t="array" ref="AB137">IFERROR(IFERROR(IFERROR(IF(TODAY()&gt;=$H136,VLOOKUP(XLOOKUP(AB$115,dds!$2:$2,dds!$4:$4),STOCKHISTORY($A137,XLOOKUP(AB$115,dds!$2:$2,dds!$4:$4)),2,FALSE()),VLOOKUP(TODAY(),STOCKHISTORY($A137,TODAY()),2,FALSE())),VLOOKUP(TODAY()-1,STOCKHISTORY($A137,TODAY()-1),2,FALSE())),VLOOKUP(TODAY()-2,STOCKHISTORY($A137,TODAY()-2),2,FALSE())),$E47)</f>
        <v/>
      </c>
      <c r="AC137" s="368" t="str">
        <f t="array" ref="AC137">IFERROR(IFERROR(IFERROR(IF(TODAY()&gt;=$H136,VLOOKUP(XLOOKUP(AC$115,dds!$2:$2,dds!$4:$4),STOCKHISTORY($A137,XLOOKUP(AC$115,dds!$2:$2,dds!$4:$4)),2,FALSE()),VLOOKUP(TODAY(),STOCKHISTORY($A137,TODAY()),2,FALSE())),VLOOKUP(TODAY()-1,STOCKHISTORY($A137,TODAY()-1),2,FALSE())),VLOOKUP(TODAY()-2,STOCKHISTORY($A137,TODAY()-2),2,FALSE())),$E47)</f>
        <v/>
      </c>
      <c r="AD137" s="368" t="str">
        <f t="array" ref="AD137">IFERROR(IFERROR(IFERROR(IF(TODAY()&gt;=$H136,VLOOKUP(XLOOKUP(AD$115,dds!$2:$2,dds!$4:$4),STOCKHISTORY($A137,XLOOKUP(AD$115,dds!$2:$2,dds!$4:$4)),2,FALSE()),VLOOKUP(TODAY(),STOCKHISTORY($A137,TODAY()),2,FALSE())),VLOOKUP(TODAY()-1,STOCKHISTORY($A137,TODAY()-1),2,FALSE())),VLOOKUP(TODAY()-2,STOCKHISTORY($A137,TODAY()-2),2,FALSE())),$E47)</f>
        <v/>
      </c>
      <c r="AE137" s="368" t="str">
        <f t="array" ref="AE137">IFERROR(IFERROR(IFERROR(IF(TODAY()&gt;=$H136,VLOOKUP(XLOOKUP(AE$115,dds!$2:$2,dds!$4:$4),STOCKHISTORY($A137,XLOOKUP(AE$115,dds!$2:$2,dds!$4:$4)),2,FALSE()),VLOOKUP(TODAY(),STOCKHISTORY($A137,TODAY()),2,FALSE())),VLOOKUP(TODAY()-1,STOCKHISTORY($A137,TODAY()-1),2,FALSE())),VLOOKUP(TODAY()-2,STOCKHISTORY($A137,TODAY()-2),2,FALSE())),$E47)</f>
        <v/>
      </c>
      <c r="AF137" s="368" t="str">
        <f t="array" ref="AF137">IFERROR(IFERROR(IFERROR(IF(TODAY()&gt;=$H136,VLOOKUP(XLOOKUP(AF$115,dds!$2:$2,dds!$4:$4),STOCKHISTORY($A137,XLOOKUP(AF$115,dds!$2:$2,dds!$4:$4)),2,FALSE()),VLOOKUP(TODAY(),STOCKHISTORY($A137,TODAY()),2,FALSE())),VLOOKUP(TODAY()-1,STOCKHISTORY($A137,TODAY()-1),2,FALSE())),VLOOKUP(TODAY()-2,STOCKHISTORY($A137,TODAY()-2),2,FALSE())),$E47)</f>
        <v/>
      </c>
      <c r="AG137" s="368" t="str">
        <f t="array" ref="AG137">IFERROR(IFERROR(IFERROR(IF(TODAY()&gt;=$H136,VLOOKUP(XLOOKUP(AG$115,dds!$2:$2,dds!$4:$4),STOCKHISTORY($A137,XLOOKUP(AG$115,dds!$2:$2,dds!$4:$4)),2,FALSE()),VLOOKUP(TODAY(),STOCKHISTORY($A137,TODAY()),2,FALSE())),VLOOKUP(TODAY()-1,STOCKHISTORY($A137,TODAY()-1),2,FALSE())),VLOOKUP(TODAY()-2,STOCKHISTORY($A137,TODAY()-2),2,FALSE())),$E47)</f>
        <v/>
      </c>
      <c r="AH137" s="368" t="str">
        <f t="array" ref="AH137">IFERROR(IFERROR(IFERROR(IF(TODAY()&gt;=$H136,VLOOKUP(XLOOKUP(AH$115,dds!$2:$2,dds!$4:$4),STOCKHISTORY($A137,XLOOKUP(AH$115,dds!$2:$2,dds!$4:$4)),2,FALSE()),VLOOKUP(TODAY(),STOCKHISTORY($A137,TODAY()),2,FALSE())),VLOOKUP(TODAY()-1,STOCKHISTORY($A137,TODAY()-1),2,FALSE())),VLOOKUP(TODAY()-2,STOCKHISTORY($A137,TODAY()-2),2,FALSE())),$E47)</f>
        <v/>
      </c>
      <c r="AI137" s="368" t="str">
        <f t="array" ref="AI137">IFERROR(IFERROR(IFERROR(IF(TODAY()&gt;=$H136,VLOOKUP(XLOOKUP(AI$115,dds!$2:$2,dds!$4:$4),STOCKHISTORY($A137,XLOOKUP(AI$115,dds!$2:$2,dds!$4:$4)),2,FALSE()),VLOOKUP(TODAY(),STOCKHISTORY($A137,TODAY()),2,FALSE())),VLOOKUP(TODAY()-1,STOCKHISTORY($A137,TODAY()-1),2,FALSE())),VLOOKUP(TODAY()-2,STOCKHISTORY($A137,TODAY()-2),2,FALSE())),$E47)</f>
        <v/>
      </c>
      <c r="AJ137" s="368" t="str">
        <f t="array" ref="AJ137">IFERROR(IFERROR(IFERROR(IF(TODAY()&gt;=$H136,VLOOKUP(XLOOKUP(AJ$115,dds!$2:$2,dds!$4:$4),STOCKHISTORY($A137,XLOOKUP(AJ$115,dds!$2:$2,dds!$4:$4)),2,FALSE()),VLOOKUP(TODAY(),STOCKHISTORY($A137,TODAY()),2,FALSE())),VLOOKUP(TODAY()-1,STOCKHISTORY($A137,TODAY()-1),2,FALSE())),VLOOKUP(TODAY()-2,STOCKHISTORY($A137,TODAY()-2),2,FALSE())),$E47)</f>
        <v/>
      </c>
      <c r="AK137" s="368" t="str">
        <f t="array" ref="AK137">IFERROR(IFERROR(IFERROR(IF(TODAY()&gt;=$H136,VLOOKUP(XLOOKUP(AK$115,dds!$2:$2,dds!$4:$4),STOCKHISTORY($A137,XLOOKUP(AK$115,dds!$2:$2,dds!$4:$4)),2,FALSE()),VLOOKUP(TODAY(),STOCKHISTORY($A137,TODAY()),2,FALSE())),VLOOKUP(TODAY()-1,STOCKHISTORY($A137,TODAY()-1),2,FALSE())),VLOOKUP(TODAY()-2,STOCKHISTORY($A137,TODAY()-2),2,FALSE())),$E47)</f>
        <v/>
      </c>
      <c r="AL137" s="368" t="str">
        <f t="array" ref="AL137">IFERROR(IFERROR(IFERROR(IF(TODAY()&gt;=$H136,VLOOKUP(XLOOKUP(AL$115,dds!$2:$2,dds!$4:$4),STOCKHISTORY($A137,XLOOKUP(AL$115,dds!$2:$2,dds!$4:$4)),2,FALSE()),VLOOKUP(TODAY(),STOCKHISTORY($A137,TODAY()),2,FALSE())),VLOOKUP(TODAY()-1,STOCKHISTORY($A137,TODAY()-1),2,FALSE())),VLOOKUP(TODAY()-2,STOCKHISTORY($A137,TODAY()-2),2,FALSE())),$E47)</f>
        <v/>
      </c>
      <c r="AM137" s="368" t="str">
        <f t="array" ref="AM137">IFERROR(IFERROR(IFERROR(IF(TODAY()&gt;=$H136,VLOOKUP(XLOOKUP(AM$115,dds!$2:$2,dds!$4:$4),STOCKHISTORY($A137,XLOOKUP(AM$115,dds!$2:$2,dds!$4:$4)),2,FALSE()),VLOOKUP(TODAY(),STOCKHISTORY($A137,TODAY()),2,FALSE())),VLOOKUP(TODAY()-1,STOCKHISTORY($A137,TODAY()-1),2,FALSE())),VLOOKUP(TODAY()-2,STOCKHISTORY($A137,TODAY()-2),2,FALSE())),$E47)</f>
        <v/>
      </c>
      <c r="AN137" s="368" t="str">
        <f t="array" ref="AN137">IFERROR(IFERROR(IFERROR(IF(TODAY()&gt;=$H136,VLOOKUP(XLOOKUP(AN$115,dds!$2:$2,dds!$4:$4),STOCKHISTORY($A137,XLOOKUP(AN$115,dds!$2:$2,dds!$4:$4)),2,FALSE()),VLOOKUP(TODAY(),STOCKHISTORY($A137,TODAY()),2,FALSE())),VLOOKUP(TODAY()-1,STOCKHISTORY($A137,TODAY()-1),2,FALSE())),VLOOKUP(TODAY()-2,STOCKHISTORY($A137,TODAY()-2),2,FALSE())),$E47)</f>
        <v/>
      </c>
      <c r="AO137" s="368" t="str">
        <f t="array" ref="AO137">IFERROR(IFERROR(IFERROR(IF(TODAY()&gt;=$H136,VLOOKUP(XLOOKUP(AO$115,dds!$2:$2,dds!$4:$4),STOCKHISTORY($A137,XLOOKUP(AO$115,dds!$2:$2,dds!$4:$4)),2,FALSE()),VLOOKUP(TODAY(),STOCKHISTORY($A137,TODAY()),2,FALSE())),VLOOKUP(TODAY()-1,STOCKHISTORY($A137,TODAY()-1),2,FALSE())),VLOOKUP(TODAY()-2,STOCKHISTORY($A137,TODAY()-2),2,FALSE())),$E47)</f>
        <v/>
      </c>
      <c r="AP137" s="368" t="str">
        <f t="array" ref="AP137">IFERROR(IFERROR(IFERROR(IF(TODAY()&gt;=$H136,VLOOKUP(XLOOKUP(AP$115,dds!$2:$2,dds!$4:$4),STOCKHISTORY($A137,XLOOKUP(AP$115,dds!$2:$2,dds!$4:$4)),2,FALSE()),VLOOKUP(TODAY(),STOCKHISTORY($A137,TODAY()),2,FALSE())),VLOOKUP(TODAY()-1,STOCKHISTORY($A137,TODAY()-1),2,FALSE())),VLOOKUP(TODAY()-2,STOCKHISTORY($A137,TODAY()-2),2,FALSE())),$E47)</f>
        <v/>
      </c>
      <c r="AQ137" s="368" t="str">
        <f t="array" ref="AQ137">IFERROR(IFERROR(IFERROR(IF(TODAY()&gt;=$H136,VLOOKUP(XLOOKUP(AQ$115,dds!$2:$2,dds!$4:$4),STOCKHISTORY($A137,XLOOKUP(AQ$115,dds!$2:$2,dds!$4:$4)),2,FALSE()),VLOOKUP(TODAY(),STOCKHISTORY($A137,TODAY()),2,FALSE())),VLOOKUP(TODAY()-1,STOCKHISTORY($A137,TODAY()-1),2,FALSE())),VLOOKUP(TODAY()-2,STOCKHISTORY($A137,TODAY()-2),2,FALSE())),$E47)</f>
        <v/>
      </c>
      <c r="AR137" s="368" t="str">
        <f t="array" ref="AR137">IFERROR(IFERROR(IFERROR(IF(TODAY()&gt;=$H136,VLOOKUP(XLOOKUP(AR$115,dds!$2:$2,dds!$4:$4),STOCKHISTORY($A137,XLOOKUP(AR$115,dds!$2:$2,dds!$4:$4)),2,FALSE()),VLOOKUP(TODAY(),STOCKHISTORY($A137,TODAY()),2,FALSE())),VLOOKUP(TODAY()-1,STOCKHISTORY($A137,TODAY()-1),2,FALSE())),VLOOKUP(TODAY()-2,STOCKHISTORY($A137,TODAY()-2),2,FALSE())),$E47)</f>
        <v/>
      </c>
      <c r="AS137" s="368" t="str">
        <f t="array" ref="AS137">IFERROR(IFERROR(IFERROR(IF(TODAY()&gt;=$H136,VLOOKUP(XLOOKUP(AS$115,dds!$2:$2,dds!$4:$4),STOCKHISTORY($A137,XLOOKUP(AS$115,dds!$2:$2,dds!$4:$4)),2,FALSE()),VLOOKUP(TODAY(),STOCKHISTORY($A137,TODAY()),2,FALSE())),VLOOKUP(TODAY()-1,STOCKHISTORY($A137,TODAY()-1),2,FALSE())),VLOOKUP(TODAY()-2,STOCKHISTORY($A137,TODAY()-2),2,FALSE())),$E47)</f>
        <v/>
      </c>
      <c r="AT137" s="368" t="str">
        <f t="array" ref="AT137">IFERROR(IFERROR(IFERROR(IF(TODAY()&gt;=$H136,VLOOKUP(XLOOKUP(AT$115,dds!$2:$2,dds!$4:$4),STOCKHISTORY($A137,XLOOKUP(AT$115,dds!$2:$2,dds!$4:$4)),2,FALSE()),VLOOKUP(TODAY(),STOCKHISTORY($A137,TODAY()),2,FALSE())),VLOOKUP(TODAY()-1,STOCKHISTORY($A137,TODAY()-1),2,FALSE())),VLOOKUP(TODAY()-2,STOCKHISTORY($A137,TODAY()-2),2,FALSE())),$E47)</f>
        <v/>
      </c>
      <c r="AU137" s="368" t="str">
        <f t="array" ref="AU137">IFERROR(IFERROR(IFERROR(IF(TODAY()&gt;=$H136,VLOOKUP(XLOOKUP(AU$115,dds!$2:$2,dds!$4:$4),STOCKHISTORY($A137,XLOOKUP(AU$115,dds!$2:$2,dds!$4:$4)),2,FALSE()),VLOOKUP(TODAY(),STOCKHISTORY($A137,TODAY()),2,FALSE())),VLOOKUP(TODAY()-1,STOCKHISTORY($A137,TODAY()-1),2,FALSE())),VLOOKUP(TODAY()-2,STOCKHISTORY($A137,TODAY()-2),2,FALSE())),$E47)</f>
        <v/>
      </c>
      <c r="AV137" s="368" t="str">
        <f t="array" ref="AV137">IFERROR(IFERROR(IFERROR(IF(TODAY()&gt;=$H136,VLOOKUP(XLOOKUP(AV$115,dds!$2:$2,dds!$4:$4),STOCKHISTORY($A137,XLOOKUP(AV$115,dds!$2:$2,dds!$4:$4)),2,FALSE()),VLOOKUP(TODAY(),STOCKHISTORY($A137,TODAY()),2,FALSE())),VLOOKUP(TODAY()-1,STOCKHISTORY($A137,TODAY()-1),2,FALSE())),VLOOKUP(TODAY()-2,STOCKHISTORY($A137,TODAY()-2),2,FALSE())),$E47)</f>
        <v/>
      </c>
      <c r="AW137" s="368" t="str">
        <f t="array" ref="AW137">IFERROR(IFERROR(IFERROR(IF(TODAY()&gt;=$H136,VLOOKUP(XLOOKUP(AW$115,dds!$2:$2,dds!$4:$4),STOCKHISTORY($A137,XLOOKUP(AW$115,dds!$2:$2,dds!$4:$4)),2,FALSE()),VLOOKUP(TODAY(),STOCKHISTORY($A137,TODAY()),2,FALSE())),VLOOKUP(TODAY()-1,STOCKHISTORY($A137,TODAY()-1),2,FALSE())),VLOOKUP(TODAY()-2,STOCKHISTORY($A137,TODAY()-2),2,FALSE())),$E47)</f>
        <v/>
      </c>
      <c r="AX137" s="368" t="str">
        <f t="array" ref="AX137">IFERROR(IFERROR(IFERROR(IF(TODAY()&gt;=$H136,VLOOKUP(XLOOKUP(AX$115,dds!$2:$2,dds!$4:$4),STOCKHISTORY($A137,XLOOKUP(AX$115,dds!$2:$2,dds!$4:$4)),2,FALSE()),VLOOKUP(TODAY(),STOCKHISTORY($A137,TODAY()),2,FALSE())),VLOOKUP(TODAY()-1,STOCKHISTORY($A137,TODAY()-1),2,FALSE())),VLOOKUP(TODAY()-2,STOCKHISTORY($A137,TODAY()-2),2,FALSE())),$E47)</f>
        <v/>
      </c>
      <c r="AY137" s="368" t="str">
        <f t="array" ref="AY137">IFERROR(IFERROR(IFERROR(IF(TODAY()&gt;=$H136,VLOOKUP(XLOOKUP(AY$115,dds!$2:$2,dds!$4:$4),STOCKHISTORY($A137,XLOOKUP(AY$115,dds!$2:$2,dds!$4:$4)),2,FALSE()),VLOOKUP(TODAY(),STOCKHISTORY($A137,TODAY()),2,FALSE())),VLOOKUP(TODAY()-1,STOCKHISTORY($A137,TODAY()-1),2,FALSE())),VLOOKUP(TODAY()-2,STOCKHISTORY($A137,TODAY()-2),2,FALSE())),$E47)</f>
        <v/>
      </c>
      <c r="AZ137" s="368" t="str">
        <f t="array" ref="AZ137">IFERROR(IFERROR(IFERROR(IF(TODAY()&gt;=$H136,VLOOKUP(XLOOKUP(AZ$115,dds!$2:$2,dds!$4:$4),STOCKHISTORY($A137,XLOOKUP(AZ$115,dds!$2:$2,dds!$4:$4)),2,FALSE()),VLOOKUP(TODAY(),STOCKHISTORY($A137,TODAY()),2,FALSE())),VLOOKUP(TODAY()-1,STOCKHISTORY($A137,TODAY()-1),2,FALSE())),VLOOKUP(TODAY()-2,STOCKHISTORY($A137,TODAY()-2),2,FALSE())),$E47)</f>
        <v/>
      </c>
      <c r="BA137" s="368" t="str">
        <f t="array" ref="BA137">IFERROR(IFERROR(IFERROR(IF(TODAY()&gt;=$H136,VLOOKUP(XLOOKUP(BA$115,dds!$2:$2,dds!$4:$4),STOCKHISTORY($A137,XLOOKUP(BA$115,dds!$2:$2,dds!$4:$4)),2,FALSE()),VLOOKUP(TODAY(),STOCKHISTORY($A137,TODAY()),2,FALSE())),VLOOKUP(TODAY()-1,STOCKHISTORY($A137,TODAY()-1),2,FALSE())),VLOOKUP(TODAY()-2,STOCKHISTORY($A137,TODAY()-2),2,FALSE())),$E47)</f>
        <v/>
      </c>
      <c r="BB137" s="368" t="str">
        <f t="array" ref="BB137">IFERROR(IFERROR(IFERROR(IF(TODAY()&gt;=$H136,VLOOKUP(XLOOKUP(BB$115,dds!$2:$2,dds!$4:$4),STOCKHISTORY($A137,XLOOKUP(BB$115,dds!$2:$2,dds!$4:$4)),2,FALSE()),VLOOKUP(TODAY(),STOCKHISTORY($A137,TODAY()),2,FALSE())),VLOOKUP(TODAY()-1,STOCKHISTORY($A137,TODAY()-1),2,FALSE())),VLOOKUP(TODAY()-2,STOCKHISTORY($A137,TODAY()-2),2,FALSE())),$E47)</f>
        <v/>
      </c>
      <c r="BC137" s="368" t="str">
        <f t="array" ref="BC137">IFERROR(IFERROR(IFERROR(IF(TODAY()&gt;=$H136,VLOOKUP(XLOOKUP(BC$115,dds!$2:$2,dds!$4:$4),STOCKHISTORY($A137,XLOOKUP(BC$115,dds!$2:$2,dds!$4:$4)),2,FALSE()),VLOOKUP(TODAY(),STOCKHISTORY($A137,TODAY()),2,FALSE())),VLOOKUP(TODAY()-1,STOCKHISTORY($A137,TODAY()-1),2,FALSE())),VLOOKUP(TODAY()-2,STOCKHISTORY($A137,TODAY()-2),2,FALSE())),$E47)</f>
        <v/>
      </c>
      <c r="BD137" s="368" t="str">
        <f t="array" ref="BD137">IFERROR(IFERROR(IFERROR(IF(TODAY()&gt;=$H136,VLOOKUP(XLOOKUP(BD$115,dds!$2:$2,dds!$4:$4),STOCKHISTORY($A137,XLOOKUP(BD$115,dds!$2:$2,dds!$4:$4)),2,FALSE()),VLOOKUP(TODAY(),STOCKHISTORY($A137,TODAY()),2,FALSE())),VLOOKUP(TODAY()-1,STOCKHISTORY($A137,TODAY()-1),2,FALSE())),VLOOKUP(TODAY()-2,STOCKHISTORY($A137,TODAY()-2),2,FALSE())),$E47)</f>
        <v/>
      </c>
      <c r="BE137" s="368" t="str">
        <f t="array" ref="BE137">IFERROR(IFERROR(IFERROR(IF(TODAY()&gt;=$H136,VLOOKUP(XLOOKUP(BE$115,dds!$2:$2,dds!$4:$4),STOCKHISTORY($A137,XLOOKUP(BE$115,dds!$2:$2,dds!$4:$4)),2,FALSE()),VLOOKUP(TODAY(),STOCKHISTORY($A137,TODAY()),2,FALSE())),VLOOKUP(TODAY()-1,STOCKHISTORY($A137,TODAY()-1),2,FALSE())),VLOOKUP(TODAY()-2,STOCKHISTORY($A137,TODAY()-2),2,FALSE())),$E47)</f>
        <v/>
      </c>
      <c r="BF137" s="368" t="str">
        <f t="array" ref="BF137">IFERROR(IFERROR(IFERROR(IF(TODAY()&gt;=$H136,VLOOKUP(XLOOKUP(BF$115,dds!$2:$2,dds!$4:$4),STOCKHISTORY($A137,XLOOKUP(BF$115,dds!$2:$2,dds!$4:$4)),2,FALSE()),VLOOKUP(TODAY(),STOCKHISTORY($A137,TODAY()),2,FALSE())),VLOOKUP(TODAY()-1,STOCKHISTORY($A137,TODAY()-1),2,FALSE())),VLOOKUP(TODAY()-2,STOCKHISTORY($A137,TODAY()-2),2,FALSE())),$E47)</f>
        <v/>
      </c>
      <c r="BG137" s="368" t="str">
        <f t="array" ref="BG137">IFERROR(IFERROR(IFERROR(IF(TODAY()&gt;=$H136,VLOOKUP(XLOOKUP(BG$115,dds!$2:$2,dds!$4:$4),STOCKHISTORY($A137,XLOOKUP(BG$115,dds!$2:$2,dds!$4:$4)),2,FALSE()),VLOOKUP(TODAY(),STOCKHISTORY($A137,TODAY()),2,FALSE())),VLOOKUP(TODAY()-1,STOCKHISTORY($A137,TODAY()-1),2,FALSE())),VLOOKUP(TODAY()-2,STOCKHISTORY($A137,TODAY()-2),2,FALSE())),$E47)</f>
        <v/>
      </c>
      <c r="BH137" s="368" t="str">
        <f t="array" ref="BH137">IFERROR(IFERROR(IFERROR(IF(TODAY()&gt;=$H136,VLOOKUP(XLOOKUP(BH$115,dds!$2:$2,dds!$4:$4),STOCKHISTORY($A137,XLOOKUP(BH$115,dds!$2:$2,dds!$4:$4)),2,FALSE()),VLOOKUP(TODAY(),STOCKHISTORY($A137,TODAY()),2,FALSE())),VLOOKUP(TODAY()-1,STOCKHISTORY($A137,TODAY()-1),2,FALSE())),VLOOKUP(TODAY()-2,STOCKHISTORY($A137,TODAY()-2),2,FALSE())),$E47)</f>
        <v/>
      </c>
      <c r="BI137" s="368" t="str">
        <f t="array" ref="BI137">IFERROR(IFERROR(IFERROR(IF(TODAY()&gt;=$H136,VLOOKUP(XLOOKUP(BI$115,dds!$2:$2,dds!$4:$4),STOCKHISTORY($A137,XLOOKUP(BI$115,dds!$2:$2,dds!$4:$4)),2,FALSE()),VLOOKUP(TODAY(),STOCKHISTORY($A137,TODAY()),2,FALSE())),VLOOKUP(TODAY()-1,STOCKHISTORY($A137,TODAY()-1),2,FALSE())),VLOOKUP(TODAY()-2,STOCKHISTORY($A137,TODAY()-2),2,FALSE())),$E47)</f>
        <v/>
      </c>
      <c r="BJ137" s="368" t="str">
        <f t="array" ref="BJ137">IFERROR(IFERROR(IFERROR(IF(TODAY()&gt;=$H136,VLOOKUP(XLOOKUP(BJ$115,dds!$2:$2,dds!$4:$4),STOCKHISTORY($A137,XLOOKUP(BJ$115,dds!$2:$2,dds!$4:$4)),2,FALSE()),VLOOKUP(TODAY(),STOCKHISTORY($A137,TODAY()),2,FALSE())),VLOOKUP(TODAY()-1,STOCKHISTORY($A137,TODAY()-1),2,FALSE())),VLOOKUP(TODAY()-2,STOCKHISTORY($A137,TODAY()-2),2,FALSE())),$E47)</f>
        <v/>
      </c>
      <c r="BK137" s="368" t="str">
        <f t="array" ref="BK137">IFERROR(IFERROR(IFERROR(IF(TODAY()&gt;=$H136,VLOOKUP(XLOOKUP(BK$115,dds!$2:$2,dds!$4:$4),STOCKHISTORY($A137,XLOOKUP(BK$115,dds!$2:$2,dds!$4:$4)),2,FALSE()),VLOOKUP(TODAY(),STOCKHISTORY($A137,TODAY()),2,FALSE())),VLOOKUP(TODAY()-1,STOCKHISTORY($A137,TODAY()-1),2,FALSE())),VLOOKUP(TODAY()-2,STOCKHISTORY($A137,TODAY()-2),2,FALSE())),$E47)</f>
        <v/>
      </c>
      <c r="BL137" s="368" t="str">
        <f t="array" ref="BL137">IFERROR(IFERROR(IFERROR(IF(TODAY()&gt;=$H136,VLOOKUP(XLOOKUP(BL$115,dds!$2:$2,dds!$4:$4),STOCKHISTORY($A137,XLOOKUP(BL$115,dds!$2:$2,dds!$4:$4)),2,FALSE()),VLOOKUP(TODAY(),STOCKHISTORY($A137,TODAY()),2,FALSE())),VLOOKUP(TODAY()-1,STOCKHISTORY($A137,TODAY()-1),2,FALSE())),VLOOKUP(TODAY()-2,STOCKHISTORY($A137,TODAY()-2),2,FALSE())),$E47)</f>
        <v/>
      </c>
    </row>
    <row r="138" ht="14.25" customHeight="1">
      <c r="A138" s="367"/>
      <c r="B138" s="367"/>
      <c r="C138" s="440" t="str">
        <f t="shared" si="2"/>
        <v/>
      </c>
      <c r="D138" s="367"/>
      <c r="E138" s="368" t="str">
        <f t="array" ref="E138">IFERROR(IFERROR(IFERROR(IF(TODAY()&gt;=$H137,VLOOKUP(XLOOKUP(E$115,dds!$2:$2,dds!$4:$4),STOCKHISTORY($A138,XLOOKUP(E$115,dds!$2:$2,dds!$4:$4)),2,FALSE()),VLOOKUP(TODAY(),STOCKHISTORY($A138,TODAY()),2,FALSE())),VLOOKUP(TODAY()-1,STOCKHISTORY($A138,TODAY()-1),2,FALSE())),VLOOKUP(TODAY()-2,STOCKHISTORY($A138,TODAY()-2),2,FALSE())),$E48)</f>
        <v/>
      </c>
      <c r="F138" s="368" t="str">
        <f t="array" ref="F138">IFERROR(IFERROR(IFERROR(IF(TODAY()&gt;=$H137,VLOOKUP(XLOOKUP(F$115,dds!$2:$2,dds!$4:$4),STOCKHISTORY($A138,XLOOKUP(F$115,dds!$2:$2,dds!$4:$4)),2,FALSE()),VLOOKUP(TODAY(),STOCKHISTORY($A138,TODAY()),2,FALSE())),VLOOKUP(TODAY()-1,STOCKHISTORY($A138,TODAY()-1),2,FALSE())),VLOOKUP(TODAY()-2,STOCKHISTORY($A138,TODAY()-2),2,FALSE())),$E48)</f>
        <v/>
      </c>
      <c r="G138" s="368" t="str">
        <f t="array" ref="G138">IFERROR(IFERROR(IFERROR(IF(TODAY()&gt;=$H137,VLOOKUP(XLOOKUP(G$115,dds!$2:$2,dds!$4:$4),STOCKHISTORY($A138,XLOOKUP(G$115,dds!$2:$2,dds!$4:$4)),2,FALSE()),VLOOKUP(TODAY(),STOCKHISTORY($A138,TODAY()),2,FALSE())),VLOOKUP(TODAY()-1,STOCKHISTORY($A138,TODAY()-1),2,FALSE())),VLOOKUP(TODAY()-2,STOCKHISTORY($A138,TODAY()-2),2,FALSE())),$E48)</f>
        <v/>
      </c>
      <c r="H138" s="368" t="str">
        <f t="array" ref="H138">IFERROR(IFERROR(IFERROR(IF(TODAY()&gt;=$H137,VLOOKUP(XLOOKUP(H$115,dds!$2:$2,dds!$4:$4),STOCKHISTORY($A138,XLOOKUP(H$115,dds!$2:$2,dds!$4:$4)),2,FALSE()),VLOOKUP(TODAY(),STOCKHISTORY($A138,TODAY()),2,FALSE())),VLOOKUP(TODAY()-1,STOCKHISTORY($A138,TODAY()-1),2,FALSE())),VLOOKUP(TODAY()-2,STOCKHISTORY($A138,TODAY()-2),2,FALSE())),$E48)</f>
        <v/>
      </c>
      <c r="I138" s="368" t="str">
        <f t="array" ref="I138">IFERROR(IFERROR(IFERROR(IF(TODAY()&gt;=$H137,VLOOKUP(XLOOKUP(I$115,dds!$2:$2,dds!$4:$4),STOCKHISTORY($A138,XLOOKUP(I$115,dds!$2:$2,dds!$4:$4)),2,FALSE()),VLOOKUP(TODAY(),STOCKHISTORY($A138,TODAY()),2,FALSE())),VLOOKUP(TODAY()-1,STOCKHISTORY($A138,TODAY()-1),2,FALSE())),VLOOKUP(TODAY()-2,STOCKHISTORY($A138,TODAY()-2),2,FALSE())),$E48)</f>
        <v/>
      </c>
      <c r="J138" s="368" t="str">
        <f t="array" ref="J138">IFERROR(IFERROR(IFERROR(IF(TODAY()&gt;=$H137,VLOOKUP(XLOOKUP(J$115,dds!$2:$2,dds!$4:$4),STOCKHISTORY($A138,XLOOKUP(J$115,dds!$2:$2,dds!$4:$4)),2,FALSE()),VLOOKUP(TODAY(),STOCKHISTORY($A138,TODAY()),2,FALSE())),VLOOKUP(TODAY()-1,STOCKHISTORY($A138,TODAY()-1),2,FALSE())),VLOOKUP(TODAY()-2,STOCKHISTORY($A138,TODAY()-2),2,FALSE())),$E48)</f>
        <v/>
      </c>
      <c r="K138" s="368" t="str">
        <f t="array" ref="K138">IFERROR(IFERROR(IFERROR(IF(TODAY()&gt;=$H137,VLOOKUP(XLOOKUP(K$115,dds!$2:$2,dds!$4:$4),STOCKHISTORY($A138,XLOOKUP(K$115,dds!$2:$2,dds!$4:$4)),2,FALSE()),VLOOKUP(TODAY(),STOCKHISTORY($A138,TODAY()),2,FALSE())),VLOOKUP(TODAY()-1,STOCKHISTORY($A138,TODAY()-1),2,FALSE())),VLOOKUP(TODAY()-2,STOCKHISTORY($A138,TODAY()-2),2,FALSE())),$E48)</f>
        <v/>
      </c>
      <c r="L138" s="368" t="str">
        <f t="array" ref="L138">IFERROR(IFERROR(IFERROR(IF(TODAY()&gt;=$H137,VLOOKUP(XLOOKUP(L$115,dds!$2:$2,dds!$4:$4),STOCKHISTORY($A138,XLOOKUP(L$115,dds!$2:$2,dds!$4:$4)),2,FALSE()),VLOOKUP(TODAY(),STOCKHISTORY($A138,TODAY()),2,FALSE())),VLOOKUP(TODAY()-1,STOCKHISTORY($A138,TODAY()-1),2,FALSE())),VLOOKUP(TODAY()-2,STOCKHISTORY($A138,TODAY()-2),2,FALSE())),$E48)</f>
        <v/>
      </c>
      <c r="M138" s="368" t="str">
        <f t="array" ref="M138">IFERROR(IFERROR(IFERROR(IF(TODAY()&gt;=$H137,VLOOKUP(XLOOKUP(M$115,dds!$2:$2,dds!$4:$4),STOCKHISTORY($A138,XLOOKUP(M$115,dds!$2:$2,dds!$4:$4)),2,FALSE()),VLOOKUP(TODAY(),STOCKHISTORY($A138,TODAY()),2,FALSE())),VLOOKUP(TODAY()-1,STOCKHISTORY($A138,TODAY()-1),2,FALSE())),VLOOKUP(TODAY()-2,STOCKHISTORY($A138,TODAY()-2),2,FALSE())),$E48)</f>
        <v/>
      </c>
      <c r="N138" s="368" t="str">
        <f t="array" ref="N138">IFERROR(IFERROR(IFERROR(IF(TODAY()&gt;=$H137,VLOOKUP(XLOOKUP(N$115,dds!$2:$2,dds!$4:$4),STOCKHISTORY($A138,XLOOKUP(N$115,dds!$2:$2,dds!$4:$4)),2,FALSE()),VLOOKUP(TODAY(),STOCKHISTORY($A138,TODAY()),2,FALSE())),VLOOKUP(TODAY()-1,STOCKHISTORY($A138,TODAY()-1),2,FALSE())),VLOOKUP(TODAY()-2,STOCKHISTORY($A138,TODAY()-2),2,FALSE())),$E48)</f>
        <v/>
      </c>
      <c r="O138" s="368" t="str">
        <f t="array" ref="O138">IFERROR(IFERROR(IFERROR(IF(TODAY()&gt;=$H137,VLOOKUP(XLOOKUP(O$115,dds!$2:$2,dds!$4:$4),STOCKHISTORY($A138,XLOOKUP(O$115,dds!$2:$2,dds!$4:$4)),2,FALSE()),VLOOKUP(TODAY(),STOCKHISTORY($A138,TODAY()),2,FALSE())),VLOOKUP(TODAY()-1,STOCKHISTORY($A138,TODAY()-1),2,FALSE())),VLOOKUP(TODAY()-2,STOCKHISTORY($A138,TODAY()-2),2,FALSE())),$E48)</f>
        <v/>
      </c>
      <c r="P138" s="368" t="str">
        <f t="array" ref="P138">IFERROR(IFERROR(IFERROR(IF(TODAY()&gt;=$H137,VLOOKUP(XLOOKUP(P$115,dds!$2:$2,dds!$4:$4),STOCKHISTORY($A138,XLOOKUP(P$115,dds!$2:$2,dds!$4:$4)),2,FALSE()),VLOOKUP(TODAY(),STOCKHISTORY($A138,TODAY()),2,FALSE())),VLOOKUP(TODAY()-1,STOCKHISTORY($A138,TODAY()-1),2,FALSE())),VLOOKUP(TODAY()-2,STOCKHISTORY($A138,TODAY()-2),2,FALSE())),$E48)</f>
        <v/>
      </c>
      <c r="Q138" s="368" t="str">
        <f t="array" ref="Q138">IFERROR(IFERROR(IFERROR(IF(TODAY()&gt;=$H137,VLOOKUP(XLOOKUP(Q$115,dds!$2:$2,dds!$4:$4),STOCKHISTORY($A138,XLOOKUP(Q$115,dds!$2:$2,dds!$4:$4)),2,FALSE()),VLOOKUP(TODAY(),STOCKHISTORY($A138,TODAY()),2,FALSE())),VLOOKUP(TODAY()-1,STOCKHISTORY($A138,TODAY()-1),2,FALSE())),VLOOKUP(TODAY()-2,STOCKHISTORY($A138,TODAY()-2),2,FALSE())),$E48)</f>
        <v/>
      </c>
      <c r="R138" s="368" t="str">
        <f t="array" ref="R138">IFERROR(IFERROR(IFERROR(IF(TODAY()&gt;=$H137,VLOOKUP(XLOOKUP(R$115,dds!$2:$2,dds!$4:$4),STOCKHISTORY($A138,XLOOKUP(R$115,dds!$2:$2,dds!$4:$4)),2,FALSE()),VLOOKUP(TODAY(),STOCKHISTORY($A138,TODAY()),2,FALSE())),VLOOKUP(TODAY()-1,STOCKHISTORY($A138,TODAY()-1),2,FALSE())),VLOOKUP(TODAY()-2,STOCKHISTORY($A138,TODAY()-2),2,FALSE())),$E48)</f>
        <v/>
      </c>
      <c r="S138" s="368" t="str">
        <f t="array" ref="S138">IFERROR(IFERROR(IFERROR(IF(TODAY()&gt;=$H137,VLOOKUP(XLOOKUP(S$115,dds!$2:$2,dds!$4:$4),STOCKHISTORY($A138,XLOOKUP(S$115,dds!$2:$2,dds!$4:$4)),2,FALSE()),VLOOKUP(TODAY(),STOCKHISTORY($A138,TODAY()),2,FALSE())),VLOOKUP(TODAY()-1,STOCKHISTORY($A138,TODAY()-1),2,FALSE())),VLOOKUP(TODAY()-2,STOCKHISTORY($A138,TODAY()-2),2,FALSE())),$E48)</f>
        <v/>
      </c>
      <c r="T138" s="368" t="str">
        <f t="array" ref="T138">IFERROR(IFERROR(IFERROR(IF(TODAY()&gt;=$H137,VLOOKUP(XLOOKUP(T$115,dds!$2:$2,dds!$4:$4),STOCKHISTORY($A138,XLOOKUP(T$115,dds!$2:$2,dds!$4:$4)),2,FALSE()),VLOOKUP(TODAY(),STOCKHISTORY($A138,TODAY()),2,FALSE())),VLOOKUP(TODAY()-1,STOCKHISTORY($A138,TODAY()-1),2,FALSE())),VLOOKUP(TODAY()-2,STOCKHISTORY($A138,TODAY()-2),2,FALSE())),$E48)</f>
        <v/>
      </c>
      <c r="U138" s="368" t="str">
        <f t="array" ref="U138">IFERROR(IFERROR(IFERROR(IF(TODAY()&gt;=$H137,VLOOKUP(XLOOKUP(U$115,dds!$2:$2,dds!$4:$4),STOCKHISTORY($A138,XLOOKUP(U$115,dds!$2:$2,dds!$4:$4)),2,FALSE()),VLOOKUP(TODAY(),STOCKHISTORY($A138,TODAY()),2,FALSE())),VLOOKUP(TODAY()-1,STOCKHISTORY($A138,TODAY()-1),2,FALSE())),VLOOKUP(TODAY()-2,STOCKHISTORY($A138,TODAY()-2),2,FALSE())),$E48)</f>
        <v/>
      </c>
      <c r="V138" s="368" t="str">
        <f t="array" ref="V138">IFERROR(IFERROR(IFERROR(IF(TODAY()&gt;=$H137,VLOOKUP(XLOOKUP(V$115,dds!$2:$2,dds!$4:$4),STOCKHISTORY($A138,XLOOKUP(V$115,dds!$2:$2,dds!$4:$4)),2,FALSE()),VLOOKUP(TODAY(),STOCKHISTORY($A138,TODAY()),2,FALSE())),VLOOKUP(TODAY()-1,STOCKHISTORY($A138,TODAY()-1),2,FALSE())),VLOOKUP(TODAY()-2,STOCKHISTORY($A138,TODAY()-2),2,FALSE())),$E48)</f>
        <v/>
      </c>
      <c r="W138" s="368" t="str">
        <f t="array" ref="W138">IFERROR(IFERROR(IFERROR(IF(TODAY()&gt;=$H137,VLOOKUP(XLOOKUP(W$115,dds!$2:$2,dds!$4:$4),STOCKHISTORY($A138,XLOOKUP(W$115,dds!$2:$2,dds!$4:$4)),2,FALSE()),VLOOKUP(TODAY(),STOCKHISTORY($A138,TODAY()),2,FALSE())),VLOOKUP(TODAY()-1,STOCKHISTORY($A138,TODAY()-1),2,FALSE())),VLOOKUP(TODAY()-2,STOCKHISTORY($A138,TODAY()-2),2,FALSE())),$E48)</f>
        <v/>
      </c>
      <c r="X138" s="368" t="str">
        <f t="array" ref="X138">IFERROR(IFERROR(IFERROR(IF(TODAY()&gt;=$H137,VLOOKUP(XLOOKUP(X$115,dds!$2:$2,dds!$4:$4),STOCKHISTORY($A138,XLOOKUP(X$115,dds!$2:$2,dds!$4:$4)),2,FALSE()),VLOOKUP(TODAY(),STOCKHISTORY($A138,TODAY()),2,FALSE())),VLOOKUP(TODAY()-1,STOCKHISTORY($A138,TODAY()-1),2,FALSE())),VLOOKUP(TODAY()-2,STOCKHISTORY($A138,TODAY()-2),2,FALSE())),$E48)</f>
        <v/>
      </c>
      <c r="Y138" s="368" t="str">
        <f t="array" ref="Y138">IFERROR(IFERROR(IFERROR(IF(TODAY()&gt;=$H137,VLOOKUP(XLOOKUP(Y$115,dds!$2:$2,dds!$4:$4),STOCKHISTORY($A138,XLOOKUP(Y$115,dds!$2:$2,dds!$4:$4)),2,FALSE()),VLOOKUP(TODAY(),STOCKHISTORY($A138,TODAY()),2,FALSE())),VLOOKUP(TODAY()-1,STOCKHISTORY($A138,TODAY()-1),2,FALSE())),VLOOKUP(TODAY()-2,STOCKHISTORY($A138,TODAY()-2),2,FALSE())),$E48)</f>
        <v/>
      </c>
      <c r="Z138" s="368" t="str">
        <f t="array" ref="Z138">IFERROR(IFERROR(IFERROR(IF(TODAY()&gt;=$H137,VLOOKUP(XLOOKUP(Z$115,dds!$2:$2,dds!$4:$4),STOCKHISTORY($A138,XLOOKUP(Z$115,dds!$2:$2,dds!$4:$4)),2,FALSE()),VLOOKUP(TODAY(),STOCKHISTORY($A138,TODAY()),2,FALSE())),VLOOKUP(TODAY()-1,STOCKHISTORY($A138,TODAY()-1),2,FALSE())),VLOOKUP(TODAY()-2,STOCKHISTORY($A138,TODAY()-2),2,FALSE())),$E48)</f>
        <v/>
      </c>
      <c r="AA138" s="368" t="str">
        <f t="array" ref="AA138">IFERROR(IFERROR(IFERROR(IF(TODAY()&gt;=$H137,VLOOKUP(XLOOKUP(AA$115,dds!$2:$2,dds!$4:$4),STOCKHISTORY($A138,XLOOKUP(AA$115,dds!$2:$2,dds!$4:$4)),2,FALSE()),VLOOKUP(TODAY(),STOCKHISTORY($A138,TODAY()),2,FALSE())),VLOOKUP(TODAY()-1,STOCKHISTORY($A138,TODAY()-1),2,FALSE())),VLOOKUP(TODAY()-2,STOCKHISTORY($A138,TODAY()-2),2,FALSE())),$E48)</f>
        <v/>
      </c>
      <c r="AB138" s="368" t="str">
        <f t="array" ref="AB138">IFERROR(IFERROR(IFERROR(IF(TODAY()&gt;=$H137,VLOOKUP(XLOOKUP(AB$115,dds!$2:$2,dds!$4:$4),STOCKHISTORY($A138,XLOOKUP(AB$115,dds!$2:$2,dds!$4:$4)),2,FALSE()),VLOOKUP(TODAY(),STOCKHISTORY($A138,TODAY()),2,FALSE())),VLOOKUP(TODAY()-1,STOCKHISTORY($A138,TODAY()-1),2,FALSE())),VLOOKUP(TODAY()-2,STOCKHISTORY($A138,TODAY()-2),2,FALSE())),$E48)</f>
        <v/>
      </c>
      <c r="AC138" s="368" t="str">
        <f t="array" ref="AC138">IFERROR(IFERROR(IFERROR(IF(TODAY()&gt;=$H137,VLOOKUP(XLOOKUP(AC$115,dds!$2:$2,dds!$4:$4),STOCKHISTORY($A138,XLOOKUP(AC$115,dds!$2:$2,dds!$4:$4)),2,FALSE()),VLOOKUP(TODAY(),STOCKHISTORY($A138,TODAY()),2,FALSE())),VLOOKUP(TODAY()-1,STOCKHISTORY($A138,TODAY()-1),2,FALSE())),VLOOKUP(TODAY()-2,STOCKHISTORY($A138,TODAY()-2),2,FALSE())),$E48)</f>
        <v/>
      </c>
      <c r="AD138" s="368" t="str">
        <f t="array" ref="AD138">IFERROR(IFERROR(IFERROR(IF(TODAY()&gt;=$H137,VLOOKUP(XLOOKUP(AD$115,dds!$2:$2,dds!$4:$4),STOCKHISTORY($A138,XLOOKUP(AD$115,dds!$2:$2,dds!$4:$4)),2,FALSE()),VLOOKUP(TODAY(),STOCKHISTORY($A138,TODAY()),2,FALSE())),VLOOKUP(TODAY()-1,STOCKHISTORY($A138,TODAY()-1),2,FALSE())),VLOOKUP(TODAY()-2,STOCKHISTORY($A138,TODAY()-2),2,FALSE())),$E48)</f>
        <v/>
      </c>
      <c r="AE138" s="368" t="str">
        <f t="array" ref="AE138">IFERROR(IFERROR(IFERROR(IF(TODAY()&gt;=$H137,VLOOKUP(XLOOKUP(AE$115,dds!$2:$2,dds!$4:$4),STOCKHISTORY($A138,XLOOKUP(AE$115,dds!$2:$2,dds!$4:$4)),2,FALSE()),VLOOKUP(TODAY(),STOCKHISTORY($A138,TODAY()),2,FALSE())),VLOOKUP(TODAY()-1,STOCKHISTORY($A138,TODAY()-1),2,FALSE())),VLOOKUP(TODAY()-2,STOCKHISTORY($A138,TODAY()-2),2,FALSE())),$E48)</f>
        <v/>
      </c>
      <c r="AF138" s="368" t="str">
        <f t="array" ref="AF138">IFERROR(IFERROR(IFERROR(IF(TODAY()&gt;=$H137,VLOOKUP(XLOOKUP(AF$115,dds!$2:$2,dds!$4:$4),STOCKHISTORY($A138,XLOOKUP(AF$115,dds!$2:$2,dds!$4:$4)),2,FALSE()),VLOOKUP(TODAY(),STOCKHISTORY($A138,TODAY()),2,FALSE())),VLOOKUP(TODAY()-1,STOCKHISTORY($A138,TODAY()-1),2,FALSE())),VLOOKUP(TODAY()-2,STOCKHISTORY($A138,TODAY()-2),2,FALSE())),$E48)</f>
        <v/>
      </c>
      <c r="AG138" s="368" t="str">
        <f t="array" ref="AG138">IFERROR(IFERROR(IFERROR(IF(TODAY()&gt;=$H137,VLOOKUP(XLOOKUP(AG$115,dds!$2:$2,dds!$4:$4),STOCKHISTORY($A138,XLOOKUP(AG$115,dds!$2:$2,dds!$4:$4)),2,FALSE()),VLOOKUP(TODAY(),STOCKHISTORY($A138,TODAY()),2,FALSE())),VLOOKUP(TODAY()-1,STOCKHISTORY($A138,TODAY()-1),2,FALSE())),VLOOKUP(TODAY()-2,STOCKHISTORY($A138,TODAY()-2),2,FALSE())),$E48)</f>
        <v/>
      </c>
      <c r="AH138" s="368" t="str">
        <f t="array" ref="AH138">IFERROR(IFERROR(IFERROR(IF(TODAY()&gt;=$H137,VLOOKUP(XLOOKUP(AH$115,dds!$2:$2,dds!$4:$4),STOCKHISTORY($A138,XLOOKUP(AH$115,dds!$2:$2,dds!$4:$4)),2,FALSE()),VLOOKUP(TODAY(),STOCKHISTORY($A138,TODAY()),2,FALSE())),VLOOKUP(TODAY()-1,STOCKHISTORY($A138,TODAY()-1),2,FALSE())),VLOOKUP(TODAY()-2,STOCKHISTORY($A138,TODAY()-2),2,FALSE())),$E48)</f>
        <v/>
      </c>
      <c r="AI138" s="368" t="str">
        <f t="array" ref="AI138">IFERROR(IFERROR(IFERROR(IF(TODAY()&gt;=$H137,VLOOKUP(XLOOKUP(AI$115,dds!$2:$2,dds!$4:$4),STOCKHISTORY($A138,XLOOKUP(AI$115,dds!$2:$2,dds!$4:$4)),2,FALSE()),VLOOKUP(TODAY(),STOCKHISTORY($A138,TODAY()),2,FALSE())),VLOOKUP(TODAY()-1,STOCKHISTORY($A138,TODAY()-1),2,FALSE())),VLOOKUP(TODAY()-2,STOCKHISTORY($A138,TODAY()-2),2,FALSE())),$E48)</f>
        <v/>
      </c>
      <c r="AJ138" s="368" t="str">
        <f t="array" ref="AJ138">IFERROR(IFERROR(IFERROR(IF(TODAY()&gt;=$H137,VLOOKUP(XLOOKUP(AJ$115,dds!$2:$2,dds!$4:$4),STOCKHISTORY($A138,XLOOKUP(AJ$115,dds!$2:$2,dds!$4:$4)),2,FALSE()),VLOOKUP(TODAY(),STOCKHISTORY($A138,TODAY()),2,FALSE())),VLOOKUP(TODAY()-1,STOCKHISTORY($A138,TODAY()-1),2,FALSE())),VLOOKUP(TODAY()-2,STOCKHISTORY($A138,TODAY()-2),2,FALSE())),$E48)</f>
        <v/>
      </c>
      <c r="AK138" s="368" t="str">
        <f t="array" ref="AK138">IFERROR(IFERROR(IFERROR(IF(TODAY()&gt;=$H137,VLOOKUP(XLOOKUP(AK$115,dds!$2:$2,dds!$4:$4),STOCKHISTORY($A138,XLOOKUP(AK$115,dds!$2:$2,dds!$4:$4)),2,FALSE()),VLOOKUP(TODAY(),STOCKHISTORY($A138,TODAY()),2,FALSE())),VLOOKUP(TODAY()-1,STOCKHISTORY($A138,TODAY()-1),2,FALSE())),VLOOKUP(TODAY()-2,STOCKHISTORY($A138,TODAY()-2),2,FALSE())),$E48)</f>
        <v/>
      </c>
      <c r="AL138" s="368" t="str">
        <f t="array" ref="AL138">IFERROR(IFERROR(IFERROR(IF(TODAY()&gt;=$H137,VLOOKUP(XLOOKUP(AL$115,dds!$2:$2,dds!$4:$4),STOCKHISTORY($A138,XLOOKUP(AL$115,dds!$2:$2,dds!$4:$4)),2,FALSE()),VLOOKUP(TODAY(),STOCKHISTORY($A138,TODAY()),2,FALSE())),VLOOKUP(TODAY()-1,STOCKHISTORY($A138,TODAY()-1),2,FALSE())),VLOOKUP(TODAY()-2,STOCKHISTORY($A138,TODAY()-2),2,FALSE())),$E48)</f>
        <v/>
      </c>
      <c r="AM138" s="368" t="str">
        <f t="array" ref="AM138">IFERROR(IFERROR(IFERROR(IF(TODAY()&gt;=$H137,VLOOKUP(XLOOKUP(AM$115,dds!$2:$2,dds!$4:$4),STOCKHISTORY($A138,XLOOKUP(AM$115,dds!$2:$2,dds!$4:$4)),2,FALSE()),VLOOKUP(TODAY(),STOCKHISTORY($A138,TODAY()),2,FALSE())),VLOOKUP(TODAY()-1,STOCKHISTORY($A138,TODAY()-1),2,FALSE())),VLOOKUP(TODAY()-2,STOCKHISTORY($A138,TODAY()-2),2,FALSE())),$E48)</f>
        <v/>
      </c>
      <c r="AN138" s="368" t="str">
        <f t="array" ref="AN138">IFERROR(IFERROR(IFERROR(IF(TODAY()&gt;=$H137,VLOOKUP(XLOOKUP(AN$115,dds!$2:$2,dds!$4:$4),STOCKHISTORY($A138,XLOOKUP(AN$115,dds!$2:$2,dds!$4:$4)),2,FALSE()),VLOOKUP(TODAY(),STOCKHISTORY($A138,TODAY()),2,FALSE())),VLOOKUP(TODAY()-1,STOCKHISTORY($A138,TODAY()-1),2,FALSE())),VLOOKUP(TODAY()-2,STOCKHISTORY($A138,TODAY()-2),2,FALSE())),$E48)</f>
        <v/>
      </c>
      <c r="AO138" s="368" t="str">
        <f t="array" ref="AO138">IFERROR(IFERROR(IFERROR(IF(TODAY()&gt;=$H137,VLOOKUP(XLOOKUP(AO$115,dds!$2:$2,dds!$4:$4),STOCKHISTORY($A138,XLOOKUP(AO$115,dds!$2:$2,dds!$4:$4)),2,FALSE()),VLOOKUP(TODAY(),STOCKHISTORY($A138,TODAY()),2,FALSE())),VLOOKUP(TODAY()-1,STOCKHISTORY($A138,TODAY()-1),2,FALSE())),VLOOKUP(TODAY()-2,STOCKHISTORY($A138,TODAY()-2),2,FALSE())),$E48)</f>
        <v/>
      </c>
      <c r="AP138" s="368" t="str">
        <f t="array" ref="AP138">IFERROR(IFERROR(IFERROR(IF(TODAY()&gt;=$H137,VLOOKUP(XLOOKUP(AP$115,dds!$2:$2,dds!$4:$4),STOCKHISTORY($A138,XLOOKUP(AP$115,dds!$2:$2,dds!$4:$4)),2,FALSE()),VLOOKUP(TODAY(),STOCKHISTORY($A138,TODAY()),2,FALSE())),VLOOKUP(TODAY()-1,STOCKHISTORY($A138,TODAY()-1),2,FALSE())),VLOOKUP(TODAY()-2,STOCKHISTORY($A138,TODAY()-2),2,FALSE())),$E48)</f>
        <v/>
      </c>
      <c r="AQ138" s="368" t="str">
        <f t="array" ref="AQ138">IFERROR(IFERROR(IFERROR(IF(TODAY()&gt;=$H137,VLOOKUP(XLOOKUP(AQ$115,dds!$2:$2,dds!$4:$4),STOCKHISTORY($A138,XLOOKUP(AQ$115,dds!$2:$2,dds!$4:$4)),2,FALSE()),VLOOKUP(TODAY(),STOCKHISTORY($A138,TODAY()),2,FALSE())),VLOOKUP(TODAY()-1,STOCKHISTORY($A138,TODAY()-1),2,FALSE())),VLOOKUP(TODAY()-2,STOCKHISTORY($A138,TODAY()-2),2,FALSE())),$E48)</f>
        <v/>
      </c>
      <c r="AR138" s="368" t="str">
        <f t="array" ref="AR138">IFERROR(IFERROR(IFERROR(IF(TODAY()&gt;=$H137,VLOOKUP(XLOOKUP(AR$115,dds!$2:$2,dds!$4:$4),STOCKHISTORY($A138,XLOOKUP(AR$115,dds!$2:$2,dds!$4:$4)),2,FALSE()),VLOOKUP(TODAY(),STOCKHISTORY($A138,TODAY()),2,FALSE())),VLOOKUP(TODAY()-1,STOCKHISTORY($A138,TODAY()-1),2,FALSE())),VLOOKUP(TODAY()-2,STOCKHISTORY($A138,TODAY()-2),2,FALSE())),$E48)</f>
        <v/>
      </c>
      <c r="AS138" s="368" t="str">
        <f t="array" ref="AS138">IFERROR(IFERROR(IFERROR(IF(TODAY()&gt;=$H137,VLOOKUP(XLOOKUP(AS$115,dds!$2:$2,dds!$4:$4),STOCKHISTORY($A138,XLOOKUP(AS$115,dds!$2:$2,dds!$4:$4)),2,FALSE()),VLOOKUP(TODAY(),STOCKHISTORY($A138,TODAY()),2,FALSE())),VLOOKUP(TODAY()-1,STOCKHISTORY($A138,TODAY()-1),2,FALSE())),VLOOKUP(TODAY()-2,STOCKHISTORY($A138,TODAY()-2),2,FALSE())),$E48)</f>
        <v/>
      </c>
      <c r="AT138" s="368" t="str">
        <f t="array" ref="AT138">IFERROR(IFERROR(IFERROR(IF(TODAY()&gt;=$H137,VLOOKUP(XLOOKUP(AT$115,dds!$2:$2,dds!$4:$4),STOCKHISTORY($A138,XLOOKUP(AT$115,dds!$2:$2,dds!$4:$4)),2,FALSE()),VLOOKUP(TODAY(),STOCKHISTORY($A138,TODAY()),2,FALSE())),VLOOKUP(TODAY()-1,STOCKHISTORY($A138,TODAY()-1),2,FALSE())),VLOOKUP(TODAY()-2,STOCKHISTORY($A138,TODAY()-2),2,FALSE())),$E48)</f>
        <v/>
      </c>
      <c r="AU138" s="368" t="str">
        <f t="array" ref="AU138">IFERROR(IFERROR(IFERROR(IF(TODAY()&gt;=$H137,VLOOKUP(XLOOKUP(AU$115,dds!$2:$2,dds!$4:$4),STOCKHISTORY($A138,XLOOKUP(AU$115,dds!$2:$2,dds!$4:$4)),2,FALSE()),VLOOKUP(TODAY(),STOCKHISTORY($A138,TODAY()),2,FALSE())),VLOOKUP(TODAY()-1,STOCKHISTORY($A138,TODAY()-1),2,FALSE())),VLOOKUP(TODAY()-2,STOCKHISTORY($A138,TODAY()-2),2,FALSE())),$E48)</f>
        <v/>
      </c>
      <c r="AV138" s="368" t="str">
        <f t="array" ref="AV138">IFERROR(IFERROR(IFERROR(IF(TODAY()&gt;=$H137,VLOOKUP(XLOOKUP(AV$115,dds!$2:$2,dds!$4:$4),STOCKHISTORY($A138,XLOOKUP(AV$115,dds!$2:$2,dds!$4:$4)),2,FALSE()),VLOOKUP(TODAY(),STOCKHISTORY($A138,TODAY()),2,FALSE())),VLOOKUP(TODAY()-1,STOCKHISTORY($A138,TODAY()-1),2,FALSE())),VLOOKUP(TODAY()-2,STOCKHISTORY($A138,TODAY()-2),2,FALSE())),$E48)</f>
        <v/>
      </c>
      <c r="AW138" s="368" t="str">
        <f t="array" ref="AW138">IFERROR(IFERROR(IFERROR(IF(TODAY()&gt;=$H137,VLOOKUP(XLOOKUP(AW$115,dds!$2:$2,dds!$4:$4),STOCKHISTORY($A138,XLOOKUP(AW$115,dds!$2:$2,dds!$4:$4)),2,FALSE()),VLOOKUP(TODAY(),STOCKHISTORY($A138,TODAY()),2,FALSE())),VLOOKUP(TODAY()-1,STOCKHISTORY($A138,TODAY()-1),2,FALSE())),VLOOKUP(TODAY()-2,STOCKHISTORY($A138,TODAY()-2),2,FALSE())),$E48)</f>
        <v/>
      </c>
      <c r="AX138" s="368" t="str">
        <f t="array" ref="AX138">IFERROR(IFERROR(IFERROR(IF(TODAY()&gt;=$H137,VLOOKUP(XLOOKUP(AX$115,dds!$2:$2,dds!$4:$4),STOCKHISTORY($A138,XLOOKUP(AX$115,dds!$2:$2,dds!$4:$4)),2,FALSE()),VLOOKUP(TODAY(),STOCKHISTORY($A138,TODAY()),2,FALSE())),VLOOKUP(TODAY()-1,STOCKHISTORY($A138,TODAY()-1),2,FALSE())),VLOOKUP(TODAY()-2,STOCKHISTORY($A138,TODAY()-2),2,FALSE())),$E48)</f>
        <v/>
      </c>
      <c r="AY138" s="368" t="str">
        <f t="array" ref="AY138">IFERROR(IFERROR(IFERROR(IF(TODAY()&gt;=$H137,VLOOKUP(XLOOKUP(AY$115,dds!$2:$2,dds!$4:$4),STOCKHISTORY($A138,XLOOKUP(AY$115,dds!$2:$2,dds!$4:$4)),2,FALSE()),VLOOKUP(TODAY(),STOCKHISTORY($A138,TODAY()),2,FALSE())),VLOOKUP(TODAY()-1,STOCKHISTORY($A138,TODAY()-1),2,FALSE())),VLOOKUP(TODAY()-2,STOCKHISTORY($A138,TODAY()-2),2,FALSE())),$E48)</f>
        <v/>
      </c>
      <c r="AZ138" s="368" t="str">
        <f t="array" ref="AZ138">IFERROR(IFERROR(IFERROR(IF(TODAY()&gt;=$H137,VLOOKUP(XLOOKUP(AZ$115,dds!$2:$2,dds!$4:$4),STOCKHISTORY($A138,XLOOKUP(AZ$115,dds!$2:$2,dds!$4:$4)),2,FALSE()),VLOOKUP(TODAY(),STOCKHISTORY($A138,TODAY()),2,FALSE())),VLOOKUP(TODAY()-1,STOCKHISTORY($A138,TODAY()-1),2,FALSE())),VLOOKUP(TODAY()-2,STOCKHISTORY($A138,TODAY()-2),2,FALSE())),$E48)</f>
        <v/>
      </c>
      <c r="BA138" s="368" t="str">
        <f t="array" ref="BA138">IFERROR(IFERROR(IFERROR(IF(TODAY()&gt;=$H137,VLOOKUP(XLOOKUP(BA$115,dds!$2:$2,dds!$4:$4),STOCKHISTORY($A138,XLOOKUP(BA$115,dds!$2:$2,dds!$4:$4)),2,FALSE()),VLOOKUP(TODAY(),STOCKHISTORY($A138,TODAY()),2,FALSE())),VLOOKUP(TODAY()-1,STOCKHISTORY($A138,TODAY()-1),2,FALSE())),VLOOKUP(TODAY()-2,STOCKHISTORY($A138,TODAY()-2),2,FALSE())),$E48)</f>
        <v/>
      </c>
      <c r="BB138" s="368" t="str">
        <f t="array" ref="BB138">IFERROR(IFERROR(IFERROR(IF(TODAY()&gt;=$H137,VLOOKUP(XLOOKUP(BB$115,dds!$2:$2,dds!$4:$4),STOCKHISTORY($A138,XLOOKUP(BB$115,dds!$2:$2,dds!$4:$4)),2,FALSE()),VLOOKUP(TODAY(),STOCKHISTORY($A138,TODAY()),2,FALSE())),VLOOKUP(TODAY()-1,STOCKHISTORY($A138,TODAY()-1),2,FALSE())),VLOOKUP(TODAY()-2,STOCKHISTORY($A138,TODAY()-2),2,FALSE())),$E48)</f>
        <v/>
      </c>
      <c r="BC138" s="368" t="str">
        <f t="array" ref="BC138">IFERROR(IFERROR(IFERROR(IF(TODAY()&gt;=$H137,VLOOKUP(XLOOKUP(BC$115,dds!$2:$2,dds!$4:$4),STOCKHISTORY($A138,XLOOKUP(BC$115,dds!$2:$2,dds!$4:$4)),2,FALSE()),VLOOKUP(TODAY(),STOCKHISTORY($A138,TODAY()),2,FALSE())),VLOOKUP(TODAY()-1,STOCKHISTORY($A138,TODAY()-1),2,FALSE())),VLOOKUP(TODAY()-2,STOCKHISTORY($A138,TODAY()-2),2,FALSE())),$E48)</f>
        <v/>
      </c>
      <c r="BD138" s="368" t="str">
        <f t="array" ref="BD138">IFERROR(IFERROR(IFERROR(IF(TODAY()&gt;=$H137,VLOOKUP(XLOOKUP(BD$115,dds!$2:$2,dds!$4:$4),STOCKHISTORY($A138,XLOOKUP(BD$115,dds!$2:$2,dds!$4:$4)),2,FALSE()),VLOOKUP(TODAY(),STOCKHISTORY($A138,TODAY()),2,FALSE())),VLOOKUP(TODAY()-1,STOCKHISTORY($A138,TODAY()-1),2,FALSE())),VLOOKUP(TODAY()-2,STOCKHISTORY($A138,TODAY()-2),2,FALSE())),$E48)</f>
        <v/>
      </c>
      <c r="BE138" s="368" t="str">
        <f t="array" ref="BE138">IFERROR(IFERROR(IFERROR(IF(TODAY()&gt;=$H137,VLOOKUP(XLOOKUP(BE$115,dds!$2:$2,dds!$4:$4),STOCKHISTORY($A138,XLOOKUP(BE$115,dds!$2:$2,dds!$4:$4)),2,FALSE()),VLOOKUP(TODAY(),STOCKHISTORY($A138,TODAY()),2,FALSE())),VLOOKUP(TODAY()-1,STOCKHISTORY($A138,TODAY()-1),2,FALSE())),VLOOKUP(TODAY()-2,STOCKHISTORY($A138,TODAY()-2),2,FALSE())),$E48)</f>
        <v/>
      </c>
      <c r="BF138" s="368" t="str">
        <f t="array" ref="BF138">IFERROR(IFERROR(IFERROR(IF(TODAY()&gt;=$H137,VLOOKUP(XLOOKUP(BF$115,dds!$2:$2,dds!$4:$4),STOCKHISTORY($A138,XLOOKUP(BF$115,dds!$2:$2,dds!$4:$4)),2,FALSE()),VLOOKUP(TODAY(),STOCKHISTORY($A138,TODAY()),2,FALSE())),VLOOKUP(TODAY()-1,STOCKHISTORY($A138,TODAY()-1),2,FALSE())),VLOOKUP(TODAY()-2,STOCKHISTORY($A138,TODAY()-2),2,FALSE())),$E48)</f>
        <v/>
      </c>
      <c r="BG138" s="368" t="str">
        <f t="array" ref="BG138">IFERROR(IFERROR(IFERROR(IF(TODAY()&gt;=$H137,VLOOKUP(XLOOKUP(BG$115,dds!$2:$2,dds!$4:$4),STOCKHISTORY($A138,XLOOKUP(BG$115,dds!$2:$2,dds!$4:$4)),2,FALSE()),VLOOKUP(TODAY(),STOCKHISTORY($A138,TODAY()),2,FALSE())),VLOOKUP(TODAY()-1,STOCKHISTORY($A138,TODAY()-1),2,FALSE())),VLOOKUP(TODAY()-2,STOCKHISTORY($A138,TODAY()-2),2,FALSE())),$E48)</f>
        <v/>
      </c>
      <c r="BH138" s="368" t="str">
        <f t="array" ref="BH138">IFERROR(IFERROR(IFERROR(IF(TODAY()&gt;=$H137,VLOOKUP(XLOOKUP(BH$115,dds!$2:$2,dds!$4:$4),STOCKHISTORY($A138,XLOOKUP(BH$115,dds!$2:$2,dds!$4:$4)),2,FALSE()),VLOOKUP(TODAY(),STOCKHISTORY($A138,TODAY()),2,FALSE())),VLOOKUP(TODAY()-1,STOCKHISTORY($A138,TODAY()-1),2,FALSE())),VLOOKUP(TODAY()-2,STOCKHISTORY($A138,TODAY()-2),2,FALSE())),$E48)</f>
        <v/>
      </c>
      <c r="BI138" s="368" t="str">
        <f t="array" ref="BI138">IFERROR(IFERROR(IFERROR(IF(TODAY()&gt;=$H137,VLOOKUP(XLOOKUP(BI$115,dds!$2:$2,dds!$4:$4),STOCKHISTORY($A138,XLOOKUP(BI$115,dds!$2:$2,dds!$4:$4)),2,FALSE()),VLOOKUP(TODAY(),STOCKHISTORY($A138,TODAY()),2,FALSE())),VLOOKUP(TODAY()-1,STOCKHISTORY($A138,TODAY()-1),2,FALSE())),VLOOKUP(TODAY()-2,STOCKHISTORY($A138,TODAY()-2),2,FALSE())),$E48)</f>
        <v/>
      </c>
      <c r="BJ138" s="368" t="str">
        <f t="array" ref="BJ138">IFERROR(IFERROR(IFERROR(IF(TODAY()&gt;=$H137,VLOOKUP(XLOOKUP(BJ$115,dds!$2:$2,dds!$4:$4),STOCKHISTORY($A138,XLOOKUP(BJ$115,dds!$2:$2,dds!$4:$4)),2,FALSE()),VLOOKUP(TODAY(),STOCKHISTORY($A138,TODAY()),2,FALSE())),VLOOKUP(TODAY()-1,STOCKHISTORY($A138,TODAY()-1),2,FALSE())),VLOOKUP(TODAY()-2,STOCKHISTORY($A138,TODAY()-2),2,FALSE())),$E48)</f>
        <v/>
      </c>
      <c r="BK138" s="368" t="str">
        <f t="array" ref="BK138">IFERROR(IFERROR(IFERROR(IF(TODAY()&gt;=$H137,VLOOKUP(XLOOKUP(BK$115,dds!$2:$2,dds!$4:$4),STOCKHISTORY($A138,XLOOKUP(BK$115,dds!$2:$2,dds!$4:$4)),2,FALSE()),VLOOKUP(TODAY(),STOCKHISTORY($A138,TODAY()),2,FALSE())),VLOOKUP(TODAY()-1,STOCKHISTORY($A138,TODAY()-1),2,FALSE())),VLOOKUP(TODAY()-2,STOCKHISTORY($A138,TODAY()-2),2,FALSE())),$E48)</f>
        <v/>
      </c>
      <c r="BL138" s="368" t="str">
        <f t="array" ref="BL138">IFERROR(IFERROR(IFERROR(IF(TODAY()&gt;=$H137,VLOOKUP(XLOOKUP(BL$115,dds!$2:$2,dds!$4:$4),STOCKHISTORY($A138,XLOOKUP(BL$115,dds!$2:$2,dds!$4:$4)),2,FALSE()),VLOOKUP(TODAY(),STOCKHISTORY($A138,TODAY()),2,FALSE())),VLOOKUP(TODAY()-1,STOCKHISTORY($A138,TODAY()-1),2,FALSE())),VLOOKUP(TODAY()-2,STOCKHISTORY($A138,TODAY()-2),2,FALSE())),$E48)</f>
        <v/>
      </c>
    </row>
    <row r="139" ht="14.25" customHeight="1">
      <c r="A139" s="367"/>
      <c r="B139" s="367"/>
      <c r="C139" s="440" t="str">
        <f t="shared" si="2"/>
        <v/>
      </c>
      <c r="D139" s="367"/>
      <c r="E139" s="368" t="str">
        <f t="array" ref="E139">IFERROR(IFERROR(IFERROR(IF(TODAY()&gt;=$H138,VLOOKUP(XLOOKUP(E$115,dds!$2:$2,dds!$4:$4),STOCKHISTORY($A139,XLOOKUP(E$115,dds!$2:$2,dds!$4:$4)),2,FALSE()),VLOOKUP(TODAY(),STOCKHISTORY($A139,TODAY()),2,FALSE())),VLOOKUP(TODAY()-1,STOCKHISTORY($A139,TODAY()-1),2,FALSE())),VLOOKUP(TODAY()-2,STOCKHISTORY($A139,TODAY()-2),2,FALSE())),$E49)</f>
        <v/>
      </c>
      <c r="F139" s="368" t="str">
        <f t="array" ref="F139">IFERROR(IFERROR(IFERROR(IF(TODAY()&gt;=$H138,VLOOKUP(XLOOKUP(F$115,dds!$2:$2,dds!$4:$4),STOCKHISTORY($A139,XLOOKUP(F$115,dds!$2:$2,dds!$4:$4)),2,FALSE()),VLOOKUP(TODAY(),STOCKHISTORY($A139,TODAY()),2,FALSE())),VLOOKUP(TODAY()-1,STOCKHISTORY($A139,TODAY()-1),2,FALSE())),VLOOKUP(TODAY()-2,STOCKHISTORY($A139,TODAY()-2),2,FALSE())),$E49)</f>
        <v/>
      </c>
      <c r="G139" s="368" t="str">
        <f t="array" ref="G139">IFERROR(IFERROR(IFERROR(IF(TODAY()&gt;=$H138,VLOOKUP(XLOOKUP(G$115,dds!$2:$2,dds!$4:$4),STOCKHISTORY($A139,XLOOKUP(G$115,dds!$2:$2,dds!$4:$4)),2,FALSE()),VLOOKUP(TODAY(),STOCKHISTORY($A139,TODAY()),2,FALSE())),VLOOKUP(TODAY()-1,STOCKHISTORY($A139,TODAY()-1),2,FALSE())),VLOOKUP(TODAY()-2,STOCKHISTORY($A139,TODAY()-2),2,FALSE())),$E49)</f>
        <v/>
      </c>
      <c r="H139" s="368" t="str">
        <f t="array" ref="H139">IFERROR(IFERROR(IFERROR(IF(TODAY()&gt;=$H138,VLOOKUP(XLOOKUP(H$115,dds!$2:$2,dds!$4:$4),STOCKHISTORY($A139,XLOOKUP(H$115,dds!$2:$2,dds!$4:$4)),2,FALSE()),VLOOKUP(TODAY(),STOCKHISTORY($A139,TODAY()),2,FALSE())),VLOOKUP(TODAY()-1,STOCKHISTORY($A139,TODAY()-1),2,FALSE())),VLOOKUP(TODAY()-2,STOCKHISTORY($A139,TODAY()-2),2,FALSE())),$E49)</f>
        <v/>
      </c>
      <c r="I139" s="368" t="str">
        <f t="array" ref="I139">IFERROR(IFERROR(IFERROR(IF(TODAY()&gt;=$H138,VLOOKUP(XLOOKUP(I$115,dds!$2:$2,dds!$4:$4),STOCKHISTORY($A139,XLOOKUP(I$115,dds!$2:$2,dds!$4:$4)),2,FALSE()),VLOOKUP(TODAY(),STOCKHISTORY($A139,TODAY()),2,FALSE())),VLOOKUP(TODAY()-1,STOCKHISTORY($A139,TODAY()-1),2,FALSE())),VLOOKUP(TODAY()-2,STOCKHISTORY($A139,TODAY()-2),2,FALSE())),$E49)</f>
        <v/>
      </c>
      <c r="J139" s="368" t="str">
        <f t="array" ref="J139">IFERROR(IFERROR(IFERROR(IF(TODAY()&gt;=$H138,VLOOKUP(XLOOKUP(J$115,dds!$2:$2,dds!$4:$4),STOCKHISTORY($A139,XLOOKUP(J$115,dds!$2:$2,dds!$4:$4)),2,FALSE()),VLOOKUP(TODAY(),STOCKHISTORY($A139,TODAY()),2,FALSE())),VLOOKUP(TODAY()-1,STOCKHISTORY($A139,TODAY()-1),2,FALSE())),VLOOKUP(TODAY()-2,STOCKHISTORY($A139,TODAY()-2),2,FALSE())),$E49)</f>
        <v/>
      </c>
      <c r="K139" s="368" t="str">
        <f t="array" ref="K139">IFERROR(IFERROR(IFERROR(IF(TODAY()&gt;=$H138,VLOOKUP(XLOOKUP(K$115,dds!$2:$2,dds!$4:$4),STOCKHISTORY($A139,XLOOKUP(K$115,dds!$2:$2,dds!$4:$4)),2,FALSE()),VLOOKUP(TODAY(),STOCKHISTORY($A139,TODAY()),2,FALSE())),VLOOKUP(TODAY()-1,STOCKHISTORY($A139,TODAY()-1),2,FALSE())),VLOOKUP(TODAY()-2,STOCKHISTORY($A139,TODAY()-2),2,FALSE())),$E49)</f>
        <v/>
      </c>
      <c r="L139" s="368" t="str">
        <f t="array" ref="L139">IFERROR(IFERROR(IFERROR(IF(TODAY()&gt;=$H138,VLOOKUP(XLOOKUP(L$115,dds!$2:$2,dds!$4:$4),STOCKHISTORY($A139,XLOOKUP(L$115,dds!$2:$2,dds!$4:$4)),2,FALSE()),VLOOKUP(TODAY(),STOCKHISTORY($A139,TODAY()),2,FALSE())),VLOOKUP(TODAY()-1,STOCKHISTORY($A139,TODAY()-1),2,FALSE())),VLOOKUP(TODAY()-2,STOCKHISTORY($A139,TODAY()-2),2,FALSE())),$E49)</f>
        <v/>
      </c>
      <c r="M139" s="368" t="str">
        <f t="array" ref="M139">IFERROR(IFERROR(IFERROR(IF(TODAY()&gt;=$H138,VLOOKUP(XLOOKUP(M$115,dds!$2:$2,dds!$4:$4),STOCKHISTORY($A139,XLOOKUP(M$115,dds!$2:$2,dds!$4:$4)),2,FALSE()),VLOOKUP(TODAY(),STOCKHISTORY($A139,TODAY()),2,FALSE())),VLOOKUP(TODAY()-1,STOCKHISTORY($A139,TODAY()-1),2,FALSE())),VLOOKUP(TODAY()-2,STOCKHISTORY($A139,TODAY()-2),2,FALSE())),$E49)</f>
        <v/>
      </c>
      <c r="N139" s="368" t="str">
        <f t="array" ref="N139">IFERROR(IFERROR(IFERROR(IF(TODAY()&gt;=$H138,VLOOKUP(XLOOKUP(N$115,dds!$2:$2,dds!$4:$4),STOCKHISTORY($A139,XLOOKUP(N$115,dds!$2:$2,dds!$4:$4)),2,FALSE()),VLOOKUP(TODAY(),STOCKHISTORY($A139,TODAY()),2,FALSE())),VLOOKUP(TODAY()-1,STOCKHISTORY($A139,TODAY()-1),2,FALSE())),VLOOKUP(TODAY()-2,STOCKHISTORY($A139,TODAY()-2),2,FALSE())),$E49)</f>
        <v/>
      </c>
      <c r="O139" s="368" t="str">
        <f t="array" ref="O139">IFERROR(IFERROR(IFERROR(IF(TODAY()&gt;=$H138,VLOOKUP(XLOOKUP(O$115,dds!$2:$2,dds!$4:$4),STOCKHISTORY($A139,XLOOKUP(O$115,dds!$2:$2,dds!$4:$4)),2,FALSE()),VLOOKUP(TODAY(),STOCKHISTORY($A139,TODAY()),2,FALSE())),VLOOKUP(TODAY()-1,STOCKHISTORY($A139,TODAY()-1),2,FALSE())),VLOOKUP(TODAY()-2,STOCKHISTORY($A139,TODAY()-2),2,FALSE())),$E49)</f>
        <v/>
      </c>
      <c r="P139" s="368" t="str">
        <f t="array" ref="P139">IFERROR(IFERROR(IFERROR(IF(TODAY()&gt;=$H138,VLOOKUP(XLOOKUP(P$115,dds!$2:$2,dds!$4:$4),STOCKHISTORY($A139,XLOOKUP(P$115,dds!$2:$2,dds!$4:$4)),2,FALSE()),VLOOKUP(TODAY(),STOCKHISTORY($A139,TODAY()),2,FALSE())),VLOOKUP(TODAY()-1,STOCKHISTORY($A139,TODAY()-1),2,FALSE())),VLOOKUP(TODAY()-2,STOCKHISTORY($A139,TODAY()-2),2,FALSE())),$E49)</f>
        <v/>
      </c>
      <c r="Q139" s="368" t="str">
        <f t="array" ref="Q139">IFERROR(IFERROR(IFERROR(IF(TODAY()&gt;=$H138,VLOOKUP(XLOOKUP(Q$115,dds!$2:$2,dds!$4:$4),STOCKHISTORY($A139,XLOOKUP(Q$115,dds!$2:$2,dds!$4:$4)),2,FALSE()),VLOOKUP(TODAY(),STOCKHISTORY($A139,TODAY()),2,FALSE())),VLOOKUP(TODAY()-1,STOCKHISTORY($A139,TODAY()-1),2,FALSE())),VLOOKUP(TODAY()-2,STOCKHISTORY($A139,TODAY()-2),2,FALSE())),$E49)</f>
        <v/>
      </c>
      <c r="R139" s="368" t="str">
        <f t="array" ref="R139">IFERROR(IFERROR(IFERROR(IF(TODAY()&gt;=$H138,VLOOKUP(XLOOKUP(R$115,dds!$2:$2,dds!$4:$4),STOCKHISTORY($A139,XLOOKUP(R$115,dds!$2:$2,dds!$4:$4)),2,FALSE()),VLOOKUP(TODAY(),STOCKHISTORY($A139,TODAY()),2,FALSE())),VLOOKUP(TODAY()-1,STOCKHISTORY($A139,TODAY()-1),2,FALSE())),VLOOKUP(TODAY()-2,STOCKHISTORY($A139,TODAY()-2),2,FALSE())),$E49)</f>
        <v/>
      </c>
      <c r="S139" s="368" t="str">
        <f t="array" ref="S139">IFERROR(IFERROR(IFERROR(IF(TODAY()&gt;=$H138,VLOOKUP(XLOOKUP(S$115,dds!$2:$2,dds!$4:$4),STOCKHISTORY($A139,XLOOKUP(S$115,dds!$2:$2,dds!$4:$4)),2,FALSE()),VLOOKUP(TODAY(),STOCKHISTORY($A139,TODAY()),2,FALSE())),VLOOKUP(TODAY()-1,STOCKHISTORY($A139,TODAY()-1),2,FALSE())),VLOOKUP(TODAY()-2,STOCKHISTORY($A139,TODAY()-2),2,FALSE())),$E49)</f>
        <v/>
      </c>
      <c r="T139" s="368" t="str">
        <f t="array" ref="T139">IFERROR(IFERROR(IFERROR(IF(TODAY()&gt;=$H138,VLOOKUP(XLOOKUP(T$115,dds!$2:$2,dds!$4:$4),STOCKHISTORY($A139,XLOOKUP(T$115,dds!$2:$2,dds!$4:$4)),2,FALSE()),VLOOKUP(TODAY(),STOCKHISTORY($A139,TODAY()),2,FALSE())),VLOOKUP(TODAY()-1,STOCKHISTORY($A139,TODAY()-1),2,FALSE())),VLOOKUP(TODAY()-2,STOCKHISTORY($A139,TODAY()-2),2,FALSE())),$E49)</f>
        <v/>
      </c>
      <c r="U139" s="368" t="str">
        <f t="array" ref="U139">IFERROR(IFERROR(IFERROR(IF(TODAY()&gt;=$H138,VLOOKUP(XLOOKUP(U$115,dds!$2:$2,dds!$4:$4),STOCKHISTORY($A139,XLOOKUP(U$115,dds!$2:$2,dds!$4:$4)),2,FALSE()),VLOOKUP(TODAY(),STOCKHISTORY($A139,TODAY()),2,FALSE())),VLOOKUP(TODAY()-1,STOCKHISTORY($A139,TODAY()-1),2,FALSE())),VLOOKUP(TODAY()-2,STOCKHISTORY($A139,TODAY()-2),2,FALSE())),$E49)</f>
        <v/>
      </c>
      <c r="V139" s="368" t="str">
        <f t="array" ref="V139">IFERROR(IFERROR(IFERROR(IF(TODAY()&gt;=$H138,VLOOKUP(XLOOKUP(V$115,dds!$2:$2,dds!$4:$4),STOCKHISTORY($A139,XLOOKUP(V$115,dds!$2:$2,dds!$4:$4)),2,FALSE()),VLOOKUP(TODAY(),STOCKHISTORY($A139,TODAY()),2,FALSE())),VLOOKUP(TODAY()-1,STOCKHISTORY($A139,TODAY()-1),2,FALSE())),VLOOKUP(TODAY()-2,STOCKHISTORY($A139,TODAY()-2),2,FALSE())),$E49)</f>
        <v/>
      </c>
      <c r="W139" s="368" t="str">
        <f t="array" ref="W139">IFERROR(IFERROR(IFERROR(IF(TODAY()&gt;=$H138,VLOOKUP(XLOOKUP(W$115,dds!$2:$2,dds!$4:$4),STOCKHISTORY($A139,XLOOKUP(W$115,dds!$2:$2,dds!$4:$4)),2,FALSE()),VLOOKUP(TODAY(),STOCKHISTORY($A139,TODAY()),2,FALSE())),VLOOKUP(TODAY()-1,STOCKHISTORY($A139,TODAY()-1),2,FALSE())),VLOOKUP(TODAY()-2,STOCKHISTORY($A139,TODAY()-2),2,FALSE())),$E49)</f>
        <v/>
      </c>
      <c r="X139" s="368" t="str">
        <f t="array" ref="X139">IFERROR(IFERROR(IFERROR(IF(TODAY()&gt;=$H138,VLOOKUP(XLOOKUP(X$115,dds!$2:$2,dds!$4:$4),STOCKHISTORY($A139,XLOOKUP(X$115,dds!$2:$2,dds!$4:$4)),2,FALSE()),VLOOKUP(TODAY(),STOCKHISTORY($A139,TODAY()),2,FALSE())),VLOOKUP(TODAY()-1,STOCKHISTORY($A139,TODAY()-1),2,FALSE())),VLOOKUP(TODAY()-2,STOCKHISTORY($A139,TODAY()-2),2,FALSE())),$E49)</f>
        <v/>
      </c>
      <c r="Y139" s="368" t="str">
        <f t="array" ref="Y139">IFERROR(IFERROR(IFERROR(IF(TODAY()&gt;=$H138,VLOOKUP(XLOOKUP(Y$115,dds!$2:$2,dds!$4:$4),STOCKHISTORY($A139,XLOOKUP(Y$115,dds!$2:$2,dds!$4:$4)),2,FALSE()),VLOOKUP(TODAY(),STOCKHISTORY($A139,TODAY()),2,FALSE())),VLOOKUP(TODAY()-1,STOCKHISTORY($A139,TODAY()-1),2,FALSE())),VLOOKUP(TODAY()-2,STOCKHISTORY($A139,TODAY()-2),2,FALSE())),$E49)</f>
        <v/>
      </c>
      <c r="Z139" s="368" t="str">
        <f t="array" ref="Z139">IFERROR(IFERROR(IFERROR(IF(TODAY()&gt;=$H138,VLOOKUP(XLOOKUP(Z$115,dds!$2:$2,dds!$4:$4),STOCKHISTORY($A139,XLOOKUP(Z$115,dds!$2:$2,dds!$4:$4)),2,FALSE()),VLOOKUP(TODAY(),STOCKHISTORY($A139,TODAY()),2,FALSE())),VLOOKUP(TODAY()-1,STOCKHISTORY($A139,TODAY()-1),2,FALSE())),VLOOKUP(TODAY()-2,STOCKHISTORY($A139,TODAY()-2),2,FALSE())),$E49)</f>
        <v/>
      </c>
      <c r="AA139" s="368" t="str">
        <f t="array" ref="AA139">IFERROR(IFERROR(IFERROR(IF(TODAY()&gt;=$H138,VLOOKUP(XLOOKUP(AA$115,dds!$2:$2,dds!$4:$4),STOCKHISTORY($A139,XLOOKUP(AA$115,dds!$2:$2,dds!$4:$4)),2,FALSE()),VLOOKUP(TODAY(),STOCKHISTORY($A139,TODAY()),2,FALSE())),VLOOKUP(TODAY()-1,STOCKHISTORY($A139,TODAY()-1),2,FALSE())),VLOOKUP(TODAY()-2,STOCKHISTORY($A139,TODAY()-2),2,FALSE())),$E49)</f>
        <v/>
      </c>
      <c r="AB139" s="368" t="str">
        <f t="array" ref="AB139">IFERROR(IFERROR(IFERROR(IF(TODAY()&gt;=$H138,VLOOKUP(XLOOKUP(AB$115,dds!$2:$2,dds!$4:$4),STOCKHISTORY($A139,XLOOKUP(AB$115,dds!$2:$2,dds!$4:$4)),2,FALSE()),VLOOKUP(TODAY(),STOCKHISTORY($A139,TODAY()),2,FALSE())),VLOOKUP(TODAY()-1,STOCKHISTORY($A139,TODAY()-1),2,FALSE())),VLOOKUP(TODAY()-2,STOCKHISTORY($A139,TODAY()-2),2,FALSE())),$E49)</f>
        <v/>
      </c>
      <c r="AC139" s="368" t="str">
        <f t="array" ref="AC139">IFERROR(IFERROR(IFERROR(IF(TODAY()&gt;=$H138,VLOOKUP(XLOOKUP(AC$115,dds!$2:$2,dds!$4:$4),STOCKHISTORY($A139,XLOOKUP(AC$115,dds!$2:$2,dds!$4:$4)),2,FALSE()),VLOOKUP(TODAY(),STOCKHISTORY($A139,TODAY()),2,FALSE())),VLOOKUP(TODAY()-1,STOCKHISTORY($A139,TODAY()-1),2,FALSE())),VLOOKUP(TODAY()-2,STOCKHISTORY($A139,TODAY()-2),2,FALSE())),$E49)</f>
        <v/>
      </c>
      <c r="AD139" s="368" t="str">
        <f t="array" ref="AD139">IFERROR(IFERROR(IFERROR(IF(TODAY()&gt;=$H138,VLOOKUP(XLOOKUP(AD$115,dds!$2:$2,dds!$4:$4),STOCKHISTORY($A139,XLOOKUP(AD$115,dds!$2:$2,dds!$4:$4)),2,FALSE()),VLOOKUP(TODAY(),STOCKHISTORY($A139,TODAY()),2,FALSE())),VLOOKUP(TODAY()-1,STOCKHISTORY($A139,TODAY()-1),2,FALSE())),VLOOKUP(TODAY()-2,STOCKHISTORY($A139,TODAY()-2),2,FALSE())),$E49)</f>
        <v/>
      </c>
      <c r="AE139" s="368" t="str">
        <f t="array" ref="AE139">IFERROR(IFERROR(IFERROR(IF(TODAY()&gt;=$H138,VLOOKUP(XLOOKUP(AE$115,dds!$2:$2,dds!$4:$4),STOCKHISTORY($A139,XLOOKUP(AE$115,dds!$2:$2,dds!$4:$4)),2,FALSE()),VLOOKUP(TODAY(),STOCKHISTORY($A139,TODAY()),2,FALSE())),VLOOKUP(TODAY()-1,STOCKHISTORY($A139,TODAY()-1),2,FALSE())),VLOOKUP(TODAY()-2,STOCKHISTORY($A139,TODAY()-2),2,FALSE())),$E49)</f>
        <v/>
      </c>
      <c r="AF139" s="368" t="str">
        <f t="array" ref="AF139">IFERROR(IFERROR(IFERROR(IF(TODAY()&gt;=$H138,VLOOKUP(XLOOKUP(AF$115,dds!$2:$2,dds!$4:$4),STOCKHISTORY($A139,XLOOKUP(AF$115,dds!$2:$2,dds!$4:$4)),2,FALSE()),VLOOKUP(TODAY(),STOCKHISTORY($A139,TODAY()),2,FALSE())),VLOOKUP(TODAY()-1,STOCKHISTORY($A139,TODAY()-1),2,FALSE())),VLOOKUP(TODAY()-2,STOCKHISTORY($A139,TODAY()-2),2,FALSE())),$E49)</f>
        <v/>
      </c>
      <c r="AG139" s="368" t="str">
        <f t="array" ref="AG139">IFERROR(IFERROR(IFERROR(IF(TODAY()&gt;=$H138,VLOOKUP(XLOOKUP(AG$115,dds!$2:$2,dds!$4:$4),STOCKHISTORY($A139,XLOOKUP(AG$115,dds!$2:$2,dds!$4:$4)),2,FALSE()),VLOOKUP(TODAY(),STOCKHISTORY($A139,TODAY()),2,FALSE())),VLOOKUP(TODAY()-1,STOCKHISTORY($A139,TODAY()-1),2,FALSE())),VLOOKUP(TODAY()-2,STOCKHISTORY($A139,TODAY()-2),2,FALSE())),$E49)</f>
        <v/>
      </c>
      <c r="AH139" s="368" t="str">
        <f t="array" ref="AH139">IFERROR(IFERROR(IFERROR(IF(TODAY()&gt;=$H138,VLOOKUP(XLOOKUP(AH$115,dds!$2:$2,dds!$4:$4),STOCKHISTORY($A139,XLOOKUP(AH$115,dds!$2:$2,dds!$4:$4)),2,FALSE()),VLOOKUP(TODAY(),STOCKHISTORY($A139,TODAY()),2,FALSE())),VLOOKUP(TODAY()-1,STOCKHISTORY($A139,TODAY()-1),2,FALSE())),VLOOKUP(TODAY()-2,STOCKHISTORY($A139,TODAY()-2),2,FALSE())),$E49)</f>
        <v/>
      </c>
      <c r="AI139" s="368" t="str">
        <f t="array" ref="AI139">IFERROR(IFERROR(IFERROR(IF(TODAY()&gt;=$H138,VLOOKUP(XLOOKUP(AI$115,dds!$2:$2,dds!$4:$4),STOCKHISTORY($A139,XLOOKUP(AI$115,dds!$2:$2,dds!$4:$4)),2,FALSE()),VLOOKUP(TODAY(),STOCKHISTORY($A139,TODAY()),2,FALSE())),VLOOKUP(TODAY()-1,STOCKHISTORY($A139,TODAY()-1),2,FALSE())),VLOOKUP(TODAY()-2,STOCKHISTORY($A139,TODAY()-2),2,FALSE())),$E49)</f>
        <v/>
      </c>
      <c r="AJ139" s="368" t="str">
        <f t="array" ref="AJ139">IFERROR(IFERROR(IFERROR(IF(TODAY()&gt;=$H138,VLOOKUP(XLOOKUP(AJ$115,dds!$2:$2,dds!$4:$4),STOCKHISTORY($A139,XLOOKUP(AJ$115,dds!$2:$2,dds!$4:$4)),2,FALSE()),VLOOKUP(TODAY(),STOCKHISTORY($A139,TODAY()),2,FALSE())),VLOOKUP(TODAY()-1,STOCKHISTORY($A139,TODAY()-1),2,FALSE())),VLOOKUP(TODAY()-2,STOCKHISTORY($A139,TODAY()-2),2,FALSE())),$E49)</f>
        <v/>
      </c>
      <c r="AK139" s="368" t="str">
        <f t="array" ref="AK139">IFERROR(IFERROR(IFERROR(IF(TODAY()&gt;=$H138,VLOOKUP(XLOOKUP(AK$115,dds!$2:$2,dds!$4:$4),STOCKHISTORY($A139,XLOOKUP(AK$115,dds!$2:$2,dds!$4:$4)),2,FALSE()),VLOOKUP(TODAY(),STOCKHISTORY($A139,TODAY()),2,FALSE())),VLOOKUP(TODAY()-1,STOCKHISTORY($A139,TODAY()-1),2,FALSE())),VLOOKUP(TODAY()-2,STOCKHISTORY($A139,TODAY()-2),2,FALSE())),$E49)</f>
        <v/>
      </c>
      <c r="AL139" s="368" t="str">
        <f t="array" ref="AL139">IFERROR(IFERROR(IFERROR(IF(TODAY()&gt;=$H138,VLOOKUP(XLOOKUP(AL$115,dds!$2:$2,dds!$4:$4),STOCKHISTORY($A139,XLOOKUP(AL$115,dds!$2:$2,dds!$4:$4)),2,FALSE()),VLOOKUP(TODAY(),STOCKHISTORY($A139,TODAY()),2,FALSE())),VLOOKUP(TODAY()-1,STOCKHISTORY($A139,TODAY()-1),2,FALSE())),VLOOKUP(TODAY()-2,STOCKHISTORY($A139,TODAY()-2),2,FALSE())),$E49)</f>
        <v/>
      </c>
      <c r="AM139" s="368" t="str">
        <f t="array" ref="AM139">IFERROR(IFERROR(IFERROR(IF(TODAY()&gt;=$H138,VLOOKUP(XLOOKUP(AM$115,dds!$2:$2,dds!$4:$4),STOCKHISTORY($A139,XLOOKUP(AM$115,dds!$2:$2,dds!$4:$4)),2,FALSE()),VLOOKUP(TODAY(),STOCKHISTORY($A139,TODAY()),2,FALSE())),VLOOKUP(TODAY()-1,STOCKHISTORY($A139,TODAY()-1),2,FALSE())),VLOOKUP(TODAY()-2,STOCKHISTORY($A139,TODAY()-2),2,FALSE())),$E49)</f>
        <v/>
      </c>
      <c r="AN139" s="368" t="str">
        <f t="array" ref="AN139">IFERROR(IFERROR(IFERROR(IF(TODAY()&gt;=$H138,VLOOKUP(XLOOKUP(AN$115,dds!$2:$2,dds!$4:$4),STOCKHISTORY($A139,XLOOKUP(AN$115,dds!$2:$2,dds!$4:$4)),2,FALSE()),VLOOKUP(TODAY(),STOCKHISTORY($A139,TODAY()),2,FALSE())),VLOOKUP(TODAY()-1,STOCKHISTORY($A139,TODAY()-1),2,FALSE())),VLOOKUP(TODAY()-2,STOCKHISTORY($A139,TODAY()-2),2,FALSE())),$E49)</f>
        <v/>
      </c>
      <c r="AO139" s="368" t="str">
        <f t="array" ref="AO139">IFERROR(IFERROR(IFERROR(IF(TODAY()&gt;=$H138,VLOOKUP(XLOOKUP(AO$115,dds!$2:$2,dds!$4:$4),STOCKHISTORY($A139,XLOOKUP(AO$115,dds!$2:$2,dds!$4:$4)),2,FALSE()),VLOOKUP(TODAY(),STOCKHISTORY($A139,TODAY()),2,FALSE())),VLOOKUP(TODAY()-1,STOCKHISTORY($A139,TODAY()-1),2,FALSE())),VLOOKUP(TODAY()-2,STOCKHISTORY($A139,TODAY()-2),2,FALSE())),$E49)</f>
        <v/>
      </c>
      <c r="AP139" s="368" t="str">
        <f t="array" ref="AP139">IFERROR(IFERROR(IFERROR(IF(TODAY()&gt;=$H138,VLOOKUP(XLOOKUP(AP$115,dds!$2:$2,dds!$4:$4),STOCKHISTORY($A139,XLOOKUP(AP$115,dds!$2:$2,dds!$4:$4)),2,FALSE()),VLOOKUP(TODAY(),STOCKHISTORY($A139,TODAY()),2,FALSE())),VLOOKUP(TODAY()-1,STOCKHISTORY($A139,TODAY()-1),2,FALSE())),VLOOKUP(TODAY()-2,STOCKHISTORY($A139,TODAY()-2),2,FALSE())),$E49)</f>
        <v/>
      </c>
      <c r="AQ139" s="368" t="str">
        <f t="array" ref="AQ139">IFERROR(IFERROR(IFERROR(IF(TODAY()&gt;=$H138,VLOOKUP(XLOOKUP(AQ$115,dds!$2:$2,dds!$4:$4),STOCKHISTORY($A139,XLOOKUP(AQ$115,dds!$2:$2,dds!$4:$4)),2,FALSE()),VLOOKUP(TODAY(),STOCKHISTORY($A139,TODAY()),2,FALSE())),VLOOKUP(TODAY()-1,STOCKHISTORY($A139,TODAY()-1),2,FALSE())),VLOOKUP(TODAY()-2,STOCKHISTORY($A139,TODAY()-2),2,FALSE())),$E49)</f>
        <v/>
      </c>
      <c r="AR139" s="368" t="str">
        <f t="array" ref="AR139">IFERROR(IFERROR(IFERROR(IF(TODAY()&gt;=$H138,VLOOKUP(XLOOKUP(AR$115,dds!$2:$2,dds!$4:$4),STOCKHISTORY($A139,XLOOKUP(AR$115,dds!$2:$2,dds!$4:$4)),2,FALSE()),VLOOKUP(TODAY(),STOCKHISTORY($A139,TODAY()),2,FALSE())),VLOOKUP(TODAY()-1,STOCKHISTORY($A139,TODAY()-1),2,FALSE())),VLOOKUP(TODAY()-2,STOCKHISTORY($A139,TODAY()-2),2,FALSE())),$E49)</f>
        <v/>
      </c>
      <c r="AS139" s="368" t="str">
        <f t="array" ref="AS139">IFERROR(IFERROR(IFERROR(IF(TODAY()&gt;=$H138,VLOOKUP(XLOOKUP(AS$115,dds!$2:$2,dds!$4:$4),STOCKHISTORY($A139,XLOOKUP(AS$115,dds!$2:$2,dds!$4:$4)),2,FALSE()),VLOOKUP(TODAY(),STOCKHISTORY($A139,TODAY()),2,FALSE())),VLOOKUP(TODAY()-1,STOCKHISTORY($A139,TODAY()-1),2,FALSE())),VLOOKUP(TODAY()-2,STOCKHISTORY($A139,TODAY()-2),2,FALSE())),$E49)</f>
        <v/>
      </c>
      <c r="AT139" s="368" t="str">
        <f t="array" ref="AT139">IFERROR(IFERROR(IFERROR(IF(TODAY()&gt;=$H138,VLOOKUP(XLOOKUP(AT$115,dds!$2:$2,dds!$4:$4),STOCKHISTORY($A139,XLOOKUP(AT$115,dds!$2:$2,dds!$4:$4)),2,FALSE()),VLOOKUP(TODAY(),STOCKHISTORY($A139,TODAY()),2,FALSE())),VLOOKUP(TODAY()-1,STOCKHISTORY($A139,TODAY()-1),2,FALSE())),VLOOKUP(TODAY()-2,STOCKHISTORY($A139,TODAY()-2),2,FALSE())),$E49)</f>
        <v/>
      </c>
      <c r="AU139" s="368" t="str">
        <f t="array" ref="AU139">IFERROR(IFERROR(IFERROR(IF(TODAY()&gt;=$H138,VLOOKUP(XLOOKUP(AU$115,dds!$2:$2,dds!$4:$4),STOCKHISTORY($A139,XLOOKUP(AU$115,dds!$2:$2,dds!$4:$4)),2,FALSE()),VLOOKUP(TODAY(),STOCKHISTORY($A139,TODAY()),2,FALSE())),VLOOKUP(TODAY()-1,STOCKHISTORY($A139,TODAY()-1),2,FALSE())),VLOOKUP(TODAY()-2,STOCKHISTORY($A139,TODAY()-2),2,FALSE())),$E49)</f>
        <v/>
      </c>
      <c r="AV139" s="368" t="str">
        <f t="array" ref="AV139">IFERROR(IFERROR(IFERROR(IF(TODAY()&gt;=$H138,VLOOKUP(XLOOKUP(AV$115,dds!$2:$2,dds!$4:$4),STOCKHISTORY($A139,XLOOKUP(AV$115,dds!$2:$2,dds!$4:$4)),2,FALSE()),VLOOKUP(TODAY(),STOCKHISTORY($A139,TODAY()),2,FALSE())),VLOOKUP(TODAY()-1,STOCKHISTORY($A139,TODAY()-1),2,FALSE())),VLOOKUP(TODAY()-2,STOCKHISTORY($A139,TODAY()-2),2,FALSE())),$E49)</f>
        <v/>
      </c>
      <c r="AW139" s="368" t="str">
        <f t="array" ref="AW139">IFERROR(IFERROR(IFERROR(IF(TODAY()&gt;=$H138,VLOOKUP(XLOOKUP(AW$115,dds!$2:$2,dds!$4:$4),STOCKHISTORY($A139,XLOOKUP(AW$115,dds!$2:$2,dds!$4:$4)),2,FALSE()),VLOOKUP(TODAY(),STOCKHISTORY($A139,TODAY()),2,FALSE())),VLOOKUP(TODAY()-1,STOCKHISTORY($A139,TODAY()-1),2,FALSE())),VLOOKUP(TODAY()-2,STOCKHISTORY($A139,TODAY()-2),2,FALSE())),$E49)</f>
        <v/>
      </c>
      <c r="AX139" s="368" t="str">
        <f t="array" ref="AX139">IFERROR(IFERROR(IFERROR(IF(TODAY()&gt;=$H138,VLOOKUP(XLOOKUP(AX$115,dds!$2:$2,dds!$4:$4),STOCKHISTORY($A139,XLOOKUP(AX$115,dds!$2:$2,dds!$4:$4)),2,FALSE()),VLOOKUP(TODAY(),STOCKHISTORY($A139,TODAY()),2,FALSE())),VLOOKUP(TODAY()-1,STOCKHISTORY($A139,TODAY()-1),2,FALSE())),VLOOKUP(TODAY()-2,STOCKHISTORY($A139,TODAY()-2),2,FALSE())),$E49)</f>
        <v/>
      </c>
      <c r="AY139" s="368" t="str">
        <f t="array" ref="AY139">IFERROR(IFERROR(IFERROR(IF(TODAY()&gt;=$H138,VLOOKUP(XLOOKUP(AY$115,dds!$2:$2,dds!$4:$4),STOCKHISTORY($A139,XLOOKUP(AY$115,dds!$2:$2,dds!$4:$4)),2,FALSE()),VLOOKUP(TODAY(),STOCKHISTORY($A139,TODAY()),2,FALSE())),VLOOKUP(TODAY()-1,STOCKHISTORY($A139,TODAY()-1),2,FALSE())),VLOOKUP(TODAY()-2,STOCKHISTORY($A139,TODAY()-2),2,FALSE())),$E49)</f>
        <v/>
      </c>
      <c r="AZ139" s="368" t="str">
        <f t="array" ref="AZ139">IFERROR(IFERROR(IFERROR(IF(TODAY()&gt;=$H138,VLOOKUP(XLOOKUP(AZ$115,dds!$2:$2,dds!$4:$4),STOCKHISTORY($A139,XLOOKUP(AZ$115,dds!$2:$2,dds!$4:$4)),2,FALSE()),VLOOKUP(TODAY(),STOCKHISTORY($A139,TODAY()),2,FALSE())),VLOOKUP(TODAY()-1,STOCKHISTORY($A139,TODAY()-1),2,FALSE())),VLOOKUP(TODAY()-2,STOCKHISTORY($A139,TODAY()-2),2,FALSE())),$E49)</f>
        <v/>
      </c>
      <c r="BA139" s="368" t="str">
        <f t="array" ref="BA139">IFERROR(IFERROR(IFERROR(IF(TODAY()&gt;=$H138,VLOOKUP(XLOOKUP(BA$115,dds!$2:$2,dds!$4:$4),STOCKHISTORY($A139,XLOOKUP(BA$115,dds!$2:$2,dds!$4:$4)),2,FALSE()),VLOOKUP(TODAY(),STOCKHISTORY($A139,TODAY()),2,FALSE())),VLOOKUP(TODAY()-1,STOCKHISTORY($A139,TODAY()-1),2,FALSE())),VLOOKUP(TODAY()-2,STOCKHISTORY($A139,TODAY()-2),2,FALSE())),$E49)</f>
        <v/>
      </c>
      <c r="BB139" s="368" t="str">
        <f t="array" ref="BB139">IFERROR(IFERROR(IFERROR(IF(TODAY()&gt;=$H138,VLOOKUP(XLOOKUP(BB$115,dds!$2:$2,dds!$4:$4),STOCKHISTORY($A139,XLOOKUP(BB$115,dds!$2:$2,dds!$4:$4)),2,FALSE()),VLOOKUP(TODAY(),STOCKHISTORY($A139,TODAY()),2,FALSE())),VLOOKUP(TODAY()-1,STOCKHISTORY($A139,TODAY()-1),2,FALSE())),VLOOKUP(TODAY()-2,STOCKHISTORY($A139,TODAY()-2),2,FALSE())),$E49)</f>
        <v/>
      </c>
      <c r="BC139" s="368" t="str">
        <f t="array" ref="BC139">IFERROR(IFERROR(IFERROR(IF(TODAY()&gt;=$H138,VLOOKUP(XLOOKUP(BC$115,dds!$2:$2,dds!$4:$4),STOCKHISTORY($A139,XLOOKUP(BC$115,dds!$2:$2,dds!$4:$4)),2,FALSE()),VLOOKUP(TODAY(),STOCKHISTORY($A139,TODAY()),2,FALSE())),VLOOKUP(TODAY()-1,STOCKHISTORY($A139,TODAY()-1),2,FALSE())),VLOOKUP(TODAY()-2,STOCKHISTORY($A139,TODAY()-2),2,FALSE())),$E49)</f>
        <v/>
      </c>
      <c r="BD139" s="368" t="str">
        <f t="array" ref="BD139">IFERROR(IFERROR(IFERROR(IF(TODAY()&gt;=$H138,VLOOKUP(XLOOKUP(BD$115,dds!$2:$2,dds!$4:$4),STOCKHISTORY($A139,XLOOKUP(BD$115,dds!$2:$2,dds!$4:$4)),2,FALSE()),VLOOKUP(TODAY(),STOCKHISTORY($A139,TODAY()),2,FALSE())),VLOOKUP(TODAY()-1,STOCKHISTORY($A139,TODAY()-1),2,FALSE())),VLOOKUP(TODAY()-2,STOCKHISTORY($A139,TODAY()-2),2,FALSE())),$E49)</f>
        <v/>
      </c>
      <c r="BE139" s="368" t="str">
        <f t="array" ref="BE139">IFERROR(IFERROR(IFERROR(IF(TODAY()&gt;=$H138,VLOOKUP(XLOOKUP(BE$115,dds!$2:$2,dds!$4:$4),STOCKHISTORY($A139,XLOOKUP(BE$115,dds!$2:$2,dds!$4:$4)),2,FALSE()),VLOOKUP(TODAY(),STOCKHISTORY($A139,TODAY()),2,FALSE())),VLOOKUP(TODAY()-1,STOCKHISTORY($A139,TODAY()-1),2,FALSE())),VLOOKUP(TODAY()-2,STOCKHISTORY($A139,TODAY()-2),2,FALSE())),$E49)</f>
        <v/>
      </c>
      <c r="BF139" s="368" t="str">
        <f t="array" ref="BF139">IFERROR(IFERROR(IFERROR(IF(TODAY()&gt;=$H138,VLOOKUP(XLOOKUP(BF$115,dds!$2:$2,dds!$4:$4),STOCKHISTORY($A139,XLOOKUP(BF$115,dds!$2:$2,dds!$4:$4)),2,FALSE()),VLOOKUP(TODAY(),STOCKHISTORY($A139,TODAY()),2,FALSE())),VLOOKUP(TODAY()-1,STOCKHISTORY($A139,TODAY()-1),2,FALSE())),VLOOKUP(TODAY()-2,STOCKHISTORY($A139,TODAY()-2),2,FALSE())),$E49)</f>
        <v/>
      </c>
      <c r="BG139" s="368" t="str">
        <f t="array" ref="BG139">IFERROR(IFERROR(IFERROR(IF(TODAY()&gt;=$H138,VLOOKUP(XLOOKUP(BG$115,dds!$2:$2,dds!$4:$4),STOCKHISTORY($A139,XLOOKUP(BG$115,dds!$2:$2,dds!$4:$4)),2,FALSE()),VLOOKUP(TODAY(),STOCKHISTORY($A139,TODAY()),2,FALSE())),VLOOKUP(TODAY()-1,STOCKHISTORY($A139,TODAY()-1),2,FALSE())),VLOOKUP(TODAY()-2,STOCKHISTORY($A139,TODAY()-2),2,FALSE())),$E49)</f>
        <v/>
      </c>
      <c r="BH139" s="368" t="str">
        <f t="array" ref="BH139">IFERROR(IFERROR(IFERROR(IF(TODAY()&gt;=$H138,VLOOKUP(XLOOKUP(BH$115,dds!$2:$2,dds!$4:$4),STOCKHISTORY($A139,XLOOKUP(BH$115,dds!$2:$2,dds!$4:$4)),2,FALSE()),VLOOKUP(TODAY(),STOCKHISTORY($A139,TODAY()),2,FALSE())),VLOOKUP(TODAY()-1,STOCKHISTORY($A139,TODAY()-1),2,FALSE())),VLOOKUP(TODAY()-2,STOCKHISTORY($A139,TODAY()-2),2,FALSE())),$E49)</f>
        <v/>
      </c>
      <c r="BI139" s="368" t="str">
        <f t="array" ref="BI139">IFERROR(IFERROR(IFERROR(IF(TODAY()&gt;=$H138,VLOOKUP(XLOOKUP(BI$115,dds!$2:$2,dds!$4:$4),STOCKHISTORY($A139,XLOOKUP(BI$115,dds!$2:$2,dds!$4:$4)),2,FALSE()),VLOOKUP(TODAY(),STOCKHISTORY($A139,TODAY()),2,FALSE())),VLOOKUP(TODAY()-1,STOCKHISTORY($A139,TODAY()-1),2,FALSE())),VLOOKUP(TODAY()-2,STOCKHISTORY($A139,TODAY()-2),2,FALSE())),$E49)</f>
        <v/>
      </c>
      <c r="BJ139" s="368" t="str">
        <f t="array" ref="BJ139">IFERROR(IFERROR(IFERROR(IF(TODAY()&gt;=$H138,VLOOKUP(XLOOKUP(BJ$115,dds!$2:$2,dds!$4:$4),STOCKHISTORY($A139,XLOOKUP(BJ$115,dds!$2:$2,dds!$4:$4)),2,FALSE()),VLOOKUP(TODAY(),STOCKHISTORY($A139,TODAY()),2,FALSE())),VLOOKUP(TODAY()-1,STOCKHISTORY($A139,TODAY()-1),2,FALSE())),VLOOKUP(TODAY()-2,STOCKHISTORY($A139,TODAY()-2),2,FALSE())),$E49)</f>
        <v/>
      </c>
      <c r="BK139" s="368" t="str">
        <f t="array" ref="BK139">IFERROR(IFERROR(IFERROR(IF(TODAY()&gt;=$H138,VLOOKUP(XLOOKUP(BK$115,dds!$2:$2,dds!$4:$4),STOCKHISTORY($A139,XLOOKUP(BK$115,dds!$2:$2,dds!$4:$4)),2,FALSE()),VLOOKUP(TODAY(),STOCKHISTORY($A139,TODAY()),2,FALSE())),VLOOKUP(TODAY()-1,STOCKHISTORY($A139,TODAY()-1),2,FALSE())),VLOOKUP(TODAY()-2,STOCKHISTORY($A139,TODAY()-2),2,FALSE())),$E49)</f>
        <v/>
      </c>
      <c r="BL139" s="368" t="str">
        <f t="array" ref="BL139">IFERROR(IFERROR(IFERROR(IF(TODAY()&gt;=$H138,VLOOKUP(XLOOKUP(BL$115,dds!$2:$2,dds!$4:$4),STOCKHISTORY($A139,XLOOKUP(BL$115,dds!$2:$2,dds!$4:$4)),2,FALSE()),VLOOKUP(TODAY(),STOCKHISTORY($A139,TODAY()),2,FALSE())),VLOOKUP(TODAY()-1,STOCKHISTORY($A139,TODAY()-1),2,FALSE())),VLOOKUP(TODAY()-2,STOCKHISTORY($A139,TODAY()-2),2,FALSE())),$E49)</f>
        <v/>
      </c>
    </row>
    <row r="140" ht="14.25" customHeight="1">
      <c r="A140" s="367"/>
      <c r="B140" s="367"/>
      <c r="C140" s="440" t="str">
        <f t="shared" si="2"/>
        <v/>
      </c>
      <c r="D140" s="367"/>
      <c r="E140" s="368" t="str">
        <f t="array" ref="E140">IFERROR(IFERROR(IFERROR(IF(TODAY()&gt;=$H139,VLOOKUP(XLOOKUP(E$115,dds!$2:$2,dds!$4:$4),STOCKHISTORY($A140,XLOOKUP(E$115,dds!$2:$2,dds!$4:$4)),2,FALSE()),VLOOKUP(TODAY(),STOCKHISTORY($A140,TODAY()),2,FALSE())),VLOOKUP(TODAY()-1,STOCKHISTORY($A140,TODAY()-1),2,FALSE())),VLOOKUP(TODAY()-2,STOCKHISTORY($A140,TODAY()-2),2,FALSE())),$E50)</f>
        <v/>
      </c>
      <c r="F140" s="368" t="str">
        <f t="array" ref="F140">IFERROR(IFERROR(IFERROR(IF(TODAY()&gt;=$H139,VLOOKUP(XLOOKUP(F$115,dds!$2:$2,dds!$4:$4),STOCKHISTORY($A140,XLOOKUP(F$115,dds!$2:$2,dds!$4:$4)),2,FALSE()),VLOOKUP(TODAY(),STOCKHISTORY($A140,TODAY()),2,FALSE())),VLOOKUP(TODAY()-1,STOCKHISTORY($A140,TODAY()-1),2,FALSE())),VLOOKUP(TODAY()-2,STOCKHISTORY($A140,TODAY()-2),2,FALSE())),$E50)</f>
        <v/>
      </c>
      <c r="G140" s="368" t="str">
        <f t="array" ref="G140">IFERROR(IFERROR(IFERROR(IF(TODAY()&gt;=$H139,VLOOKUP(XLOOKUP(G$115,dds!$2:$2,dds!$4:$4),STOCKHISTORY($A140,XLOOKUP(G$115,dds!$2:$2,dds!$4:$4)),2,FALSE()),VLOOKUP(TODAY(),STOCKHISTORY($A140,TODAY()),2,FALSE())),VLOOKUP(TODAY()-1,STOCKHISTORY($A140,TODAY()-1),2,FALSE())),VLOOKUP(TODAY()-2,STOCKHISTORY($A140,TODAY()-2),2,FALSE())),$E50)</f>
        <v/>
      </c>
      <c r="H140" s="368" t="str">
        <f t="array" ref="H140">IFERROR(IFERROR(IFERROR(IF(TODAY()&gt;=$H139,VLOOKUP(XLOOKUP(H$115,dds!$2:$2,dds!$4:$4),STOCKHISTORY($A140,XLOOKUP(H$115,dds!$2:$2,dds!$4:$4)),2,FALSE()),VLOOKUP(TODAY(),STOCKHISTORY($A140,TODAY()),2,FALSE())),VLOOKUP(TODAY()-1,STOCKHISTORY($A140,TODAY()-1),2,FALSE())),VLOOKUP(TODAY()-2,STOCKHISTORY($A140,TODAY()-2),2,FALSE())),$E50)</f>
        <v/>
      </c>
      <c r="I140" s="368" t="str">
        <f t="array" ref="I140">IFERROR(IFERROR(IFERROR(IF(TODAY()&gt;=$H139,VLOOKUP(XLOOKUP(I$115,dds!$2:$2,dds!$4:$4),STOCKHISTORY($A140,XLOOKUP(I$115,dds!$2:$2,dds!$4:$4)),2,FALSE()),VLOOKUP(TODAY(),STOCKHISTORY($A140,TODAY()),2,FALSE())),VLOOKUP(TODAY()-1,STOCKHISTORY($A140,TODAY()-1),2,FALSE())),VLOOKUP(TODAY()-2,STOCKHISTORY($A140,TODAY()-2),2,FALSE())),$E50)</f>
        <v/>
      </c>
      <c r="J140" s="368" t="str">
        <f t="array" ref="J140">IFERROR(IFERROR(IFERROR(IF(TODAY()&gt;=$H139,VLOOKUP(XLOOKUP(J$115,dds!$2:$2,dds!$4:$4),STOCKHISTORY($A140,XLOOKUP(J$115,dds!$2:$2,dds!$4:$4)),2,FALSE()),VLOOKUP(TODAY(),STOCKHISTORY($A140,TODAY()),2,FALSE())),VLOOKUP(TODAY()-1,STOCKHISTORY($A140,TODAY()-1),2,FALSE())),VLOOKUP(TODAY()-2,STOCKHISTORY($A140,TODAY()-2),2,FALSE())),$E50)</f>
        <v/>
      </c>
      <c r="K140" s="368" t="str">
        <f t="array" ref="K140">IFERROR(IFERROR(IFERROR(IF(TODAY()&gt;=$H139,VLOOKUP(XLOOKUP(K$115,dds!$2:$2,dds!$4:$4),STOCKHISTORY($A140,XLOOKUP(K$115,dds!$2:$2,dds!$4:$4)),2,FALSE()),VLOOKUP(TODAY(),STOCKHISTORY($A140,TODAY()),2,FALSE())),VLOOKUP(TODAY()-1,STOCKHISTORY($A140,TODAY()-1),2,FALSE())),VLOOKUP(TODAY()-2,STOCKHISTORY($A140,TODAY()-2),2,FALSE())),$E50)</f>
        <v/>
      </c>
      <c r="L140" s="368" t="str">
        <f t="array" ref="L140">IFERROR(IFERROR(IFERROR(IF(TODAY()&gt;=$H139,VLOOKUP(XLOOKUP(L$115,dds!$2:$2,dds!$4:$4),STOCKHISTORY($A140,XLOOKUP(L$115,dds!$2:$2,dds!$4:$4)),2,FALSE()),VLOOKUP(TODAY(),STOCKHISTORY($A140,TODAY()),2,FALSE())),VLOOKUP(TODAY()-1,STOCKHISTORY($A140,TODAY()-1),2,FALSE())),VLOOKUP(TODAY()-2,STOCKHISTORY($A140,TODAY()-2),2,FALSE())),$E50)</f>
        <v/>
      </c>
      <c r="M140" s="368" t="str">
        <f t="array" ref="M140">IFERROR(IFERROR(IFERROR(IF(TODAY()&gt;=$H139,VLOOKUP(XLOOKUP(M$115,dds!$2:$2,dds!$4:$4),STOCKHISTORY($A140,XLOOKUP(M$115,dds!$2:$2,dds!$4:$4)),2,FALSE()),VLOOKUP(TODAY(),STOCKHISTORY($A140,TODAY()),2,FALSE())),VLOOKUP(TODAY()-1,STOCKHISTORY($A140,TODAY()-1),2,FALSE())),VLOOKUP(TODAY()-2,STOCKHISTORY($A140,TODAY()-2),2,FALSE())),$E50)</f>
        <v/>
      </c>
      <c r="N140" s="368" t="str">
        <f t="array" ref="N140">IFERROR(IFERROR(IFERROR(IF(TODAY()&gt;=$H139,VLOOKUP(XLOOKUP(N$115,dds!$2:$2,dds!$4:$4),STOCKHISTORY($A140,XLOOKUP(N$115,dds!$2:$2,dds!$4:$4)),2,FALSE()),VLOOKUP(TODAY(),STOCKHISTORY($A140,TODAY()),2,FALSE())),VLOOKUP(TODAY()-1,STOCKHISTORY($A140,TODAY()-1),2,FALSE())),VLOOKUP(TODAY()-2,STOCKHISTORY($A140,TODAY()-2),2,FALSE())),$E50)</f>
        <v/>
      </c>
      <c r="O140" s="368" t="str">
        <f t="array" ref="O140">IFERROR(IFERROR(IFERROR(IF(TODAY()&gt;=$H139,VLOOKUP(XLOOKUP(O$115,dds!$2:$2,dds!$4:$4),STOCKHISTORY($A140,XLOOKUP(O$115,dds!$2:$2,dds!$4:$4)),2,FALSE()),VLOOKUP(TODAY(),STOCKHISTORY($A140,TODAY()),2,FALSE())),VLOOKUP(TODAY()-1,STOCKHISTORY($A140,TODAY()-1),2,FALSE())),VLOOKUP(TODAY()-2,STOCKHISTORY($A140,TODAY()-2),2,FALSE())),$E50)</f>
        <v/>
      </c>
      <c r="P140" s="368" t="str">
        <f t="array" ref="P140">IFERROR(IFERROR(IFERROR(IF(TODAY()&gt;=$H139,VLOOKUP(XLOOKUP(P$115,dds!$2:$2,dds!$4:$4),STOCKHISTORY($A140,XLOOKUP(P$115,dds!$2:$2,dds!$4:$4)),2,FALSE()),VLOOKUP(TODAY(),STOCKHISTORY($A140,TODAY()),2,FALSE())),VLOOKUP(TODAY()-1,STOCKHISTORY($A140,TODAY()-1),2,FALSE())),VLOOKUP(TODAY()-2,STOCKHISTORY($A140,TODAY()-2),2,FALSE())),$E50)</f>
        <v/>
      </c>
      <c r="Q140" s="368" t="str">
        <f t="array" ref="Q140">IFERROR(IFERROR(IFERROR(IF(TODAY()&gt;=$H139,VLOOKUP(XLOOKUP(Q$115,dds!$2:$2,dds!$4:$4),STOCKHISTORY($A140,XLOOKUP(Q$115,dds!$2:$2,dds!$4:$4)),2,FALSE()),VLOOKUP(TODAY(),STOCKHISTORY($A140,TODAY()),2,FALSE())),VLOOKUP(TODAY()-1,STOCKHISTORY($A140,TODAY()-1),2,FALSE())),VLOOKUP(TODAY()-2,STOCKHISTORY($A140,TODAY()-2),2,FALSE())),$E50)</f>
        <v/>
      </c>
      <c r="R140" s="368" t="str">
        <f t="array" ref="R140">IFERROR(IFERROR(IFERROR(IF(TODAY()&gt;=$H139,VLOOKUP(XLOOKUP(R$115,dds!$2:$2,dds!$4:$4),STOCKHISTORY($A140,XLOOKUP(R$115,dds!$2:$2,dds!$4:$4)),2,FALSE()),VLOOKUP(TODAY(),STOCKHISTORY($A140,TODAY()),2,FALSE())),VLOOKUP(TODAY()-1,STOCKHISTORY($A140,TODAY()-1),2,FALSE())),VLOOKUP(TODAY()-2,STOCKHISTORY($A140,TODAY()-2),2,FALSE())),$E50)</f>
        <v/>
      </c>
      <c r="S140" s="368" t="str">
        <f t="array" ref="S140">IFERROR(IFERROR(IFERROR(IF(TODAY()&gt;=$H139,VLOOKUP(XLOOKUP(S$115,dds!$2:$2,dds!$4:$4),STOCKHISTORY($A140,XLOOKUP(S$115,dds!$2:$2,dds!$4:$4)),2,FALSE()),VLOOKUP(TODAY(),STOCKHISTORY($A140,TODAY()),2,FALSE())),VLOOKUP(TODAY()-1,STOCKHISTORY($A140,TODAY()-1),2,FALSE())),VLOOKUP(TODAY()-2,STOCKHISTORY($A140,TODAY()-2),2,FALSE())),$E50)</f>
        <v/>
      </c>
      <c r="T140" s="368" t="str">
        <f t="array" ref="T140">IFERROR(IFERROR(IFERROR(IF(TODAY()&gt;=$H139,VLOOKUP(XLOOKUP(T$115,dds!$2:$2,dds!$4:$4),STOCKHISTORY($A140,XLOOKUP(T$115,dds!$2:$2,dds!$4:$4)),2,FALSE()),VLOOKUP(TODAY(),STOCKHISTORY($A140,TODAY()),2,FALSE())),VLOOKUP(TODAY()-1,STOCKHISTORY($A140,TODAY()-1),2,FALSE())),VLOOKUP(TODAY()-2,STOCKHISTORY($A140,TODAY()-2),2,FALSE())),$E50)</f>
        <v/>
      </c>
      <c r="U140" s="368" t="str">
        <f t="array" ref="U140">IFERROR(IFERROR(IFERROR(IF(TODAY()&gt;=$H139,VLOOKUP(XLOOKUP(U$115,dds!$2:$2,dds!$4:$4),STOCKHISTORY($A140,XLOOKUP(U$115,dds!$2:$2,dds!$4:$4)),2,FALSE()),VLOOKUP(TODAY(),STOCKHISTORY($A140,TODAY()),2,FALSE())),VLOOKUP(TODAY()-1,STOCKHISTORY($A140,TODAY()-1),2,FALSE())),VLOOKUP(TODAY()-2,STOCKHISTORY($A140,TODAY()-2),2,FALSE())),$E50)</f>
        <v/>
      </c>
      <c r="V140" s="368" t="str">
        <f t="array" ref="V140">IFERROR(IFERROR(IFERROR(IF(TODAY()&gt;=$H139,VLOOKUP(XLOOKUP(V$115,dds!$2:$2,dds!$4:$4),STOCKHISTORY($A140,XLOOKUP(V$115,dds!$2:$2,dds!$4:$4)),2,FALSE()),VLOOKUP(TODAY(),STOCKHISTORY($A140,TODAY()),2,FALSE())),VLOOKUP(TODAY()-1,STOCKHISTORY($A140,TODAY()-1),2,FALSE())),VLOOKUP(TODAY()-2,STOCKHISTORY($A140,TODAY()-2),2,FALSE())),$E50)</f>
        <v/>
      </c>
      <c r="W140" s="368" t="str">
        <f t="array" ref="W140">IFERROR(IFERROR(IFERROR(IF(TODAY()&gt;=$H139,VLOOKUP(XLOOKUP(W$115,dds!$2:$2,dds!$4:$4),STOCKHISTORY($A140,XLOOKUP(W$115,dds!$2:$2,dds!$4:$4)),2,FALSE()),VLOOKUP(TODAY(),STOCKHISTORY($A140,TODAY()),2,FALSE())),VLOOKUP(TODAY()-1,STOCKHISTORY($A140,TODAY()-1),2,FALSE())),VLOOKUP(TODAY()-2,STOCKHISTORY($A140,TODAY()-2),2,FALSE())),$E50)</f>
        <v/>
      </c>
      <c r="X140" s="368" t="str">
        <f t="array" ref="X140">IFERROR(IFERROR(IFERROR(IF(TODAY()&gt;=$H139,VLOOKUP(XLOOKUP(X$115,dds!$2:$2,dds!$4:$4),STOCKHISTORY($A140,XLOOKUP(X$115,dds!$2:$2,dds!$4:$4)),2,FALSE()),VLOOKUP(TODAY(),STOCKHISTORY($A140,TODAY()),2,FALSE())),VLOOKUP(TODAY()-1,STOCKHISTORY($A140,TODAY()-1),2,FALSE())),VLOOKUP(TODAY()-2,STOCKHISTORY($A140,TODAY()-2),2,FALSE())),$E50)</f>
        <v/>
      </c>
      <c r="Y140" s="368" t="str">
        <f t="array" ref="Y140">IFERROR(IFERROR(IFERROR(IF(TODAY()&gt;=$H139,VLOOKUP(XLOOKUP(Y$115,dds!$2:$2,dds!$4:$4),STOCKHISTORY($A140,XLOOKUP(Y$115,dds!$2:$2,dds!$4:$4)),2,FALSE()),VLOOKUP(TODAY(),STOCKHISTORY($A140,TODAY()),2,FALSE())),VLOOKUP(TODAY()-1,STOCKHISTORY($A140,TODAY()-1),2,FALSE())),VLOOKUP(TODAY()-2,STOCKHISTORY($A140,TODAY()-2),2,FALSE())),$E50)</f>
        <v/>
      </c>
      <c r="Z140" s="368" t="str">
        <f t="array" ref="Z140">IFERROR(IFERROR(IFERROR(IF(TODAY()&gt;=$H139,VLOOKUP(XLOOKUP(Z$115,dds!$2:$2,dds!$4:$4),STOCKHISTORY($A140,XLOOKUP(Z$115,dds!$2:$2,dds!$4:$4)),2,FALSE()),VLOOKUP(TODAY(),STOCKHISTORY($A140,TODAY()),2,FALSE())),VLOOKUP(TODAY()-1,STOCKHISTORY($A140,TODAY()-1),2,FALSE())),VLOOKUP(TODAY()-2,STOCKHISTORY($A140,TODAY()-2),2,FALSE())),$E50)</f>
        <v/>
      </c>
      <c r="AA140" s="368" t="str">
        <f t="array" ref="AA140">IFERROR(IFERROR(IFERROR(IF(TODAY()&gt;=$H139,VLOOKUP(XLOOKUP(AA$115,dds!$2:$2,dds!$4:$4),STOCKHISTORY($A140,XLOOKUP(AA$115,dds!$2:$2,dds!$4:$4)),2,FALSE()),VLOOKUP(TODAY(),STOCKHISTORY($A140,TODAY()),2,FALSE())),VLOOKUP(TODAY()-1,STOCKHISTORY($A140,TODAY()-1),2,FALSE())),VLOOKUP(TODAY()-2,STOCKHISTORY($A140,TODAY()-2),2,FALSE())),$E50)</f>
        <v/>
      </c>
      <c r="AB140" s="368" t="str">
        <f t="array" ref="AB140">IFERROR(IFERROR(IFERROR(IF(TODAY()&gt;=$H139,VLOOKUP(XLOOKUP(AB$115,dds!$2:$2,dds!$4:$4),STOCKHISTORY($A140,XLOOKUP(AB$115,dds!$2:$2,dds!$4:$4)),2,FALSE()),VLOOKUP(TODAY(),STOCKHISTORY($A140,TODAY()),2,FALSE())),VLOOKUP(TODAY()-1,STOCKHISTORY($A140,TODAY()-1),2,FALSE())),VLOOKUP(TODAY()-2,STOCKHISTORY($A140,TODAY()-2),2,FALSE())),$E50)</f>
        <v/>
      </c>
      <c r="AC140" s="368" t="str">
        <f t="array" ref="AC140">IFERROR(IFERROR(IFERROR(IF(TODAY()&gt;=$H139,VLOOKUP(XLOOKUP(AC$115,dds!$2:$2,dds!$4:$4),STOCKHISTORY($A140,XLOOKUP(AC$115,dds!$2:$2,dds!$4:$4)),2,FALSE()),VLOOKUP(TODAY(),STOCKHISTORY($A140,TODAY()),2,FALSE())),VLOOKUP(TODAY()-1,STOCKHISTORY($A140,TODAY()-1),2,FALSE())),VLOOKUP(TODAY()-2,STOCKHISTORY($A140,TODAY()-2),2,FALSE())),$E50)</f>
        <v/>
      </c>
      <c r="AD140" s="368" t="str">
        <f t="array" ref="AD140">IFERROR(IFERROR(IFERROR(IF(TODAY()&gt;=$H139,VLOOKUP(XLOOKUP(AD$115,dds!$2:$2,dds!$4:$4),STOCKHISTORY($A140,XLOOKUP(AD$115,dds!$2:$2,dds!$4:$4)),2,FALSE()),VLOOKUP(TODAY(),STOCKHISTORY($A140,TODAY()),2,FALSE())),VLOOKUP(TODAY()-1,STOCKHISTORY($A140,TODAY()-1),2,FALSE())),VLOOKUP(TODAY()-2,STOCKHISTORY($A140,TODAY()-2),2,FALSE())),$E50)</f>
        <v/>
      </c>
      <c r="AE140" s="368" t="str">
        <f t="array" ref="AE140">IFERROR(IFERROR(IFERROR(IF(TODAY()&gt;=$H139,VLOOKUP(XLOOKUP(AE$115,dds!$2:$2,dds!$4:$4),STOCKHISTORY($A140,XLOOKUP(AE$115,dds!$2:$2,dds!$4:$4)),2,FALSE()),VLOOKUP(TODAY(),STOCKHISTORY($A140,TODAY()),2,FALSE())),VLOOKUP(TODAY()-1,STOCKHISTORY($A140,TODAY()-1),2,FALSE())),VLOOKUP(TODAY()-2,STOCKHISTORY($A140,TODAY()-2),2,FALSE())),$E50)</f>
        <v/>
      </c>
      <c r="AF140" s="368" t="str">
        <f t="array" ref="AF140">IFERROR(IFERROR(IFERROR(IF(TODAY()&gt;=$H139,VLOOKUP(XLOOKUP(AF$115,dds!$2:$2,dds!$4:$4),STOCKHISTORY($A140,XLOOKUP(AF$115,dds!$2:$2,dds!$4:$4)),2,FALSE()),VLOOKUP(TODAY(),STOCKHISTORY($A140,TODAY()),2,FALSE())),VLOOKUP(TODAY()-1,STOCKHISTORY($A140,TODAY()-1),2,FALSE())),VLOOKUP(TODAY()-2,STOCKHISTORY($A140,TODAY()-2),2,FALSE())),$E50)</f>
        <v/>
      </c>
      <c r="AG140" s="368" t="str">
        <f t="array" ref="AG140">IFERROR(IFERROR(IFERROR(IF(TODAY()&gt;=$H139,VLOOKUP(XLOOKUP(AG$115,dds!$2:$2,dds!$4:$4),STOCKHISTORY($A140,XLOOKUP(AG$115,dds!$2:$2,dds!$4:$4)),2,FALSE()),VLOOKUP(TODAY(),STOCKHISTORY($A140,TODAY()),2,FALSE())),VLOOKUP(TODAY()-1,STOCKHISTORY($A140,TODAY()-1),2,FALSE())),VLOOKUP(TODAY()-2,STOCKHISTORY($A140,TODAY()-2),2,FALSE())),$E50)</f>
        <v/>
      </c>
      <c r="AH140" s="368" t="str">
        <f t="array" ref="AH140">IFERROR(IFERROR(IFERROR(IF(TODAY()&gt;=$H139,VLOOKUP(XLOOKUP(AH$115,dds!$2:$2,dds!$4:$4),STOCKHISTORY($A140,XLOOKUP(AH$115,dds!$2:$2,dds!$4:$4)),2,FALSE()),VLOOKUP(TODAY(),STOCKHISTORY($A140,TODAY()),2,FALSE())),VLOOKUP(TODAY()-1,STOCKHISTORY($A140,TODAY()-1),2,FALSE())),VLOOKUP(TODAY()-2,STOCKHISTORY($A140,TODAY()-2),2,FALSE())),$E50)</f>
        <v/>
      </c>
      <c r="AI140" s="368" t="str">
        <f t="array" ref="AI140">IFERROR(IFERROR(IFERROR(IF(TODAY()&gt;=$H139,VLOOKUP(XLOOKUP(AI$115,dds!$2:$2,dds!$4:$4),STOCKHISTORY($A140,XLOOKUP(AI$115,dds!$2:$2,dds!$4:$4)),2,FALSE()),VLOOKUP(TODAY(),STOCKHISTORY($A140,TODAY()),2,FALSE())),VLOOKUP(TODAY()-1,STOCKHISTORY($A140,TODAY()-1),2,FALSE())),VLOOKUP(TODAY()-2,STOCKHISTORY($A140,TODAY()-2),2,FALSE())),$E50)</f>
        <v/>
      </c>
      <c r="AJ140" s="368" t="str">
        <f t="array" ref="AJ140">IFERROR(IFERROR(IFERROR(IF(TODAY()&gt;=$H139,VLOOKUP(XLOOKUP(AJ$115,dds!$2:$2,dds!$4:$4),STOCKHISTORY($A140,XLOOKUP(AJ$115,dds!$2:$2,dds!$4:$4)),2,FALSE()),VLOOKUP(TODAY(),STOCKHISTORY($A140,TODAY()),2,FALSE())),VLOOKUP(TODAY()-1,STOCKHISTORY($A140,TODAY()-1),2,FALSE())),VLOOKUP(TODAY()-2,STOCKHISTORY($A140,TODAY()-2),2,FALSE())),$E50)</f>
        <v/>
      </c>
      <c r="AK140" s="368" t="str">
        <f t="array" ref="AK140">IFERROR(IFERROR(IFERROR(IF(TODAY()&gt;=$H139,VLOOKUP(XLOOKUP(AK$115,dds!$2:$2,dds!$4:$4),STOCKHISTORY($A140,XLOOKUP(AK$115,dds!$2:$2,dds!$4:$4)),2,FALSE()),VLOOKUP(TODAY(),STOCKHISTORY($A140,TODAY()),2,FALSE())),VLOOKUP(TODAY()-1,STOCKHISTORY($A140,TODAY()-1),2,FALSE())),VLOOKUP(TODAY()-2,STOCKHISTORY($A140,TODAY()-2),2,FALSE())),$E50)</f>
        <v/>
      </c>
      <c r="AL140" s="368" t="str">
        <f t="array" ref="AL140">IFERROR(IFERROR(IFERROR(IF(TODAY()&gt;=$H139,VLOOKUP(XLOOKUP(AL$115,dds!$2:$2,dds!$4:$4),STOCKHISTORY($A140,XLOOKUP(AL$115,dds!$2:$2,dds!$4:$4)),2,FALSE()),VLOOKUP(TODAY(),STOCKHISTORY($A140,TODAY()),2,FALSE())),VLOOKUP(TODAY()-1,STOCKHISTORY($A140,TODAY()-1),2,FALSE())),VLOOKUP(TODAY()-2,STOCKHISTORY($A140,TODAY()-2),2,FALSE())),$E50)</f>
        <v/>
      </c>
      <c r="AM140" s="368" t="str">
        <f t="array" ref="AM140">IFERROR(IFERROR(IFERROR(IF(TODAY()&gt;=$H139,VLOOKUP(XLOOKUP(AM$115,dds!$2:$2,dds!$4:$4),STOCKHISTORY($A140,XLOOKUP(AM$115,dds!$2:$2,dds!$4:$4)),2,FALSE()),VLOOKUP(TODAY(),STOCKHISTORY($A140,TODAY()),2,FALSE())),VLOOKUP(TODAY()-1,STOCKHISTORY($A140,TODAY()-1),2,FALSE())),VLOOKUP(TODAY()-2,STOCKHISTORY($A140,TODAY()-2),2,FALSE())),$E50)</f>
        <v/>
      </c>
      <c r="AN140" s="368" t="str">
        <f t="array" ref="AN140">IFERROR(IFERROR(IFERROR(IF(TODAY()&gt;=$H139,VLOOKUP(XLOOKUP(AN$115,dds!$2:$2,dds!$4:$4),STOCKHISTORY($A140,XLOOKUP(AN$115,dds!$2:$2,dds!$4:$4)),2,FALSE()),VLOOKUP(TODAY(),STOCKHISTORY($A140,TODAY()),2,FALSE())),VLOOKUP(TODAY()-1,STOCKHISTORY($A140,TODAY()-1),2,FALSE())),VLOOKUP(TODAY()-2,STOCKHISTORY($A140,TODAY()-2),2,FALSE())),$E50)</f>
        <v/>
      </c>
      <c r="AO140" s="368" t="str">
        <f t="array" ref="AO140">IFERROR(IFERROR(IFERROR(IF(TODAY()&gt;=$H139,VLOOKUP(XLOOKUP(AO$115,dds!$2:$2,dds!$4:$4),STOCKHISTORY($A140,XLOOKUP(AO$115,dds!$2:$2,dds!$4:$4)),2,FALSE()),VLOOKUP(TODAY(),STOCKHISTORY($A140,TODAY()),2,FALSE())),VLOOKUP(TODAY()-1,STOCKHISTORY($A140,TODAY()-1),2,FALSE())),VLOOKUP(TODAY()-2,STOCKHISTORY($A140,TODAY()-2),2,FALSE())),$E50)</f>
        <v/>
      </c>
      <c r="AP140" s="368" t="str">
        <f t="array" ref="AP140">IFERROR(IFERROR(IFERROR(IF(TODAY()&gt;=$H139,VLOOKUP(XLOOKUP(AP$115,dds!$2:$2,dds!$4:$4),STOCKHISTORY($A140,XLOOKUP(AP$115,dds!$2:$2,dds!$4:$4)),2,FALSE()),VLOOKUP(TODAY(),STOCKHISTORY($A140,TODAY()),2,FALSE())),VLOOKUP(TODAY()-1,STOCKHISTORY($A140,TODAY()-1),2,FALSE())),VLOOKUP(TODAY()-2,STOCKHISTORY($A140,TODAY()-2),2,FALSE())),$E50)</f>
        <v/>
      </c>
      <c r="AQ140" s="368" t="str">
        <f t="array" ref="AQ140">IFERROR(IFERROR(IFERROR(IF(TODAY()&gt;=$H139,VLOOKUP(XLOOKUP(AQ$115,dds!$2:$2,dds!$4:$4),STOCKHISTORY($A140,XLOOKUP(AQ$115,dds!$2:$2,dds!$4:$4)),2,FALSE()),VLOOKUP(TODAY(),STOCKHISTORY($A140,TODAY()),2,FALSE())),VLOOKUP(TODAY()-1,STOCKHISTORY($A140,TODAY()-1),2,FALSE())),VLOOKUP(TODAY()-2,STOCKHISTORY($A140,TODAY()-2),2,FALSE())),$E50)</f>
        <v/>
      </c>
      <c r="AR140" s="368" t="str">
        <f t="array" ref="AR140">IFERROR(IFERROR(IFERROR(IF(TODAY()&gt;=$H139,VLOOKUP(XLOOKUP(AR$115,dds!$2:$2,dds!$4:$4),STOCKHISTORY($A140,XLOOKUP(AR$115,dds!$2:$2,dds!$4:$4)),2,FALSE()),VLOOKUP(TODAY(),STOCKHISTORY($A140,TODAY()),2,FALSE())),VLOOKUP(TODAY()-1,STOCKHISTORY($A140,TODAY()-1),2,FALSE())),VLOOKUP(TODAY()-2,STOCKHISTORY($A140,TODAY()-2),2,FALSE())),$E50)</f>
        <v/>
      </c>
      <c r="AS140" s="368" t="str">
        <f t="array" ref="AS140">IFERROR(IFERROR(IFERROR(IF(TODAY()&gt;=$H139,VLOOKUP(XLOOKUP(AS$115,dds!$2:$2,dds!$4:$4),STOCKHISTORY($A140,XLOOKUP(AS$115,dds!$2:$2,dds!$4:$4)),2,FALSE()),VLOOKUP(TODAY(),STOCKHISTORY($A140,TODAY()),2,FALSE())),VLOOKUP(TODAY()-1,STOCKHISTORY($A140,TODAY()-1),2,FALSE())),VLOOKUP(TODAY()-2,STOCKHISTORY($A140,TODAY()-2),2,FALSE())),$E50)</f>
        <v/>
      </c>
      <c r="AT140" s="368" t="str">
        <f t="array" ref="AT140">IFERROR(IFERROR(IFERROR(IF(TODAY()&gt;=$H139,VLOOKUP(XLOOKUP(AT$115,dds!$2:$2,dds!$4:$4),STOCKHISTORY($A140,XLOOKUP(AT$115,dds!$2:$2,dds!$4:$4)),2,FALSE()),VLOOKUP(TODAY(),STOCKHISTORY($A140,TODAY()),2,FALSE())),VLOOKUP(TODAY()-1,STOCKHISTORY($A140,TODAY()-1),2,FALSE())),VLOOKUP(TODAY()-2,STOCKHISTORY($A140,TODAY()-2),2,FALSE())),$E50)</f>
        <v/>
      </c>
      <c r="AU140" s="368" t="str">
        <f t="array" ref="AU140">IFERROR(IFERROR(IFERROR(IF(TODAY()&gt;=$H139,VLOOKUP(XLOOKUP(AU$115,dds!$2:$2,dds!$4:$4),STOCKHISTORY($A140,XLOOKUP(AU$115,dds!$2:$2,dds!$4:$4)),2,FALSE()),VLOOKUP(TODAY(),STOCKHISTORY($A140,TODAY()),2,FALSE())),VLOOKUP(TODAY()-1,STOCKHISTORY($A140,TODAY()-1),2,FALSE())),VLOOKUP(TODAY()-2,STOCKHISTORY($A140,TODAY()-2),2,FALSE())),$E50)</f>
        <v/>
      </c>
      <c r="AV140" s="368" t="str">
        <f t="array" ref="AV140">IFERROR(IFERROR(IFERROR(IF(TODAY()&gt;=$H139,VLOOKUP(XLOOKUP(AV$115,dds!$2:$2,dds!$4:$4),STOCKHISTORY($A140,XLOOKUP(AV$115,dds!$2:$2,dds!$4:$4)),2,FALSE()),VLOOKUP(TODAY(),STOCKHISTORY($A140,TODAY()),2,FALSE())),VLOOKUP(TODAY()-1,STOCKHISTORY($A140,TODAY()-1),2,FALSE())),VLOOKUP(TODAY()-2,STOCKHISTORY($A140,TODAY()-2),2,FALSE())),$E50)</f>
        <v/>
      </c>
      <c r="AW140" s="368" t="str">
        <f t="array" ref="AW140">IFERROR(IFERROR(IFERROR(IF(TODAY()&gt;=$H139,VLOOKUP(XLOOKUP(AW$115,dds!$2:$2,dds!$4:$4),STOCKHISTORY($A140,XLOOKUP(AW$115,dds!$2:$2,dds!$4:$4)),2,FALSE()),VLOOKUP(TODAY(),STOCKHISTORY($A140,TODAY()),2,FALSE())),VLOOKUP(TODAY()-1,STOCKHISTORY($A140,TODAY()-1),2,FALSE())),VLOOKUP(TODAY()-2,STOCKHISTORY($A140,TODAY()-2),2,FALSE())),$E50)</f>
        <v/>
      </c>
      <c r="AX140" s="368" t="str">
        <f t="array" ref="AX140">IFERROR(IFERROR(IFERROR(IF(TODAY()&gt;=$H139,VLOOKUP(XLOOKUP(AX$115,dds!$2:$2,dds!$4:$4),STOCKHISTORY($A140,XLOOKUP(AX$115,dds!$2:$2,dds!$4:$4)),2,FALSE()),VLOOKUP(TODAY(),STOCKHISTORY($A140,TODAY()),2,FALSE())),VLOOKUP(TODAY()-1,STOCKHISTORY($A140,TODAY()-1),2,FALSE())),VLOOKUP(TODAY()-2,STOCKHISTORY($A140,TODAY()-2),2,FALSE())),$E50)</f>
        <v/>
      </c>
      <c r="AY140" s="368" t="str">
        <f t="array" ref="AY140">IFERROR(IFERROR(IFERROR(IF(TODAY()&gt;=$H139,VLOOKUP(XLOOKUP(AY$115,dds!$2:$2,dds!$4:$4),STOCKHISTORY($A140,XLOOKUP(AY$115,dds!$2:$2,dds!$4:$4)),2,FALSE()),VLOOKUP(TODAY(),STOCKHISTORY($A140,TODAY()),2,FALSE())),VLOOKUP(TODAY()-1,STOCKHISTORY($A140,TODAY()-1),2,FALSE())),VLOOKUP(TODAY()-2,STOCKHISTORY($A140,TODAY()-2),2,FALSE())),$E50)</f>
        <v/>
      </c>
      <c r="AZ140" s="368" t="str">
        <f t="array" ref="AZ140">IFERROR(IFERROR(IFERROR(IF(TODAY()&gt;=$H139,VLOOKUP(XLOOKUP(AZ$115,dds!$2:$2,dds!$4:$4),STOCKHISTORY($A140,XLOOKUP(AZ$115,dds!$2:$2,dds!$4:$4)),2,FALSE()),VLOOKUP(TODAY(),STOCKHISTORY($A140,TODAY()),2,FALSE())),VLOOKUP(TODAY()-1,STOCKHISTORY($A140,TODAY()-1),2,FALSE())),VLOOKUP(TODAY()-2,STOCKHISTORY($A140,TODAY()-2),2,FALSE())),$E50)</f>
        <v/>
      </c>
      <c r="BA140" s="368" t="str">
        <f t="array" ref="BA140">IFERROR(IFERROR(IFERROR(IF(TODAY()&gt;=$H139,VLOOKUP(XLOOKUP(BA$115,dds!$2:$2,dds!$4:$4),STOCKHISTORY($A140,XLOOKUP(BA$115,dds!$2:$2,dds!$4:$4)),2,FALSE()),VLOOKUP(TODAY(),STOCKHISTORY($A140,TODAY()),2,FALSE())),VLOOKUP(TODAY()-1,STOCKHISTORY($A140,TODAY()-1),2,FALSE())),VLOOKUP(TODAY()-2,STOCKHISTORY($A140,TODAY()-2),2,FALSE())),$E50)</f>
        <v/>
      </c>
      <c r="BB140" s="368" t="str">
        <f t="array" ref="BB140">IFERROR(IFERROR(IFERROR(IF(TODAY()&gt;=$H139,VLOOKUP(XLOOKUP(BB$115,dds!$2:$2,dds!$4:$4),STOCKHISTORY($A140,XLOOKUP(BB$115,dds!$2:$2,dds!$4:$4)),2,FALSE()),VLOOKUP(TODAY(),STOCKHISTORY($A140,TODAY()),2,FALSE())),VLOOKUP(TODAY()-1,STOCKHISTORY($A140,TODAY()-1),2,FALSE())),VLOOKUP(TODAY()-2,STOCKHISTORY($A140,TODAY()-2),2,FALSE())),$E50)</f>
        <v/>
      </c>
      <c r="BC140" s="368" t="str">
        <f t="array" ref="BC140">IFERROR(IFERROR(IFERROR(IF(TODAY()&gt;=$H139,VLOOKUP(XLOOKUP(BC$115,dds!$2:$2,dds!$4:$4),STOCKHISTORY($A140,XLOOKUP(BC$115,dds!$2:$2,dds!$4:$4)),2,FALSE()),VLOOKUP(TODAY(),STOCKHISTORY($A140,TODAY()),2,FALSE())),VLOOKUP(TODAY()-1,STOCKHISTORY($A140,TODAY()-1),2,FALSE())),VLOOKUP(TODAY()-2,STOCKHISTORY($A140,TODAY()-2),2,FALSE())),$E50)</f>
        <v/>
      </c>
      <c r="BD140" s="368" t="str">
        <f t="array" ref="BD140">IFERROR(IFERROR(IFERROR(IF(TODAY()&gt;=$H139,VLOOKUP(XLOOKUP(BD$115,dds!$2:$2,dds!$4:$4),STOCKHISTORY($A140,XLOOKUP(BD$115,dds!$2:$2,dds!$4:$4)),2,FALSE()),VLOOKUP(TODAY(),STOCKHISTORY($A140,TODAY()),2,FALSE())),VLOOKUP(TODAY()-1,STOCKHISTORY($A140,TODAY()-1),2,FALSE())),VLOOKUP(TODAY()-2,STOCKHISTORY($A140,TODAY()-2),2,FALSE())),$E50)</f>
        <v/>
      </c>
      <c r="BE140" s="368" t="str">
        <f t="array" ref="BE140">IFERROR(IFERROR(IFERROR(IF(TODAY()&gt;=$H139,VLOOKUP(XLOOKUP(BE$115,dds!$2:$2,dds!$4:$4),STOCKHISTORY($A140,XLOOKUP(BE$115,dds!$2:$2,dds!$4:$4)),2,FALSE()),VLOOKUP(TODAY(),STOCKHISTORY($A140,TODAY()),2,FALSE())),VLOOKUP(TODAY()-1,STOCKHISTORY($A140,TODAY()-1),2,FALSE())),VLOOKUP(TODAY()-2,STOCKHISTORY($A140,TODAY()-2),2,FALSE())),$E50)</f>
        <v/>
      </c>
      <c r="BF140" s="368" t="str">
        <f t="array" ref="BF140">IFERROR(IFERROR(IFERROR(IF(TODAY()&gt;=$H139,VLOOKUP(XLOOKUP(BF$115,dds!$2:$2,dds!$4:$4),STOCKHISTORY($A140,XLOOKUP(BF$115,dds!$2:$2,dds!$4:$4)),2,FALSE()),VLOOKUP(TODAY(),STOCKHISTORY($A140,TODAY()),2,FALSE())),VLOOKUP(TODAY()-1,STOCKHISTORY($A140,TODAY()-1),2,FALSE())),VLOOKUP(TODAY()-2,STOCKHISTORY($A140,TODAY()-2),2,FALSE())),$E50)</f>
        <v/>
      </c>
      <c r="BG140" s="368" t="str">
        <f t="array" ref="BG140">IFERROR(IFERROR(IFERROR(IF(TODAY()&gt;=$H139,VLOOKUP(XLOOKUP(BG$115,dds!$2:$2,dds!$4:$4),STOCKHISTORY($A140,XLOOKUP(BG$115,dds!$2:$2,dds!$4:$4)),2,FALSE()),VLOOKUP(TODAY(),STOCKHISTORY($A140,TODAY()),2,FALSE())),VLOOKUP(TODAY()-1,STOCKHISTORY($A140,TODAY()-1),2,FALSE())),VLOOKUP(TODAY()-2,STOCKHISTORY($A140,TODAY()-2),2,FALSE())),$E50)</f>
        <v/>
      </c>
      <c r="BH140" s="368" t="str">
        <f t="array" ref="BH140">IFERROR(IFERROR(IFERROR(IF(TODAY()&gt;=$H139,VLOOKUP(XLOOKUP(BH$115,dds!$2:$2,dds!$4:$4),STOCKHISTORY($A140,XLOOKUP(BH$115,dds!$2:$2,dds!$4:$4)),2,FALSE()),VLOOKUP(TODAY(),STOCKHISTORY($A140,TODAY()),2,FALSE())),VLOOKUP(TODAY()-1,STOCKHISTORY($A140,TODAY()-1),2,FALSE())),VLOOKUP(TODAY()-2,STOCKHISTORY($A140,TODAY()-2),2,FALSE())),$E50)</f>
        <v/>
      </c>
      <c r="BI140" s="368" t="str">
        <f t="array" ref="BI140">IFERROR(IFERROR(IFERROR(IF(TODAY()&gt;=$H139,VLOOKUP(XLOOKUP(BI$115,dds!$2:$2,dds!$4:$4),STOCKHISTORY($A140,XLOOKUP(BI$115,dds!$2:$2,dds!$4:$4)),2,FALSE()),VLOOKUP(TODAY(),STOCKHISTORY($A140,TODAY()),2,FALSE())),VLOOKUP(TODAY()-1,STOCKHISTORY($A140,TODAY()-1),2,FALSE())),VLOOKUP(TODAY()-2,STOCKHISTORY($A140,TODAY()-2),2,FALSE())),$E50)</f>
        <v/>
      </c>
      <c r="BJ140" s="368" t="str">
        <f t="array" ref="BJ140">IFERROR(IFERROR(IFERROR(IF(TODAY()&gt;=$H139,VLOOKUP(XLOOKUP(BJ$115,dds!$2:$2,dds!$4:$4),STOCKHISTORY($A140,XLOOKUP(BJ$115,dds!$2:$2,dds!$4:$4)),2,FALSE()),VLOOKUP(TODAY(),STOCKHISTORY($A140,TODAY()),2,FALSE())),VLOOKUP(TODAY()-1,STOCKHISTORY($A140,TODAY()-1),2,FALSE())),VLOOKUP(TODAY()-2,STOCKHISTORY($A140,TODAY()-2),2,FALSE())),$E50)</f>
        <v/>
      </c>
      <c r="BK140" s="368" t="str">
        <f t="array" ref="BK140">IFERROR(IFERROR(IFERROR(IF(TODAY()&gt;=$H139,VLOOKUP(XLOOKUP(BK$115,dds!$2:$2,dds!$4:$4),STOCKHISTORY($A140,XLOOKUP(BK$115,dds!$2:$2,dds!$4:$4)),2,FALSE()),VLOOKUP(TODAY(),STOCKHISTORY($A140,TODAY()),2,FALSE())),VLOOKUP(TODAY()-1,STOCKHISTORY($A140,TODAY()-1),2,FALSE())),VLOOKUP(TODAY()-2,STOCKHISTORY($A140,TODAY()-2),2,FALSE())),$E50)</f>
        <v/>
      </c>
      <c r="BL140" s="368" t="str">
        <f t="array" ref="BL140">IFERROR(IFERROR(IFERROR(IF(TODAY()&gt;=$H139,VLOOKUP(XLOOKUP(BL$115,dds!$2:$2,dds!$4:$4),STOCKHISTORY($A140,XLOOKUP(BL$115,dds!$2:$2,dds!$4:$4)),2,FALSE()),VLOOKUP(TODAY(),STOCKHISTORY($A140,TODAY()),2,FALSE())),VLOOKUP(TODAY()-1,STOCKHISTORY($A140,TODAY()-1),2,FALSE())),VLOOKUP(TODAY()-2,STOCKHISTORY($A140,TODAY()-2),2,FALSE())),$E50)</f>
        <v/>
      </c>
    </row>
    <row r="141" ht="14.25" customHeight="1">
      <c r="A141" s="367"/>
      <c r="B141" s="367"/>
      <c r="C141" s="440" t="str">
        <f t="shared" si="2"/>
        <v/>
      </c>
      <c r="D141" s="367"/>
      <c r="E141" s="368" t="str">
        <f t="array" ref="E141">IFERROR(IFERROR(IFERROR(IF(TODAY()&gt;=$H140,VLOOKUP(XLOOKUP(E$115,dds!$2:$2,dds!$4:$4),STOCKHISTORY($A141,XLOOKUP(E$115,dds!$2:$2,dds!$4:$4)),2,FALSE()),VLOOKUP(TODAY(),STOCKHISTORY($A141,TODAY()),2,FALSE())),VLOOKUP(TODAY()-1,STOCKHISTORY($A141,TODAY()-1),2,FALSE())),VLOOKUP(TODAY()-2,STOCKHISTORY($A141,TODAY()-2),2,FALSE())),$E51)</f>
        <v/>
      </c>
      <c r="F141" s="368" t="str">
        <f t="array" ref="F141">IFERROR(IFERROR(IFERROR(IF(TODAY()&gt;=$H140,VLOOKUP(XLOOKUP(F$115,dds!$2:$2,dds!$4:$4),STOCKHISTORY($A141,XLOOKUP(F$115,dds!$2:$2,dds!$4:$4)),2,FALSE()),VLOOKUP(TODAY(),STOCKHISTORY($A141,TODAY()),2,FALSE())),VLOOKUP(TODAY()-1,STOCKHISTORY($A141,TODAY()-1),2,FALSE())),VLOOKUP(TODAY()-2,STOCKHISTORY($A141,TODAY()-2),2,FALSE())),$E51)</f>
        <v/>
      </c>
      <c r="G141" s="368" t="str">
        <f t="array" ref="G141">IFERROR(IFERROR(IFERROR(IF(TODAY()&gt;=$H140,VLOOKUP(XLOOKUP(G$115,dds!$2:$2,dds!$4:$4),STOCKHISTORY($A141,XLOOKUP(G$115,dds!$2:$2,dds!$4:$4)),2,FALSE()),VLOOKUP(TODAY(),STOCKHISTORY($A141,TODAY()),2,FALSE())),VLOOKUP(TODAY()-1,STOCKHISTORY($A141,TODAY()-1),2,FALSE())),VLOOKUP(TODAY()-2,STOCKHISTORY($A141,TODAY()-2),2,FALSE())),$E51)</f>
        <v/>
      </c>
      <c r="H141" s="368" t="str">
        <f t="array" ref="H141">IFERROR(IFERROR(IFERROR(IF(TODAY()&gt;=$H140,VLOOKUP(XLOOKUP(H$115,dds!$2:$2,dds!$4:$4),STOCKHISTORY($A141,XLOOKUP(H$115,dds!$2:$2,dds!$4:$4)),2,FALSE()),VLOOKUP(TODAY(),STOCKHISTORY($A141,TODAY()),2,FALSE())),VLOOKUP(TODAY()-1,STOCKHISTORY($A141,TODAY()-1),2,FALSE())),VLOOKUP(TODAY()-2,STOCKHISTORY($A141,TODAY()-2),2,FALSE())),$E51)</f>
        <v/>
      </c>
      <c r="I141" s="368" t="str">
        <f t="array" ref="I141">IFERROR(IFERROR(IFERROR(IF(TODAY()&gt;=$H140,VLOOKUP(XLOOKUP(I$115,dds!$2:$2,dds!$4:$4),STOCKHISTORY($A141,XLOOKUP(I$115,dds!$2:$2,dds!$4:$4)),2,FALSE()),VLOOKUP(TODAY(),STOCKHISTORY($A141,TODAY()),2,FALSE())),VLOOKUP(TODAY()-1,STOCKHISTORY($A141,TODAY()-1),2,FALSE())),VLOOKUP(TODAY()-2,STOCKHISTORY($A141,TODAY()-2),2,FALSE())),$E51)</f>
        <v/>
      </c>
      <c r="J141" s="368" t="str">
        <f t="array" ref="J141">IFERROR(IFERROR(IFERROR(IF(TODAY()&gt;=$H140,VLOOKUP(XLOOKUP(J$115,dds!$2:$2,dds!$4:$4),STOCKHISTORY($A141,XLOOKUP(J$115,dds!$2:$2,dds!$4:$4)),2,FALSE()),VLOOKUP(TODAY(),STOCKHISTORY($A141,TODAY()),2,FALSE())),VLOOKUP(TODAY()-1,STOCKHISTORY($A141,TODAY()-1),2,FALSE())),VLOOKUP(TODAY()-2,STOCKHISTORY($A141,TODAY()-2),2,FALSE())),$E51)</f>
        <v/>
      </c>
      <c r="K141" s="368" t="str">
        <f t="array" ref="K141">IFERROR(IFERROR(IFERROR(IF(TODAY()&gt;=$H140,VLOOKUP(XLOOKUP(K$115,dds!$2:$2,dds!$4:$4),STOCKHISTORY($A141,XLOOKUP(K$115,dds!$2:$2,dds!$4:$4)),2,FALSE()),VLOOKUP(TODAY(),STOCKHISTORY($A141,TODAY()),2,FALSE())),VLOOKUP(TODAY()-1,STOCKHISTORY($A141,TODAY()-1),2,FALSE())),VLOOKUP(TODAY()-2,STOCKHISTORY($A141,TODAY()-2),2,FALSE())),$E51)</f>
        <v/>
      </c>
      <c r="L141" s="368" t="str">
        <f t="array" ref="L141">IFERROR(IFERROR(IFERROR(IF(TODAY()&gt;=$H140,VLOOKUP(XLOOKUP(L$115,dds!$2:$2,dds!$4:$4),STOCKHISTORY($A141,XLOOKUP(L$115,dds!$2:$2,dds!$4:$4)),2,FALSE()),VLOOKUP(TODAY(),STOCKHISTORY($A141,TODAY()),2,FALSE())),VLOOKUP(TODAY()-1,STOCKHISTORY($A141,TODAY()-1),2,FALSE())),VLOOKUP(TODAY()-2,STOCKHISTORY($A141,TODAY()-2),2,FALSE())),$E51)</f>
        <v/>
      </c>
      <c r="M141" s="368" t="str">
        <f t="array" ref="M141">IFERROR(IFERROR(IFERROR(IF(TODAY()&gt;=$H140,VLOOKUP(XLOOKUP(M$115,dds!$2:$2,dds!$4:$4),STOCKHISTORY($A141,XLOOKUP(M$115,dds!$2:$2,dds!$4:$4)),2,FALSE()),VLOOKUP(TODAY(),STOCKHISTORY($A141,TODAY()),2,FALSE())),VLOOKUP(TODAY()-1,STOCKHISTORY($A141,TODAY()-1),2,FALSE())),VLOOKUP(TODAY()-2,STOCKHISTORY($A141,TODAY()-2),2,FALSE())),$E51)</f>
        <v/>
      </c>
      <c r="N141" s="368" t="str">
        <f t="array" ref="N141">IFERROR(IFERROR(IFERROR(IF(TODAY()&gt;=$H140,VLOOKUP(XLOOKUP(N$115,dds!$2:$2,dds!$4:$4),STOCKHISTORY($A141,XLOOKUP(N$115,dds!$2:$2,dds!$4:$4)),2,FALSE()),VLOOKUP(TODAY(),STOCKHISTORY($A141,TODAY()),2,FALSE())),VLOOKUP(TODAY()-1,STOCKHISTORY($A141,TODAY()-1),2,FALSE())),VLOOKUP(TODAY()-2,STOCKHISTORY($A141,TODAY()-2),2,FALSE())),$E51)</f>
        <v/>
      </c>
      <c r="O141" s="368" t="str">
        <f t="array" ref="O141">IFERROR(IFERROR(IFERROR(IF(TODAY()&gt;=$H140,VLOOKUP(XLOOKUP(O$115,dds!$2:$2,dds!$4:$4),STOCKHISTORY($A141,XLOOKUP(O$115,dds!$2:$2,dds!$4:$4)),2,FALSE()),VLOOKUP(TODAY(),STOCKHISTORY($A141,TODAY()),2,FALSE())),VLOOKUP(TODAY()-1,STOCKHISTORY($A141,TODAY()-1),2,FALSE())),VLOOKUP(TODAY()-2,STOCKHISTORY($A141,TODAY()-2),2,FALSE())),$E51)</f>
        <v/>
      </c>
      <c r="P141" s="368" t="str">
        <f t="array" ref="P141">IFERROR(IFERROR(IFERROR(IF(TODAY()&gt;=$H140,VLOOKUP(XLOOKUP(P$115,dds!$2:$2,dds!$4:$4),STOCKHISTORY($A141,XLOOKUP(P$115,dds!$2:$2,dds!$4:$4)),2,FALSE()),VLOOKUP(TODAY(),STOCKHISTORY($A141,TODAY()),2,FALSE())),VLOOKUP(TODAY()-1,STOCKHISTORY($A141,TODAY()-1),2,FALSE())),VLOOKUP(TODAY()-2,STOCKHISTORY($A141,TODAY()-2),2,FALSE())),$E51)</f>
        <v/>
      </c>
      <c r="Q141" s="368" t="str">
        <f t="array" ref="Q141">IFERROR(IFERROR(IFERROR(IF(TODAY()&gt;=$H140,VLOOKUP(XLOOKUP(Q$115,dds!$2:$2,dds!$4:$4),STOCKHISTORY($A141,XLOOKUP(Q$115,dds!$2:$2,dds!$4:$4)),2,FALSE()),VLOOKUP(TODAY(),STOCKHISTORY($A141,TODAY()),2,FALSE())),VLOOKUP(TODAY()-1,STOCKHISTORY($A141,TODAY()-1),2,FALSE())),VLOOKUP(TODAY()-2,STOCKHISTORY($A141,TODAY()-2),2,FALSE())),$E51)</f>
        <v/>
      </c>
      <c r="R141" s="368" t="str">
        <f t="array" ref="R141">IFERROR(IFERROR(IFERROR(IF(TODAY()&gt;=$H140,VLOOKUP(XLOOKUP(R$115,dds!$2:$2,dds!$4:$4),STOCKHISTORY($A141,XLOOKUP(R$115,dds!$2:$2,dds!$4:$4)),2,FALSE()),VLOOKUP(TODAY(),STOCKHISTORY($A141,TODAY()),2,FALSE())),VLOOKUP(TODAY()-1,STOCKHISTORY($A141,TODAY()-1),2,FALSE())),VLOOKUP(TODAY()-2,STOCKHISTORY($A141,TODAY()-2),2,FALSE())),$E51)</f>
        <v/>
      </c>
      <c r="S141" s="368" t="str">
        <f t="array" ref="S141">IFERROR(IFERROR(IFERROR(IF(TODAY()&gt;=$H140,VLOOKUP(XLOOKUP(S$115,dds!$2:$2,dds!$4:$4),STOCKHISTORY($A141,XLOOKUP(S$115,dds!$2:$2,dds!$4:$4)),2,FALSE()),VLOOKUP(TODAY(),STOCKHISTORY($A141,TODAY()),2,FALSE())),VLOOKUP(TODAY()-1,STOCKHISTORY($A141,TODAY()-1),2,FALSE())),VLOOKUP(TODAY()-2,STOCKHISTORY($A141,TODAY()-2),2,FALSE())),$E51)</f>
        <v/>
      </c>
      <c r="T141" s="368" t="str">
        <f t="array" ref="T141">IFERROR(IFERROR(IFERROR(IF(TODAY()&gt;=$H140,VLOOKUP(XLOOKUP(T$115,dds!$2:$2,dds!$4:$4),STOCKHISTORY($A141,XLOOKUP(T$115,dds!$2:$2,dds!$4:$4)),2,FALSE()),VLOOKUP(TODAY(),STOCKHISTORY($A141,TODAY()),2,FALSE())),VLOOKUP(TODAY()-1,STOCKHISTORY($A141,TODAY()-1),2,FALSE())),VLOOKUP(TODAY()-2,STOCKHISTORY($A141,TODAY()-2),2,FALSE())),$E51)</f>
        <v/>
      </c>
      <c r="U141" s="368" t="str">
        <f t="array" ref="U141">IFERROR(IFERROR(IFERROR(IF(TODAY()&gt;=$H140,VLOOKUP(XLOOKUP(U$115,dds!$2:$2,dds!$4:$4),STOCKHISTORY($A141,XLOOKUP(U$115,dds!$2:$2,dds!$4:$4)),2,FALSE()),VLOOKUP(TODAY(),STOCKHISTORY($A141,TODAY()),2,FALSE())),VLOOKUP(TODAY()-1,STOCKHISTORY($A141,TODAY()-1),2,FALSE())),VLOOKUP(TODAY()-2,STOCKHISTORY($A141,TODAY()-2),2,FALSE())),$E51)</f>
        <v/>
      </c>
      <c r="V141" s="368" t="str">
        <f t="array" ref="V141">IFERROR(IFERROR(IFERROR(IF(TODAY()&gt;=$H140,VLOOKUP(XLOOKUP(V$115,dds!$2:$2,dds!$4:$4),STOCKHISTORY($A141,XLOOKUP(V$115,dds!$2:$2,dds!$4:$4)),2,FALSE()),VLOOKUP(TODAY(),STOCKHISTORY($A141,TODAY()),2,FALSE())),VLOOKUP(TODAY()-1,STOCKHISTORY($A141,TODAY()-1),2,FALSE())),VLOOKUP(TODAY()-2,STOCKHISTORY($A141,TODAY()-2),2,FALSE())),$E51)</f>
        <v/>
      </c>
      <c r="W141" s="368" t="str">
        <f t="array" ref="W141">IFERROR(IFERROR(IFERROR(IF(TODAY()&gt;=$H140,VLOOKUP(XLOOKUP(W$115,dds!$2:$2,dds!$4:$4),STOCKHISTORY($A141,XLOOKUP(W$115,dds!$2:$2,dds!$4:$4)),2,FALSE()),VLOOKUP(TODAY(),STOCKHISTORY($A141,TODAY()),2,FALSE())),VLOOKUP(TODAY()-1,STOCKHISTORY($A141,TODAY()-1),2,FALSE())),VLOOKUP(TODAY()-2,STOCKHISTORY($A141,TODAY()-2),2,FALSE())),$E51)</f>
        <v/>
      </c>
      <c r="X141" s="368" t="str">
        <f t="array" ref="X141">IFERROR(IFERROR(IFERROR(IF(TODAY()&gt;=$H140,VLOOKUP(XLOOKUP(X$115,dds!$2:$2,dds!$4:$4),STOCKHISTORY($A141,XLOOKUP(X$115,dds!$2:$2,dds!$4:$4)),2,FALSE()),VLOOKUP(TODAY(),STOCKHISTORY($A141,TODAY()),2,FALSE())),VLOOKUP(TODAY()-1,STOCKHISTORY($A141,TODAY()-1),2,FALSE())),VLOOKUP(TODAY()-2,STOCKHISTORY($A141,TODAY()-2),2,FALSE())),$E51)</f>
        <v/>
      </c>
      <c r="Y141" s="368" t="str">
        <f t="array" ref="Y141">IFERROR(IFERROR(IFERROR(IF(TODAY()&gt;=$H140,VLOOKUP(XLOOKUP(Y$115,dds!$2:$2,dds!$4:$4),STOCKHISTORY($A141,XLOOKUP(Y$115,dds!$2:$2,dds!$4:$4)),2,FALSE()),VLOOKUP(TODAY(),STOCKHISTORY($A141,TODAY()),2,FALSE())),VLOOKUP(TODAY()-1,STOCKHISTORY($A141,TODAY()-1),2,FALSE())),VLOOKUP(TODAY()-2,STOCKHISTORY($A141,TODAY()-2),2,FALSE())),$E51)</f>
        <v/>
      </c>
      <c r="Z141" s="368" t="str">
        <f t="array" ref="Z141">IFERROR(IFERROR(IFERROR(IF(TODAY()&gt;=$H140,VLOOKUP(XLOOKUP(Z$115,dds!$2:$2,dds!$4:$4),STOCKHISTORY($A141,XLOOKUP(Z$115,dds!$2:$2,dds!$4:$4)),2,FALSE()),VLOOKUP(TODAY(),STOCKHISTORY($A141,TODAY()),2,FALSE())),VLOOKUP(TODAY()-1,STOCKHISTORY($A141,TODAY()-1),2,FALSE())),VLOOKUP(TODAY()-2,STOCKHISTORY($A141,TODAY()-2),2,FALSE())),$E51)</f>
        <v/>
      </c>
      <c r="AA141" s="368" t="str">
        <f t="array" ref="AA141">IFERROR(IFERROR(IFERROR(IF(TODAY()&gt;=$H140,VLOOKUP(XLOOKUP(AA$115,dds!$2:$2,dds!$4:$4),STOCKHISTORY($A141,XLOOKUP(AA$115,dds!$2:$2,dds!$4:$4)),2,FALSE()),VLOOKUP(TODAY(),STOCKHISTORY($A141,TODAY()),2,FALSE())),VLOOKUP(TODAY()-1,STOCKHISTORY($A141,TODAY()-1),2,FALSE())),VLOOKUP(TODAY()-2,STOCKHISTORY($A141,TODAY()-2),2,FALSE())),$E51)</f>
        <v/>
      </c>
      <c r="AB141" s="368" t="str">
        <f t="array" ref="AB141">IFERROR(IFERROR(IFERROR(IF(TODAY()&gt;=$H140,VLOOKUP(XLOOKUP(AB$115,dds!$2:$2,dds!$4:$4),STOCKHISTORY($A141,XLOOKUP(AB$115,dds!$2:$2,dds!$4:$4)),2,FALSE()),VLOOKUP(TODAY(),STOCKHISTORY($A141,TODAY()),2,FALSE())),VLOOKUP(TODAY()-1,STOCKHISTORY($A141,TODAY()-1),2,FALSE())),VLOOKUP(TODAY()-2,STOCKHISTORY($A141,TODAY()-2),2,FALSE())),$E51)</f>
        <v/>
      </c>
      <c r="AC141" s="368" t="str">
        <f t="array" ref="AC141">IFERROR(IFERROR(IFERROR(IF(TODAY()&gt;=$H140,VLOOKUP(XLOOKUP(AC$115,dds!$2:$2,dds!$4:$4),STOCKHISTORY($A141,XLOOKUP(AC$115,dds!$2:$2,dds!$4:$4)),2,FALSE()),VLOOKUP(TODAY(),STOCKHISTORY($A141,TODAY()),2,FALSE())),VLOOKUP(TODAY()-1,STOCKHISTORY($A141,TODAY()-1),2,FALSE())),VLOOKUP(TODAY()-2,STOCKHISTORY($A141,TODAY()-2),2,FALSE())),$E51)</f>
        <v/>
      </c>
      <c r="AD141" s="368" t="str">
        <f t="array" ref="AD141">IFERROR(IFERROR(IFERROR(IF(TODAY()&gt;=$H140,VLOOKUP(XLOOKUP(AD$115,dds!$2:$2,dds!$4:$4),STOCKHISTORY($A141,XLOOKUP(AD$115,dds!$2:$2,dds!$4:$4)),2,FALSE()),VLOOKUP(TODAY(),STOCKHISTORY($A141,TODAY()),2,FALSE())),VLOOKUP(TODAY()-1,STOCKHISTORY($A141,TODAY()-1),2,FALSE())),VLOOKUP(TODAY()-2,STOCKHISTORY($A141,TODAY()-2),2,FALSE())),$E51)</f>
        <v/>
      </c>
      <c r="AE141" s="368" t="str">
        <f t="array" ref="AE141">IFERROR(IFERROR(IFERROR(IF(TODAY()&gt;=$H140,VLOOKUP(XLOOKUP(AE$115,dds!$2:$2,dds!$4:$4),STOCKHISTORY($A141,XLOOKUP(AE$115,dds!$2:$2,dds!$4:$4)),2,FALSE()),VLOOKUP(TODAY(),STOCKHISTORY($A141,TODAY()),2,FALSE())),VLOOKUP(TODAY()-1,STOCKHISTORY($A141,TODAY()-1),2,FALSE())),VLOOKUP(TODAY()-2,STOCKHISTORY($A141,TODAY()-2),2,FALSE())),$E51)</f>
        <v/>
      </c>
      <c r="AF141" s="368" t="str">
        <f t="array" ref="AF141">IFERROR(IFERROR(IFERROR(IF(TODAY()&gt;=$H140,VLOOKUP(XLOOKUP(AF$115,dds!$2:$2,dds!$4:$4),STOCKHISTORY($A141,XLOOKUP(AF$115,dds!$2:$2,dds!$4:$4)),2,FALSE()),VLOOKUP(TODAY(),STOCKHISTORY($A141,TODAY()),2,FALSE())),VLOOKUP(TODAY()-1,STOCKHISTORY($A141,TODAY()-1),2,FALSE())),VLOOKUP(TODAY()-2,STOCKHISTORY($A141,TODAY()-2),2,FALSE())),$E51)</f>
        <v/>
      </c>
      <c r="AG141" s="368" t="str">
        <f t="array" ref="AG141">IFERROR(IFERROR(IFERROR(IF(TODAY()&gt;=$H140,VLOOKUP(XLOOKUP(AG$115,dds!$2:$2,dds!$4:$4),STOCKHISTORY($A141,XLOOKUP(AG$115,dds!$2:$2,dds!$4:$4)),2,FALSE()),VLOOKUP(TODAY(),STOCKHISTORY($A141,TODAY()),2,FALSE())),VLOOKUP(TODAY()-1,STOCKHISTORY($A141,TODAY()-1),2,FALSE())),VLOOKUP(TODAY()-2,STOCKHISTORY($A141,TODAY()-2),2,FALSE())),$E51)</f>
        <v/>
      </c>
      <c r="AH141" s="368" t="str">
        <f t="array" ref="AH141">IFERROR(IFERROR(IFERROR(IF(TODAY()&gt;=$H140,VLOOKUP(XLOOKUP(AH$115,dds!$2:$2,dds!$4:$4),STOCKHISTORY($A141,XLOOKUP(AH$115,dds!$2:$2,dds!$4:$4)),2,FALSE()),VLOOKUP(TODAY(),STOCKHISTORY($A141,TODAY()),2,FALSE())),VLOOKUP(TODAY()-1,STOCKHISTORY($A141,TODAY()-1),2,FALSE())),VLOOKUP(TODAY()-2,STOCKHISTORY($A141,TODAY()-2),2,FALSE())),$E51)</f>
        <v/>
      </c>
      <c r="AI141" s="368" t="str">
        <f t="array" ref="AI141">IFERROR(IFERROR(IFERROR(IF(TODAY()&gt;=$H140,VLOOKUP(XLOOKUP(AI$115,dds!$2:$2,dds!$4:$4),STOCKHISTORY($A141,XLOOKUP(AI$115,dds!$2:$2,dds!$4:$4)),2,FALSE()),VLOOKUP(TODAY(),STOCKHISTORY($A141,TODAY()),2,FALSE())),VLOOKUP(TODAY()-1,STOCKHISTORY($A141,TODAY()-1),2,FALSE())),VLOOKUP(TODAY()-2,STOCKHISTORY($A141,TODAY()-2),2,FALSE())),$E51)</f>
        <v/>
      </c>
      <c r="AJ141" s="368" t="str">
        <f t="array" ref="AJ141">IFERROR(IFERROR(IFERROR(IF(TODAY()&gt;=$H140,VLOOKUP(XLOOKUP(AJ$115,dds!$2:$2,dds!$4:$4),STOCKHISTORY($A141,XLOOKUP(AJ$115,dds!$2:$2,dds!$4:$4)),2,FALSE()),VLOOKUP(TODAY(),STOCKHISTORY($A141,TODAY()),2,FALSE())),VLOOKUP(TODAY()-1,STOCKHISTORY($A141,TODAY()-1),2,FALSE())),VLOOKUP(TODAY()-2,STOCKHISTORY($A141,TODAY()-2),2,FALSE())),$E51)</f>
        <v/>
      </c>
      <c r="AK141" s="368" t="str">
        <f t="array" ref="AK141">IFERROR(IFERROR(IFERROR(IF(TODAY()&gt;=$H140,VLOOKUP(XLOOKUP(AK$115,dds!$2:$2,dds!$4:$4),STOCKHISTORY($A141,XLOOKUP(AK$115,dds!$2:$2,dds!$4:$4)),2,FALSE()),VLOOKUP(TODAY(),STOCKHISTORY($A141,TODAY()),2,FALSE())),VLOOKUP(TODAY()-1,STOCKHISTORY($A141,TODAY()-1),2,FALSE())),VLOOKUP(TODAY()-2,STOCKHISTORY($A141,TODAY()-2),2,FALSE())),$E51)</f>
        <v/>
      </c>
      <c r="AL141" s="368" t="str">
        <f t="array" ref="AL141">IFERROR(IFERROR(IFERROR(IF(TODAY()&gt;=$H140,VLOOKUP(XLOOKUP(AL$115,dds!$2:$2,dds!$4:$4),STOCKHISTORY($A141,XLOOKUP(AL$115,dds!$2:$2,dds!$4:$4)),2,FALSE()),VLOOKUP(TODAY(),STOCKHISTORY($A141,TODAY()),2,FALSE())),VLOOKUP(TODAY()-1,STOCKHISTORY($A141,TODAY()-1),2,FALSE())),VLOOKUP(TODAY()-2,STOCKHISTORY($A141,TODAY()-2),2,FALSE())),$E51)</f>
        <v/>
      </c>
      <c r="AM141" s="368" t="str">
        <f t="array" ref="AM141">IFERROR(IFERROR(IFERROR(IF(TODAY()&gt;=$H140,VLOOKUP(XLOOKUP(AM$115,dds!$2:$2,dds!$4:$4),STOCKHISTORY($A141,XLOOKUP(AM$115,dds!$2:$2,dds!$4:$4)),2,FALSE()),VLOOKUP(TODAY(),STOCKHISTORY($A141,TODAY()),2,FALSE())),VLOOKUP(TODAY()-1,STOCKHISTORY($A141,TODAY()-1),2,FALSE())),VLOOKUP(TODAY()-2,STOCKHISTORY($A141,TODAY()-2),2,FALSE())),$E51)</f>
        <v/>
      </c>
      <c r="AN141" s="368" t="str">
        <f t="array" ref="AN141">IFERROR(IFERROR(IFERROR(IF(TODAY()&gt;=$H140,VLOOKUP(XLOOKUP(AN$115,dds!$2:$2,dds!$4:$4),STOCKHISTORY($A141,XLOOKUP(AN$115,dds!$2:$2,dds!$4:$4)),2,FALSE()),VLOOKUP(TODAY(),STOCKHISTORY($A141,TODAY()),2,FALSE())),VLOOKUP(TODAY()-1,STOCKHISTORY($A141,TODAY()-1),2,FALSE())),VLOOKUP(TODAY()-2,STOCKHISTORY($A141,TODAY()-2),2,FALSE())),$E51)</f>
        <v/>
      </c>
      <c r="AO141" s="368" t="str">
        <f t="array" ref="AO141">IFERROR(IFERROR(IFERROR(IF(TODAY()&gt;=$H140,VLOOKUP(XLOOKUP(AO$115,dds!$2:$2,dds!$4:$4),STOCKHISTORY($A141,XLOOKUP(AO$115,dds!$2:$2,dds!$4:$4)),2,FALSE()),VLOOKUP(TODAY(),STOCKHISTORY($A141,TODAY()),2,FALSE())),VLOOKUP(TODAY()-1,STOCKHISTORY($A141,TODAY()-1),2,FALSE())),VLOOKUP(TODAY()-2,STOCKHISTORY($A141,TODAY()-2),2,FALSE())),$E51)</f>
        <v/>
      </c>
      <c r="AP141" s="368" t="str">
        <f t="array" ref="AP141">IFERROR(IFERROR(IFERROR(IF(TODAY()&gt;=$H140,VLOOKUP(XLOOKUP(AP$115,dds!$2:$2,dds!$4:$4),STOCKHISTORY($A141,XLOOKUP(AP$115,dds!$2:$2,dds!$4:$4)),2,FALSE()),VLOOKUP(TODAY(),STOCKHISTORY($A141,TODAY()),2,FALSE())),VLOOKUP(TODAY()-1,STOCKHISTORY($A141,TODAY()-1),2,FALSE())),VLOOKUP(TODAY()-2,STOCKHISTORY($A141,TODAY()-2),2,FALSE())),$E51)</f>
        <v/>
      </c>
      <c r="AQ141" s="368" t="str">
        <f t="array" ref="AQ141">IFERROR(IFERROR(IFERROR(IF(TODAY()&gt;=$H140,VLOOKUP(XLOOKUP(AQ$115,dds!$2:$2,dds!$4:$4),STOCKHISTORY($A141,XLOOKUP(AQ$115,dds!$2:$2,dds!$4:$4)),2,FALSE()),VLOOKUP(TODAY(),STOCKHISTORY($A141,TODAY()),2,FALSE())),VLOOKUP(TODAY()-1,STOCKHISTORY($A141,TODAY()-1),2,FALSE())),VLOOKUP(TODAY()-2,STOCKHISTORY($A141,TODAY()-2),2,FALSE())),$E51)</f>
        <v/>
      </c>
      <c r="AR141" s="368" t="str">
        <f t="array" ref="AR141">IFERROR(IFERROR(IFERROR(IF(TODAY()&gt;=$H140,VLOOKUP(XLOOKUP(AR$115,dds!$2:$2,dds!$4:$4),STOCKHISTORY($A141,XLOOKUP(AR$115,dds!$2:$2,dds!$4:$4)),2,FALSE()),VLOOKUP(TODAY(),STOCKHISTORY($A141,TODAY()),2,FALSE())),VLOOKUP(TODAY()-1,STOCKHISTORY($A141,TODAY()-1),2,FALSE())),VLOOKUP(TODAY()-2,STOCKHISTORY($A141,TODAY()-2),2,FALSE())),$E51)</f>
        <v/>
      </c>
      <c r="AS141" s="368" t="str">
        <f t="array" ref="AS141">IFERROR(IFERROR(IFERROR(IF(TODAY()&gt;=$H140,VLOOKUP(XLOOKUP(AS$115,dds!$2:$2,dds!$4:$4),STOCKHISTORY($A141,XLOOKUP(AS$115,dds!$2:$2,dds!$4:$4)),2,FALSE()),VLOOKUP(TODAY(),STOCKHISTORY($A141,TODAY()),2,FALSE())),VLOOKUP(TODAY()-1,STOCKHISTORY($A141,TODAY()-1),2,FALSE())),VLOOKUP(TODAY()-2,STOCKHISTORY($A141,TODAY()-2),2,FALSE())),$E51)</f>
        <v/>
      </c>
      <c r="AT141" s="368" t="str">
        <f t="array" ref="AT141">IFERROR(IFERROR(IFERROR(IF(TODAY()&gt;=$H140,VLOOKUP(XLOOKUP(AT$115,dds!$2:$2,dds!$4:$4),STOCKHISTORY($A141,XLOOKUP(AT$115,dds!$2:$2,dds!$4:$4)),2,FALSE()),VLOOKUP(TODAY(),STOCKHISTORY($A141,TODAY()),2,FALSE())),VLOOKUP(TODAY()-1,STOCKHISTORY($A141,TODAY()-1),2,FALSE())),VLOOKUP(TODAY()-2,STOCKHISTORY($A141,TODAY()-2),2,FALSE())),$E51)</f>
        <v/>
      </c>
      <c r="AU141" s="368" t="str">
        <f t="array" ref="AU141">IFERROR(IFERROR(IFERROR(IF(TODAY()&gt;=$H140,VLOOKUP(XLOOKUP(AU$115,dds!$2:$2,dds!$4:$4),STOCKHISTORY($A141,XLOOKUP(AU$115,dds!$2:$2,dds!$4:$4)),2,FALSE()),VLOOKUP(TODAY(),STOCKHISTORY($A141,TODAY()),2,FALSE())),VLOOKUP(TODAY()-1,STOCKHISTORY($A141,TODAY()-1),2,FALSE())),VLOOKUP(TODAY()-2,STOCKHISTORY($A141,TODAY()-2),2,FALSE())),$E51)</f>
        <v/>
      </c>
      <c r="AV141" s="368" t="str">
        <f t="array" ref="AV141">IFERROR(IFERROR(IFERROR(IF(TODAY()&gt;=$H140,VLOOKUP(XLOOKUP(AV$115,dds!$2:$2,dds!$4:$4),STOCKHISTORY($A141,XLOOKUP(AV$115,dds!$2:$2,dds!$4:$4)),2,FALSE()),VLOOKUP(TODAY(),STOCKHISTORY($A141,TODAY()),2,FALSE())),VLOOKUP(TODAY()-1,STOCKHISTORY($A141,TODAY()-1),2,FALSE())),VLOOKUP(TODAY()-2,STOCKHISTORY($A141,TODAY()-2),2,FALSE())),$E51)</f>
        <v/>
      </c>
      <c r="AW141" s="368" t="str">
        <f t="array" ref="AW141">IFERROR(IFERROR(IFERROR(IF(TODAY()&gt;=$H140,VLOOKUP(XLOOKUP(AW$115,dds!$2:$2,dds!$4:$4),STOCKHISTORY($A141,XLOOKUP(AW$115,dds!$2:$2,dds!$4:$4)),2,FALSE()),VLOOKUP(TODAY(),STOCKHISTORY($A141,TODAY()),2,FALSE())),VLOOKUP(TODAY()-1,STOCKHISTORY($A141,TODAY()-1),2,FALSE())),VLOOKUP(TODAY()-2,STOCKHISTORY($A141,TODAY()-2),2,FALSE())),$E51)</f>
        <v/>
      </c>
      <c r="AX141" s="368" t="str">
        <f t="array" ref="AX141">IFERROR(IFERROR(IFERROR(IF(TODAY()&gt;=$H140,VLOOKUP(XLOOKUP(AX$115,dds!$2:$2,dds!$4:$4),STOCKHISTORY($A141,XLOOKUP(AX$115,dds!$2:$2,dds!$4:$4)),2,FALSE()),VLOOKUP(TODAY(),STOCKHISTORY($A141,TODAY()),2,FALSE())),VLOOKUP(TODAY()-1,STOCKHISTORY($A141,TODAY()-1),2,FALSE())),VLOOKUP(TODAY()-2,STOCKHISTORY($A141,TODAY()-2),2,FALSE())),$E51)</f>
        <v/>
      </c>
      <c r="AY141" s="368" t="str">
        <f t="array" ref="AY141">IFERROR(IFERROR(IFERROR(IF(TODAY()&gt;=$H140,VLOOKUP(XLOOKUP(AY$115,dds!$2:$2,dds!$4:$4),STOCKHISTORY($A141,XLOOKUP(AY$115,dds!$2:$2,dds!$4:$4)),2,FALSE()),VLOOKUP(TODAY(),STOCKHISTORY($A141,TODAY()),2,FALSE())),VLOOKUP(TODAY()-1,STOCKHISTORY($A141,TODAY()-1),2,FALSE())),VLOOKUP(TODAY()-2,STOCKHISTORY($A141,TODAY()-2),2,FALSE())),$E51)</f>
        <v/>
      </c>
      <c r="AZ141" s="368" t="str">
        <f t="array" ref="AZ141">IFERROR(IFERROR(IFERROR(IF(TODAY()&gt;=$H140,VLOOKUP(XLOOKUP(AZ$115,dds!$2:$2,dds!$4:$4),STOCKHISTORY($A141,XLOOKUP(AZ$115,dds!$2:$2,dds!$4:$4)),2,FALSE()),VLOOKUP(TODAY(),STOCKHISTORY($A141,TODAY()),2,FALSE())),VLOOKUP(TODAY()-1,STOCKHISTORY($A141,TODAY()-1),2,FALSE())),VLOOKUP(TODAY()-2,STOCKHISTORY($A141,TODAY()-2),2,FALSE())),$E51)</f>
        <v/>
      </c>
      <c r="BA141" s="368" t="str">
        <f t="array" ref="BA141">IFERROR(IFERROR(IFERROR(IF(TODAY()&gt;=$H140,VLOOKUP(XLOOKUP(BA$115,dds!$2:$2,dds!$4:$4),STOCKHISTORY($A141,XLOOKUP(BA$115,dds!$2:$2,dds!$4:$4)),2,FALSE()),VLOOKUP(TODAY(),STOCKHISTORY($A141,TODAY()),2,FALSE())),VLOOKUP(TODAY()-1,STOCKHISTORY($A141,TODAY()-1),2,FALSE())),VLOOKUP(TODAY()-2,STOCKHISTORY($A141,TODAY()-2),2,FALSE())),$E51)</f>
        <v/>
      </c>
      <c r="BB141" s="368" t="str">
        <f t="array" ref="BB141">IFERROR(IFERROR(IFERROR(IF(TODAY()&gt;=$H140,VLOOKUP(XLOOKUP(BB$115,dds!$2:$2,dds!$4:$4),STOCKHISTORY($A141,XLOOKUP(BB$115,dds!$2:$2,dds!$4:$4)),2,FALSE()),VLOOKUP(TODAY(),STOCKHISTORY($A141,TODAY()),2,FALSE())),VLOOKUP(TODAY()-1,STOCKHISTORY($A141,TODAY()-1),2,FALSE())),VLOOKUP(TODAY()-2,STOCKHISTORY($A141,TODAY()-2),2,FALSE())),$E51)</f>
        <v/>
      </c>
      <c r="BC141" s="368" t="str">
        <f t="array" ref="BC141">IFERROR(IFERROR(IFERROR(IF(TODAY()&gt;=$H140,VLOOKUP(XLOOKUP(BC$115,dds!$2:$2,dds!$4:$4),STOCKHISTORY($A141,XLOOKUP(BC$115,dds!$2:$2,dds!$4:$4)),2,FALSE()),VLOOKUP(TODAY(),STOCKHISTORY($A141,TODAY()),2,FALSE())),VLOOKUP(TODAY()-1,STOCKHISTORY($A141,TODAY()-1),2,FALSE())),VLOOKUP(TODAY()-2,STOCKHISTORY($A141,TODAY()-2),2,FALSE())),$E51)</f>
        <v/>
      </c>
      <c r="BD141" s="368" t="str">
        <f t="array" ref="BD141">IFERROR(IFERROR(IFERROR(IF(TODAY()&gt;=$H140,VLOOKUP(XLOOKUP(BD$115,dds!$2:$2,dds!$4:$4),STOCKHISTORY($A141,XLOOKUP(BD$115,dds!$2:$2,dds!$4:$4)),2,FALSE()),VLOOKUP(TODAY(),STOCKHISTORY($A141,TODAY()),2,FALSE())),VLOOKUP(TODAY()-1,STOCKHISTORY($A141,TODAY()-1),2,FALSE())),VLOOKUP(TODAY()-2,STOCKHISTORY($A141,TODAY()-2),2,FALSE())),$E51)</f>
        <v/>
      </c>
      <c r="BE141" s="368" t="str">
        <f t="array" ref="BE141">IFERROR(IFERROR(IFERROR(IF(TODAY()&gt;=$H140,VLOOKUP(XLOOKUP(BE$115,dds!$2:$2,dds!$4:$4),STOCKHISTORY($A141,XLOOKUP(BE$115,dds!$2:$2,dds!$4:$4)),2,FALSE()),VLOOKUP(TODAY(),STOCKHISTORY($A141,TODAY()),2,FALSE())),VLOOKUP(TODAY()-1,STOCKHISTORY($A141,TODAY()-1),2,FALSE())),VLOOKUP(TODAY()-2,STOCKHISTORY($A141,TODAY()-2),2,FALSE())),$E51)</f>
        <v/>
      </c>
      <c r="BF141" s="368" t="str">
        <f t="array" ref="BF141">IFERROR(IFERROR(IFERROR(IF(TODAY()&gt;=$H140,VLOOKUP(XLOOKUP(BF$115,dds!$2:$2,dds!$4:$4),STOCKHISTORY($A141,XLOOKUP(BF$115,dds!$2:$2,dds!$4:$4)),2,FALSE()),VLOOKUP(TODAY(),STOCKHISTORY($A141,TODAY()),2,FALSE())),VLOOKUP(TODAY()-1,STOCKHISTORY($A141,TODAY()-1),2,FALSE())),VLOOKUP(TODAY()-2,STOCKHISTORY($A141,TODAY()-2),2,FALSE())),$E51)</f>
        <v/>
      </c>
      <c r="BG141" s="368" t="str">
        <f t="array" ref="BG141">IFERROR(IFERROR(IFERROR(IF(TODAY()&gt;=$H140,VLOOKUP(XLOOKUP(BG$115,dds!$2:$2,dds!$4:$4),STOCKHISTORY($A141,XLOOKUP(BG$115,dds!$2:$2,dds!$4:$4)),2,FALSE()),VLOOKUP(TODAY(),STOCKHISTORY($A141,TODAY()),2,FALSE())),VLOOKUP(TODAY()-1,STOCKHISTORY($A141,TODAY()-1),2,FALSE())),VLOOKUP(TODAY()-2,STOCKHISTORY($A141,TODAY()-2),2,FALSE())),$E51)</f>
        <v/>
      </c>
      <c r="BH141" s="368" t="str">
        <f t="array" ref="BH141">IFERROR(IFERROR(IFERROR(IF(TODAY()&gt;=$H140,VLOOKUP(XLOOKUP(BH$115,dds!$2:$2,dds!$4:$4),STOCKHISTORY($A141,XLOOKUP(BH$115,dds!$2:$2,dds!$4:$4)),2,FALSE()),VLOOKUP(TODAY(),STOCKHISTORY($A141,TODAY()),2,FALSE())),VLOOKUP(TODAY()-1,STOCKHISTORY($A141,TODAY()-1),2,FALSE())),VLOOKUP(TODAY()-2,STOCKHISTORY($A141,TODAY()-2),2,FALSE())),$E51)</f>
        <v/>
      </c>
      <c r="BI141" s="368" t="str">
        <f t="array" ref="BI141">IFERROR(IFERROR(IFERROR(IF(TODAY()&gt;=$H140,VLOOKUP(XLOOKUP(BI$115,dds!$2:$2,dds!$4:$4),STOCKHISTORY($A141,XLOOKUP(BI$115,dds!$2:$2,dds!$4:$4)),2,FALSE()),VLOOKUP(TODAY(),STOCKHISTORY($A141,TODAY()),2,FALSE())),VLOOKUP(TODAY()-1,STOCKHISTORY($A141,TODAY()-1),2,FALSE())),VLOOKUP(TODAY()-2,STOCKHISTORY($A141,TODAY()-2),2,FALSE())),$E51)</f>
        <v/>
      </c>
      <c r="BJ141" s="368" t="str">
        <f t="array" ref="BJ141">IFERROR(IFERROR(IFERROR(IF(TODAY()&gt;=$H140,VLOOKUP(XLOOKUP(BJ$115,dds!$2:$2,dds!$4:$4),STOCKHISTORY($A141,XLOOKUP(BJ$115,dds!$2:$2,dds!$4:$4)),2,FALSE()),VLOOKUP(TODAY(),STOCKHISTORY($A141,TODAY()),2,FALSE())),VLOOKUP(TODAY()-1,STOCKHISTORY($A141,TODAY()-1),2,FALSE())),VLOOKUP(TODAY()-2,STOCKHISTORY($A141,TODAY()-2),2,FALSE())),$E51)</f>
        <v/>
      </c>
      <c r="BK141" s="368" t="str">
        <f t="array" ref="BK141">IFERROR(IFERROR(IFERROR(IF(TODAY()&gt;=$H140,VLOOKUP(XLOOKUP(BK$115,dds!$2:$2,dds!$4:$4),STOCKHISTORY($A141,XLOOKUP(BK$115,dds!$2:$2,dds!$4:$4)),2,FALSE()),VLOOKUP(TODAY(),STOCKHISTORY($A141,TODAY()),2,FALSE())),VLOOKUP(TODAY()-1,STOCKHISTORY($A141,TODAY()-1),2,FALSE())),VLOOKUP(TODAY()-2,STOCKHISTORY($A141,TODAY()-2),2,FALSE())),$E51)</f>
        <v/>
      </c>
      <c r="BL141" s="368" t="str">
        <f t="array" ref="BL141">IFERROR(IFERROR(IFERROR(IF(TODAY()&gt;=$H140,VLOOKUP(XLOOKUP(BL$115,dds!$2:$2,dds!$4:$4),STOCKHISTORY($A141,XLOOKUP(BL$115,dds!$2:$2,dds!$4:$4)),2,FALSE()),VLOOKUP(TODAY(),STOCKHISTORY($A141,TODAY()),2,FALSE())),VLOOKUP(TODAY()-1,STOCKHISTORY($A141,TODAY()-1),2,FALSE())),VLOOKUP(TODAY()-2,STOCKHISTORY($A141,TODAY()-2),2,FALSE())),$E51)</f>
        <v/>
      </c>
    </row>
    <row r="142" ht="14.25" customHeight="1">
      <c r="A142" s="367"/>
      <c r="B142" s="367"/>
      <c r="C142" s="440" t="str">
        <f t="shared" si="2"/>
        <v/>
      </c>
      <c r="D142" s="367"/>
      <c r="E142" s="368" t="str">
        <f t="array" ref="E142">IFERROR(IFERROR(IFERROR(IF(TODAY()&gt;=$H141,VLOOKUP(XLOOKUP(E$115,dds!$2:$2,dds!$4:$4),STOCKHISTORY($A142,XLOOKUP(E$115,dds!$2:$2,dds!$4:$4)),2,FALSE()),VLOOKUP(TODAY(),STOCKHISTORY($A142,TODAY()),2,FALSE())),VLOOKUP(TODAY()-1,STOCKHISTORY($A142,TODAY()-1),2,FALSE())),VLOOKUP(TODAY()-2,STOCKHISTORY($A142,TODAY()-2),2,FALSE())),$E52)</f>
        <v/>
      </c>
      <c r="F142" s="368" t="str">
        <f t="array" ref="F142">IFERROR(IFERROR(IFERROR(IF(TODAY()&gt;=$H141,VLOOKUP(XLOOKUP(F$115,dds!$2:$2,dds!$4:$4),STOCKHISTORY($A142,XLOOKUP(F$115,dds!$2:$2,dds!$4:$4)),2,FALSE()),VLOOKUP(TODAY(),STOCKHISTORY($A142,TODAY()),2,FALSE())),VLOOKUP(TODAY()-1,STOCKHISTORY($A142,TODAY()-1),2,FALSE())),VLOOKUP(TODAY()-2,STOCKHISTORY($A142,TODAY()-2),2,FALSE())),$E52)</f>
        <v/>
      </c>
      <c r="G142" s="368" t="str">
        <f t="array" ref="G142">IFERROR(IFERROR(IFERROR(IF(TODAY()&gt;=$H141,VLOOKUP(XLOOKUP(G$115,dds!$2:$2,dds!$4:$4),STOCKHISTORY($A142,XLOOKUP(G$115,dds!$2:$2,dds!$4:$4)),2,FALSE()),VLOOKUP(TODAY(),STOCKHISTORY($A142,TODAY()),2,FALSE())),VLOOKUP(TODAY()-1,STOCKHISTORY($A142,TODAY()-1),2,FALSE())),VLOOKUP(TODAY()-2,STOCKHISTORY($A142,TODAY()-2),2,FALSE())),$E52)</f>
        <v/>
      </c>
      <c r="H142" s="368" t="str">
        <f t="array" ref="H142">IFERROR(IFERROR(IFERROR(IF(TODAY()&gt;=$H141,VLOOKUP(XLOOKUP(H$115,dds!$2:$2,dds!$4:$4),STOCKHISTORY($A142,XLOOKUP(H$115,dds!$2:$2,dds!$4:$4)),2,FALSE()),VLOOKUP(TODAY(),STOCKHISTORY($A142,TODAY()),2,FALSE())),VLOOKUP(TODAY()-1,STOCKHISTORY($A142,TODAY()-1),2,FALSE())),VLOOKUP(TODAY()-2,STOCKHISTORY($A142,TODAY()-2),2,FALSE())),$E52)</f>
        <v/>
      </c>
      <c r="I142" s="368" t="str">
        <f t="array" ref="I142">IFERROR(IFERROR(IFERROR(IF(TODAY()&gt;=$H141,VLOOKUP(XLOOKUP(I$115,dds!$2:$2,dds!$4:$4),STOCKHISTORY($A142,XLOOKUP(I$115,dds!$2:$2,dds!$4:$4)),2,FALSE()),VLOOKUP(TODAY(),STOCKHISTORY($A142,TODAY()),2,FALSE())),VLOOKUP(TODAY()-1,STOCKHISTORY($A142,TODAY()-1),2,FALSE())),VLOOKUP(TODAY()-2,STOCKHISTORY($A142,TODAY()-2),2,FALSE())),$E52)</f>
        <v/>
      </c>
      <c r="J142" s="368" t="str">
        <f t="array" ref="J142">IFERROR(IFERROR(IFERROR(IF(TODAY()&gt;=$H141,VLOOKUP(XLOOKUP(J$115,dds!$2:$2,dds!$4:$4),STOCKHISTORY($A142,XLOOKUP(J$115,dds!$2:$2,dds!$4:$4)),2,FALSE()),VLOOKUP(TODAY(),STOCKHISTORY($A142,TODAY()),2,FALSE())),VLOOKUP(TODAY()-1,STOCKHISTORY($A142,TODAY()-1),2,FALSE())),VLOOKUP(TODAY()-2,STOCKHISTORY($A142,TODAY()-2),2,FALSE())),$E52)</f>
        <v/>
      </c>
      <c r="K142" s="368" t="str">
        <f t="array" ref="K142">IFERROR(IFERROR(IFERROR(IF(TODAY()&gt;=$H141,VLOOKUP(XLOOKUP(K$115,dds!$2:$2,dds!$4:$4),STOCKHISTORY($A142,XLOOKUP(K$115,dds!$2:$2,dds!$4:$4)),2,FALSE()),VLOOKUP(TODAY(),STOCKHISTORY($A142,TODAY()),2,FALSE())),VLOOKUP(TODAY()-1,STOCKHISTORY($A142,TODAY()-1),2,FALSE())),VLOOKUP(TODAY()-2,STOCKHISTORY($A142,TODAY()-2),2,FALSE())),$E52)</f>
        <v/>
      </c>
      <c r="L142" s="368" t="str">
        <f t="array" ref="L142">IFERROR(IFERROR(IFERROR(IF(TODAY()&gt;=$H141,VLOOKUP(XLOOKUP(L$115,dds!$2:$2,dds!$4:$4),STOCKHISTORY($A142,XLOOKUP(L$115,dds!$2:$2,dds!$4:$4)),2,FALSE()),VLOOKUP(TODAY(),STOCKHISTORY($A142,TODAY()),2,FALSE())),VLOOKUP(TODAY()-1,STOCKHISTORY($A142,TODAY()-1),2,FALSE())),VLOOKUP(TODAY()-2,STOCKHISTORY($A142,TODAY()-2),2,FALSE())),$E52)</f>
        <v/>
      </c>
      <c r="M142" s="368" t="str">
        <f t="array" ref="M142">IFERROR(IFERROR(IFERROR(IF(TODAY()&gt;=$H141,VLOOKUP(XLOOKUP(M$115,dds!$2:$2,dds!$4:$4),STOCKHISTORY($A142,XLOOKUP(M$115,dds!$2:$2,dds!$4:$4)),2,FALSE()),VLOOKUP(TODAY(),STOCKHISTORY($A142,TODAY()),2,FALSE())),VLOOKUP(TODAY()-1,STOCKHISTORY($A142,TODAY()-1),2,FALSE())),VLOOKUP(TODAY()-2,STOCKHISTORY($A142,TODAY()-2),2,FALSE())),$E52)</f>
        <v/>
      </c>
      <c r="N142" s="368" t="str">
        <f t="array" ref="N142">IFERROR(IFERROR(IFERROR(IF(TODAY()&gt;=$H141,VLOOKUP(XLOOKUP(N$115,dds!$2:$2,dds!$4:$4),STOCKHISTORY($A142,XLOOKUP(N$115,dds!$2:$2,dds!$4:$4)),2,FALSE()),VLOOKUP(TODAY(),STOCKHISTORY($A142,TODAY()),2,FALSE())),VLOOKUP(TODAY()-1,STOCKHISTORY($A142,TODAY()-1),2,FALSE())),VLOOKUP(TODAY()-2,STOCKHISTORY($A142,TODAY()-2),2,FALSE())),$E52)</f>
        <v/>
      </c>
      <c r="O142" s="368" t="str">
        <f t="array" ref="O142">IFERROR(IFERROR(IFERROR(IF(TODAY()&gt;=$H141,VLOOKUP(XLOOKUP(O$115,dds!$2:$2,dds!$4:$4),STOCKHISTORY($A142,XLOOKUP(O$115,dds!$2:$2,dds!$4:$4)),2,FALSE()),VLOOKUP(TODAY(),STOCKHISTORY($A142,TODAY()),2,FALSE())),VLOOKUP(TODAY()-1,STOCKHISTORY($A142,TODAY()-1),2,FALSE())),VLOOKUP(TODAY()-2,STOCKHISTORY($A142,TODAY()-2),2,FALSE())),$E52)</f>
        <v/>
      </c>
      <c r="P142" s="368" t="str">
        <f t="array" ref="P142">IFERROR(IFERROR(IFERROR(IF(TODAY()&gt;=$H141,VLOOKUP(XLOOKUP(P$115,dds!$2:$2,dds!$4:$4),STOCKHISTORY($A142,XLOOKUP(P$115,dds!$2:$2,dds!$4:$4)),2,FALSE()),VLOOKUP(TODAY(),STOCKHISTORY($A142,TODAY()),2,FALSE())),VLOOKUP(TODAY()-1,STOCKHISTORY($A142,TODAY()-1),2,FALSE())),VLOOKUP(TODAY()-2,STOCKHISTORY($A142,TODAY()-2),2,FALSE())),$E52)</f>
        <v/>
      </c>
      <c r="Q142" s="368" t="str">
        <f t="array" ref="Q142">IFERROR(IFERROR(IFERROR(IF(TODAY()&gt;=$H141,VLOOKUP(XLOOKUP(Q$115,dds!$2:$2,dds!$4:$4),STOCKHISTORY($A142,XLOOKUP(Q$115,dds!$2:$2,dds!$4:$4)),2,FALSE()),VLOOKUP(TODAY(),STOCKHISTORY($A142,TODAY()),2,FALSE())),VLOOKUP(TODAY()-1,STOCKHISTORY($A142,TODAY()-1),2,FALSE())),VLOOKUP(TODAY()-2,STOCKHISTORY($A142,TODAY()-2),2,FALSE())),$E52)</f>
        <v/>
      </c>
      <c r="R142" s="368" t="str">
        <f t="array" ref="R142">IFERROR(IFERROR(IFERROR(IF(TODAY()&gt;=$H141,VLOOKUP(XLOOKUP(R$115,dds!$2:$2,dds!$4:$4),STOCKHISTORY($A142,XLOOKUP(R$115,dds!$2:$2,dds!$4:$4)),2,FALSE()),VLOOKUP(TODAY(),STOCKHISTORY($A142,TODAY()),2,FALSE())),VLOOKUP(TODAY()-1,STOCKHISTORY($A142,TODAY()-1),2,FALSE())),VLOOKUP(TODAY()-2,STOCKHISTORY($A142,TODAY()-2),2,FALSE())),$E52)</f>
        <v/>
      </c>
      <c r="S142" s="368" t="str">
        <f t="array" ref="S142">IFERROR(IFERROR(IFERROR(IF(TODAY()&gt;=$H141,VLOOKUP(XLOOKUP(S$115,dds!$2:$2,dds!$4:$4),STOCKHISTORY($A142,XLOOKUP(S$115,dds!$2:$2,dds!$4:$4)),2,FALSE()),VLOOKUP(TODAY(),STOCKHISTORY($A142,TODAY()),2,FALSE())),VLOOKUP(TODAY()-1,STOCKHISTORY($A142,TODAY()-1),2,FALSE())),VLOOKUP(TODAY()-2,STOCKHISTORY($A142,TODAY()-2),2,FALSE())),$E52)</f>
        <v/>
      </c>
      <c r="T142" s="368" t="str">
        <f t="array" ref="T142">IFERROR(IFERROR(IFERROR(IF(TODAY()&gt;=$H141,VLOOKUP(XLOOKUP(T$115,dds!$2:$2,dds!$4:$4),STOCKHISTORY($A142,XLOOKUP(T$115,dds!$2:$2,dds!$4:$4)),2,FALSE()),VLOOKUP(TODAY(),STOCKHISTORY($A142,TODAY()),2,FALSE())),VLOOKUP(TODAY()-1,STOCKHISTORY($A142,TODAY()-1),2,FALSE())),VLOOKUP(TODAY()-2,STOCKHISTORY($A142,TODAY()-2),2,FALSE())),$E52)</f>
        <v/>
      </c>
      <c r="U142" s="368" t="str">
        <f t="array" ref="U142">IFERROR(IFERROR(IFERROR(IF(TODAY()&gt;=$H141,VLOOKUP(XLOOKUP(U$115,dds!$2:$2,dds!$4:$4),STOCKHISTORY($A142,XLOOKUP(U$115,dds!$2:$2,dds!$4:$4)),2,FALSE()),VLOOKUP(TODAY(),STOCKHISTORY($A142,TODAY()),2,FALSE())),VLOOKUP(TODAY()-1,STOCKHISTORY($A142,TODAY()-1),2,FALSE())),VLOOKUP(TODAY()-2,STOCKHISTORY($A142,TODAY()-2),2,FALSE())),$E52)</f>
        <v/>
      </c>
      <c r="V142" s="368" t="str">
        <f t="array" ref="V142">IFERROR(IFERROR(IFERROR(IF(TODAY()&gt;=$H141,VLOOKUP(XLOOKUP(V$115,dds!$2:$2,dds!$4:$4),STOCKHISTORY($A142,XLOOKUP(V$115,dds!$2:$2,dds!$4:$4)),2,FALSE()),VLOOKUP(TODAY(),STOCKHISTORY($A142,TODAY()),2,FALSE())),VLOOKUP(TODAY()-1,STOCKHISTORY($A142,TODAY()-1),2,FALSE())),VLOOKUP(TODAY()-2,STOCKHISTORY($A142,TODAY()-2),2,FALSE())),$E52)</f>
        <v/>
      </c>
      <c r="W142" s="368" t="str">
        <f t="array" ref="W142">IFERROR(IFERROR(IFERROR(IF(TODAY()&gt;=$H141,VLOOKUP(XLOOKUP(W$115,dds!$2:$2,dds!$4:$4),STOCKHISTORY($A142,XLOOKUP(W$115,dds!$2:$2,dds!$4:$4)),2,FALSE()),VLOOKUP(TODAY(),STOCKHISTORY($A142,TODAY()),2,FALSE())),VLOOKUP(TODAY()-1,STOCKHISTORY($A142,TODAY()-1),2,FALSE())),VLOOKUP(TODAY()-2,STOCKHISTORY($A142,TODAY()-2),2,FALSE())),$E52)</f>
        <v/>
      </c>
      <c r="X142" s="368" t="str">
        <f t="array" ref="X142">IFERROR(IFERROR(IFERROR(IF(TODAY()&gt;=$H141,VLOOKUP(XLOOKUP(X$115,dds!$2:$2,dds!$4:$4),STOCKHISTORY($A142,XLOOKUP(X$115,dds!$2:$2,dds!$4:$4)),2,FALSE()),VLOOKUP(TODAY(),STOCKHISTORY($A142,TODAY()),2,FALSE())),VLOOKUP(TODAY()-1,STOCKHISTORY($A142,TODAY()-1),2,FALSE())),VLOOKUP(TODAY()-2,STOCKHISTORY($A142,TODAY()-2),2,FALSE())),$E52)</f>
        <v/>
      </c>
      <c r="Y142" s="368" t="str">
        <f t="array" ref="Y142">IFERROR(IFERROR(IFERROR(IF(TODAY()&gt;=$H141,VLOOKUP(XLOOKUP(Y$115,dds!$2:$2,dds!$4:$4),STOCKHISTORY($A142,XLOOKUP(Y$115,dds!$2:$2,dds!$4:$4)),2,FALSE()),VLOOKUP(TODAY(),STOCKHISTORY($A142,TODAY()),2,FALSE())),VLOOKUP(TODAY()-1,STOCKHISTORY($A142,TODAY()-1),2,FALSE())),VLOOKUP(TODAY()-2,STOCKHISTORY($A142,TODAY()-2),2,FALSE())),$E52)</f>
        <v/>
      </c>
      <c r="Z142" s="368" t="str">
        <f t="array" ref="Z142">IFERROR(IFERROR(IFERROR(IF(TODAY()&gt;=$H141,VLOOKUP(XLOOKUP(Z$115,dds!$2:$2,dds!$4:$4),STOCKHISTORY($A142,XLOOKUP(Z$115,dds!$2:$2,dds!$4:$4)),2,FALSE()),VLOOKUP(TODAY(),STOCKHISTORY($A142,TODAY()),2,FALSE())),VLOOKUP(TODAY()-1,STOCKHISTORY($A142,TODAY()-1),2,FALSE())),VLOOKUP(TODAY()-2,STOCKHISTORY($A142,TODAY()-2),2,FALSE())),$E52)</f>
        <v/>
      </c>
      <c r="AA142" s="368" t="str">
        <f t="array" ref="AA142">IFERROR(IFERROR(IFERROR(IF(TODAY()&gt;=$H141,VLOOKUP(XLOOKUP(AA$115,dds!$2:$2,dds!$4:$4),STOCKHISTORY($A142,XLOOKUP(AA$115,dds!$2:$2,dds!$4:$4)),2,FALSE()),VLOOKUP(TODAY(),STOCKHISTORY($A142,TODAY()),2,FALSE())),VLOOKUP(TODAY()-1,STOCKHISTORY($A142,TODAY()-1),2,FALSE())),VLOOKUP(TODAY()-2,STOCKHISTORY($A142,TODAY()-2),2,FALSE())),$E52)</f>
        <v/>
      </c>
      <c r="AB142" s="368" t="str">
        <f t="array" ref="AB142">IFERROR(IFERROR(IFERROR(IF(TODAY()&gt;=$H141,VLOOKUP(XLOOKUP(AB$115,dds!$2:$2,dds!$4:$4),STOCKHISTORY($A142,XLOOKUP(AB$115,dds!$2:$2,dds!$4:$4)),2,FALSE()),VLOOKUP(TODAY(),STOCKHISTORY($A142,TODAY()),2,FALSE())),VLOOKUP(TODAY()-1,STOCKHISTORY($A142,TODAY()-1),2,FALSE())),VLOOKUP(TODAY()-2,STOCKHISTORY($A142,TODAY()-2),2,FALSE())),$E52)</f>
        <v/>
      </c>
      <c r="AC142" s="368" t="str">
        <f t="array" ref="AC142">IFERROR(IFERROR(IFERROR(IF(TODAY()&gt;=$H141,VLOOKUP(XLOOKUP(AC$115,dds!$2:$2,dds!$4:$4),STOCKHISTORY($A142,XLOOKUP(AC$115,dds!$2:$2,dds!$4:$4)),2,FALSE()),VLOOKUP(TODAY(),STOCKHISTORY($A142,TODAY()),2,FALSE())),VLOOKUP(TODAY()-1,STOCKHISTORY($A142,TODAY()-1),2,FALSE())),VLOOKUP(TODAY()-2,STOCKHISTORY($A142,TODAY()-2),2,FALSE())),$E52)</f>
        <v/>
      </c>
      <c r="AD142" s="368" t="str">
        <f t="array" ref="AD142">IFERROR(IFERROR(IFERROR(IF(TODAY()&gt;=$H141,VLOOKUP(XLOOKUP(AD$115,dds!$2:$2,dds!$4:$4),STOCKHISTORY($A142,XLOOKUP(AD$115,dds!$2:$2,dds!$4:$4)),2,FALSE()),VLOOKUP(TODAY(),STOCKHISTORY($A142,TODAY()),2,FALSE())),VLOOKUP(TODAY()-1,STOCKHISTORY($A142,TODAY()-1),2,FALSE())),VLOOKUP(TODAY()-2,STOCKHISTORY($A142,TODAY()-2),2,FALSE())),$E52)</f>
        <v/>
      </c>
      <c r="AE142" s="368" t="str">
        <f t="array" ref="AE142">IFERROR(IFERROR(IFERROR(IF(TODAY()&gt;=$H141,VLOOKUP(XLOOKUP(AE$115,dds!$2:$2,dds!$4:$4),STOCKHISTORY($A142,XLOOKUP(AE$115,dds!$2:$2,dds!$4:$4)),2,FALSE()),VLOOKUP(TODAY(),STOCKHISTORY($A142,TODAY()),2,FALSE())),VLOOKUP(TODAY()-1,STOCKHISTORY($A142,TODAY()-1),2,FALSE())),VLOOKUP(TODAY()-2,STOCKHISTORY($A142,TODAY()-2),2,FALSE())),$E52)</f>
        <v/>
      </c>
      <c r="AF142" s="368" t="str">
        <f t="array" ref="AF142">IFERROR(IFERROR(IFERROR(IF(TODAY()&gt;=$H141,VLOOKUP(XLOOKUP(AF$115,dds!$2:$2,dds!$4:$4),STOCKHISTORY($A142,XLOOKUP(AF$115,dds!$2:$2,dds!$4:$4)),2,FALSE()),VLOOKUP(TODAY(),STOCKHISTORY($A142,TODAY()),2,FALSE())),VLOOKUP(TODAY()-1,STOCKHISTORY($A142,TODAY()-1),2,FALSE())),VLOOKUP(TODAY()-2,STOCKHISTORY($A142,TODAY()-2),2,FALSE())),$E52)</f>
        <v/>
      </c>
      <c r="AG142" s="368" t="str">
        <f t="array" ref="AG142">IFERROR(IFERROR(IFERROR(IF(TODAY()&gt;=$H141,VLOOKUP(XLOOKUP(AG$115,dds!$2:$2,dds!$4:$4),STOCKHISTORY($A142,XLOOKUP(AG$115,dds!$2:$2,dds!$4:$4)),2,FALSE()),VLOOKUP(TODAY(),STOCKHISTORY($A142,TODAY()),2,FALSE())),VLOOKUP(TODAY()-1,STOCKHISTORY($A142,TODAY()-1),2,FALSE())),VLOOKUP(TODAY()-2,STOCKHISTORY($A142,TODAY()-2),2,FALSE())),$E52)</f>
        <v/>
      </c>
      <c r="AH142" s="368" t="str">
        <f t="array" ref="AH142">IFERROR(IFERROR(IFERROR(IF(TODAY()&gt;=$H141,VLOOKUP(XLOOKUP(AH$115,dds!$2:$2,dds!$4:$4),STOCKHISTORY($A142,XLOOKUP(AH$115,dds!$2:$2,dds!$4:$4)),2,FALSE()),VLOOKUP(TODAY(),STOCKHISTORY($A142,TODAY()),2,FALSE())),VLOOKUP(TODAY()-1,STOCKHISTORY($A142,TODAY()-1),2,FALSE())),VLOOKUP(TODAY()-2,STOCKHISTORY($A142,TODAY()-2),2,FALSE())),$E52)</f>
        <v/>
      </c>
      <c r="AI142" s="368" t="str">
        <f t="array" ref="AI142">IFERROR(IFERROR(IFERROR(IF(TODAY()&gt;=$H141,VLOOKUP(XLOOKUP(AI$115,dds!$2:$2,dds!$4:$4),STOCKHISTORY($A142,XLOOKUP(AI$115,dds!$2:$2,dds!$4:$4)),2,FALSE()),VLOOKUP(TODAY(),STOCKHISTORY($A142,TODAY()),2,FALSE())),VLOOKUP(TODAY()-1,STOCKHISTORY($A142,TODAY()-1),2,FALSE())),VLOOKUP(TODAY()-2,STOCKHISTORY($A142,TODAY()-2),2,FALSE())),$E52)</f>
        <v/>
      </c>
      <c r="AJ142" s="368" t="str">
        <f t="array" ref="AJ142">IFERROR(IFERROR(IFERROR(IF(TODAY()&gt;=$H141,VLOOKUP(XLOOKUP(AJ$115,dds!$2:$2,dds!$4:$4),STOCKHISTORY($A142,XLOOKUP(AJ$115,dds!$2:$2,dds!$4:$4)),2,FALSE()),VLOOKUP(TODAY(),STOCKHISTORY($A142,TODAY()),2,FALSE())),VLOOKUP(TODAY()-1,STOCKHISTORY($A142,TODAY()-1),2,FALSE())),VLOOKUP(TODAY()-2,STOCKHISTORY($A142,TODAY()-2),2,FALSE())),$E52)</f>
        <v/>
      </c>
      <c r="AK142" s="368" t="str">
        <f t="array" ref="AK142">IFERROR(IFERROR(IFERROR(IF(TODAY()&gt;=$H141,VLOOKUP(XLOOKUP(AK$115,dds!$2:$2,dds!$4:$4),STOCKHISTORY($A142,XLOOKUP(AK$115,dds!$2:$2,dds!$4:$4)),2,FALSE()),VLOOKUP(TODAY(),STOCKHISTORY($A142,TODAY()),2,FALSE())),VLOOKUP(TODAY()-1,STOCKHISTORY($A142,TODAY()-1),2,FALSE())),VLOOKUP(TODAY()-2,STOCKHISTORY($A142,TODAY()-2),2,FALSE())),$E52)</f>
        <v/>
      </c>
      <c r="AL142" s="368" t="str">
        <f t="array" ref="AL142">IFERROR(IFERROR(IFERROR(IF(TODAY()&gt;=$H141,VLOOKUP(XLOOKUP(AL$115,dds!$2:$2,dds!$4:$4),STOCKHISTORY($A142,XLOOKUP(AL$115,dds!$2:$2,dds!$4:$4)),2,FALSE()),VLOOKUP(TODAY(),STOCKHISTORY($A142,TODAY()),2,FALSE())),VLOOKUP(TODAY()-1,STOCKHISTORY($A142,TODAY()-1),2,FALSE())),VLOOKUP(TODAY()-2,STOCKHISTORY($A142,TODAY()-2),2,FALSE())),$E52)</f>
        <v/>
      </c>
      <c r="AM142" s="368" t="str">
        <f t="array" ref="AM142">IFERROR(IFERROR(IFERROR(IF(TODAY()&gt;=$H141,VLOOKUP(XLOOKUP(AM$115,dds!$2:$2,dds!$4:$4),STOCKHISTORY($A142,XLOOKUP(AM$115,dds!$2:$2,dds!$4:$4)),2,FALSE()),VLOOKUP(TODAY(),STOCKHISTORY($A142,TODAY()),2,FALSE())),VLOOKUP(TODAY()-1,STOCKHISTORY($A142,TODAY()-1),2,FALSE())),VLOOKUP(TODAY()-2,STOCKHISTORY($A142,TODAY()-2),2,FALSE())),$E52)</f>
        <v/>
      </c>
      <c r="AN142" s="368" t="str">
        <f t="array" ref="AN142">IFERROR(IFERROR(IFERROR(IF(TODAY()&gt;=$H141,VLOOKUP(XLOOKUP(AN$115,dds!$2:$2,dds!$4:$4),STOCKHISTORY($A142,XLOOKUP(AN$115,dds!$2:$2,dds!$4:$4)),2,FALSE()),VLOOKUP(TODAY(),STOCKHISTORY($A142,TODAY()),2,FALSE())),VLOOKUP(TODAY()-1,STOCKHISTORY($A142,TODAY()-1),2,FALSE())),VLOOKUP(TODAY()-2,STOCKHISTORY($A142,TODAY()-2),2,FALSE())),$E52)</f>
        <v/>
      </c>
      <c r="AO142" s="368" t="str">
        <f t="array" ref="AO142">IFERROR(IFERROR(IFERROR(IF(TODAY()&gt;=$H141,VLOOKUP(XLOOKUP(AO$115,dds!$2:$2,dds!$4:$4),STOCKHISTORY($A142,XLOOKUP(AO$115,dds!$2:$2,dds!$4:$4)),2,FALSE()),VLOOKUP(TODAY(),STOCKHISTORY($A142,TODAY()),2,FALSE())),VLOOKUP(TODAY()-1,STOCKHISTORY($A142,TODAY()-1),2,FALSE())),VLOOKUP(TODAY()-2,STOCKHISTORY($A142,TODAY()-2),2,FALSE())),$E52)</f>
        <v/>
      </c>
      <c r="AP142" s="368" t="str">
        <f t="array" ref="AP142">IFERROR(IFERROR(IFERROR(IF(TODAY()&gt;=$H141,VLOOKUP(XLOOKUP(AP$115,dds!$2:$2,dds!$4:$4),STOCKHISTORY($A142,XLOOKUP(AP$115,dds!$2:$2,dds!$4:$4)),2,FALSE()),VLOOKUP(TODAY(),STOCKHISTORY($A142,TODAY()),2,FALSE())),VLOOKUP(TODAY()-1,STOCKHISTORY($A142,TODAY()-1),2,FALSE())),VLOOKUP(TODAY()-2,STOCKHISTORY($A142,TODAY()-2),2,FALSE())),$E52)</f>
        <v/>
      </c>
      <c r="AQ142" s="368" t="str">
        <f t="array" ref="AQ142">IFERROR(IFERROR(IFERROR(IF(TODAY()&gt;=$H141,VLOOKUP(XLOOKUP(AQ$115,dds!$2:$2,dds!$4:$4),STOCKHISTORY($A142,XLOOKUP(AQ$115,dds!$2:$2,dds!$4:$4)),2,FALSE()),VLOOKUP(TODAY(),STOCKHISTORY($A142,TODAY()),2,FALSE())),VLOOKUP(TODAY()-1,STOCKHISTORY($A142,TODAY()-1),2,FALSE())),VLOOKUP(TODAY()-2,STOCKHISTORY($A142,TODAY()-2),2,FALSE())),$E52)</f>
        <v/>
      </c>
      <c r="AR142" s="368" t="str">
        <f t="array" ref="AR142">IFERROR(IFERROR(IFERROR(IF(TODAY()&gt;=$H141,VLOOKUP(XLOOKUP(AR$115,dds!$2:$2,dds!$4:$4),STOCKHISTORY($A142,XLOOKUP(AR$115,dds!$2:$2,dds!$4:$4)),2,FALSE()),VLOOKUP(TODAY(),STOCKHISTORY($A142,TODAY()),2,FALSE())),VLOOKUP(TODAY()-1,STOCKHISTORY($A142,TODAY()-1),2,FALSE())),VLOOKUP(TODAY()-2,STOCKHISTORY($A142,TODAY()-2),2,FALSE())),$E52)</f>
        <v/>
      </c>
      <c r="AS142" s="368" t="str">
        <f t="array" ref="AS142">IFERROR(IFERROR(IFERROR(IF(TODAY()&gt;=$H141,VLOOKUP(XLOOKUP(AS$115,dds!$2:$2,dds!$4:$4),STOCKHISTORY($A142,XLOOKUP(AS$115,dds!$2:$2,dds!$4:$4)),2,FALSE()),VLOOKUP(TODAY(),STOCKHISTORY($A142,TODAY()),2,FALSE())),VLOOKUP(TODAY()-1,STOCKHISTORY($A142,TODAY()-1),2,FALSE())),VLOOKUP(TODAY()-2,STOCKHISTORY($A142,TODAY()-2),2,FALSE())),$E52)</f>
        <v/>
      </c>
      <c r="AT142" s="368" t="str">
        <f t="array" ref="AT142">IFERROR(IFERROR(IFERROR(IF(TODAY()&gt;=$H141,VLOOKUP(XLOOKUP(AT$115,dds!$2:$2,dds!$4:$4),STOCKHISTORY($A142,XLOOKUP(AT$115,dds!$2:$2,dds!$4:$4)),2,FALSE()),VLOOKUP(TODAY(),STOCKHISTORY($A142,TODAY()),2,FALSE())),VLOOKUP(TODAY()-1,STOCKHISTORY($A142,TODAY()-1),2,FALSE())),VLOOKUP(TODAY()-2,STOCKHISTORY($A142,TODAY()-2),2,FALSE())),$E52)</f>
        <v/>
      </c>
      <c r="AU142" s="368" t="str">
        <f t="array" ref="AU142">IFERROR(IFERROR(IFERROR(IF(TODAY()&gt;=$H141,VLOOKUP(XLOOKUP(AU$115,dds!$2:$2,dds!$4:$4),STOCKHISTORY($A142,XLOOKUP(AU$115,dds!$2:$2,dds!$4:$4)),2,FALSE()),VLOOKUP(TODAY(),STOCKHISTORY($A142,TODAY()),2,FALSE())),VLOOKUP(TODAY()-1,STOCKHISTORY($A142,TODAY()-1),2,FALSE())),VLOOKUP(TODAY()-2,STOCKHISTORY($A142,TODAY()-2),2,FALSE())),$E52)</f>
        <v/>
      </c>
      <c r="AV142" s="368" t="str">
        <f t="array" ref="AV142">IFERROR(IFERROR(IFERROR(IF(TODAY()&gt;=$H141,VLOOKUP(XLOOKUP(AV$115,dds!$2:$2,dds!$4:$4),STOCKHISTORY($A142,XLOOKUP(AV$115,dds!$2:$2,dds!$4:$4)),2,FALSE()),VLOOKUP(TODAY(),STOCKHISTORY($A142,TODAY()),2,FALSE())),VLOOKUP(TODAY()-1,STOCKHISTORY($A142,TODAY()-1),2,FALSE())),VLOOKUP(TODAY()-2,STOCKHISTORY($A142,TODAY()-2),2,FALSE())),$E52)</f>
        <v/>
      </c>
      <c r="AW142" s="368" t="str">
        <f t="array" ref="AW142">IFERROR(IFERROR(IFERROR(IF(TODAY()&gt;=$H141,VLOOKUP(XLOOKUP(AW$115,dds!$2:$2,dds!$4:$4),STOCKHISTORY($A142,XLOOKUP(AW$115,dds!$2:$2,dds!$4:$4)),2,FALSE()),VLOOKUP(TODAY(),STOCKHISTORY($A142,TODAY()),2,FALSE())),VLOOKUP(TODAY()-1,STOCKHISTORY($A142,TODAY()-1),2,FALSE())),VLOOKUP(TODAY()-2,STOCKHISTORY($A142,TODAY()-2),2,FALSE())),$E52)</f>
        <v/>
      </c>
      <c r="AX142" s="368" t="str">
        <f t="array" ref="AX142">IFERROR(IFERROR(IFERROR(IF(TODAY()&gt;=$H141,VLOOKUP(XLOOKUP(AX$115,dds!$2:$2,dds!$4:$4),STOCKHISTORY($A142,XLOOKUP(AX$115,dds!$2:$2,dds!$4:$4)),2,FALSE()),VLOOKUP(TODAY(),STOCKHISTORY($A142,TODAY()),2,FALSE())),VLOOKUP(TODAY()-1,STOCKHISTORY($A142,TODAY()-1),2,FALSE())),VLOOKUP(TODAY()-2,STOCKHISTORY($A142,TODAY()-2),2,FALSE())),$E52)</f>
        <v/>
      </c>
      <c r="AY142" s="368" t="str">
        <f t="array" ref="AY142">IFERROR(IFERROR(IFERROR(IF(TODAY()&gt;=$H141,VLOOKUP(XLOOKUP(AY$115,dds!$2:$2,dds!$4:$4),STOCKHISTORY($A142,XLOOKUP(AY$115,dds!$2:$2,dds!$4:$4)),2,FALSE()),VLOOKUP(TODAY(),STOCKHISTORY($A142,TODAY()),2,FALSE())),VLOOKUP(TODAY()-1,STOCKHISTORY($A142,TODAY()-1),2,FALSE())),VLOOKUP(TODAY()-2,STOCKHISTORY($A142,TODAY()-2),2,FALSE())),$E52)</f>
        <v/>
      </c>
      <c r="AZ142" s="368" t="str">
        <f t="array" ref="AZ142">IFERROR(IFERROR(IFERROR(IF(TODAY()&gt;=$H141,VLOOKUP(XLOOKUP(AZ$115,dds!$2:$2,dds!$4:$4),STOCKHISTORY($A142,XLOOKUP(AZ$115,dds!$2:$2,dds!$4:$4)),2,FALSE()),VLOOKUP(TODAY(),STOCKHISTORY($A142,TODAY()),2,FALSE())),VLOOKUP(TODAY()-1,STOCKHISTORY($A142,TODAY()-1),2,FALSE())),VLOOKUP(TODAY()-2,STOCKHISTORY($A142,TODAY()-2),2,FALSE())),$E52)</f>
        <v/>
      </c>
      <c r="BA142" s="368" t="str">
        <f t="array" ref="BA142">IFERROR(IFERROR(IFERROR(IF(TODAY()&gt;=$H141,VLOOKUP(XLOOKUP(BA$115,dds!$2:$2,dds!$4:$4),STOCKHISTORY($A142,XLOOKUP(BA$115,dds!$2:$2,dds!$4:$4)),2,FALSE()),VLOOKUP(TODAY(),STOCKHISTORY($A142,TODAY()),2,FALSE())),VLOOKUP(TODAY()-1,STOCKHISTORY($A142,TODAY()-1),2,FALSE())),VLOOKUP(TODAY()-2,STOCKHISTORY($A142,TODAY()-2),2,FALSE())),$E52)</f>
        <v/>
      </c>
      <c r="BB142" s="368" t="str">
        <f t="array" ref="BB142">IFERROR(IFERROR(IFERROR(IF(TODAY()&gt;=$H141,VLOOKUP(XLOOKUP(BB$115,dds!$2:$2,dds!$4:$4),STOCKHISTORY($A142,XLOOKUP(BB$115,dds!$2:$2,dds!$4:$4)),2,FALSE()),VLOOKUP(TODAY(),STOCKHISTORY($A142,TODAY()),2,FALSE())),VLOOKUP(TODAY()-1,STOCKHISTORY($A142,TODAY()-1),2,FALSE())),VLOOKUP(TODAY()-2,STOCKHISTORY($A142,TODAY()-2),2,FALSE())),$E52)</f>
        <v/>
      </c>
      <c r="BC142" s="368" t="str">
        <f t="array" ref="BC142">IFERROR(IFERROR(IFERROR(IF(TODAY()&gt;=$H141,VLOOKUP(XLOOKUP(BC$115,dds!$2:$2,dds!$4:$4),STOCKHISTORY($A142,XLOOKUP(BC$115,dds!$2:$2,dds!$4:$4)),2,FALSE()),VLOOKUP(TODAY(),STOCKHISTORY($A142,TODAY()),2,FALSE())),VLOOKUP(TODAY()-1,STOCKHISTORY($A142,TODAY()-1),2,FALSE())),VLOOKUP(TODAY()-2,STOCKHISTORY($A142,TODAY()-2),2,FALSE())),$E52)</f>
        <v/>
      </c>
      <c r="BD142" s="368" t="str">
        <f t="array" ref="BD142">IFERROR(IFERROR(IFERROR(IF(TODAY()&gt;=$H141,VLOOKUP(XLOOKUP(BD$115,dds!$2:$2,dds!$4:$4),STOCKHISTORY($A142,XLOOKUP(BD$115,dds!$2:$2,dds!$4:$4)),2,FALSE()),VLOOKUP(TODAY(),STOCKHISTORY($A142,TODAY()),2,FALSE())),VLOOKUP(TODAY()-1,STOCKHISTORY($A142,TODAY()-1),2,FALSE())),VLOOKUP(TODAY()-2,STOCKHISTORY($A142,TODAY()-2),2,FALSE())),$E52)</f>
        <v/>
      </c>
      <c r="BE142" s="368" t="str">
        <f t="array" ref="BE142">IFERROR(IFERROR(IFERROR(IF(TODAY()&gt;=$H141,VLOOKUP(XLOOKUP(BE$115,dds!$2:$2,dds!$4:$4),STOCKHISTORY($A142,XLOOKUP(BE$115,dds!$2:$2,dds!$4:$4)),2,FALSE()),VLOOKUP(TODAY(),STOCKHISTORY($A142,TODAY()),2,FALSE())),VLOOKUP(TODAY()-1,STOCKHISTORY($A142,TODAY()-1),2,FALSE())),VLOOKUP(TODAY()-2,STOCKHISTORY($A142,TODAY()-2),2,FALSE())),$E52)</f>
        <v/>
      </c>
      <c r="BF142" s="368" t="str">
        <f t="array" ref="BF142">IFERROR(IFERROR(IFERROR(IF(TODAY()&gt;=$H141,VLOOKUP(XLOOKUP(BF$115,dds!$2:$2,dds!$4:$4),STOCKHISTORY($A142,XLOOKUP(BF$115,dds!$2:$2,dds!$4:$4)),2,FALSE()),VLOOKUP(TODAY(),STOCKHISTORY($A142,TODAY()),2,FALSE())),VLOOKUP(TODAY()-1,STOCKHISTORY($A142,TODAY()-1),2,FALSE())),VLOOKUP(TODAY()-2,STOCKHISTORY($A142,TODAY()-2),2,FALSE())),$E52)</f>
        <v/>
      </c>
      <c r="BG142" s="368" t="str">
        <f t="array" ref="BG142">IFERROR(IFERROR(IFERROR(IF(TODAY()&gt;=$H141,VLOOKUP(XLOOKUP(BG$115,dds!$2:$2,dds!$4:$4),STOCKHISTORY($A142,XLOOKUP(BG$115,dds!$2:$2,dds!$4:$4)),2,FALSE()),VLOOKUP(TODAY(),STOCKHISTORY($A142,TODAY()),2,FALSE())),VLOOKUP(TODAY()-1,STOCKHISTORY($A142,TODAY()-1),2,FALSE())),VLOOKUP(TODAY()-2,STOCKHISTORY($A142,TODAY()-2),2,FALSE())),$E52)</f>
        <v/>
      </c>
      <c r="BH142" s="368" t="str">
        <f t="array" ref="BH142">IFERROR(IFERROR(IFERROR(IF(TODAY()&gt;=$H141,VLOOKUP(XLOOKUP(BH$115,dds!$2:$2,dds!$4:$4),STOCKHISTORY($A142,XLOOKUP(BH$115,dds!$2:$2,dds!$4:$4)),2,FALSE()),VLOOKUP(TODAY(),STOCKHISTORY($A142,TODAY()),2,FALSE())),VLOOKUP(TODAY()-1,STOCKHISTORY($A142,TODAY()-1),2,FALSE())),VLOOKUP(TODAY()-2,STOCKHISTORY($A142,TODAY()-2),2,FALSE())),$E52)</f>
        <v/>
      </c>
      <c r="BI142" s="368" t="str">
        <f t="array" ref="BI142">IFERROR(IFERROR(IFERROR(IF(TODAY()&gt;=$H141,VLOOKUP(XLOOKUP(BI$115,dds!$2:$2,dds!$4:$4),STOCKHISTORY($A142,XLOOKUP(BI$115,dds!$2:$2,dds!$4:$4)),2,FALSE()),VLOOKUP(TODAY(),STOCKHISTORY($A142,TODAY()),2,FALSE())),VLOOKUP(TODAY()-1,STOCKHISTORY($A142,TODAY()-1),2,FALSE())),VLOOKUP(TODAY()-2,STOCKHISTORY($A142,TODAY()-2),2,FALSE())),$E52)</f>
        <v/>
      </c>
      <c r="BJ142" s="368" t="str">
        <f t="array" ref="BJ142">IFERROR(IFERROR(IFERROR(IF(TODAY()&gt;=$H141,VLOOKUP(XLOOKUP(BJ$115,dds!$2:$2,dds!$4:$4),STOCKHISTORY($A142,XLOOKUP(BJ$115,dds!$2:$2,dds!$4:$4)),2,FALSE()),VLOOKUP(TODAY(),STOCKHISTORY($A142,TODAY()),2,FALSE())),VLOOKUP(TODAY()-1,STOCKHISTORY($A142,TODAY()-1),2,FALSE())),VLOOKUP(TODAY()-2,STOCKHISTORY($A142,TODAY()-2),2,FALSE())),$E52)</f>
        <v/>
      </c>
      <c r="BK142" s="368" t="str">
        <f t="array" ref="BK142">IFERROR(IFERROR(IFERROR(IF(TODAY()&gt;=$H141,VLOOKUP(XLOOKUP(BK$115,dds!$2:$2,dds!$4:$4),STOCKHISTORY($A142,XLOOKUP(BK$115,dds!$2:$2,dds!$4:$4)),2,FALSE()),VLOOKUP(TODAY(),STOCKHISTORY($A142,TODAY()),2,FALSE())),VLOOKUP(TODAY()-1,STOCKHISTORY($A142,TODAY()-1),2,FALSE())),VLOOKUP(TODAY()-2,STOCKHISTORY($A142,TODAY()-2),2,FALSE())),$E52)</f>
        <v/>
      </c>
      <c r="BL142" s="368" t="str">
        <f t="array" ref="BL142">IFERROR(IFERROR(IFERROR(IF(TODAY()&gt;=$H141,VLOOKUP(XLOOKUP(BL$115,dds!$2:$2,dds!$4:$4),STOCKHISTORY($A142,XLOOKUP(BL$115,dds!$2:$2,dds!$4:$4)),2,FALSE()),VLOOKUP(TODAY(),STOCKHISTORY($A142,TODAY()),2,FALSE())),VLOOKUP(TODAY()-1,STOCKHISTORY($A142,TODAY()-1),2,FALSE())),VLOOKUP(TODAY()-2,STOCKHISTORY($A142,TODAY()-2),2,FALSE())),$E52)</f>
        <v/>
      </c>
    </row>
    <row r="143" ht="14.25" customHeight="1">
      <c r="A143" s="367"/>
      <c r="B143" s="367"/>
      <c r="C143" s="440" t="str">
        <f t="shared" si="2"/>
        <v/>
      </c>
      <c r="D143" s="367"/>
      <c r="E143" s="368" t="str">
        <f t="array" ref="E143">IFERROR(IFERROR(IFERROR(IF(TODAY()&gt;=$H142,VLOOKUP(XLOOKUP(E$115,dds!$2:$2,dds!$4:$4),STOCKHISTORY($A143,XLOOKUP(E$115,dds!$2:$2,dds!$4:$4)),2,FALSE()),VLOOKUP(TODAY(),STOCKHISTORY($A143,TODAY()),2,FALSE())),VLOOKUP(TODAY()-1,STOCKHISTORY($A143,TODAY()-1),2,FALSE())),VLOOKUP(TODAY()-2,STOCKHISTORY($A143,TODAY()-2),2,FALSE())),$E53)</f>
        <v/>
      </c>
      <c r="F143" s="368" t="str">
        <f t="array" ref="F143">IFERROR(IFERROR(IFERROR(IF(TODAY()&gt;=$H142,VLOOKUP(XLOOKUP(F$115,dds!$2:$2,dds!$4:$4),STOCKHISTORY($A143,XLOOKUP(F$115,dds!$2:$2,dds!$4:$4)),2,FALSE()),VLOOKUP(TODAY(),STOCKHISTORY($A143,TODAY()),2,FALSE())),VLOOKUP(TODAY()-1,STOCKHISTORY($A143,TODAY()-1),2,FALSE())),VLOOKUP(TODAY()-2,STOCKHISTORY($A143,TODAY()-2),2,FALSE())),$E53)</f>
        <v/>
      </c>
      <c r="G143" s="368" t="str">
        <f t="array" ref="G143">IFERROR(IFERROR(IFERROR(IF(TODAY()&gt;=$H142,VLOOKUP(XLOOKUP(G$115,dds!$2:$2,dds!$4:$4),STOCKHISTORY($A143,XLOOKUP(G$115,dds!$2:$2,dds!$4:$4)),2,FALSE()),VLOOKUP(TODAY(),STOCKHISTORY($A143,TODAY()),2,FALSE())),VLOOKUP(TODAY()-1,STOCKHISTORY($A143,TODAY()-1),2,FALSE())),VLOOKUP(TODAY()-2,STOCKHISTORY($A143,TODAY()-2),2,FALSE())),$E53)</f>
        <v/>
      </c>
      <c r="H143" s="368" t="str">
        <f t="array" ref="H143">IFERROR(IFERROR(IFERROR(IF(TODAY()&gt;=$H142,VLOOKUP(XLOOKUP(H$115,dds!$2:$2,dds!$4:$4),STOCKHISTORY($A143,XLOOKUP(H$115,dds!$2:$2,dds!$4:$4)),2,FALSE()),VLOOKUP(TODAY(),STOCKHISTORY($A143,TODAY()),2,FALSE())),VLOOKUP(TODAY()-1,STOCKHISTORY($A143,TODAY()-1),2,FALSE())),VLOOKUP(TODAY()-2,STOCKHISTORY($A143,TODAY()-2),2,FALSE())),$E53)</f>
        <v/>
      </c>
      <c r="I143" s="368" t="str">
        <f t="array" ref="I143">IFERROR(IFERROR(IFERROR(IF(TODAY()&gt;=$H142,VLOOKUP(XLOOKUP(I$115,dds!$2:$2,dds!$4:$4),STOCKHISTORY($A143,XLOOKUP(I$115,dds!$2:$2,dds!$4:$4)),2,FALSE()),VLOOKUP(TODAY(),STOCKHISTORY($A143,TODAY()),2,FALSE())),VLOOKUP(TODAY()-1,STOCKHISTORY($A143,TODAY()-1),2,FALSE())),VLOOKUP(TODAY()-2,STOCKHISTORY($A143,TODAY()-2),2,FALSE())),$E53)</f>
        <v/>
      </c>
      <c r="J143" s="368" t="str">
        <f t="array" ref="J143">IFERROR(IFERROR(IFERROR(IF(TODAY()&gt;=$H142,VLOOKUP(XLOOKUP(J$115,dds!$2:$2,dds!$4:$4),STOCKHISTORY($A143,XLOOKUP(J$115,dds!$2:$2,dds!$4:$4)),2,FALSE()),VLOOKUP(TODAY(),STOCKHISTORY($A143,TODAY()),2,FALSE())),VLOOKUP(TODAY()-1,STOCKHISTORY($A143,TODAY()-1),2,FALSE())),VLOOKUP(TODAY()-2,STOCKHISTORY($A143,TODAY()-2),2,FALSE())),$E53)</f>
        <v/>
      </c>
      <c r="K143" s="368" t="str">
        <f t="array" ref="K143">IFERROR(IFERROR(IFERROR(IF(TODAY()&gt;=$H142,VLOOKUP(XLOOKUP(K$115,dds!$2:$2,dds!$4:$4),STOCKHISTORY($A143,XLOOKUP(K$115,dds!$2:$2,dds!$4:$4)),2,FALSE()),VLOOKUP(TODAY(),STOCKHISTORY($A143,TODAY()),2,FALSE())),VLOOKUP(TODAY()-1,STOCKHISTORY($A143,TODAY()-1),2,FALSE())),VLOOKUP(TODAY()-2,STOCKHISTORY($A143,TODAY()-2),2,FALSE())),$E53)</f>
        <v/>
      </c>
      <c r="L143" s="368" t="str">
        <f t="array" ref="L143">IFERROR(IFERROR(IFERROR(IF(TODAY()&gt;=$H142,VLOOKUP(XLOOKUP(L$115,dds!$2:$2,dds!$4:$4),STOCKHISTORY($A143,XLOOKUP(L$115,dds!$2:$2,dds!$4:$4)),2,FALSE()),VLOOKUP(TODAY(),STOCKHISTORY($A143,TODAY()),2,FALSE())),VLOOKUP(TODAY()-1,STOCKHISTORY($A143,TODAY()-1),2,FALSE())),VLOOKUP(TODAY()-2,STOCKHISTORY($A143,TODAY()-2),2,FALSE())),$E53)</f>
        <v/>
      </c>
      <c r="M143" s="368" t="str">
        <f t="array" ref="M143">IFERROR(IFERROR(IFERROR(IF(TODAY()&gt;=$H142,VLOOKUP(XLOOKUP(M$115,dds!$2:$2,dds!$4:$4),STOCKHISTORY($A143,XLOOKUP(M$115,dds!$2:$2,dds!$4:$4)),2,FALSE()),VLOOKUP(TODAY(),STOCKHISTORY($A143,TODAY()),2,FALSE())),VLOOKUP(TODAY()-1,STOCKHISTORY($A143,TODAY()-1),2,FALSE())),VLOOKUP(TODAY()-2,STOCKHISTORY($A143,TODAY()-2),2,FALSE())),$E53)</f>
        <v/>
      </c>
      <c r="N143" s="368" t="str">
        <f t="array" ref="N143">IFERROR(IFERROR(IFERROR(IF(TODAY()&gt;=$H142,VLOOKUP(XLOOKUP(N$115,dds!$2:$2,dds!$4:$4),STOCKHISTORY($A143,XLOOKUP(N$115,dds!$2:$2,dds!$4:$4)),2,FALSE()),VLOOKUP(TODAY(),STOCKHISTORY($A143,TODAY()),2,FALSE())),VLOOKUP(TODAY()-1,STOCKHISTORY($A143,TODAY()-1),2,FALSE())),VLOOKUP(TODAY()-2,STOCKHISTORY($A143,TODAY()-2),2,FALSE())),$E53)</f>
        <v/>
      </c>
      <c r="O143" s="368" t="str">
        <f t="array" ref="O143">IFERROR(IFERROR(IFERROR(IF(TODAY()&gt;=$H142,VLOOKUP(XLOOKUP(O$115,dds!$2:$2,dds!$4:$4),STOCKHISTORY($A143,XLOOKUP(O$115,dds!$2:$2,dds!$4:$4)),2,FALSE()),VLOOKUP(TODAY(),STOCKHISTORY($A143,TODAY()),2,FALSE())),VLOOKUP(TODAY()-1,STOCKHISTORY($A143,TODAY()-1),2,FALSE())),VLOOKUP(TODAY()-2,STOCKHISTORY($A143,TODAY()-2),2,FALSE())),$E53)</f>
        <v/>
      </c>
      <c r="P143" s="368" t="str">
        <f t="array" ref="P143">IFERROR(IFERROR(IFERROR(IF(TODAY()&gt;=$H142,VLOOKUP(XLOOKUP(P$115,dds!$2:$2,dds!$4:$4),STOCKHISTORY($A143,XLOOKUP(P$115,dds!$2:$2,dds!$4:$4)),2,FALSE()),VLOOKUP(TODAY(),STOCKHISTORY($A143,TODAY()),2,FALSE())),VLOOKUP(TODAY()-1,STOCKHISTORY($A143,TODAY()-1),2,FALSE())),VLOOKUP(TODAY()-2,STOCKHISTORY($A143,TODAY()-2),2,FALSE())),$E53)</f>
        <v/>
      </c>
      <c r="Q143" s="368" t="str">
        <f t="array" ref="Q143">IFERROR(IFERROR(IFERROR(IF(TODAY()&gt;=$H142,VLOOKUP(XLOOKUP(Q$115,dds!$2:$2,dds!$4:$4),STOCKHISTORY($A143,XLOOKUP(Q$115,dds!$2:$2,dds!$4:$4)),2,FALSE()),VLOOKUP(TODAY(),STOCKHISTORY($A143,TODAY()),2,FALSE())),VLOOKUP(TODAY()-1,STOCKHISTORY($A143,TODAY()-1),2,FALSE())),VLOOKUP(TODAY()-2,STOCKHISTORY($A143,TODAY()-2),2,FALSE())),$E53)</f>
        <v/>
      </c>
      <c r="R143" s="368" t="str">
        <f t="array" ref="R143">IFERROR(IFERROR(IFERROR(IF(TODAY()&gt;=$H142,VLOOKUP(XLOOKUP(R$115,dds!$2:$2,dds!$4:$4),STOCKHISTORY($A143,XLOOKUP(R$115,dds!$2:$2,dds!$4:$4)),2,FALSE()),VLOOKUP(TODAY(),STOCKHISTORY($A143,TODAY()),2,FALSE())),VLOOKUP(TODAY()-1,STOCKHISTORY($A143,TODAY()-1),2,FALSE())),VLOOKUP(TODAY()-2,STOCKHISTORY($A143,TODAY()-2),2,FALSE())),$E53)</f>
        <v/>
      </c>
      <c r="S143" s="368" t="str">
        <f t="array" ref="S143">IFERROR(IFERROR(IFERROR(IF(TODAY()&gt;=$H142,VLOOKUP(XLOOKUP(S$115,dds!$2:$2,dds!$4:$4),STOCKHISTORY($A143,XLOOKUP(S$115,dds!$2:$2,dds!$4:$4)),2,FALSE()),VLOOKUP(TODAY(),STOCKHISTORY($A143,TODAY()),2,FALSE())),VLOOKUP(TODAY()-1,STOCKHISTORY($A143,TODAY()-1),2,FALSE())),VLOOKUP(TODAY()-2,STOCKHISTORY($A143,TODAY()-2),2,FALSE())),$E53)</f>
        <v/>
      </c>
      <c r="T143" s="368" t="str">
        <f t="array" ref="T143">IFERROR(IFERROR(IFERROR(IF(TODAY()&gt;=$H142,VLOOKUP(XLOOKUP(T$115,dds!$2:$2,dds!$4:$4),STOCKHISTORY($A143,XLOOKUP(T$115,dds!$2:$2,dds!$4:$4)),2,FALSE()),VLOOKUP(TODAY(),STOCKHISTORY($A143,TODAY()),2,FALSE())),VLOOKUP(TODAY()-1,STOCKHISTORY($A143,TODAY()-1),2,FALSE())),VLOOKUP(TODAY()-2,STOCKHISTORY($A143,TODAY()-2),2,FALSE())),$E53)</f>
        <v/>
      </c>
      <c r="U143" s="368" t="str">
        <f t="array" ref="U143">IFERROR(IFERROR(IFERROR(IF(TODAY()&gt;=$H142,VLOOKUP(XLOOKUP(U$115,dds!$2:$2,dds!$4:$4),STOCKHISTORY($A143,XLOOKUP(U$115,dds!$2:$2,dds!$4:$4)),2,FALSE()),VLOOKUP(TODAY(),STOCKHISTORY($A143,TODAY()),2,FALSE())),VLOOKUP(TODAY()-1,STOCKHISTORY($A143,TODAY()-1),2,FALSE())),VLOOKUP(TODAY()-2,STOCKHISTORY($A143,TODAY()-2),2,FALSE())),$E53)</f>
        <v/>
      </c>
      <c r="V143" s="368" t="str">
        <f t="array" ref="V143">IFERROR(IFERROR(IFERROR(IF(TODAY()&gt;=$H142,VLOOKUP(XLOOKUP(V$115,dds!$2:$2,dds!$4:$4),STOCKHISTORY($A143,XLOOKUP(V$115,dds!$2:$2,dds!$4:$4)),2,FALSE()),VLOOKUP(TODAY(),STOCKHISTORY($A143,TODAY()),2,FALSE())),VLOOKUP(TODAY()-1,STOCKHISTORY($A143,TODAY()-1),2,FALSE())),VLOOKUP(TODAY()-2,STOCKHISTORY($A143,TODAY()-2),2,FALSE())),$E53)</f>
        <v/>
      </c>
      <c r="W143" s="368" t="str">
        <f t="array" ref="W143">IFERROR(IFERROR(IFERROR(IF(TODAY()&gt;=$H142,VLOOKUP(XLOOKUP(W$115,dds!$2:$2,dds!$4:$4),STOCKHISTORY($A143,XLOOKUP(W$115,dds!$2:$2,dds!$4:$4)),2,FALSE()),VLOOKUP(TODAY(),STOCKHISTORY($A143,TODAY()),2,FALSE())),VLOOKUP(TODAY()-1,STOCKHISTORY($A143,TODAY()-1),2,FALSE())),VLOOKUP(TODAY()-2,STOCKHISTORY($A143,TODAY()-2),2,FALSE())),$E53)</f>
        <v/>
      </c>
      <c r="X143" s="368" t="str">
        <f t="array" ref="X143">IFERROR(IFERROR(IFERROR(IF(TODAY()&gt;=$H142,VLOOKUP(XLOOKUP(X$115,dds!$2:$2,dds!$4:$4),STOCKHISTORY($A143,XLOOKUP(X$115,dds!$2:$2,dds!$4:$4)),2,FALSE()),VLOOKUP(TODAY(),STOCKHISTORY($A143,TODAY()),2,FALSE())),VLOOKUP(TODAY()-1,STOCKHISTORY($A143,TODAY()-1),2,FALSE())),VLOOKUP(TODAY()-2,STOCKHISTORY($A143,TODAY()-2),2,FALSE())),$E53)</f>
        <v/>
      </c>
      <c r="Y143" s="368" t="str">
        <f t="array" ref="Y143">IFERROR(IFERROR(IFERROR(IF(TODAY()&gt;=$H142,VLOOKUP(XLOOKUP(Y$115,dds!$2:$2,dds!$4:$4),STOCKHISTORY($A143,XLOOKUP(Y$115,dds!$2:$2,dds!$4:$4)),2,FALSE()),VLOOKUP(TODAY(),STOCKHISTORY($A143,TODAY()),2,FALSE())),VLOOKUP(TODAY()-1,STOCKHISTORY($A143,TODAY()-1),2,FALSE())),VLOOKUP(TODAY()-2,STOCKHISTORY($A143,TODAY()-2),2,FALSE())),$E53)</f>
        <v/>
      </c>
      <c r="Z143" s="368" t="str">
        <f t="array" ref="Z143">IFERROR(IFERROR(IFERROR(IF(TODAY()&gt;=$H142,VLOOKUP(XLOOKUP(Z$115,dds!$2:$2,dds!$4:$4),STOCKHISTORY($A143,XLOOKUP(Z$115,dds!$2:$2,dds!$4:$4)),2,FALSE()),VLOOKUP(TODAY(),STOCKHISTORY($A143,TODAY()),2,FALSE())),VLOOKUP(TODAY()-1,STOCKHISTORY($A143,TODAY()-1),2,FALSE())),VLOOKUP(TODAY()-2,STOCKHISTORY($A143,TODAY()-2),2,FALSE())),$E53)</f>
        <v/>
      </c>
      <c r="AA143" s="368" t="str">
        <f t="array" ref="AA143">IFERROR(IFERROR(IFERROR(IF(TODAY()&gt;=$H142,VLOOKUP(XLOOKUP(AA$115,dds!$2:$2,dds!$4:$4),STOCKHISTORY($A143,XLOOKUP(AA$115,dds!$2:$2,dds!$4:$4)),2,FALSE()),VLOOKUP(TODAY(),STOCKHISTORY($A143,TODAY()),2,FALSE())),VLOOKUP(TODAY()-1,STOCKHISTORY($A143,TODAY()-1),2,FALSE())),VLOOKUP(TODAY()-2,STOCKHISTORY($A143,TODAY()-2),2,FALSE())),$E53)</f>
        <v/>
      </c>
      <c r="AB143" s="368" t="str">
        <f t="array" ref="AB143">IFERROR(IFERROR(IFERROR(IF(TODAY()&gt;=$H142,VLOOKUP(XLOOKUP(AB$115,dds!$2:$2,dds!$4:$4),STOCKHISTORY($A143,XLOOKUP(AB$115,dds!$2:$2,dds!$4:$4)),2,FALSE()),VLOOKUP(TODAY(),STOCKHISTORY($A143,TODAY()),2,FALSE())),VLOOKUP(TODAY()-1,STOCKHISTORY($A143,TODAY()-1),2,FALSE())),VLOOKUP(TODAY()-2,STOCKHISTORY($A143,TODAY()-2),2,FALSE())),$E53)</f>
        <v/>
      </c>
      <c r="AC143" s="368" t="str">
        <f t="array" ref="AC143">IFERROR(IFERROR(IFERROR(IF(TODAY()&gt;=$H142,VLOOKUP(XLOOKUP(AC$115,dds!$2:$2,dds!$4:$4),STOCKHISTORY($A143,XLOOKUP(AC$115,dds!$2:$2,dds!$4:$4)),2,FALSE()),VLOOKUP(TODAY(),STOCKHISTORY($A143,TODAY()),2,FALSE())),VLOOKUP(TODAY()-1,STOCKHISTORY($A143,TODAY()-1),2,FALSE())),VLOOKUP(TODAY()-2,STOCKHISTORY($A143,TODAY()-2),2,FALSE())),$E53)</f>
        <v/>
      </c>
      <c r="AD143" s="368" t="str">
        <f t="array" ref="AD143">IFERROR(IFERROR(IFERROR(IF(TODAY()&gt;=$H142,VLOOKUP(XLOOKUP(AD$115,dds!$2:$2,dds!$4:$4),STOCKHISTORY($A143,XLOOKUP(AD$115,dds!$2:$2,dds!$4:$4)),2,FALSE()),VLOOKUP(TODAY(),STOCKHISTORY($A143,TODAY()),2,FALSE())),VLOOKUP(TODAY()-1,STOCKHISTORY($A143,TODAY()-1),2,FALSE())),VLOOKUP(TODAY()-2,STOCKHISTORY($A143,TODAY()-2),2,FALSE())),$E53)</f>
        <v/>
      </c>
      <c r="AE143" s="368" t="str">
        <f t="array" ref="AE143">IFERROR(IFERROR(IFERROR(IF(TODAY()&gt;=$H142,VLOOKUP(XLOOKUP(AE$115,dds!$2:$2,dds!$4:$4),STOCKHISTORY($A143,XLOOKUP(AE$115,dds!$2:$2,dds!$4:$4)),2,FALSE()),VLOOKUP(TODAY(),STOCKHISTORY($A143,TODAY()),2,FALSE())),VLOOKUP(TODAY()-1,STOCKHISTORY($A143,TODAY()-1),2,FALSE())),VLOOKUP(TODAY()-2,STOCKHISTORY($A143,TODAY()-2),2,FALSE())),$E53)</f>
        <v/>
      </c>
      <c r="AF143" s="368" t="str">
        <f t="array" ref="AF143">IFERROR(IFERROR(IFERROR(IF(TODAY()&gt;=$H142,VLOOKUP(XLOOKUP(AF$115,dds!$2:$2,dds!$4:$4),STOCKHISTORY($A143,XLOOKUP(AF$115,dds!$2:$2,dds!$4:$4)),2,FALSE()),VLOOKUP(TODAY(),STOCKHISTORY($A143,TODAY()),2,FALSE())),VLOOKUP(TODAY()-1,STOCKHISTORY($A143,TODAY()-1),2,FALSE())),VLOOKUP(TODAY()-2,STOCKHISTORY($A143,TODAY()-2),2,FALSE())),$E53)</f>
        <v/>
      </c>
      <c r="AG143" s="368" t="str">
        <f t="array" ref="AG143">IFERROR(IFERROR(IFERROR(IF(TODAY()&gt;=$H142,VLOOKUP(XLOOKUP(AG$115,dds!$2:$2,dds!$4:$4),STOCKHISTORY($A143,XLOOKUP(AG$115,dds!$2:$2,dds!$4:$4)),2,FALSE()),VLOOKUP(TODAY(),STOCKHISTORY($A143,TODAY()),2,FALSE())),VLOOKUP(TODAY()-1,STOCKHISTORY($A143,TODAY()-1),2,FALSE())),VLOOKUP(TODAY()-2,STOCKHISTORY($A143,TODAY()-2),2,FALSE())),$E53)</f>
        <v/>
      </c>
      <c r="AH143" s="368" t="str">
        <f t="array" ref="AH143">IFERROR(IFERROR(IFERROR(IF(TODAY()&gt;=$H142,VLOOKUP(XLOOKUP(AH$115,dds!$2:$2,dds!$4:$4),STOCKHISTORY($A143,XLOOKUP(AH$115,dds!$2:$2,dds!$4:$4)),2,FALSE()),VLOOKUP(TODAY(),STOCKHISTORY($A143,TODAY()),2,FALSE())),VLOOKUP(TODAY()-1,STOCKHISTORY($A143,TODAY()-1),2,FALSE())),VLOOKUP(TODAY()-2,STOCKHISTORY($A143,TODAY()-2),2,FALSE())),$E53)</f>
        <v/>
      </c>
      <c r="AI143" s="368" t="str">
        <f t="array" ref="AI143">IFERROR(IFERROR(IFERROR(IF(TODAY()&gt;=$H142,VLOOKUP(XLOOKUP(AI$115,dds!$2:$2,dds!$4:$4),STOCKHISTORY($A143,XLOOKUP(AI$115,dds!$2:$2,dds!$4:$4)),2,FALSE()),VLOOKUP(TODAY(),STOCKHISTORY($A143,TODAY()),2,FALSE())),VLOOKUP(TODAY()-1,STOCKHISTORY($A143,TODAY()-1),2,FALSE())),VLOOKUP(TODAY()-2,STOCKHISTORY($A143,TODAY()-2),2,FALSE())),$E53)</f>
        <v/>
      </c>
      <c r="AJ143" s="368" t="str">
        <f t="array" ref="AJ143">IFERROR(IFERROR(IFERROR(IF(TODAY()&gt;=$H142,VLOOKUP(XLOOKUP(AJ$115,dds!$2:$2,dds!$4:$4),STOCKHISTORY($A143,XLOOKUP(AJ$115,dds!$2:$2,dds!$4:$4)),2,FALSE()),VLOOKUP(TODAY(),STOCKHISTORY($A143,TODAY()),2,FALSE())),VLOOKUP(TODAY()-1,STOCKHISTORY($A143,TODAY()-1),2,FALSE())),VLOOKUP(TODAY()-2,STOCKHISTORY($A143,TODAY()-2),2,FALSE())),$E53)</f>
        <v/>
      </c>
      <c r="AK143" s="368" t="str">
        <f t="array" ref="AK143">IFERROR(IFERROR(IFERROR(IF(TODAY()&gt;=$H142,VLOOKUP(XLOOKUP(AK$115,dds!$2:$2,dds!$4:$4),STOCKHISTORY($A143,XLOOKUP(AK$115,dds!$2:$2,dds!$4:$4)),2,FALSE()),VLOOKUP(TODAY(),STOCKHISTORY($A143,TODAY()),2,FALSE())),VLOOKUP(TODAY()-1,STOCKHISTORY($A143,TODAY()-1),2,FALSE())),VLOOKUP(TODAY()-2,STOCKHISTORY($A143,TODAY()-2),2,FALSE())),$E53)</f>
        <v/>
      </c>
      <c r="AL143" s="368" t="str">
        <f t="array" ref="AL143">IFERROR(IFERROR(IFERROR(IF(TODAY()&gt;=$H142,VLOOKUP(XLOOKUP(AL$115,dds!$2:$2,dds!$4:$4),STOCKHISTORY($A143,XLOOKUP(AL$115,dds!$2:$2,dds!$4:$4)),2,FALSE()),VLOOKUP(TODAY(),STOCKHISTORY($A143,TODAY()),2,FALSE())),VLOOKUP(TODAY()-1,STOCKHISTORY($A143,TODAY()-1),2,FALSE())),VLOOKUP(TODAY()-2,STOCKHISTORY($A143,TODAY()-2),2,FALSE())),$E53)</f>
        <v/>
      </c>
      <c r="AM143" s="368" t="str">
        <f t="array" ref="AM143">IFERROR(IFERROR(IFERROR(IF(TODAY()&gt;=$H142,VLOOKUP(XLOOKUP(AM$115,dds!$2:$2,dds!$4:$4),STOCKHISTORY($A143,XLOOKUP(AM$115,dds!$2:$2,dds!$4:$4)),2,FALSE()),VLOOKUP(TODAY(),STOCKHISTORY($A143,TODAY()),2,FALSE())),VLOOKUP(TODAY()-1,STOCKHISTORY($A143,TODAY()-1),2,FALSE())),VLOOKUP(TODAY()-2,STOCKHISTORY($A143,TODAY()-2),2,FALSE())),$E53)</f>
        <v/>
      </c>
      <c r="AN143" s="368" t="str">
        <f t="array" ref="AN143">IFERROR(IFERROR(IFERROR(IF(TODAY()&gt;=$H142,VLOOKUP(XLOOKUP(AN$115,dds!$2:$2,dds!$4:$4),STOCKHISTORY($A143,XLOOKUP(AN$115,dds!$2:$2,dds!$4:$4)),2,FALSE()),VLOOKUP(TODAY(),STOCKHISTORY($A143,TODAY()),2,FALSE())),VLOOKUP(TODAY()-1,STOCKHISTORY($A143,TODAY()-1),2,FALSE())),VLOOKUP(TODAY()-2,STOCKHISTORY($A143,TODAY()-2),2,FALSE())),$E53)</f>
        <v/>
      </c>
      <c r="AO143" s="368" t="str">
        <f t="array" ref="AO143">IFERROR(IFERROR(IFERROR(IF(TODAY()&gt;=$H142,VLOOKUP(XLOOKUP(AO$115,dds!$2:$2,dds!$4:$4),STOCKHISTORY($A143,XLOOKUP(AO$115,dds!$2:$2,dds!$4:$4)),2,FALSE()),VLOOKUP(TODAY(),STOCKHISTORY($A143,TODAY()),2,FALSE())),VLOOKUP(TODAY()-1,STOCKHISTORY($A143,TODAY()-1),2,FALSE())),VLOOKUP(TODAY()-2,STOCKHISTORY($A143,TODAY()-2),2,FALSE())),$E53)</f>
        <v/>
      </c>
      <c r="AP143" s="368" t="str">
        <f t="array" ref="AP143">IFERROR(IFERROR(IFERROR(IF(TODAY()&gt;=$H142,VLOOKUP(XLOOKUP(AP$115,dds!$2:$2,dds!$4:$4),STOCKHISTORY($A143,XLOOKUP(AP$115,dds!$2:$2,dds!$4:$4)),2,FALSE()),VLOOKUP(TODAY(),STOCKHISTORY($A143,TODAY()),2,FALSE())),VLOOKUP(TODAY()-1,STOCKHISTORY($A143,TODAY()-1),2,FALSE())),VLOOKUP(TODAY()-2,STOCKHISTORY($A143,TODAY()-2),2,FALSE())),$E53)</f>
        <v/>
      </c>
      <c r="AQ143" s="368" t="str">
        <f t="array" ref="AQ143">IFERROR(IFERROR(IFERROR(IF(TODAY()&gt;=$H142,VLOOKUP(XLOOKUP(AQ$115,dds!$2:$2,dds!$4:$4),STOCKHISTORY($A143,XLOOKUP(AQ$115,dds!$2:$2,dds!$4:$4)),2,FALSE()),VLOOKUP(TODAY(),STOCKHISTORY($A143,TODAY()),2,FALSE())),VLOOKUP(TODAY()-1,STOCKHISTORY($A143,TODAY()-1),2,FALSE())),VLOOKUP(TODAY()-2,STOCKHISTORY($A143,TODAY()-2),2,FALSE())),$E53)</f>
        <v/>
      </c>
      <c r="AR143" s="368" t="str">
        <f t="array" ref="AR143">IFERROR(IFERROR(IFERROR(IF(TODAY()&gt;=$H142,VLOOKUP(XLOOKUP(AR$115,dds!$2:$2,dds!$4:$4),STOCKHISTORY($A143,XLOOKUP(AR$115,dds!$2:$2,dds!$4:$4)),2,FALSE()),VLOOKUP(TODAY(),STOCKHISTORY($A143,TODAY()),2,FALSE())),VLOOKUP(TODAY()-1,STOCKHISTORY($A143,TODAY()-1),2,FALSE())),VLOOKUP(TODAY()-2,STOCKHISTORY($A143,TODAY()-2),2,FALSE())),$E53)</f>
        <v/>
      </c>
      <c r="AS143" s="368" t="str">
        <f t="array" ref="AS143">IFERROR(IFERROR(IFERROR(IF(TODAY()&gt;=$H142,VLOOKUP(XLOOKUP(AS$115,dds!$2:$2,dds!$4:$4),STOCKHISTORY($A143,XLOOKUP(AS$115,dds!$2:$2,dds!$4:$4)),2,FALSE()),VLOOKUP(TODAY(),STOCKHISTORY($A143,TODAY()),2,FALSE())),VLOOKUP(TODAY()-1,STOCKHISTORY($A143,TODAY()-1),2,FALSE())),VLOOKUP(TODAY()-2,STOCKHISTORY($A143,TODAY()-2),2,FALSE())),$E53)</f>
        <v/>
      </c>
      <c r="AT143" s="368" t="str">
        <f t="array" ref="AT143">IFERROR(IFERROR(IFERROR(IF(TODAY()&gt;=$H142,VLOOKUP(XLOOKUP(AT$115,dds!$2:$2,dds!$4:$4),STOCKHISTORY($A143,XLOOKUP(AT$115,dds!$2:$2,dds!$4:$4)),2,FALSE()),VLOOKUP(TODAY(),STOCKHISTORY($A143,TODAY()),2,FALSE())),VLOOKUP(TODAY()-1,STOCKHISTORY($A143,TODAY()-1),2,FALSE())),VLOOKUP(TODAY()-2,STOCKHISTORY($A143,TODAY()-2),2,FALSE())),$E53)</f>
        <v/>
      </c>
      <c r="AU143" s="368" t="str">
        <f t="array" ref="AU143">IFERROR(IFERROR(IFERROR(IF(TODAY()&gt;=$H142,VLOOKUP(XLOOKUP(AU$115,dds!$2:$2,dds!$4:$4),STOCKHISTORY($A143,XLOOKUP(AU$115,dds!$2:$2,dds!$4:$4)),2,FALSE()),VLOOKUP(TODAY(),STOCKHISTORY($A143,TODAY()),2,FALSE())),VLOOKUP(TODAY()-1,STOCKHISTORY($A143,TODAY()-1),2,FALSE())),VLOOKUP(TODAY()-2,STOCKHISTORY($A143,TODAY()-2),2,FALSE())),$E53)</f>
        <v/>
      </c>
      <c r="AV143" s="368" t="str">
        <f t="array" ref="AV143">IFERROR(IFERROR(IFERROR(IF(TODAY()&gt;=$H142,VLOOKUP(XLOOKUP(AV$115,dds!$2:$2,dds!$4:$4),STOCKHISTORY($A143,XLOOKUP(AV$115,dds!$2:$2,dds!$4:$4)),2,FALSE()),VLOOKUP(TODAY(),STOCKHISTORY($A143,TODAY()),2,FALSE())),VLOOKUP(TODAY()-1,STOCKHISTORY($A143,TODAY()-1),2,FALSE())),VLOOKUP(TODAY()-2,STOCKHISTORY($A143,TODAY()-2),2,FALSE())),$E53)</f>
        <v/>
      </c>
      <c r="AW143" s="368" t="str">
        <f t="array" ref="AW143">IFERROR(IFERROR(IFERROR(IF(TODAY()&gt;=$H142,VLOOKUP(XLOOKUP(AW$115,dds!$2:$2,dds!$4:$4),STOCKHISTORY($A143,XLOOKUP(AW$115,dds!$2:$2,dds!$4:$4)),2,FALSE()),VLOOKUP(TODAY(),STOCKHISTORY($A143,TODAY()),2,FALSE())),VLOOKUP(TODAY()-1,STOCKHISTORY($A143,TODAY()-1),2,FALSE())),VLOOKUP(TODAY()-2,STOCKHISTORY($A143,TODAY()-2),2,FALSE())),$E53)</f>
        <v/>
      </c>
      <c r="AX143" s="368" t="str">
        <f t="array" ref="AX143">IFERROR(IFERROR(IFERROR(IF(TODAY()&gt;=$H142,VLOOKUP(XLOOKUP(AX$115,dds!$2:$2,dds!$4:$4),STOCKHISTORY($A143,XLOOKUP(AX$115,dds!$2:$2,dds!$4:$4)),2,FALSE()),VLOOKUP(TODAY(),STOCKHISTORY($A143,TODAY()),2,FALSE())),VLOOKUP(TODAY()-1,STOCKHISTORY($A143,TODAY()-1),2,FALSE())),VLOOKUP(TODAY()-2,STOCKHISTORY($A143,TODAY()-2),2,FALSE())),$E53)</f>
        <v/>
      </c>
      <c r="AY143" s="368" t="str">
        <f t="array" ref="AY143">IFERROR(IFERROR(IFERROR(IF(TODAY()&gt;=$H142,VLOOKUP(XLOOKUP(AY$115,dds!$2:$2,dds!$4:$4),STOCKHISTORY($A143,XLOOKUP(AY$115,dds!$2:$2,dds!$4:$4)),2,FALSE()),VLOOKUP(TODAY(),STOCKHISTORY($A143,TODAY()),2,FALSE())),VLOOKUP(TODAY()-1,STOCKHISTORY($A143,TODAY()-1),2,FALSE())),VLOOKUP(TODAY()-2,STOCKHISTORY($A143,TODAY()-2),2,FALSE())),$E53)</f>
        <v/>
      </c>
      <c r="AZ143" s="368" t="str">
        <f t="array" ref="AZ143">IFERROR(IFERROR(IFERROR(IF(TODAY()&gt;=$H142,VLOOKUP(XLOOKUP(AZ$115,dds!$2:$2,dds!$4:$4),STOCKHISTORY($A143,XLOOKUP(AZ$115,dds!$2:$2,dds!$4:$4)),2,FALSE()),VLOOKUP(TODAY(),STOCKHISTORY($A143,TODAY()),2,FALSE())),VLOOKUP(TODAY()-1,STOCKHISTORY($A143,TODAY()-1),2,FALSE())),VLOOKUP(TODAY()-2,STOCKHISTORY($A143,TODAY()-2),2,FALSE())),$E53)</f>
        <v/>
      </c>
      <c r="BA143" s="368" t="str">
        <f t="array" ref="BA143">IFERROR(IFERROR(IFERROR(IF(TODAY()&gt;=$H142,VLOOKUP(XLOOKUP(BA$115,dds!$2:$2,dds!$4:$4),STOCKHISTORY($A143,XLOOKUP(BA$115,dds!$2:$2,dds!$4:$4)),2,FALSE()),VLOOKUP(TODAY(),STOCKHISTORY($A143,TODAY()),2,FALSE())),VLOOKUP(TODAY()-1,STOCKHISTORY($A143,TODAY()-1),2,FALSE())),VLOOKUP(TODAY()-2,STOCKHISTORY($A143,TODAY()-2),2,FALSE())),$E53)</f>
        <v/>
      </c>
      <c r="BB143" s="368" t="str">
        <f t="array" ref="BB143">IFERROR(IFERROR(IFERROR(IF(TODAY()&gt;=$H142,VLOOKUP(XLOOKUP(BB$115,dds!$2:$2,dds!$4:$4),STOCKHISTORY($A143,XLOOKUP(BB$115,dds!$2:$2,dds!$4:$4)),2,FALSE()),VLOOKUP(TODAY(),STOCKHISTORY($A143,TODAY()),2,FALSE())),VLOOKUP(TODAY()-1,STOCKHISTORY($A143,TODAY()-1),2,FALSE())),VLOOKUP(TODAY()-2,STOCKHISTORY($A143,TODAY()-2),2,FALSE())),$E53)</f>
        <v/>
      </c>
      <c r="BC143" s="368" t="str">
        <f t="array" ref="BC143">IFERROR(IFERROR(IFERROR(IF(TODAY()&gt;=$H142,VLOOKUP(XLOOKUP(BC$115,dds!$2:$2,dds!$4:$4),STOCKHISTORY($A143,XLOOKUP(BC$115,dds!$2:$2,dds!$4:$4)),2,FALSE()),VLOOKUP(TODAY(),STOCKHISTORY($A143,TODAY()),2,FALSE())),VLOOKUP(TODAY()-1,STOCKHISTORY($A143,TODAY()-1),2,FALSE())),VLOOKUP(TODAY()-2,STOCKHISTORY($A143,TODAY()-2),2,FALSE())),$E53)</f>
        <v/>
      </c>
      <c r="BD143" s="368" t="str">
        <f t="array" ref="BD143">IFERROR(IFERROR(IFERROR(IF(TODAY()&gt;=$H142,VLOOKUP(XLOOKUP(BD$115,dds!$2:$2,dds!$4:$4),STOCKHISTORY($A143,XLOOKUP(BD$115,dds!$2:$2,dds!$4:$4)),2,FALSE()),VLOOKUP(TODAY(),STOCKHISTORY($A143,TODAY()),2,FALSE())),VLOOKUP(TODAY()-1,STOCKHISTORY($A143,TODAY()-1),2,FALSE())),VLOOKUP(TODAY()-2,STOCKHISTORY($A143,TODAY()-2),2,FALSE())),$E53)</f>
        <v/>
      </c>
      <c r="BE143" s="368" t="str">
        <f t="array" ref="BE143">IFERROR(IFERROR(IFERROR(IF(TODAY()&gt;=$H142,VLOOKUP(XLOOKUP(BE$115,dds!$2:$2,dds!$4:$4),STOCKHISTORY($A143,XLOOKUP(BE$115,dds!$2:$2,dds!$4:$4)),2,FALSE()),VLOOKUP(TODAY(),STOCKHISTORY($A143,TODAY()),2,FALSE())),VLOOKUP(TODAY()-1,STOCKHISTORY($A143,TODAY()-1),2,FALSE())),VLOOKUP(TODAY()-2,STOCKHISTORY($A143,TODAY()-2),2,FALSE())),$E53)</f>
        <v/>
      </c>
      <c r="BF143" s="368" t="str">
        <f t="array" ref="BF143">IFERROR(IFERROR(IFERROR(IF(TODAY()&gt;=$H142,VLOOKUP(XLOOKUP(BF$115,dds!$2:$2,dds!$4:$4),STOCKHISTORY($A143,XLOOKUP(BF$115,dds!$2:$2,dds!$4:$4)),2,FALSE()),VLOOKUP(TODAY(),STOCKHISTORY($A143,TODAY()),2,FALSE())),VLOOKUP(TODAY()-1,STOCKHISTORY($A143,TODAY()-1),2,FALSE())),VLOOKUP(TODAY()-2,STOCKHISTORY($A143,TODAY()-2),2,FALSE())),$E53)</f>
        <v/>
      </c>
      <c r="BG143" s="368" t="str">
        <f t="array" ref="BG143">IFERROR(IFERROR(IFERROR(IF(TODAY()&gt;=$H142,VLOOKUP(XLOOKUP(BG$115,dds!$2:$2,dds!$4:$4),STOCKHISTORY($A143,XLOOKUP(BG$115,dds!$2:$2,dds!$4:$4)),2,FALSE()),VLOOKUP(TODAY(),STOCKHISTORY($A143,TODAY()),2,FALSE())),VLOOKUP(TODAY()-1,STOCKHISTORY($A143,TODAY()-1),2,FALSE())),VLOOKUP(TODAY()-2,STOCKHISTORY($A143,TODAY()-2),2,FALSE())),$E53)</f>
        <v/>
      </c>
      <c r="BH143" s="368" t="str">
        <f t="array" ref="BH143">IFERROR(IFERROR(IFERROR(IF(TODAY()&gt;=$H142,VLOOKUP(XLOOKUP(BH$115,dds!$2:$2,dds!$4:$4),STOCKHISTORY($A143,XLOOKUP(BH$115,dds!$2:$2,dds!$4:$4)),2,FALSE()),VLOOKUP(TODAY(),STOCKHISTORY($A143,TODAY()),2,FALSE())),VLOOKUP(TODAY()-1,STOCKHISTORY($A143,TODAY()-1),2,FALSE())),VLOOKUP(TODAY()-2,STOCKHISTORY($A143,TODAY()-2),2,FALSE())),$E53)</f>
        <v/>
      </c>
      <c r="BI143" s="368" t="str">
        <f t="array" ref="BI143">IFERROR(IFERROR(IFERROR(IF(TODAY()&gt;=$H142,VLOOKUP(XLOOKUP(BI$115,dds!$2:$2,dds!$4:$4),STOCKHISTORY($A143,XLOOKUP(BI$115,dds!$2:$2,dds!$4:$4)),2,FALSE()),VLOOKUP(TODAY(),STOCKHISTORY($A143,TODAY()),2,FALSE())),VLOOKUP(TODAY()-1,STOCKHISTORY($A143,TODAY()-1),2,FALSE())),VLOOKUP(TODAY()-2,STOCKHISTORY($A143,TODAY()-2),2,FALSE())),$E53)</f>
        <v/>
      </c>
      <c r="BJ143" s="368" t="str">
        <f t="array" ref="BJ143">IFERROR(IFERROR(IFERROR(IF(TODAY()&gt;=$H142,VLOOKUP(XLOOKUP(BJ$115,dds!$2:$2,dds!$4:$4),STOCKHISTORY($A143,XLOOKUP(BJ$115,dds!$2:$2,dds!$4:$4)),2,FALSE()),VLOOKUP(TODAY(),STOCKHISTORY($A143,TODAY()),2,FALSE())),VLOOKUP(TODAY()-1,STOCKHISTORY($A143,TODAY()-1),2,FALSE())),VLOOKUP(TODAY()-2,STOCKHISTORY($A143,TODAY()-2),2,FALSE())),$E53)</f>
        <v/>
      </c>
      <c r="BK143" s="368" t="str">
        <f t="array" ref="BK143">IFERROR(IFERROR(IFERROR(IF(TODAY()&gt;=$H142,VLOOKUP(XLOOKUP(BK$115,dds!$2:$2,dds!$4:$4),STOCKHISTORY($A143,XLOOKUP(BK$115,dds!$2:$2,dds!$4:$4)),2,FALSE()),VLOOKUP(TODAY(),STOCKHISTORY($A143,TODAY()),2,FALSE())),VLOOKUP(TODAY()-1,STOCKHISTORY($A143,TODAY()-1),2,FALSE())),VLOOKUP(TODAY()-2,STOCKHISTORY($A143,TODAY()-2),2,FALSE())),$E53)</f>
        <v/>
      </c>
      <c r="BL143" s="368" t="str">
        <f t="array" ref="BL143">IFERROR(IFERROR(IFERROR(IF(TODAY()&gt;=$H142,VLOOKUP(XLOOKUP(BL$115,dds!$2:$2,dds!$4:$4),STOCKHISTORY($A143,XLOOKUP(BL$115,dds!$2:$2,dds!$4:$4)),2,FALSE()),VLOOKUP(TODAY(),STOCKHISTORY($A143,TODAY()),2,FALSE())),VLOOKUP(TODAY()-1,STOCKHISTORY($A143,TODAY()-1),2,FALSE())),VLOOKUP(TODAY()-2,STOCKHISTORY($A143,TODAY()-2),2,FALSE())),$E53)</f>
        <v/>
      </c>
    </row>
    <row r="144" ht="14.25" customHeight="1">
      <c r="A144" s="367"/>
      <c r="B144" s="367"/>
      <c r="C144" s="440" t="str">
        <f t="shared" si="2"/>
        <v/>
      </c>
      <c r="D144" s="367"/>
      <c r="E144" s="368" t="str">
        <f t="array" ref="E144">IFERROR(IFERROR(IFERROR(IF(TODAY()&gt;=$H143,VLOOKUP(XLOOKUP(E$115,dds!$2:$2,dds!$4:$4),STOCKHISTORY($A144,XLOOKUP(E$115,dds!$2:$2,dds!$4:$4)),2,FALSE()),VLOOKUP(TODAY(),STOCKHISTORY($A144,TODAY()),2,FALSE())),VLOOKUP(TODAY()-1,STOCKHISTORY($A144,TODAY()-1),2,FALSE())),VLOOKUP(TODAY()-2,STOCKHISTORY($A144,TODAY()-2),2,FALSE())),$E54)</f>
        <v/>
      </c>
      <c r="F144" s="368" t="str">
        <f t="array" ref="F144">IFERROR(IFERROR(IFERROR(IF(TODAY()&gt;=$H143,VLOOKUP(XLOOKUP(F$115,dds!$2:$2,dds!$4:$4),STOCKHISTORY($A144,XLOOKUP(F$115,dds!$2:$2,dds!$4:$4)),2,FALSE()),VLOOKUP(TODAY(),STOCKHISTORY($A144,TODAY()),2,FALSE())),VLOOKUP(TODAY()-1,STOCKHISTORY($A144,TODAY()-1),2,FALSE())),VLOOKUP(TODAY()-2,STOCKHISTORY($A144,TODAY()-2),2,FALSE())),$E54)</f>
        <v/>
      </c>
      <c r="G144" s="368" t="str">
        <f t="array" ref="G144">IFERROR(IFERROR(IFERROR(IF(TODAY()&gt;=$H143,VLOOKUP(XLOOKUP(G$115,dds!$2:$2,dds!$4:$4),STOCKHISTORY($A144,XLOOKUP(G$115,dds!$2:$2,dds!$4:$4)),2,FALSE()),VLOOKUP(TODAY(),STOCKHISTORY($A144,TODAY()),2,FALSE())),VLOOKUP(TODAY()-1,STOCKHISTORY($A144,TODAY()-1),2,FALSE())),VLOOKUP(TODAY()-2,STOCKHISTORY($A144,TODAY()-2),2,FALSE())),$E54)</f>
        <v/>
      </c>
      <c r="H144" s="368" t="str">
        <f t="array" ref="H144">IFERROR(IFERROR(IFERROR(IF(TODAY()&gt;=$H143,VLOOKUP(XLOOKUP(H$115,dds!$2:$2,dds!$4:$4),STOCKHISTORY($A144,XLOOKUP(H$115,dds!$2:$2,dds!$4:$4)),2,FALSE()),VLOOKUP(TODAY(),STOCKHISTORY($A144,TODAY()),2,FALSE())),VLOOKUP(TODAY()-1,STOCKHISTORY($A144,TODAY()-1),2,FALSE())),VLOOKUP(TODAY()-2,STOCKHISTORY($A144,TODAY()-2),2,FALSE())),$E54)</f>
        <v/>
      </c>
      <c r="I144" s="368" t="str">
        <f t="array" ref="I144">IFERROR(IFERROR(IFERROR(IF(TODAY()&gt;=$H143,VLOOKUP(XLOOKUP(I$115,dds!$2:$2,dds!$4:$4),STOCKHISTORY($A144,XLOOKUP(I$115,dds!$2:$2,dds!$4:$4)),2,FALSE()),VLOOKUP(TODAY(),STOCKHISTORY($A144,TODAY()),2,FALSE())),VLOOKUP(TODAY()-1,STOCKHISTORY($A144,TODAY()-1),2,FALSE())),VLOOKUP(TODAY()-2,STOCKHISTORY($A144,TODAY()-2),2,FALSE())),$E54)</f>
        <v/>
      </c>
      <c r="J144" s="368" t="str">
        <f t="array" ref="J144">IFERROR(IFERROR(IFERROR(IF(TODAY()&gt;=$H143,VLOOKUP(XLOOKUP(J$115,dds!$2:$2,dds!$4:$4),STOCKHISTORY($A144,XLOOKUP(J$115,dds!$2:$2,dds!$4:$4)),2,FALSE()),VLOOKUP(TODAY(),STOCKHISTORY($A144,TODAY()),2,FALSE())),VLOOKUP(TODAY()-1,STOCKHISTORY($A144,TODAY()-1),2,FALSE())),VLOOKUP(TODAY()-2,STOCKHISTORY($A144,TODAY()-2),2,FALSE())),$E54)</f>
        <v/>
      </c>
      <c r="K144" s="368" t="str">
        <f t="array" ref="K144">IFERROR(IFERROR(IFERROR(IF(TODAY()&gt;=$H143,VLOOKUP(XLOOKUP(K$115,dds!$2:$2,dds!$4:$4),STOCKHISTORY($A144,XLOOKUP(K$115,dds!$2:$2,dds!$4:$4)),2,FALSE()),VLOOKUP(TODAY(),STOCKHISTORY($A144,TODAY()),2,FALSE())),VLOOKUP(TODAY()-1,STOCKHISTORY($A144,TODAY()-1),2,FALSE())),VLOOKUP(TODAY()-2,STOCKHISTORY($A144,TODAY()-2),2,FALSE())),$E54)</f>
        <v/>
      </c>
      <c r="L144" s="368" t="str">
        <f t="array" ref="L144">IFERROR(IFERROR(IFERROR(IF(TODAY()&gt;=$H143,VLOOKUP(XLOOKUP(L$115,dds!$2:$2,dds!$4:$4),STOCKHISTORY($A144,XLOOKUP(L$115,dds!$2:$2,dds!$4:$4)),2,FALSE()),VLOOKUP(TODAY(),STOCKHISTORY($A144,TODAY()),2,FALSE())),VLOOKUP(TODAY()-1,STOCKHISTORY($A144,TODAY()-1),2,FALSE())),VLOOKUP(TODAY()-2,STOCKHISTORY($A144,TODAY()-2),2,FALSE())),$E54)</f>
        <v/>
      </c>
      <c r="M144" s="368" t="str">
        <f t="array" ref="M144">IFERROR(IFERROR(IFERROR(IF(TODAY()&gt;=$H143,VLOOKUP(XLOOKUP(M$115,dds!$2:$2,dds!$4:$4),STOCKHISTORY($A144,XLOOKUP(M$115,dds!$2:$2,dds!$4:$4)),2,FALSE()),VLOOKUP(TODAY(),STOCKHISTORY($A144,TODAY()),2,FALSE())),VLOOKUP(TODAY()-1,STOCKHISTORY($A144,TODAY()-1),2,FALSE())),VLOOKUP(TODAY()-2,STOCKHISTORY($A144,TODAY()-2),2,FALSE())),$E54)</f>
        <v/>
      </c>
      <c r="N144" s="368" t="str">
        <f t="array" ref="N144">IFERROR(IFERROR(IFERROR(IF(TODAY()&gt;=$H143,VLOOKUP(XLOOKUP(N$115,dds!$2:$2,dds!$4:$4),STOCKHISTORY($A144,XLOOKUP(N$115,dds!$2:$2,dds!$4:$4)),2,FALSE()),VLOOKUP(TODAY(),STOCKHISTORY($A144,TODAY()),2,FALSE())),VLOOKUP(TODAY()-1,STOCKHISTORY($A144,TODAY()-1),2,FALSE())),VLOOKUP(TODAY()-2,STOCKHISTORY($A144,TODAY()-2),2,FALSE())),$E54)</f>
        <v/>
      </c>
      <c r="O144" s="368" t="str">
        <f t="array" ref="O144">IFERROR(IFERROR(IFERROR(IF(TODAY()&gt;=$H143,VLOOKUP(XLOOKUP(O$115,dds!$2:$2,dds!$4:$4),STOCKHISTORY($A144,XLOOKUP(O$115,dds!$2:$2,dds!$4:$4)),2,FALSE()),VLOOKUP(TODAY(),STOCKHISTORY($A144,TODAY()),2,FALSE())),VLOOKUP(TODAY()-1,STOCKHISTORY($A144,TODAY()-1),2,FALSE())),VLOOKUP(TODAY()-2,STOCKHISTORY($A144,TODAY()-2),2,FALSE())),$E54)</f>
        <v/>
      </c>
      <c r="P144" s="368" t="str">
        <f t="array" ref="P144">IFERROR(IFERROR(IFERROR(IF(TODAY()&gt;=$H143,VLOOKUP(XLOOKUP(P$115,dds!$2:$2,dds!$4:$4),STOCKHISTORY($A144,XLOOKUP(P$115,dds!$2:$2,dds!$4:$4)),2,FALSE()),VLOOKUP(TODAY(),STOCKHISTORY($A144,TODAY()),2,FALSE())),VLOOKUP(TODAY()-1,STOCKHISTORY($A144,TODAY()-1),2,FALSE())),VLOOKUP(TODAY()-2,STOCKHISTORY($A144,TODAY()-2),2,FALSE())),$E54)</f>
        <v/>
      </c>
      <c r="Q144" s="368" t="str">
        <f t="array" ref="Q144">IFERROR(IFERROR(IFERROR(IF(TODAY()&gt;=$H143,VLOOKUP(XLOOKUP(Q$115,dds!$2:$2,dds!$4:$4),STOCKHISTORY($A144,XLOOKUP(Q$115,dds!$2:$2,dds!$4:$4)),2,FALSE()),VLOOKUP(TODAY(),STOCKHISTORY($A144,TODAY()),2,FALSE())),VLOOKUP(TODAY()-1,STOCKHISTORY($A144,TODAY()-1),2,FALSE())),VLOOKUP(TODAY()-2,STOCKHISTORY($A144,TODAY()-2),2,FALSE())),$E54)</f>
        <v/>
      </c>
      <c r="R144" s="368" t="str">
        <f t="array" ref="R144">IFERROR(IFERROR(IFERROR(IF(TODAY()&gt;=$H143,VLOOKUP(XLOOKUP(R$115,dds!$2:$2,dds!$4:$4),STOCKHISTORY($A144,XLOOKUP(R$115,dds!$2:$2,dds!$4:$4)),2,FALSE()),VLOOKUP(TODAY(),STOCKHISTORY($A144,TODAY()),2,FALSE())),VLOOKUP(TODAY()-1,STOCKHISTORY($A144,TODAY()-1),2,FALSE())),VLOOKUP(TODAY()-2,STOCKHISTORY($A144,TODAY()-2),2,FALSE())),$E54)</f>
        <v/>
      </c>
      <c r="S144" s="368" t="str">
        <f t="array" ref="S144">IFERROR(IFERROR(IFERROR(IF(TODAY()&gt;=$H143,VLOOKUP(XLOOKUP(S$115,dds!$2:$2,dds!$4:$4),STOCKHISTORY($A144,XLOOKUP(S$115,dds!$2:$2,dds!$4:$4)),2,FALSE()),VLOOKUP(TODAY(),STOCKHISTORY($A144,TODAY()),2,FALSE())),VLOOKUP(TODAY()-1,STOCKHISTORY($A144,TODAY()-1),2,FALSE())),VLOOKUP(TODAY()-2,STOCKHISTORY($A144,TODAY()-2),2,FALSE())),$E54)</f>
        <v/>
      </c>
      <c r="T144" s="368" t="str">
        <f t="array" ref="T144">IFERROR(IFERROR(IFERROR(IF(TODAY()&gt;=$H143,VLOOKUP(XLOOKUP(T$115,dds!$2:$2,dds!$4:$4),STOCKHISTORY($A144,XLOOKUP(T$115,dds!$2:$2,dds!$4:$4)),2,FALSE()),VLOOKUP(TODAY(),STOCKHISTORY($A144,TODAY()),2,FALSE())),VLOOKUP(TODAY()-1,STOCKHISTORY($A144,TODAY()-1),2,FALSE())),VLOOKUP(TODAY()-2,STOCKHISTORY($A144,TODAY()-2),2,FALSE())),$E54)</f>
        <v/>
      </c>
      <c r="U144" s="368" t="str">
        <f t="array" ref="U144">IFERROR(IFERROR(IFERROR(IF(TODAY()&gt;=$H143,VLOOKUP(XLOOKUP(U$115,dds!$2:$2,dds!$4:$4),STOCKHISTORY($A144,XLOOKUP(U$115,dds!$2:$2,dds!$4:$4)),2,FALSE()),VLOOKUP(TODAY(),STOCKHISTORY($A144,TODAY()),2,FALSE())),VLOOKUP(TODAY()-1,STOCKHISTORY($A144,TODAY()-1),2,FALSE())),VLOOKUP(TODAY()-2,STOCKHISTORY($A144,TODAY()-2),2,FALSE())),$E54)</f>
        <v/>
      </c>
      <c r="V144" s="368" t="str">
        <f t="array" ref="V144">IFERROR(IFERROR(IFERROR(IF(TODAY()&gt;=$H143,VLOOKUP(XLOOKUP(V$115,dds!$2:$2,dds!$4:$4),STOCKHISTORY($A144,XLOOKUP(V$115,dds!$2:$2,dds!$4:$4)),2,FALSE()),VLOOKUP(TODAY(),STOCKHISTORY($A144,TODAY()),2,FALSE())),VLOOKUP(TODAY()-1,STOCKHISTORY($A144,TODAY()-1),2,FALSE())),VLOOKUP(TODAY()-2,STOCKHISTORY($A144,TODAY()-2),2,FALSE())),$E54)</f>
        <v/>
      </c>
      <c r="W144" s="368" t="str">
        <f t="array" ref="W144">IFERROR(IFERROR(IFERROR(IF(TODAY()&gt;=$H143,VLOOKUP(XLOOKUP(W$115,dds!$2:$2,dds!$4:$4),STOCKHISTORY($A144,XLOOKUP(W$115,dds!$2:$2,dds!$4:$4)),2,FALSE()),VLOOKUP(TODAY(),STOCKHISTORY($A144,TODAY()),2,FALSE())),VLOOKUP(TODAY()-1,STOCKHISTORY($A144,TODAY()-1),2,FALSE())),VLOOKUP(TODAY()-2,STOCKHISTORY($A144,TODAY()-2),2,FALSE())),$E54)</f>
        <v/>
      </c>
      <c r="X144" s="368" t="str">
        <f t="array" ref="X144">IFERROR(IFERROR(IFERROR(IF(TODAY()&gt;=$H143,VLOOKUP(XLOOKUP(X$115,dds!$2:$2,dds!$4:$4),STOCKHISTORY($A144,XLOOKUP(X$115,dds!$2:$2,dds!$4:$4)),2,FALSE()),VLOOKUP(TODAY(),STOCKHISTORY($A144,TODAY()),2,FALSE())),VLOOKUP(TODAY()-1,STOCKHISTORY($A144,TODAY()-1),2,FALSE())),VLOOKUP(TODAY()-2,STOCKHISTORY($A144,TODAY()-2),2,FALSE())),$E54)</f>
        <v/>
      </c>
      <c r="Y144" s="368" t="str">
        <f t="array" ref="Y144">IFERROR(IFERROR(IFERROR(IF(TODAY()&gt;=$H143,VLOOKUP(XLOOKUP(Y$115,dds!$2:$2,dds!$4:$4),STOCKHISTORY($A144,XLOOKUP(Y$115,dds!$2:$2,dds!$4:$4)),2,FALSE()),VLOOKUP(TODAY(),STOCKHISTORY($A144,TODAY()),2,FALSE())),VLOOKUP(TODAY()-1,STOCKHISTORY($A144,TODAY()-1),2,FALSE())),VLOOKUP(TODAY()-2,STOCKHISTORY($A144,TODAY()-2),2,FALSE())),$E54)</f>
        <v/>
      </c>
      <c r="Z144" s="368" t="str">
        <f t="array" ref="Z144">IFERROR(IFERROR(IFERROR(IF(TODAY()&gt;=$H143,VLOOKUP(XLOOKUP(Z$115,dds!$2:$2,dds!$4:$4),STOCKHISTORY($A144,XLOOKUP(Z$115,dds!$2:$2,dds!$4:$4)),2,FALSE()),VLOOKUP(TODAY(),STOCKHISTORY($A144,TODAY()),2,FALSE())),VLOOKUP(TODAY()-1,STOCKHISTORY($A144,TODAY()-1),2,FALSE())),VLOOKUP(TODAY()-2,STOCKHISTORY($A144,TODAY()-2),2,FALSE())),$E54)</f>
        <v/>
      </c>
      <c r="AA144" s="368" t="str">
        <f t="array" ref="AA144">IFERROR(IFERROR(IFERROR(IF(TODAY()&gt;=$H143,VLOOKUP(XLOOKUP(AA$115,dds!$2:$2,dds!$4:$4),STOCKHISTORY($A144,XLOOKUP(AA$115,dds!$2:$2,dds!$4:$4)),2,FALSE()),VLOOKUP(TODAY(),STOCKHISTORY($A144,TODAY()),2,FALSE())),VLOOKUP(TODAY()-1,STOCKHISTORY($A144,TODAY()-1),2,FALSE())),VLOOKUP(TODAY()-2,STOCKHISTORY($A144,TODAY()-2),2,FALSE())),$E54)</f>
        <v/>
      </c>
      <c r="AB144" s="368" t="str">
        <f t="array" ref="AB144">IFERROR(IFERROR(IFERROR(IF(TODAY()&gt;=$H143,VLOOKUP(XLOOKUP(AB$115,dds!$2:$2,dds!$4:$4),STOCKHISTORY($A144,XLOOKUP(AB$115,dds!$2:$2,dds!$4:$4)),2,FALSE()),VLOOKUP(TODAY(),STOCKHISTORY($A144,TODAY()),2,FALSE())),VLOOKUP(TODAY()-1,STOCKHISTORY($A144,TODAY()-1),2,FALSE())),VLOOKUP(TODAY()-2,STOCKHISTORY($A144,TODAY()-2),2,FALSE())),$E54)</f>
        <v/>
      </c>
      <c r="AC144" s="368" t="str">
        <f t="array" ref="AC144">IFERROR(IFERROR(IFERROR(IF(TODAY()&gt;=$H143,VLOOKUP(XLOOKUP(AC$115,dds!$2:$2,dds!$4:$4),STOCKHISTORY($A144,XLOOKUP(AC$115,dds!$2:$2,dds!$4:$4)),2,FALSE()),VLOOKUP(TODAY(),STOCKHISTORY($A144,TODAY()),2,FALSE())),VLOOKUP(TODAY()-1,STOCKHISTORY($A144,TODAY()-1),2,FALSE())),VLOOKUP(TODAY()-2,STOCKHISTORY($A144,TODAY()-2),2,FALSE())),$E54)</f>
        <v/>
      </c>
      <c r="AD144" s="368" t="str">
        <f t="array" ref="AD144">IFERROR(IFERROR(IFERROR(IF(TODAY()&gt;=$H143,VLOOKUP(XLOOKUP(AD$115,dds!$2:$2,dds!$4:$4),STOCKHISTORY($A144,XLOOKUP(AD$115,dds!$2:$2,dds!$4:$4)),2,FALSE()),VLOOKUP(TODAY(),STOCKHISTORY($A144,TODAY()),2,FALSE())),VLOOKUP(TODAY()-1,STOCKHISTORY($A144,TODAY()-1),2,FALSE())),VLOOKUP(TODAY()-2,STOCKHISTORY($A144,TODAY()-2),2,FALSE())),$E54)</f>
        <v/>
      </c>
      <c r="AE144" s="368" t="str">
        <f t="array" ref="AE144">IFERROR(IFERROR(IFERROR(IF(TODAY()&gt;=$H143,VLOOKUP(XLOOKUP(AE$115,dds!$2:$2,dds!$4:$4),STOCKHISTORY($A144,XLOOKUP(AE$115,dds!$2:$2,dds!$4:$4)),2,FALSE()),VLOOKUP(TODAY(),STOCKHISTORY($A144,TODAY()),2,FALSE())),VLOOKUP(TODAY()-1,STOCKHISTORY($A144,TODAY()-1),2,FALSE())),VLOOKUP(TODAY()-2,STOCKHISTORY($A144,TODAY()-2),2,FALSE())),$E54)</f>
        <v/>
      </c>
      <c r="AF144" s="368" t="str">
        <f t="array" ref="AF144">IFERROR(IFERROR(IFERROR(IF(TODAY()&gt;=$H143,VLOOKUP(XLOOKUP(AF$115,dds!$2:$2,dds!$4:$4),STOCKHISTORY($A144,XLOOKUP(AF$115,dds!$2:$2,dds!$4:$4)),2,FALSE()),VLOOKUP(TODAY(),STOCKHISTORY($A144,TODAY()),2,FALSE())),VLOOKUP(TODAY()-1,STOCKHISTORY($A144,TODAY()-1),2,FALSE())),VLOOKUP(TODAY()-2,STOCKHISTORY($A144,TODAY()-2),2,FALSE())),$E54)</f>
        <v/>
      </c>
      <c r="AG144" s="368" t="str">
        <f t="array" ref="AG144">IFERROR(IFERROR(IFERROR(IF(TODAY()&gt;=$H143,VLOOKUP(XLOOKUP(AG$115,dds!$2:$2,dds!$4:$4),STOCKHISTORY($A144,XLOOKUP(AG$115,dds!$2:$2,dds!$4:$4)),2,FALSE()),VLOOKUP(TODAY(),STOCKHISTORY($A144,TODAY()),2,FALSE())),VLOOKUP(TODAY()-1,STOCKHISTORY($A144,TODAY()-1),2,FALSE())),VLOOKUP(TODAY()-2,STOCKHISTORY($A144,TODAY()-2),2,FALSE())),$E54)</f>
        <v/>
      </c>
      <c r="AH144" s="368" t="str">
        <f t="array" ref="AH144">IFERROR(IFERROR(IFERROR(IF(TODAY()&gt;=$H143,VLOOKUP(XLOOKUP(AH$115,dds!$2:$2,dds!$4:$4),STOCKHISTORY($A144,XLOOKUP(AH$115,dds!$2:$2,dds!$4:$4)),2,FALSE()),VLOOKUP(TODAY(),STOCKHISTORY($A144,TODAY()),2,FALSE())),VLOOKUP(TODAY()-1,STOCKHISTORY($A144,TODAY()-1),2,FALSE())),VLOOKUP(TODAY()-2,STOCKHISTORY($A144,TODAY()-2),2,FALSE())),$E54)</f>
        <v/>
      </c>
      <c r="AI144" s="368" t="str">
        <f t="array" ref="AI144">IFERROR(IFERROR(IFERROR(IF(TODAY()&gt;=$H143,VLOOKUP(XLOOKUP(AI$115,dds!$2:$2,dds!$4:$4),STOCKHISTORY($A144,XLOOKUP(AI$115,dds!$2:$2,dds!$4:$4)),2,FALSE()),VLOOKUP(TODAY(),STOCKHISTORY($A144,TODAY()),2,FALSE())),VLOOKUP(TODAY()-1,STOCKHISTORY($A144,TODAY()-1),2,FALSE())),VLOOKUP(TODAY()-2,STOCKHISTORY($A144,TODAY()-2),2,FALSE())),$E54)</f>
        <v/>
      </c>
      <c r="AJ144" s="368" t="str">
        <f t="array" ref="AJ144">IFERROR(IFERROR(IFERROR(IF(TODAY()&gt;=$H143,VLOOKUP(XLOOKUP(AJ$115,dds!$2:$2,dds!$4:$4),STOCKHISTORY($A144,XLOOKUP(AJ$115,dds!$2:$2,dds!$4:$4)),2,FALSE()),VLOOKUP(TODAY(),STOCKHISTORY($A144,TODAY()),2,FALSE())),VLOOKUP(TODAY()-1,STOCKHISTORY($A144,TODAY()-1),2,FALSE())),VLOOKUP(TODAY()-2,STOCKHISTORY($A144,TODAY()-2),2,FALSE())),$E54)</f>
        <v/>
      </c>
      <c r="AK144" s="368" t="str">
        <f t="array" ref="AK144">IFERROR(IFERROR(IFERROR(IF(TODAY()&gt;=$H143,VLOOKUP(XLOOKUP(AK$115,dds!$2:$2,dds!$4:$4),STOCKHISTORY($A144,XLOOKUP(AK$115,dds!$2:$2,dds!$4:$4)),2,FALSE()),VLOOKUP(TODAY(),STOCKHISTORY($A144,TODAY()),2,FALSE())),VLOOKUP(TODAY()-1,STOCKHISTORY($A144,TODAY()-1),2,FALSE())),VLOOKUP(TODAY()-2,STOCKHISTORY($A144,TODAY()-2),2,FALSE())),$E54)</f>
        <v/>
      </c>
      <c r="AL144" s="368" t="str">
        <f t="array" ref="AL144">IFERROR(IFERROR(IFERROR(IF(TODAY()&gt;=$H143,VLOOKUP(XLOOKUP(AL$115,dds!$2:$2,dds!$4:$4),STOCKHISTORY($A144,XLOOKUP(AL$115,dds!$2:$2,dds!$4:$4)),2,FALSE()),VLOOKUP(TODAY(),STOCKHISTORY($A144,TODAY()),2,FALSE())),VLOOKUP(TODAY()-1,STOCKHISTORY($A144,TODAY()-1),2,FALSE())),VLOOKUP(TODAY()-2,STOCKHISTORY($A144,TODAY()-2),2,FALSE())),$E54)</f>
        <v/>
      </c>
      <c r="AM144" s="368" t="str">
        <f t="array" ref="AM144">IFERROR(IFERROR(IFERROR(IF(TODAY()&gt;=$H143,VLOOKUP(XLOOKUP(AM$115,dds!$2:$2,dds!$4:$4),STOCKHISTORY($A144,XLOOKUP(AM$115,dds!$2:$2,dds!$4:$4)),2,FALSE()),VLOOKUP(TODAY(),STOCKHISTORY($A144,TODAY()),2,FALSE())),VLOOKUP(TODAY()-1,STOCKHISTORY($A144,TODAY()-1),2,FALSE())),VLOOKUP(TODAY()-2,STOCKHISTORY($A144,TODAY()-2),2,FALSE())),$E54)</f>
        <v/>
      </c>
      <c r="AN144" s="368" t="str">
        <f t="array" ref="AN144">IFERROR(IFERROR(IFERROR(IF(TODAY()&gt;=$H143,VLOOKUP(XLOOKUP(AN$115,dds!$2:$2,dds!$4:$4),STOCKHISTORY($A144,XLOOKUP(AN$115,dds!$2:$2,dds!$4:$4)),2,FALSE()),VLOOKUP(TODAY(),STOCKHISTORY($A144,TODAY()),2,FALSE())),VLOOKUP(TODAY()-1,STOCKHISTORY($A144,TODAY()-1),2,FALSE())),VLOOKUP(TODAY()-2,STOCKHISTORY($A144,TODAY()-2),2,FALSE())),$E54)</f>
        <v/>
      </c>
      <c r="AO144" s="368" t="str">
        <f t="array" ref="AO144">IFERROR(IFERROR(IFERROR(IF(TODAY()&gt;=$H143,VLOOKUP(XLOOKUP(AO$115,dds!$2:$2,dds!$4:$4),STOCKHISTORY($A144,XLOOKUP(AO$115,dds!$2:$2,dds!$4:$4)),2,FALSE()),VLOOKUP(TODAY(),STOCKHISTORY($A144,TODAY()),2,FALSE())),VLOOKUP(TODAY()-1,STOCKHISTORY($A144,TODAY()-1),2,FALSE())),VLOOKUP(TODAY()-2,STOCKHISTORY($A144,TODAY()-2),2,FALSE())),$E54)</f>
        <v/>
      </c>
      <c r="AP144" s="368" t="str">
        <f t="array" ref="AP144">IFERROR(IFERROR(IFERROR(IF(TODAY()&gt;=$H143,VLOOKUP(XLOOKUP(AP$115,dds!$2:$2,dds!$4:$4),STOCKHISTORY($A144,XLOOKUP(AP$115,dds!$2:$2,dds!$4:$4)),2,FALSE()),VLOOKUP(TODAY(),STOCKHISTORY($A144,TODAY()),2,FALSE())),VLOOKUP(TODAY()-1,STOCKHISTORY($A144,TODAY()-1),2,FALSE())),VLOOKUP(TODAY()-2,STOCKHISTORY($A144,TODAY()-2),2,FALSE())),$E54)</f>
        <v/>
      </c>
      <c r="AQ144" s="368" t="str">
        <f t="array" ref="AQ144">IFERROR(IFERROR(IFERROR(IF(TODAY()&gt;=$H143,VLOOKUP(XLOOKUP(AQ$115,dds!$2:$2,dds!$4:$4),STOCKHISTORY($A144,XLOOKUP(AQ$115,dds!$2:$2,dds!$4:$4)),2,FALSE()),VLOOKUP(TODAY(),STOCKHISTORY($A144,TODAY()),2,FALSE())),VLOOKUP(TODAY()-1,STOCKHISTORY($A144,TODAY()-1),2,FALSE())),VLOOKUP(TODAY()-2,STOCKHISTORY($A144,TODAY()-2),2,FALSE())),$E54)</f>
        <v/>
      </c>
      <c r="AR144" s="368" t="str">
        <f t="array" ref="AR144">IFERROR(IFERROR(IFERROR(IF(TODAY()&gt;=$H143,VLOOKUP(XLOOKUP(AR$115,dds!$2:$2,dds!$4:$4),STOCKHISTORY($A144,XLOOKUP(AR$115,dds!$2:$2,dds!$4:$4)),2,FALSE()),VLOOKUP(TODAY(),STOCKHISTORY($A144,TODAY()),2,FALSE())),VLOOKUP(TODAY()-1,STOCKHISTORY($A144,TODAY()-1),2,FALSE())),VLOOKUP(TODAY()-2,STOCKHISTORY($A144,TODAY()-2),2,FALSE())),$E54)</f>
        <v/>
      </c>
      <c r="AS144" s="368" t="str">
        <f t="array" ref="AS144">IFERROR(IFERROR(IFERROR(IF(TODAY()&gt;=$H143,VLOOKUP(XLOOKUP(AS$115,dds!$2:$2,dds!$4:$4),STOCKHISTORY($A144,XLOOKUP(AS$115,dds!$2:$2,dds!$4:$4)),2,FALSE()),VLOOKUP(TODAY(),STOCKHISTORY($A144,TODAY()),2,FALSE())),VLOOKUP(TODAY()-1,STOCKHISTORY($A144,TODAY()-1),2,FALSE())),VLOOKUP(TODAY()-2,STOCKHISTORY($A144,TODAY()-2),2,FALSE())),$E54)</f>
        <v/>
      </c>
      <c r="AT144" s="368" t="str">
        <f t="array" ref="AT144">IFERROR(IFERROR(IFERROR(IF(TODAY()&gt;=$H143,VLOOKUP(XLOOKUP(AT$115,dds!$2:$2,dds!$4:$4),STOCKHISTORY($A144,XLOOKUP(AT$115,dds!$2:$2,dds!$4:$4)),2,FALSE()),VLOOKUP(TODAY(),STOCKHISTORY($A144,TODAY()),2,FALSE())),VLOOKUP(TODAY()-1,STOCKHISTORY($A144,TODAY()-1),2,FALSE())),VLOOKUP(TODAY()-2,STOCKHISTORY($A144,TODAY()-2),2,FALSE())),$E54)</f>
        <v/>
      </c>
      <c r="AU144" s="368" t="str">
        <f t="array" ref="AU144">IFERROR(IFERROR(IFERROR(IF(TODAY()&gt;=$H143,VLOOKUP(XLOOKUP(AU$115,dds!$2:$2,dds!$4:$4),STOCKHISTORY($A144,XLOOKUP(AU$115,dds!$2:$2,dds!$4:$4)),2,FALSE()),VLOOKUP(TODAY(),STOCKHISTORY($A144,TODAY()),2,FALSE())),VLOOKUP(TODAY()-1,STOCKHISTORY($A144,TODAY()-1),2,FALSE())),VLOOKUP(TODAY()-2,STOCKHISTORY($A144,TODAY()-2),2,FALSE())),$E54)</f>
        <v/>
      </c>
      <c r="AV144" s="368" t="str">
        <f t="array" ref="AV144">IFERROR(IFERROR(IFERROR(IF(TODAY()&gt;=$H143,VLOOKUP(XLOOKUP(AV$115,dds!$2:$2,dds!$4:$4),STOCKHISTORY($A144,XLOOKUP(AV$115,dds!$2:$2,dds!$4:$4)),2,FALSE()),VLOOKUP(TODAY(),STOCKHISTORY($A144,TODAY()),2,FALSE())),VLOOKUP(TODAY()-1,STOCKHISTORY($A144,TODAY()-1),2,FALSE())),VLOOKUP(TODAY()-2,STOCKHISTORY($A144,TODAY()-2),2,FALSE())),$E54)</f>
        <v/>
      </c>
      <c r="AW144" s="368" t="str">
        <f t="array" ref="AW144">IFERROR(IFERROR(IFERROR(IF(TODAY()&gt;=$H143,VLOOKUP(XLOOKUP(AW$115,dds!$2:$2,dds!$4:$4),STOCKHISTORY($A144,XLOOKUP(AW$115,dds!$2:$2,dds!$4:$4)),2,FALSE()),VLOOKUP(TODAY(),STOCKHISTORY($A144,TODAY()),2,FALSE())),VLOOKUP(TODAY()-1,STOCKHISTORY($A144,TODAY()-1),2,FALSE())),VLOOKUP(TODAY()-2,STOCKHISTORY($A144,TODAY()-2),2,FALSE())),$E54)</f>
        <v/>
      </c>
      <c r="AX144" s="368" t="str">
        <f t="array" ref="AX144">IFERROR(IFERROR(IFERROR(IF(TODAY()&gt;=$H143,VLOOKUP(XLOOKUP(AX$115,dds!$2:$2,dds!$4:$4),STOCKHISTORY($A144,XLOOKUP(AX$115,dds!$2:$2,dds!$4:$4)),2,FALSE()),VLOOKUP(TODAY(),STOCKHISTORY($A144,TODAY()),2,FALSE())),VLOOKUP(TODAY()-1,STOCKHISTORY($A144,TODAY()-1),2,FALSE())),VLOOKUP(TODAY()-2,STOCKHISTORY($A144,TODAY()-2),2,FALSE())),$E54)</f>
        <v/>
      </c>
      <c r="AY144" s="368" t="str">
        <f t="array" ref="AY144">IFERROR(IFERROR(IFERROR(IF(TODAY()&gt;=$H143,VLOOKUP(XLOOKUP(AY$115,dds!$2:$2,dds!$4:$4),STOCKHISTORY($A144,XLOOKUP(AY$115,dds!$2:$2,dds!$4:$4)),2,FALSE()),VLOOKUP(TODAY(),STOCKHISTORY($A144,TODAY()),2,FALSE())),VLOOKUP(TODAY()-1,STOCKHISTORY($A144,TODAY()-1),2,FALSE())),VLOOKUP(TODAY()-2,STOCKHISTORY($A144,TODAY()-2),2,FALSE())),$E54)</f>
        <v/>
      </c>
      <c r="AZ144" s="368" t="str">
        <f t="array" ref="AZ144">IFERROR(IFERROR(IFERROR(IF(TODAY()&gt;=$H143,VLOOKUP(XLOOKUP(AZ$115,dds!$2:$2,dds!$4:$4),STOCKHISTORY($A144,XLOOKUP(AZ$115,dds!$2:$2,dds!$4:$4)),2,FALSE()),VLOOKUP(TODAY(),STOCKHISTORY($A144,TODAY()),2,FALSE())),VLOOKUP(TODAY()-1,STOCKHISTORY($A144,TODAY()-1),2,FALSE())),VLOOKUP(TODAY()-2,STOCKHISTORY($A144,TODAY()-2),2,FALSE())),$E54)</f>
        <v/>
      </c>
      <c r="BA144" s="368" t="str">
        <f t="array" ref="BA144">IFERROR(IFERROR(IFERROR(IF(TODAY()&gt;=$H143,VLOOKUP(XLOOKUP(BA$115,dds!$2:$2,dds!$4:$4),STOCKHISTORY($A144,XLOOKUP(BA$115,dds!$2:$2,dds!$4:$4)),2,FALSE()),VLOOKUP(TODAY(),STOCKHISTORY($A144,TODAY()),2,FALSE())),VLOOKUP(TODAY()-1,STOCKHISTORY($A144,TODAY()-1),2,FALSE())),VLOOKUP(TODAY()-2,STOCKHISTORY($A144,TODAY()-2),2,FALSE())),$E54)</f>
        <v/>
      </c>
      <c r="BB144" s="368" t="str">
        <f t="array" ref="BB144">IFERROR(IFERROR(IFERROR(IF(TODAY()&gt;=$H143,VLOOKUP(XLOOKUP(BB$115,dds!$2:$2,dds!$4:$4),STOCKHISTORY($A144,XLOOKUP(BB$115,dds!$2:$2,dds!$4:$4)),2,FALSE()),VLOOKUP(TODAY(),STOCKHISTORY($A144,TODAY()),2,FALSE())),VLOOKUP(TODAY()-1,STOCKHISTORY($A144,TODAY()-1),2,FALSE())),VLOOKUP(TODAY()-2,STOCKHISTORY($A144,TODAY()-2),2,FALSE())),$E54)</f>
        <v/>
      </c>
      <c r="BC144" s="368" t="str">
        <f t="array" ref="BC144">IFERROR(IFERROR(IFERROR(IF(TODAY()&gt;=$H143,VLOOKUP(XLOOKUP(BC$115,dds!$2:$2,dds!$4:$4),STOCKHISTORY($A144,XLOOKUP(BC$115,dds!$2:$2,dds!$4:$4)),2,FALSE()),VLOOKUP(TODAY(),STOCKHISTORY($A144,TODAY()),2,FALSE())),VLOOKUP(TODAY()-1,STOCKHISTORY($A144,TODAY()-1),2,FALSE())),VLOOKUP(TODAY()-2,STOCKHISTORY($A144,TODAY()-2),2,FALSE())),$E54)</f>
        <v/>
      </c>
      <c r="BD144" s="368" t="str">
        <f t="array" ref="BD144">IFERROR(IFERROR(IFERROR(IF(TODAY()&gt;=$H143,VLOOKUP(XLOOKUP(BD$115,dds!$2:$2,dds!$4:$4),STOCKHISTORY($A144,XLOOKUP(BD$115,dds!$2:$2,dds!$4:$4)),2,FALSE()),VLOOKUP(TODAY(),STOCKHISTORY($A144,TODAY()),2,FALSE())),VLOOKUP(TODAY()-1,STOCKHISTORY($A144,TODAY()-1),2,FALSE())),VLOOKUP(TODAY()-2,STOCKHISTORY($A144,TODAY()-2),2,FALSE())),$E54)</f>
        <v/>
      </c>
      <c r="BE144" s="368" t="str">
        <f t="array" ref="BE144">IFERROR(IFERROR(IFERROR(IF(TODAY()&gt;=$H143,VLOOKUP(XLOOKUP(BE$115,dds!$2:$2,dds!$4:$4),STOCKHISTORY($A144,XLOOKUP(BE$115,dds!$2:$2,dds!$4:$4)),2,FALSE()),VLOOKUP(TODAY(),STOCKHISTORY($A144,TODAY()),2,FALSE())),VLOOKUP(TODAY()-1,STOCKHISTORY($A144,TODAY()-1),2,FALSE())),VLOOKUP(TODAY()-2,STOCKHISTORY($A144,TODAY()-2),2,FALSE())),$E54)</f>
        <v/>
      </c>
      <c r="BF144" s="368" t="str">
        <f t="array" ref="BF144">IFERROR(IFERROR(IFERROR(IF(TODAY()&gt;=$H143,VLOOKUP(XLOOKUP(BF$115,dds!$2:$2,dds!$4:$4),STOCKHISTORY($A144,XLOOKUP(BF$115,dds!$2:$2,dds!$4:$4)),2,FALSE()),VLOOKUP(TODAY(),STOCKHISTORY($A144,TODAY()),2,FALSE())),VLOOKUP(TODAY()-1,STOCKHISTORY($A144,TODAY()-1),2,FALSE())),VLOOKUP(TODAY()-2,STOCKHISTORY($A144,TODAY()-2),2,FALSE())),$E54)</f>
        <v/>
      </c>
      <c r="BG144" s="368" t="str">
        <f t="array" ref="BG144">IFERROR(IFERROR(IFERROR(IF(TODAY()&gt;=$H143,VLOOKUP(XLOOKUP(BG$115,dds!$2:$2,dds!$4:$4),STOCKHISTORY($A144,XLOOKUP(BG$115,dds!$2:$2,dds!$4:$4)),2,FALSE()),VLOOKUP(TODAY(),STOCKHISTORY($A144,TODAY()),2,FALSE())),VLOOKUP(TODAY()-1,STOCKHISTORY($A144,TODAY()-1),2,FALSE())),VLOOKUP(TODAY()-2,STOCKHISTORY($A144,TODAY()-2),2,FALSE())),$E54)</f>
        <v/>
      </c>
      <c r="BH144" s="368" t="str">
        <f t="array" ref="BH144">IFERROR(IFERROR(IFERROR(IF(TODAY()&gt;=$H143,VLOOKUP(XLOOKUP(BH$115,dds!$2:$2,dds!$4:$4),STOCKHISTORY($A144,XLOOKUP(BH$115,dds!$2:$2,dds!$4:$4)),2,FALSE()),VLOOKUP(TODAY(),STOCKHISTORY($A144,TODAY()),2,FALSE())),VLOOKUP(TODAY()-1,STOCKHISTORY($A144,TODAY()-1),2,FALSE())),VLOOKUP(TODAY()-2,STOCKHISTORY($A144,TODAY()-2),2,FALSE())),$E54)</f>
        <v/>
      </c>
      <c r="BI144" s="368" t="str">
        <f t="array" ref="BI144">IFERROR(IFERROR(IFERROR(IF(TODAY()&gt;=$H143,VLOOKUP(XLOOKUP(BI$115,dds!$2:$2,dds!$4:$4),STOCKHISTORY($A144,XLOOKUP(BI$115,dds!$2:$2,dds!$4:$4)),2,FALSE()),VLOOKUP(TODAY(),STOCKHISTORY($A144,TODAY()),2,FALSE())),VLOOKUP(TODAY()-1,STOCKHISTORY($A144,TODAY()-1),2,FALSE())),VLOOKUP(TODAY()-2,STOCKHISTORY($A144,TODAY()-2),2,FALSE())),$E54)</f>
        <v/>
      </c>
      <c r="BJ144" s="368" t="str">
        <f t="array" ref="BJ144">IFERROR(IFERROR(IFERROR(IF(TODAY()&gt;=$H143,VLOOKUP(XLOOKUP(BJ$115,dds!$2:$2,dds!$4:$4),STOCKHISTORY($A144,XLOOKUP(BJ$115,dds!$2:$2,dds!$4:$4)),2,FALSE()),VLOOKUP(TODAY(),STOCKHISTORY($A144,TODAY()),2,FALSE())),VLOOKUP(TODAY()-1,STOCKHISTORY($A144,TODAY()-1),2,FALSE())),VLOOKUP(TODAY()-2,STOCKHISTORY($A144,TODAY()-2),2,FALSE())),$E54)</f>
        <v/>
      </c>
      <c r="BK144" s="368" t="str">
        <f t="array" ref="BK144">IFERROR(IFERROR(IFERROR(IF(TODAY()&gt;=$H143,VLOOKUP(XLOOKUP(BK$115,dds!$2:$2,dds!$4:$4),STOCKHISTORY($A144,XLOOKUP(BK$115,dds!$2:$2,dds!$4:$4)),2,FALSE()),VLOOKUP(TODAY(),STOCKHISTORY($A144,TODAY()),2,FALSE())),VLOOKUP(TODAY()-1,STOCKHISTORY($A144,TODAY()-1),2,FALSE())),VLOOKUP(TODAY()-2,STOCKHISTORY($A144,TODAY()-2),2,FALSE())),$E54)</f>
        <v/>
      </c>
      <c r="BL144" s="368" t="str">
        <f t="array" ref="BL144">IFERROR(IFERROR(IFERROR(IF(TODAY()&gt;=$H143,VLOOKUP(XLOOKUP(BL$115,dds!$2:$2,dds!$4:$4),STOCKHISTORY($A144,XLOOKUP(BL$115,dds!$2:$2,dds!$4:$4)),2,FALSE()),VLOOKUP(TODAY(),STOCKHISTORY($A144,TODAY()),2,FALSE())),VLOOKUP(TODAY()-1,STOCKHISTORY($A144,TODAY()-1),2,FALSE())),VLOOKUP(TODAY()-2,STOCKHISTORY($A144,TODAY()-2),2,FALSE())),$E54)</f>
        <v/>
      </c>
    </row>
    <row r="145" ht="14.25" customHeight="1">
      <c r="A145" s="367"/>
      <c r="B145" s="367"/>
      <c r="C145" s="440" t="str">
        <f t="shared" si="2"/>
        <v/>
      </c>
      <c r="D145" s="367"/>
      <c r="E145" s="368" t="str">
        <f t="array" ref="E145">IFERROR(IFERROR(IFERROR(IF(TODAY()&gt;=$H144,VLOOKUP(XLOOKUP(E$115,dds!$2:$2,dds!$4:$4),STOCKHISTORY($A145,XLOOKUP(E$115,dds!$2:$2,dds!$4:$4)),2,FALSE()),VLOOKUP(TODAY(),STOCKHISTORY($A145,TODAY()),2,FALSE())),VLOOKUP(TODAY()-1,STOCKHISTORY($A145,TODAY()-1),2,FALSE())),VLOOKUP(TODAY()-2,STOCKHISTORY($A145,TODAY()-2),2,FALSE())),$E55)</f>
        <v/>
      </c>
      <c r="F145" s="368" t="str">
        <f t="array" ref="F145">IFERROR(IFERROR(IFERROR(IF(TODAY()&gt;=$H144,VLOOKUP(XLOOKUP(F$115,dds!$2:$2,dds!$4:$4),STOCKHISTORY($A145,XLOOKUP(F$115,dds!$2:$2,dds!$4:$4)),2,FALSE()),VLOOKUP(TODAY(),STOCKHISTORY($A145,TODAY()),2,FALSE())),VLOOKUP(TODAY()-1,STOCKHISTORY($A145,TODAY()-1),2,FALSE())),VLOOKUP(TODAY()-2,STOCKHISTORY($A145,TODAY()-2),2,FALSE())),$E55)</f>
        <v/>
      </c>
      <c r="G145" s="368" t="str">
        <f t="array" ref="G145">IFERROR(IFERROR(IFERROR(IF(TODAY()&gt;=$H144,VLOOKUP(XLOOKUP(G$115,dds!$2:$2,dds!$4:$4),STOCKHISTORY($A145,XLOOKUP(G$115,dds!$2:$2,dds!$4:$4)),2,FALSE()),VLOOKUP(TODAY(),STOCKHISTORY($A145,TODAY()),2,FALSE())),VLOOKUP(TODAY()-1,STOCKHISTORY($A145,TODAY()-1),2,FALSE())),VLOOKUP(TODAY()-2,STOCKHISTORY($A145,TODAY()-2),2,FALSE())),$E55)</f>
        <v/>
      </c>
      <c r="H145" s="368" t="str">
        <f t="array" ref="H145">IFERROR(IFERROR(IFERROR(IF(TODAY()&gt;=$H144,VLOOKUP(XLOOKUP(H$115,dds!$2:$2,dds!$4:$4),STOCKHISTORY($A145,XLOOKUP(H$115,dds!$2:$2,dds!$4:$4)),2,FALSE()),VLOOKUP(TODAY(),STOCKHISTORY($A145,TODAY()),2,FALSE())),VLOOKUP(TODAY()-1,STOCKHISTORY($A145,TODAY()-1),2,FALSE())),VLOOKUP(TODAY()-2,STOCKHISTORY($A145,TODAY()-2),2,FALSE())),$E55)</f>
        <v/>
      </c>
      <c r="I145" s="368" t="str">
        <f t="array" ref="I145">IFERROR(IFERROR(IFERROR(IF(TODAY()&gt;=$H144,VLOOKUP(XLOOKUP(I$115,dds!$2:$2,dds!$4:$4),STOCKHISTORY($A145,XLOOKUP(I$115,dds!$2:$2,dds!$4:$4)),2,FALSE()),VLOOKUP(TODAY(),STOCKHISTORY($A145,TODAY()),2,FALSE())),VLOOKUP(TODAY()-1,STOCKHISTORY($A145,TODAY()-1),2,FALSE())),VLOOKUP(TODAY()-2,STOCKHISTORY($A145,TODAY()-2),2,FALSE())),$E55)</f>
        <v/>
      </c>
      <c r="J145" s="368" t="str">
        <f t="array" ref="J145">IFERROR(IFERROR(IFERROR(IF(TODAY()&gt;=$H144,VLOOKUP(XLOOKUP(J$115,dds!$2:$2,dds!$4:$4),STOCKHISTORY($A145,XLOOKUP(J$115,dds!$2:$2,dds!$4:$4)),2,FALSE()),VLOOKUP(TODAY(),STOCKHISTORY($A145,TODAY()),2,FALSE())),VLOOKUP(TODAY()-1,STOCKHISTORY($A145,TODAY()-1),2,FALSE())),VLOOKUP(TODAY()-2,STOCKHISTORY($A145,TODAY()-2),2,FALSE())),$E55)</f>
        <v/>
      </c>
      <c r="K145" s="368" t="str">
        <f t="array" ref="K145">IFERROR(IFERROR(IFERROR(IF(TODAY()&gt;=$H144,VLOOKUP(XLOOKUP(K$115,dds!$2:$2,dds!$4:$4),STOCKHISTORY($A145,XLOOKUP(K$115,dds!$2:$2,dds!$4:$4)),2,FALSE()),VLOOKUP(TODAY(),STOCKHISTORY($A145,TODAY()),2,FALSE())),VLOOKUP(TODAY()-1,STOCKHISTORY($A145,TODAY()-1),2,FALSE())),VLOOKUP(TODAY()-2,STOCKHISTORY($A145,TODAY()-2),2,FALSE())),$E55)</f>
        <v/>
      </c>
      <c r="L145" s="368" t="str">
        <f t="array" ref="L145">IFERROR(IFERROR(IFERROR(IF(TODAY()&gt;=$H144,VLOOKUP(XLOOKUP(L$115,dds!$2:$2,dds!$4:$4),STOCKHISTORY($A145,XLOOKUP(L$115,dds!$2:$2,dds!$4:$4)),2,FALSE()),VLOOKUP(TODAY(),STOCKHISTORY($A145,TODAY()),2,FALSE())),VLOOKUP(TODAY()-1,STOCKHISTORY($A145,TODAY()-1),2,FALSE())),VLOOKUP(TODAY()-2,STOCKHISTORY($A145,TODAY()-2),2,FALSE())),$E55)</f>
        <v/>
      </c>
      <c r="M145" s="368" t="str">
        <f t="array" ref="M145">IFERROR(IFERROR(IFERROR(IF(TODAY()&gt;=$H144,VLOOKUP(XLOOKUP(M$115,dds!$2:$2,dds!$4:$4),STOCKHISTORY($A145,XLOOKUP(M$115,dds!$2:$2,dds!$4:$4)),2,FALSE()),VLOOKUP(TODAY(),STOCKHISTORY($A145,TODAY()),2,FALSE())),VLOOKUP(TODAY()-1,STOCKHISTORY($A145,TODAY()-1),2,FALSE())),VLOOKUP(TODAY()-2,STOCKHISTORY($A145,TODAY()-2),2,FALSE())),$E55)</f>
        <v/>
      </c>
      <c r="N145" s="368" t="str">
        <f t="array" ref="N145">IFERROR(IFERROR(IFERROR(IF(TODAY()&gt;=$H144,VLOOKUP(XLOOKUP(N$115,dds!$2:$2,dds!$4:$4),STOCKHISTORY($A145,XLOOKUP(N$115,dds!$2:$2,dds!$4:$4)),2,FALSE()),VLOOKUP(TODAY(),STOCKHISTORY($A145,TODAY()),2,FALSE())),VLOOKUP(TODAY()-1,STOCKHISTORY($A145,TODAY()-1),2,FALSE())),VLOOKUP(TODAY()-2,STOCKHISTORY($A145,TODAY()-2),2,FALSE())),$E55)</f>
        <v/>
      </c>
      <c r="O145" s="368" t="str">
        <f t="array" ref="O145">IFERROR(IFERROR(IFERROR(IF(TODAY()&gt;=$H144,VLOOKUP(XLOOKUP(O$115,dds!$2:$2,dds!$4:$4),STOCKHISTORY($A145,XLOOKUP(O$115,dds!$2:$2,dds!$4:$4)),2,FALSE()),VLOOKUP(TODAY(),STOCKHISTORY($A145,TODAY()),2,FALSE())),VLOOKUP(TODAY()-1,STOCKHISTORY($A145,TODAY()-1),2,FALSE())),VLOOKUP(TODAY()-2,STOCKHISTORY($A145,TODAY()-2),2,FALSE())),$E55)</f>
        <v/>
      </c>
      <c r="P145" s="368" t="str">
        <f t="array" ref="P145">IFERROR(IFERROR(IFERROR(IF(TODAY()&gt;=$H144,VLOOKUP(XLOOKUP(P$115,dds!$2:$2,dds!$4:$4),STOCKHISTORY($A145,XLOOKUP(P$115,dds!$2:$2,dds!$4:$4)),2,FALSE()),VLOOKUP(TODAY(),STOCKHISTORY($A145,TODAY()),2,FALSE())),VLOOKUP(TODAY()-1,STOCKHISTORY($A145,TODAY()-1),2,FALSE())),VLOOKUP(TODAY()-2,STOCKHISTORY($A145,TODAY()-2),2,FALSE())),$E55)</f>
        <v/>
      </c>
      <c r="Q145" s="368" t="str">
        <f t="array" ref="Q145">IFERROR(IFERROR(IFERROR(IF(TODAY()&gt;=$H144,VLOOKUP(XLOOKUP(Q$115,dds!$2:$2,dds!$4:$4),STOCKHISTORY($A145,XLOOKUP(Q$115,dds!$2:$2,dds!$4:$4)),2,FALSE()),VLOOKUP(TODAY(),STOCKHISTORY($A145,TODAY()),2,FALSE())),VLOOKUP(TODAY()-1,STOCKHISTORY($A145,TODAY()-1),2,FALSE())),VLOOKUP(TODAY()-2,STOCKHISTORY($A145,TODAY()-2),2,FALSE())),$E55)</f>
        <v/>
      </c>
      <c r="R145" s="368" t="str">
        <f t="array" ref="R145">IFERROR(IFERROR(IFERROR(IF(TODAY()&gt;=$H144,VLOOKUP(XLOOKUP(R$115,dds!$2:$2,dds!$4:$4),STOCKHISTORY($A145,XLOOKUP(R$115,dds!$2:$2,dds!$4:$4)),2,FALSE()),VLOOKUP(TODAY(),STOCKHISTORY($A145,TODAY()),2,FALSE())),VLOOKUP(TODAY()-1,STOCKHISTORY($A145,TODAY()-1),2,FALSE())),VLOOKUP(TODAY()-2,STOCKHISTORY($A145,TODAY()-2),2,FALSE())),$E55)</f>
        <v/>
      </c>
      <c r="S145" s="368" t="str">
        <f t="array" ref="S145">IFERROR(IFERROR(IFERROR(IF(TODAY()&gt;=$H144,VLOOKUP(XLOOKUP(S$115,dds!$2:$2,dds!$4:$4),STOCKHISTORY($A145,XLOOKUP(S$115,dds!$2:$2,dds!$4:$4)),2,FALSE()),VLOOKUP(TODAY(),STOCKHISTORY($A145,TODAY()),2,FALSE())),VLOOKUP(TODAY()-1,STOCKHISTORY($A145,TODAY()-1),2,FALSE())),VLOOKUP(TODAY()-2,STOCKHISTORY($A145,TODAY()-2),2,FALSE())),$E55)</f>
        <v/>
      </c>
      <c r="T145" s="368" t="str">
        <f t="array" ref="T145">IFERROR(IFERROR(IFERROR(IF(TODAY()&gt;=$H144,VLOOKUP(XLOOKUP(T$115,dds!$2:$2,dds!$4:$4),STOCKHISTORY($A145,XLOOKUP(T$115,dds!$2:$2,dds!$4:$4)),2,FALSE()),VLOOKUP(TODAY(),STOCKHISTORY($A145,TODAY()),2,FALSE())),VLOOKUP(TODAY()-1,STOCKHISTORY($A145,TODAY()-1),2,FALSE())),VLOOKUP(TODAY()-2,STOCKHISTORY($A145,TODAY()-2),2,FALSE())),$E55)</f>
        <v/>
      </c>
      <c r="U145" s="368" t="str">
        <f t="array" ref="U145">IFERROR(IFERROR(IFERROR(IF(TODAY()&gt;=$H144,VLOOKUP(XLOOKUP(U$115,dds!$2:$2,dds!$4:$4),STOCKHISTORY($A145,XLOOKUP(U$115,dds!$2:$2,dds!$4:$4)),2,FALSE()),VLOOKUP(TODAY(),STOCKHISTORY($A145,TODAY()),2,FALSE())),VLOOKUP(TODAY()-1,STOCKHISTORY($A145,TODAY()-1),2,FALSE())),VLOOKUP(TODAY()-2,STOCKHISTORY($A145,TODAY()-2),2,FALSE())),$E55)</f>
        <v/>
      </c>
      <c r="V145" s="368" t="str">
        <f t="array" ref="V145">IFERROR(IFERROR(IFERROR(IF(TODAY()&gt;=$H144,VLOOKUP(XLOOKUP(V$115,dds!$2:$2,dds!$4:$4),STOCKHISTORY($A145,XLOOKUP(V$115,dds!$2:$2,dds!$4:$4)),2,FALSE()),VLOOKUP(TODAY(),STOCKHISTORY($A145,TODAY()),2,FALSE())),VLOOKUP(TODAY()-1,STOCKHISTORY($A145,TODAY()-1),2,FALSE())),VLOOKUP(TODAY()-2,STOCKHISTORY($A145,TODAY()-2),2,FALSE())),$E55)</f>
        <v/>
      </c>
      <c r="W145" s="368" t="str">
        <f t="array" ref="W145">IFERROR(IFERROR(IFERROR(IF(TODAY()&gt;=$H144,VLOOKUP(XLOOKUP(W$115,dds!$2:$2,dds!$4:$4),STOCKHISTORY($A145,XLOOKUP(W$115,dds!$2:$2,dds!$4:$4)),2,FALSE()),VLOOKUP(TODAY(),STOCKHISTORY($A145,TODAY()),2,FALSE())),VLOOKUP(TODAY()-1,STOCKHISTORY($A145,TODAY()-1),2,FALSE())),VLOOKUP(TODAY()-2,STOCKHISTORY($A145,TODAY()-2),2,FALSE())),$E55)</f>
        <v/>
      </c>
      <c r="X145" s="368" t="str">
        <f t="array" ref="X145">IFERROR(IFERROR(IFERROR(IF(TODAY()&gt;=$H144,VLOOKUP(XLOOKUP(X$115,dds!$2:$2,dds!$4:$4),STOCKHISTORY($A145,XLOOKUP(X$115,dds!$2:$2,dds!$4:$4)),2,FALSE()),VLOOKUP(TODAY(),STOCKHISTORY($A145,TODAY()),2,FALSE())),VLOOKUP(TODAY()-1,STOCKHISTORY($A145,TODAY()-1),2,FALSE())),VLOOKUP(TODAY()-2,STOCKHISTORY($A145,TODAY()-2),2,FALSE())),$E55)</f>
        <v/>
      </c>
      <c r="Y145" s="368" t="str">
        <f t="array" ref="Y145">IFERROR(IFERROR(IFERROR(IF(TODAY()&gt;=$H144,VLOOKUP(XLOOKUP(Y$115,dds!$2:$2,dds!$4:$4),STOCKHISTORY($A145,XLOOKUP(Y$115,dds!$2:$2,dds!$4:$4)),2,FALSE()),VLOOKUP(TODAY(),STOCKHISTORY($A145,TODAY()),2,FALSE())),VLOOKUP(TODAY()-1,STOCKHISTORY($A145,TODAY()-1),2,FALSE())),VLOOKUP(TODAY()-2,STOCKHISTORY($A145,TODAY()-2),2,FALSE())),$E55)</f>
        <v/>
      </c>
      <c r="Z145" s="368" t="str">
        <f t="array" ref="Z145">IFERROR(IFERROR(IFERROR(IF(TODAY()&gt;=$H144,VLOOKUP(XLOOKUP(Z$115,dds!$2:$2,dds!$4:$4),STOCKHISTORY($A145,XLOOKUP(Z$115,dds!$2:$2,dds!$4:$4)),2,FALSE()),VLOOKUP(TODAY(),STOCKHISTORY($A145,TODAY()),2,FALSE())),VLOOKUP(TODAY()-1,STOCKHISTORY($A145,TODAY()-1),2,FALSE())),VLOOKUP(TODAY()-2,STOCKHISTORY($A145,TODAY()-2),2,FALSE())),$E55)</f>
        <v/>
      </c>
      <c r="AA145" s="368" t="str">
        <f t="array" ref="AA145">IFERROR(IFERROR(IFERROR(IF(TODAY()&gt;=$H144,VLOOKUP(XLOOKUP(AA$115,dds!$2:$2,dds!$4:$4),STOCKHISTORY($A145,XLOOKUP(AA$115,dds!$2:$2,dds!$4:$4)),2,FALSE()),VLOOKUP(TODAY(),STOCKHISTORY($A145,TODAY()),2,FALSE())),VLOOKUP(TODAY()-1,STOCKHISTORY($A145,TODAY()-1),2,FALSE())),VLOOKUP(TODAY()-2,STOCKHISTORY($A145,TODAY()-2),2,FALSE())),$E55)</f>
        <v/>
      </c>
      <c r="AB145" s="368" t="str">
        <f t="array" ref="AB145">IFERROR(IFERROR(IFERROR(IF(TODAY()&gt;=$H144,VLOOKUP(XLOOKUP(AB$115,dds!$2:$2,dds!$4:$4),STOCKHISTORY($A145,XLOOKUP(AB$115,dds!$2:$2,dds!$4:$4)),2,FALSE()),VLOOKUP(TODAY(),STOCKHISTORY($A145,TODAY()),2,FALSE())),VLOOKUP(TODAY()-1,STOCKHISTORY($A145,TODAY()-1),2,FALSE())),VLOOKUP(TODAY()-2,STOCKHISTORY($A145,TODAY()-2),2,FALSE())),$E55)</f>
        <v/>
      </c>
      <c r="AC145" s="368" t="str">
        <f t="array" ref="AC145">IFERROR(IFERROR(IFERROR(IF(TODAY()&gt;=$H144,VLOOKUP(XLOOKUP(AC$115,dds!$2:$2,dds!$4:$4),STOCKHISTORY($A145,XLOOKUP(AC$115,dds!$2:$2,dds!$4:$4)),2,FALSE()),VLOOKUP(TODAY(),STOCKHISTORY($A145,TODAY()),2,FALSE())),VLOOKUP(TODAY()-1,STOCKHISTORY($A145,TODAY()-1),2,FALSE())),VLOOKUP(TODAY()-2,STOCKHISTORY($A145,TODAY()-2),2,FALSE())),$E55)</f>
        <v/>
      </c>
      <c r="AD145" s="368" t="str">
        <f t="array" ref="AD145">IFERROR(IFERROR(IFERROR(IF(TODAY()&gt;=$H144,VLOOKUP(XLOOKUP(AD$115,dds!$2:$2,dds!$4:$4),STOCKHISTORY($A145,XLOOKUP(AD$115,dds!$2:$2,dds!$4:$4)),2,FALSE()),VLOOKUP(TODAY(),STOCKHISTORY($A145,TODAY()),2,FALSE())),VLOOKUP(TODAY()-1,STOCKHISTORY($A145,TODAY()-1),2,FALSE())),VLOOKUP(TODAY()-2,STOCKHISTORY($A145,TODAY()-2),2,FALSE())),$E55)</f>
        <v/>
      </c>
      <c r="AE145" s="368" t="str">
        <f t="array" ref="AE145">IFERROR(IFERROR(IFERROR(IF(TODAY()&gt;=$H144,VLOOKUP(XLOOKUP(AE$115,dds!$2:$2,dds!$4:$4),STOCKHISTORY($A145,XLOOKUP(AE$115,dds!$2:$2,dds!$4:$4)),2,FALSE()),VLOOKUP(TODAY(),STOCKHISTORY($A145,TODAY()),2,FALSE())),VLOOKUP(TODAY()-1,STOCKHISTORY($A145,TODAY()-1),2,FALSE())),VLOOKUP(TODAY()-2,STOCKHISTORY($A145,TODAY()-2),2,FALSE())),$E55)</f>
        <v/>
      </c>
      <c r="AF145" s="368" t="str">
        <f t="array" ref="AF145">IFERROR(IFERROR(IFERROR(IF(TODAY()&gt;=$H144,VLOOKUP(XLOOKUP(AF$115,dds!$2:$2,dds!$4:$4),STOCKHISTORY($A145,XLOOKUP(AF$115,dds!$2:$2,dds!$4:$4)),2,FALSE()),VLOOKUP(TODAY(),STOCKHISTORY($A145,TODAY()),2,FALSE())),VLOOKUP(TODAY()-1,STOCKHISTORY($A145,TODAY()-1),2,FALSE())),VLOOKUP(TODAY()-2,STOCKHISTORY($A145,TODAY()-2),2,FALSE())),$E55)</f>
        <v/>
      </c>
      <c r="AG145" s="368" t="str">
        <f t="array" ref="AG145">IFERROR(IFERROR(IFERROR(IF(TODAY()&gt;=$H144,VLOOKUP(XLOOKUP(AG$115,dds!$2:$2,dds!$4:$4),STOCKHISTORY($A145,XLOOKUP(AG$115,dds!$2:$2,dds!$4:$4)),2,FALSE()),VLOOKUP(TODAY(),STOCKHISTORY($A145,TODAY()),2,FALSE())),VLOOKUP(TODAY()-1,STOCKHISTORY($A145,TODAY()-1),2,FALSE())),VLOOKUP(TODAY()-2,STOCKHISTORY($A145,TODAY()-2),2,FALSE())),$E55)</f>
        <v/>
      </c>
      <c r="AH145" s="368" t="str">
        <f t="array" ref="AH145">IFERROR(IFERROR(IFERROR(IF(TODAY()&gt;=$H144,VLOOKUP(XLOOKUP(AH$115,dds!$2:$2,dds!$4:$4),STOCKHISTORY($A145,XLOOKUP(AH$115,dds!$2:$2,dds!$4:$4)),2,FALSE()),VLOOKUP(TODAY(),STOCKHISTORY($A145,TODAY()),2,FALSE())),VLOOKUP(TODAY()-1,STOCKHISTORY($A145,TODAY()-1),2,FALSE())),VLOOKUP(TODAY()-2,STOCKHISTORY($A145,TODAY()-2),2,FALSE())),$E55)</f>
        <v/>
      </c>
      <c r="AI145" s="368" t="str">
        <f t="array" ref="AI145">IFERROR(IFERROR(IFERROR(IF(TODAY()&gt;=$H144,VLOOKUP(XLOOKUP(AI$115,dds!$2:$2,dds!$4:$4),STOCKHISTORY($A145,XLOOKUP(AI$115,dds!$2:$2,dds!$4:$4)),2,FALSE()),VLOOKUP(TODAY(),STOCKHISTORY($A145,TODAY()),2,FALSE())),VLOOKUP(TODAY()-1,STOCKHISTORY($A145,TODAY()-1),2,FALSE())),VLOOKUP(TODAY()-2,STOCKHISTORY($A145,TODAY()-2),2,FALSE())),$E55)</f>
        <v/>
      </c>
      <c r="AJ145" s="368" t="str">
        <f t="array" ref="AJ145">IFERROR(IFERROR(IFERROR(IF(TODAY()&gt;=$H144,VLOOKUP(XLOOKUP(AJ$115,dds!$2:$2,dds!$4:$4),STOCKHISTORY($A145,XLOOKUP(AJ$115,dds!$2:$2,dds!$4:$4)),2,FALSE()),VLOOKUP(TODAY(),STOCKHISTORY($A145,TODAY()),2,FALSE())),VLOOKUP(TODAY()-1,STOCKHISTORY($A145,TODAY()-1),2,FALSE())),VLOOKUP(TODAY()-2,STOCKHISTORY($A145,TODAY()-2),2,FALSE())),$E55)</f>
        <v/>
      </c>
      <c r="AK145" s="368" t="str">
        <f t="array" ref="AK145">IFERROR(IFERROR(IFERROR(IF(TODAY()&gt;=$H144,VLOOKUP(XLOOKUP(AK$115,dds!$2:$2,dds!$4:$4),STOCKHISTORY($A145,XLOOKUP(AK$115,dds!$2:$2,dds!$4:$4)),2,FALSE()),VLOOKUP(TODAY(),STOCKHISTORY($A145,TODAY()),2,FALSE())),VLOOKUP(TODAY()-1,STOCKHISTORY($A145,TODAY()-1),2,FALSE())),VLOOKUP(TODAY()-2,STOCKHISTORY($A145,TODAY()-2),2,FALSE())),$E55)</f>
        <v/>
      </c>
      <c r="AL145" s="368" t="str">
        <f t="array" ref="AL145">IFERROR(IFERROR(IFERROR(IF(TODAY()&gt;=$H144,VLOOKUP(XLOOKUP(AL$115,dds!$2:$2,dds!$4:$4),STOCKHISTORY($A145,XLOOKUP(AL$115,dds!$2:$2,dds!$4:$4)),2,FALSE()),VLOOKUP(TODAY(),STOCKHISTORY($A145,TODAY()),2,FALSE())),VLOOKUP(TODAY()-1,STOCKHISTORY($A145,TODAY()-1),2,FALSE())),VLOOKUP(TODAY()-2,STOCKHISTORY($A145,TODAY()-2),2,FALSE())),$E55)</f>
        <v/>
      </c>
      <c r="AM145" s="368" t="str">
        <f t="array" ref="AM145">IFERROR(IFERROR(IFERROR(IF(TODAY()&gt;=$H144,VLOOKUP(XLOOKUP(AM$115,dds!$2:$2,dds!$4:$4),STOCKHISTORY($A145,XLOOKUP(AM$115,dds!$2:$2,dds!$4:$4)),2,FALSE()),VLOOKUP(TODAY(),STOCKHISTORY($A145,TODAY()),2,FALSE())),VLOOKUP(TODAY()-1,STOCKHISTORY($A145,TODAY()-1),2,FALSE())),VLOOKUP(TODAY()-2,STOCKHISTORY($A145,TODAY()-2),2,FALSE())),$E55)</f>
        <v/>
      </c>
      <c r="AN145" s="368" t="str">
        <f t="array" ref="AN145">IFERROR(IFERROR(IFERROR(IF(TODAY()&gt;=$H144,VLOOKUP(XLOOKUP(AN$115,dds!$2:$2,dds!$4:$4),STOCKHISTORY($A145,XLOOKUP(AN$115,dds!$2:$2,dds!$4:$4)),2,FALSE()),VLOOKUP(TODAY(),STOCKHISTORY($A145,TODAY()),2,FALSE())),VLOOKUP(TODAY()-1,STOCKHISTORY($A145,TODAY()-1),2,FALSE())),VLOOKUP(TODAY()-2,STOCKHISTORY($A145,TODAY()-2),2,FALSE())),$E55)</f>
        <v/>
      </c>
      <c r="AO145" s="368" t="str">
        <f t="array" ref="AO145">IFERROR(IFERROR(IFERROR(IF(TODAY()&gt;=$H144,VLOOKUP(XLOOKUP(AO$115,dds!$2:$2,dds!$4:$4),STOCKHISTORY($A145,XLOOKUP(AO$115,dds!$2:$2,dds!$4:$4)),2,FALSE()),VLOOKUP(TODAY(),STOCKHISTORY($A145,TODAY()),2,FALSE())),VLOOKUP(TODAY()-1,STOCKHISTORY($A145,TODAY()-1),2,FALSE())),VLOOKUP(TODAY()-2,STOCKHISTORY($A145,TODAY()-2),2,FALSE())),$E55)</f>
        <v/>
      </c>
      <c r="AP145" s="368" t="str">
        <f t="array" ref="AP145">IFERROR(IFERROR(IFERROR(IF(TODAY()&gt;=$H144,VLOOKUP(XLOOKUP(AP$115,dds!$2:$2,dds!$4:$4),STOCKHISTORY($A145,XLOOKUP(AP$115,dds!$2:$2,dds!$4:$4)),2,FALSE()),VLOOKUP(TODAY(),STOCKHISTORY($A145,TODAY()),2,FALSE())),VLOOKUP(TODAY()-1,STOCKHISTORY($A145,TODAY()-1),2,FALSE())),VLOOKUP(TODAY()-2,STOCKHISTORY($A145,TODAY()-2),2,FALSE())),$E55)</f>
        <v/>
      </c>
      <c r="AQ145" s="368" t="str">
        <f t="array" ref="AQ145">IFERROR(IFERROR(IFERROR(IF(TODAY()&gt;=$H144,VLOOKUP(XLOOKUP(AQ$115,dds!$2:$2,dds!$4:$4),STOCKHISTORY($A145,XLOOKUP(AQ$115,dds!$2:$2,dds!$4:$4)),2,FALSE()),VLOOKUP(TODAY(),STOCKHISTORY($A145,TODAY()),2,FALSE())),VLOOKUP(TODAY()-1,STOCKHISTORY($A145,TODAY()-1),2,FALSE())),VLOOKUP(TODAY()-2,STOCKHISTORY($A145,TODAY()-2),2,FALSE())),$E55)</f>
        <v/>
      </c>
      <c r="AR145" s="368" t="str">
        <f t="array" ref="AR145">IFERROR(IFERROR(IFERROR(IF(TODAY()&gt;=$H144,VLOOKUP(XLOOKUP(AR$115,dds!$2:$2,dds!$4:$4),STOCKHISTORY($A145,XLOOKUP(AR$115,dds!$2:$2,dds!$4:$4)),2,FALSE()),VLOOKUP(TODAY(),STOCKHISTORY($A145,TODAY()),2,FALSE())),VLOOKUP(TODAY()-1,STOCKHISTORY($A145,TODAY()-1),2,FALSE())),VLOOKUP(TODAY()-2,STOCKHISTORY($A145,TODAY()-2),2,FALSE())),$E55)</f>
        <v/>
      </c>
      <c r="AS145" s="368" t="str">
        <f t="array" ref="AS145">IFERROR(IFERROR(IFERROR(IF(TODAY()&gt;=$H144,VLOOKUP(XLOOKUP(AS$115,dds!$2:$2,dds!$4:$4),STOCKHISTORY($A145,XLOOKUP(AS$115,dds!$2:$2,dds!$4:$4)),2,FALSE()),VLOOKUP(TODAY(),STOCKHISTORY($A145,TODAY()),2,FALSE())),VLOOKUP(TODAY()-1,STOCKHISTORY($A145,TODAY()-1),2,FALSE())),VLOOKUP(TODAY()-2,STOCKHISTORY($A145,TODAY()-2),2,FALSE())),$E55)</f>
        <v/>
      </c>
      <c r="AT145" s="368" t="str">
        <f t="array" ref="AT145">IFERROR(IFERROR(IFERROR(IF(TODAY()&gt;=$H144,VLOOKUP(XLOOKUP(AT$115,dds!$2:$2,dds!$4:$4),STOCKHISTORY($A145,XLOOKUP(AT$115,dds!$2:$2,dds!$4:$4)),2,FALSE()),VLOOKUP(TODAY(),STOCKHISTORY($A145,TODAY()),2,FALSE())),VLOOKUP(TODAY()-1,STOCKHISTORY($A145,TODAY()-1),2,FALSE())),VLOOKUP(TODAY()-2,STOCKHISTORY($A145,TODAY()-2),2,FALSE())),$E55)</f>
        <v/>
      </c>
      <c r="AU145" s="368" t="str">
        <f t="array" ref="AU145">IFERROR(IFERROR(IFERROR(IF(TODAY()&gt;=$H144,VLOOKUP(XLOOKUP(AU$115,dds!$2:$2,dds!$4:$4),STOCKHISTORY($A145,XLOOKUP(AU$115,dds!$2:$2,dds!$4:$4)),2,FALSE()),VLOOKUP(TODAY(),STOCKHISTORY($A145,TODAY()),2,FALSE())),VLOOKUP(TODAY()-1,STOCKHISTORY($A145,TODAY()-1),2,FALSE())),VLOOKUP(TODAY()-2,STOCKHISTORY($A145,TODAY()-2),2,FALSE())),$E55)</f>
        <v/>
      </c>
      <c r="AV145" s="368" t="str">
        <f t="array" ref="AV145">IFERROR(IFERROR(IFERROR(IF(TODAY()&gt;=$H144,VLOOKUP(XLOOKUP(AV$115,dds!$2:$2,dds!$4:$4),STOCKHISTORY($A145,XLOOKUP(AV$115,dds!$2:$2,dds!$4:$4)),2,FALSE()),VLOOKUP(TODAY(),STOCKHISTORY($A145,TODAY()),2,FALSE())),VLOOKUP(TODAY()-1,STOCKHISTORY($A145,TODAY()-1),2,FALSE())),VLOOKUP(TODAY()-2,STOCKHISTORY($A145,TODAY()-2),2,FALSE())),$E55)</f>
        <v/>
      </c>
      <c r="AW145" s="368" t="str">
        <f t="array" ref="AW145">IFERROR(IFERROR(IFERROR(IF(TODAY()&gt;=$H144,VLOOKUP(XLOOKUP(AW$115,dds!$2:$2,dds!$4:$4),STOCKHISTORY($A145,XLOOKUP(AW$115,dds!$2:$2,dds!$4:$4)),2,FALSE()),VLOOKUP(TODAY(),STOCKHISTORY($A145,TODAY()),2,FALSE())),VLOOKUP(TODAY()-1,STOCKHISTORY($A145,TODAY()-1),2,FALSE())),VLOOKUP(TODAY()-2,STOCKHISTORY($A145,TODAY()-2),2,FALSE())),$E55)</f>
        <v/>
      </c>
      <c r="AX145" s="368" t="str">
        <f t="array" ref="AX145">IFERROR(IFERROR(IFERROR(IF(TODAY()&gt;=$H144,VLOOKUP(XLOOKUP(AX$115,dds!$2:$2,dds!$4:$4),STOCKHISTORY($A145,XLOOKUP(AX$115,dds!$2:$2,dds!$4:$4)),2,FALSE()),VLOOKUP(TODAY(),STOCKHISTORY($A145,TODAY()),2,FALSE())),VLOOKUP(TODAY()-1,STOCKHISTORY($A145,TODAY()-1),2,FALSE())),VLOOKUP(TODAY()-2,STOCKHISTORY($A145,TODAY()-2),2,FALSE())),$E55)</f>
        <v/>
      </c>
      <c r="AY145" s="368" t="str">
        <f t="array" ref="AY145">IFERROR(IFERROR(IFERROR(IF(TODAY()&gt;=$H144,VLOOKUP(XLOOKUP(AY$115,dds!$2:$2,dds!$4:$4),STOCKHISTORY($A145,XLOOKUP(AY$115,dds!$2:$2,dds!$4:$4)),2,FALSE()),VLOOKUP(TODAY(),STOCKHISTORY($A145,TODAY()),2,FALSE())),VLOOKUP(TODAY()-1,STOCKHISTORY($A145,TODAY()-1),2,FALSE())),VLOOKUP(TODAY()-2,STOCKHISTORY($A145,TODAY()-2),2,FALSE())),$E55)</f>
        <v/>
      </c>
      <c r="AZ145" s="368" t="str">
        <f t="array" ref="AZ145">IFERROR(IFERROR(IFERROR(IF(TODAY()&gt;=$H144,VLOOKUP(XLOOKUP(AZ$115,dds!$2:$2,dds!$4:$4),STOCKHISTORY($A145,XLOOKUP(AZ$115,dds!$2:$2,dds!$4:$4)),2,FALSE()),VLOOKUP(TODAY(),STOCKHISTORY($A145,TODAY()),2,FALSE())),VLOOKUP(TODAY()-1,STOCKHISTORY($A145,TODAY()-1),2,FALSE())),VLOOKUP(TODAY()-2,STOCKHISTORY($A145,TODAY()-2),2,FALSE())),$E55)</f>
        <v/>
      </c>
      <c r="BA145" s="368" t="str">
        <f t="array" ref="BA145">IFERROR(IFERROR(IFERROR(IF(TODAY()&gt;=$H144,VLOOKUP(XLOOKUP(BA$115,dds!$2:$2,dds!$4:$4),STOCKHISTORY($A145,XLOOKUP(BA$115,dds!$2:$2,dds!$4:$4)),2,FALSE()),VLOOKUP(TODAY(),STOCKHISTORY($A145,TODAY()),2,FALSE())),VLOOKUP(TODAY()-1,STOCKHISTORY($A145,TODAY()-1),2,FALSE())),VLOOKUP(TODAY()-2,STOCKHISTORY($A145,TODAY()-2),2,FALSE())),$E55)</f>
        <v/>
      </c>
      <c r="BB145" s="368" t="str">
        <f t="array" ref="BB145">IFERROR(IFERROR(IFERROR(IF(TODAY()&gt;=$H144,VLOOKUP(XLOOKUP(BB$115,dds!$2:$2,dds!$4:$4),STOCKHISTORY($A145,XLOOKUP(BB$115,dds!$2:$2,dds!$4:$4)),2,FALSE()),VLOOKUP(TODAY(),STOCKHISTORY($A145,TODAY()),2,FALSE())),VLOOKUP(TODAY()-1,STOCKHISTORY($A145,TODAY()-1),2,FALSE())),VLOOKUP(TODAY()-2,STOCKHISTORY($A145,TODAY()-2),2,FALSE())),$E55)</f>
        <v/>
      </c>
      <c r="BC145" s="368" t="str">
        <f t="array" ref="BC145">IFERROR(IFERROR(IFERROR(IF(TODAY()&gt;=$H144,VLOOKUP(XLOOKUP(BC$115,dds!$2:$2,dds!$4:$4),STOCKHISTORY($A145,XLOOKUP(BC$115,dds!$2:$2,dds!$4:$4)),2,FALSE()),VLOOKUP(TODAY(),STOCKHISTORY($A145,TODAY()),2,FALSE())),VLOOKUP(TODAY()-1,STOCKHISTORY($A145,TODAY()-1),2,FALSE())),VLOOKUP(TODAY()-2,STOCKHISTORY($A145,TODAY()-2),2,FALSE())),$E55)</f>
        <v/>
      </c>
      <c r="BD145" s="368" t="str">
        <f t="array" ref="BD145">IFERROR(IFERROR(IFERROR(IF(TODAY()&gt;=$H144,VLOOKUP(XLOOKUP(BD$115,dds!$2:$2,dds!$4:$4),STOCKHISTORY($A145,XLOOKUP(BD$115,dds!$2:$2,dds!$4:$4)),2,FALSE()),VLOOKUP(TODAY(),STOCKHISTORY($A145,TODAY()),2,FALSE())),VLOOKUP(TODAY()-1,STOCKHISTORY($A145,TODAY()-1),2,FALSE())),VLOOKUP(TODAY()-2,STOCKHISTORY($A145,TODAY()-2),2,FALSE())),$E55)</f>
        <v/>
      </c>
      <c r="BE145" s="368" t="str">
        <f t="array" ref="BE145">IFERROR(IFERROR(IFERROR(IF(TODAY()&gt;=$H144,VLOOKUP(XLOOKUP(BE$115,dds!$2:$2,dds!$4:$4),STOCKHISTORY($A145,XLOOKUP(BE$115,dds!$2:$2,dds!$4:$4)),2,FALSE()),VLOOKUP(TODAY(),STOCKHISTORY($A145,TODAY()),2,FALSE())),VLOOKUP(TODAY()-1,STOCKHISTORY($A145,TODAY()-1),2,FALSE())),VLOOKUP(TODAY()-2,STOCKHISTORY($A145,TODAY()-2),2,FALSE())),$E55)</f>
        <v/>
      </c>
      <c r="BF145" s="368" t="str">
        <f t="array" ref="BF145">IFERROR(IFERROR(IFERROR(IF(TODAY()&gt;=$H144,VLOOKUP(XLOOKUP(BF$115,dds!$2:$2,dds!$4:$4),STOCKHISTORY($A145,XLOOKUP(BF$115,dds!$2:$2,dds!$4:$4)),2,FALSE()),VLOOKUP(TODAY(),STOCKHISTORY($A145,TODAY()),2,FALSE())),VLOOKUP(TODAY()-1,STOCKHISTORY($A145,TODAY()-1),2,FALSE())),VLOOKUP(TODAY()-2,STOCKHISTORY($A145,TODAY()-2),2,FALSE())),$E55)</f>
        <v/>
      </c>
      <c r="BG145" s="368" t="str">
        <f t="array" ref="BG145">IFERROR(IFERROR(IFERROR(IF(TODAY()&gt;=$H144,VLOOKUP(XLOOKUP(BG$115,dds!$2:$2,dds!$4:$4),STOCKHISTORY($A145,XLOOKUP(BG$115,dds!$2:$2,dds!$4:$4)),2,FALSE()),VLOOKUP(TODAY(),STOCKHISTORY($A145,TODAY()),2,FALSE())),VLOOKUP(TODAY()-1,STOCKHISTORY($A145,TODAY()-1),2,FALSE())),VLOOKUP(TODAY()-2,STOCKHISTORY($A145,TODAY()-2),2,FALSE())),$E55)</f>
        <v/>
      </c>
      <c r="BH145" s="368" t="str">
        <f t="array" ref="BH145">IFERROR(IFERROR(IFERROR(IF(TODAY()&gt;=$H144,VLOOKUP(XLOOKUP(BH$115,dds!$2:$2,dds!$4:$4),STOCKHISTORY($A145,XLOOKUP(BH$115,dds!$2:$2,dds!$4:$4)),2,FALSE()),VLOOKUP(TODAY(),STOCKHISTORY($A145,TODAY()),2,FALSE())),VLOOKUP(TODAY()-1,STOCKHISTORY($A145,TODAY()-1),2,FALSE())),VLOOKUP(TODAY()-2,STOCKHISTORY($A145,TODAY()-2),2,FALSE())),$E55)</f>
        <v/>
      </c>
      <c r="BI145" s="368" t="str">
        <f t="array" ref="BI145">IFERROR(IFERROR(IFERROR(IF(TODAY()&gt;=$H144,VLOOKUP(XLOOKUP(BI$115,dds!$2:$2,dds!$4:$4),STOCKHISTORY($A145,XLOOKUP(BI$115,dds!$2:$2,dds!$4:$4)),2,FALSE()),VLOOKUP(TODAY(),STOCKHISTORY($A145,TODAY()),2,FALSE())),VLOOKUP(TODAY()-1,STOCKHISTORY($A145,TODAY()-1),2,FALSE())),VLOOKUP(TODAY()-2,STOCKHISTORY($A145,TODAY()-2),2,FALSE())),$E55)</f>
        <v/>
      </c>
      <c r="BJ145" s="368" t="str">
        <f t="array" ref="BJ145">IFERROR(IFERROR(IFERROR(IF(TODAY()&gt;=$H144,VLOOKUP(XLOOKUP(BJ$115,dds!$2:$2,dds!$4:$4),STOCKHISTORY($A145,XLOOKUP(BJ$115,dds!$2:$2,dds!$4:$4)),2,FALSE()),VLOOKUP(TODAY(),STOCKHISTORY($A145,TODAY()),2,FALSE())),VLOOKUP(TODAY()-1,STOCKHISTORY($A145,TODAY()-1),2,FALSE())),VLOOKUP(TODAY()-2,STOCKHISTORY($A145,TODAY()-2),2,FALSE())),$E55)</f>
        <v/>
      </c>
      <c r="BK145" s="368" t="str">
        <f t="array" ref="BK145">IFERROR(IFERROR(IFERROR(IF(TODAY()&gt;=$H144,VLOOKUP(XLOOKUP(BK$115,dds!$2:$2,dds!$4:$4),STOCKHISTORY($A145,XLOOKUP(BK$115,dds!$2:$2,dds!$4:$4)),2,FALSE()),VLOOKUP(TODAY(),STOCKHISTORY($A145,TODAY()),2,FALSE())),VLOOKUP(TODAY()-1,STOCKHISTORY($A145,TODAY()-1),2,FALSE())),VLOOKUP(TODAY()-2,STOCKHISTORY($A145,TODAY()-2),2,FALSE())),$E55)</f>
        <v/>
      </c>
      <c r="BL145" s="368" t="str">
        <f t="array" ref="BL145">IFERROR(IFERROR(IFERROR(IF(TODAY()&gt;=$H144,VLOOKUP(XLOOKUP(BL$115,dds!$2:$2,dds!$4:$4),STOCKHISTORY($A145,XLOOKUP(BL$115,dds!$2:$2,dds!$4:$4)),2,FALSE()),VLOOKUP(TODAY(),STOCKHISTORY($A145,TODAY()),2,FALSE())),VLOOKUP(TODAY()-1,STOCKHISTORY($A145,TODAY()-1),2,FALSE())),VLOOKUP(TODAY()-2,STOCKHISTORY($A145,TODAY()-2),2,FALSE())),$E55)</f>
        <v/>
      </c>
    </row>
    <row r="146" ht="14.25" customHeight="1">
      <c r="A146" s="367"/>
      <c r="B146" s="367"/>
      <c r="C146" s="440" t="str">
        <f t="shared" si="2"/>
        <v/>
      </c>
      <c r="D146" s="367"/>
      <c r="E146" s="368" t="str">
        <f t="array" ref="E146">IFERROR(IFERROR(IFERROR(IF(TODAY()&gt;=$H145,VLOOKUP(XLOOKUP(E$115,dds!$2:$2,dds!$4:$4),STOCKHISTORY($A146,XLOOKUP(E$115,dds!$2:$2,dds!$4:$4)),2,FALSE()),VLOOKUP(TODAY(),STOCKHISTORY($A146,TODAY()),2,FALSE())),VLOOKUP(TODAY()-1,STOCKHISTORY($A146,TODAY()-1),2,FALSE())),VLOOKUP(TODAY()-2,STOCKHISTORY($A146,TODAY()-2),2,FALSE())),$E56)</f>
        <v/>
      </c>
      <c r="F146" s="368" t="str">
        <f t="array" ref="F146">IFERROR(IFERROR(IFERROR(IF(TODAY()&gt;=$H145,VLOOKUP(XLOOKUP(F$115,dds!$2:$2,dds!$4:$4),STOCKHISTORY($A146,XLOOKUP(F$115,dds!$2:$2,dds!$4:$4)),2,FALSE()),VLOOKUP(TODAY(),STOCKHISTORY($A146,TODAY()),2,FALSE())),VLOOKUP(TODAY()-1,STOCKHISTORY($A146,TODAY()-1),2,FALSE())),VLOOKUP(TODAY()-2,STOCKHISTORY($A146,TODAY()-2),2,FALSE())),$E56)</f>
        <v/>
      </c>
      <c r="G146" s="368" t="str">
        <f t="array" ref="G146">IFERROR(IFERROR(IFERROR(IF(TODAY()&gt;=$H145,VLOOKUP(XLOOKUP(G$115,dds!$2:$2,dds!$4:$4),STOCKHISTORY($A146,XLOOKUP(G$115,dds!$2:$2,dds!$4:$4)),2,FALSE()),VLOOKUP(TODAY(),STOCKHISTORY($A146,TODAY()),2,FALSE())),VLOOKUP(TODAY()-1,STOCKHISTORY($A146,TODAY()-1),2,FALSE())),VLOOKUP(TODAY()-2,STOCKHISTORY($A146,TODAY()-2),2,FALSE())),$E56)</f>
        <v/>
      </c>
      <c r="H146" s="368" t="str">
        <f t="array" ref="H146">IFERROR(IFERROR(IFERROR(IF(TODAY()&gt;=$H145,VLOOKUP(XLOOKUP(H$115,dds!$2:$2,dds!$4:$4),STOCKHISTORY($A146,XLOOKUP(H$115,dds!$2:$2,dds!$4:$4)),2,FALSE()),VLOOKUP(TODAY(),STOCKHISTORY($A146,TODAY()),2,FALSE())),VLOOKUP(TODAY()-1,STOCKHISTORY($A146,TODAY()-1),2,FALSE())),VLOOKUP(TODAY()-2,STOCKHISTORY($A146,TODAY()-2),2,FALSE())),$E56)</f>
        <v/>
      </c>
      <c r="I146" s="368" t="str">
        <f t="array" ref="I146">IFERROR(IFERROR(IFERROR(IF(TODAY()&gt;=$H145,VLOOKUP(XLOOKUP(I$115,dds!$2:$2,dds!$4:$4),STOCKHISTORY($A146,XLOOKUP(I$115,dds!$2:$2,dds!$4:$4)),2,FALSE()),VLOOKUP(TODAY(),STOCKHISTORY($A146,TODAY()),2,FALSE())),VLOOKUP(TODAY()-1,STOCKHISTORY($A146,TODAY()-1),2,FALSE())),VLOOKUP(TODAY()-2,STOCKHISTORY($A146,TODAY()-2),2,FALSE())),$E56)</f>
        <v/>
      </c>
      <c r="J146" s="368" t="str">
        <f t="array" ref="J146">IFERROR(IFERROR(IFERROR(IF(TODAY()&gt;=$H145,VLOOKUP(XLOOKUP(J$115,dds!$2:$2,dds!$4:$4),STOCKHISTORY($A146,XLOOKUP(J$115,dds!$2:$2,dds!$4:$4)),2,FALSE()),VLOOKUP(TODAY(),STOCKHISTORY($A146,TODAY()),2,FALSE())),VLOOKUP(TODAY()-1,STOCKHISTORY($A146,TODAY()-1),2,FALSE())),VLOOKUP(TODAY()-2,STOCKHISTORY($A146,TODAY()-2),2,FALSE())),$E56)</f>
        <v/>
      </c>
      <c r="K146" s="368" t="str">
        <f t="array" ref="K146">IFERROR(IFERROR(IFERROR(IF(TODAY()&gt;=$H145,VLOOKUP(XLOOKUP(K$115,dds!$2:$2,dds!$4:$4),STOCKHISTORY($A146,XLOOKUP(K$115,dds!$2:$2,dds!$4:$4)),2,FALSE()),VLOOKUP(TODAY(),STOCKHISTORY($A146,TODAY()),2,FALSE())),VLOOKUP(TODAY()-1,STOCKHISTORY($A146,TODAY()-1),2,FALSE())),VLOOKUP(TODAY()-2,STOCKHISTORY($A146,TODAY()-2),2,FALSE())),$E56)</f>
        <v/>
      </c>
      <c r="L146" s="368" t="str">
        <f t="array" ref="L146">IFERROR(IFERROR(IFERROR(IF(TODAY()&gt;=$H145,VLOOKUP(XLOOKUP(L$115,dds!$2:$2,dds!$4:$4),STOCKHISTORY($A146,XLOOKUP(L$115,dds!$2:$2,dds!$4:$4)),2,FALSE()),VLOOKUP(TODAY(),STOCKHISTORY($A146,TODAY()),2,FALSE())),VLOOKUP(TODAY()-1,STOCKHISTORY($A146,TODAY()-1),2,FALSE())),VLOOKUP(TODAY()-2,STOCKHISTORY($A146,TODAY()-2),2,FALSE())),$E56)</f>
        <v/>
      </c>
      <c r="M146" s="368" t="str">
        <f t="array" ref="M146">IFERROR(IFERROR(IFERROR(IF(TODAY()&gt;=$H145,VLOOKUP(XLOOKUP(M$115,dds!$2:$2,dds!$4:$4),STOCKHISTORY($A146,XLOOKUP(M$115,dds!$2:$2,dds!$4:$4)),2,FALSE()),VLOOKUP(TODAY(),STOCKHISTORY($A146,TODAY()),2,FALSE())),VLOOKUP(TODAY()-1,STOCKHISTORY($A146,TODAY()-1),2,FALSE())),VLOOKUP(TODAY()-2,STOCKHISTORY($A146,TODAY()-2),2,FALSE())),$E56)</f>
        <v/>
      </c>
      <c r="N146" s="368" t="str">
        <f t="array" ref="N146">IFERROR(IFERROR(IFERROR(IF(TODAY()&gt;=$H145,VLOOKUP(XLOOKUP(N$115,dds!$2:$2,dds!$4:$4),STOCKHISTORY($A146,XLOOKUP(N$115,dds!$2:$2,dds!$4:$4)),2,FALSE()),VLOOKUP(TODAY(),STOCKHISTORY($A146,TODAY()),2,FALSE())),VLOOKUP(TODAY()-1,STOCKHISTORY($A146,TODAY()-1),2,FALSE())),VLOOKUP(TODAY()-2,STOCKHISTORY($A146,TODAY()-2),2,FALSE())),$E56)</f>
        <v/>
      </c>
      <c r="O146" s="368" t="str">
        <f t="array" ref="O146">IFERROR(IFERROR(IFERROR(IF(TODAY()&gt;=$H145,VLOOKUP(XLOOKUP(O$115,dds!$2:$2,dds!$4:$4),STOCKHISTORY($A146,XLOOKUP(O$115,dds!$2:$2,dds!$4:$4)),2,FALSE()),VLOOKUP(TODAY(),STOCKHISTORY($A146,TODAY()),2,FALSE())),VLOOKUP(TODAY()-1,STOCKHISTORY($A146,TODAY()-1),2,FALSE())),VLOOKUP(TODAY()-2,STOCKHISTORY($A146,TODAY()-2),2,FALSE())),$E56)</f>
        <v/>
      </c>
      <c r="P146" s="368" t="str">
        <f t="array" ref="P146">IFERROR(IFERROR(IFERROR(IF(TODAY()&gt;=$H145,VLOOKUP(XLOOKUP(P$115,dds!$2:$2,dds!$4:$4),STOCKHISTORY($A146,XLOOKUP(P$115,dds!$2:$2,dds!$4:$4)),2,FALSE()),VLOOKUP(TODAY(),STOCKHISTORY($A146,TODAY()),2,FALSE())),VLOOKUP(TODAY()-1,STOCKHISTORY($A146,TODAY()-1),2,FALSE())),VLOOKUP(TODAY()-2,STOCKHISTORY($A146,TODAY()-2),2,FALSE())),$E56)</f>
        <v/>
      </c>
      <c r="Q146" s="368" t="str">
        <f t="array" ref="Q146">IFERROR(IFERROR(IFERROR(IF(TODAY()&gt;=$H145,VLOOKUP(XLOOKUP(Q$115,dds!$2:$2,dds!$4:$4),STOCKHISTORY($A146,XLOOKUP(Q$115,dds!$2:$2,dds!$4:$4)),2,FALSE()),VLOOKUP(TODAY(),STOCKHISTORY($A146,TODAY()),2,FALSE())),VLOOKUP(TODAY()-1,STOCKHISTORY($A146,TODAY()-1),2,FALSE())),VLOOKUP(TODAY()-2,STOCKHISTORY($A146,TODAY()-2),2,FALSE())),$E56)</f>
        <v/>
      </c>
      <c r="R146" s="368" t="str">
        <f t="array" ref="R146">IFERROR(IFERROR(IFERROR(IF(TODAY()&gt;=$H145,VLOOKUP(XLOOKUP(R$115,dds!$2:$2,dds!$4:$4),STOCKHISTORY($A146,XLOOKUP(R$115,dds!$2:$2,dds!$4:$4)),2,FALSE()),VLOOKUP(TODAY(),STOCKHISTORY($A146,TODAY()),2,FALSE())),VLOOKUP(TODAY()-1,STOCKHISTORY($A146,TODAY()-1),2,FALSE())),VLOOKUP(TODAY()-2,STOCKHISTORY($A146,TODAY()-2),2,FALSE())),$E56)</f>
        <v/>
      </c>
      <c r="S146" s="368" t="str">
        <f t="array" ref="S146">IFERROR(IFERROR(IFERROR(IF(TODAY()&gt;=$H145,VLOOKUP(XLOOKUP(S$115,dds!$2:$2,dds!$4:$4),STOCKHISTORY($A146,XLOOKUP(S$115,dds!$2:$2,dds!$4:$4)),2,FALSE()),VLOOKUP(TODAY(),STOCKHISTORY($A146,TODAY()),2,FALSE())),VLOOKUP(TODAY()-1,STOCKHISTORY($A146,TODAY()-1),2,FALSE())),VLOOKUP(TODAY()-2,STOCKHISTORY($A146,TODAY()-2),2,FALSE())),$E56)</f>
        <v/>
      </c>
      <c r="T146" s="368" t="str">
        <f t="array" ref="T146">IFERROR(IFERROR(IFERROR(IF(TODAY()&gt;=$H145,VLOOKUP(XLOOKUP(T$115,dds!$2:$2,dds!$4:$4),STOCKHISTORY($A146,XLOOKUP(T$115,dds!$2:$2,dds!$4:$4)),2,FALSE()),VLOOKUP(TODAY(),STOCKHISTORY($A146,TODAY()),2,FALSE())),VLOOKUP(TODAY()-1,STOCKHISTORY($A146,TODAY()-1),2,FALSE())),VLOOKUP(TODAY()-2,STOCKHISTORY($A146,TODAY()-2),2,FALSE())),$E56)</f>
        <v/>
      </c>
      <c r="U146" s="368" t="str">
        <f t="array" ref="U146">IFERROR(IFERROR(IFERROR(IF(TODAY()&gt;=$H145,VLOOKUP(XLOOKUP(U$115,dds!$2:$2,dds!$4:$4),STOCKHISTORY($A146,XLOOKUP(U$115,dds!$2:$2,dds!$4:$4)),2,FALSE()),VLOOKUP(TODAY(),STOCKHISTORY($A146,TODAY()),2,FALSE())),VLOOKUP(TODAY()-1,STOCKHISTORY($A146,TODAY()-1),2,FALSE())),VLOOKUP(TODAY()-2,STOCKHISTORY($A146,TODAY()-2),2,FALSE())),$E56)</f>
        <v/>
      </c>
      <c r="V146" s="368" t="str">
        <f t="array" ref="V146">IFERROR(IFERROR(IFERROR(IF(TODAY()&gt;=$H145,VLOOKUP(XLOOKUP(V$115,dds!$2:$2,dds!$4:$4),STOCKHISTORY($A146,XLOOKUP(V$115,dds!$2:$2,dds!$4:$4)),2,FALSE()),VLOOKUP(TODAY(),STOCKHISTORY($A146,TODAY()),2,FALSE())),VLOOKUP(TODAY()-1,STOCKHISTORY($A146,TODAY()-1),2,FALSE())),VLOOKUP(TODAY()-2,STOCKHISTORY($A146,TODAY()-2),2,FALSE())),$E56)</f>
        <v/>
      </c>
      <c r="W146" s="368" t="str">
        <f t="array" ref="W146">IFERROR(IFERROR(IFERROR(IF(TODAY()&gt;=$H145,VLOOKUP(XLOOKUP(W$115,dds!$2:$2,dds!$4:$4),STOCKHISTORY($A146,XLOOKUP(W$115,dds!$2:$2,dds!$4:$4)),2,FALSE()),VLOOKUP(TODAY(),STOCKHISTORY($A146,TODAY()),2,FALSE())),VLOOKUP(TODAY()-1,STOCKHISTORY($A146,TODAY()-1),2,FALSE())),VLOOKUP(TODAY()-2,STOCKHISTORY($A146,TODAY()-2),2,FALSE())),$E56)</f>
        <v/>
      </c>
      <c r="X146" s="368" t="str">
        <f t="array" ref="X146">IFERROR(IFERROR(IFERROR(IF(TODAY()&gt;=$H145,VLOOKUP(XLOOKUP(X$115,dds!$2:$2,dds!$4:$4),STOCKHISTORY($A146,XLOOKUP(X$115,dds!$2:$2,dds!$4:$4)),2,FALSE()),VLOOKUP(TODAY(),STOCKHISTORY($A146,TODAY()),2,FALSE())),VLOOKUP(TODAY()-1,STOCKHISTORY($A146,TODAY()-1),2,FALSE())),VLOOKUP(TODAY()-2,STOCKHISTORY($A146,TODAY()-2),2,FALSE())),$E56)</f>
        <v/>
      </c>
      <c r="Y146" s="368" t="str">
        <f t="array" ref="Y146">IFERROR(IFERROR(IFERROR(IF(TODAY()&gt;=$H145,VLOOKUP(XLOOKUP(Y$115,dds!$2:$2,dds!$4:$4),STOCKHISTORY($A146,XLOOKUP(Y$115,dds!$2:$2,dds!$4:$4)),2,FALSE()),VLOOKUP(TODAY(),STOCKHISTORY($A146,TODAY()),2,FALSE())),VLOOKUP(TODAY()-1,STOCKHISTORY($A146,TODAY()-1),2,FALSE())),VLOOKUP(TODAY()-2,STOCKHISTORY($A146,TODAY()-2),2,FALSE())),$E56)</f>
        <v/>
      </c>
      <c r="Z146" s="368" t="str">
        <f t="array" ref="Z146">IFERROR(IFERROR(IFERROR(IF(TODAY()&gt;=$H145,VLOOKUP(XLOOKUP(Z$115,dds!$2:$2,dds!$4:$4),STOCKHISTORY($A146,XLOOKUP(Z$115,dds!$2:$2,dds!$4:$4)),2,FALSE()),VLOOKUP(TODAY(),STOCKHISTORY($A146,TODAY()),2,FALSE())),VLOOKUP(TODAY()-1,STOCKHISTORY($A146,TODAY()-1),2,FALSE())),VLOOKUP(TODAY()-2,STOCKHISTORY($A146,TODAY()-2),2,FALSE())),$E56)</f>
        <v/>
      </c>
      <c r="AA146" s="368" t="str">
        <f t="array" ref="AA146">IFERROR(IFERROR(IFERROR(IF(TODAY()&gt;=$H145,VLOOKUP(XLOOKUP(AA$115,dds!$2:$2,dds!$4:$4),STOCKHISTORY($A146,XLOOKUP(AA$115,dds!$2:$2,dds!$4:$4)),2,FALSE()),VLOOKUP(TODAY(),STOCKHISTORY($A146,TODAY()),2,FALSE())),VLOOKUP(TODAY()-1,STOCKHISTORY($A146,TODAY()-1),2,FALSE())),VLOOKUP(TODAY()-2,STOCKHISTORY($A146,TODAY()-2),2,FALSE())),$E56)</f>
        <v/>
      </c>
      <c r="AB146" s="368" t="str">
        <f t="array" ref="AB146">IFERROR(IFERROR(IFERROR(IF(TODAY()&gt;=$H145,VLOOKUP(XLOOKUP(AB$115,dds!$2:$2,dds!$4:$4),STOCKHISTORY($A146,XLOOKUP(AB$115,dds!$2:$2,dds!$4:$4)),2,FALSE()),VLOOKUP(TODAY(),STOCKHISTORY($A146,TODAY()),2,FALSE())),VLOOKUP(TODAY()-1,STOCKHISTORY($A146,TODAY()-1),2,FALSE())),VLOOKUP(TODAY()-2,STOCKHISTORY($A146,TODAY()-2),2,FALSE())),$E56)</f>
        <v/>
      </c>
      <c r="AC146" s="368" t="str">
        <f t="array" ref="AC146">IFERROR(IFERROR(IFERROR(IF(TODAY()&gt;=$H145,VLOOKUP(XLOOKUP(AC$115,dds!$2:$2,dds!$4:$4),STOCKHISTORY($A146,XLOOKUP(AC$115,dds!$2:$2,dds!$4:$4)),2,FALSE()),VLOOKUP(TODAY(),STOCKHISTORY($A146,TODAY()),2,FALSE())),VLOOKUP(TODAY()-1,STOCKHISTORY($A146,TODAY()-1),2,FALSE())),VLOOKUP(TODAY()-2,STOCKHISTORY($A146,TODAY()-2),2,FALSE())),$E56)</f>
        <v/>
      </c>
      <c r="AD146" s="368" t="str">
        <f t="array" ref="AD146">IFERROR(IFERROR(IFERROR(IF(TODAY()&gt;=$H145,VLOOKUP(XLOOKUP(AD$115,dds!$2:$2,dds!$4:$4),STOCKHISTORY($A146,XLOOKUP(AD$115,dds!$2:$2,dds!$4:$4)),2,FALSE()),VLOOKUP(TODAY(),STOCKHISTORY($A146,TODAY()),2,FALSE())),VLOOKUP(TODAY()-1,STOCKHISTORY($A146,TODAY()-1),2,FALSE())),VLOOKUP(TODAY()-2,STOCKHISTORY($A146,TODAY()-2),2,FALSE())),$E56)</f>
        <v/>
      </c>
      <c r="AE146" s="368" t="str">
        <f t="array" ref="AE146">IFERROR(IFERROR(IFERROR(IF(TODAY()&gt;=$H145,VLOOKUP(XLOOKUP(AE$115,dds!$2:$2,dds!$4:$4),STOCKHISTORY($A146,XLOOKUP(AE$115,dds!$2:$2,dds!$4:$4)),2,FALSE()),VLOOKUP(TODAY(),STOCKHISTORY($A146,TODAY()),2,FALSE())),VLOOKUP(TODAY()-1,STOCKHISTORY($A146,TODAY()-1),2,FALSE())),VLOOKUP(TODAY()-2,STOCKHISTORY($A146,TODAY()-2),2,FALSE())),$E56)</f>
        <v/>
      </c>
      <c r="AF146" s="368" t="str">
        <f t="array" ref="AF146">IFERROR(IFERROR(IFERROR(IF(TODAY()&gt;=$H145,VLOOKUP(XLOOKUP(AF$115,dds!$2:$2,dds!$4:$4),STOCKHISTORY($A146,XLOOKUP(AF$115,dds!$2:$2,dds!$4:$4)),2,FALSE()),VLOOKUP(TODAY(),STOCKHISTORY($A146,TODAY()),2,FALSE())),VLOOKUP(TODAY()-1,STOCKHISTORY($A146,TODAY()-1),2,FALSE())),VLOOKUP(TODAY()-2,STOCKHISTORY($A146,TODAY()-2),2,FALSE())),$E56)</f>
        <v/>
      </c>
      <c r="AG146" s="368" t="str">
        <f t="array" ref="AG146">IFERROR(IFERROR(IFERROR(IF(TODAY()&gt;=$H145,VLOOKUP(XLOOKUP(AG$115,dds!$2:$2,dds!$4:$4),STOCKHISTORY($A146,XLOOKUP(AG$115,dds!$2:$2,dds!$4:$4)),2,FALSE()),VLOOKUP(TODAY(),STOCKHISTORY($A146,TODAY()),2,FALSE())),VLOOKUP(TODAY()-1,STOCKHISTORY($A146,TODAY()-1),2,FALSE())),VLOOKUP(TODAY()-2,STOCKHISTORY($A146,TODAY()-2),2,FALSE())),$E56)</f>
        <v/>
      </c>
      <c r="AH146" s="368" t="str">
        <f t="array" ref="AH146">IFERROR(IFERROR(IFERROR(IF(TODAY()&gt;=$H145,VLOOKUP(XLOOKUP(AH$115,dds!$2:$2,dds!$4:$4),STOCKHISTORY($A146,XLOOKUP(AH$115,dds!$2:$2,dds!$4:$4)),2,FALSE()),VLOOKUP(TODAY(),STOCKHISTORY($A146,TODAY()),2,FALSE())),VLOOKUP(TODAY()-1,STOCKHISTORY($A146,TODAY()-1),2,FALSE())),VLOOKUP(TODAY()-2,STOCKHISTORY($A146,TODAY()-2),2,FALSE())),$E56)</f>
        <v/>
      </c>
      <c r="AI146" s="368" t="str">
        <f t="array" ref="AI146">IFERROR(IFERROR(IFERROR(IF(TODAY()&gt;=$H145,VLOOKUP(XLOOKUP(AI$115,dds!$2:$2,dds!$4:$4),STOCKHISTORY($A146,XLOOKUP(AI$115,dds!$2:$2,dds!$4:$4)),2,FALSE()),VLOOKUP(TODAY(),STOCKHISTORY($A146,TODAY()),2,FALSE())),VLOOKUP(TODAY()-1,STOCKHISTORY($A146,TODAY()-1),2,FALSE())),VLOOKUP(TODAY()-2,STOCKHISTORY($A146,TODAY()-2),2,FALSE())),$E56)</f>
        <v/>
      </c>
      <c r="AJ146" s="368" t="str">
        <f t="array" ref="AJ146">IFERROR(IFERROR(IFERROR(IF(TODAY()&gt;=$H145,VLOOKUP(XLOOKUP(AJ$115,dds!$2:$2,dds!$4:$4),STOCKHISTORY($A146,XLOOKUP(AJ$115,dds!$2:$2,dds!$4:$4)),2,FALSE()),VLOOKUP(TODAY(),STOCKHISTORY($A146,TODAY()),2,FALSE())),VLOOKUP(TODAY()-1,STOCKHISTORY($A146,TODAY()-1),2,FALSE())),VLOOKUP(TODAY()-2,STOCKHISTORY($A146,TODAY()-2),2,FALSE())),$E56)</f>
        <v/>
      </c>
      <c r="AK146" s="368" t="str">
        <f t="array" ref="AK146">IFERROR(IFERROR(IFERROR(IF(TODAY()&gt;=$H145,VLOOKUP(XLOOKUP(AK$115,dds!$2:$2,dds!$4:$4),STOCKHISTORY($A146,XLOOKUP(AK$115,dds!$2:$2,dds!$4:$4)),2,FALSE()),VLOOKUP(TODAY(),STOCKHISTORY($A146,TODAY()),2,FALSE())),VLOOKUP(TODAY()-1,STOCKHISTORY($A146,TODAY()-1),2,FALSE())),VLOOKUP(TODAY()-2,STOCKHISTORY($A146,TODAY()-2),2,FALSE())),$E56)</f>
        <v/>
      </c>
      <c r="AL146" s="368" t="str">
        <f t="array" ref="AL146">IFERROR(IFERROR(IFERROR(IF(TODAY()&gt;=$H145,VLOOKUP(XLOOKUP(AL$115,dds!$2:$2,dds!$4:$4),STOCKHISTORY($A146,XLOOKUP(AL$115,dds!$2:$2,dds!$4:$4)),2,FALSE()),VLOOKUP(TODAY(),STOCKHISTORY($A146,TODAY()),2,FALSE())),VLOOKUP(TODAY()-1,STOCKHISTORY($A146,TODAY()-1),2,FALSE())),VLOOKUP(TODAY()-2,STOCKHISTORY($A146,TODAY()-2),2,FALSE())),$E56)</f>
        <v/>
      </c>
      <c r="AM146" s="368" t="str">
        <f t="array" ref="AM146">IFERROR(IFERROR(IFERROR(IF(TODAY()&gt;=$H145,VLOOKUP(XLOOKUP(AM$115,dds!$2:$2,dds!$4:$4),STOCKHISTORY($A146,XLOOKUP(AM$115,dds!$2:$2,dds!$4:$4)),2,FALSE()),VLOOKUP(TODAY(),STOCKHISTORY($A146,TODAY()),2,FALSE())),VLOOKUP(TODAY()-1,STOCKHISTORY($A146,TODAY()-1),2,FALSE())),VLOOKUP(TODAY()-2,STOCKHISTORY($A146,TODAY()-2),2,FALSE())),$E56)</f>
        <v/>
      </c>
      <c r="AN146" s="368" t="str">
        <f t="array" ref="AN146">IFERROR(IFERROR(IFERROR(IF(TODAY()&gt;=$H145,VLOOKUP(XLOOKUP(AN$115,dds!$2:$2,dds!$4:$4),STOCKHISTORY($A146,XLOOKUP(AN$115,dds!$2:$2,dds!$4:$4)),2,FALSE()),VLOOKUP(TODAY(),STOCKHISTORY($A146,TODAY()),2,FALSE())),VLOOKUP(TODAY()-1,STOCKHISTORY($A146,TODAY()-1),2,FALSE())),VLOOKUP(TODAY()-2,STOCKHISTORY($A146,TODAY()-2),2,FALSE())),$E56)</f>
        <v/>
      </c>
      <c r="AO146" s="368" t="str">
        <f t="array" ref="AO146">IFERROR(IFERROR(IFERROR(IF(TODAY()&gt;=$H145,VLOOKUP(XLOOKUP(AO$115,dds!$2:$2,dds!$4:$4),STOCKHISTORY($A146,XLOOKUP(AO$115,dds!$2:$2,dds!$4:$4)),2,FALSE()),VLOOKUP(TODAY(),STOCKHISTORY($A146,TODAY()),2,FALSE())),VLOOKUP(TODAY()-1,STOCKHISTORY($A146,TODAY()-1),2,FALSE())),VLOOKUP(TODAY()-2,STOCKHISTORY($A146,TODAY()-2),2,FALSE())),$E56)</f>
        <v/>
      </c>
      <c r="AP146" s="368" t="str">
        <f t="array" ref="AP146">IFERROR(IFERROR(IFERROR(IF(TODAY()&gt;=$H145,VLOOKUP(XLOOKUP(AP$115,dds!$2:$2,dds!$4:$4),STOCKHISTORY($A146,XLOOKUP(AP$115,dds!$2:$2,dds!$4:$4)),2,FALSE()),VLOOKUP(TODAY(),STOCKHISTORY($A146,TODAY()),2,FALSE())),VLOOKUP(TODAY()-1,STOCKHISTORY($A146,TODAY()-1),2,FALSE())),VLOOKUP(TODAY()-2,STOCKHISTORY($A146,TODAY()-2),2,FALSE())),$E56)</f>
        <v/>
      </c>
      <c r="AQ146" s="368" t="str">
        <f t="array" ref="AQ146">IFERROR(IFERROR(IFERROR(IF(TODAY()&gt;=$H145,VLOOKUP(XLOOKUP(AQ$115,dds!$2:$2,dds!$4:$4),STOCKHISTORY($A146,XLOOKUP(AQ$115,dds!$2:$2,dds!$4:$4)),2,FALSE()),VLOOKUP(TODAY(),STOCKHISTORY($A146,TODAY()),2,FALSE())),VLOOKUP(TODAY()-1,STOCKHISTORY($A146,TODAY()-1),2,FALSE())),VLOOKUP(TODAY()-2,STOCKHISTORY($A146,TODAY()-2),2,FALSE())),$E56)</f>
        <v/>
      </c>
      <c r="AR146" s="368" t="str">
        <f t="array" ref="AR146">IFERROR(IFERROR(IFERROR(IF(TODAY()&gt;=$H145,VLOOKUP(XLOOKUP(AR$115,dds!$2:$2,dds!$4:$4),STOCKHISTORY($A146,XLOOKUP(AR$115,dds!$2:$2,dds!$4:$4)),2,FALSE()),VLOOKUP(TODAY(),STOCKHISTORY($A146,TODAY()),2,FALSE())),VLOOKUP(TODAY()-1,STOCKHISTORY($A146,TODAY()-1),2,FALSE())),VLOOKUP(TODAY()-2,STOCKHISTORY($A146,TODAY()-2),2,FALSE())),$E56)</f>
        <v/>
      </c>
      <c r="AS146" s="368" t="str">
        <f t="array" ref="AS146">IFERROR(IFERROR(IFERROR(IF(TODAY()&gt;=$H145,VLOOKUP(XLOOKUP(AS$115,dds!$2:$2,dds!$4:$4),STOCKHISTORY($A146,XLOOKUP(AS$115,dds!$2:$2,dds!$4:$4)),2,FALSE()),VLOOKUP(TODAY(),STOCKHISTORY($A146,TODAY()),2,FALSE())),VLOOKUP(TODAY()-1,STOCKHISTORY($A146,TODAY()-1),2,FALSE())),VLOOKUP(TODAY()-2,STOCKHISTORY($A146,TODAY()-2),2,FALSE())),$E56)</f>
        <v/>
      </c>
      <c r="AT146" s="368" t="str">
        <f t="array" ref="AT146">IFERROR(IFERROR(IFERROR(IF(TODAY()&gt;=$H145,VLOOKUP(XLOOKUP(AT$115,dds!$2:$2,dds!$4:$4),STOCKHISTORY($A146,XLOOKUP(AT$115,dds!$2:$2,dds!$4:$4)),2,FALSE()),VLOOKUP(TODAY(),STOCKHISTORY($A146,TODAY()),2,FALSE())),VLOOKUP(TODAY()-1,STOCKHISTORY($A146,TODAY()-1),2,FALSE())),VLOOKUP(TODAY()-2,STOCKHISTORY($A146,TODAY()-2),2,FALSE())),$E56)</f>
        <v/>
      </c>
      <c r="AU146" s="368" t="str">
        <f t="array" ref="AU146">IFERROR(IFERROR(IFERROR(IF(TODAY()&gt;=$H145,VLOOKUP(XLOOKUP(AU$115,dds!$2:$2,dds!$4:$4),STOCKHISTORY($A146,XLOOKUP(AU$115,dds!$2:$2,dds!$4:$4)),2,FALSE()),VLOOKUP(TODAY(),STOCKHISTORY($A146,TODAY()),2,FALSE())),VLOOKUP(TODAY()-1,STOCKHISTORY($A146,TODAY()-1),2,FALSE())),VLOOKUP(TODAY()-2,STOCKHISTORY($A146,TODAY()-2),2,FALSE())),$E56)</f>
        <v/>
      </c>
      <c r="AV146" s="368" t="str">
        <f t="array" ref="AV146">IFERROR(IFERROR(IFERROR(IF(TODAY()&gt;=$H145,VLOOKUP(XLOOKUP(AV$115,dds!$2:$2,dds!$4:$4),STOCKHISTORY($A146,XLOOKUP(AV$115,dds!$2:$2,dds!$4:$4)),2,FALSE()),VLOOKUP(TODAY(),STOCKHISTORY($A146,TODAY()),2,FALSE())),VLOOKUP(TODAY()-1,STOCKHISTORY($A146,TODAY()-1),2,FALSE())),VLOOKUP(TODAY()-2,STOCKHISTORY($A146,TODAY()-2),2,FALSE())),$E56)</f>
        <v/>
      </c>
      <c r="AW146" s="368" t="str">
        <f t="array" ref="AW146">IFERROR(IFERROR(IFERROR(IF(TODAY()&gt;=$H145,VLOOKUP(XLOOKUP(AW$115,dds!$2:$2,dds!$4:$4),STOCKHISTORY($A146,XLOOKUP(AW$115,dds!$2:$2,dds!$4:$4)),2,FALSE()),VLOOKUP(TODAY(),STOCKHISTORY($A146,TODAY()),2,FALSE())),VLOOKUP(TODAY()-1,STOCKHISTORY($A146,TODAY()-1),2,FALSE())),VLOOKUP(TODAY()-2,STOCKHISTORY($A146,TODAY()-2),2,FALSE())),$E56)</f>
        <v/>
      </c>
      <c r="AX146" s="368" t="str">
        <f t="array" ref="AX146">IFERROR(IFERROR(IFERROR(IF(TODAY()&gt;=$H145,VLOOKUP(XLOOKUP(AX$115,dds!$2:$2,dds!$4:$4),STOCKHISTORY($A146,XLOOKUP(AX$115,dds!$2:$2,dds!$4:$4)),2,FALSE()),VLOOKUP(TODAY(),STOCKHISTORY($A146,TODAY()),2,FALSE())),VLOOKUP(TODAY()-1,STOCKHISTORY($A146,TODAY()-1),2,FALSE())),VLOOKUP(TODAY()-2,STOCKHISTORY($A146,TODAY()-2),2,FALSE())),$E56)</f>
        <v/>
      </c>
      <c r="AY146" s="368" t="str">
        <f t="array" ref="AY146">IFERROR(IFERROR(IFERROR(IF(TODAY()&gt;=$H145,VLOOKUP(XLOOKUP(AY$115,dds!$2:$2,dds!$4:$4),STOCKHISTORY($A146,XLOOKUP(AY$115,dds!$2:$2,dds!$4:$4)),2,FALSE()),VLOOKUP(TODAY(),STOCKHISTORY($A146,TODAY()),2,FALSE())),VLOOKUP(TODAY()-1,STOCKHISTORY($A146,TODAY()-1),2,FALSE())),VLOOKUP(TODAY()-2,STOCKHISTORY($A146,TODAY()-2),2,FALSE())),$E56)</f>
        <v/>
      </c>
      <c r="AZ146" s="368" t="str">
        <f t="array" ref="AZ146">IFERROR(IFERROR(IFERROR(IF(TODAY()&gt;=$H145,VLOOKUP(XLOOKUP(AZ$115,dds!$2:$2,dds!$4:$4),STOCKHISTORY($A146,XLOOKUP(AZ$115,dds!$2:$2,dds!$4:$4)),2,FALSE()),VLOOKUP(TODAY(),STOCKHISTORY($A146,TODAY()),2,FALSE())),VLOOKUP(TODAY()-1,STOCKHISTORY($A146,TODAY()-1),2,FALSE())),VLOOKUP(TODAY()-2,STOCKHISTORY($A146,TODAY()-2),2,FALSE())),$E56)</f>
        <v/>
      </c>
      <c r="BA146" s="368" t="str">
        <f t="array" ref="BA146">IFERROR(IFERROR(IFERROR(IF(TODAY()&gt;=$H145,VLOOKUP(XLOOKUP(BA$115,dds!$2:$2,dds!$4:$4),STOCKHISTORY($A146,XLOOKUP(BA$115,dds!$2:$2,dds!$4:$4)),2,FALSE()),VLOOKUP(TODAY(),STOCKHISTORY($A146,TODAY()),2,FALSE())),VLOOKUP(TODAY()-1,STOCKHISTORY($A146,TODAY()-1),2,FALSE())),VLOOKUP(TODAY()-2,STOCKHISTORY($A146,TODAY()-2),2,FALSE())),$E56)</f>
        <v/>
      </c>
      <c r="BB146" s="368" t="str">
        <f t="array" ref="BB146">IFERROR(IFERROR(IFERROR(IF(TODAY()&gt;=$H145,VLOOKUP(XLOOKUP(BB$115,dds!$2:$2,dds!$4:$4),STOCKHISTORY($A146,XLOOKUP(BB$115,dds!$2:$2,dds!$4:$4)),2,FALSE()),VLOOKUP(TODAY(),STOCKHISTORY($A146,TODAY()),2,FALSE())),VLOOKUP(TODAY()-1,STOCKHISTORY($A146,TODAY()-1),2,FALSE())),VLOOKUP(TODAY()-2,STOCKHISTORY($A146,TODAY()-2),2,FALSE())),$E56)</f>
        <v/>
      </c>
      <c r="BC146" s="368" t="str">
        <f t="array" ref="BC146">IFERROR(IFERROR(IFERROR(IF(TODAY()&gt;=$H145,VLOOKUP(XLOOKUP(BC$115,dds!$2:$2,dds!$4:$4),STOCKHISTORY($A146,XLOOKUP(BC$115,dds!$2:$2,dds!$4:$4)),2,FALSE()),VLOOKUP(TODAY(),STOCKHISTORY($A146,TODAY()),2,FALSE())),VLOOKUP(TODAY()-1,STOCKHISTORY($A146,TODAY()-1),2,FALSE())),VLOOKUP(TODAY()-2,STOCKHISTORY($A146,TODAY()-2),2,FALSE())),$E56)</f>
        <v/>
      </c>
      <c r="BD146" s="368" t="str">
        <f t="array" ref="BD146">IFERROR(IFERROR(IFERROR(IF(TODAY()&gt;=$H145,VLOOKUP(XLOOKUP(BD$115,dds!$2:$2,dds!$4:$4),STOCKHISTORY($A146,XLOOKUP(BD$115,dds!$2:$2,dds!$4:$4)),2,FALSE()),VLOOKUP(TODAY(),STOCKHISTORY($A146,TODAY()),2,FALSE())),VLOOKUP(TODAY()-1,STOCKHISTORY($A146,TODAY()-1),2,FALSE())),VLOOKUP(TODAY()-2,STOCKHISTORY($A146,TODAY()-2),2,FALSE())),$E56)</f>
        <v/>
      </c>
      <c r="BE146" s="368" t="str">
        <f t="array" ref="BE146">IFERROR(IFERROR(IFERROR(IF(TODAY()&gt;=$H145,VLOOKUP(XLOOKUP(BE$115,dds!$2:$2,dds!$4:$4),STOCKHISTORY($A146,XLOOKUP(BE$115,dds!$2:$2,dds!$4:$4)),2,FALSE()),VLOOKUP(TODAY(),STOCKHISTORY($A146,TODAY()),2,FALSE())),VLOOKUP(TODAY()-1,STOCKHISTORY($A146,TODAY()-1),2,FALSE())),VLOOKUP(TODAY()-2,STOCKHISTORY($A146,TODAY()-2),2,FALSE())),$E56)</f>
        <v/>
      </c>
      <c r="BF146" s="368" t="str">
        <f t="array" ref="BF146">IFERROR(IFERROR(IFERROR(IF(TODAY()&gt;=$H145,VLOOKUP(XLOOKUP(BF$115,dds!$2:$2,dds!$4:$4),STOCKHISTORY($A146,XLOOKUP(BF$115,dds!$2:$2,dds!$4:$4)),2,FALSE()),VLOOKUP(TODAY(),STOCKHISTORY($A146,TODAY()),2,FALSE())),VLOOKUP(TODAY()-1,STOCKHISTORY($A146,TODAY()-1),2,FALSE())),VLOOKUP(TODAY()-2,STOCKHISTORY($A146,TODAY()-2),2,FALSE())),$E56)</f>
        <v/>
      </c>
      <c r="BG146" s="368" t="str">
        <f t="array" ref="BG146">IFERROR(IFERROR(IFERROR(IF(TODAY()&gt;=$H145,VLOOKUP(XLOOKUP(BG$115,dds!$2:$2,dds!$4:$4),STOCKHISTORY($A146,XLOOKUP(BG$115,dds!$2:$2,dds!$4:$4)),2,FALSE()),VLOOKUP(TODAY(),STOCKHISTORY($A146,TODAY()),2,FALSE())),VLOOKUP(TODAY()-1,STOCKHISTORY($A146,TODAY()-1),2,FALSE())),VLOOKUP(TODAY()-2,STOCKHISTORY($A146,TODAY()-2),2,FALSE())),$E56)</f>
        <v/>
      </c>
      <c r="BH146" s="368" t="str">
        <f t="array" ref="BH146">IFERROR(IFERROR(IFERROR(IF(TODAY()&gt;=$H145,VLOOKUP(XLOOKUP(BH$115,dds!$2:$2,dds!$4:$4),STOCKHISTORY($A146,XLOOKUP(BH$115,dds!$2:$2,dds!$4:$4)),2,FALSE()),VLOOKUP(TODAY(),STOCKHISTORY($A146,TODAY()),2,FALSE())),VLOOKUP(TODAY()-1,STOCKHISTORY($A146,TODAY()-1),2,FALSE())),VLOOKUP(TODAY()-2,STOCKHISTORY($A146,TODAY()-2),2,FALSE())),$E56)</f>
        <v/>
      </c>
      <c r="BI146" s="368" t="str">
        <f t="array" ref="BI146">IFERROR(IFERROR(IFERROR(IF(TODAY()&gt;=$H145,VLOOKUP(XLOOKUP(BI$115,dds!$2:$2,dds!$4:$4),STOCKHISTORY($A146,XLOOKUP(BI$115,dds!$2:$2,dds!$4:$4)),2,FALSE()),VLOOKUP(TODAY(),STOCKHISTORY($A146,TODAY()),2,FALSE())),VLOOKUP(TODAY()-1,STOCKHISTORY($A146,TODAY()-1),2,FALSE())),VLOOKUP(TODAY()-2,STOCKHISTORY($A146,TODAY()-2),2,FALSE())),$E56)</f>
        <v/>
      </c>
      <c r="BJ146" s="368" t="str">
        <f t="array" ref="BJ146">IFERROR(IFERROR(IFERROR(IF(TODAY()&gt;=$H145,VLOOKUP(XLOOKUP(BJ$115,dds!$2:$2,dds!$4:$4),STOCKHISTORY($A146,XLOOKUP(BJ$115,dds!$2:$2,dds!$4:$4)),2,FALSE()),VLOOKUP(TODAY(),STOCKHISTORY($A146,TODAY()),2,FALSE())),VLOOKUP(TODAY()-1,STOCKHISTORY($A146,TODAY()-1),2,FALSE())),VLOOKUP(TODAY()-2,STOCKHISTORY($A146,TODAY()-2),2,FALSE())),$E56)</f>
        <v/>
      </c>
      <c r="BK146" s="368" t="str">
        <f t="array" ref="BK146">IFERROR(IFERROR(IFERROR(IF(TODAY()&gt;=$H145,VLOOKUP(XLOOKUP(BK$115,dds!$2:$2,dds!$4:$4),STOCKHISTORY($A146,XLOOKUP(BK$115,dds!$2:$2,dds!$4:$4)),2,FALSE()),VLOOKUP(TODAY(),STOCKHISTORY($A146,TODAY()),2,FALSE())),VLOOKUP(TODAY()-1,STOCKHISTORY($A146,TODAY()-1),2,FALSE())),VLOOKUP(TODAY()-2,STOCKHISTORY($A146,TODAY()-2),2,FALSE())),$E56)</f>
        <v/>
      </c>
      <c r="BL146" s="368" t="str">
        <f t="array" ref="BL146">IFERROR(IFERROR(IFERROR(IF(TODAY()&gt;=$H145,VLOOKUP(XLOOKUP(BL$115,dds!$2:$2,dds!$4:$4),STOCKHISTORY($A146,XLOOKUP(BL$115,dds!$2:$2,dds!$4:$4)),2,FALSE()),VLOOKUP(TODAY(),STOCKHISTORY($A146,TODAY()),2,FALSE())),VLOOKUP(TODAY()-1,STOCKHISTORY($A146,TODAY()-1),2,FALSE())),VLOOKUP(TODAY()-2,STOCKHISTORY($A146,TODAY()-2),2,FALSE())),$E56)</f>
        <v/>
      </c>
    </row>
    <row r="147" ht="14.25" customHeight="1">
      <c r="A147" s="367"/>
      <c r="B147" s="367"/>
      <c r="C147" s="440" t="str">
        <f t="shared" si="2"/>
        <v/>
      </c>
      <c r="D147" s="367"/>
      <c r="E147" s="368" t="str">
        <f t="array" ref="E147">IFERROR(IFERROR(IFERROR(IF(TODAY()&gt;=$H146,VLOOKUP(XLOOKUP(E$115,dds!$2:$2,dds!$4:$4),STOCKHISTORY($A147,XLOOKUP(E$115,dds!$2:$2,dds!$4:$4)),2,FALSE()),VLOOKUP(TODAY(),STOCKHISTORY($A147,TODAY()),2,FALSE())),VLOOKUP(TODAY()-1,STOCKHISTORY($A147,TODAY()-1),2,FALSE())),VLOOKUP(TODAY()-2,STOCKHISTORY($A147,TODAY()-2),2,FALSE())),$E57)</f>
        <v/>
      </c>
      <c r="F147" s="368" t="str">
        <f t="array" ref="F147">IFERROR(IFERROR(IFERROR(IF(TODAY()&gt;=$H146,VLOOKUP(XLOOKUP(F$115,dds!$2:$2,dds!$4:$4),STOCKHISTORY($A147,XLOOKUP(F$115,dds!$2:$2,dds!$4:$4)),2,FALSE()),VLOOKUP(TODAY(),STOCKHISTORY($A147,TODAY()),2,FALSE())),VLOOKUP(TODAY()-1,STOCKHISTORY($A147,TODAY()-1),2,FALSE())),VLOOKUP(TODAY()-2,STOCKHISTORY($A147,TODAY()-2),2,FALSE())),$E57)</f>
        <v/>
      </c>
      <c r="G147" s="368" t="str">
        <f t="array" ref="G147">IFERROR(IFERROR(IFERROR(IF(TODAY()&gt;=$H146,VLOOKUP(XLOOKUP(G$115,dds!$2:$2,dds!$4:$4),STOCKHISTORY($A147,XLOOKUP(G$115,dds!$2:$2,dds!$4:$4)),2,FALSE()),VLOOKUP(TODAY(),STOCKHISTORY($A147,TODAY()),2,FALSE())),VLOOKUP(TODAY()-1,STOCKHISTORY($A147,TODAY()-1),2,FALSE())),VLOOKUP(TODAY()-2,STOCKHISTORY($A147,TODAY()-2),2,FALSE())),$E57)</f>
        <v/>
      </c>
      <c r="H147" s="368" t="str">
        <f t="array" ref="H147">IFERROR(IFERROR(IFERROR(IF(TODAY()&gt;=$H146,VLOOKUP(XLOOKUP(H$115,dds!$2:$2,dds!$4:$4),STOCKHISTORY($A147,XLOOKUP(H$115,dds!$2:$2,dds!$4:$4)),2,FALSE()),VLOOKUP(TODAY(),STOCKHISTORY($A147,TODAY()),2,FALSE())),VLOOKUP(TODAY()-1,STOCKHISTORY($A147,TODAY()-1),2,FALSE())),VLOOKUP(TODAY()-2,STOCKHISTORY($A147,TODAY()-2),2,FALSE())),$E57)</f>
        <v/>
      </c>
      <c r="I147" s="368" t="str">
        <f t="array" ref="I147">IFERROR(IFERROR(IFERROR(IF(TODAY()&gt;=$H146,VLOOKUP(XLOOKUP(I$115,dds!$2:$2,dds!$4:$4),STOCKHISTORY($A147,XLOOKUP(I$115,dds!$2:$2,dds!$4:$4)),2,FALSE()),VLOOKUP(TODAY(),STOCKHISTORY($A147,TODAY()),2,FALSE())),VLOOKUP(TODAY()-1,STOCKHISTORY($A147,TODAY()-1),2,FALSE())),VLOOKUP(TODAY()-2,STOCKHISTORY($A147,TODAY()-2),2,FALSE())),$E57)</f>
        <v/>
      </c>
      <c r="J147" s="368" t="str">
        <f t="array" ref="J147">IFERROR(IFERROR(IFERROR(IF(TODAY()&gt;=$H146,VLOOKUP(XLOOKUP(J$115,dds!$2:$2,dds!$4:$4),STOCKHISTORY($A147,XLOOKUP(J$115,dds!$2:$2,dds!$4:$4)),2,FALSE()),VLOOKUP(TODAY(),STOCKHISTORY($A147,TODAY()),2,FALSE())),VLOOKUP(TODAY()-1,STOCKHISTORY($A147,TODAY()-1),2,FALSE())),VLOOKUP(TODAY()-2,STOCKHISTORY($A147,TODAY()-2),2,FALSE())),$E57)</f>
        <v/>
      </c>
      <c r="K147" s="368" t="str">
        <f t="array" ref="K147">IFERROR(IFERROR(IFERROR(IF(TODAY()&gt;=$H146,VLOOKUP(XLOOKUP(K$115,dds!$2:$2,dds!$4:$4),STOCKHISTORY($A147,XLOOKUP(K$115,dds!$2:$2,dds!$4:$4)),2,FALSE()),VLOOKUP(TODAY(),STOCKHISTORY($A147,TODAY()),2,FALSE())),VLOOKUP(TODAY()-1,STOCKHISTORY($A147,TODAY()-1),2,FALSE())),VLOOKUP(TODAY()-2,STOCKHISTORY($A147,TODAY()-2),2,FALSE())),$E57)</f>
        <v/>
      </c>
      <c r="L147" s="368" t="str">
        <f t="array" ref="L147">IFERROR(IFERROR(IFERROR(IF(TODAY()&gt;=$H146,VLOOKUP(XLOOKUP(L$115,dds!$2:$2,dds!$4:$4),STOCKHISTORY($A147,XLOOKUP(L$115,dds!$2:$2,dds!$4:$4)),2,FALSE()),VLOOKUP(TODAY(),STOCKHISTORY($A147,TODAY()),2,FALSE())),VLOOKUP(TODAY()-1,STOCKHISTORY($A147,TODAY()-1),2,FALSE())),VLOOKUP(TODAY()-2,STOCKHISTORY($A147,TODAY()-2),2,FALSE())),$E57)</f>
        <v/>
      </c>
      <c r="M147" s="368" t="str">
        <f t="array" ref="M147">IFERROR(IFERROR(IFERROR(IF(TODAY()&gt;=$H146,VLOOKUP(XLOOKUP(M$115,dds!$2:$2,dds!$4:$4),STOCKHISTORY($A147,XLOOKUP(M$115,dds!$2:$2,dds!$4:$4)),2,FALSE()),VLOOKUP(TODAY(),STOCKHISTORY($A147,TODAY()),2,FALSE())),VLOOKUP(TODAY()-1,STOCKHISTORY($A147,TODAY()-1),2,FALSE())),VLOOKUP(TODAY()-2,STOCKHISTORY($A147,TODAY()-2),2,FALSE())),$E57)</f>
        <v/>
      </c>
      <c r="N147" s="368" t="str">
        <f t="array" ref="N147">IFERROR(IFERROR(IFERROR(IF(TODAY()&gt;=$H146,VLOOKUP(XLOOKUP(N$115,dds!$2:$2,dds!$4:$4),STOCKHISTORY($A147,XLOOKUP(N$115,dds!$2:$2,dds!$4:$4)),2,FALSE()),VLOOKUP(TODAY(),STOCKHISTORY($A147,TODAY()),2,FALSE())),VLOOKUP(TODAY()-1,STOCKHISTORY($A147,TODAY()-1),2,FALSE())),VLOOKUP(TODAY()-2,STOCKHISTORY($A147,TODAY()-2),2,FALSE())),$E57)</f>
        <v/>
      </c>
      <c r="O147" s="368" t="str">
        <f t="array" ref="O147">IFERROR(IFERROR(IFERROR(IF(TODAY()&gt;=$H146,VLOOKUP(XLOOKUP(O$115,dds!$2:$2,dds!$4:$4),STOCKHISTORY($A147,XLOOKUP(O$115,dds!$2:$2,dds!$4:$4)),2,FALSE()),VLOOKUP(TODAY(),STOCKHISTORY($A147,TODAY()),2,FALSE())),VLOOKUP(TODAY()-1,STOCKHISTORY($A147,TODAY()-1),2,FALSE())),VLOOKUP(TODAY()-2,STOCKHISTORY($A147,TODAY()-2),2,FALSE())),$E57)</f>
        <v/>
      </c>
      <c r="P147" s="368" t="str">
        <f t="array" ref="P147">IFERROR(IFERROR(IFERROR(IF(TODAY()&gt;=$H146,VLOOKUP(XLOOKUP(P$115,dds!$2:$2,dds!$4:$4),STOCKHISTORY($A147,XLOOKUP(P$115,dds!$2:$2,dds!$4:$4)),2,FALSE()),VLOOKUP(TODAY(),STOCKHISTORY($A147,TODAY()),2,FALSE())),VLOOKUP(TODAY()-1,STOCKHISTORY($A147,TODAY()-1),2,FALSE())),VLOOKUP(TODAY()-2,STOCKHISTORY($A147,TODAY()-2),2,FALSE())),$E57)</f>
        <v/>
      </c>
      <c r="Q147" s="368" t="str">
        <f t="array" ref="Q147">IFERROR(IFERROR(IFERROR(IF(TODAY()&gt;=$H146,VLOOKUP(XLOOKUP(Q$115,dds!$2:$2,dds!$4:$4),STOCKHISTORY($A147,XLOOKUP(Q$115,dds!$2:$2,dds!$4:$4)),2,FALSE()),VLOOKUP(TODAY(),STOCKHISTORY($A147,TODAY()),2,FALSE())),VLOOKUP(TODAY()-1,STOCKHISTORY($A147,TODAY()-1),2,FALSE())),VLOOKUP(TODAY()-2,STOCKHISTORY($A147,TODAY()-2),2,FALSE())),$E57)</f>
        <v/>
      </c>
      <c r="R147" s="368" t="str">
        <f t="array" ref="R147">IFERROR(IFERROR(IFERROR(IF(TODAY()&gt;=$H146,VLOOKUP(XLOOKUP(R$115,dds!$2:$2,dds!$4:$4),STOCKHISTORY($A147,XLOOKUP(R$115,dds!$2:$2,dds!$4:$4)),2,FALSE()),VLOOKUP(TODAY(),STOCKHISTORY($A147,TODAY()),2,FALSE())),VLOOKUP(TODAY()-1,STOCKHISTORY($A147,TODAY()-1),2,FALSE())),VLOOKUP(TODAY()-2,STOCKHISTORY($A147,TODAY()-2),2,FALSE())),$E57)</f>
        <v/>
      </c>
      <c r="S147" s="368" t="str">
        <f t="array" ref="S147">IFERROR(IFERROR(IFERROR(IF(TODAY()&gt;=$H146,VLOOKUP(XLOOKUP(S$115,dds!$2:$2,dds!$4:$4),STOCKHISTORY($A147,XLOOKUP(S$115,dds!$2:$2,dds!$4:$4)),2,FALSE()),VLOOKUP(TODAY(),STOCKHISTORY($A147,TODAY()),2,FALSE())),VLOOKUP(TODAY()-1,STOCKHISTORY($A147,TODAY()-1),2,FALSE())),VLOOKUP(TODAY()-2,STOCKHISTORY($A147,TODAY()-2),2,FALSE())),$E57)</f>
        <v/>
      </c>
      <c r="T147" s="368" t="str">
        <f t="array" ref="T147">IFERROR(IFERROR(IFERROR(IF(TODAY()&gt;=$H146,VLOOKUP(XLOOKUP(T$115,dds!$2:$2,dds!$4:$4),STOCKHISTORY($A147,XLOOKUP(T$115,dds!$2:$2,dds!$4:$4)),2,FALSE()),VLOOKUP(TODAY(),STOCKHISTORY($A147,TODAY()),2,FALSE())),VLOOKUP(TODAY()-1,STOCKHISTORY($A147,TODAY()-1),2,FALSE())),VLOOKUP(TODAY()-2,STOCKHISTORY($A147,TODAY()-2),2,FALSE())),$E57)</f>
        <v/>
      </c>
      <c r="U147" s="368" t="str">
        <f t="array" ref="U147">IFERROR(IFERROR(IFERROR(IF(TODAY()&gt;=$H146,VLOOKUP(XLOOKUP(U$115,dds!$2:$2,dds!$4:$4),STOCKHISTORY($A147,XLOOKUP(U$115,dds!$2:$2,dds!$4:$4)),2,FALSE()),VLOOKUP(TODAY(),STOCKHISTORY($A147,TODAY()),2,FALSE())),VLOOKUP(TODAY()-1,STOCKHISTORY($A147,TODAY()-1),2,FALSE())),VLOOKUP(TODAY()-2,STOCKHISTORY($A147,TODAY()-2),2,FALSE())),$E57)</f>
        <v/>
      </c>
      <c r="V147" s="368" t="str">
        <f t="array" ref="V147">IFERROR(IFERROR(IFERROR(IF(TODAY()&gt;=$H146,VLOOKUP(XLOOKUP(V$115,dds!$2:$2,dds!$4:$4),STOCKHISTORY($A147,XLOOKUP(V$115,dds!$2:$2,dds!$4:$4)),2,FALSE()),VLOOKUP(TODAY(),STOCKHISTORY($A147,TODAY()),2,FALSE())),VLOOKUP(TODAY()-1,STOCKHISTORY($A147,TODAY()-1),2,FALSE())),VLOOKUP(TODAY()-2,STOCKHISTORY($A147,TODAY()-2),2,FALSE())),$E57)</f>
        <v/>
      </c>
      <c r="W147" s="368" t="str">
        <f t="array" ref="W147">IFERROR(IFERROR(IFERROR(IF(TODAY()&gt;=$H146,VLOOKUP(XLOOKUP(W$115,dds!$2:$2,dds!$4:$4),STOCKHISTORY($A147,XLOOKUP(W$115,dds!$2:$2,dds!$4:$4)),2,FALSE()),VLOOKUP(TODAY(),STOCKHISTORY($A147,TODAY()),2,FALSE())),VLOOKUP(TODAY()-1,STOCKHISTORY($A147,TODAY()-1),2,FALSE())),VLOOKUP(TODAY()-2,STOCKHISTORY($A147,TODAY()-2),2,FALSE())),$E57)</f>
        <v/>
      </c>
      <c r="X147" s="368" t="str">
        <f t="array" ref="X147">IFERROR(IFERROR(IFERROR(IF(TODAY()&gt;=$H146,VLOOKUP(XLOOKUP(X$115,dds!$2:$2,dds!$4:$4),STOCKHISTORY($A147,XLOOKUP(X$115,dds!$2:$2,dds!$4:$4)),2,FALSE()),VLOOKUP(TODAY(),STOCKHISTORY($A147,TODAY()),2,FALSE())),VLOOKUP(TODAY()-1,STOCKHISTORY($A147,TODAY()-1),2,FALSE())),VLOOKUP(TODAY()-2,STOCKHISTORY($A147,TODAY()-2),2,FALSE())),$E57)</f>
        <v/>
      </c>
      <c r="Y147" s="368" t="str">
        <f t="array" ref="Y147">IFERROR(IFERROR(IFERROR(IF(TODAY()&gt;=$H146,VLOOKUP(XLOOKUP(Y$115,dds!$2:$2,dds!$4:$4),STOCKHISTORY($A147,XLOOKUP(Y$115,dds!$2:$2,dds!$4:$4)),2,FALSE()),VLOOKUP(TODAY(),STOCKHISTORY($A147,TODAY()),2,FALSE())),VLOOKUP(TODAY()-1,STOCKHISTORY($A147,TODAY()-1),2,FALSE())),VLOOKUP(TODAY()-2,STOCKHISTORY($A147,TODAY()-2),2,FALSE())),$E57)</f>
        <v/>
      </c>
      <c r="Z147" s="368" t="str">
        <f t="array" ref="Z147">IFERROR(IFERROR(IFERROR(IF(TODAY()&gt;=$H146,VLOOKUP(XLOOKUP(Z$115,dds!$2:$2,dds!$4:$4),STOCKHISTORY($A147,XLOOKUP(Z$115,dds!$2:$2,dds!$4:$4)),2,FALSE()),VLOOKUP(TODAY(),STOCKHISTORY($A147,TODAY()),2,FALSE())),VLOOKUP(TODAY()-1,STOCKHISTORY($A147,TODAY()-1),2,FALSE())),VLOOKUP(TODAY()-2,STOCKHISTORY($A147,TODAY()-2),2,FALSE())),$E57)</f>
        <v/>
      </c>
      <c r="AA147" s="368" t="str">
        <f t="array" ref="AA147">IFERROR(IFERROR(IFERROR(IF(TODAY()&gt;=$H146,VLOOKUP(XLOOKUP(AA$115,dds!$2:$2,dds!$4:$4),STOCKHISTORY($A147,XLOOKUP(AA$115,dds!$2:$2,dds!$4:$4)),2,FALSE()),VLOOKUP(TODAY(),STOCKHISTORY($A147,TODAY()),2,FALSE())),VLOOKUP(TODAY()-1,STOCKHISTORY($A147,TODAY()-1),2,FALSE())),VLOOKUP(TODAY()-2,STOCKHISTORY($A147,TODAY()-2),2,FALSE())),$E57)</f>
        <v/>
      </c>
      <c r="AB147" s="368" t="str">
        <f t="array" ref="AB147">IFERROR(IFERROR(IFERROR(IF(TODAY()&gt;=$H146,VLOOKUP(XLOOKUP(AB$115,dds!$2:$2,dds!$4:$4),STOCKHISTORY($A147,XLOOKUP(AB$115,dds!$2:$2,dds!$4:$4)),2,FALSE()),VLOOKUP(TODAY(),STOCKHISTORY($A147,TODAY()),2,FALSE())),VLOOKUP(TODAY()-1,STOCKHISTORY($A147,TODAY()-1),2,FALSE())),VLOOKUP(TODAY()-2,STOCKHISTORY($A147,TODAY()-2),2,FALSE())),$E57)</f>
        <v/>
      </c>
      <c r="AC147" s="368" t="str">
        <f t="array" ref="AC147">IFERROR(IFERROR(IFERROR(IF(TODAY()&gt;=$H146,VLOOKUP(XLOOKUP(AC$115,dds!$2:$2,dds!$4:$4),STOCKHISTORY($A147,XLOOKUP(AC$115,dds!$2:$2,dds!$4:$4)),2,FALSE()),VLOOKUP(TODAY(),STOCKHISTORY($A147,TODAY()),2,FALSE())),VLOOKUP(TODAY()-1,STOCKHISTORY($A147,TODAY()-1),2,FALSE())),VLOOKUP(TODAY()-2,STOCKHISTORY($A147,TODAY()-2),2,FALSE())),$E57)</f>
        <v/>
      </c>
      <c r="AD147" s="368" t="str">
        <f t="array" ref="AD147">IFERROR(IFERROR(IFERROR(IF(TODAY()&gt;=$H146,VLOOKUP(XLOOKUP(AD$115,dds!$2:$2,dds!$4:$4),STOCKHISTORY($A147,XLOOKUP(AD$115,dds!$2:$2,dds!$4:$4)),2,FALSE()),VLOOKUP(TODAY(),STOCKHISTORY($A147,TODAY()),2,FALSE())),VLOOKUP(TODAY()-1,STOCKHISTORY($A147,TODAY()-1),2,FALSE())),VLOOKUP(TODAY()-2,STOCKHISTORY($A147,TODAY()-2),2,FALSE())),$E57)</f>
        <v/>
      </c>
      <c r="AE147" s="368" t="str">
        <f t="array" ref="AE147">IFERROR(IFERROR(IFERROR(IF(TODAY()&gt;=$H146,VLOOKUP(XLOOKUP(AE$115,dds!$2:$2,dds!$4:$4),STOCKHISTORY($A147,XLOOKUP(AE$115,dds!$2:$2,dds!$4:$4)),2,FALSE()),VLOOKUP(TODAY(),STOCKHISTORY($A147,TODAY()),2,FALSE())),VLOOKUP(TODAY()-1,STOCKHISTORY($A147,TODAY()-1),2,FALSE())),VLOOKUP(TODAY()-2,STOCKHISTORY($A147,TODAY()-2),2,FALSE())),$E57)</f>
        <v/>
      </c>
      <c r="AF147" s="368" t="str">
        <f t="array" ref="AF147">IFERROR(IFERROR(IFERROR(IF(TODAY()&gt;=$H146,VLOOKUP(XLOOKUP(AF$115,dds!$2:$2,dds!$4:$4),STOCKHISTORY($A147,XLOOKUP(AF$115,dds!$2:$2,dds!$4:$4)),2,FALSE()),VLOOKUP(TODAY(),STOCKHISTORY($A147,TODAY()),2,FALSE())),VLOOKUP(TODAY()-1,STOCKHISTORY($A147,TODAY()-1),2,FALSE())),VLOOKUP(TODAY()-2,STOCKHISTORY($A147,TODAY()-2),2,FALSE())),$E57)</f>
        <v/>
      </c>
      <c r="AG147" s="368" t="str">
        <f t="array" ref="AG147">IFERROR(IFERROR(IFERROR(IF(TODAY()&gt;=$H146,VLOOKUP(XLOOKUP(AG$115,dds!$2:$2,dds!$4:$4),STOCKHISTORY($A147,XLOOKUP(AG$115,dds!$2:$2,dds!$4:$4)),2,FALSE()),VLOOKUP(TODAY(),STOCKHISTORY($A147,TODAY()),2,FALSE())),VLOOKUP(TODAY()-1,STOCKHISTORY($A147,TODAY()-1),2,FALSE())),VLOOKUP(TODAY()-2,STOCKHISTORY($A147,TODAY()-2),2,FALSE())),$E57)</f>
        <v/>
      </c>
      <c r="AH147" s="368" t="str">
        <f t="array" ref="AH147">IFERROR(IFERROR(IFERROR(IF(TODAY()&gt;=$H146,VLOOKUP(XLOOKUP(AH$115,dds!$2:$2,dds!$4:$4),STOCKHISTORY($A147,XLOOKUP(AH$115,dds!$2:$2,dds!$4:$4)),2,FALSE()),VLOOKUP(TODAY(),STOCKHISTORY($A147,TODAY()),2,FALSE())),VLOOKUP(TODAY()-1,STOCKHISTORY($A147,TODAY()-1),2,FALSE())),VLOOKUP(TODAY()-2,STOCKHISTORY($A147,TODAY()-2),2,FALSE())),$E57)</f>
        <v/>
      </c>
      <c r="AI147" s="368" t="str">
        <f t="array" ref="AI147">IFERROR(IFERROR(IFERROR(IF(TODAY()&gt;=$H146,VLOOKUP(XLOOKUP(AI$115,dds!$2:$2,dds!$4:$4),STOCKHISTORY($A147,XLOOKUP(AI$115,dds!$2:$2,dds!$4:$4)),2,FALSE()),VLOOKUP(TODAY(),STOCKHISTORY($A147,TODAY()),2,FALSE())),VLOOKUP(TODAY()-1,STOCKHISTORY($A147,TODAY()-1),2,FALSE())),VLOOKUP(TODAY()-2,STOCKHISTORY($A147,TODAY()-2),2,FALSE())),$E57)</f>
        <v/>
      </c>
      <c r="AJ147" s="368" t="str">
        <f t="array" ref="AJ147">IFERROR(IFERROR(IFERROR(IF(TODAY()&gt;=$H146,VLOOKUP(XLOOKUP(AJ$115,dds!$2:$2,dds!$4:$4),STOCKHISTORY($A147,XLOOKUP(AJ$115,dds!$2:$2,dds!$4:$4)),2,FALSE()),VLOOKUP(TODAY(),STOCKHISTORY($A147,TODAY()),2,FALSE())),VLOOKUP(TODAY()-1,STOCKHISTORY($A147,TODAY()-1),2,FALSE())),VLOOKUP(TODAY()-2,STOCKHISTORY($A147,TODAY()-2),2,FALSE())),$E57)</f>
        <v/>
      </c>
      <c r="AK147" s="368" t="str">
        <f t="array" ref="AK147">IFERROR(IFERROR(IFERROR(IF(TODAY()&gt;=$H146,VLOOKUP(XLOOKUP(AK$115,dds!$2:$2,dds!$4:$4),STOCKHISTORY($A147,XLOOKUP(AK$115,dds!$2:$2,dds!$4:$4)),2,FALSE()),VLOOKUP(TODAY(),STOCKHISTORY($A147,TODAY()),2,FALSE())),VLOOKUP(TODAY()-1,STOCKHISTORY($A147,TODAY()-1),2,FALSE())),VLOOKUP(TODAY()-2,STOCKHISTORY($A147,TODAY()-2),2,FALSE())),$E57)</f>
        <v/>
      </c>
      <c r="AL147" s="368" t="str">
        <f t="array" ref="AL147">IFERROR(IFERROR(IFERROR(IF(TODAY()&gt;=$H146,VLOOKUP(XLOOKUP(AL$115,dds!$2:$2,dds!$4:$4),STOCKHISTORY($A147,XLOOKUP(AL$115,dds!$2:$2,dds!$4:$4)),2,FALSE()),VLOOKUP(TODAY(),STOCKHISTORY($A147,TODAY()),2,FALSE())),VLOOKUP(TODAY()-1,STOCKHISTORY($A147,TODAY()-1),2,FALSE())),VLOOKUP(TODAY()-2,STOCKHISTORY($A147,TODAY()-2),2,FALSE())),$E57)</f>
        <v/>
      </c>
      <c r="AM147" s="368" t="str">
        <f t="array" ref="AM147">IFERROR(IFERROR(IFERROR(IF(TODAY()&gt;=$H146,VLOOKUP(XLOOKUP(AM$115,dds!$2:$2,dds!$4:$4),STOCKHISTORY($A147,XLOOKUP(AM$115,dds!$2:$2,dds!$4:$4)),2,FALSE()),VLOOKUP(TODAY(),STOCKHISTORY($A147,TODAY()),2,FALSE())),VLOOKUP(TODAY()-1,STOCKHISTORY($A147,TODAY()-1),2,FALSE())),VLOOKUP(TODAY()-2,STOCKHISTORY($A147,TODAY()-2),2,FALSE())),$E57)</f>
        <v/>
      </c>
      <c r="AN147" s="368" t="str">
        <f t="array" ref="AN147">IFERROR(IFERROR(IFERROR(IF(TODAY()&gt;=$H146,VLOOKUP(XLOOKUP(AN$115,dds!$2:$2,dds!$4:$4),STOCKHISTORY($A147,XLOOKUP(AN$115,dds!$2:$2,dds!$4:$4)),2,FALSE()),VLOOKUP(TODAY(),STOCKHISTORY($A147,TODAY()),2,FALSE())),VLOOKUP(TODAY()-1,STOCKHISTORY($A147,TODAY()-1),2,FALSE())),VLOOKUP(TODAY()-2,STOCKHISTORY($A147,TODAY()-2),2,FALSE())),$E57)</f>
        <v/>
      </c>
      <c r="AO147" s="368" t="str">
        <f t="array" ref="AO147">IFERROR(IFERROR(IFERROR(IF(TODAY()&gt;=$H146,VLOOKUP(XLOOKUP(AO$115,dds!$2:$2,dds!$4:$4),STOCKHISTORY($A147,XLOOKUP(AO$115,dds!$2:$2,dds!$4:$4)),2,FALSE()),VLOOKUP(TODAY(),STOCKHISTORY($A147,TODAY()),2,FALSE())),VLOOKUP(TODAY()-1,STOCKHISTORY($A147,TODAY()-1),2,FALSE())),VLOOKUP(TODAY()-2,STOCKHISTORY($A147,TODAY()-2),2,FALSE())),$E57)</f>
        <v/>
      </c>
      <c r="AP147" s="368" t="str">
        <f t="array" ref="AP147">IFERROR(IFERROR(IFERROR(IF(TODAY()&gt;=$H146,VLOOKUP(XLOOKUP(AP$115,dds!$2:$2,dds!$4:$4),STOCKHISTORY($A147,XLOOKUP(AP$115,dds!$2:$2,dds!$4:$4)),2,FALSE()),VLOOKUP(TODAY(),STOCKHISTORY($A147,TODAY()),2,FALSE())),VLOOKUP(TODAY()-1,STOCKHISTORY($A147,TODAY()-1),2,FALSE())),VLOOKUP(TODAY()-2,STOCKHISTORY($A147,TODAY()-2),2,FALSE())),$E57)</f>
        <v/>
      </c>
      <c r="AQ147" s="368" t="str">
        <f t="array" ref="AQ147">IFERROR(IFERROR(IFERROR(IF(TODAY()&gt;=$H146,VLOOKUP(XLOOKUP(AQ$115,dds!$2:$2,dds!$4:$4),STOCKHISTORY($A147,XLOOKUP(AQ$115,dds!$2:$2,dds!$4:$4)),2,FALSE()),VLOOKUP(TODAY(),STOCKHISTORY($A147,TODAY()),2,FALSE())),VLOOKUP(TODAY()-1,STOCKHISTORY($A147,TODAY()-1),2,FALSE())),VLOOKUP(TODAY()-2,STOCKHISTORY($A147,TODAY()-2),2,FALSE())),$E57)</f>
        <v/>
      </c>
      <c r="AR147" s="368" t="str">
        <f t="array" ref="AR147">IFERROR(IFERROR(IFERROR(IF(TODAY()&gt;=$H146,VLOOKUP(XLOOKUP(AR$115,dds!$2:$2,dds!$4:$4),STOCKHISTORY($A147,XLOOKUP(AR$115,dds!$2:$2,dds!$4:$4)),2,FALSE()),VLOOKUP(TODAY(),STOCKHISTORY($A147,TODAY()),2,FALSE())),VLOOKUP(TODAY()-1,STOCKHISTORY($A147,TODAY()-1),2,FALSE())),VLOOKUP(TODAY()-2,STOCKHISTORY($A147,TODAY()-2),2,FALSE())),$E57)</f>
        <v/>
      </c>
      <c r="AS147" s="368" t="str">
        <f t="array" ref="AS147">IFERROR(IFERROR(IFERROR(IF(TODAY()&gt;=$H146,VLOOKUP(XLOOKUP(AS$115,dds!$2:$2,dds!$4:$4),STOCKHISTORY($A147,XLOOKUP(AS$115,dds!$2:$2,dds!$4:$4)),2,FALSE()),VLOOKUP(TODAY(),STOCKHISTORY($A147,TODAY()),2,FALSE())),VLOOKUP(TODAY()-1,STOCKHISTORY($A147,TODAY()-1),2,FALSE())),VLOOKUP(TODAY()-2,STOCKHISTORY($A147,TODAY()-2),2,FALSE())),$E57)</f>
        <v/>
      </c>
      <c r="AT147" s="368" t="str">
        <f t="array" ref="AT147">IFERROR(IFERROR(IFERROR(IF(TODAY()&gt;=$H146,VLOOKUP(XLOOKUP(AT$115,dds!$2:$2,dds!$4:$4),STOCKHISTORY($A147,XLOOKUP(AT$115,dds!$2:$2,dds!$4:$4)),2,FALSE()),VLOOKUP(TODAY(),STOCKHISTORY($A147,TODAY()),2,FALSE())),VLOOKUP(TODAY()-1,STOCKHISTORY($A147,TODAY()-1),2,FALSE())),VLOOKUP(TODAY()-2,STOCKHISTORY($A147,TODAY()-2),2,FALSE())),$E57)</f>
        <v/>
      </c>
      <c r="AU147" s="368" t="str">
        <f t="array" ref="AU147">IFERROR(IFERROR(IFERROR(IF(TODAY()&gt;=$H146,VLOOKUP(XLOOKUP(AU$115,dds!$2:$2,dds!$4:$4),STOCKHISTORY($A147,XLOOKUP(AU$115,dds!$2:$2,dds!$4:$4)),2,FALSE()),VLOOKUP(TODAY(),STOCKHISTORY($A147,TODAY()),2,FALSE())),VLOOKUP(TODAY()-1,STOCKHISTORY($A147,TODAY()-1),2,FALSE())),VLOOKUP(TODAY()-2,STOCKHISTORY($A147,TODAY()-2),2,FALSE())),$E57)</f>
        <v/>
      </c>
      <c r="AV147" s="368" t="str">
        <f t="array" ref="AV147">IFERROR(IFERROR(IFERROR(IF(TODAY()&gt;=$H146,VLOOKUP(XLOOKUP(AV$115,dds!$2:$2,dds!$4:$4),STOCKHISTORY($A147,XLOOKUP(AV$115,dds!$2:$2,dds!$4:$4)),2,FALSE()),VLOOKUP(TODAY(),STOCKHISTORY($A147,TODAY()),2,FALSE())),VLOOKUP(TODAY()-1,STOCKHISTORY($A147,TODAY()-1),2,FALSE())),VLOOKUP(TODAY()-2,STOCKHISTORY($A147,TODAY()-2),2,FALSE())),$E57)</f>
        <v/>
      </c>
      <c r="AW147" s="368" t="str">
        <f t="array" ref="AW147">IFERROR(IFERROR(IFERROR(IF(TODAY()&gt;=$H146,VLOOKUP(XLOOKUP(AW$115,dds!$2:$2,dds!$4:$4),STOCKHISTORY($A147,XLOOKUP(AW$115,dds!$2:$2,dds!$4:$4)),2,FALSE()),VLOOKUP(TODAY(),STOCKHISTORY($A147,TODAY()),2,FALSE())),VLOOKUP(TODAY()-1,STOCKHISTORY($A147,TODAY()-1),2,FALSE())),VLOOKUP(TODAY()-2,STOCKHISTORY($A147,TODAY()-2),2,FALSE())),$E57)</f>
        <v/>
      </c>
      <c r="AX147" s="368" t="str">
        <f t="array" ref="AX147">IFERROR(IFERROR(IFERROR(IF(TODAY()&gt;=$H146,VLOOKUP(XLOOKUP(AX$115,dds!$2:$2,dds!$4:$4),STOCKHISTORY($A147,XLOOKUP(AX$115,dds!$2:$2,dds!$4:$4)),2,FALSE()),VLOOKUP(TODAY(),STOCKHISTORY($A147,TODAY()),2,FALSE())),VLOOKUP(TODAY()-1,STOCKHISTORY($A147,TODAY()-1),2,FALSE())),VLOOKUP(TODAY()-2,STOCKHISTORY($A147,TODAY()-2),2,FALSE())),$E57)</f>
        <v/>
      </c>
      <c r="AY147" s="368" t="str">
        <f t="array" ref="AY147">IFERROR(IFERROR(IFERROR(IF(TODAY()&gt;=$H146,VLOOKUP(XLOOKUP(AY$115,dds!$2:$2,dds!$4:$4),STOCKHISTORY($A147,XLOOKUP(AY$115,dds!$2:$2,dds!$4:$4)),2,FALSE()),VLOOKUP(TODAY(),STOCKHISTORY($A147,TODAY()),2,FALSE())),VLOOKUP(TODAY()-1,STOCKHISTORY($A147,TODAY()-1),2,FALSE())),VLOOKUP(TODAY()-2,STOCKHISTORY($A147,TODAY()-2),2,FALSE())),$E57)</f>
        <v/>
      </c>
      <c r="AZ147" s="368" t="str">
        <f t="array" ref="AZ147">IFERROR(IFERROR(IFERROR(IF(TODAY()&gt;=$H146,VLOOKUP(XLOOKUP(AZ$115,dds!$2:$2,dds!$4:$4),STOCKHISTORY($A147,XLOOKUP(AZ$115,dds!$2:$2,dds!$4:$4)),2,FALSE()),VLOOKUP(TODAY(),STOCKHISTORY($A147,TODAY()),2,FALSE())),VLOOKUP(TODAY()-1,STOCKHISTORY($A147,TODAY()-1),2,FALSE())),VLOOKUP(TODAY()-2,STOCKHISTORY($A147,TODAY()-2),2,FALSE())),$E57)</f>
        <v/>
      </c>
      <c r="BA147" s="368" t="str">
        <f t="array" ref="BA147">IFERROR(IFERROR(IFERROR(IF(TODAY()&gt;=$H146,VLOOKUP(XLOOKUP(BA$115,dds!$2:$2,dds!$4:$4),STOCKHISTORY($A147,XLOOKUP(BA$115,dds!$2:$2,dds!$4:$4)),2,FALSE()),VLOOKUP(TODAY(),STOCKHISTORY($A147,TODAY()),2,FALSE())),VLOOKUP(TODAY()-1,STOCKHISTORY($A147,TODAY()-1),2,FALSE())),VLOOKUP(TODAY()-2,STOCKHISTORY($A147,TODAY()-2),2,FALSE())),$E57)</f>
        <v/>
      </c>
      <c r="BB147" s="368" t="str">
        <f t="array" ref="BB147">IFERROR(IFERROR(IFERROR(IF(TODAY()&gt;=$H146,VLOOKUP(XLOOKUP(BB$115,dds!$2:$2,dds!$4:$4),STOCKHISTORY($A147,XLOOKUP(BB$115,dds!$2:$2,dds!$4:$4)),2,FALSE()),VLOOKUP(TODAY(),STOCKHISTORY($A147,TODAY()),2,FALSE())),VLOOKUP(TODAY()-1,STOCKHISTORY($A147,TODAY()-1),2,FALSE())),VLOOKUP(TODAY()-2,STOCKHISTORY($A147,TODAY()-2),2,FALSE())),$E57)</f>
        <v/>
      </c>
      <c r="BC147" s="368" t="str">
        <f t="array" ref="BC147">IFERROR(IFERROR(IFERROR(IF(TODAY()&gt;=$H146,VLOOKUP(XLOOKUP(BC$115,dds!$2:$2,dds!$4:$4),STOCKHISTORY($A147,XLOOKUP(BC$115,dds!$2:$2,dds!$4:$4)),2,FALSE()),VLOOKUP(TODAY(),STOCKHISTORY($A147,TODAY()),2,FALSE())),VLOOKUP(TODAY()-1,STOCKHISTORY($A147,TODAY()-1),2,FALSE())),VLOOKUP(TODAY()-2,STOCKHISTORY($A147,TODAY()-2),2,FALSE())),$E57)</f>
        <v/>
      </c>
      <c r="BD147" s="368" t="str">
        <f t="array" ref="BD147">IFERROR(IFERROR(IFERROR(IF(TODAY()&gt;=$H146,VLOOKUP(XLOOKUP(BD$115,dds!$2:$2,dds!$4:$4),STOCKHISTORY($A147,XLOOKUP(BD$115,dds!$2:$2,dds!$4:$4)),2,FALSE()),VLOOKUP(TODAY(),STOCKHISTORY($A147,TODAY()),2,FALSE())),VLOOKUP(TODAY()-1,STOCKHISTORY($A147,TODAY()-1),2,FALSE())),VLOOKUP(TODAY()-2,STOCKHISTORY($A147,TODAY()-2),2,FALSE())),$E57)</f>
        <v/>
      </c>
      <c r="BE147" s="368" t="str">
        <f t="array" ref="BE147">IFERROR(IFERROR(IFERROR(IF(TODAY()&gt;=$H146,VLOOKUP(XLOOKUP(BE$115,dds!$2:$2,dds!$4:$4),STOCKHISTORY($A147,XLOOKUP(BE$115,dds!$2:$2,dds!$4:$4)),2,FALSE()),VLOOKUP(TODAY(),STOCKHISTORY($A147,TODAY()),2,FALSE())),VLOOKUP(TODAY()-1,STOCKHISTORY($A147,TODAY()-1),2,FALSE())),VLOOKUP(TODAY()-2,STOCKHISTORY($A147,TODAY()-2),2,FALSE())),$E57)</f>
        <v/>
      </c>
      <c r="BF147" s="368" t="str">
        <f t="array" ref="BF147">IFERROR(IFERROR(IFERROR(IF(TODAY()&gt;=$H146,VLOOKUP(XLOOKUP(BF$115,dds!$2:$2,dds!$4:$4),STOCKHISTORY($A147,XLOOKUP(BF$115,dds!$2:$2,dds!$4:$4)),2,FALSE()),VLOOKUP(TODAY(),STOCKHISTORY($A147,TODAY()),2,FALSE())),VLOOKUP(TODAY()-1,STOCKHISTORY($A147,TODAY()-1),2,FALSE())),VLOOKUP(TODAY()-2,STOCKHISTORY($A147,TODAY()-2),2,FALSE())),$E57)</f>
        <v/>
      </c>
      <c r="BG147" s="368" t="str">
        <f t="array" ref="BG147">IFERROR(IFERROR(IFERROR(IF(TODAY()&gt;=$H146,VLOOKUP(XLOOKUP(BG$115,dds!$2:$2,dds!$4:$4),STOCKHISTORY($A147,XLOOKUP(BG$115,dds!$2:$2,dds!$4:$4)),2,FALSE()),VLOOKUP(TODAY(),STOCKHISTORY($A147,TODAY()),2,FALSE())),VLOOKUP(TODAY()-1,STOCKHISTORY($A147,TODAY()-1),2,FALSE())),VLOOKUP(TODAY()-2,STOCKHISTORY($A147,TODAY()-2),2,FALSE())),$E57)</f>
        <v/>
      </c>
      <c r="BH147" s="368" t="str">
        <f t="array" ref="BH147">IFERROR(IFERROR(IFERROR(IF(TODAY()&gt;=$H146,VLOOKUP(XLOOKUP(BH$115,dds!$2:$2,dds!$4:$4),STOCKHISTORY($A147,XLOOKUP(BH$115,dds!$2:$2,dds!$4:$4)),2,FALSE()),VLOOKUP(TODAY(),STOCKHISTORY($A147,TODAY()),2,FALSE())),VLOOKUP(TODAY()-1,STOCKHISTORY($A147,TODAY()-1),2,FALSE())),VLOOKUP(TODAY()-2,STOCKHISTORY($A147,TODAY()-2),2,FALSE())),$E57)</f>
        <v/>
      </c>
      <c r="BI147" s="368" t="str">
        <f t="array" ref="BI147">IFERROR(IFERROR(IFERROR(IF(TODAY()&gt;=$H146,VLOOKUP(XLOOKUP(BI$115,dds!$2:$2,dds!$4:$4),STOCKHISTORY($A147,XLOOKUP(BI$115,dds!$2:$2,dds!$4:$4)),2,FALSE()),VLOOKUP(TODAY(),STOCKHISTORY($A147,TODAY()),2,FALSE())),VLOOKUP(TODAY()-1,STOCKHISTORY($A147,TODAY()-1),2,FALSE())),VLOOKUP(TODAY()-2,STOCKHISTORY($A147,TODAY()-2),2,FALSE())),$E57)</f>
        <v/>
      </c>
      <c r="BJ147" s="368" t="str">
        <f t="array" ref="BJ147">IFERROR(IFERROR(IFERROR(IF(TODAY()&gt;=$H146,VLOOKUP(XLOOKUP(BJ$115,dds!$2:$2,dds!$4:$4),STOCKHISTORY($A147,XLOOKUP(BJ$115,dds!$2:$2,dds!$4:$4)),2,FALSE()),VLOOKUP(TODAY(),STOCKHISTORY($A147,TODAY()),2,FALSE())),VLOOKUP(TODAY()-1,STOCKHISTORY($A147,TODAY()-1),2,FALSE())),VLOOKUP(TODAY()-2,STOCKHISTORY($A147,TODAY()-2),2,FALSE())),$E57)</f>
        <v/>
      </c>
      <c r="BK147" s="368" t="str">
        <f t="array" ref="BK147">IFERROR(IFERROR(IFERROR(IF(TODAY()&gt;=$H146,VLOOKUP(XLOOKUP(BK$115,dds!$2:$2,dds!$4:$4),STOCKHISTORY($A147,XLOOKUP(BK$115,dds!$2:$2,dds!$4:$4)),2,FALSE()),VLOOKUP(TODAY(),STOCKHISTORY($A147,TODAY()),2,FALSE())),VLOOKUP(TODAY()-1,STOCKHISTORY($A147,TODAY()-1),2,FALSE())),VLOOKUP(TODAY()-2,STOCKHISTORY($A147,TODAY()-2),2,FALSE())),$E57)</f>
        <v/>
      </c>
      <c r="BL147" s="368" t="str">
        <f t="array" ref="BL147">IFERROR(IFERROR(IFERROR(IF(TODAY()&gt;=$H146,VLOOKUP(XLOOKUP(BL$115,dds!$2:$2,dds!$4:$4),STOCKHISTORY($A147,XLOOKUP(BL$115,dds!$2:$2,dds!$4:$4)),2,FALSE()),VLOOKUP(TODAY(),STOCKHISTORY($A147,TODAY()),2,FALSE())),VLOOKUP(TODAY()-1,STOCKHISTORY($A147,TODAY()-1),2,FALSE())),VLOOKUP(TODAY()-2,STOCKHISTORY($A147,TODAY()-2),2,FALSE())),$E57)</f>
        <v/>
      </c>
    </row>
    <row r="148" ht="14.25" customHeight="1">
      <c r="A148" s="367"/>
      <c r="B148" s="367"/>
      <c r="C148" s="440" t="str">
        <f t="shared" si="2"/>
        <v/>
      </c>
      <c r="D148" s="367"/>
      <c r="E148" s="368" t="str">
        <f t="array" ref="E148">IFERROR(IFERROR(IFERROR(IF(TODAY()&gt;=$H147,VLOOKUP(XLOOKUP(E$115,dds!$2:$2,dds!$4:$4),STOCKHISTORY($A148,XLOOKUP(E$115,dds!$2:$2,dds!$4:$4)),2,FALSE()),VLOOKUP(TODAY(),STOCKHISTORY($A148,TODAY()),2,FALSE())),VLOOKUP(TODAY()-1,STOCKHISTORY($A148,TODAY()-1),2,FALSE())),VLOOKUP(TODAY()-2,STOCKHISTORY($A148,TODAY()-2),2,FALSE())),$E58)</f>
        <v/>
      </c>
      <c r="F148" s="368" t="str">
        <f t="array" ref="F148">IFERROR(IFERROR(IFERROR(IF(TODAY()&gt;=$H147,VLOOKUP(XLOOKUP(F$115,dds!$2:$2,dds!$4:$4),STOCKHISTORY($A148,XLOOKUP(F$115,dds!$2:$2,dds!$4:$4)),2,FALSE()),VLOOKUP(TODAY(),STOCKHISTORY($A148,TODAY()),2,FALSE())),VLOOKUP(TODAY()-1,STOCKHISTORY($A148,TODAY()-1),2,FALSE())),VLOOKUP(TODAY()-2,STOCKHISTORY($A148,TODAY()-2),2,FALSE())),$E58)</f>
        <v/>
      </c>
      <c r="G148" s="368" t="str">
        <f t="array" ref="G148">IFERROR(IFERROR(IFERROR(IF(TODAY()&gt;=$H147,VLOOKUP(XLOOKUP(G$115,dds!$2:$2,dds!$4:$4),STOCKHISTORY($A148,XLOOKUP(G$115,dds!$2:$2,dds!$4:$4)),2,FALSE()),VLOOKUP(TODAY(),STOCKHISTORY($A148,TODAY()),2,FALSE())),VLOOKUP(TODAY()-1,STOCKHISTORY($A148,TODAY()-1),2,FALSE())),VLOOKUP(TODAY()-2,STOCKHISTORY($A148,TODAY()-2),2,FALSE())),$E58)</f>
        <v/>
      </c>
      <c r="H148" s="368" t="str">
        <f t="array" ref="H148">IFERROR(IFERROR(IFERROR(IF(TODAY()&gt;=$H147,VLOOKUP(XLOOKUP(H$115,dds!$2:$2,dds!$4:$4),STOCKHISTORY($A148,XLOOKUP(H$115,dds!$2:$2,dds!$4:$4)),2,FALSE()),VLOOKUP(TODAY(),STOCKHISTORY($A148,TODAY()),2,FALSE())),VLOOKUP(TODAY()-1,STOCKHISTORY($A148,TODAY()-1),2,FALSE())),VLOOKUP(TODAY()-2,STOCKHISTORY($A148,TODAY()-2),2,FALSE())),$E58)</f>
        <v/>
      </c>
      <c r="I148" s="368" t="str">
        <f t="array" ref="I148">IFERROR(IFERROR(IFERROR(IF(TODAY()&gt;=$H147,VLOOKUP(XLOOKUP(I$115,dds!$2:$2,dds!$4:$4),STOCKHISTORY($A148,XLOOKUP(I$115,dds!$2:$2,dds!$4:$4)),2,FALSE()),VLOOKUP(TODAY(),STOCKHISTORY($A148,TODAY()),2,FALSE())),VLOOKUP(TODAY()-1,STOCKHISTORY($A148,TODAY()-1),2,FALSE())),VLOOKUP(TODAY()-2,STOCKHISTORY($A148,TODAY()-2),2,FALSE())),$E58)</f>
        <v/>
      </c>
      <c r="J148" s="368" t="str">
        <f t="array" ref="J148">IFERROR(IFERROR(IFERROR(IF(TODAY()&gt;=$H147,VLOOKUP(XLOOKUP(J$115,dds!$2:$2,dds!$4:$4),STOCKHISTORY($A148,XLOOKUP(J$115,dds!$2:$2,dds!$4:$4)),2,FALSE()),VLOOKUP(TODAY(),STOCKHISTORY($A148,TODAY()),2,FALSE())),VLOOKUP(TODAY()-1,STOCKHISTORY($A148,TODAY()-1),2,FALSE())),VLOOKUP(TODAY()-2,STOCKHISTORY($A148,TODAY()-2),2,FALSE())),$E58)</f>
        <v/>
      </c>
      <c r="K148" s="368" t="str">
        <f t="array" ref="K148">IFERROR(IFERROR(IFERROR(IF(TODAY()&gt;=$H147,VLOOKUP(XLOOKUP(K$115,dds!$2:$2,dds!$4:$4),STOCKHISTORY($A148,XLOOKUP(K$115,dds!$2:$2,dds!$4:$4)),2,FALSE()),VLOOKUP(TODAY(),STOCKHISTORY($A148,TODAY()),2,FALSE())),VLOOKUP(TODAY()-1,STOCKHISTORY($A148,TODAY()-1),2,FALSE())),VLOOKUP(TODAY()-2,STOCKHISTORY($A148,TODAY()-2),2,FALSE())),$E58)</f>
        <v/>
      </c>
      <c r="L148" s="368" t="str">
        <f t="array" ref="L148">IFERROR(IFERROR(IFERROR(IF(TODAY()&gt;=$H147,VLOOKUP(XLOOKUP(L$115,dds!$2:$2,dds!$4:$4),STOCKHISTORY($A148,XLOOKUP(L$115,dds!$2:$2,dds!$4:$4)),2,FALSE()),VLOOKUP(TODAY(),STOCKHISTORY($A148,TODAY()),2,FALSE())),VLOOKUP(TODAY()-1,STOCKHISTORY($A148,TODAY()-1),2,FALSE())),VLOOKUP(TODAY()-2,STOCKHISTORY($A148,TODAY()-2),2,FALSE())),$E58)</f>
        <v/>
      </c>
      <c r="M148" s="368" t="str">
        <f t="array" ref="M148">IFERROR(IFERROR(IFERROR(IF(TODAY()&gt;=$H147,VLOOKUP(XLOOKUP(M$115,dds!$2:$2,dds!$4:$4),STOCKHISTORY($A148,XLOOKUP(M$115,dds!$2:$2,dds!$4:$4)),2,FALSE()),VLOOKUP(TODAY(),STOCKHISTORY($A148,TODAY()),2,FALSE())),VLOOKUP(TODAY()-1,STOCKHISTORY($A148,TODAY()-1),2,FALSE())),VLOOKUP(TODAY()-2,STOCKHISTORY($A148,TODAY()-2),2,FALSE())),$E58)</f>
        <v/>
      </c>
      <c r="N148" s="368" t="str">
        <f t="array" ref="N148">IFERROR(IFERROR(IFERROR(IF(TODAY()&gt;=$H147,VLOOKUP(XLOOKUP(N$115,dds!$2:$2,dds!$4:$4),STOCKHISTORY($A148,XLOOKUP(N$115,dds!$2:$2,dds!$4:$4)),2,FALSE()),VLOOKUP(TODAY(),STOCKHISTORY($A148,TODAY()),2,FALSE())),VLOOKUP(TODAY()-1,STOCKHISTORY($A148,TODAY()-1),2,FALSE())),VLOOKUP(TODAY()-2,STOCKHISTORY($A148,TODAY()-2),2,FALSE())),$E58)</f>
        <v/>
      </c>
      <c r="O148" s="368" t="str">
        <f t="array" ref="O148">IFERROR(IFERROR(IFERROR(IF(TODAY()&gt;=$H147,VLOOKUP(XLOOKUP(O$115,dds!$2:$2,dds!$4:$4),STOCKHISTORY($A148,XLOOKUP(O$115,dds!$2:$2,dds!$4:$4)),2,FALSE()),VLOOKUP(TODAY(),STOCKHISTORY($A148,TODAY()),2,FALSE())),VLOOKUP(TODAY()-1,STOCKHISTORY($A148,TODAY()-1),2,FALSE())),VLOOKUP(TODAY()-2,STOCKHISTORY($A148,TODAY()-2),2,FALSE())),$E58)</f>
        <v/>
      </c>
      <c r="P148" s="368" t="str">
        <f t="array" ref="P148">IFERROR(IFERROR(IFERROR(IF(TODAY()&gt;=$H147,VLOOKUP(XLOOKUP(P$115,dds!$2:$2,dds!$4:$4),STOCKHISTORY($A148,XLOOKUP(P$115,dds!$2:$2,dds!$4:$4)),2,FALSE()),VLOOKUP(TODAY(),STOCKHISTORY($A148,TODAY()),2,FALSE())),VLOOKUP(TODAY()-1,STOCKHISTORY($A148,TODAY()-1),2,FALSE())),VLOOKUP(TODAY()-2,STOCKHISTORY($A148,TODAY()-2),2,FALSE())),$E58)</f>
        <v/>
      </c>
      <c r="Q148" s="368" t="str">
        <f t="array" ref="Q148">IFERROR(IFERROR(IFERROR(IF(TODAY()&gt;=$H147,VLOOKUP(XLOOKUP(Q$115,dds!$2:$2,dds!$4:$4),STOCKHISTORY($A148,XLOOKUP(Q$115,dds!$2:$2,dds!$4:$4)),2,FALSE()),VLOOKUP(TODAY(),STOCKHISTORY($A148,TODAY()),2,FALSE())),VLOOKUP(TODAY()-1,STOCKHISTORY($A148,TODAY()-1),2,FALSE())),VLOOKUP(TODAY()-2,STOCKHISTORY($A148,TODAY()-2),2,FALSE())),$E58)</f>
        <v/>
      </c>
      <c r="R148" s="368" t="str">
        <f t="array" ref="R148">IFERROR(IFERROR(IFERROR(IF(TODAY()&gt;=$H147,VLOOKUP(XLOOKUP(R$115,dds!$2:$2,dds!$4:$4),STOCKHISTORY($A148,XLOOKUP(R$115,dds!$2:$2,dds!$4:$4)),2,FALSE()),VLOOKUP(TODAY(),STOCKHISTORY($A148,TODAY()),2,FALSE())),VLOOKUP(TODAY()-1,STOCKHISTORY($A148,TODAY()-1),2,FALSE())),VLOOKUP(TODAY()-2,STOCKHISTORY($A148,TODAY()-2),2,FALSE())),$E58)</f>
        <v/>
      </c>
      <c r="S148" s="368" t="str">
        <f t="array" ref="S148">IFERROR(IFERROR(IFERROR(IF(TODAY()&gt;=$H147,VLOOKUP(XLOOKUP(S$115,dds!$2:$2,dds!$4:$4),STOCKHISTORY($A148,XLOOKUP(S$115,dds!$2:$2,dds!$4:$4)),2,FALSE()),VLOOKUP(TODAY(),STOCKHISTORY($A148,TODAY()),2,FALSE())),VLOOKUP(TODAY()-1,STOCKHISTORY($A148,TODAY()-1),2,FALSE())),VLOOKUP(TODAY()-2,STOCKHISTORY($A148,TODAY()-2),2,FALSE())),$E58)</f>
        <v/>
      </c>
      <c r="T148" s="368" t="str">
        <f t="array" ref="T148">IFERROR(IFERROR(IFERROR(IF(TODAY()&gt;=$H147,VLOOKUP(XLOOKUP(T$115,dds!$2:$2,dds!$4:$4),STOCKHISTORY($A148,XLOOKUP(T$115,dds!$2:$2,dds!$4:$4)),2,FALSE()),VLOOKUP(TODAY(),STOCKHISTORY($A148,TODAY()),2,FALSE())),VLOOKUP(TODAY()-1,STOCKHISTORY($A148,TODAY()-1),2,FALSE())),VLOOKUP(TODAY()-2,STOCKHISTORY($A148,TODAY()-2),2,FALSE())),$E58)</f>
        <v/>
      </c>
      <c r="U148" s="368" t="str">
        <f t="array" ref="U148">IFERROR(IFERROR(IFERROR(IF(TODAY()&gt;=$H147,VLOOKUP(XLOOKUP(U$115,dds!$2:$2,dds!$4:$4),STOCKHISTORY($A148,XLOOKUP(U$115,dds!$2:$2,dds!$4:$4)),2,FALSE()),VLOOKUP(TODAY(),STOCKHISTORY($A148,TODAY()),2,FALSE())),VLOOKUP(TODAY()-1,STOCKHISTORY($A148,TODAY()-1),2,FALSE())),VLOOKUP(TODAY()-2,STOCKHISTORY($A148,TODAY()-2),2,FALSE())),$E58)</f>
        <v/>
      </c>
      <c r="V148" s="368" t="str">
        <f t="array" ref="V148">IFERROR(IFERROR(IFERROR(IF(TODAY()&gt;=$H147,VLOOKUP(XLOOKUP(V$115,dds!$2:$2,dds!$4:$4),STOCKHISTORY($A148,XLOOKUP(V$115,dds!$2:$2,dds!$4:$4)),2,FALSE()),VLOOKUP(TODAY(),STOCKHISTORY($A148,TODAY()),2,FALSE())),VLOOKUP(TODAY()-1,STOCKHISTORY($A148,TODAY()-1),2,FALSE())),VLOOKUP(TODAY()-2,STOCKHISTORY($A148,TODAY()-2),2,FALSE())),$E58)</f>
        <v/>
      </c>
      <c r="W148" s="368" t="str">
        <f t="array" ref="W148">IFERROR(IFERROR(IFERROR(IF(TODAY()&gt;=$H147,VLOOKUP(XLOOKUP(W$115,dds!$2:$2,dds!$4:$4),STOCKHISTORY($A148,XLOOKUP(W$115,dds!$2:$2,dds!$4:$4)),2,FALSE()),VLOOKUP(TODAY(),STOCKHISTORY($A148,TODAY()),2,FALSE())),VLOOKUP(TODAY()-1,STOCKHISTORY($A148,TODAY()-1),2,FALSE())),VLOOKUP(TODAY()-2,STOCKHISTORY($A148,TODAY()-2),2,FALSE())),$E58)</f>
        <v/>
      </c>
      <c r="X148" s="368" t="str">
        <f t="array" ref="X148">IFERROR(IFERROR(IFERROR(IF(TODAY()&gt;=$H147,VLOOKUP(XLOOKUP(X$115,dds!$2:$2,dds!$4:$4),STOCKHISTORY($A148,XLOOKUP(X$115,dds!$2:$2,dds!$4:$4)),2,FALSE()),VLOOKUP(TODAY(),STOCKHISTORY($A148,TODAY()),2,FALSE())),VLOOKUP(TODAY()-1,STOCKHISTORY($A148,TODAY()-1),2,FALSE())),VLOOKUP(TODAY()-2,STOCKHISTORY($A148,TODAY()-2),2,FALSE())),$E58)</f>
        <v/>
      </c>
      <c r="Y148" s="368" t="str">
        <f t="array" ref="Y148">IFERROR(IFERROR(IFERROR(IF(TODAY()&gt;=$H147,VLOOKUP(XLOOKUP(Y$115,dds!$2:$2,dds!$4:$4),STOCKHISTORY($A148,XLOOKUP(Y$115,dds!$2:$2,dds!$4:$4)),2,FALSE()),VLOOKUP(TODAY(),STOCKHISTORY($A148,TODAY()),2,FALSE())),VLOOKUP(TODAY()-1,STOCKHISTORY($A148,TODAY()-1),2,FALSE())),VLOOKUP(TODAY()-2,STOCKHISTORY($A148,TODAY()-2),2,FALSE())),$E58)</f>
        <v/>
      </c>
      <c r="Z148" s="368" t="str">
        <f t="array" ref="Z148">IFERROR(IFERROR(IFERROR(IF(TODAY()&gt;=$H147,VLOOKUP(XLOOKUP(Z$115,dds!$2:$2,dds!$4:$4),STOCKHISTORY($A148,XLOOKUP(Z$115,dds!$2:$2,dds!$4:$4)),2,FALSE()),VLOOKUP(TODAY(),STOCKHISTORY($A148,TODAY()),2,FALSE())),VLOOKUP(TODAY()-1,STOCKHISTORY($A148,TODAY()-1),2,FALSE())),VLOOKUP(TODAY()-2,STOCKHISTORY($A148,TODAY()-2),2,FALSE())),$E58)</f>
        <v/>
      </c>
      <c r="AA148" s="368" t="str">
        <f t="array" ref="AA148">IFERROR(IFERROR(IFERROR(IF(TODAY()&gt;=$H147,VLOOKUP(XLOOKUP(AA$115,dds!$2:$2,dds!$4:$4),STOCKHISTORY($A148,XLOOKUP(AA$115,dds!$2:$2,dds!$4:$4)),2,FALSE()),VLOOKUP(TODAY(),STOCKHISTORY($A148,TODAY()),2,FALSE())),VLOOKUP(TODAY()-1,STOCKHISTORY($A148,TODAY()-1),2,FALSE())),VLOOKUP(TODAY()-2,STOCKHISTORY($A148,TODAY()-2),2,FALSE())),$E58)</f>
        <v/>
      </c>
      <c r="AB148" s="368" t="str">
        <f t="array" ref="AB148">IFERROR(IFERROR(IFERROR(IF(TODAY()&gt;=$H147,VLOOKUP(XLOOKUP(AB$115,dds!$2:$2,dds!$4:$4),STOCKHISTORY($A148,XLOOKUP(AB$115,dds!$2:$2,dds!$4:$4)),2,FALSE()),VLOOKUP(TODAY(),STOCKHISTORY($A148,TODAY()),2,FALSE())),VLOOKUP(TODAY()-1,STOCKHISTORY($A148,TODAY()-1),2,FALSE())),VLOOKUP(TODAY()-2,STOCKHISTORY($A148,TODAY()-2),2,FALSE())),$E58)</f>
        <v/>
      </c>
      <c r="AC148" s="368" t="str">
        <f t="array" ref="AC148">IFERROR(IFERROR(IFERROR(IF(TODAY()&gt;=$H147,VLOOKUP(XLOOKUP(AC$115,dds!$2:$2,dds!$4:$4),STOCKHISTORY($A148,XLOOKUP(AC$115,dds!$2:$2,dds!$4:$4)),2,FALSE()),VLOOKUP(TODAY(),STOCKHISTORY($A148,TODAY()),2,FALSE())),VLOOKUP(TODAY()-1,STOCKHISTORY($A148,TODAY()-1),2,FALSE())),VLOOKUP(TODAY()-2,STOCKHISTORY($A148,TODAY()-2),2,FALSE())),$E58)</f>
        <v/>
      </c>
      <c r="AD148" s="368" t="str">
        <f t="array" ref="AD148">IFERROR(IFERROR(IFERROR(IF(TODAY()&gt;=$H147,VLOOKUP(XLOOKUP(AD$115,dds!$2:$2,dds!$4:$4),STOCKHISTORY($A148,XLOOKUP(AD$115,dds!$2:$2,dds!$4:$4)),2,FALSE()),VLOOKUP(TODAY(),STOCKHISTORY($A148,TODAY()),2,FALSE())),VLOOKUP(TODAY()-1,STOCKHISTORY($A148,TODAY()-1),2,FALSE())),VLOOKUP(TODAY()-2,STOCKHISTORY($A148,TODAY()-2),2,FALSE())),$E58)</f>
        <v/>
      </c>
      <c r="AE148" s="368" t="str">
        <f t="array" ref="AE148">IFERROR(IFERROR(IFERROR(IF(TODAY()&gt;=$H147,VLOOKUP(XLOOKUP(AE$115,dds!$2:$2,dds!$4:$4),STOCKHISTORY($A148,XLOOKUP(AE$115,dds!$2:$2,dds!$4:$4)),2,FALSE()),VLOOKUP(TODAY(),STOCKHISTORY($A148,TODAY()),2,FALSE())),VLOOKUP(TODAY()-1,STOCKHISTORY($A148,TODAY()-1),2,FALSE())),VLOOKUP(TODAY()-2,STOCKHISTORY($A148,TODAY()-2),2,FALSE())),$E58)</f>
        <v/>
      </c>
      <c r="AF148" s="368" t="str">
        <f t="array" ref="AF148">IFERROR(IFERROR(IFERROR(IF(TODAY()&gt;=$H147,VLOOKUP(XLOOKUP(AF$115,dds!$2:$2,dds!$4:$4),STOCKHISTORY($A148,XLOOKUP(AF$115,dds!$2:$2,dds!$4:$4)),2,FALSE()),VLOOKUP(TODAY(),STOCKHISTORY($A148,TODAY()),2,FALSE())),VLOOKUP(TODAY()-1,STOCKHISTORY($A148,TODAY()-1),2,FALSE())),VLOOKUP(TODAY()-2,STOCKHISTORY($A148,TODAY()-2),2,FALSE())),$E58)</f>
        <v/>
      </c>
      <c r="AG148" s="368" t="str">
        <f t="array" ref="AG148">IFERROR(IFERROR(IFERROR(IF(TODAY()&gt;=$H147,VLOOKUP(XLOOKUP(AG$115,dds!$2:$2,dds!$4:$4),STOCKHISTORY($A148,XLOOKUP(AG$115,dds!$2:$2,dds!$4:$4)),2,FALSE()),VLOOKUP(TODAY(),STOCKHISTORY($A148,TODAY()),2,FALSE())),VLOOKUP(TODAY()-1,STOCKHISTORY($A148,TODAY()-1),2,FALSE())),VLOOKUP(TODAY()-2,STOCKHISTORY($A148,TODAY()-2),2,FALSE())),$E58)</f>
        <v/>
      </c>
      <c r="AH148" s="368" t="str">
        <f t="array" ref="AH148">IFERROR(IFERROR(IFERROR(IF(TODAY()&gt;=$H147,VLOOKUP(XLOOKUP(AH$115,dds!$2:$2,dds!$4:$4),STOCKHISTORY($A148,XLOOKUP(AH$115,dds!$2:$2,dds!$4:$4)),2,FALSE()),VLOOKUP(TODAY(),STOCKHISTORY($A148,TODAY()),2,FALSE())),VLOOKUP(TODAY()-1,STOCKHISTORY($A148,TODAY()-1),2,FALSE())),VLOOKUP(TODAY()-2,STOCKHISTORY($A148,TODAY()-2),2,FALSE())),$E58)</f>
        <v/>
      </c>
      <c r="AI148" s="368" t="str">
        <f t="array" ref="AI148">IFERROR(IFERROR(IFERROR(IF(TODAY()&gt;=$H147,VLOOKUP(XLOOKUP(AI$115,dds!$2:$2,dds!$4:$4),STOCKHISTORY($A148,XLOOKUP(AI$115,dds!$2:$2,dds!$4:$4)),2,FALSE()),VLOOKUP(TODAY(),STOCKHISTORY($A148,TODAY()),2,FALSE())),VLOOKUP(TODAY()-1,STOCKHISTORY($A148,TODAY()-1),2,FALSE())),VLOOKUP(TODAY()-2,STOCKHISTORY($A148,TODAY()-2),2,FALSE())),$E58)</f>
        <v/>
      </c>
      <c r="AJ148" s="368" t="str">
        <f t="array" ref="AJ148">IFERROR(IFERROR(IFERROR(IF(TODAY()&gt;=$H147,VLOOKUP(XLOOKUP(AJ$115,dds!$2:$2,dds!$4:$4),STOCKHISTORY($A148,XLOOKUP(AJ$115,dds!$2:$2,dds!$4:$4)),2,FALSE()),VLOOKUP(TODAY(),STOCKHISTORY($A148,TODAY()),2,FALSE())),VLOOKUP(TODAY()-1,STOCKHISTORY($A148,TODAY()-1),2,FALSE())),VLOOKUP(TODAY()-2,STOCKHISTORY($A148,TODAY()-2),2,FALSE())),$E58)</f>
        <v/>
      </c>
      <c r="AK148" s="368" t="str">
        <f t="array" ref="AK148">IFERROR(IFERROR(IFERROR(IF(TODAY()&gt;=$H147,VLOOKUP(XLOOKUP(AK$115,dds!$2:$2,dds!$4:$4),STOCKHISTORY($A148,XLOOKUP(AK$115,dds!$2:$2,dds!$4:$4)),2,FALSE()),VLOOKUP(TODAY(),STOCKHISTORY($A148,TODAY()),2,FALSE())),VLOOKUP(TODAY()-1,STOCKHISTORY($A148,TODAY()-1),2,FALSE())),VLOOKUP(TODAY()-2,STOCKHISTORY($A148,TODAY()-2),2,FALSE())),$E58)</f>
        <v/>
      </c>
      <c r="AL148" s="368" t="str">
        <f t="array" ref="AL148">IFERROR(IFERROR(IFERROR(IF(TODAY()&gt;=$H147,VLOOKUP(XLOOKUP(AL$115,dds!$2:$2,dds!$4:$4),STOCKHISTORY($A148,XLOOKUP(AL$115,dds!$2:$2,dds!$4:$4)),2,FALSE()),VLOOKUP(TODAY(),STOCKHISTORY($A148,TODAY()),2,FALSE())),VLOOKUP(TODAY()-1,STOCKHISTORY($A148,TODAY()-1),2,FALSE())),VLOOKUP(TODAY()-2,STOCKHISTORY($A148,TODAY()-2),2,FALSE())),$E58)</f>
        <v/>
      </c>
      <c r="AM148" s="368" t="str">
        <f t="array" ref="AM148">IFERROR(IFERROR(IFERROR(IF(TODAY()&gt;=$H147,VLOOKUP(XLOOKUP(AM$115,dds!$2:$2,dds!$4:$4),STOCKHISTORY($A148,XLOOKUP(AM$115,dds!$2:$2,dds!$4:$4)),2,FALSE()),VLOOKUP(TODAY(),STOCKHISTORY($A148,TODAY()),2,FALSE())),VLOOKUP(TODAY()-1,STOCKHISTORY($A148,TODAY()-1),2,FALSE())),VLOOKUP(TODAY()-2,STOCKHISTORY($A148,TODAY()-2),2,FALSE())),$E58)</f>
        <v/>
      </c>
      <c r="AN148" s="368" t="str">
        <f t="array" ref="AN148">IFERROR(IFERROR(IFERROR(IF(TODAY()&gt;=$H147,VLOOKUP(XLOOKUP(AN$115,dds!$2:$2,dds!$4:$4),STOCKHISTORY($A148,XLOOKUP(AN$115,dds!$2:$2,dds!$4:$4)),2,FALSE()),VLOOKUP(TODAY(),STOCKHISTORY($A148,TODAY()),2,FALSE())),VLOOKUP(TODAY()-1,STOCKHISTORY($A148,TODAY()-1),2,FALSE())),VLOOKUP(TODAY()-2,STOCKHISTORY($A148,TODAY()-2),2,FALSE())),$E58)</f>
        <v/>
      </c>
      <c r="AO148" s="368" t="str">
        <f t="array" ref="AO148">IFERROR(IFERROR(IFERROR(IF(TODAY()&gt;=$H147,VLOOKUP(XLOOKUP(AO$115,dds!$2:$2,dds!$4:$4),STOCKHISTORY($A148,XLOOKUP(AO$115,dds!$2:$2,dds!$4:$4)),2,FALSE()),VLOOKUP(TODAY(),STOCKHISTORY($A148,TODAY()),2,FALSE())),VLOOKUP(TODAY()-1,STOCKHISTORY($A148,TODAY()-1),2,FALSE())),VLOOKUP(TODAY()-2,STOCKHISTORY($A148,TODAY()-2),2,FALSE())),$E58)</f>
        <v/>
      </c>
      <c r="AP148" s="368" t="str">
        <f t="array" ref="AP148">IFERROR(IFERROR(IFERROR(IF(TODAY()&gt;=$H147,VLOOKUP(XLOOKUP(AP$115,dds!$2:$2,dds!$4:$4),STOCKHISTORY($A148,XLOOKUP(AP$115,dds!$2:$2,dds!$4:$4)),2,FALSE()),VLOOKUP(TODAY(),STOCKHISTORY($A148,TODAY()),2,FALSE())),VLOOKUP(TODAY()-1,STOCKHISTORY($A148,TODAY()-1),2,FALSE())),VLOOKUP(TODAY()-2,STOCKHISTORY($A148,TODAY()-2),2,FALSE())),$E58)</f>
        <v/>
      </c>
      <c r="AQ148" s="368" t="str">
        <f t="array" ref="AQ148">IFERROR(IFERROR(IFERROR(IF(TODAY()&gt;=$H147,VLOOKUP(XLOOKUP(AQ$115,dds!$2:$2,dds!$4:$4),STOCKHISTORY($A148,XLOOKUP(AQ$115,dds!$2:$2,dds!$4:$4)),2,FALSE()),VLOOKUP(TODAY(),STOCKHISTORY($A148,TODAY()),2,FALSE())),VLOOKUP(TODAY()-1,STOCKHISTORY($A148,TODAY()-1),2,FALSE())),VLOOKUP(TODAY()-2,STOCKHISTORY($A148,TODAY()-2),2,FALSE())),$E58)</f>
        <v/>
      </c>
      <c r="AR148" s="368" t="str">
        <f t="array" ref="AR148">IFERROR(IFERROR(IFERROR(IF(TODAY()&gt;=$H147,VLOOKUP(XLOOKUP(AR$115,dds!$2:$2,dds!$4:$4),STOCKHISTORY($A148,XLOOKUP(AR$115,dds!$2:$2,dds!$4:$4)),2,FALSE()),VLOOKUP(TODAY(),STOCKHISTORY($A148,TODAY()),2,FALSE())),VLOOKUP(TODAY()-1,STOCKHISTORY($A148,TODAY()-1),2,FALSE())),VLOOKUP(TODAY()-2,STOCKHISTORY($A148,TODAY()-2),2,FALSE())),$E58)</f>
        <v/>
      </c>
      <c r="AS148" s="368" t="str">
        <f t="array" ref="AS148">IFERROR(IFERROR(IFERROR(IF(TODAY()&gt;=$H147,VLOOKUP(XLOOKUP(AS$115,dds!$2:$2,dds!$4:$4),STOCKHISTORY($A148,XLOOKUP(AS$115,dds!$2:$2,dds!$4:$4)),2,FALSE()),VLOOKUP(TODAY(),STOCKHISTORY($A148,TODAY()),2,FALSE())),VLOOKUP(TODAY()-1,STOCKHISTORY($A148,TODAY()-1),2,FALSE())),VLOOKUP(TODAY()-2,STOCKHISTORY($A148,TODAY()-2),2,FALSE())),$E58)</f>
        <v/>
      </c>
      <c r="AT148" s="368" t="str">
        <f t="array" ref="AT148">IFERROR(IFERROR(IFERROR(IF(TODAY()&gt;=$H147,VLOOKUP(XLOOKUP(AT$115,dds!$2:$2,dds!$4:$4),STOCKHISTORY($A148,XLOOKUP(AT$115,dds!$2:$2,dds!$4:$4)),2,FALSE()),VLOOKUP(TODAY(),STOCKHISTORY($A148,TODAY()),2,FALSE())),VLOOKUP(TODAY()-1,STOCKHISTORY($A148,TODAY()-1),2,FALSE())),VLOOKUP(TODAY()-2,STOCKHISTORY($A148,TODAY()-2),2,FALSE())),$E58)</f>
        <v/>
      </c>
      <c r="AU148" s="368" t="str">
        <f t="array" ref="AU148">IFERROR(IFERROR(IFERROR(IF(TODAY()&gt;=$H147,VLOOKUP(XLOOKUP(AU$115,dds!$2:$2,dds!$4:$4),STOCKHISTORY($A148,XLOOKUP(AU$115,dds!$2:$2,dds!$4:$4)),2,FALSE()),VLOOKUP(TODAY(),STOCKHISTORY($A148,TODAY()),2,FALSE())),VLOOKUP(TODAY()-1,STOCKHISTORY($A148,TODAY()-1),2,FALSE())),VLOOKUP(TODAY()-2,STOCKHISTORY($A148,TODAY()-2),2,FALSE())),$E58)</f>
        <v/>
      </c>
      <c r="AV148" s="368" t="str">
        <f t="array" ref="AV148">IFERROR(IFERROR(IFERROR(IF(TODAY()&gt;=$H147,VLOOKUP(XLOOKUP(AV$115,dds!$2:$2,dds!$4:$4),STOCKHISTORY($A148,XLOOKUP(AV$115,dds!$2:$2,dds!$4:$4)),2,FALSE()),VLOOKUP(TODAY(),STOCKHISTORY($A148,TODAY()),2,FALSE())),VLOOKUP(TODAY()-1,STOCKHISTORY($A148,TODAY()-1),2,FALSE())),VLOOKUP(TODAY()-2,STOCKHISTORY($A148,TODAY()-2),2,FALSE())),$E58)</f>
        <v/>
      </c>
      <c r="AW148" s="368" t="str">
        <f t="array" ref="AW148">IFERROR(IFERROR(IFERROR(IF(TODAY()&gt;=$H147,VLOOKUP(XLOOKUP(AW$115,dds!$2:$2,dds!$4:$4),STOCKHISTORY($A148,XLOOKUP(AW$115,dds!$2:$2,dds!$4:$4)),2,FALSE()),VLOOKUP(TODAY(),STOCKHISTORY($A148,TODAY()),2,FALSE())),VLOOKUP(TODAY()-1,STOCKHISTORY($A148,TODAY()-1),2,FALSE())),VLOOKUP(TODAY()-2,STOCKHISTORY($A148,TODAY()-2),2,FALSE())),$E58)</f>
        <v/>
      </c>
      <c r="AX148" s="368" t="str">
        <f t="array" ref="AX148">IFERROR(IFERROR(IFERROR(IF(TODAY()&gt;=$H147,VLOOKUP(XLOOKUP(AX$115,dds!$2:$2,dds!$4:$4),STOCKHISTORY($A148,XLOOKUP(AX$115,dds!$2:$2,dds!$4:$4)),2,FALSE()),VLOOKUP(TODAY(),STOCKHISTORY($A148,TODAY()),2,FALSE())),VLOOKUP(TODAY()-1,STOCKHISTORY($A148,TODAY()-1),2,FALSE())),VLOOKUP(TODAY()-2,STOCKHISTORY($A148,TODAY()-2),2,FALSE())),$E58)</f>
        <v/>
      </c>
      <c r="AY148" s="368" t="str">
        <f t="array" ref="AY148">IFERROR(IFERROR(IFERROR(IF(TODAY()&gt;=$H147,VLOOKUP(XLOOKUP(AY$115,dds!$2:$2,dds!$4:$4),STOCKHISTORY($A148,XLOOKUP(AY$115,dds!$2:$2,dds!$4:$4)),2,FALSE()),VLOOKUP(TODAY(),STOCKHISTORY($A148,TODAY()),2,FALSE())),VLOOKUP(TODAY()-1,STOCKHISTORY($A148,TODAY()-1),2,FALSE())),VLOOKUP(TODAY()-2,STOCKHISTORY($A148,TODAY()-2),2,FALSE())),$E58)</f>
        <v/>
      </c>
      <c r="AZ148" s="368" t="str">
        <f t="array" ref="AZ148">IFERROR(IFERROR(IFERROR(IF(TODAY()&gt;=$H147,VLOOKUP(XLOOKUP(AZ$115,dds!$2:$2,dds!$4:$4),STOCKHISTORY($A148,XLOOKUP(AZ$115,dds!$2:$2,dds!$4:$4)),2,FALSE()),VLOOKUP(TODAY(),STOCKHISTORY($A148,TODAY()),2,FALSE())),VLOOKUP(TODAY()-1,STOCKHISTORY($A148,TODAY()-1),2,FALSE())),VLOOKUP(TODAY()-2,STOCKHISTORY($A148,TODAY()-2),2,FALSE())),$E58)</f>
        <v/>
      </c>
      <c r="BA148" s="368" t="str">
        <f t="array" ref="BA148">IFERROR(IFERROR(IFERROR(IF(TODAY()&gt;=$H147,VLOOKUP(XLOOKUP(BA$115,dds!$2:$2,dds!$4:$4),STOCKHISTORY($A148,XLOOKUP(BA$115,dds!$2:$2,dds!$4:$4)),2,FALSE()),VLOOKUP(TODAY(),STOCKHISTORY($A148,TODAY()),2,FALSE())),VLOOKUP(TODAY()-1,STOCKHISTORY($A148,TODAY()-1),2,FALSE())),VLOOKUP(TODAY()-2,STOCKHISTORY($A148,TODAY()-2),2,FALSE())),$E58)</f>
        <v/>
      </c>
      <c r="BB148" s="368" t="str">
        <f t="array" ref="BB148">IFERROR(IFERROR(IFERROR(IF(TODAY()&gt;=$H147,VLOOKUP(XLOOKUP(BB$115,dds!$2:$2,dds!$4:$4),STOCKHISTORY($A148,XLOOKUP(BB$115,dds!$2:$2,dds!$4:$4)),2,FALSE()),VLOOKUP(TODAY(),STOCKHISTORY($A148,TODAY()),2,FALSE())),VLOOKUP(TODAY()-1,STOCKHISTORY($A148,TODAY()-1),2,FALSE())),VLOOKUP(TODAY()-2,STOCKHISTORY($A148,TODAY()-2),2,FALSE())),$E58)</f>
        <v/>
      </c>
      <c r="BC148" s="368" t="str">
        <f t="array" ref="BC148">IFERROR(IFERROR(IFERROR(IF(TODAY()&gt;=$H147,VLOOKUP(XLOOKUP(BC$115,dds!$2:$2,dds!$4:$4),STOCKHISTORY($A148,XLOOKUP(BC$115,dds!$2:$2,dds!$4:$4)),2,FALSE()),VLOOKUP(TODAY(),STOCKHISTORY($A148,TODAY()),2,FALSE())),VLOOKUP(TODAY()-1,STOCKHISTORY($A148,TODAY()-1),2,FALSE())),VLOOKUP(TODAY()-2,STOCKHISTORY($A148,TODAY()-2),2,FALSE())),$E58)</f>
        <v/>
      </c>
      <c r="BD148" s="368" t="str">
        <f t="array" ref="BD148">IFERROR(IFERROR(IFERROR(IF(TODAY()&gt;=$H147,VLOOKUP(XLOOKUP(BD$115,dds!$2:$2,dds!$4:$4),STOCKHISTORY($A148,XLOOKUP(BD$115,dds!$2:$2,dds!$4:$4)),2,FALSE()),VLOOKUP(TODAY(),STOCKHISTORY($A148,TODAY()),2,FALSE())),VLOOKUP(TODAY()-1,STOCKHISTORY($A148,TODAY()-1),2,FALSE())),VLOOKUP(TODAY()-2,STOCKHISTORY($A148,TODAY()-2),2,FALSE())),$E58)</f>
        <v/>
      </c>
      <c r="BE148" s="368" t="str">
        <f t="array" ref="BE148">IFERROR(IFERROR(IFERROR(IF(TODAY()&gt;=$H147,VLOOKUP(XLOOKUP(BE$115,dds!$2:$2,dds!$4:$4),STOCKHISTORY($A148,XLOOKUP(BE$115,dds!$2:$2,dds!$4:$4)),2,FALSE()),VLOOKUP(TODAY(),STOCKHISTORY($A148,TODAY()),2,FALSE())),VLOOKUP(TODAY()-1,STOCKHISTORY($A148,TODAY()-1),2,FALSE())),VLOOKUP(TODAY()-2,STOCKHISTORY($A148,TODAY()-2),2,FALSE())),$E58)</f>
        <v/>
      </c>
      <c r="BF148" s="368" t="str">
        <f t="array" ref="BF148">IFERROR(IFERROR(IFERROR(IF(TODAY()&gt;=$H147,VLOOKUP(XLOOKUP(BF$115,dds!$2:$2,dds!$4:$4),STOCKHISTORY($A148,XLOOKUP(BF$115,dds!$2:$2,dds!$4:$4)),2,FALSE()),VLOOKUP(TODAY(),STOCKHISTORY($A148,TODAY()),2,FALSE())),VLOOKUP(TODAY()-1,STOCKHISTORY($A148,TODAY()-1),2,FALSE())),VLOOKUP(TODAY()-2,STOCKHISTORY($A148,TODAY()-2),2,FALSE())),$E58)</f>
        <v/>
      </c>
      <c r="BG148" s="368" t="str">
        <f t="array" ref="BG148">IFERROR(IFERROR(IFERROR(IF(TODAY()&gt;=$H147,VLOOKUP(XLOOKUP(BG$115,dds!$2:$2,dds!$4:$4),STOCKHISTORY($A148,XLOOKUP(BG$115,dds!$2:$2,dds!$4:$4)),2,FALSE()),VLOOKUP(TODAY(),STOCKHISTORY($A148,TODAY()),2,FALSE())),VLOOKUP(TODAY()-1,STOCKHISTORY($A148,TODAY()-1),2,FALSE())),VLOOKUP(TODAY()-2,STOCKHISTORY($A148,TODAY()-2),2,FALSE())),$E58)</f>
        <v/>
      </c>
      <c r="BH148" s="368" t="str">
        <f t="array" ref="BH148">IFERROR(IFERROR(IFERROR(IF(TODAY()&gt;=$H147,VLOOKUP(XLOOKUP(BH$115,dds!$2:$2,dds!$4:$4),STOCKHISTORY($A148,XLOOKUP(BH$115,dds!$2:$2,dds!$4:$4)),2,FALSE()),VLOOKUP(TODAY(),STOCKHISTORY($A148,TODAY()),2,FALSE())),VLOOKUP(TODAY()-1,STOCKHISTORY($A148,TODAY()-1),2,FALSE())),VLOOKUP(TODAY()-2,STOCKHISTORY($A148,TODAY()-2),2,FALSE())),$E58)</f>
        <v/>
      </c>
      <c r="BI148" s="368" t="str">
        <f t="array" ref="BI148">IFERROR(IFERROR(IFERROR(IF(TODAY()&gt;=$H147,VLOOKUP(XLOOKUP(BI$115,dds!$2:$2,dds!$4:$4),STOCKHISTORY($A148,XLOOKUP(BI$115,dds!$2:$2,dds!$4:$4)),2,FALSE()),VLOOKUP(TODAY(),STOCKHISTORY($A148,TODAY()),2,FALSE())),VLOOKUP(TODAY()-1,STOCKHISTORY($A148,TODAY()-1),2,FALSE())),VLOOKUP(TODAY()-2,STOCKHISTORY($A148,TODAY()-2),2,FALSE())),$E58)</f>
        <v/>
      </c>
      <c r="BJ148" s="368" t="str">
        <f t="array" ref="BJ148">IFERROR(IFERROR(IFERROR(IF(TODAY()&gt;=$H147,VLOOKUP(XLOOKUP(BJ$115,dds!$2:$2,dds!$4:$4),STOCKHISTORY($A148,XLOOKUP(BJ$115,dds!$2:$2,dds!$4:$4)),2,FALSE()),VLOOKUP(TODAY(),STOCKHISTORY($A148,TODAY()),2,FALSE())),VLOOKUP(TODAY()-1,STOCKHISTORY($A148,TODAY()-1),2,FALSE())),VLOOKUP(TODAY()-2,STOCKHISTORY($A148,TODAY()-2),2,FALSE())),$E58)</f>
        <v/>
      </c>
      <c r="BK148" s="368" t="str">
        <f t="array" ref="BK148">IFERROR(IFERROR(IFERROR(IF(TODAY()&gt;=$H147,VLOOKUP(XLOOKUP(BK$115,dds!$2:$2,dds!$4:$4),STOCKHISTORY($A148,XLOOKUP(BK$115,dds!$2:$2,dds!$4:$4)),2,FALSE()),VLOOKUP(TODAY(),STOCKHISTORY($A148,TODAY()),2,FALSE())),VLOOKUP(TODAY()-1,STOCKHISTORY($A148,TODAY()-1),2,FALSE())),VLOOKUP(TODAY()-2,STOCKHISTORY($A148,TODAY()-2),2,FALSE())),$E58)</f>
        <v/>
      </c>
      <c r="BL148" s="368" t="str">
        <f t="array" ref="BL148">IFERROR(IFERROR(IFERROR(IF(TODAY()&gt;=$H147,VLOOKUP(XLOOKUP(BL$115,dds!$2:$2,dds!$4:$4),STOCKHISTORY($A148,XLOOKUP(BL$115,dds!$2:$2,dds!$4:$4)),2,FALSE()),VLOOKUP(TODAY(),STOCKHISTORY($A148,TODAY()),2,FALSE())),VLOOKUP(TODAY()-1,STOCKHISTORY($A148,TODAY()-1),2,FALSE())),VLOOKUP(TODAY()-2,STOCKHISTORY($A148,TODAY()-2),2,FALSE())),$E58)</f>
        <v/>
      </c>
    </row>
    <row r="149" ht="14.25" customHeight="1">
      <c r="A149" s="367"/>
      <c r="B149" s="367"/>
      <c r="C149" s="440" t="str">
        <f t="shared" si="2"/>
        <v/>
      </c>
      <c r="D149" s="367"/>
      <c r="E149" s="368" t="str">
        <f t="array" ref="E149">IFERROR(IFERROR(IFERROR(IF(TODAY()&gt;=$H148,VLOOKUP(XLOOKUP(E$115,dds!$2:$2,dds!$4:$4),STOCKHISTORY($A149,XLOOKUP(E$115,dds!$2:$2,dds!$4:$4)),2,FALSE()),VLOOKUP(TODAY(),STOCKHISTORY($A149,TODAY()),2,FALSE())),VLOOKUP(TODAY()-1,STOCKHISTORY($A149,TODAY()-1),2,FALSE())),VLOOKUP(TODAY()-2,STOCKHISTORY($A149,TODAY()-2),2,FALSE())),$E59)</f>
        <v/>
      </c>
      <c r="F149" s="368" t="str">
        <f t="array" ref="F149">IFERROR(IFERROR(IFERROR(IF(TODAY()&gt;=$H148,VLOOKUP(XLOOKUP(F$115,dds!$2:$2,dds!$4:$4),STOCKHISTORY($A149,XLOOKUP(F$115,dds!$2:$2,dds!$4:$4)),2,FALSE()),VLOOKUP(TODAY(),STOCKHISTORY($A149,TODAY()),2,FALSE())),VLOOKUP(TODAY()-1,STOCKHISTORY($A149,TODAY()-1),2,FALSE())),VLOOKUP(TODAY()-2,STOCKHISTORY($A149,TODAY()-2),2,FALSE())),$E59)</f>
        <v/>
      </c>
      <c r="G149" s="368" t="str">
        <f t="array" ref="G149">IFERROR(IFERROR(IFERROR(IF(TODAY()&gt;=$H148,VLOOKUP(XLOOKUP(G$115,dds!$2:$2,dds!$4:$4),STOCKHISTORY($A149,XLOOKUP(G$115,dds!$2:$2,dds!$4:$4)),2,FALSE()),VLOOKUP(TODAY(),STOCKHISTORY($A149,TODAY()),2,FALSE())),VLOOKUP(TODAY()-1,STOCKHISTORY($A149,TODAY()-1),2,FALSE())),VLOOKUP(TODAY()-2,STOCKHISTORY($A149,TODAY()-2),2,FALSE())),$E59)</f>
        <v/>
      </c>
      <c r="H149" s="368" t="str">
        <f t="array" ref="H149">IFERROR(IFERROR(IFERROR(IF(TODAY()&gt;=$H148,VLOOKUP(XLOOKUP(H$115,dds!$2:$2,dds!$4:$4),STOCKHISTORY($A149,XLOOKUP(H$115,dds!$2:$2,dds!$4:$4)),2,FALSE()),VLOOKUP(TODAY(),STOCKHISTORY($A149,TODAY()),2,FALSE())),VLOOKUP(TODAY()-1,STOCKHISTORY($A149,TODAY()-1),2,FALSE())),VLOOKUP(TODAY()-2,STOCKHISTORY($A149,TODAY()-2),2,FALSE())),$E59)</f>
        <v/>
      </c>
      <c r="I149" s="368" t="str">
        <f t="array" ref="I149">IFERROR(IFERROR(IFERROR(IF(TODAY()&gt;=$H148,VLOOKUP(XLOOKUP(I$115,dds!$2:$2,dds!$4:$4),STOCKHISTORY($A149,XLOOKUP(I$115,dds!$2:$2,dds!$4:$4)),2,FALSE()),VLOOKUP(TODAY(),STOCKHISTORY($A149,TODAY()),2,FALSE())),VLOOKUP(TODAY()-1,STOCKHISTORY($A149,TODAY()-1),2,FALSE())),VLOOKUP(TODAY()-2,STOCKHISTORY($A149,TODAY()-2),2,FALSE())),$E59)</f>
        <v/>
      </c>
      <c r="J149" s="368" t="str">
        <f t="array" ref="J149">IFERROR(IFERROR(IFERROR(IF(TODAY()&gt;=$H148,VLOOKUP(XLOOKUP(J$115,dds!$2:$2,dds!$4:$4),STOCKHISTORY($A149,XLOOKUP(J$115,dds!$2:$2,dds!$4:$4)),2,FALSE()),VLOOKUP(TODAY(),STOCKHISTORY($A149,TODAY()),2,FALSE())),VLOOKUP(TODAY()-1,STOCKHISTORY($A149,TODAY()-1),2,FALSE())),VLOOKUP(TODAY()-2,STOCKHISTORY($A149,TODAY()-2),2,FALSE())),$E59)</f>
        <v/>
      </c>
      <c r="K149" s="368" t="str">
        <f t="array" ref="K149">IFERROR(IFERROR(IFERROR(IF(TODAY()&gt;=$H148,VLOOKUP(XLOOKUP(K$115,dds!$2:$2,dds!$4:$4),STOCKHISTORY($A149,XLOOKUP(K$115,dds!$2:$2,dds!$4:$4)),2,FALSE()),VLOOKUP(TODAY(),STOCKHISTORY($A149,TODAY()),2,FALSE())),VLOOKUP(TODAY()-1,STOCKHISTORY($A149,TODAY()-1),2,FALSE())),VLOOKUP(TODAY()-2,STOCKHISTORY($A149,TODAY()-2),2,FALSE())),$E59)</f>
        <v/>
      </c>
      <c r="L149" s="368" t="str">
        <f t="array" ref="L149">IFERROR(IFERROR(IFERROR(IF(TODAY()&gt;=$H148,VLOOKUP(XLOOKUP(L$115,dds!$2:$2,dds!$4:$4),STOCKHISTORY($A149,XLOOKUP(L$115,dds!$2:$2,dds!$4:$4)),2,FALSE()),VLOOKUP(TODAY(),STOCKHISTORY($A149,TODAY()),2,FALSE())),VLOOKUP(TODAY()-1,STOCKHISTORY($A149,TODAY()-1),2,FALSE())),VLOOKUP(TODAY()-2,STOCKHISTORY($A149,TODAY()-2),2,FALSE())),$E59)</f>
        <v/>
      </c>
      <c r="M149" s="368" t="str">
        <f t="array" ref="M149">IFERROR(IFERROR(IFERROR(IF(TODAY()&gt;=$H148,VLOOKUP(XLOOKUP(M$115,dds!$2:$2,dds!$4:$4),STOCKHISTORY($A149,XLOOKUP(M$115,dds!$2:$2,dds!$4:$4)),2,FALSE()),VLOOKUP(TODAY(),STOCKHISTORY($A149,TODAY()),2,FALSE())),VLOOKUP(TODAY()-1,STOCKHISTORY($A149,TODAY()-1),2,FALSE())),VLOOKUP(TODAY()-2,STOCKHISTORY($A149,TODAY()-2),2,FALSE())),$E59)</f>
        <v/>
      </c>
      <c r="N149" s="368" t="str">
        <f t="array" ref="N149">IFERROR(IFERROR(IFERROR(IF(TODAY()&gt;=$H148,VLOOKUP(XLOOKUP(N$115,dds!$2:$2,dds!$4:$4),STOCKHISTORY($A149,XLOOKUP(N$115,dds!$2:$2,dds!$4:$4)),2,FALSE()),VLOOKUP(TODAY(),STOCKHISTORY($A149,TODAY()),2,FALSE())),VLOOKUP(TODAY()-1,STOCKHISTORY($A149,TODAY()-1),2,FALSE())),VLOOKUP(TODAY()-2,STOCKHISTORY($A149,TODAY()-2),2,FALSE())),$E59)</f>
        <v/>
      </c>
      <c r="O149" s="368" t="str">
        <f t="array" ref="O149">IFERROR(IFERROR(IFERROR(IF(TODAY()&gt;=$H148,VLOOKUP(XLOOKUP(O$115,dds!$2:$2,dds!$4:$4),STOCKHISTORY($A149,XLOOKUP(O$115,dds!$2:$2,dds!$4:$4)),2,FALSE()),VLOOKUP(TODAY(),STOCKHISTORY($A149,TODAY()),2,FALSE())),VLOOKUP(TODAY()-1,STOCKHISTORY($A149,TODAY()-1),2,FALSE())),VLOOKUP(TODAY()-2,STOCKHISTORY($A149,TODAY()-2),2,FALSE())),$E59)</f>
        <v/>
      </c>
      <c r="P149" s="368" t="str">
        <f t="array" ref="P149">IFERROR(IFERROR(IFERROR(IF(TODAY()&gt;=$H148,VLOOKUP(XLOOKUP(P$115,dds!$2:$2,dds!$4:$4),STOCKHISTORY($A149,XLOOKUP(P$115,dds!$2:$2,dds!$4:$4)),2,FALSE()),VLOOKUP(TODAY(),STOCKHISTORY($A149,TODAY()),2,FALSE())),VLOOKUP(TODAY()-1,STOCKHISTORY($A149,TODAY()-1),2,FALSE())),VLOOKUP(TODAY()-2,STOCKHISTORY($A149,TODAY()-2),2,FALSE())),$E59)</f>
        <v/>
      </c>
      <c r="Q149" s="368" t="str">
        <f t="array" ref="Q149">IFERROR(IFERROR(IFERROR(IF(TODAY()&gt;=$H148,VLOOKUP(XLOOKUP(Q$115,dds!$2:$2,dds!$4:$4),STOCKHISTORY($A149,XLOOKUP(Q$115,dds!$2:$2,dds!$4:$4)),2,FALSE()),VLOOKUP(TODAY(),STOCKHISTORY($A149,TODAY()),2,FALSE())),VLOOKUP(TODAY()-1,STOCKHISTORY($A149,TODAY()-1),2,FALSE())),VLOOKUP(TODAY()-2,STOCKHISTORY($A149,TODAY()-2),2,FALSE())),$E59)</f>
        <v/>
      </c>
      <c r="R149" s="368" t="str">
        <f t="array" ref="R149">IFERROR(IFERROR(IFERROR(IF(TODAY()&gt;=$H148,VLOOKUP(XLOOKUP(R$115,dds!$2:$2,dds!$4:$4),STOCKHISTORY($A149,XLOOKUP(R$115,dds!$2:$2,dds!$4:$4)),2,FALSE()),VLOOKUP(TODAY(),STOCKHISTORY($A149,TODAY()),2,FALSE())),VLOOKUP(TODAY()-1,STOCKHISTORY($A149,TODAY()-1),2,FALSE())),VLOOKUP(TODAY()-2,STOCKHISTORY($A149,TODAY()-2),2,FALSE())),$E59)</f>
        <v/>
      </c>
      <c r="S149" s="368" t="str">
        <f t="array" ref="S149">IFERROR(IFERROR(IFERROR(IF(TODAY()&gt;=$H148,VLOOKUP(XLOOKUP(S$115,dds!$2:$2,dds!$4:$4),STOCKHISTORY($A149,XLOOKUP(S$115,dds!$2:$2,dds!$4:$4)),2,FALSE()),VLOOKUP(TODAY(),STOCKHISTORY($A149,TODAY()),2,FALSE())),VLOOKUP(TODAY()-1,STOCKHISTORY($A149,TODAY()-1),2,FALSE())),VLOOKUP(TODAY()-2,STOCKHISTORY($A149,TODAY()-2),2,FALSE())),$E59)</f>
        <v/>
      </c>
      <c r="T149" s="368" t="str">
        <f t="array" ref="T149">IFERROR(IFERROR(IFERROR(IF(TODAY()&gt;=$H148,VLOOKUP(XLOOKUP(T$115,dds!$2:$2,dds!$4:$4),STOCKHISTORY($A149,XLOOKUP(T$115,dds!$2:$2,dds!$4:$4)),2,FALSE()),VLOOKUP(TODAY(),STOCKHISTORY($A149,TODAY()),2,FALSE())),VLOOKUP(TODAY()-1,STOCKHISTORY($A149,TODAY()-1),2,FALSE())),VLOOKUP(TODAY()-2,STOCKHISTORY($A149,TODAY()-2),2,FALSE())),$E59)</f>
        <v/>
      </c>
      <c r="U149" s="368" t="str">
        <f t="array" ref="U149">IFERROR(IFERROR(IFERROR(IF(TODAY()&gt;=$H148,VLOOKUP(XLOOKUP(U$115,dds!$2:$2,dds!$4:$4),STOCKHISTORY($A149,XLOOKUP(U$115,dds!$2:$2,dds!$4:$4)),2,FALSE()),VLOOKUP(TODAY(),STOCKHISTORY($A149,TODAY()),2,FALSE())),VLOOKUP(TODAY()-1,STOCKHISTORY($A149,TODAY()-1),2,FALSE())),VLOOKUP(TODAY()-2,STOCKHISTORY($A149,TODAY()-2),2,FALSE())),$E59)</f>
        <v/>
      </c>
      <c r="V149" s="368" t="str">
        <f t="array" ref="V149">IFERROR(IFERROR(IFERROR(IF(TODAY()&gt;=$H148,VLOOKUP(XLOOKUP(V$115,dds!$2:$2,dds!$4:$4),STOCKHISTORY($A149,XLOOKUP(V$115,dds!$2:$2,dds!$4:$4)),2,FALSE()),VLOOKUP(TODAY(),STOCKHISTORY($A149,TODAY()),2,FALSE())),VLOOKUP(TODAY()-1,STOCKHISTORY($A149,TODAY()-1),2,FALSE())),VLOOKUP(TODAY()-2,STOCKHISTORY($A149,TODAY()-2),2,FALSE())),$E59)</f>
        <v/>
      </c>
      <c r="W149" s="368" t="str">
        <f t="array" ref="W149">IFERROR(IFERROR(IFERROR(IF(TODAY()&gt;=$H148,VLOOKUP(XLOOKUP(W$115,dds!$2:$2,dds!$4:$4),STOCKHISTORY($A149,XLOOKUP(W$115,dds!$2:$2,dds!$4:$4)),2,FALSE()),VLOOKUP(TODAY(),STOCKHISTORY($A149,TODAY()),2,FALSE())),VLOOKUP(TODAY()-1,STOCKHISTORY($A149,TODAY()-1),2,FALSE())),VLOOKUP(TODAY()-2,STOCKHISTORY($A149,TODAY()-2),2,FALSE())),$E59)</f>
        <v/>
      </c>
      <c r="X149" s="368" t="str">
        <f t="array" ref="X149">IFERROR(IFERROR(IFERROR(IF(TODAY()&gt;=$H148,VLOOKUP(XLOOKUP(X$115,dds!$2:$2,dds!$4:$4),STOCKHISTORY($A149,XLOOKUP(X$115,dds!$2:$2,dds!$4:$4)),2,FALSE()),VLOOKUP(TODAY(),STOCKHISTORY($A149,TODAY()),2,FALSE())),VLOOKUP(TODAY()-1,STOCKHISTORY($A149,TODAY()-1),2,FALSE())),VLOOKUP(TODAY()-2,STOCKHISTORY($A149,TODAY()-2),2,FALSE())),$E59)</f>
        <v/>
      </c>
      <c r="Y149" s="368" t="str">
        <f t="array" ref="Y149">IFERROR(IFERROR(IFERROR(IF(TODAY()&gt;=$H148,VLOOKUP(XLOOKUP(Y$115,dds!$2:$2,dds!$4:$4),STOCKHISTORY($A149,XLOOKUP(Y$115,dds!$2:$2,dds!$4:$4)),2,FALSE()),VLOOKUP(TODAY(),STOCKHISTORY($A149,TODAY()),2,FALSE())),VLOOKUP(TODAY()-1,STOCKHISTORY($A149,TODAY()-1),2,FALSE())),VLOOKUP(TODAY()-2,STOCKHISTORY($A149,TODAY()-2),2,FALSE())),$E59)</f>
        <v/>
      </c>
      <c r="Z149" s="368" t="str">
        <f t="array" ref="Z149">IFERROR(IFERROR(IFERROR(IF(TODAY()&gt;=$H148,VLOOKUP(XLOOKUP(Z$115,dds!$2:$2,dds!$4:$4),STOCKHISTORY($A149,XLOOKUP(Z$115,dds!$2:$2,dds!$4:$4)),2,FALSE()),VLOOKUP(TODAY(),STOCKHISTORY($A149,TODAY()),2,FALSE())),VLOOKUP(TODAY()-1,STOCKHISTORY($A149,TODAY()-1),2,FALSE())),VLOOKUP(TODAY()-2,STOCKHISTORY($A149,TODAY()-2),2,FALSE())),$E59)</f>
        <v/>
      </c>
      <c r="AA149" s="368" t="str">
        <f t="array" ref="AA149">IFERROR(IFERROR(IFERROR(IF(TODAY()&gt;=$H148,VLOOKUP(XLOOKUP(AA$115,dds!$2:$2,dds!$4:$4),STOCKHISTORY($A149,XLOOKUP(AA$115,dds!$2:$2,dds!$4:$4)),2,FALSE()),VLOOKUP(TODAY(),STOCKHISTORY($A149,TODAY()),2,FALSE())),VLOOKUP(TODAY()-1,STOCKHISTORY($A149,TODAY()-1),2,FALSE())),VLOOKUP(TODAY()-2,STOCKHISTORY($A149,TODAY()-2),2,FALSE())),$E59)</f>
        <v/>
      </c>
      <c r="AB149" s="368" t="str">
        <f t="array" ref="AB149">IFERROR(IFERROR(IFERROR(IF(TODAY()&gt;=$H148,VLOOKUP(XLOOKUP(AB$115,dds!$2:$2,dds!$4:$4),STOCKHISTORY($A149,XLOOKUP(AB$115,dds!$2:$2,dds!$4:$4)),2,FALSE()),VLOOKUP(TODAY(),STOCKHISTORY($A149,TODAY()),2,FALSE())),VLOOKUP(TODAY()-1,STOCKHISTORY($A149,TODAY()-1),2,FALSE())),VLOOKUP(TODAY()-2,STOCKHISTORY($A149,TODAY()-2),2,FALSE())),$E59)</f>
        <v/>
      </c>
      <c r="AC149" s="368" t="str">
        <f t="array" ref="AC149">IFERROR(IFERROR(IFERROR(IF(TODAY()&gt;=$H148,VLOOKUP(XLOOKUP(AC$115,dds!$2:$2,dds!$4:$4),STOCKHISTORY($A149,XLOOKUP(AC$115,dds!$2:$2,dds!$4:$4)),2,FALSE()),VLOOKUP(TODAY(),STOCKHISTORY($A149,TODAY()),2,FALSE())),VLOOKUP(TODAY()-1,STOCKHISTORY($A149,TODAY()-1),2,FALSE())),VLOOKUP(TODAY()-2,STOCKHISTORY($A149,TODAY()-2),2,FALSE())),$E59)</f>
        <v/>
      </c>
      <c r="AD149" s="368" t="str">
        <f t="array" ref="AD149">IFERROR(IFERROR(IFERROR(IF(TODAY()&gt;=$H148,VLOOKUP(XLOOKUP(AD$115,dds!$2:$2,dds!$4:$4),STOCKHISTORY($A149,XLOOKUP(AD$115,dds!$2:$2,dds!$4:$4)),2,FALSE()),VLOOKUP(TODAY(),STOCKHISTORY($A149,TODAY()),2,FALSE())),VLOOKUP(TODAY()-1,STOCKHISTORY($A149,TODAY()-1),2,FALSE())),VLOOKUP(TODAY()-2,STOCKHISTORY($A149,TODAY()-2),2,FALSE())),$E59)</f>
        <v/>
      </c>
      <c r="AE149" s="368" t="str">
        <f t="array" ref="AE149">IFERROR(IFERROR(IFERROR(IF(TODAY()&gt;=$H148,VLOOKUP(XLOOKUP(AE$115,dds!$2:$2,dds!$4:$4),STOCKHISTORY($A149,XLOOKUP(AE$115,dds!$2:$2,dds!$4:$4)),2,FALSE()),VLOOKUP(TODAY(),STOCKHISTORY($A149,TODAY()),2,FALSE())),VLOOKUP(TODAY()-1,STOCKHISTORY($A149,TODAY()-1),2,FALSE())),VLOOKUP(TODAY()-2,STOCKHISTORY($A149,TODAY()-2),2,FALSE())),$E59)</f>
        <v/>
      </c>
      <c r="AF149" s="368" t="str">
        <f t="array" ref="AF149">IFERROR(IFERROR(IFERROR(IF(TODAY()&gt;=$H148,VLOOKUP(XLOOKUP(AF$115,dds!$2:$2,dds!$4:$4),STOCKHISTORY($A149,XLOOKUP(AF$115,dds!$2:$2,dds!$4:$4)),2,FALSE()),VLOOKUP(TODAY(),STOCKHISTORY($A149,TODAY()),2,FALSE())),VLOOKUP(TODAY()-1,STOCKHISTORY($A149,TODAY()-1),2,FALSE())),VLOOKUP(TODAY()-2,STOCKHISTORY($A149,TODAY()-2),2,FALSE())),$E59)</f>
        <v/>
      </c>
      <c r="AG149" s="368" t="str">
        <f t="array" ref="AG149">IFERROR(IFERROR(IFERROR(IF(TODAY()&gt;=$H148,VLOOKUP(XLOOKUP(AG$115,dds!$2:$2,dds!$4:$4),STOCKHISTORY($A149,XLOOKUP(AG$115,dds!$2:$2,dds!$4:$4)),2,FALSE()),VLOOKUP(TODAY(),STOCKHISTORY($A149,TODAY()),2,FALSE())),VLOOKUP(TODAY()-1,STOCKHISTORY($A149,TODAY()-1),2,FALSE())),VLOOKUP(TODAY()-2,STOCKHISTORY($A149,TODAY()-2),2,FALSE())),$E59)</f>
        <v/>
      </c>
      <c r="AH149" s="368" t="str">
        <f t="array" ref="AH149">IFERROR(IFERROR(IFERROR(IF(TODAY()&gt;=$H148,VLOOKUP(XLOOKUP(AH$115,dds!$2:$2,dds!$4:$4),STOCKHISTORY($A149,XLOOKUP(AH$115,dds!$2:$2,dds!$4:$4)),2,FALSE()),VLOOKUP(TODAY(),STOCKHISTORY($A149,TODAY()),2,FALSE())),VLOOKUP(TODAY()-1,STOCKHISTORY($A149,TODAY()-1),2,FALSE())),VLOOKUP(TODAY()-2,STOCKHISTORY($A149,TODAY()-2),2,FALSE())),$E59)</f>
        <v/>
      </c>
      <c r="AI149" s="368" t="str">
        <f t="array" ref="AI149">IFERROR(IFERROR(IFERROR(IF(TODAY()&gt;=$H148,VLOOKUP(XLOOKUP(AI$115,dds!$2:$2,dds!$4:$4),STOCKHISTORY($A149,XLOOKUP(AI$115,dds!$2:$2,dds!$4:$4)),2,FALSE()),VLOOKUP(TODAY(),STOCKHISTORY($A149,TODAY()),2,FALSE())),VLOOKUP(TODAY()-1,STOCKHISTORY($A149,TODAY()-1),2,FALSE())),VLOOKUP(TODAY()-2,STOCKHISTORY($A149,TODAY()-2),2,FALSE())),$E59)</f>
        <v/>
      </c>
      <c r="AJ149" s="368" t="str">
        <f t="array" ref="AJ149">IFERROR(IFERROR(IFERROR(IF(TODAY()&gt;=$H148,VLOOKUP(XLOOKUP(AJ$115,dds!$2:$2,dds!$4:$4),STOCKHISTORY($A149,XLOOKUP(AJ$115,dds!$2:$2,dds!$4:$4)),2,FALSE()),VLOOKUP(TODAY(),STOCKHISTORY($A149,TODAY()),2,FALSE())),VLOOKUP(TODAY()-1,STOCKHISTORY($A149,TODAY()-1),2,FALSE())),VLOOKUP(TODAY()-2,STOCKHISTORY($A149,TODAY()-2),2,FALSE())),$E59)</f>
        <v/>
      </c>
      <c r="AK149" s="368" t="str">
        <f t="array" ref="AK149">IFERROR(IFERROR(IFERROR(IF(TODAY()&gt;=$H148,VLOOKUP(XLOOKUP(AK$115,dds!$2:$2,dds!$4:$4),STOCKHISTORY($A149,XLOOKUP(AK$115,dds!$2:$2,dds!$4:$4)),2,FALSE()),VLOOKUP(TODAY(),STOCKHISTORY($A149,TODAY()),2,FALSE())),VLOOKUP(TODAY()-1,STOCKHISTORY($A149,TODAY()-1),2,FALSE())),VLOOKUP(TODAY()-2,STOCKHISTORY($A149,TODAY()-2),2,FALSE())),$E59)</f>
        <v/>
      </c>
      <c r="AL149" s="368" t="str">
        <f t="array" ref="AL149">IFERROR(IFERROR(IFERROR(IF(TODAY()&gt;=$H148,VLOOKUP(XLOOKUP(AL$115,dds!$2:$2,dds!$4:$4),STOCKHISTORY($A149,XLOOKUP(AL$115,dds!$2:$2,dds!$4:$4)),2,FALSE()),VLOOKUP(TODAY(),STOCKHISTORY($A149,TODAY()),2,FALSE())),VLOOKUP(TODAY()-1,STOCKHISTORY($A149,TODAY()-1),2,FALSE())),VLOOKUP(TODAY()-2,STOCKHISTORY($A149,TODAY()-2),2,FALSE())),$E59)</f>
        <v/>
      </c>
      <c r="AM149" s="368" t="str">
        <f t="array" ref="AM149">IFERROR(IFERROR(IFERROR(IF(TODAY()&gt;=$H148,VLOOKUP(XLOOKUP(AM$115,dds!$2:$2,dds!$4:$4),STOCKHISTORY($A149,XLOOKUP(AM$115,dds!$2:$2,dds!$4:$4)),2,FALSE()),VLOOKUP(TODAY(),STOCKHISTORY($A149,TODAY()),2,FALSE())),VLOOKUP(TODAY()-1,STOCKHISTORY($A149,TODAY()-1),2,FALSE())),VLOOKUP(TODAY()-2,STOCKHISTORY($A149,TODAY()-2),2,FALSE())),$E59)</f>
        <v/>
      </c>
      <c r="AN149" s="368" t="str">
        <f t="array" ref="AN149">IFERROR(IFERROR(IFERROR(IF(TODAY()&gt;=$H148,VLOOKUP(XLOOKUP(AN$115,dds!$2:$2,dds!$4:$4),STOCKHISTORY($A149,XLOOKUP(AN$115,dds!$2:$2,dds!$4:$4)),2,FALSE()),VLOOKUP(TODAY(),STOCKHISTORY($A149,TODAY()),2,FALSE())),VLOOKUP(TODAY()-1,STOCKHISTORY($A149,TODAY()-1),2,FALSE())),VLOOKUP(TODAY()-2,STOCKHISTORY($A149,TODAY()-2),2,FALSE())),$E59)</f>
        <v/>
      </c>
      <c r="AO149" s="368" t="str">
        <f t="array" ref="AO149">IFERROR(IFERROR(IFERROR(IF(TODAY()&gt;=$H148,VLOOKUP(XLOOKUP(AO$115,dds!$2:$2,dds!$4:$4),STOCKHISTORY($A149,XLOOKUP(AO$115,dds!$2:$2,dds!$4:$4)),2,FALSE()),VLOOKUP(TODAY(),STOCKHISTORY($A149,TODAY()),2,FALSE())),VLOOKUP(TODAY()-1,STOCKHISTORY($A149,TODAY()-1),2,FALSE())),VLOOKUP(TODAY()-2,STOCKHISTORY($A149,TODAY()-2),2,FALSE())),$E59)</f>
        <v/>
      </c>
      <c r="AP149" s="368" t="str">
        <f t="array" ref="AP149">IFERROR(IFERROR(IFERROR(IF(TODAY()&gt;=$H148,VLOOKUP(XLOOKUP(AP$115,dds!$2:$2,dds!$4:$4),STOCKHISTORY($A149,XLOOKUP(AP$115,dds!$2:$2,dds!$4:$4)),2,FALSE()),VLOOKUP(TODAY(),STOCKHISTORY($A149,TODAY()),2,FALSE())),VLOOKUP(TODAY()-1,STOCKHISTORY($A149,TODAY()-1),2,FALSE())),VLOOKUP(TODAY()-2,STOCKHISTORY($A149,TODAY()-2),2,FALSE())),$E59)</f>
        <v/>
      </c>
      <c r="AQ149" s="368" t="str">
        <f t="array" ref="AQ149">IFERROR(IFERROR(IFERROR(IF(TODAY()&gt;=$H148,VLOOKUP(XLOOKUP(AQ$115,dds!$2:$2,dds!$4:$4),STOCKHISTORY($A149,XLOOKUP(AQ$115,dds!$2:$2,dds!$4:$4)),2,FALSE()),VLOOKUP(TODAY(),STOCKHISTORY($A149,TODAY()),2,FALSE())),VLOOKUP(TODAY()-1,STOCKHISTORY($A149,TODAY()-1),2,FALSE())),VLOOKUP(TODAY()-2,STOCKHISTORY($A149,TODAY()-2),2,FALSE())),$E59)</f>
        <v/>
      </c>
      <c r="AR149" s="368" t="str">
        <f t="array" ref="AR149">IFERROR(IFERROR(IFERROR(IF(TODAY()&gt;=$H148,VLOOKUP(XLOOKUP(AR$115,dds!$2:$2,dds!$4:$4),STOCKHISTORY($A149,XLOOKUP(AR$115,dds!$2:$2,dds!$4:$4)),2,FALSE()),VLOOKUP(TODAY(),STOCKHISTORY($A149,TODAY()),2,FALSE())),VLOOKUP(TODAY()-1,STOCKHISTORY($A149,TODAY()-1),2,FALSE())),VLOOKUP(TODAY()-2,STOCKHISTORY($A149,TODAY()-2),2,FALSE())),$E59)</f>
        <v/>
      </c>
      <c r="AS149" s="368" t="str">
        <f t="array" ref="AS149">IFERROR(IFERROR(IFERROR(IF(TODAY()&gt;=$H148,VLOOKUP(XLOOKUP(AS$115,dds!$2:$2,dds!$4:$4),STOCKHISTORY($A149,XLOOKUP(AS$115,dds!$2:$2,dds!$4:$4)),2,FALSE()),VLOOKUP(TODAY(),STOCKHISTORY($A149,TODAY()),2,FALSE())),VLOOKUP(TODAY()-1,STOCKHISTORY($A149,TODAY()-1),2,FALSE())),VLOOKUP(TODAY()-2,STOCKHISTORY($A149,TODAY()-2),2,FALSE())),$E59)</f>
        <v/>
      </c>
      <c r="AT149" s="368" t="str">
        <f t="array" ref="AT149">IFERROR(IFERROR(IFERROR(IF(TODAY()&gt;=$H148,VLOOKUP(XLOOKUP(AT$115,dds!$2:$2,dds!$4:$4),STOCKHISTORY($A149,XLOOKUP(AT$115,dds!$2:$2,dds!$4:$4)),2,FALSE()),VLOOKUP(TODAY(),STOCKHISTORY($A149,TODAY()),2,FALSE())),VLOOKUP(TODAY()-1,STOCKHISTORY($A149,TODAY()-1),2,FALSE())),VLOOKUP(TODAY()-2,STOCKHISTORY($A149,TODAY()-2),2,FALSE())),$E59)</f>
        <v/>
      </c>
      <c r="AU149" s="368" t="str">
        <f t="array" ref="AU149">IFERROR(IFERROR(IFERROR(IF(TODAY()&gt;=$H148,VLOOKUP(XLOOKUP(AU$115,dds!$2:$2,dds!$4:$4),STOCKHISTORY($A149,XLOOKUP(AU$115,dds!$2:$2,dds!$4:$4)),2,FALSE()),VLOOKUP(TODAY(),STOCKHISTORY($A149,TODAY()),2,FALSE())),VLOOKUP(TODAY()-1,STOCKHISTORY($A149,TODAY()-1),2,FALSE())),VLOOKUP(TODAY()-2,STOCKHISTORY($A149,TODAY()-2),2,FALSE())),$E59)</f>
        <v/>
      </c>
      <c r="AV149" s="368" t="str">
        <f t="array" ref="AV149">IFERROR(IFERROR(IFERROR(IF(TODAY()&gt;=$H148,VLOOKUP(XLOOKUP(AV$115,dds!$2:$2,dds!$4:$4),STOCKHISTORY($A149,XLOOKUP(AV$115,dds!$2:$2,dds!$4:$4)),2,FALSE()),VLOOKUP(TODAY(),STOCKHISTORY($A149,TODAY()),2,FALSE())),VLOOKUP(TODAY()-1,STOCKHISTORY($A149,TODAY()-1),2,FALSE())),VLOOKUP(TODAY()-2,STOCKHISTORY($A149,TODAY()-2),2,FALSE())),$E59)</f>
        <v/>
      </c>
      <c r="AW149" s="368" t="str">
        <f t="array" ref="AW149">IFERROR(IFERROR(IFERROR(IF(TODAY()&gt;=$H148,VLOOKUP(XLOOKUP(AW$115,dds!$2:$2,dds!$4:$4),STOCKHISTORY($A149,XLOOKUP(AW$115,dds!$2:$2,dds!$4:$4)),2,FALSE()),VLOOKUP(TODAY(),STOCKHISTORY($A149,TODAY()),2,FALSE())),VLOOKUP(TODAY()-1,STOCKHISTORY($A149,TODAY()-1),2,FALSE())),VLOOKUP(TODAY()-2,STOCKHISTORY($A149,TODAY()-2),2,FALSE())),$E59)</f>
        <v/>
      </c>
      <c r="AX149" s="368" t="str">
        <f t="array" ref="AX149">IFERROR(IFERROR(IFERROR(IF(TODAY()&gt;=$H148,VLOOKUP(XLOOKUP(AX$115,dds!$2:$2,dds!$4:$4),STOCKHISTORY($A149,XLOOKUP(AX$115,dds!$2:$2,dds!$4:$4)),2,FALSE()),VLOOKUP(TODAY(),STOCKHISTORY($A149,TODAY()),2,FALSE())),VLOOKUP(TODAY()-1,STOCKHISTORY($A149,TODAY()-1),2,FALSE())),VLOOKUP(TODAY()-2,STOCKHISTORY($A149,TODAY()-2),2,FALSE())),$E59)</f>
        <v/>
      </c>
      <c r="AY149" s="368" t="str">
        <f t="array" ref="AY149">IFERROR(IFERROR(IFERROR(IF(TODAY()&gt;=$H148,VLOOKUP(XLOOKUP(AY$115,dds!$2:$2,dds!$4:$4),STOCKHISTORY($A149,XLOOKUP(AY$115,dds!$2:$2,dds!$4:$4)),2,FALSE()),VLOOKUP(TODAY(),STOCKHISTORY($A149,TODAY()),2,FALSE())),VLOOKUP(TODAY()-1,STOCKHISTORY($A149,TODAY()-1),2,FALSE())),VLOOKUP(TODAY()-2,STOCKHISTORY($A149,TODAY()-2),2,FALSE())),$E59)</f>
        <v/>
      </c>
      <c r="AZ149" s="368" t="str">
        <f t="array" ref="AZ149">IFERROR(IFERROR(IFERROR(IF(TODAY()&gt;=$H148,VLOOKUP(XLOOKUP(AZ$115,dds!$2:$2,dds!$4:$4),STOCKHISTORY($A149,XLOOKUP(AZ$115,dds!$2:$2,dds!$4:$4)),2,FALSE()),VLOOKUP(TODAY(),STOCKHISTORY($A149,TODAY()),2,FALSE())),VLOOKUP(TODAY()-1,STOCKHISTORY($A149,TODAY()-1),2,FALSE())),VLOOKUP(TODAY()-2,STOCKHISTORY($A149,TODAY()-2),2,FALSE())),$E59)</f>
        <v/>
      </c>
      <c r="BA149" s="368" t="str">
        <f t="array" ref="BA149">IFERROR(IFERROR(IFERROR(IF(TODAY()&gt;=$H148,VLOOKUP(XLOOKUP(BA$115,dds!$2:$2,dds!$4:$4),STOCKHISTORY($A149,XLOOKUP(BA$115,dds!$2:$2,dds!$4:$4)),2,FALSE()),VLOOKUP(TODAY(),STOCKHISTORY($A149,TODAY()),2,FALSE())),VLOOKUP(TODAY()-1,STOCKHISTORY($A149,TODAY()-1),2,FALSE())),VLOOKUP(TODAY()-2,STOCKHISTORY($A149,TODAY()-2),2,FALSE())),$E59)</f>
        <v/>
      </c>
      <c r="BB149" s="368" t="str">
        <f t="array" ref="BB149">IFERROR(IFERROR(IFERROR(IF(TODAY()&gt;=$H148,VLOOKUP(XLOOKUP(BB$115,dds!$2:$2,dds!$4:$4),STOCKHISTORY($A149,XLOOKUP(BB$115,dds!$2:$2,dds!$4:$4)),2,FALSE()),VLOOKUP(TODAY(),STOCKHISTORY($A149,TODAY()),2,FALSE())),VLOOKUP(TODAY()-1,STOCKHISTORY($A149,TODAY()-1),2,FALSE())),VLOOKUP(TODAY()-2,STOCKHISTORY($A149,TODAY()-2),2,FALSE())),$E59)</f>
        <v/>
      </c>
      <c r="BC149" s="368" t="str">
        <f t="array" ref="BC149">IFERROR(IFERROR(IFERROR(IF(TODAY()&gt;=$H148,VLOOKUP(XLOOKUP(BC$115,dds!$2:$2,dds!$4:$4),STOCKHISTORY($A149,XLOOKUP(BC$115,dds!$2:$2,dds!$4:$4)),2,FALSE()),VLOOKUP(TODAY(),STOCKHISTORY($A149,TODAY()),2,FALSE())),VLOOKUP(TODAY()-1,STOCKHISTORY($A149,TODAY()-1),2,FALSE())),VLOOKUP(TODAY()-2,STOCKHISTORY($A149,TODAY()-2),2,FALSE())),$E59)</f>
        <v/>
      </c>
      <c r="BD149" s="368" t="str">
        <f t="array" ref="BD149">IFERROR(IFERROR(IFERROR(IF(TODAY()&gt;=$H148,VLOOKUP(XLOOKUP(BD$115,dds!$2:$2,dds!$4:$4),STOCKHISTORY($A149,XLOOKUP(BD$115,dds!$2:$2,dds!$4:$4)),2,FALSE()),VLOOKUP(TODAY(),STOCKHISTORY($A149,TODAY()),2,FALSE())),VLOOKUP(TODAY()-1,STOCKHISTORY($A149,TODAY()-1),2,FALSE())),VLOOKUP(TODAY()-2,STOCKHISTORY($A149,TODAY()-2),2,FALSE())),$E59)</f>
        <v/>
      </c>
      <c r="BE149" s="368" t="str">
        <f t="array" ref="BE149">IFERROR(IFERROR(IFERROR(IF(TODAY()&gt;=$H148,VLOOKUP(XLOOKUP(BE$115,dds!$2:$2,dds!$4:$4),STOCKHISTORY($A149,XLOOKUP(BE$115,dds!$2:$2,dds!$4:$4)),2,FALSE()),VLOOKUP(TODAY(),STOCKHISTORY($A149,TODAY()),2,FALSE())),VLOOKUP(TODAY()-1,STOCKHISTORY($A149,TODAY()-1),2,FALSE())),VLOOKUP(TODAY()-2,STOCKHISTORY($A149,TODAY()-2),2,FALSE())),$E59)</f>
        <v/>
      </c>
      <c r="BF149" s="368" t="str">
        <f t="array" ref="BF149">IFERROR(IFERROR(IFERROR(IF(TODAY()&gt;=$H148,VLOOKUP(XLOOKUP(BF$115,dds!$2:$2,dds!$4:$4),STOCKHISTORY($A149,XLOOKUP(BF$115,dds!$2:$2,dds!$4:$4)),2,FALSE()),VLOOKUP(TODAY(),STOCKHISTORY($A149,TODAY()),2,FALSE())),VLOOKUP(TODAY()-1,STOCKHISTORY($A149,TODAY()-1),2,FALSE())),VLOOKUP(TODAY()-2,STOCKHISTORY($A149,TODAY()-2),2,FALSE())),$E59)</f>
        <v/>
      </c>
      <c r="BG149" s="368" t="str">
        <f t="array" ref="BG149">IFERROR(IFERROR(IFERROR(IF(TODAY()&gt;=$H148,VLOOKUP(XLOOKUP(BG$115,dds!$2:$2,dds!$4:$4),STOCKHISTORY($A149,XLOOKUP(BG$115,dds!$2:$2,dds!$4:$4)),2,FALSE()),VLOOKUP(TODAY(),STOCKHISTORY($A149,TODAY()),2,FALSE())),VLOOKUP(TODAY()-1,STOCKHISTORY($A149,TODAY()-1),2,FALSE())),VLOOKUP(TODAY()-2,STOCKHISTORY($A149,TODAY()-2),2,FALSE())),$E59)</f>
        <v/>
      </c>
      <c r="BH149" s="368" t="str">
        <f t="array" ref="BH149">IFERROR(IFERROR(IFERROR(IF(TODAY()&gt;=$H148,VLOOKUP(XLOOKUP(BH$115,dds!$2:$2,dds!$4:$4),STOCKHISTORY($A149,XLOOKUP(BH$115,dds!$2:$2,dds!$4:$4)),2,FALSE()),VLOOKUP(TODAY(),STOCKHISTORY($A149,TODAY()),2,FALSE())),VLOOKUP(TODAY()-1,STOCKHISTORY($A149,TODAY()-1),2,FALSE())),VLOOKUP(TODAY()-2,STOCKHISTORY($A149,TODAY()-2),2,FALSE())),$E59)</f>
        <v/>
      </c>
      <c r="BI149" s="368" t="str">
        <f t="array" ref="BI149">IFERROR(IFERROR(IFERROR(IF(TODAY()&gt;=$H148,VLOOKUP(XLOOKUP(BI$115,dds!$2:$2,dds!$4:$4),STOCKHISTORY($A149,XLOOKUP(BI$115,dds!$2:$2,dds!$4:$4)),2,FALSE()),VLOOKUP(TODAY(),STOCKHISTORY($A149,TODAY()),2,FALSE())),VLOOKUP(TODAY()-1,STOCKHISTORY($A149,TODAY()-1),2,FALSE())),VLOOKUP(TODAY()-2,STOCKHISTORY($A149,TODAY()-2),2,FALSE())),$E59)</f>
        <v/>
      </c>
      <c r="BJ149" s="368" t="str">
        <f t="array" ref="BJ149">IFERROR(IFERROR(IFERROR(IF(TODAY()&gt;=$H148,VLOOKUP(XLOOKUP(BJ$115,dds!$2:$2,dds!$4:$4),STOCKHISTORY($A149,XLOOKUP(BJ$115,dds!$2:$2,dds!$4:$4)),2,FALSE()),VLOOKUP(TODAY(),STOCKHISTORY($A149,TODAY()),2,FALSE())),VLOOKUP(TODAY()-1,STOCKHISTORY($A149,TODAY()-1),2,FALSE())),VLOOKUP(TODAY()-2,STOCKHISTORY($A149,TODAY()-2),2,FALSE())),$E59)</f>
        <v/>
      </c>
      <c r="BK149" s="368" t="str">
        <f t="array" ref="BK149">IFERROR(IFERROR(IFERROR(IF(TODAY()&gt;=$H148,VLOOKUP(XLOOKUP(BK$115,dds!$2:$2,dds!$4:$4),STOCKHISTORY($A149,XLOOKUP(BK$115,dds!$2:$2,dds!$4:$4)),2,FALSE()),VLOOKUP(TODAY(),STOCKHISTORY($A149,TODAY()),2,FALSE())),VLOOKUP(TODAY()-1,STOCKHISTORY($A149,TODAY()-1),2,FALSE())),VLOOKUP(TODAY()-2,STOCKHISTORY($A149,TODAY()-2),2,FALSE())),$E59)</f>
        <v/>
      </c>
      <c r="BL149" s="368" t="str">
        <f t="array" ref="BL149">IFERROR(IFERROR(IFERROR(IF(TODAY()&gt;=$H148,VLOOKUP(XLOOKUP(BL$115,dds!$2:$2,dds!$4:$4),STOCKHISTORY($A149,XLOOKUP(BL$115,dds!$2:$2,dds!$4:$4)),2,FALSE()),VLOOKUP(TODAY(),STOCKHISTORY($A149,TODAY()),2,FALSE())),VLOOKUP(TODAY()-1,STOCKHISTORY($A149,TODAY()-1),2,FALSE())),VLOOKUP(TODAY()-2,STOCKHISTORY($A149,TODAY()-2),2,FALSE())),$E59)</f>
        <v/>
      </c>
    </row>
    <row r="150" ht="14.25" customHeight="1">
      <c r="A150" s="367"/>
      <c r="B150" s="367"/>
      <c r="C150" s="440" t="str">
        <f t="shared" si="2"/>
        <v/>
      </c>
      <c r="D150" s="367"/>
      <c r="E150" s="368" t="str">
        <f t="array" ref="E150">IFERROR(IFERROR(IFERROR(IF(TODAY()&gt;=$H149,VLOOKUP(XLOOKUP(E$115,dds!$2:$2,dds!$4:$4),STOCKHISTORY($A150,XLOOKUP(E$115,dds!$2:$2,dds!$4:$4)),2,FALSE()),VLOOKUP(TODAY(),STOCKHISTORY($A150,TODAY()),2,FALSE())),VLOOKUP(TODAY()-1,STOCKHISTORY($A150,TODAY()-1),2,FALSE())),VLOOKUP(TODAY()-2,STOCKHISTORY($A150,TODAY()-2),2,FALSE())),$E60)</f>
        <v/>
      </c>
      <c r="F150" s="368" t="str">
        <f t="array" ref="F150">IFERROR(IFERROR(IFERROR(IF(TODAY()&gt;=$H149,VLOOKUP(XLOOKUP(F$115,dds!$2:$2,dds!$4:$4),STOCKHISTORY($A150,XLOOKUP(F$115,dds!$2:$2,dds!$4:$4)),2,FALSE()),VLOOKUP(TODAY(),STOCKHISTORY($A150,TODAY()),2,FALSE())),VLOOKUP(TODAY()-1,STOCKHISTORY($A150,TODAY()-1),2,FALSE())),VLOOKUP(TODAY()-2,STOCKHISTORY($A150,TODAY()-2),2,FALSE())),$E60)</f>
        <v/>
      </c>
      <c r="G150" s="368" t="str">
        <f t="array" ref="G150">IFERROR(IFERROR(IFERROR(IF(TODAY()&gt;=$H149,VLOOKUP(XLOOKUP(G$115,dds!$2:$2,dds!$4:$4),STOCKHISTORY($A150,XLOOKUP(G$115,dds!$2:$2,dds!$4:$4)),2,FALSE()),VLOOKUP(TODAY(),STOCKHISTORY($A150,TODAY()),2,FALSE())),VLOOKUP(TODAY()-1,STOCKHISTORY($A150,TODAY()-1),2,FALSE())),VLOOKUP(TODAY()-2,STOCKHISTORY($A150,TODAY()-2),2,FALSE())),$E60)</f>
        <v/>
      </c>
      <c r="H150" s="368" t="str">
        <f t="array" ref="H150">IFERROR(IFERROR(IFERROR(IF(TODAY()&gt;=$H149,VLOOKUP(XLOOKUP(H$115,dds!$2:$2,dds!$4:$4),STOCKHISTORY($A150,XLOOKUP(H$115,dds!$2:$2,dds!$4:$4)),2,FALSE()),VLOOKUP(TODAY(),STOCKHISTORY($A150,TODAY()),2,FALSE())),VLOOKUP(TODAY()-1,STOCKHISTORY($A150,TODAY()-1),2,FALSE())),VLOOKUP(TODAY()-2,STOCKHISTORY($A150,TODAY()-2),2,FALSE())),$E60)</f>
        <v/>
      </c>
      <c r="I150" s="368" t="str">
        <f t="array" ref="I150">IFERROR(IFERROR(IFERROR(IF(TODAY()&gt;=$H149,VLOOKUP(XLOOKUP(I$115,dds!$2:$2,dds!$4:$4),STOCKHISTORY($A150,XLOOKUP(I$115,dds!$2:$2,dds!$4:$4)),2,FALSE()),VLOOKUP(TODAY(),STOCKHISTORY($A150,TODAY()),2,FALSE())),VLOOKUP(TODAY()-1,STOCKHISTORY($A150,TODAY()-1),2,FALSE())),VLOOKUP(TODAY()-2,STOCKHISTORY($A150,TODAY()-2),2,FALSE())),$E60)</f>
        <v/>
      </c>
      <c r="J150" s="368" t="str">
        <f t="array" ref="J150">IFERROR(IFERROR(IFERROR(IF(TODAY()&gt;=$H149,VLOOKUP(XLOOKUP(J$115,dds!$2:$2,dds!$4:$4),STOCKHISTORY($A150,XLOOKUP(J$115,dds!$2:$2,dds!$4:$4)),2,FALSE()),VLOOKUP(TODAY(),STOCKHISTORY($A150,TODAY()),2,FALSE())),VLOOKUP(TODAY()-1,STOCKHISTORY($A150,TODAY()-1),2,FALSE())),VLOOKUP(TODAY()-2,STOCKHISTORY($A150,TODAY()-2),2,FALSE())),$E60)</f>
        <v/>
      </c>
      <c r="K150" s="368" t="str">
        <f t="array" ref="K150">IFERROR(IFERROR(IFERROR(IF(TODAY()&gt;=$H149,VLOOKUP(XLOOKUP(K$115,dds!$2:$2,dds!$4:$4),STOCKHISTORY($A150,XLOOKUP(K$115,dds!$2:$2,dds!$4:$4)),2,FALSE()),VLOOKUP(TODAY(),STOCKHISTORY($A150,TODAY()),2,FALSE())),VLOOKUP(TODAY()-1,STOCKHISTORY($A150,TODAY()-1),2,FALSE())),VLOOKUP(TODAY()-2,STOCKHISTORY($A150,TODAY()-2),2,FALSE())),$E60)</f>
        <v/>
      </c>
      <c r="L150" s="368" t="str">
        <f t="array" ref="L150">IFERROR(IFERROR(IFERROR(IF(TODAY()&gt;=$H149,VLOOKUP(XLOOKUP(L$115,dds!$2:$2,dds!$4:$4),STOCKHISTORY($A150,XLOOKUP(L$115,dds!$2:$2,dds!$4:$4)),2,FALSE()),VLOOKUP(TODAY(),STOCKHISTORY($A150,TODAY()),2,FALSE())),VLOOKUP(TODAY()-1,STOCKHISTORY($A150,TODAY()-1),2,FALSE())),VLOOKUP(TODAY()-2,STOCKHISTORY($A150,TODAY()-2),2,FALSE())),$E60)</f>
        <v/>
      </c>
      <c r="M150" s="368" t="str">
        <f t="array" ref="M150">IFERROR(IFERROR(IFERROR(IF(TODAY()&gt;=$H149,VLOOKUP(XLOOKUP(M$115,dds!$2:$2,dds!$4:$4),STOCKHISTORY($A150,XLOOKUP(M$115,dds!$2:$2,dds!$4:$4)),2,FALSE()),VLOOKUP(TODAY(),STOCKHISTORY($A150,TODAY()),2,FALSE())),VLOOKUP(TODAY()-1,STOCKHISTORY($A150,TODAY()-1),2,FALSE())),VLOOKUP(TODAY()-2,STOCKHISTORY($A150,TODAY()-2),2,FALSE())),$E60)</f>
        <v/>
      </c>
      <c r="N150" s="368" t="str">
        <f t="array" ref="N150">IFERROR(IFERROR(IFERROR(IF(TODAY()&gt;=$H149,VLOOKUP(XLOOKUP(N$115,dds!$2:$2,dds!$4:$4),STOCKHISTORY($A150,XLOOKUP(N$115,dds!$2:$2,dds!$4:$4)),2,FALSE()),VLOOKUP(TODAY(),STOCKHISTORY($A150,TODAY()),2,FALSE())),VLOOKUP(TODAY()-1,STOCKHISTORY($A150,TODAY()-1),2,FALSE())),VLOOKUP(TODAY()-2,STOCKHISTORY($A150,TODAY()-2),2,FALSE())),$E60)</f>
        <v/>
      </c>
      <c r="O150" s="368" t="str">
        <f t="array" ref="O150">IFERROR(IFERROR(IFERROR(IF(TODAY()&gt;=$H149,VLOOKUP(XLOOKUP(O$115,dds!$2:$2,dds!$4:$4),STOCKHISTORY($A150,XLOOKUP(O$115,dds!$2:$2,dds!$4:$4)),2,FALSE()),VLOOKUP(TODAY(),STOCKHISTORY($A150,TODAY()),2,FALSE())),VLOOKUP(TODAY()-1,STOCKHISTORY($A150,TODAY()-1),2,FALSE())),VLOOKUP(TODAY()-2,STOCKHISTORY($A150,TODAY()-2),2,FALSE())),$E60)</f>
        <v/>
      </c>
      <c r="P150" s="368" t="str">
        <f t="array" ref="P150">IFERROR(IFERROR(IFERROR(IF(TODAY()&gt;=$H149,VLOOKUP(XLOOKUP(P$115,dds!$2:$2,dds!$4:$4),STOCKHISTORY($A150,XLOOKUP(P$115,dds!$2:$2,dds!$4:$4)),2,FALSE()),VLOOKUP(TODAY(),STOCKHISTORY($A150,TODAY()),2,FALSE())),VLOOKUP(TODAY()-1,STOCKHISTORY($A150,TODAY()-1),2,FALSE())),VLOOKUP(TODAY()-2,STOCKHISTORY($A150,TODAY()-2),2,FALSE())),$E60)</f>
        <v/>
      </c>
      <c r="Q150" s="368" t="str">
        <f t="array" ref="Q150">IFERROR(IFERROR(IFERROR(IF(TODAY()&gt;=$H149,VLOOKUP(XLOOKUP(Q$115,dds!$2:$2,dds!$4:$4),STOCKHISTORY($A150,XLOOKUP(Q$115,dds!$2:$2,dds!$4:$4)),2,FALSE()),VLOOKUP(TODAY(),STOCKHISTORY($A150,TODAY()),2,FALSE())),VLOOKUP(TODAY()-1,STOCKHISTORY($A150,TODAY()-1),2,FALSE())),VLOOKUP(TODAY()-2,STOCKHISTORY($A150,TODAY()-2),2,FALSE())),$E60)</f>
        <v/>
      </c>
      <c r="R150" s="368" t="str">
        <f t="array" ref="R150">IFERROR(IFERROR(IFERROR(IF(TODAY()&gt;=$H149,VLOOKUP(XLOOKUP(R$115,dds!$2:$2,dds!$4:$4),STOCKHISTORY($A150,XLOOKUP(R$115,dds!$2:$2,dds!$4:$4)),2,FALSE()),VLOOKUP(TODAY(),STOCKHISTORY($A150,TODAY()),2,FALSE())),VLOOKUP(TODAY()-1,STOCKHISTORY($A150,TODAY()-1),2,FALSE())),VLOOKUP(TODAY()-2,STOCKHISTORY($A150,TODAY()-2),2,FALSE())),$E60)</f>
        <v/>
      </c>
      <c r="S150" s="368" t="str">
        <f t="array" ref="S150">IFERROR(IFERROR(IFERROR(IF(TODAY()&gt;=$H149,VLOOKUP(XLOOKUP(S$115,dds!$2:$2,dds!$4:$4),STOCKHISTORY($A150,XLOOKUP(S$115,dds!$2:$2,dds!$4:$4)),2,FALSE()),VLOOKUP(TODAY(),STOCKHISTORY($A150,TODAY()),2,FALSE())),VLOOKUP(TODAY()-1,STOCKHISTORY($A150,TODAY()-1),2,FALSE())),VLOOKUP(TODAY()-2,STOCKHISTORY($A150,TODAY()-2),2,FALSE())),$E60)</f>
        <v/>
      </c>
      <c r="T150" s="368" t="str">
        <f t="array" ref="T150">IFERROR(IFERROR(IFERROR(IF(TODAY()&gt;=$H149,VLOOKUP(XLOOKUP(T$115,dds!$2:$2,dds!$4:$4),STOCKHISTORY($A150,XLOOKUP(T$115,dds!$2:$2,dds!$4:$4)),2,FALSE()),VLOOKUP(TODAY(),STOCKHISTORY($A150,TODAY()),2,FALSE())),VLOOKUP(TODAY()-1,STOCKHISTORY($A150,TODAY()-1),2,FALSE())),VLOOKUP(TODAY()-2,STOCKHISTORY($A150,TODAY()-2),2,FALSE())),$E60)</f>
        <v/>
      </c>
      <c r="U150" s="368" t="str">
        <f t="array" ref="U150">IFERROR(IFERROR(IFERROR(IF(TODAY()&gt;=$H149,VLOOKUP(XLOOKUP(U$115,dds!$2:$2,dds!$4:$4),STOCKHISTORY($A150,XLOOKUP(U$115,dds!$2:$2,dds!$4:$4)),2,FALSE()),VLOOKUP(TODAY(),STOCKHISTORY($A150,TODAY()),2,FALSE())),VLOOKUP(TODAY()-1,STOCKHISTORY($A150,TODAY()-1),2,FALSE())),VLOOKUP(TODAY()-2,STOCKHISTORY($A150,TODAY()-2),2,FALSE())),$E60)</f>
        <v/>
      </c>
      <c r="V150" s="368" t="str">
        <f t="array" ref="V150">IFERROR(IFERROR(IFERROR(IF(TODAY()&gt;=$H149,VLOOKUP(XLOOKUP(V$115,dds!$2:$2,dds!$4:$4),STOCKHISTORY($A150,XLOOKUP(V$115,dds!$2:$2,dds!$4:$4)),2,FALSE()),VLOOKUP(TODAY(),STOCKHISTORY($A150,TODAY()),2,FALSE())),VLOOKUP(TODAY()-1,STOCKHISTORY($A150,TODAY()-1),2,FALSE())),VLOOKUP(TODAY()-2,STOCKHISTORY($A150,TODAY()-2),2,FALSE())),$E60)</f>
        <v/>
      </c>
      <c r="W150" s="368" t="str">
        <f t="array" ref="W150">IFERROR(IFERROR(IFERROR(IF(TODAY()&gt;=$H149,VLOOKUP(XLOOKUP(W$115,dds!$2:$2,dds!$4:$4),STOCKHISTORY($A150,XLOOKUP(W$115,dds!$2:$2,dds!$4:$4)),2,FALSE()),VLOOKUP(TODAY(),STOCKHISTORY($A150,TODAY()),2,FALSE())),VLOOKUP(TODAY()-1,STOCKHISTORY($A150,TODAY()-1),2,FALSE())),VLOOKUP(TODAY()-2,STOCKHISTORY($A150,TODAY()-2),2,FALSE())),$E60)</f>
        <v/>
      </c>
      <c r="X150" s="368" t="str">
        <f t="array" ref="X150">IFERROR(IFERROR(IFERROR(IF(TODAY()&gt;=$H149,VLOOKUP(XLOOKUP(X$115,dds!$2:$2,dds!$4:$4),STOCKHISTORY($A150,XLOOKUP(X$115,dds!$2:$2,dds!$4:$4)),2,FALSE()),VLOOKUP(TODAY(),STOCKHISTORY($A150,TODAY()),2,FALSE())),VLOOKUP(TODAY()-1,STOCKHISTORY($A150,TODAY()-1),2,FALSE())),VLOOKUP(TODAY()-2,STOCKHISTORY($A150,TODAY()-2),2,FALSE())),$E60)</f>
        <v/>
      </c>
      <c r="Y150" s="368" t="str">
        <f t="array" ref="Y150">IFERROR(IFERROR(IFERROR(IF(TODAY()&gt;=$H149,VLOOKUP(XLOOKUP(Y$115,dds!$2:$2,dds!$4:$4),STOCKHISTORY($A150,XLOOKUP(Y$115,dds!$2:$2,dds!$4:$4)),2,FALSE()),VLOOKUP(TODAY(),STOCKHISTORY($A150,TODAY()),2,FALSE())),VLOOKUP(TODAY()-1,STOCKHISTORY($A150,TODAY()-1),2,FALSE())),VLOOKUP(TODAY()-2,STOCKHISTORY($A150,TODAY()-2),2,FALSE())),$E60)</f>
        <v/>
      </c>
      <c r="Z150" s="368" t="str">
        <f t="array" ref="Z150">IFERROR(IFERROR(IFERROR(IF(TODAY()&gt;=$H149,VLOOKUP(XLOOKUP(Z$115,dds!$2:$2,dds!$4:$4),STOCKHISTORY($A150,XLOOKUP(Z$115,dds!$2:$2,dds!$4:$4)),2,FALSE()),VLOOKUP(TODAY(),STOCKHISTORY($A150,TODAY()),2,FALSE())),VLOOKUP(TODAY()-1,STOCKHISTORY($A150,TODAY()-1),2,FALSE())),VLOOKUP(TODAY()-2,STOCKHISTORY($A150,TODAY()-2),2,FALSE())),$E60)</f>
        <v/>
      </c>
      <c r="AA150" s="368" t="str">
        <f t="array" ref="AA150">IFERROR(IFERROR(IFERROR(IF(TODAY()&gt;=$H149,VLOOKUP(XLOOKUP(AA$115,dds!$2:$2,dds!$4:$4),STOCKHISTORY($A150,XLOOKUP(AA$115,dds!$2:$2,dds!$4:$4)),2,FALSE()),VLOOKUP(TODAY(),STOCKHISTORY($A150,TODAY()),2,FALSE())),VLOOKUP(TODAY()-1,STOCKHISTORY($A150,TODAY()-1),2,FALSE())),VLOOKUP(TODAY()-2,STOCKHISTORY($A150,TODAY()-2),2,FALSE())),$E60)</f>
        <v/>
      </c>
      <c r="AB150" s="368" t="str">
        <f t="array" ref="AB150">IFERROR(IFERROR(IFERROR(IF(TODAY()&gt;=$H149,VLOOKUP(XLOOKUP(AB$115,dds!$2:$2,dds!$4:$4),STOCKHISTORY($A150,XLOOKUP(AB$115,dds!$2:$2,dds!$4:$4)),2,FALSE()),VLOOKUP(TODAY(),STOCKHISTORY($A150,TODAY()),2,FALSE())),VLOOKUP(TODAY()-1,STOCKHISTORY($A150,TODAY()-1),2,FALSE())),VLOOKUP(TODAY()-2,STOCKHISTORY($A150,TODAY()-2),2,FALSE())),$E60)</f>
        <v/>
      </c>
      <c r="AC150" s="368" t="str">
        <f t="array" ref="AC150">IFERROR(IFERROR(IFERROR(IF(TODAY()&gt;=$H149,VLOOKUP(XLOOKUP(AC$115,dds!$2:$2,dds!$4:$4),STOCKHISTORY($A150,XLOOKUP(AC$115,dds!$2:$2,dds!$4:$4)),2,FALSE()),VLOOKUP(TODAY(),STOCKHISTORY($A150,TODAY()),2,FALSE())),VLOOKUP(TODAY()-1,STOCKHISTORY($A150,TODAY()-1),2,FALSE())),VLOOKUP(TODAY()-2,STOCKHISTORY($A150,TODAY()-2),2,FALSE())),$E60)</f>
        <v/>
      </c>
      <c r="AD150" s="368" t="str">
        <f t="array" ref="AD150">IFERROR(IFERROR(IFERROR(IF(TODAY()&gt;=$H149,VLOOKUP(XLOOKUP(AD$115,dds!$2:$2,dds!$4:$4),STOCKHISTORY($A150,XLOOKUP(AD$115,dds!$2:$2,dds!$4:$4)),2,FALSE()),VLOOKUP(TODAY(),STOCKHISTORY($A150,TODAY()),2,FALSE())),VLOOKUP(TODAY()-1,STOCKHISTORY($A150,TODAY()-1),2,FALSE())),VLOOKUP(TODAY()-2,STOCKHISTORY($A150,TODAY()-2),2,FALSE())),$E60)</f>
        <v/>
      </c>
      <c r="AE150" s="368" t="str">
        <f t="array" ref="AE150">IFERROR(IFERROR(IFERROR(IF(TODAY()&gt;=$H149,VLOOKUP(XLOOKUP(AE$115,dds!$2:$2,dds!$4:$4),STOCKHISTORY($A150,XLOOKUP(AE$115,dds!$2:$2,dds!$4:$4)),2,FALSE()),VLOOKUP(TODAY(),STOCKHISTORY($A150,TODAY()),2,FALSE())),VLOOKUP(TODAY()-1,STOCKHISTORY($A150,TODAY()-1),2,FALSE())),VLOOKUP(TODAY()-2,STOCKHISTORY($A150,TODAY()-2),2,FALSE())),$E60)</f>
        <v/>
      </c>
      <c r="AF150" s="368" t="str">
        <f t="array" ref="AF150">IFERROR(IFERROR(IFERROR(IF(TODAY()&gt;=$H149,VLOOKUP(XLOOKUP(AF$115,dds!$2:$2,dds!$4:$4),STOCKHISTORY($A150,XLOOKUP(AF$115,dds!$2:$2,dds!$4:$4)),2,FALSE()),VLOOKUP(TODAY(),STOCKHISTORY($A150,TODAY()),2,FALSE())),VLOOKUP(TODAY()-1,STOCKHISTORY($A150,TODAY()-1),2,FALSE())),VLOOKUP(TODAY()-2,STOCKHISTORY($A150,TODAY()-2),2,FALSE())),$E60)</f>
        <v/>
      </c>
      <c r="AG150" s="368" t="str">
        <f t="array" ref="AG150">IFERROR(IFERROR(IFERROR(IF(TODAY()&gt;=$H149,VLOOKUP(XLOOKUP(AG$115,dds!$2:$2,dds!$4:$4),STOCKHISTORY($A150,XLOOKUP(AG$115,dds!$2:$2,dds!$4:$4)),2,FALSE()),VLOOKUP(TODAY(),STOCKHISTORY($A150,TODAY()),2,FALSE())),VLOOKUP(TODAY()-1,STOCKHISTORY($A150,TODAY()-1),2,FALSE())),VLOOKUP(TODAY()-2,STOCKHISTORY($A150,TODAY()-2),2,FALSE())),$E60)</f>
        <v/>
      </c>
      <c r="AH150" s="368" t="str">
        <f t="array" ref="AH150">IFERROR(IFERROR(IFERROR(IF(TODAY()&gt;=$H149,VLOOKUP(XLOOKUP(AH$115,dds!$2:$2,dds!$4:$4),STOCKHISTORY($A150,XLOOKUP(AH$115,dds!$2:$2,dds!$4:$4)),2,FALSE()),VLOOKUP(TODAY(),STOCKHISTORY($A150,TODAY()),2,FALSE())),VLOOKUP(TODAY()-1,STOCKHISTORY($A150,TODAY()-1),2,FALSE())),VLOOKUP(TODAY()-2,STOCKHISTORY($A150,TODAY()-2),2,FALSE())),$E60)</f>
        <v/>
      </c>
      <c r="AI150" s="368" t="str">
        <f t="array" ref="AI150">IFERROR(IFERROR(IFERROR(IF(TODAY()&gt;=$H149,VLOOKUP(XLOOKUP(AI$115,dds!$2:$2,dds!$4:$4),STOCKHISTORY($A150,XLOOKUP(AI$115,dds!$2:$2,dds!$4:$4)),2,FALSE()),VLOOKUP(TODAY(),STOCKHISTORY($A150,TODAY()),2,FALSE())),VLOOKUP(TODAY()-1,STOCKHISTORY($A150,TODAY()-1),2,FALSE())),VLOOKUP(TODAY()-2,STOCKHISTORY($A150,TODAY()-2),2,FALSE())),$E60)</f>
        <v/>
      </c>
      <c r="AJ150" s="368" t="str">
        <f t="array" ref="AJ150">IFERROR(IFERROR(IFERROR(IF(TODAY()&gt;=$H149,VLOOKUP(XLOOKUP(AJ$115,dds!$2:$2,dds!$4:$4),STOCKHISTORY($A150,XLOOKUP(AJ$115,dds!$2:$2,dds!$4:$4)),2,FALSE()),VLOOKUP(TODAY(),STOCKHISTORY($A150,TODAY()),2,FALSE())),VLOOKUP(TODAY()-1,STOCKHISTORY($A150,TODAY()-1),2,FALSE())),VLOOKUP(TODAY()-2,STOCKHISTORY($A150,TODAY()-2),2,FALSE())),$E60)</f>
        <v/>
      </c>
      <c r="AK150" s="368" t="str">
        <f t="array" ref="AK150">IFERROR(IFERROR(IFERROR(IF(TODAY()&gt;=$H149,VLOOKUP(XLOOKUP(AK$115,dds!$2:$2,dds!$4:$4),STOCKHISTORY($A150,XLOOKUP(AK$115,dds!$2:$2,dds!$4:$4)),2,FALSE()),VLOOKUP(TODAY(),STOCKHISTORY($A150,TODAY()),2,FALSE())),VLOOKUP(TODAY()-1,STOCKHISTORY($A150,TODAY()-1),2,FALSE())),VLOOKUP(TODAY()-2,STOCKHISTORY($A150,TODAY()-2),2,FALSE())),$E60)</f>
        <v/>
      </c>
      <c r="AL150" s="368" t="str">
        <f t="array" ref="AL150">IFERROR(IFERROR(IFERROR(IF(TODAY()&gt;=$H149,VLOOKUP(XLOOKUP(AL$115,dds!$2:$2,dds!$4:$4),STOCKHISTORY($A150,XLOOKUP(AL$115,dds!$2:$2,dds!$4:$4)),2,FALSE()),VLOOKUP(TODAY(),STOCKHISTORY($A150,TODAY()),2,FALSE())),VLOOKUP(TODAY()-1,STOCKHISTORY($A150,TODAY()-1),2,FALSE())),VLOOKUP(TODAY()-2,STOCKHISTORY($A150,TODAY()-2),2,FALSE())),$E60)</f>
        <v/>
      </c>
      <c r="AM150" s="368" t="str">
        <f t="array" ref="AM150">IFERROR(IFERROR(IFERROR(IF(TODAY()&gt;=$H149,VLOOKUP(XLOOKUP(AM$115,dds!$2:$2,dds!$4:$4),STOCKHISTORY($A150,XLOOKUP(AM$115,dds!$2:$2,dds!$4:$4)),2,FALSE()),VLOOKUP(TODAY(),STOCKHISTORY($A150,TODAY()),2,FALSE())),VLOOKUP(TODAY()-1,STOCKHISTORY($A150,TODAY()-1),2,FALSE())),VLOOKUP(TODAY()-2,STOCKHISTORY($A150,TODAY()-2),2,FALSE())),$E60)</f>
        <v/>
      </c>
      <c r="AN150" s="368" t="str">
        <f t="array" ref="AN150">IFERROR(IFERROR(IFERROR(IF(TODAY()&gt;=$H149,VLOOKUP(XLOOKUP(AN$115,dds!$2:$2,dds!$4:$4),STOCKHISTORY($A150,XLOOKUP(AN$115,dds!$2:$2,dds!$4:$4)),2,FALSE()),VLOOKUP(TODAY(),STOCKHISTORY($A150,TODAY()),2,FALSE())),VLOOKUP(TODAY()-1,STOCKHISTORY($A150,TODAY()-1),2,FALSE())),VLOOKUP(TODAY()-2,STOCKHISTORY($A150,TODAY()-2),2,FALSE())),$E60)</f>
        <v/>
      </c>
      <c r="AO150" s="368" t="str">
        <f t="array" ref="AO150">IFERROR(IFERROR(IFERROR(IF(TODAY()&gt;=$H149,VLOOKUP(XLOOKUP(AO$115,dds!$2:$2,dds!$4:$4),STOCKHISTORY($A150,XLOOKUP(AO$115,dds!$2:$2,dds!$4:$4)),2,FALSE()),VLOOKUP(TODAY(),STOCKHISTORY($A150,TODAY()),2,FALSE())),VLOOKUP(TODAY()-1,STOCKHISTORY($A150,TODAY()-1),2,FALSE())),VLOOKUP(TODAY()-2,STOCKHISTORY($A150,TODAY()-2),2,FALSE())),$E60)</f>
        <v/>
      </c>
      <c r="AP150" s="368" t="str">
        <f t="array" ref="AP150">IFERROR(IFERROR(IFERROR(IF(TODAY()&gt;=$H149,VLOOKUP(XLOOKUP(AP$115,dds!$2:$2,dds!$4:$4),STOCKHISTORY($A150,XLOOKUP(AP$115,dds!$2:$2,dds!$4:$4)),2,FALSE()),VLOOKUP(TODAY(),STOCKHISTORY($A150,TODAY()),2,FALSE())),VLOOKUP(TODAY()-1,STOCKHISTORY($A150,TODAY()-1),2,FALSE())),VLOOKUP(TODAY()-2,STOCKHISTORY($A150,TODAY()-2),2,FALSE())),$E60)</f>
        <v/>
      </c>
      <c r="AQ150" s="368" t="str">
        <f t="array" ref="AQ150">IFERROR(IFERROR(IFERROR(IF(TODAY()&gt;=$H149,VLOOKUP(XLOOKUP(AQ$115,dds!$2:$2,dds!$4:$4),STOCKHISTORY($A150,XLOOKUP(AQ$115,dds!$2:$2,dds!$4:$4)),2,FALSE()),VLOOKUP(TODAY(),STOCKHISTORY($A150,TODAY()),2,FALSE())),VLOOKUP(TODAY()-1,STOCKHISTORY($A150,TODAY()-1),2,FALSE())),VLOOKUP(TODAY()-2,STOCKHISTORY($A150,TODAY()-2),2,FALSE())),$E60)</f>
        <v/>
      </c>
      <c r="AR150" s="368" t="str">
        <f t="array" ref="AR150">IFERROR(IFERROR(IFERROR(IF(TODAY()&gt;=$H149,VLOOKUP(XLOOKUP(AR$115,dds!$2:$2,dds!$4:$4),STOCKHISTORY($A150,XLOOKUP(AR$115,dds!$2:$2,dds!$4:$4)),2,FALSE()),VLOOKUP(TODAY(),STOCKHISTORY($A150,TODAY()),2,FALSE())),VLOOKUP(TODAY()-1,STOCKHISTORY($A150,TODAY()-1),2,FALSE())),VLOOKUP(TODAY()-2,STOCKHISTORY($A150,TODAY()-2),2,FALSE())),$E60)</f>
        <v/>
      </c>
      <c r="AS150" s="368" t="str">
        <f t="array" ref="AS150">IFERROR(IFERROR(IFERROR(IF(TODAY()&gt;=$H149,VLOOKUP(XLOOKUP(AS$115,dds!$2:$2,dds!$4:$4),STOCKHISTORY($A150,XLOOKUP(AS$115,dds!$2:$2,dds!$4:$4)),2,FALSE()),VLOOKUP(TODAY(),STOCKHISTORY($A150,TODAY()),2,FALSE())),VLOOKUP(TODAY()-1,STOCKHISTORY($A150,TODAY()-1),2,FALSE())),VLOOKUP(TODAY()-2,STOCKHISTORY($A150,TODAY()-2),2,FALSE())),$E60)</f>
        <v/>
      </c>
      <c r="AT150" s="368" t="str">
        <f t="array" ref="AT150">IFERROR(IFERROR(IFERROR(IF(TODAY()&gt;=$H149,VLOOKUP(XLOOKUP(AT$115,dds!$2:$2,dds!$4:$4),STOCKHISTORY($A150,XLOOKUP(AT$115,dds!$2:$2,dds!$4:$4)),2,FALSE()),VLOOKUP(TODAY(),STOCKHISTORY($A150,TODAY()),2,FALSE())),VLOOKUP(TODAY()-1,STOCKHISTORY($A150,TODAY()-1),2,FALSE())),VLOOKUP(TODAY()-2,STOCKHISTORY($A150,TODAY()-2),2,FALSE())),$E60)</f>
        <v/>
      </c>
      <c r="AU150" s="368" t="str">
        <f t="array" ref="AU150">IFERROR(IFERROR(IFERROR(IF(TODAY()&gt;=$H149,VLOOKUP(XLOOKUP(AU$115,dds!$2:$2,dds!$4:$4),STOCKHISTORY($A150,XLOOKUP(AU$115,dds!$2:$2,dds!$4:$4)),2,FALSE()),VLOOKUP(TODAY(),STOCKHISTORY($A150,TODAY()),2,FALSE())),VLOOKUP(TODAY()-1,STOCKHISTORY($A150,TODAY()-1),2,FALSE())),VLOOKUP(TODAY()-2,STOCKHISTORY($A150,TODAY()-2),2,FALSE())),$E60)</f>
        <v/>
      </c>
      <c r="AV150" s="368" t="str">
        <f t="array" ref="AV150">IFERROR(IFERROR(IFERROR(IF(TODAY()&gt;=$H149,VLOOKUP(XLOOKUP(AV$115,dds!$2:$2,dds!$4:$4),STOCKHISTORY($A150,XLOOKUP(AV$115,dds!$2:$2,dds!$4:$4)),2,FALSE()),VLOOKUP(TODAY(),STOCKHISTORY($A150,TODAY()),2,FALSE())),VLOOKUP(TODAY()-1,STOCKHISTORY($A150,TODAY()-1),2,FALSE())),VLOOKUP(TODAY()-2,STOCKHISTORY($A150,TODAY()-2),2,FALSE())),$E60)</f>
        <v/>
      </c>
      <c r="AW150" s="368" t="str">
        <f t="array" ref="AW150">IFERROR(IFERROR(IFERROR(IF(TODAY()&gt;=$H149,VLOOKUP(XLOOKUP(AW$115,dds!$2:$2,dds!$4:$4),STOCKHISTORY($A150,XLOOKUP(AW$115,dds!$2:$2,dds!$4:$4)),2,FALSE()),VLOOKUP(TODAY(),STOCKHISTORY($A150,TODAY()),2,FALSE())),VLOOKUP(TODAY()-1,STOCKHISTORY($A150,TODAY()-1),2,FALSE())),VLOOKUP(TODAY()-2,STOCKHISTORY($A150,TODAY()-2),2,FALSE())),$E60)</f>
        <v/>
      </c>
      <c r="AX150" s="368" t="str">
        <f t="array" ref="AX150">IFERROR(IFERROR(IFERROR(IF(TODAY()&gt;=$H149,VLOOKUP(XLOOKUP(AX$115,dds!$2:$2,dds!$4:$4),STOCKHISTORY($A150,XLOOKUP(AX$115,dds!$2:$2,dds!$4:$4)),2,FALSE()),VLOOKUP(TODAY(),STOCKHISTORY($A150,TODAY()),2,FALSE())),VLOOKUP(TODAY()-1,STOCKHISTORY($A150,TODAY()-1),2,FALSE())),VLOOKUP(TODAY()-2,STOCKHISTORY($A150,TODAY()-2),2,FALSE())),$E60)</f>
        <v/>
      </c>
      <c r="AY150" s="368" t="str">
        <f t="array" ref="AY150">IFERROR(IFERROR(IFERROR(IF(TODAY()&gt;=$H149,VLOOKUP(XLOOKUP(AY$115,dds!$2:$2,dds!$4:$4),STOCKHISTORY($A150,XLOOKUP(AY$115,dds!$2:$2,dds!$4:$4)),2,FALSE()),VLOOKUP(TODAY(),STOCKHISTORY($A150,TODAY()),2,FALSE())),VLOOKUP(TODAY()-1,STOCKHISTORY($A150,TODAY()-1),2,FALSE())),VLOOKUP(TODAY()-2,STOCKHISTORY($A150,TODAY()-2),2,FALSE())),$E60)</f>
        <v/>
      </c>
      <c r="AZ150" s="368" t="str">
        <f t="array" ref="AZ150">IFERROR(IFERROR(IFERROR(IF(TODAY()&gt;=$H149,VLOOKUP(XLOOKUP(AZ$115,dds!$2:$2,dds!$4:$4),STOCKHISTORY($A150,XLOOKUP(AZ$115,dds!$2:$2,dds!$4:$4)),2,FALSE()),VLOOKUP(TODAY(),STOCKHISTORY($A150,TODAY()),2,FALSE())),VLOOKUP(TODAY()-1,STOCKHISTORY($A150,TODAY()-1),2,FALSE())),VLOOKUP(TODAY()-2,STOCKHISTORY($A150,TODAY()-2),2,FALSE())),$E60)</f>
        <v/>
      </c>
      <c r="BA150" s="368" t="str">
        <f t="array" ref="BA150">IFERROR(IFERROR(IFERROR(IF(TODAY()&gt;=$H149,VLOOKUP(XLOOKUP(BA$115,dds!$2:$2,dds!$4:$4),STOCKHISTORY($A150,XLOOKUP(BA$115,dds!$2:$2,dds!$4:$4)),2,FALSE()),VLOOKUP(TODAY(),STOCKHISTORY($A150,TODAY()),2,FALSE())),VLOOKUP(TODAY()-1,STOCKHISTORY($A150,TODAY()-1),2,FALSE())),VLOOKUP(TODAY()-2,STOCKHISTORY($A150,TODAY()-2),2,FALSE())),$E60)</f>
        <v/>
      </c>
      <c r="BB150" s="368" t="str">
        <f t="array" ref="BB150">IFERROR(IFERROR(IFERROR(IF(TODAY()&gt;=$H149,VLOOKUP(XLOOKUP(BB$115,dds!$2:$2,dds!$4:$4),STOCKHISTORY($A150,XLOOKUP(BB$115,dds!$2:$2,dds!$4:$4)),2,FALSE()),VLOOKUP(TODAY(),STOCKHISTORY($A150,TODAY()),2,FALSE())),VLOOKUP(TODAY()-1,STOCKHISTORY($A150,TODAY()-1),2,FALSE())),VLOOKUP(TODAY()-2,STOCKHISTORY($A150,TODAY()-2),2,FALSE())),$E60)</f>
        <v/>
      </c>
      <c r="BC150" s="368" t="str">
        <f t="array" ref="BC150">IFERROR(IFERROR(IFERROR(IF(TODAY()&gt;=$H149,VLOOKUP(XLOOKUP(BC$115,dds!$2:$2,dds!$4:$4),STOCKHISTORY($A150,XLOOKUP(BC$115,dds!$2:$2,dds!$4:$4)),2,FALSE()),VLOOKUP(TODAY(),STOCKHISTORY($A150,TODAY()),2,FALSE())),VLOOKUP(TODAY()-1,STOCKHISTORY($A150,TODAY()-1),2,FALSE())),VLOOKUP(TODAY()-2,STOCKHISTORY($A150,TODAY()-2),2,FALSE())),$E60)</f>
        <v/>
      </c>
      <c r="BD150" s="368" t="str">
        <f t="array" ref="BD150">IFERROR(IFERROR(IFERROR(IF(TODAY()&gt;=$H149,VLOOKUP(XLOOKUP(BD$115,dds!$2:$2,dds!$4:$4),STOCKHISTORY($A150,XLOOKUP(BD$115,dds!$2:$2,dds!$4:$4)),2,FALSE()),VLOOKUP(TODAY(),STOCKHISTORY($A150,TODAY()),2,FALSE())),VLOOKUP(TODAY()-1,STOCKHISTORY($A150,TODAY()-1),2,FALSE())),VLOOKUP(TODAY()-2,STOCKHISTORY($A150,TODAY()-2),2,FALSE())),$E60)</f>
        <v/>
      </c>
      <c r="BE150" s="368" t="str">
        <f t="array" ref="BE150">IFERROR(IFERROR(IFERROR(IF(TODAY()&gt;=$H149,VLOOKUP(XLOOKUP(BE$115,dds!$2:$2,dds!$4:$4),STOCKHISTORY($A150,XLOOKUP(BE$115,dds!$2:$2,dds!$4:$4)),2,FALSE()),VLOOKUP(TODAY(),STOCKHISTORY($A150,TODAY()),2,FALSE())),VLOOKUP(TODAY()-1,STOCKHISTORY($A150,TODAY()-1),2,FALSE())),VLOOKUP(TODAY()-2,STOCKHISTORY($A150,TODAY()-2),2,FALSE())),$E60)</f>
        <v/>
      </c>
      <c r="BF150" s="368" t="str">
        <f t="array" ref="BF150">IFERROR(IFERROR(IFERROR(IF(TODAY()&gt;=$H149,VLOOKUP(XLOOKUP(BF$115,dds!$2:$2,dds!$4:$4),STOCKHISTORY($A150,XLOOKUP(BF$115,dds!$2:$2,dds!$4:$4)),2,FALSE()),VLOOKUP(TODAY(),STOCKHISTORY($A150,TODAY()),2,FALSE())),VLOOKUP(TODAY()-1,STOCKHISTORY($A150,TODAY()-1),2,FALSE())),VLOOKUP(TODAY()-2,STOCKHISTORY($A150,TODAY()-2),2,FALSE())),$E60)</f>
        <v/>
      </c>
      <c r="BG150" s="368" t="str">
        <f t="array" ref="BG150">IFERROR(IFERROR(IFERROR(IF(TODAY()&gt;=$H149,VLOOKUP(XLOOKUP(BG$115,dds!$2:$2,dds!$4:$4),STOCKHISTORY($A150,XLOOKUP(BG$115,dds!$2:$2,dds!$4:$4)),2,FALSE()),VLOOKUP(TODAY(),STOCKHISTORY($A150,TODAY()),2,FALSE())),VLOOKUP(TODAY()-1,STOCKHISTORY($A150,TODAY()-1),2,FALSE())),VLOOKUP(TODAY()-2,STOCKHISTORY($A150,TODAY()-2),2,FALSE())),$E60)</f>
        <v/>
      </c>
      <c r="BH150" s="368" t="str">
        <f t="array" ref="BH150">IFERROR(IFERROR(IFERROR(IF(TODAY()&gt;=$H149,VLOOKUP(XLOOKUP(BH$115,dds!$2:$2,dds!$4:$4),STOCKHISTORY($A150,XLOOKUP(BH$115,dds!$2:$2,dds!$4:$4)),2,FALSE()),VLOOKUP(TODAY(),STOCKHISTORY($A150,TODAY()),2,FALSE())),VLOOKUP(TODAY()-1,STOCKHISTORY($A150,TODAY()-1),2,FALSE())),VLOOKUP(TODAY()-2,STOCKHISTORY($A150,TODAY()-2),2,FALSE())),$E60)</f>
        <v/>
      </c>
      <c r="BI150" s="368" t="str">
        <f t="array" ref="BI150">IFERROR(IFERROR(IFERROR(IF(TODAY()&gt;=$H149,VLOOKUP(XLOOKUP(BI$115,dds!$2:$2,dds!$4:$4),STOCKHISTORY($A150,XLOOKUP(BI$115,dds!$2:$2,dds!$4:$4)),2,FALSE()),VLOOKUP(TODAY(),STOCKHISTORY($A150,TODAY()),2,FALSE())),VLOOKUP(TODAY()-1,STOCKHISTORY($A150,TODAY()-1),2,FALSE())),VLOOKUP(TODAY()-2,STOCKHISTORY($A150,TODAY()-2),2,FALSE())),$E60)</f>
        <v/>
      </c>
      <c r="BJ150" s="368" t="str">
        <f t="array" ref="BJ150">IFERROR(IFERROR(IFERROR(IF(TODAY()&gt;=$H149,VLOOKUP(XLOOKUP(BJ$115,dds!$2:$2,dds!$4:$4),STOCKHISTORY($A150,XLOOKUP(BJ$115,dds!$2:$2,dds!$4:$4)),2,FALSE()),VLOOKUP(TODAY(),STOCKHISTORY($A150,TODAY()),2,FALSE())),VLOOKUP(TODAY()-1,STOCKHISTORY($A150,TODAY()-1),2,FALSE())),VLOOKUP(TODAY()-2,STOCKHISTORY($A150,TODAY()-2),2,FALSE())),$E60)</f>
        <v/>
      </c>
      <c r="BK150" s="368" t="str">
        <f t="array" ref="BK150">IFERROR(IFERROR(IFERROR(IF(TODAY()&gt;=$H149,VLOOKUP(XLOOKUP(BK$115,dds!$2:$2,dds!$4:$4),STOCKHISTORY($A150,XLOOKUP(BK$115,dds!$2:$2,dds!$4:$4)),2,FALSE()),VLOOKUP(TODAY(),STOCKHISTORY($A150,TODAY()),2,FALSE())),VLOOKUP(TODAY()-1,STOCKHISTORY($A150,TODAY()-1),2,FALSE())),VLOOKUP(TODAY()-2,STOCKHISTORY($A150,TODAY()-2),2,FALSE())),$E60)</f>
        <v/>
      </c>
      <c r="BL150" s="368" t="str">
        <f t="array" ref="BL150">IFERROR(IFERROR(IFERROR(IF(TODAY()&gt;=$H149,VLOOKUP(XLOOKUP(BL$115,dds!$2:$2,dds!$4:$4),STOCKHISTORY($A150,XLOOKUP(BL$115,dds!$2:$2,dds!$4:$4)),2,FALSE()),VLOOKUP(TODAY(),STOCKHISTORY($A150,TODAY()),2,FALSE())),VLOOKUP(TODAY()-1,STOCKHISTORY($A150,TODAY()-1),2,FALSE())),VLOOKUP(TODAY()-2,STOCKHISTORY($A150,TODAY()-2),2,FALSE())),$E60)</f>
        <v/>
      </c>
    </row>
    <row r="151" ht="14.25" customHeight="1">
      <c r="A151" s="367"/>
      <c r="B151" s="367"/>
      <c r="C151" s="440" t="str">
        <f t="shared" si="2"/>
        <v/>
      </c>
      <c r="D151" s="367"/>
      <c r="E151" s="368" t="str">
        <f t="array" ref="E151">IFERROR(IFERROR(IFERROR(IF(TODAY()&gt;=$H150,VLOOKUP(XLOOKUP(E$115,dds!$2:$2,dds!$4:$4),STOCKHISTORY($A151,XLOOKUP(E$115,dds!$2:$2,dds!$4:$4)),2,FALSE()),VLOOKUP(TODAY(),STOCKHISTORY($A151,TODAY()),2,FALSE())),VLOOKUP(TODAY()-1,STOCKHISTORY($A151,TODAY()-1),2,FALSE())),VLOOKUP(TODAY()-2,STOCKHISTORY($A151,TODAY()-2),2,FALSE())),$E61)</f>
        <v/>
      </c>
      <c r="F151" s="368" t="str">
        <f t="array" ref="F151">IFERROR(IFERROR(IFERROR(IF(TODAY()&gt;=$H150,VLOOKUP(XLOOKUP(F$115,dds!$2:$2,dds!$4:$4),STOCKHISTORY($A151,XLOOKUP(F$115,dds!$2:$2,dds!$4:$4)),2,FALSE()),VLOOKUP(TODAY(),STOCKHISTORY($A151,TODAY()),2,FALSE())),VLOOKUP(TODAY()-1,STOCKHISTORY($A151,TODAY()-1),2,FALSE())),VLOOKUP(TODAY()-2,STOCKHISTORY($A151,TODAY()-2),2,FALSE())),$E61)</f>
        <v/>
      </c>
      <c r="G151" s="368" t="str">
        <f t="array" ref="G151">IFERROR(IFERROR(IFERROR(IF(TODAY()&gt;=$H150,VLOOKUP(XLOOKUP(G$115,dds!$2:$2,dds!$4:$4),STOCKHISTORY($A151,XLOOKUP(G$115,dds!$2:$2,dds!$4:$4)),2,FALSE()),VLOOKUP(TODAY(),STOCKHISTORY($A151,TODAY()),2,FALSE())),VLOOKUP(TODAY()-1,STOCKHISTORY($A151,TODAY()-1),2,FALSE())),VLOOKUP(TODAY()-2,STOCKHISTORY($A151,TODAY()-2),2,FALSE())),$E61)</f>
        <v/>
      </c>
      <c r="H151" s="368" t="str">
        <f t="array" ref="H151">IFERROR(IFERROR(IFERROR(IF(TODAY()&gt;=$H150,VLOOKUP(XLOOKUP(H$115,dds!$2:$2,dds!$4:$4),STOCKHISTORY($A151,XLOOKUP(H$115,dds!$2:$2,dds!$4:$4)),2,FALSE()),VLOOKUP(TODAY(),STOCKHISTORY($A151,TODAY()),2,FALSE())),VLOOKUP(TODAY()-1,STOCKHISTORY($A151,TODAY()-1),2,FALSE())),VLOOKUP(TODAY()-2,STOCKHISTORY($A151,TODAY()-2),2,FALSE())),$E61)</f>
        <v/>
      </c>
      <c r="I151" s="368" t="str">
        <f t="array" ref="I151">IFERROR(IFERROR(IFERROR(IF(TODAY()&gt;=$H150,VLOOKUP(XLOOKUP(I$115,dds!$2:$2,dds!$4:$4),STOCKHISTORY($A151,XLOOKUP(I$115,dds!$2:$2,dds!$4:$4)),2,FALSE()),VLOOKUP(TODAY(),STOCKHISTORY($A151,TODAY()),2,FALSE())),VLOOKUP(TODAY()-1,STOCKHISTORY($A151,TODAY()-1),2,FALSE())),VLOOKUP(TODAY()-2,STOCKHISTORY($A151,TODAY()-2),2,FALSE())),$E61)</f>
        <v/>
      </c>
      <c r="J151" s="368" t="str">
        <f t="array" ref="J151">IFERROR(IFERROR(IFERROR(IF(TODAY()&gt;=$H150,VLOOKUP(XLOOKUP(J$115,dds!$2:$2,dds!$4:$4),STOCKHISTORY($A151,XLOOKUP(J$115,dds!$2:$2,dds!$4:$4)),2,FALSE()),VLOOKUP(TODAY(),STOCKHISTORY($A151,TODAY()),2,FALSE())),VLOOKUP(TODAY()-1,STOCKHISTORY($A151,TODAY()-1),2,FALSE())),VLOOKUP(TODAY()-2,STOCKHISTORY($A151,TODAY()-2),2,FALSE())),$E61)</f>
        <v/>
      </c>
      <c r="K151" s="368" t="str">
        <f t="array" ref="K151">IFERROR(IFERROR(IFERROR(IF(TODAY()&gt;=$H150,VLOOKUP(XLOOKUP(K$115,dds!$2:$2,dds!$4:$4),STOCKHISTORY($A151,XLOOKUP(K$115,dds!$2:$2,dds!$4:$4)),2,FALSE()),VLOOKUP(TODAY(),STOCKHISTORY($A151,TODAY()),2,FALSE())),VLOOKUP(TODAY()-1,STOCKHISTORY($A151,TODAY()-1),2,FALSE())),VLOOKUP(TODAY()-2,STOCKHISTORY($A151,TODAY()-2),2,FALSE())),$E61)</f>
        <v/>
      </c>
      <c r="L151" s="368" t="str">
        <f t="array" ref="L151">IFERROR(IFERROR(IFERROR(IF(TODAY()&gt;=$H150,VLOOKUP(XLOOKUP(L$115,dds!$2:$2,dds!$4:$4),STOCKHISTORY($A151,XLOOKUP(L$115,dds!$2:$2,dds!$4:$4)),2,FALSE()),VLOOKUP(TODAY(),STOCKHISTORY($A151,TODAY()),2,FALSE())),VLOOKUP(TODAY()-1,STOCKHISTORY($A151,TODAY()-1),2,FALSE())),VLOOKUP(TODAY()-2,STOCKHISTORY($A151,TODAY()-2),2,FALSE())),$E61)</f>
        <v/>
      </c>
      <c r="M151" s="368" t="str">
        <f t="array" ref="M151">IFERROR(IFERROR(IFERROR(IF(TODAY()&gt;=$H150,VLOOKUP(XLOOKUP(M$115,dds!$2:$2,dds!$4:$4),STOCKHISTORY($A151,XLOOKUP(M$115,dds!$2:$2,dds!$4:$4)),2,FALSE()),VLOOKUP(TODAY(),STOCKHISTORY($A151,TODAY()),2,FALSE())),VLOOKUP(TODAY()-1,STOCKHISTORY($A151,TODAY()-1),2,FALSE())),VLOOKUP(TODAY()-2,STOCKHISTORY($A151,TODAY()-2),2,FALSE())),$E61)</f>
        <v/>
      </c>
      <c r="N151" s="368" t="str">
        <f t="array" ref="N151">IFERROR(IFERROR(IFERROR(IF(TODAY()&gt;=$H150,VLOOKUP(XLOOKUP(N$115,dds!$2:$2,dds!$4:$4),STOCKHISTORY($A151,XLOOKUP(N$115,dds!$2:$2,dds!$4:$4)),2,FALSE()),VLOOKUP(TODAY(),STOCKHISTORY($A151,TODAY()),2,FALSE())),VLOOKUP(TODAY()-1,STOCKHISTORY($A151,TODAY()-1),2,FALSE())),VLOOKUP(TODAY()-2,STOCKHISTORY($A151,TODAY()-2),2,FALSE())),$E61)</f>
        <v/>
      </c>
      <c r="O151" s="368" t="str">
        <f t="array" ref="O151">IFERROR(IFERROR(IFERROR(IF(TODAY()&gt;=$H150,VLOOKUP(XLOOKUP(O$115,dds!$2:$2,dds!$4:$4),STOCKHISTORY($A151,XLOOKUP(O$115,dds!$2:$2,dds!$4:$4)),2,FALSE()),VLOOKUP(TODAY(),STOCKHISTORY($A151,TODAY()),2,FALSE())),VLOOKUP(TODAY()-1,STOCKHISTORY($A151,TODAY()-1),2,FALSE())),VLOOKUP(TODAY()-2,STOCKHISTORY($A151,TODAY()-2),2,FALSE())),$E61)</f>
        <v/>
      </c>
      <c r="P151" s="368" t="str">
        <f t="array" ref="P151">IFERROR(IFERROR(IFERROR(IF(TODAY()&gt;=$H150,VLOOKUP(XLOOKUP(P$115,dds!$2:$2,dds!$4:$4),STOCKHISTORY($A151,XLOOKUP(P$115,dds!$2:$2,dds!$4:$4)),2,FALSE()),VLOOKUP(TODAY(),STOCKHISTORY($A151,TODAY()),2,FALSE())),VLOOKUP(TODAY()-1,STOCKHISTORY($A151,TODAY()-1),2,FALSE())),VLOOKUP(TODAY()-2,STOCKHISTORY($A151,TODAY()-2),2,FALSE())),$E61)</f>
        <v/>
      </c>
      <c r="Q151" s="368" t="str">
        <f t="array" ref="Q151">IFERROR(IFERROR(IFERROR(IF(TODAY()&gt;=$H150,VLOOKUP(XLOOKUP(Q$115,dds!$2:$2,dds!$4:$4),STOCKHISTORY($A151,XLOOKUP(Q$115,dds!$2:$2,dds!$4:$4)),2,FALSE()),VLOOKUP(TODAY(),STOCKHISTORY($A151,TODAY()),2,FALSE())),VLOOKUP(TODAY()-1,STOCKHISTORY($A151,TODAY()-1),2,FALSE())),VLOOKUP(TODAY()-2,STOCKHISTORY($A151,TODAY()-2),2,FALSE())),$E61)</f>
        <v/>
      </c>
      <c r="R151" s="368" t="str">
        <f t="array" ref="R151">IFERROR(IFERROR(IFERROR(IF(TODAY()&gt;=$H150,VLOOKUP(XLOOKUP(R$115,dds!$2:$2,dds!$4:$4),STOCKHISTORY($A151,XLOOKUP(R$115,dds!$2:$2,dds!$4:$4)),2,FALSE()),VLOOKUP(TODAY(),STOCKHISTORY($A151,TODAY()),2,FALSE())),VLOOKUP(TODAY()-1,STOCKHISTORY($A151,TODAY()-1),2,FALSE())),VLOOKUP(TODAY()-2,STOCKHISTORY($A151,TODAY()-2),2,FALSE())),$E61)</f>
        <v/>
      </c>
      <c r="S151" s="368" t="str">
        <f t="array" ref="S151">IFERROR(IFERROR(IFERROR(IF(TODAY()&gt;=$H150,VLOOKUP(XLOOKUP(S$115,dds!$2:$2,dds!$4:$4),STOCKHISTORY($A151,XLOOKUP(S$115,dds!$2:$2,dds!$4:$4)),2,FALSE()),VLOOKUP(TODAY(),STOCKHISTORY($A151,TODAY()),2,FALSE())),VLOOKUP(TODAY()-1,STOCKHISTORY($A151,TODAY()-1),2,FALSE())),VLOOKUP(TODAY()-2,STOCKHISTORY($A151,TODAY()-2),2,FALSE())),$E61)</f>
        <v/>
      </c>
      <c r="T151" s="368" t="str">
        <f t="array" ref="T151">IFERROR(IFERROR(IFERROR(IF(TODAY()&gt;=$H150,VLOOKUP(XLOOKUP(T$115,dds!$2:$2,dds!$4:$4),STOCKHISTORY($A151,XLOOKUP(T$115,dds!$2:$2,dds!$4:$4)),2,FALSE()),VLOOKUP(TODAY(),STOCKHISTORY($A151,TODAY()),2,FALSE())),VLOOKUP(TODAY()-1,STOCKHISTORY($A151,TODAY()-1),2,FALSE())),VLOOKUP(TODAY()-2,STOCKHISTORY($A151,TODAY()-2),2,FALSE())),$E61)</f>
        <v/>
      </c>
      <c r="U151" s="368" t="str">
        <f t="array" ref="U151">IFERROR(IFERROR(IFERROR(IF(TODAY()&gt;=$H150,VLOOKUP(XLOOKUP(U$115,dds!$2:$2,dds!$4:$4),STOCKHISTORY($A151,XLOOKUP(U$115,dds!$2:$2,dds!$4:$4)),2,FALSE()),VLOOKUP(TODAY(),STOCKHISTORY($A151,TODAY()),2,FALSE())),VLOOKUP(TODAY()-1,STOCKHISTORY($A151,TODAY()-1),2,FALSE())),VLOOKUP(TODAY()-2,STOCKHISTORY($A151,TODAY()-2),2,FALSE())),$E61)</f>
        <v/>
      </c>
      <c r="V151" s="368" t="str">
        <f t="array" ref="V151">IFERROR(IFERROR(IFERROR(IF(TODAY()&gt;=$H150,VLOOKUP(XLOOKUP(V$115,dds!$2:$2,dds!$4:$4),STOCKHISTORY($A151,XLOOKUP(V$115,dds!$2:$2,dds!$4:$4)),2,FALSE()),VLOOKUP(TODAY(),STOCKHISTORY($A151,TODAY()),2,FALSE())),VLOOKUP(TODAY()-1,STOCKHISTORY($A151,TODAY()-1),2,FALSE())),VLOOKUP(TODAY()-2,STOCKHISTORY($A151,TODAY()-2),2,FALSE())),$E61)</f>
        <v/>
      </c>
      <c r="W151" s="368" t="str">
        <f t="array" ref="W151">IFERROR(IFERROR(IFERROR(IF(TODAY()&gt;=$H150,VLOOKUP(XLOOKUP(W$115,dds!$2:$2,dds!$4:$4),STOCKHISTORY($A151,XLOOKUP(W$115,dds!$2:$2,dds!$4:$4)),2,FALSE()),VLOOKUP(TODAY(),STOCKHISTORY($A151,TODAY()),2,FALSE())),VLOOKUP(TODAY()-1,STOCKHISTORY($A151,TODAY()-1),2,FALSE())),VLOOKUP(TODAY()-2,STOCKHISTORY($A151,TODAY()-2),2,FALSE())),$E61)</f>
        <v/>
      </c>
      <c r="X151" s="368" t="str">
        <f t="array" ref="X151">IFERROR(IFERROR(IFERROR(IF(TODAY()&gt;=$H150,VLOOKUP(XLOOKUP(X$115,dds!$2:$2,dds!$4:$4),STOCKHISTORY($A151,XLOOKUP(X$115,dds!$2:$2,dds!$4:$4)),2,FALSE()),VLOOKUP(TODAY(),STOCKHISTORY($A151,TODAY()),2,FALSE())),VLOOKUP(TODAY()-1,STOCKHISTORY($A151,TODAY()-1),2,FALSE())),VLOOKUP(TODAY()-2,STOCKHISTORY($A151,TODAY()-2),2,FALSE())),$E61)</f>
        <v/>
      </c>
      <c r="Y151" s="368" t="str">
        <f t="array" ref="Y151">IFERROR(IFERROR(IFERROR(IF(TODAY()&gt;=$H150,VLOOKUP(XLOOKUP(Y$115,dds!$2:$2,dds!$4:$4),STOCKHISTORY($A151,XLOOKUP(Y$115,dds!$2:$2,dds!$4:$4)),2,FALSE()),VLOOKUP(TODAY(),STOCKHISTORY($A151,TODAY()),2,FALSE())),VLOOKUP(TODAY()-1,STOCKHISTORY($A151,TODAY()-1),2,FALSE())),VLOOKUP(TODAY()-2,STOCKHISTORY($A151,TODAY()-2),2,FALSE())),$E61)</f>
        <v/>
      </c>
      <c r="Z151" s="368" t="str">
        <f t="array" ref="Z151">IFERROR(IFERROR(IFERROR(IF(TODAY()&gt;=$H150,VLOOKUP(XLOOKUP(Z$115,dds!$2:$2,dds!$4:$4),STOCKHISTORY($A151,XLOOKUP(Z$115,dds!$2:$2,dds!$4:$4)),2,FALSE()),VLOOKUP(TODAY(),STOCKHISTORY($A151,TODAY()),2,FALSE())),VLOOKUP(TODAY()-1,STOCKHISTORY($A151,TODAY()-1),2,FALSE())),VLOOKUP(TODAY()-2,STOCKHISTORY($A151,TODAY()-2),2,FALSE())),$E61)</f>
        <v/>
      </c>
      <c r="AA151" s="368" t="str">
        <f t="array" ref="AA151">IFERROR(IFERROR(IFERROR(IF(TODAY()&gt;=$H150,VLOOKUP(XLOOKUP(AA$115,dds!$2:$2,dds!$4:$4),STOCKHISTORY($A151,XLOOKUP(AA$115,dds!$2:$2,dds!$4:$4)),2,FALSE()),VLOOKUP(TODAY(),STOCKHISTORY($A151,TODAY()),2,FALSE())),VLOOKUP(TODAY()-1,STOCKHISTORY($A151,TODAY()-1),2,FALSE())),VLOOKUP(TODAY()-2,STOCKHISTORY($A151,TODAY()-2),2,FALSE())),$E61)</f>
        <v/>
      </c>
      <c r="AB151" s="368" t="str">
        <f t="array" ref="AB151">IFERROR(IFERROR(IFERROR(IF(TODAY()&gt;=$H150,VLOOKUP(XLOOKUP(AB$115,dds!$2:$2,dds!$4:$4),STOCKHISTORY($A151,XLOOKUP(AB$115,dds!$2:$2,dds!$4:$4)),2,FALSE()),VLOOKUP(TODAY(),STOCKHISTORY($A151,TODAY()),2,FALSE())),VLOOKUP(TODAY()-1,STOCKHISTORY($A151,TODAY()-1),2,FALSE())),VLOOKUP(TODAY()-2,STOCKHISTORY($A151,TODAY()-2),2,FALSE())),$E61)</f>
        <v/>
      </c>
      <c r="AC151" s="368" t="str">
        <f t="array" ref="AC151">IFERROR(IFERROR(IFERROR(IF(TODAY()&gt;=$H150,VLOOKUP(XLOOKUP(AC$115,dds!$2:$2,dds!$4:$4),STOCKHISTORY($A151,XLOOKUP(AC$115,dds!$2:$2,dds!$4:$4)),2,FALSE()),VLOOKUP(TODAY(),STOCKHISTORY($A151,TODAY()),2,FALSE())),VLOOKUP(TODAY()-1,STOCKHISTORY($A151,TODAY()-1),2,FALSE())),VLOOKUP(TODAY()-2,STOCKHISTORY($A151,TODAY()-2),2,FALSE())),$E61)</f>
        <v/>
      </c>
      <c r="AD151" s="368" t="str">
        <f t="array" ref="AD151">IFERROR(IFERROR(IFERROR(IF(TODAY()&gt;=$H150,VLOOKUP(XLOOKUP(AD$115,dds!$2:$2,dds!$4:$4),STOCKHISTORY($A151,XLOOKUP(AD$115,dds!$2:$2,dds!$4:$4)),2,FALSE()),VLOOKUP(TODAY(),STOCKHISTORY($A151,TODAY()),2,FALSE())),VLOOKUP(TODAY()-1,STOCKHISTORY($A151,TODAY()-1),2,FALSE())),VLOOKUP(TODAY()-2,STOCKHISTORY($A151,TODAY()-2),2,FALSE())),$E61)</f>
        <v/>
      </c>
      <c r="AE151" s="368" t="str">
        <f t="array" ref="AE151">IFERROR(IFERROR(IFERROR(IF(TODAY()&gt;=$H150,VLOOKUP(XLOOKUP(AE$115,dds!$2:$2,dds!$4:$4),STOCKHISTORY($A151,XLOOKUP(AE$115,dds!$2:$2,dds!$4:$4)),2,FALSE()),VLOOKUP(TODAY(),STOCKHISTORY($A151,TODAY()),2,FALSE())),VLOOKUP(TODAY()-1,STOCKHISTORY($A151,TODAY()-1),2,FALSE())),VLOOKUP(TODAY()-2,STOCKHISTORY($A151,TODAY()-2),2,FALSE())),$E61)</f>
        <v/>
      </c>
      <c r="AF151" s="368" t="str">
        <f t="array" ref="AF151">IFERROR(IFERROR(IFERROR(IF(TODAY()&gt;=$H150,VLOOKUP(XLOOKUP(AF$115,dds!$2:$2,dds!$4:$4),STOCKHISTORY($A151,XLOOKUP(AF$115,dds!$2:$2,dds!$4:$4)),2,FALSE()),VLOOKUP(TODAY(),STOCKHISTORY($A151,TODAY()),2,FALSE())),VLOOKUP(TODAY()-1,STOCKHISTORY($A151,TODAY()-1),2,FALSE())),VLOOKUP(TODAY()-2,STOCKHISTORY($A151,TODAY()-2),2,FALSE())),$E61)</f>
        <v/>
      </c>
      <c r="AG151" s="368" t="str">
        <f t="array" ref="AG151">IFERROR(IFERROR(IFERROR(IF(TODAY()&gt;=$H150,VLOOKUP(XLOOKUP(AG$115,dds!$2:$2,dds!$4:$4),STOCKHISTORY($A151,XLOOKUP(AG$115,dds!$2:$2,dds!$4:$4)),2,FALSE()),VLOOKUP(TODAY(),STOCKHISTORY($A151,TODAY()),2,FALSE())),VLOOKUP(TODAY()-1,STOCKHISTORY($A151,TODAY()-1),2,FALSE())),VLOOKUP(TODAY()-2,STOCKHISTORY($A151,TODAY()-2),2,FALSE())),$E61)</f>
        <v/>
      </c>
      <c r="AH151" s="368" t="str">
        <f t="array" ref="AH151">IFERROR(IFERROR(IFERROR(IF(TODAY()&gt;=$H150,VLOOKUP(XLOOKUP(AH$115,dds!$2:$2,dds!$4:$4),STOCKHISTORY($A151,XLOOKUP(AH$115,dds!$2:$2,dds!$4:$4)),2,FALSE()),VLOOKUP(TODAY(),STOCKHISTORY($A151,TODAY()),2,FALSE())),VLOOKUP(TODAY()-1,STOCKHISTORY($A151,TODAY()-1),2,FALSE())),VLOOKUP(TODAY()-2,STOCKHISTORY($A151,TODAY()-2),2,FALSE())),$E61)</f>
        <v/>
      </c>
      <c r="AI151" s="368" t="str">
        <f t="array" ref="AI151">IFERROR(IFERROR(IFERROR(IF(TODAY()&gt;=$H150,VLOOKUP(XLOOKUP(AI$115,dds!$2:$2,dds!$4:$4),STOCKHISTORY($A151,XLOOKUP(AI$115,dds!$2:$2,dds!$4:$4)),2,FALSE()),VLOOKUP(TODAY(),STOCKHISTORY($A151,TODAY()),2,FALSE())),VLOOKUP(TODAY()-1,STOCKHISTORY($A151,TODAY()-1),2,FALSE())),VLOOKUP(TODAY()-2,STOCKHISTORY($A151,TODAY()-2),2,FALSE())),$E61)</f>
        <v/>
      </c>
      <c r="AJ151" s="368" t="str">
        <f t="array" ref="AJ151">IFERROR(IFERROR(IFERROR(IF(TODAY()&gt;=$H150,VLOOKUP(XLOOKUP(AJ$115,dds!$2:$2,dds!$4:$4),STOCKHISTORY($A151,XLOOKUP(AJ$115,dds!$2:$2,dds!$4:$4)),2,FALSE()),VLOOKUP(TODAY(),STOCKHISTORY($A151,TODAY()),2,FALSE())),VLOOKUP(TODAY()-1,STOCKHISTORY($A151,TODAY()-1),2,FALSE())),VLOOKUP(TODAY()-2,STOCKHISTORY($A151,TODAY()-2),2,FALSE())),$E61)</f>
        <v/>
      </c>
      <c r="AK151" s="368" t="str">
        <f t="array" ref="AK151">IFERROR(IFERROR(IFERROR(IF(TODAY()&gt;=$H150,VLOOKUP(XLOOKUP(AK$115,dds!$2:$2,dds!$4:$4),STOCKHISTORY($A151,XLOOKUP(AK$115,dds!$2:$2,dds!$4:$4)),2,FALSE()),VLOOKUP(TODAY(),STOCKHISTORY($A151,TODAY()),2,FALSE())),VLOOKUP(TODAY()-1,STOCKHISTORY($A151,TODAY()-1),2,FALSE())),VLOOKUP(TODAY()-2,STOCKHISTORY($A151,TODAY()-2),2,FALSE())),$E61)</f>
        <v/>
      </c>
      <c r="AL151" s="368" t="str">
        <f t="array" ref="AL151">IFERROR(IFERROR(IFERROR(IF(TODAY()&gt;=$H150,VLOOKUP(XLOOKUP(AL$115,dds!$2:$2,dds!$4:$4),STOCKHISTORY($A151,XLOOKUP(AL$115,dds!$2:$2,dds!$4:$4)),2,FALSE()),VLOOKUP(TODAY(),STOCKHISTORY($A151,TODAY()),2,FALSE())),VLOOKUP(TODAY()-1,STOCKHISTORY($A151,TODAY()-1),2,FALSE())),VLOOKUP(TODAY()-2,STOCKHISTORY($A151,TODAY()-2),2,FALSE())),$E61)</f>
        <v/>
      </c>
      <c r="AM151" s="368" t="str">
        <f t="array" ref="AM151">IFERROR(IFERROR(IFERROR(IF(TODAY()&gt;=$H150,VLOOKUP(XLOOKUP(AM$115,dds!$2:$2,dds!$4:$4),STOCKHISTORY($A151,XLOOKUP(AM$115,dds!$2:$2,dds!$4:$4)),2,FALSE()),VLOOKUP(TODAY(),STOCKHISTORY($A151,TODAY()),2,FALSE())),VLOOKUP(TODAY()-1,STOCKHISTORY($A151,TODAY()-1),2,FALSE())),VLOOKUP(TODAY()-2,STOCKHISTORY($A151,TODAY()-2),2,FALSE())),$E61)</f>
        <v/>
      </c>
      <c r="AN151" s="368" t="str">
        <f t="array" ref="AN151">IFERROR(IFERROR(IFERROR(IF(TODAY()&gt;=$H150,VLOOKUP(XLOOKUP(AN$115,dds!$2:$2,dds!$4:$4),STOCKHISTORY($A151,XLOOKUP(AN$115,dds!$2:$2,dds!$4:$4)),2,FALSE()),VLOOKUP(TODAY(),STOCKHISTORY($A151,TODAY()),2,FALSE())),VLOOKUP(TODAY()-1,STOCKHISTORY($A151,TODAY()-1),2,FALSE())),VLOOKUP(TODAY()-2,STOCKHISTORY($A151,TODAY()-2),2,FALSE())),$E61)</f>
        <v/>
      </c>
      <c r="AO151" s="368" t="str">
        <f t="array" ref="AO151">IFERROR(IFERROR(IFERROR(IF(TODAY()&gt;=$H150,VLOOKUP(XLOOKUP(AO$115,dds!$2:$2,dds!$4:$4),STOCKHISTORY($A151,XLOOKUP(AO$115,dds!$2:$2,dds!$4:$4)),2,FALSE()),VLOOKUP(TODAY(),STOCKHISTORY($A151,TODAY()),2,FALSE())),VLOOKUP(TODAY()-1,STOCKHISTORY($A151,TODAY()-1),2,FALSE())),VLOOKUP(TODAY()-2,STOCKHISTORY($A151,TODAY()-2),2,FALSE())),$E61)</f>
        <v/>
      </c>
      <c r="AP151" s="368" t="str">
        <f t="array" ref="AP151">IFERROR(IFERROR(IFERROR(IF(TODAY()&gt;=$H150,VLOOKUP(XLOOKUP(AP$115,dds!$2:$2,dds!$4:$4),STOCKHISTORY($A151,XLOOKUP(AP$115,dds!$2:$2,dds!$4:$4)),2,FALSE()),VLOOKUP(TODAY(),STOCKHISTORY($A151,TODAY()),2,FALSE())),VLOOKUP(TODAY()-1,STOCKHISTORY($A151,TODAY()-1),2,FALSE())),VLOOKUP(TODAY()-2,STOCKHISTORY($A151,TODAY()-2),2,FALSE())),$E61)</f>
        <v/>
      </c>
      <c r="AQ151" s="368" t="str">
        <f t="array" ref="AQ151">IFERROR(IFERROR(IFERROR(IF(TODAY()&gt;=$H150,VLOOKUP(XLOOKUP(AQ$115,dds!$2:$2,dds!$4:$4),STOCKHISTORY($A151,XLOOKUP(AQ$115,dds!$2:$2,dds!$4:$4)),2,FALSE()),VLOOKUP(TODAY(),STOCKHISTORY($A151,TODAY()),2,FALSE())),VLOOKUP(TODAY()-1,STOCKHISTORY($A151,TODAY()-1),2,FALSE())),VLOOKUP(TODAY()-2,STOCKHISTORY($A151,TODAY()-2),2,FALSE())),$E61)</f>
        <v/>
      </c>
      <c r="AR151" s="368" t="str">
        <f t="array" ref="AR151">IFERROR(IFERROR(IFERROR(IF(TODAY()&gt;=$H150,VLOOKUP(XLOOKUP(AR$115,dds!$2:$2,dds!$4:$4),STOCKHISTORY($A151,XLOOKUP(AR$115,dds!$2:$2,dds!$4:$4)),2,FALSE()),VLOOKUP(TODAY(),STOCKHISTORY($A151,TODAY()),2,FALSE())),VLOOKUP(TODAY()-1,STOCKHISTORY($A151,TODAY()-1),2,FALSE())),VLOOKUP(TODAY()-2,STOCKHISTORY($A151,TODAY()-2),2,FALSE())),$E61)</f>
        <v/>
      </c>
      <c r="AS151" s="368" t="str">
        <f t="array" ref="AS151">IFERROR(IFERROR(IFERROR(IF(TODAY()&gt;=$H150,VLOOKUP(XLOOKUP(AS$115,dds!$2:$2,dds!$4:$4),STOCKHISTORY($A151,XLOOKUP(AS$115,dds!$2:$2,dds!$4:$4)),2,FALSE()),VLOOKUP(TODAY(),STOCKHISTORY($A151,TODAY()),2,FALSE())),VLOOKUP(TODAY()-1,STOCKHISTORY($A151,TODAY()-1),2,FALSE())),VLOOKUP(TODAY()-2,STOCKHISTORY($A151,TODAY()-2),2,FALSE())),$E61)</f>
        <v/>
      </c>
      <c r="AT151" s="368" t="str">
        <f t="array" ref="AT151">IFERROR(IFERROR(IFERROR(IF(TODAY()&gt;=$H150,VLOOKUP(XLOOKUP(AT$115,dds!$2:$2,dds!$4:$4),STOCKHISTORY($A151,XLOOKUP(AT$115,dds!$2:$2,dds!$4:$4)),2,FALSE()),VLOOKUP(TODAY(),STOCKHISTORY($A151,TODAY()),2,FALSE())),VLOOKUP(TODAY()-1,STOCKHISTORY($A151,TODAY()-1),2,FALSE())),VLOOKUP(TODAY()-2,STOCKHISTORY($A151,TODAY()-2),2,FALSE())),$E61)</f>
        <v/>
      </c>
      <c r="AU151" s="368" t="str">
        <f t="array" ref="AU151">IFERROR(IFERROR(IFERROR(IF(TODAY()&gt;=$H150,VLOOKUP(XLOOKUP(AU$115,dds!$2:$2,dds!$4:$4),STOCKHISTORY($A151,XLOOKUP(AU$115,dds!$2:$2,dds!$4:$4)),2,FALSE()),VLOOKUP(TODAY(),STOCKHISTORY($A151,TODAY()),2,FALSE())),VLOOKUP(TODAY()-1,STOCKHISTORY($A151,TODAY()-1),2,FALSE())),VLOOKUP(TODAY()-2,STOCKHISTORY($A151,TODAY()-2),2,FALSE())),$E61)</f>
        <v/>
      </c>
      <c r="AV151" s="368" t="str">
        <f t="array" ref="AV151">IFERROR(IFERROR(IFERROR(IF(TODAY()&gt;=$H150,VLOOKUP(XLOOKUP(AV$115,dds!$2:$2,dds!$4:$4),STOCKHISTORY($A151,XLOOKUP(AV$115,dds!$2:$2,dds!$4:$4)),2,FALSE()),VLOOKUP(TODAY(),STOCKHISTORY($A151,TODAY()),2,FALSE())),VLOOKUP(TODAY()-1,STOCKHISTORY($A151,TODAY()-1),2,FALSE())),VLOOKUP(TODAY()-2,STOCKHISTORY($A151,TODAY()-2),2,FALSE())),$E61)</f>
        <v/>
      </c>
      <c r="AW151" s="368" t="str">
        <f t="array" ref="AW151">IFERROR(IFERROR(IFERROR(IF(TODAY()&gt;=$H150,VLOOKUP(XLOOKUP(AW$115,dds!$2:$2,dds!$4:$4),STOCKHISTORY($A151,XLOOKUP(AW$115,dds!$2:$2,dds!$4:$4)),2,FALSE()),VLOOKUP(TODAY(),STOCKHISTORY($A151,TODAY()),2,FALSE())),VLOOKUP(TODAY()-1,STOCKHISTORY($A151,TODAY()-1),2,FALSE())),VLOOKUP(TODAY()-2,STOCKHISTORY($A151,TODAY()-2),2,FALSE())),$E61)</f>
        <v/>
      </c>
      <c r="AX151" s="368" t="str">
        <f t="array" ref="AX151">IFERROR(IFERROR(IFERROR(IF(TODAY()&gt;=$H150,VLOOKUP(XLOOKUP(AX$115,dds!$2:$2,dds!$4:$4),STOCKHISTORY($A151,XLOOKUP(AX$115,dds!$2:$2,dds!$4:$4)),2,FALSE()),VLOOKUP(TODAY(),STOCKHISTORY($A151,TODAY()),2,FALSE())),VLOOKUP(TODAY()-1,STOCKHISTORY($A151,TODAY()-1),2,FALSE())),VLOOKUP(TODAY()-2,STOCKHISTORY($A151,TODAY()-2),2,FALSE())),$E61)</f>
        <v/>
      </c>
      <c r="AY151" s="368" t="str">
        <f t="array" ref="AY151">IFERROR(IFERROR(IFERROR(IF(TODAY()&gt;=$H150,VLOOKUP(XLOOKUP(AY$115,dds!$2:$2,dds!$4:$4),STOCKHISTORY($A151,XLOOKUP(AY$115,dds!$2:$2,dds!$4:$4)),2,FALSE()),VLOOKUP(TODAY(),STOCKHISTORY($A151,TODAY()),2,FALSE())),VLOOKUP(TODAY()-1,STOCKHISTORY($A151,TODAY()-1),2,FALSE())),VLOOKUP(TODAY()-2,STOCKHISTORY($A151,TODAY()-2),2,FALSE())),$E61)</f>
        <v/>
      </c>
      <c r="AZ151" s="368" t="str">
        <f t="array" ref="AZ151">IFERROR(IFERROR(IFERROR(IF(TODAY()&gt;=$H150,VLOOKUP(XLOOKUP(AZ$115,dds!$2:$2,dds!$4:$4),STOCKHISTORY($A151,XLOOKUP(AZ$115,dds!$2:$2,dds!$4:$4)),2,FALSE()),VLOOKUP(TODAY(),STOCKHISTORY($A151,TODAY()),2,FALSE())),VLOOKUP(TODAY()-1,STOCKHISTORY($A151,TODAY()-1),2,FALSE())),VLOOKUP(TODAY()-2,STOCKHISTORY($A151,TODAY()-2),2,FALSE())),$E61)</f>
        <v/>
      </c>
      <c r="BA151" s="368" t="str">
        <f t="array" ref="BA151">IFERROR(IFERROR(IFERROR(IF(TODAY()&gt;=$H150,VLOOKUP(XLOOKUP(BA$115,dds!$2:$2,dds!$4:$4),STOCKHISTORY($A151,XLOOKUP(BA$115,dds!$2:$2,dds!$4:$4)),2,FALSE()),VLOOKUP(TODAY(),STOCKHISTORY($A151,TODAY()),2,FALSE())),VLOOKUP(TODAY()-1,STOCKHISTORY($A151,TODAY()-1),2,FALSE())),VLOOKUP(TODAY()-2,STOCKHISTORY($A151,TODAY()-2),2,FALSE())),$E61)</f>
        <v/>
      </c>
      <c r="BB151" s="368" t="str">
        <f t="array" ref="BB151">IFERROR(IFERROR(IFERROR(IF(TODAY()&gt;=$H150,VLOOKUP(XLOOKUP(BB$115,dds!$2:$2,dds!$4:$4),STOCKHISTORY($A151,XLOOKUP(BB$115,dds!$2:$2,dds!$4:$4)),2,FALSE()),VLOOKUP(TODAY(),STOCKHISTORY($A151,TODAY()),2,FALSE())),VLOOKUP(TODAY()-1,STOCKHISTORY($A151,TODAY()-1),2,FALSE())),VLOOKUP(TODAY()-2,STOCKHISTORY($A151,TODAY()-2),2,FALSE())),$E61)</f>
        <v/>
      </c>
      <c r="BC151" s="368" t="str">
        <f t="array" ref="BC151">IFERROR(IFERROR(IFERROR(IF(TODAY()&gt;=$H150,VLOOKUP(XLOOKUP(BC$115,dds!$2:$2,dds!$4:$4),STOCKHISTORY($A151,XLOOKUP(BC$115,dds!$2:$2,dds!$4:$4)),2,FALSE()),VLOOKUP(TODAY(),STOCKHISTORY($A151,TODAY()),2,FALSE())),VLOOKUP(TODAY()-1,STOCKHISTORY($A151,TODAY()-1),2,FALSE())),VLOOKUP(TODAY()-2,STOCKHISTORY($A151,TODAY()-2),2,FALSE())),$E61)</f>
        <v/>
      </c>
      <c r="BD151" s="368" t="str">
        <f t="array" ref="BD151">IFERROR(IFERROR(IFERROR(IF(TODAY()&gt;=$H150,VLOOKUP(XLOOKUP(BD$115,dds!$2:$2,dds!$4:$4),STOCKHISTORY($A151,XLOOKUP(BD$115,dds!$2:$2,dds!$4:$4)),2,FALSE()),VLOOKUP(TODAY(),STOCKHISTORY($A151,TODAY()),2,FALSE())),VLOOKUP(TODAY()-1,STOCKHISTORY($A151,TODAY()-1),2,FALSE())),VLOOKUP(TODAY()-2,STOCKHISTORY($A151,TODAY()-2),2,FALSE())),$E61)</f>
        <v/>
      </c>
      <c r="BE151" s="368" t="str">
        <f t="array" ref="BE151">IFERROR(IFERROR(IFERROR(IF(TODAY()&gt;=$H150,VLOOKUP(XLOOKUP(BE$115,dds!$2:$2,dds!$4:$4),STOCKHISTORY($A151,XLOOKUP(BE$115,dds!$2:$2,dds!$4:$4)),2,FALSE()),VLOOKUP(TODAY(),STOCKHISTORY($A151,TODAY()),2,FALSE())),VLOOKUP(TODAY()-1,STOCKHISTORY($A151,TODAY()-1),2,FALSE())),VLOOKUP(TODAY()-2,STOCKHISTORY($A151,TODAY()-2),2,FALSE())),$E61)</f>
        <v/>
      </c>
      <c r="BF151" s="368" t="str">
        <f t="array" ref="BF151">IFERROR(IFERROR(IFERROR(IF(TODAY()&gt;=$H150,VLOOKUP(XLOOKUP(BF$115,dds!$2:$2,dds!$4:$4),STOCKHISTORY($A151,XLOOKUP(BF$115,dds!$2:$2,dds!$4:$4)),2,FALSE()),VLOOKUP(TODAY(),STOCKHISTORY($A151,TODAY()),2,FALSE())),VLOOKUP(TODAY()-1,STOCKHISTORY($A151,TODAY()-1),2,FALSE())),VLOOKUP(TODAY()-2,STOCKHISTORY($A151,TODAY()-2),2,FALSE())),$E61)</f>
        <v/>
      </c>
      <c r="BG151" s="368" t="str">
        <f t="array" ref="BG151">IFERROR(IFERROR(IFERROR(IF(TODAY()&gt;=$H150,VLOOKUP(XLOOKUP(BG$115,dds!$2:$2,dds!$4:$4),STOCKHISTORY($A151,XLOOKUP(BG$115,dds!$2:$2,dds!$4:$4)),2,FALSE()),VLOOKUP(TODAY(),STOCKHISTORY($A151,TODAY()),2,FALSE())),VLOOKUP(TODAY()-1,STOCKHISTORY($A151,TODAY()-1),2,FALSE())),VLOOKUP(TODAY()-2,STOCKHISTORY($A151,TODAY()-2),2,FALSE())),$E61)</f>
        <v/>
      </c>
      <c r="BH151" s="368" t="str">
        <f t="array" ref="BH151">IFERROR(IFERROR(IFERROR(IF(TODAY()&gt;=$H150,VLOOKUP(XLOOKUP(BH$115,dds!$2:$2,dds!$4:$4),STOCKHISTORY($A151,XLOOKUP(BH$115,dds!$2:$2,dds!$4:$4)),2,FALSE()),VLOOKUP(TODAY(),STOCKHISTORY($A151,TODAY()),2,FALSE())),VLOOKUP(TODAY()-1,STOCKHISTORY($A151,TODAY()-1),2,FALSE())),VLOOKUP(TODAY()-2,STOCKHISTORY($A151,TODAY()-2),2,FALSE())),$E61)</f>
        <v/>
      </c>
      <c r="BI151" s="368" t="str">
        <f t="array" ref="BI151">IFERROR(IFERROR(IFERROR(IF(TODAY()&gt;=$H150,VLOOKUP(XLOOKUP(BI$115,dds!$2:$2,dds!$4:$4),STOCKHISTORY($A151,XLOOKUP(BI$115,dds!$2:$2,dds!$4:$4)),2,FALSE()),VLOOKUP(TODAY(),STOCKHISTORY($A151,TODAY()),2,FALSE())),VLOOKUP(TODAY()-1,STOCKHISTORY($A151,TODAY()-1),2,FALSE())),VLOOKUP(TODAY()-2,STOCKHISTORY($A151,TODAY()-2),2,FALSE())),$E61)</f>
        <v/>
      </c>
      <c r="BJ151" s="368" t="str">
        <f t="array" ref="BJ151">IFERROR(IFERROR(IFERROR(IF(TODAY()&gt;=$H150,VLOOKUP(XLOOKUP(BJ$115,dds!$2:$2,dds!$4:$4),STOCKHISTORY($A151,XLOOKUP(BJ$115,dds!$2:$2,dds!$4:$4)),2,FALSE()),VLOOKUP(TODAY(),STOCKHISTORY($A151,TODAY()),2,FALSE())),VLOOKUP(TODAY()-1,STOCKHISTORY($A151,TODAY()-1),2,FALSE())),VLOOKUP(TODAY()-2,STOCKHISTORY($A151,TODAY()-2),2,FALSE())),$E61)</f>
        <v/>
      </c>
      <c r="BK151" s="368" t="str">
        <f t="array" ref="BK151">IFERROR(IFERROR(IFERROR(IF(TODAY()&gt;=$H150,VLOOKUP(XLOOKUP(BK$115,dds!$2:$2,dds!$4:$4),STOCKHISTORY($A151,XLOOKUP(BK$115,dds!$2:$2,dds!$4:$4)),2,FALSE()),VLOOKUP(TODAY(),STOCKHISTORY($A151,TODAY()),2,FALSE())),VLOOKUP(TODAY()-1,STOCKHISTORY($A151,TODAY()-1),2,FALSE())),VLOOKUP(TODAY()-2,STOCKHISTORY($A151,TODAY()-2),2,FALSE())),$E61)</f>
        <v/>
      </c>
      <c r="BL151" s="368" t="str">
        <f t="array" ref="BL151">IFERROR(IFERROR(IFERROR(IF(TODAY()&gt;=$H150,VLOOKUP(XLOOKUP(BL$115,dds!$2:$2,dds!$4:$4),STOCKHISTORY($A151,XLOOKUP(BL$115,dds!$2:$2,dds!$4:$4)),2,FALSE()),VLOOKUP(TODAY(),STOCKHISTORY($A151,TODAY()),2,FALSE())),VLOOKUP(TODAY()-1,STOCKHISTORY($A151,TODAY()-1),2,FALSE())),VLOOKUP(TODAY()-2,STOCKHISTORY($A151,TODAY()-2),2,FALSE())),$E61)</f>
        <v/>
      </c>
    </row>
    <row r="152" ht="14.25" customHeight="1">
      <c r="A152" s="367"/>
      <c r="B152" s="367"/>
      <c r="C152" s="440" t="str">
        <f t="shared" si="2"/>
        <v/>
      </c>
      <c r="D152" s="367"/>
      <c r="E152" s="368" t="str">
        <f t="array" ref="E152">IFERROR(IFERROR(IFERROR(IF(TODAY()&gt;=$H151,VLOOKUP(XLOOKUP(E$115,dds!$2:$2,dds!$4:$4),STOCKHISTORY($A152,XLOOKUP(E$115,dds!$2:$2,dds!$4:$4)),2,FALSE()),VLOOKUP(TODAY(),STOCKHISTORY($A152,TODAY()),2,FALSE())),VLOOKUP(TODAY()-1,STOCKHISTORY($A152,TODAY()-1),2,FALSE())),VLOOKUP(TODAY()-2,STOCKHISTORY($A152,TODAY()-2),2,FALSE())),$E62)</f>
        <v/>
      </c>
      <c r="F152" s="368" t="str">
        <f t="array" ref="F152">IFERROR(IFERROR(IFERROR(IF(TODAY()&gt;=$H151,VLOOKUP(XLOOKUP(F$115,dds!$2:$2,dds!$4:$4),STOCKHISTORY($A152,XLOOKUP(F$115,dds!$2:$2,dds!$4:$4)),2,FALSE()),VLOOKUP(TODAY(),STOCKHISTORY($A152,TODAY()),2,FALSE())),VLOOKUP(TODAY()-1,STOCKHISTORY($A152,TODAY()-1),2,FALSE())),VLOOKUP(TODAY()-2,STOCKHISTORY($A152,TODAY()-2),2,FALSE())),$E62)</f>
        <v/>
      </c>
      <c r="G152" s="368" t="str">
        <f t="array" ref="G152">IFERROR(IFERROR(IFERROR(IF(TODAY()&gt;=$H151,VLOOKUP(XLOOKUP(G$115,dds!$2:$2,dds!$4:$4),STOCKHISTORY($A152,XLOOKUP(G$115,dds!$2:$2,dds!$4:$4)),2,FALSE()),VLOOKUP(TODAY(),STOCKHISTORY($A152,TODAY()),2,FALSE())),VLOOKUP(TODAY()-1,STOCKHISTORY($A152,TODAY()-1),2,FALSE())),VLOOKUP(TODAY()-2,STOCKHISTORY($A152,TODAY()-2),2,FALSE())),$E62)</f>
        <v/>
      </c>
      <c r="H152" s="368" t="str">
        <f t="array" ref="H152">IFERROR(IFERROR(IFERROR(IF(TODAY()&gt;=$H151,VLOOKUP(XLOOKUP(H$115,dds!$2:$2,dds!$4:$4),STOCKHISTORY($A152,XLOOKUP(H$115,dds!$2:$2,dds!$4:$4)),2,FALSE()),VLOOKUP(TODAY(),STOCKHISTORY($A152,TODAY()),2,FALSE())),VLOOKUP(TODAY()-1,STOCKHISTORY($A152,TODAY()-1),2,FALSE())),VLOOKUP(TODAY()-2,STOCKHISTORY($A152,TODAY()-2),2,FALSE())),$E62)</f>
        <v/>
      </c>
      <c r="I152" s="368" t="str">
        <f t="array" ref="I152">IFERROR(IFERROR(IFERROR(IF(TODAY()&gt;=$H151,VLOOKUP(XLOOKUP(I$115,dds!$2:$2,dds!$4:$4),STOCKHISTORY($A152,XLOOKUP(I$115,dds!$2:$2,dds!$4:$4)),2,FALSE()),VLOOKUP(TODAY(),STOCKHISTORY($A152,TODAY()),2,FALSE())),VLOOKUP(TODAY()-1,STOCKHISTORY($A152,TODAY()-1),2,FALSE())),VLOOKUP(TODAY()-2,STOCKHISTORY($A152,TODAY()-2),2,FALSE())),$E62)</f>
        <v/>
      </c>
      <c r="J152" s="368" t="str">
        <f t="array" ref="J152">IFERROR(IFERROR(IFERROR(IF(TODAY()&gt;=$H151,VLOOKUP(XLOOKUP(J$115,dds!$2:$2,dds!$4:$4),STOCKHISTORY($A152,XLOOKUP(J$115,dds!$2:$2,dds!$4:$4)),2,FALSE()),VLOOKUP(TODAY(),STOCKHISTORY($A152,TODAY()),2,FALSE())),VLOOKUP(TODAY()-1,STOCKHISTORY($A152,TODAY()-1),2,FALSE())),VLOOKUP(TODAY()-2,STOCKHISTORY($A152,TODAY()-2),2,FALSE())),$E62)</f>
        <v/>
      </c>
      <c r="K152" s="368" t="str">
        <f t="array" ref="K152">IFERROR(IFERROR(IFERROR(IF(TODAY()&gt;=$H151,VLOOKUP(XLOOKUP(K$115,dds!$2:$2,dds!$4:$4),STOCKHISTORY($A152,XLOOKUP(K$115,dds!$2:$2,dds!$4:$4)),2,FALSE()),VLOOKUP(TODAY(),STOCKHISTORY($A152,TODAY()),2,FALSE())),VLOOKUP(TODAY()-1,STOCKHISTORY($A152,TODAY()-1),2,FALSE())),VLOOKUP(TODAY()-2,STOCKHISTORY($A152,TODAY()-2),2,FALSE())),$E62)</f>
        <v/>
      </c>
      <c r="L152" s="368" t="str">
        <f t="array" ref="L152">IFERROR(IFERROR(IFERROR(IF(TODAY()&gt;=$H151,VLOOKUP(XLOOKUP(L$115,dds!$2:$2,dds!$4:$4),STOCKHISTORY($A152,XLOOKUP(L$115,dds!$2:$2,dds!$4:$4)),2,FALSE()),VLOOKUP(TODAY(),STOCKHISTORY($A152,TODAY()),2,FALSE())),VLOOKUP(TODAY()-1,STOCKHISTORY($A152,TODAY()-1),2,FALSE())),VLOOKUP(TODAY()-2,STOCKHISTORY($A152,TODAY()-2),2,FALSE())),$E62)</f>
        <v/>
      </c>
      <c r="M152" s="368" t="str">
        <f t="array" ref="M152">IFERROR(IFERROR(IFERROR(IF(TODAY()&gt;=$H151,VLOOKUP(XLOOKUP(M$115,dds!$2:$2,dds!$4:$4),STOCKHISTORY($A152,XLOOKUP(M$115,dds!$2:$2,dds!$4:$4)),2,FALSE()),VLOOKUP(TODAY(),STOCKHISTORY($A152,TODAY()),2,FALSE())),VLOOKUP(TODAY()-1,STOCKHISTORY($A152,TODAY()-1),2,FALSE())),VLOOKUP(TODAY()-2,STOCKHISTORY($A152,TODAY()-2),2,FALSE())),$E62)</f>
        <v/>
      </c>
      <c r="N152" s="368" t="str">
        <f t="array" ref="N152">IFERROR(IFERROR(IFERROR(IF(TODAY()&gt;=$H151,VLOOKUP(XLOOKUP(N$115,dds!$2:$2,dds!$4:$4),STOCKHISTORY($A152,XLOOKUP(N$115,dds!$2:$2,dds!$4:$4)),2,FALSE()),VLOOKUP(TODAY(),STOCKHISTORY($A152,TODAY()),2,FALSE())),VLOOKUP(TODAY()-1,STOCKHISTORY($A152,TODAY()-1),2,FALSE())),VLOOKUP(TODAY()-2,STOCKHISTORY($A152,TODAY()-2),2,FALSE())),$E62)</f>
        <v/>
      </c>
      <c r="O152" s="368" t="str">
        <f t="array" ref="O152">IFERROR(IFERROR(IFERROR(IF(TODAY()&gt;=$H151,VLOOKUP(XLOOKUP(O$115,dds!$2:$2,dds!$4:$4),STOCKHISTORY($A152,XLOOKUP(O$115,dds!$2:$2,dds!$4:$4)),2,FALSE()),VLOOKUP(TODAY(),STOCKHISTORY($A152,TODAY()),2,FALSE())),VLOOKUP(TODAY()-1,STOCKHISTORY($A152,TODAY()-1),2,FALSE())),VLOOKUP(TODAY()-2,STOCKHISTORY($A152,TODAY()-2),2,FALSE())),$E62)</f>
        <v/>
      </c>
      <c r="P152" s="368" t="str">
        <f t="array" ref="P152">IFERROR(IFERROR(IFERROR(IF(TODAY()&gt;=$H151,VLOOKUP(XLOOKUP(P$115,dds!$2:$2,dds!$4:$4),STOCKHISTORY($A152,XLOOKUP(P$115,dds!$2:$2,dds!$4:$4)),2,FALSE()),VLOOKUP(TODAY(),STOCKHISTORY($A152,TODAY()),2,FALSE())),VLOOKUP(TODAY()-1,STOCKHISTORY($A152,TODAY()-1),2,FALSE())),VLOOKUP(TODAY()-2,STOCKHISTORY($A152,TODAY()-2),2,FALSE())),$E62)</f>
        <v/>
      </c>
      <c r="Q152" s="368" t="str">
        <f t="array" ref="Q152">IFERROR(IFERROR(IFERROR(IF(TODAY()&gt;=$H151,VLOOKUP(XLOOKUP(Q$115,dds!$2:$2,dds!$4:$4),STOCKHISTORY($A152,XLOOKUP(Q$115,dds!$2:$2,dds!$4:$4)),2,FALSE()),VLOOKUP(TODAY(),STOCKHISTORY($A152,TODAY()),2,FALSE())),VLOOKUP(TODAY()-1,STOCKHISTORY($A152,TODAY()-1),2,FALSE())),VLOOKUP(TODAY()-2,STOCKHISTORY($A152,TODAY()-2),2,FALSE())),$E62)</f>
        <v/>
      </c>
      <c r="R152" s="368" t="str">
        <f t="array" ref="R152">IFERROR(IFERROR(IFERROR(IF(TODAY()&gt;=$H151,VLOOKUP(XLOOKUP(R$115,dds!$2:$2,dds!$4:$4),STOCKHISTORY($A152,XLOOKUP(R$115,dds!$2:$2,dds!$4:$4)),2,FALSE()),VLOOKUP(TODAY(),STOCKHISTORY($A152,TODAY()),2,FALSE())),VLOOKUP(TODAY()-1,STOCKHISTORY($A152,TODAY()-1),2,FALSE())),VLOOKUP(TODAY()-2,STOCKHISTORY($A152,TODAY()-2),2,FALSE())),$E62)</f>
        <v/>
      </c>
      <c r="S152" s="368" t="str">
        <f t="array" ref="S152">IFERROR(IFERROR(IFERROR(IF(TODAY()&gt;=$H151,VLOOKUP(XLOOKUP(S$115,dds!$2:$2,dds!$4:$4),STOCKHISTORY($A152,XLOOKUP(S$115,dds!$2:$2,dds!$4:$4)),2,FALSE()),VLOOKUP(TODAY(),STOCKHISTORY($A152,TODAY()),2,FALSE())),VLOOKUP(TODAY()-1,STOCKHISTORY($A152,TODAY()-1),2,FALSE())),VLOOKUP(TODAY()-2,STOCKHISTORY($A152,TODAY()-2),2,FALSE())),$E62)</f>
        <v/>
      </c>
      <c r="T152" s="368" t="str">
        <f t="array" ref="T152">IFERROR(IFERROR(IFERROR(IF(TODAY()&gt;=$H151,VLOOKUP(XLOOKUP(T$115,dds!$2:$2,dds!$4:$4),STOCKHISTORY($A152,XLOOKUP(T$115,dds!$2:$2,dds!$4:$4)),2,FALSE()),VLOOKUP(TODAY(),STOCKHISTORY($A152,TODAY()),2,FALSE())),VLOOKUP(TODAY()-1,STOCKHISTORY($A152,TODAY()-1),2,FALSE())),VLOOKUP(TODAY()-2,STOCKHISTORY($A152,TODAY()-2),2,FALSE())),$E62)</f>
        <v/>
      </c>
      <c r="U152" s="368" t="str">
        <f t="array" ref="U152">IFERROR(IFERROR(IFERROR(IF(TODAY()&gt;=$H151,VLOOKUP(XLOOKUP(U$115,dds!$2:$2,dds!$4:$4),STOCKHISTORY($A152,XLOOKUP(U$115,dds!$2:$2,dds!$4:$4)),2,FALSE()),VLOOKUP(TODAY(),STOCKHISTORY($A152,TODAY()),2,FALSE())),VLOOKUP(TODAY()-1,STOCKHISTORY($A152,TODAY()-1),2,FALSE())),VLOOKUP(TODAY()-2,STOCKHISTORY($A152,TODAY()-2),2,FALSE())),$E62)</f>
        <v/>
      </c>
      <c r="V152" s="368" t="str">
        <f t="array" ref="V152">IFERROR(IFERROR(IFERROR(IF(TODAY()&gt;=$H151,VLOOKUP(XLOOKUP(V$115,dds!$2:$2,dds!$4:$4),STOCKHISTORY($A152,XLOOKUP(V$115,dds!$2:$2,dds!$4:$4)),2,FALSE()),VLOOKUP(TODAY(),STOCKHISTORY($A152,TODAY()),2,FALSE())),VLOOKUP(TODAY()-1,STOCKHISTORY($A152,TODAY()-1),2,FALSE())),VLOOKUP(TODAY()-2,STOCKHISTORY($A152,TODAY()-2),2,FALSE())),$E62)</f>
        <v/>
      </c>
      <c r="W152" s="368" t="str">
        <f t="array" ref="W152">IFERROR(IFERROR(IFERROR(IF(TODAY()&gt;=$H151,VLOOKUP(XLOOKUP(W$115,dds!$2:$2,dds!$4:$4),STOCKHISTORY($A152,XLOOKUP(W$115,dds!$2:$2,dds!$4:$4)),2,FALSE()),VLOOKUP(TODAY(),STOCKHISTORY($A152,TODAY()),2,FALSE())),VLOOKUP(TODAY()-1,STOCKHISTORY($A152,TODAY()-1),2,FALSE())),VLOOKUP(TODAY()-2,STOCKHISTORY($A152,TODAY()-2),2,FALSE())),$E62)</f>
        <v/>
      </c>
      <c r="X152" s="368" t="str">
        <f t="array" ref="X152">IFERROR(IFERROR(IFERROR(IF(TODAY()&gt;=$H151,VLOOKUP(XLOOKUP(X$115,dds!$2:$2,dds!$4:$4),STOCKHISTORY($A152,XLOOKUP(X$115,dds!$2:$2,dds!$4:$4)),2,FALSE()),VLOOKUP(TODAY(),STOCKHISTORY($A152,TODAY()),2,FALSE())),VLOOKUP(TODAY()-1,STOCKHISTORY($A152,TODAY()-1),2,FALSE())),VLOOKUP(TODAY()-2,STOCKHISTORY($A152,TODAY()-2),2,FALSE())),$E62)</f>
        <v/>
      </c>
      <c r="Y152" s="368" t="str">
        <f t="array" ref="Y152">IFERROR(IFERROR(IFERROR(IF(TODAY()&gt;=$H151,VLOOKUP(XLOOKUP(Y$115,dds!$2:$2,dds!$4:$4),STOCKHISTORY($A152,XLOOKUP(Y$115,dds!$2:$2,dds!$4:$4)),2,FALSE()),VLOOKUP(TODAY(),STOCKHISTORY($A152,TODAY()),2,FALSE())),VLOOKUP(TODAY()-1,STOCKHISTORY($A152,TODAY()-1),2,FALSE())),VLOOKUP(TODAY()-2,STOCKHISTORY($A152,TODAY()-2),2,FALSE())),$E62)</f>
        <v/>
      </c>
      <c r="Z152" s="368" t="str">
        <f t="array" ref="Z152">IFERROR(IFERROR(IFERROR(IF(TODAY()&gt;=$H151,VLOOKUP(XLOOKUP(Z$115,dds!$2:$2,dds!$4:$4),STOCKHISTORY($A152,XLOOKUP(Z$115,dds!$2:$2,dds!$4:$4)),2,FALSE()),VLOOKUP(TODAY(),STOCKHISTORY($A152,TODAY()),2,FALSE())),VLOOKUP(TODAY()-1,STOCKHISTORY($A152,TODAY()-1),2,FALSE())),VLOOKUP(TODAY()-2,STOCKHISTORY($A152,TODAY()-2),2,FALSE())),$E62)</f>
        <v/>
      </c>
      <c r="AA152" s="368" t="str">
        <f t="array" ref="AA152">IFERROR(IFERROR(IFERROR(IF(TODAY()&gt;=$H151,VLOOKUP(XLOOKUP(AA$115,dds!$2:$2,dds!$4:$4),STOCKHISTORY($A152,XLOOKUP(AA$115,dds!$2:$2,dds!$4:$4)),2,FALSE()),VLOOKUP(TODAY(),STOCKHISTORY($A152,TODAY()),2,FALSE())),VLOOKUP(TODAY()-1,STOCKHISTORY($A152,TODAY()-1),2,FALSE())),VLOOKUP(TODAY()-2,STOCKHISTORY($A152,TODAY()-2),2,FALSE())),$E62)</f>
        <v/>
      </c>
      <c r="AB152" s="368" t="str">
        <f t="array" ref="AB152">IFERROR(IFERROR(IFERROR(IF(TODAY()&gt;=$H151,VLOOKUP(XLOOKUP(AB$115,dds!$2:$2,dds!$4:$4),STOCKHISTORY($A152,XLOOKUP(AB$115,dds!$2:$2,dds!$4:$4)),2,FALSE()),VLOOKUP(TODAY(),STOCKHISTORY($A152,TODAY()),2,FALSE())),VLOOKUP(TODAY()-1,STOCKHISTORY($A152,TODAY()-1),2,FALSE())),VLOOKUP(TODAY()-2,STOCKHISTORY($A152,TODAY()-2),2,FALSE())),$E62)</f>
        <v/>
      </c>
      <c r="AC152" s="368" t="str">
        <f t="array" ref="AC152">IFERROR(IFERROR(IFERROR(IF(TODAY()&gt;=$H151,VLOOKUP(XLOOKUP(AC$115,dds!$2:$2,dds!$4:$4),STOCKHISTORY($A152,XLOOKUP(AC$115,dds!$2:$2,dds!$4:$4)),2,FALSE()),VLOOKUP(TODAY(),STOCKHISTORY($A152,TODAY()),2,FALSE())),VLOOKUP(TODAY()-1,STOCKHISTORY($A152,TODAY()-1),2,FALSE())),VLOOKUP(TODAY()-2,STOCKHISTORY($A152,TODAY()-2),2,FALSE())),$E62)</f>
        <v/>
      </c>
      <c r="AD152" s="368" t="str">
        <f t="array" ref="AD152">IFERROR(IFERROR(IFERROR(IF(TODAY()&gt;=$H151,VLOOKUP(XLOOKUP(AD$115,dds!$2:$2,dds!$4:$4),STOCKHISTORY($A152,XLOOKUP(AD$115,dds!$2:$2,dds!$4:$4)),2,FALSE()),VLOOKUP(TODAY(),STOCKHISTORY($A152,TODAY()),2,FALSE())),VLOOKUP(TODAY()-1,STOCKHISTORY($A152,TODAY()-1),2,FALSE())),VLOOKUP(TODAY()-2,STOCKHISTORY($A152,TODAY()-2),2,FALSE())),$E62)</f>
        <v/>
      </c>
      <c r="AE152" s="368" t="str">
        <f t="array" ref="AE152">IFERROR(IFERROR(IFERROR(IF(TODAY()&gt;=$H151,VLOOKUP(XLOOKUP(AE$115,dds!$2:$2,dds!$4:$4),STOCKHISTORY($A152,XLOOKUP(AE$115,dds!$2:$2,dds!$4:$4)),2,FALSE()),VLOOKUP(TODAY(),STOCKHISTORY($A152,TODAY()),2,FALSE())),VLOOKUP(TODAY()-1,STOCKHISTORY($A152,TODAY()-1),2,FALSE())),VLOOKUP(TODAY()-2,STOCKHISTORY($A152,TODAY()-2),2,FALSE())),$E62)</f>
        <v/>
      </c>
      <c r="AF152" s="368" t="str">
        <f t="array" ref="AF152">IFERROR(IFERROR(IFERROR(IF(TODAY()&gt;=$H151,VLOOKUP(XLOOKUP(AF$115,dds!$2:$2,dds!$4:$4),STOCKHISTORY($A152,XLOOKUP(AF$115,dds!$2:$2,dds!$4:$4)),2,FALSE()),VLOOKUP(TODAY(),STOCKHISTORY($A152,TODAY()),2,FALSE())),VLOOKUP(TODAY()-1,STOCKHISTORY($A152,TODAY()-1),2,FALSE())),VLOOKUP(TODAY()-2,STOCKHISTORY($A152,TODAY()-2),2,FALSE())),$E62)</f>
        <v/>
      </c>
      <c r="AG152" s="368" t="str">
        <f t="array" ref="AG152">IFERROR(IFERROR(IFERROR(IF(TODAY()&gt;=$H151,VLOOKUP(XLOOKUP(AG$115,dds!$2:$2,dds!$4:$4),STOCKHISTORY($A152,XLOOKUP(AG$115,dds!$2:$2,dds!$4:$4)),2,FALSE()),VLOOKUP(TODAY(),STOCKHISTORY($A152,TODAY()),2,FALSE())),VLOOKUP(TODAY()-1,STOCKHISTORY($A152,TODAY()-1),2,FALSE())),VLOOKUP(TODAY()-2,STOCKHISTORY($A152,TODAY()-2),2,FALSE())),$E62)</f>
        <v/>
      </c>
      <c r="AH152" s="368" t="str">
        <f t="array" ref="AH152">IFERROR(IFERROR(IFERROR(IF(TODAY()&gt;=$H151,VLOOKUP(XLOOKUP(AH$115,dds!$2:$2,dds!$4:$4),STOCKHISTORY($A152,XLOOKUP(AH$115,dds!$2:$2,dds!$4:$4)),2,FALSE()),VLOOKUP(TODAY(),STOCKHISTORY($A152,TODAY()),2,FALSE())),VLOOKUP(TODAY()-1,STOCKHISTORY($A152,TODAY()-1),2,FALSE())),VLOOKUP(TODAY()-2,STOCKHISTORY($A152,TODAY()-2),2,FALSE())),$E62)</f>
        <v/>
      </c>
      <c r="AI152" s="368" t="str">
        <f t="array" ref="AI152">IFERROR(IFERROR(IFERROR(IF(TODAY()&gt;=$H151,VLOOKUP(XLOOKUP(AI$115,dds!$2:$2,dds!$4:$4),STOCKHISTORY($A152,XLOOKUP(AI$115,dds!$2:$2,dds!$4:$4)),2,FALSE()),VLOOKUP(TODAY(),STOCKHISTORY($A152,TODAY()),2,FALSE())),VLOOKUP(TODAY()-1,STOCKHISTORY($A152,TODAY()-1),2,FALSE())),VLOOKUP(TODAY()-2,STOCKHISTORY($A152,TODAY()-2),2,FALSE())),$E62)</f>
        <v/>
      </c>
      <c r="AJ152" s="368" t="str">
        <f t="array" ref="AJ152">IFERROR(IFERROR(IFERROR(IF(TODAY()&gt;=$H151,VLOOKUP(XLOOKUP(AJ$115,dds!$2:$2,dds!$4:$4),STOCKHISTORY($A152,XLOOKUP(AJ$115,dds!$2:$2,dds!$4:$4)),2,FALSE()),VLOOKUP(TODAY(),STOCKHISTORY($A152,TODAY()),2,FALSE())),VLOOKUP(TODAY()-1,STOCKHISTORY($A152,TODAY()-1),2,FALSE())),VLOOKUP(TODAY()-2,STOCKHISTORY($A152,TODAY()-2),2,FALSE())),$E62)</f>
        <v/>
      </c>
      <c r="AK152" s="368" t="str">
        <f t="array" ref="AK152">IFERROR(IFERROR(IFERROR(IF(TODAY()&gt;=$H151,VLOOKUP(XLOOKUP(AK$115,dds!$2:$2,dds!$4:$4),STOCKHISTORY($A152,XLOOKUP(AK$115,dds!$2:$2,dds!$4:$4)),2,FALSE()),VLOOKUP(TODAY(),STOCKHISTORY($A152,TODAY()),2,FALSE())),VLOOKUP(TODAY()-1,STOCKHISTORY($A152,TODAY()-1),2,FALSE())),VLOOKUP(TODAY()-2,STOCKHISTORY($A152,TODAY()-2),2,FALSE())),$E62)</f>
        <v/>
      </c>
      <c r="AL152" s="368" t="str">
        <f t="array" ref="AL152">IFERROR(IFERROR(IFERROR(IF(TODAY()&gt;=$H151,VLOOKUP(XLOOKUP(AL$115,dds!$2:$2,dds!$4:$4),STOCKHISTORY($A152,XLOOKUP(AL$115,dds!$2:$2,dds!$4:$4)),2,FALSE()),VLOOKUP(TODAY(),STOCKHISTORY($A152,TODAY()),2,FALSE())),VLOOKUP(TODAY()-1,STOCKHISTORY($A152,TODAY()-1),2,FALSE())),VLOOKUP(TODAY()-2,STOCKHISTORY($A152,TODAY()-2),2,FALSE())),$E62)</f>
        <v/>
      </c>
      <c r="AM152" s="368" t="str">
        <f t="array" ref="AM152">IFERROR(IFERROR(IFERROR(IF(TODAY()&gt;=$H151,VLOOKUP(XLOOKUP(AM$115,dds!$2:$2,dds!$4:$4),STOCKHISTORY($A152,XLOOKUP(AM$115,dds!$2:$2,dds!$4:$4)),2,FALSE()),VLOOKUP(TODAY(),STOCKHISTORY($A152,TODAY()),2,FALSE())),VLOOKUP(TODAY()-1,STOCKHISTORY($A152,TODAY()-1),2,FALSE())),VLOOKUP(TODAY()-2,STOCKHISTORY($A152,TODAY()-2),2,FALSE())),$E62)</f>
        <v/>
      </c>
      <c r="AN152" s="368" t="str">
        <f t="array" ref="AN152">IFERROR(IFERROR(IFERROR(IF(TODAY()&gt;=$H151,VLOOKUP(XLOOKUP(AN$115,dds!$2:$2,dds!$4:$4),STOCKHISTORY($A152,XLOOKUP(AN$115,dds!$2:$2,dds!$4:$4)),2,FALSE()),VLOOKUP(TODAY(),STOCKHISTORY($A152,TODAY()),2,FALSE())),VLOOKUP(TODAY()-1,STOCKHISTORY($A152,TODAY()-1),2,FALSE())),VLOOKUP(TODAY()-2,STOCKHISTORY($A152,TODAY()-2),2,FALSE())),$E62)</f>
        <v/>
      </c>
      <c r="AO152" s="368" t="str">
        <f t="array" ref="AO152">IFERROR(IFERROR(IFERROR(IF(TODAY()&gt;=$H151,VLOOKUP(XLOOKUP(AO$115,dds!$2:$2,dds!$4:$4),STOCKHISTORY($A152,XLOOKUP(AO$115,dds!$2:$2,dds!$4:$4)),2,FALSE()),VLOOKUP(TODAY(),STOCKHISTORY($A152,TODAY()),2,FALSE())),VLOOKUP(TODAY()-1,STOCKHISTORY($A152,TODAY()-1),2,FALSE())),VLOOKUP(TODAY()-2,STOCKHISTORY($A152,TODAY()-2),2,FALSE())),$E62)</f>
        <v/>
      </c>
      <c r="AP152" s="368" t="str">
        <f t="array" ref="AP152">IFERROR(IFERROR(IFERROR(IF(TODAY()&gt;=$H151,VLOOKUP(XLOOKUP(AP$115,dds!$2:$2,dds!$4:$4),STOCKHISTORY($A152,XLOOKUP(AP$115,dds!$2:$2,dds!$4:$4)),2,FALSE()),VLOOKUP(TODAY(),STOCKHISTORY($A152,TODAY()),2,FALSE())),VLOOKUP(TODAY()-1,STOCKHISTORY($A152,TODAY()-1),2,FALSE())),VLOOKUP(TODAY()-2,STOCKHISTORY($A152,TODAY()-2),2,FALSE())),$E62)</f>
        <v/>
      </c>
      <c r="AQ152" s="368" t="str">
        <f t="array" ref="AQ152">IFERROR(IFERROR(IFERROR(IF(TODAY()&gt;=$H151,VLOOKUP(XLOOKUP(AQ$115,dds!$2:$2,dds!$4:$4),STOCKHISTORY($A152,XLOOKUP(AQ$115,dds!$2:$2,dds!$4:$4)),2,FALSE()),VLOOKUP(TODAY(),STOCKHISTORY($A152,TODAY()),2,FALSE())),VLOOKUP(TODAY()-1,STOCKHISTORY($A152,TODAY()-1),2,FALSE())),VLOOKUP(TODAY()-2,STOCKHISTORY($A152,TODAY()-2),2,FALSE())),$E62)</f>
        <v/>
      </c>
      <c r="AR152" s="368" t="str">
        <f t="array" ref="AR152">IFERROR(IFERROR(IFERROR(IF(TODAY()&gt;=$H151,VLOOKUP(XLOOKUP(AR$115,dds!$2:$2,dds!$4:$4),STOCKHISTORY($A152,XLOOKUP(AR$115,dds!$2:$2,dds!$4:$4)),2,FALSE()),VLOOKUP(TODAY(),STOCKHISTORY($A152,TODAY()),2,FALSE())),VLOOKUP(TODAY()-1,STOCKHISTORY($A152,TODAY()-1),2,FALSE())),VLOOKUP(TODAY()-2,STOCKHISTORY($A152,TODAY()-2),2,FALSE())),$E62)</f>
        <v/>
      </c>
      <c r="AS152" s="368" t="str">
        <f t="array" ref="AS152">IFERROR(IFERROR(IFERROR(IF(TODAY()&gt;=$H151,VLOOKUP(XLOOKUP(AS$115,dds!$2:$2,dds!$4:$4),STOCKHISTORY($A152,XLOOKUP(AS$115,dds!$2:$2,dds!$4:$4)),2,FALSE()),VLOOKUP(TODAY(),STOCKHISTORY($A152,TODAY()),2,FALSE())),VLOOKUP(TODAY()-1,STOCKHISTORY($A152,TODAY()-1),2,FALSE())),VLOOKUP(TODAY()-2,STOCKHISTORY($A152,TODAY()-2),2,FALSE())),$E62)</f>
        <v/>
      </c>
      <c r="AT152" s="368" t="str">
        <f t="array" ref="AT152">IFERROR(IFERROR(IFERROR(IF(TODAY()&gt;=$H151,VLOOKUP(XLOOKUP(AT$115,dds!$2:$2,dds!$4:$4),STOCKHISTORY($A152,XLOOKUP(AT$115,dds!$2:$2,dds!$4:$4)),2,FALSE()),VLOOKUP(TODAY(),STOCKHISTORY($A152,TODAY()),2,FALSE())),VLOOKUP(TODAY()-1,STOCKHISTORY($A152,TODAY()-1),2,FALSE())),VLOOKUP(TODAY()-2,STOCKHISTORY($A152,TODAY()-2),2,FALSE())),$E62)</f>
        <v/>
      </c>
      <c r="AU152" s="368" t="str">
        <f t="array" ref="AU152">IFERROR(IFERROR(IFERROR(IF(TODAY()&gt;=$H151,VLOOKUP(XLOOKUP(AU$115,dds!$2:$2,dds!$4:$4),STOCKHISTORY($A152,XLOOKUP(AU$115,dds!$2:$2,dds!$4:$4)),2,FALSE()),VLOOKUP(TODAY(),STOCKHISTORY($A152,TODAY()),2,FALSE())),VLOOKUP(TODAY()-1,STOCKHISTORY($A152,TODAY()-1),2,FALSE())),VLOOKUP(TODAY()-2,STOCKHISTORY($A152,TODAY()-2),2,FALSE())),$E62)</f>
        <v/>
      </c>
      <c r="AV152" s="368" t="str">
        <f t="array" ref="AV152">IFERROR(IFERROR(IFERROR(IF(TODAY()&gt;=$H151,VLOOKUP(XLOOKUP(AV$115,dds!$2:$2,dds!$4:$4),STOCKHISTORY($A152,XLOOKUP(AV$115,dds!$2:$2,dds!$4:$4)),2,FALSE()),VLOOKUP(TODAY(),STOCKHISTORY($A152,TODAY()),2,FALSE())),VLOOKUP(TODAY()-1,STOCKHISTORY($A152,TODAY()-1),2,FALSE())),VLOOKUP(TODAY()-2,STOCKHISTORY($A152,TODAY()-2),2,FALSE())),$E62)</f>
        <v/>
      </c>
      <c r="AW152" s="368" t="str">
        <f t="array" ref="AW152">IFERROR(IFERROR(IFERROR(IF(TODAY()&gt;=$H151,VLOOKUP(XLOOKUP(AW$115,dds!$2:$2,dds!$4:$4),STOCKHISTORY($A152,XLOOKUP(AW$115,dds!$2:$2,dds!$4:$4)),2,FALSE()),VLOOKUP(TODAY(),STOCKHISTORY($A152,TODAY()),2,FALSE())),VLOOKUP(TODAY()-1,STOCKHISTORY($A152,TODAY()-1),2,FALSE())),VLOOKUP(TODAY()-2,STOCKHISTORY($A152,TODAY()-2),2,FALSE())),$E62)</f>
        <v/>
      </c>
      <c r="AX152" s="368" t="str">
        <f t="array" ref="AX152">IFERROR(IFERROR(IFERROR(IF(TODAY()&gt;=$H151,VLOOKUP(XLOOKUP(AX$115,dds!$2:$2,dds!$4:$4),STOCKHISTORY($A152,XLOOKUP(AX$115,dds!$2:$2,dds!$4:$4)),2,FALSE()),VLOOKUP(TODAY(),STOCKHISTORY($A152,TODAY()),2,FALSE())),VLOOKUP(TODAY()-1,STOCKHISTORY($A152,TODAY()-1),2,FALSE())),VLOOKUP(TODAY()-2,STOCKHISTORY($A152,TODAY()-2),2,FALSE())),$E62)</f>
        <v/>
      </c>
      <c r="AY152" s="368" t="str">
        <f t="array" ref="AY152">IFERROR(IFERROR(IFERROR(IF(TODAY()&gt;=$H151,VLOOKUP(XLOOKUP(AY$115,dds!$2:$2,dds!$4:$4),STOCKHISTORY($A152,XLOOKUP(AY$115,dds!$2:$2,dds!$4:$4)),2,FALSE()),VLOOKUP(TODAY(),STOCKHISTORY($A152,TODAY()),2,FALSE())),VLOOKUP(TODAY()-1,STOCKHISTORY($A152,TODAY()-1),2,FALSE())),VLOOKUP(TODAY()-2,STOCKHISTORY($A152,TODAY()-2),2,FALSE())),$E62)</f>
        <v/>
      </c>
      <c r="AZ152" s="368" t="str">
        <f t="array" ref="AZ152">IFERROR(IFERROR(IFERROR(IF(TODAY()&gt;=$H151,VLOOKUP(XLOOKUP(AZ$115,dds!$2:$2,dds!$4:$4),STOCKHISTORY($A152,XLOOKUP(AZ$115,dds!$2:$2,dds!$4:$4)),2,FALSE()),VLOOKUP(TODAY(),STOCKHISTORY($A152,TODAY()),2,FALSE())),VLOOKUP(TODAY()-1,STOCKHISTORY($A152,TODAY()-1),2,FALSE())),VLOOKUP(TODAY()-2,STOCKHISTORY($A152,TODAY()-2),2,FALSE())),$E62)</f>
        <v/>
      </c>
      <c r="BA152" s="368" t="str">
        <f t="array" ref="BA152">IFERROR(IFERROR(IFERROR(IF(TODAY()&gt;=$H151,VLOOKUP(XLOOKUP(BA$115,dds!$2:$2,dds!$4:$4),STOCKHISTORY($A152,XLOOKUP(BA$115,dds!$2:$2,dds!$4:$4)),2,FALSE()),VLOOKUP(TODAY(),STOCKHISTORY($A152,TODAY()),2,FALSE())),VLOOKUP(TODAY()-1,STOCKHISTORY($A152,TODAY()-1),2,FALSE())),VLOOKUP(TODAY()-2,STOCKHISTORY($A152,TODAY()-2),2,FALSE())),$E62)</f>
        <v/>
      </c>
      <c r="BB152" s="368" t="str">
        <f t="array" ref="BB152">IFERROR(IFERROR(IFERROR(IF(TODAY()&gt;=$H151,VLOOKUP(XLOOKUP(BB$115,dds!$2:$2,dds!$4:$4),STOCKHISTORY($A152,XLOOKUP(BB$115,dds!$2:$2,dds!$4:$4)),2,FALSE()),VLOOKUP(TODAY(),STOCKHISTORY($A152,TODAY()),2,FALSE())),VLOOKUP(TODAY()-1,STOCKHISTORY($A152,TODAY()-1),2,FALSE())),VLOOKUP(TODAY()-2,STOCKHISTORY($A152,TODAY()-2),2,FALSE())),$E62)</f>
        <v/>
      </c>
      <c r="BC152" s="368" t="str">
        <f t="array" ref="BC152">IFERROR(IFERROR(IFERROR(IF(TODAY()&gt;=$H151,VLOOKUP(XLOOKUP(BC$115,dds!$2:$2,dds!$4:$4),STOCKHISTORY($A152,XLOOKUP(BC$115,dds!$2:$2,dds!$4:$4)),2,FALSE()),VLOOKUP(TODAY(),STOCKHISTORY($A152,TODAY()),2,FALSE())),VLOOKUP(TODAY()-1,STOCKHISTORY($A152,TODAY()-1),2,FALSE())),VLOOKUP(TODAY()-2,STOCKHISTORY($A152,TODAY()-2),2,FALSE())),$E62)</f>
        <v/>
      </c>
      <c r="BD152" s="368" t="str">
        <f t="array" ref="BD152">IFERROR(IFERROR(IFERROR(IF(TODAY()&gt;=$H151,VLOOKUP(XLOOKUP(BD$115,dds!$2:$2,dds!$4:$4),STOCKHISTORY($A152,XLOOKUP(BD$115,dds!$2:$2,dds!$4:$4)),2,FALSE()),VLOOKUP(TODAY(),STOCKHISTORY($A152,TODAY()),2,FALSE())),VLOOKUP(TODAY()-1,STOCKHISTORY($A152,TODAY()-1),2,FALSE())),VLOOKUP(TODAY()-2,STOCKHISTORY($A152,TODAY()-2),2,FALSE())),$E62)</f>
        <v/>
      </c>
      <c r="BE152" s="368" t="str">
        <f t="array" ref="BE152">IFERROR(IFERROR(IFERROR(IF(TODAY()&gt;=$H151,VLOOKUP(XLOOKUP(BE$115,dds!$2:$2,dds!$4:$4),STOCKHISTORY($A152,XLOOKUP(BE$115,dds!$2:$2,dds!$4:$4)),2,FALSE()),VLOOKUP(TODAY(),STOCKHISTORY($A152,TODAY()),2,FALSE())),VLOOKUP(TODAY()-1,STOCKHISTORY($A152,TODAY()-1),2,FALSE())),VLOOKUP(TODAY()-2,STOCKHISTORY($A152,TODAY()-2),2,FALSE())),$E62)</f>
        <v/>
      </c>
      <c r="BF152" s="368" t="str">
        <f t="array" ref="BF152">IFERROR(IFERROR(IFERROR(IF(TODAY()&gt;=$H151,VLOOKUP(XLOOKUP(BF$115,dds!$2:$2,dds!$4:$4),STOCKHISTORY($A152,XLOOKUP(BF$115,dds!$2:$2,dds!$4:$4)),2,FALSE()),VLOOKUP(TODAY(),STOCKHISTORY($A152,TODAY()),2,FALSE())),VLOOKUP(TODAY()-1,STOCKHISTORY($A152,TODAY()-1),2,FALSE())),VLOOKUP(TODAY()-2,STOCKHISTORY($A152,TODAY()-2),2,FALSE())),$E62)</f>
        <v/>
      </c>
      <c r="BG152" s="368" t="str">
        <f t="array" ref="BG152">IFERROR(IFERROR(IFERROR(IF(TODAY()&gt;=$H151,VLOOKUP(XLOOKUP(BG$115,dds!$2:$2,dds!$4:$4),STOCKHISTORY($A152,XLOOKUP(BG$115,dds!$2:$2,dds!$4:$4)),2,FALSE()),VLOOKUP(TODAY(),STOCKHISTORY($A152,TODAY()),2,FALSE())),VLOOKUP(TODAY()-1,STOCKHISTORY($A152,TODAY()-1),2,FALSE())),VLOOKUP(TODAY()-2,STOCKHISTORY($A152,TODAY()-2),2,FALSE())),$E62)</f>
        <v/>
      </c>
      <c r="BH152" s="368" t="str">
        <f t="array" ref="BH152">IFERROR(IFERROR(IFERROR(IF(TODAY()&gt;=$H151,VLOOKUP(XLOOKUP(BH$115,dds!$2:$2,dds!$4:$4),STOCKHISTORY($A152,XLOOKUP(BH$115,dds!$2:$2,dds!$4:$4)),2,FALSE()),VLOOKUP(TODAY(),STOCKHISTORY($A152,TODAY()),2,FALSE())),VLOOKUP(TODAY()-1,STOCKHISTORY($A152,TODAY()-1),2,FALSE())),VLOOKUP(TODAY()-2,STOCKHISTORY($A152,TODAY()-2),2,FALSE())),$E62)</f>
        <v/>
      </c>
      <c r="BI152" s="368" t="str">
        <f t="array" ref="BI152">IFERROR(IFERROR(IFERROR(IF(TODAY()&gt;=$H151,VLOOKUP(XLOOKUP(BI$115,dds!$2:$2,dds!$4:$4),STOCKHISTORY($A152,XLOOKUP(BI$115,dds!$2:$2,dds!$4:$4)),2,FALSE()),VLOOKUP(TODAY(),STOCKHISTORY($A152,TODAY()),2,FALSE())),VLOOKUP(TODAY()-1,STOCKHISTORY($A152,TODAY()-1),2,FALSE())),VLOOKUP(TODAY()-2,STOCKHISTORY($A152,TODAY()-2),2,FALSE())),$E62)</f>
        <v/>
      </c>
      <c r="BJ152" s="368" t="str">
        <f t="array" ref="BJ152">IFERROR(IFERROR(IFERROR(IF(TODAY()&gt;=$H151,VLOOKUP(XLOOKUP(BJ$115,dds!$2:$2,dds!$4:$4),STOCKHISTORY($A152,XLOOKUP(BJ$115,dds!$2:$2,dds!$4:$4)),2,FALSE()),VLOOKUP(TODAY(),STOCKHISTORY($A152,TODAY()),2,FALSE())),VLOOKUP(TODAY()-1,STOCKHISTORY($A152,TODAY()-1),2,FALSE())),VLOOKUP(TODAY()-2,STOCKHISTORY($A152,TODAY()-2),2,FALSE())),$E62)</f>
        <v/>
      </c>
      <c r="BK152" s="368" t="str">
        <f t="array" ref="BK152">IFERROR(IFERROR(IFERROR(IF(TODAY()&gt;=$H151,VLOOKUP(XLOOKUP(BK$115,dds!$2:$2,dds!$4:$4),STOCKHISTORY($A152,XLOOKUP(BK$115,dds!$2:$2,dds!$4:$4)),2,FALSE()),VLOOKUP(TODAY(),STOCKHISTORY($A152,TODAY()),2,FALSE())),VLOOKUP(TODAY()-1,STOCKHISTORY($A152,TODAY()-1),2,FALSE())),VLOOKUP(TODAY()-2,STOCKHISTORY($A152,TODAY()-2),2,FALSE())),$E62)</f>
        <v/>
      </c>
      <c r="BL152" s="368" t="str">
        <f t="array" ref="BL152">IFERROR(IFERROR(IFERROR(IF(TODAY()&gt;=$H151,VLOOKUP(XLOOKUP(BL$115,dds!$2:$2,dds!$4:$4),STOCKHISTORY($A152,XLOOKUP(BL$115,dds!$2:$2,dds!$4:$4)),2,FALSE()),VLOOKUP(TODAY(),STOCKHISTORY($A152,TODAY()),2,FALSE())),VLOOKUP(TODAY()-1,STOCKHISTORY($A152,TODAY()-1),2,FALSE())),VLOOKUP(TODAY()-2,STOCKHISTORY($A152,TODAY()-2),2,FALSE())),$E62)</f>
        <v/>
      </c>
    </row>
    <row r="153" ht="14.25" customHeight="1">
      <c r="A153" s="367"/>
      <c r="B153" s="367"/>
      <c r="C153" s="440" t="str">
        <f t="shared" si="2"/>
        <v/>
      </c>
      <c r="D153" s="367"/>
      <c r="E153" s="368" t="str">
        <f t="array" ref="E153">IFERROR(IFERROR(IFERROR(IF(TODAY()&gt;=$H152,VLOOKUP(XLOOKUP(E$115,dds!$2:$2,dds!$4:$4),STOCKHISTORY($A153,XLOOKUP(E$115,dds!$2:$2,dds!$4:$4)),2,FALSE()),VLOOKUP(TODAY(),STOCKHISTORY($A153,TODAY()),2,FALSE())),VLOOKUP(TODAY()-1,STOCKHISTORY($A153,TODAY()-1),2,FALSE())),VLOOKUP(TODAY()-2,STOCKHISTORY($A153,TODAY()-2),2,FALSE())),$E63)</f>
        <v/>
      </c>
      <c r="F153" s="368" t="str">
        <f t="array" ref="F153">IFERROR(IFERROR(IFERROR(IF(TODAY()&gt;=$H152,VLOOKUP(XLOOKUP(F$115,dds!$2:$2,dds!$4:$4),STOCKHISTORY($A153,XLOOKUP(F$115,dds!$2:$2,dds!$4:$4)),2,FALSE()),VLOOKUP(TODAY(),STOCKHISTORY($A153,TODAY()),2,FALSE())),VLOOKUP(TODAY()-1,STOCKHISTORY($A153,TODAY()-1),2,FALSE())),VLOOKUP(TODAY()-2,STOCKHISTORY($A153,TODAY()-2),2,FALSE())),$E63)</f>
        <v/>
      </c>
      <c r="G153" s="368" t="str">
        <f t="array" ref="G153">IFERROR(IFERROR(IFERROR(IF(TODAY()&gt;=$H152,VLOOKUP(XLOOKUP(G$115,dds!$2:$2,dds!$4:$4),STOCKHISTORY($A153,XLOOKUP(G$115,dds!$2:$2,dds!$4:$4)),2,FALSE()),VLOOKUP(TODAY(),STOCKHISTORY($A153,TODAY()),2,FALSE())),VLOOKUP(TODAY()-1,STOCKHISTORY($A153,TODAY()-1),2,FALSE())),VLOOKUP(TODAY()-2,STOCKHISTORY($A153,TODAY()-2),2,FALSE())),$E63)</f>
        <v/>
      </c>
      <c r="H153" s="368" t="str">
        <f t="array" ref="H153">IFERROR(IFERROR(IFERROR(IF(TODAY()&gt;=$H152,VLOOKUP(XLOOKUP(H$115,dds!$2:$2,dds!$4:$4),STOCKHISTORY($A153,XLOOKUP(H$115,dds!$2:$2,dds!$4:$4)),2,FALSE()),VLOOKUP(TODAY(),STOCKHISTORY($A153,TODAY()),2,FALSE())),VLOOKUP(TODAY()-1,STOCKHISTORY($A153,TODAY()-1),2,FALSE())),VLOOKUP(TODAY()-2,STOCKHISTORY($A153,TODAY()-2),2,FALSE())),$E63)</f>
        <v/>
      </c>
      <c r="I153" s="368" t="str">
        <f t="array" ref="I153">IFERROR(IFERROR(IFERROR(IF(TODAY()&gt;=$H152,VLOOKUP(XLOOKUP(I$115,dds!$2:$2,dds!$4:$4),STOCKHISTORY($A153,XLOOKUP(I$115,dds!$2:$2,dds!$4:$4)),2,FALSE()),VLOOKUP(TODAY(),STOCKHISTORY($A153,TODAY()),2,FALSE())),VLOOKUP(TODAY()-1,STOCKHISTORY($A153,TODAY()-1),2,FALSE())),VLOOKUP(TODAY()-2,STOCKHISTORY($A153,TODAY()-2),2,FALSE())),$E63)</f>
        <v/>
      </c>
      <c r="J153" s="368" t="str">
        <f t="array" ref="J153">IFERROR(IFERROR(IFERROR(IF(TODAY()&gt;=$H152,VLOOKUP(XLOOKUP(J$115,dds!$2:$2,dds!$4:$4),STOCKHISTORY($A153,XLOOKUP(J$115,dds!$2:$2,dds!$4:$4)),2,FALSE()),VLOOKUP(TODAY(),STOCKHISTORY($A153,TODAY()),2,FALSE())),VLOOKUP(TODAY()-1,STOCKHISTORY($A153,TODAY()-1),2,FALSE())),VLOOKUP(TODAY()-2,STOCKHISTORY($A153,TODAY()-2),2,FALSE())),$E63)</f>
        <v/>
      </c>
      <c r="K153" s="368" t="str">
        <f t="array" ref="K153">IFERROR(IFERROR(IFERROR(IF(TODAY()&gt;=$H152,VLOOKUP(XLOOKUP(K$115,dds!$2:$2,dds!$4:$4),STOCKHISTORY($A153,XLOOKUP(K$115,dds!$2:$2,dds!$4:$4)),2,FALSE()),VLOOKUP(TODAY(),STOCKHISTORY($A153,TODAY()),2,FALSE())),VLOOKUP(TODAY()-1,STOCKHISTORY($A153,TODAY()-1),2,FALSE())),VLOOKUP(TODAY()-2,STOCKHISTORY($A153,TODAY()-2),2,FALSE())),$E63)</f>
        <v/>
      </c>
      <c r="L153" s="368" t="str">
        <f t="array" ref="L153">IFERROR(IFERROR(IFERROR(IF(TODAY()&gt;=$H152,VLOOKUP(XLOOKUP(L$115,dds!$2:$2,dds!$4:$4),STOCKHISTORY($A153,XLOOKUP(L$115,dds!$2:$2,dds!$4:$4)),2,FALSE()),VLOOKUP(TODAY(),STOCKHISTORY($A153,TODAY()),2,FALSE())),VLOOKUP(TODAY()-1,STOCKHISTORY($A153,TODAY()-1),2,FALSE())),VLOOKUP(TODAY()-2,STOCKHISTORY($A153,TODAY()-2),2,FALSE())),$E63)</f>
        <v/>
      </c>
      <c r="M153" s="368" t="str">
        <f t="array" ref="M153">IFERROR(IFERROR(IFERROR(IF(TODAY()&gt;=$H152,VLOOKUP(XLOOKUP(M$115,dds!$2:$2,dds!$4:$4),STOCKHISTORY($A153,XLOOKUP(M$115,dds!$2:$2,dds!$4:$4)),2,FALSE()),VLOOKUP(TODAY(),STOCKHISTORY($A153,TODAY()),2,FALSE())),VLOOKUP(TODAY()-1,STOCKHISTORY($A153,TODAY()-1),2,FALSE())),VLOOKUP(TODAY()-2,STOCKHISTORY($A153,TODAY()-2),2,FALSE())),$E63)</f>
        <v/>
      </c>
      <c r="N153" s="368" t="str">
        <f t="array" ref="N153">IFERROR(IFERROR(IFERROR(IF(TODAY()&gt;=$H152,VLOOKUP(XLOOKUP(N$115,dds!$2:$2,dds!$4:$4),STOCKHISTORY($A153,XLOOKUP(N$115,dds!$2:$2,dds!$4:$4)),2,FALSE()),VLOOKUP(TODAY(),STOCKHISTORY($A153,TODAY()),2,FALSE())),VLOOKUP(TODAY()-1,STOCKHISTORY($A153,TODAY()-1),2,FALSE())),VLOOKUP(TODAY()-2,STOCKHISTORY($A153,TODAY()-2),2,FALSE())),$E63)</f>
        <v/>
      </c>
      <c r="O153" s="368" t="str">
        <f t="array" ref="O153">IFERROR(IFERROR(IFERROR(IF(TODAY()&gt;=$H152,VLOOKUP(XLOOKUP(O$115,dds!$2:$2,dds!$4:$4),STOCKHISTORY($A153,XLOOKUP(O$115,dds!$2:$2,dds!$4:$4)),2,FALSE()),VLOOKUP(TODAY(),STOCKHISTORY($A153,TODAY()),2,FALSE())),VLOOKUP(TODAY()-1,STOCKHISTORY($A153,TODAY()-1),2,FALSE())),VLOOKUP(TODAY()-2,STOCKHISTORY($A153,TODAY()-2),2,FALSE())),$E63)</f>
        <v/>
      </c>
      <c r="P153" s="368" t="str">
        <f t="array" ref="P153">IFERROR(IFERROR(IFERROR(IF(TODAY()&gt;=$H152,VLOOKUP(XLOOKUP(P$115,dds!$2:$2,dds!$4:$4),STOCKHISTORY($A153,XLOOKUP(P$115,dds!$2:$2,dds!$4:$4)),2,FALSE()),VLOOKUP(TODAY(),STOCKHISTORY($A153,TODAY()),2,FALSE())),VLOOKUP(TODAY()-1,STOCKHISTORY($A153,TODAY()-1),2,FALSE())),VLOOKUP(TODAY()-2,STOCKHISTORY($A153,TODAY()-2),2,FALSE())),$E63)</f>
        <v/>
      </c>
      <c r="Q153" s="368" t="str">
        <f t="array" ref="Q153">IFERROR(IFERROR(IFERROR(IF(TODAY()&gt;=$H152,VLOOKUP(XLOOKUP(Q$115,dds!$2:$2,dds!$4:$4),STOCKHISTORY($A153,XLOOKUP(Q$115,dds!$2:$2,dds!$4:$4)),2,FALSE()),VLOOKUP(TODAY(),STOCKHISTORY($A153,TODAY()),2,FALSE())),VLOOKUP(TODAY()-1,STOCKHISTORY($A153,TODAY()-1),2,FALSE())),VLOOKUP(TODAY()-2,STOCKHISTORY($A153,TODAY()-2),2,FALSE())),$E63)</f>
        <v/>
      </c>
      <c r="R153" s="368" t="str">
        <f t="array" ref="R153">IFERROR(IFERROR(IFERROR(IF(TODAY()&gt;=$H152,VLOOKUP(XLOOKUP(R$115,dds!$2:$2,dds!$4:$4),STOCKHISTORY($A153,XLOOKUP(R$115,dds!$2:$2,dds!$4:$4)),2,FALSE()),VLOOKUP(TODAY(),STOCKHISTORY($A153,TODAY()),2,FALSE())),VLOOKUP(TODAY()-1,STOCKHISTORY($A153,TODAY()-1),2,FALSE())),VLOOKUP(TODAY()-2,STOCKHISTORY($A153,TODAY()-2),2,FALSE())),$E63)</f>
        <v/>
      </c>
      <c r="S153" s="368" t="str">
        <f t="array" ref="S153">IFERROR(IFERROR(IFERROR(IF(TODAY()&gt;=$H152,VLOOKUP(XLOOKUP(S$115,dds!$2:$2,dds!$4:$4),STOCKHISTORY($A153,XLOOKUP(S$115,dds!$2:$2,dds!$4:$4)),2,FALSE()),VLOOKUP(TODAY(),STOCKHISTORY($A153,TODAY()),2,FALSE())),VLOOKUP(TODAY()-1,STOCKHISTORY($A153,TODAY()-1),2,FALSE())),VLOOKUP(TODAY()-2,STOCKHISTORY($A153,TODAY()-2),2,FALSE())),$E63)</f>
        <v/>
      </c>
      <c r="T153" s="368" t="str">
        <f t="array" ref="T153">IFERROR(IFERROR(IFERROR(IF(TODAY()&gt;=$H152,VLOOKUP(XLOOKUP(T$115,dds!$2:$2,dds!$4:$4),STOCKHISTORY($A153,XLOOKUP(T$115,dds!$2:$2,dds!$4:$4)),2,FALSE()),VLOOKUP(TODAY(),STOCKHISTORY($A153,TODAY()),2,FALSE())),VLOOKUP(TODAY()-1,STOCKHISTORY($A153,TODAY()-1),2,FALSE())),VLOOKUP(TODAY()-2,STOCKHISTORY($A153,TODAY()-2),2,FALSE())),$E63)</f>
        <v/>
      </c>
      <c r="U153" s="368" t="str">
        <f t="array" ref="U153">IFERROR(IFERROR(IFERROR(IF(TODAY()&gt;=$H152,VLOOKUP(XLOOKUP(U$115,dds!$2:$2,dds!$4:$4),STOCKHISTORY($A153,XLOOKUP(U$115,dds!$2:$2,dds!$4:$4)),2,FALSE()),VLOOKUP(TODAY(),STOCKHISTORY($A153,TODAY()),2,FALSE())),VLOOKUP(TODAY()-1,STOCKHISTORY($A153,TODAY()-1),2,FALSE())),VLOOKUP(TODAY()-2,STOCKHISTORY($A153,TODAY()-2),2,FALSE())),$E63)</f>
        <v/>
      </c>
      <c r="V153" s="368" t="str">
        <f t="array" ref="V153">IFERROR(IFERROR(IFERROR(IF(TODAY()&gt;=$H152,VLOOKUP(XLOOKUP(V$115,dds!$2:$2,dds!$4:$4),STOCKHISTORY($A153,XLOOKUP(V$115,dds!$2:$2,dds!$4:$4)),2,FALSE()),VLOOKUP(TODAY(),STOCKHISTORY($A153,TODAY()),2,FALSE())),VLOOKUP(TODAY()-1,STOCKHISTORY($A153,TODAY()-1),2,FALSE())),VLOOKUP(TODAY()-2,STOCKHISTORY($A153,TODAY()-2),2,FALSE())),$E63)</f>
        <v/>
      </c>
      <c r="W153" s="368" t="str">
        <f t="array" ref="W153">IFERROR(IFERROR(IFERROR(IF(TODAY()&gt;=$H152,VLOOKUP(XLOOKUP(W$115,dds!$2:$2,dds!$4:$4),STOCKHISTORY($A153,XLOOKUP(W$115,dds!$2:$2,dds!$4:$4)),2,FALSE()),VLOOKUP(TODAY(),STOCKHISTORY($A153,TODAY()),2,FALSE())),VLOOKUP(TODAY()-1,STOCKHISTORY($A153,TODAY()-1),2,FALSE())),VLOOKUP(TODAY()-2,STOCKHISTORY($A153,TODAY()-2),2,FALSE())),$E63)</f>
        <v/>
      </c>
      <c r="X153" s="368" t="str">
        <f t="array" ref="X153">IFERROR(IFERROR(IFERROR(IF(TODAY()&gt;=$H152,VLOOKUP(XLOOKUP(X$115,dds!$2:$2,dds!$4:$4),STOCKHISTORY($A153,XLOOKUP(X$115,dds!$2:$2,dds!$4:$4)),2,FALSE()),VLOOKUP(TODAY(),STOCKHISTORY($A153,TODAY()),2,FALSE())),VLOOKUP(TODAY()-1,STOCKHISTORY($A153,TODAY()-1),2,FALSE())),VLOOKUP(TODAY()-2,STOCKHISTORY($A153,TODAY()-2),2,FALSE())),$E63)</f>
        <v/>
      </c>
      <c r="Y153" s="368" t="str">
        <f t="array" ref="Y153">IFERROR(IFERROR(IFERROR(IF(TODAY()&gt;=$H152,VLOOKUP(XLOOKUP(Y$115,dds!$2:$2,dds!$4:$4),STOCKHISTORY($A153,XLOOKUP(Y$115,dds!$2:$2,dds!$4:$4)),2,FALSE()),VLOOKUP(TODAY(),STOCKHISTORY($A153,TODAY()),2,FALSE())),VLOOKUP(TODAY()-1,STOCKHISTORY($A153,TODAY()-1),2,FALSE())),VLOOKUP(TODAY()-2,STOCKHISTORY($A153,TODAY()-2),2,FALSE())),$E63)</f>
        <v/>
      </c>
      <c r="Z153" s="368" t="str">
        <f t="array" ref="Z153">IFERROR(IFERROR(IFERROR(IF(TODAY()&gt;=$H152,VLOOKUP(XLOOKUP(Z$115,dds!$2:$2,dds!$4:$4),STOCKHISTORY($A153,XLOOKUP(Z$115,dds!$2:$2,dds!$4:$4)),2,FALSE()),VLOOKUP(TODAY(),STOCKHISTORY($A153,TODAY()),2,FALSE())),VLOOKUP(TODAY()-1,STOCKHISTORY($A153,TODAY()-1),2,FALSE())),VLOOKUP(TODAY()-2,STOCKHISTORY($A153,TODAY()-2),2,FALSE())),$E63)</f>
        <v/>
      </c>
      <c r="AA153" s="368" t="str">
        <f t="array" ref="AA153">IFERROR(IFERROR(IFERROR(IF(TODAY()&gt;=$H152,VLOOKUP(XLOOKUP(AA$115,dds!$2:$2,dds!$4:$4),STOCKHISTORY($A153,XLOOKUP(AA$115,dds!$2:$2,dds!$4:$4)),2,FALSE()),VLOOKUP(TODAY(),STOCKHISTORY($A153,TODAY()),2,FALSE())),VLOOKUP(TODAY()-1,STOCKHISTORY($A153,TODAY()-1),2,FALSE())),VLOOKUP(TODAY()-2,STOCKHISTORY($A153,TODAY()-2),2,FALSE())),$E63)</f>
        <v/>
      </c>
      <c r="AB153" s="368" t="str">
        <f t="array" ref="AB153">IFERROR(IFERROR(IFERROR(IF(TODAY()&gt;=$H152,VLOOKUP(XLOOKUP(AB$115,dds!$2:$2,dds!$4:$4),STOCKHISTORY($A153,XLOOKUP(AB$115,dds!$2:$2,dds!$4:$4)),2,FALSE()),VLOOKUP(TODAY(),STOCKHISTORY($A153,TODAY()),2,FALSE())),VLOOKUP(TODAY()-1,STOCKHISTORY($A153,TODAY()-1),2,FALSE())),VLOOKUP(TODAY()-2,STOCKHISTORY($A153,TODAY()-2),2,FALSE())),$E63)</f>
        <v/>
      </c>
      <c r="AC153" s="368" t="str">
        <f t="array" ref="AC153">IFERROR(IFERROR(IFERROR(IF(TODAY()&gt;=$H152,VLOOKUP(XLOOKUP(AC$115,dds!$2:$2,dds!$4:$4),STOCKHISTORY($A153,XLOOKUP(AC$115,dds!$2:$2,dds!$4:$4)),2,FALSE()),VLOOKUP(TODAY(),STOCKHISTORY($A153,TODAY()),2,FALSE())),VLOOKUP(TODAY()-1,STOCKHISTORY($A153,TODAY()-1),2,FALSE())),VLOOKUP(TODAY()-2,STOCKHISTORY($A153,TODAY()-2),2,FALSE())),$E63)</f>
        <v/>
      </c>
      <c r="AD153" s="368" t="str">
        <f t="array" ref="AD153">IFERROR(IFERROR(IFERROR(IF(TODAY()&gt;=$H152,VLOOKUP(XLOOKUP(AD$115,dds!$2:$2,dds!$4:$4),STOCKHISTORY($A153,XLOOKUP(AD$115,dds!$2:$2,dds!$4:$4)),2,FALSE()),VLOOKUP(TODAY(),STOCKHISTORY($A153,TODAY()),2,FALSE())),VLOOKUP(TODAY()-1,STOCKHISTORY($A153,TODAY()-1),2,FALSE())),VLOOKUP(TODAY()-2,STOCKHISTORY($A153,TODAY()-2),2,FALSE())),$E63)</f>
        <v/>
      </c>
      <c r="AE153" s="368" t="str">
        <f t="array" ref="AE153">IFERROR(IFERROR(IFERROR(IF(TODAY()&gt;=$H152,VLOOKUP(XLOOKUP(AE$115,dds!$2:$2,dds!$4:$4),STOCKHISTORY($A153,XLOOKUP(AE$115,dds!$2:$2,dds!$4:$4)),2,FALSE()),VLOOKUP(TODAY(),STOCKHISTORY($A153,TODAY()),2,FALSE())),VLOOKUP(TODAY()-1,STOCKHISTORY($A153,TODAY()-1),2,FALSE())),VLOOKUP(TODAY()-2,STOCKHISTORY($A153,TODAY()-2),2,FALSE())),$E63)</f>
        <v/>
      </c>
      <c r="AF153" s="368" t="str">
        <f t="array" ref="AF153">IFERROR(IFERROR(IFERROR(IF(TODAY()&gt;=$H152,VLOOKUP(XLOOKUP(AF$115,dds!$2:$2,dds!$4:$4),STOCKHISTORY($A153,XLOOKUP(AF$115,dds!$2:$2,dds!$4:$4)),2,FALSE()),VLOOKUP(TODAY(),STOCKHISTORY($A153,TODAY()),2,FALSE())),VLOOKUP(TODAY()-1,STOCKHISTORY($A153,TODAY()-1),2,FALSE())),VLOOKUP(TODAY()-2,STOCKHISTORY($A153,TODAY()-2),2,FALSE())),$E63)</f>
        <v/>
      </c>
      <c r="AG153" s="368" t="str">
        <f t="array" ref="AG153">IFERROR(IFERROR(IFERROR(IF(TODAY()&gt;=$H152,VLOOKUP(XLOOKUP(AG$115,dds!$2:$2,dds!$4:$4),STOCKHISTORY($A153,XLOOKUP(AG$115,dds!$2:$2,dds!$4:$4)),2,FALSE()),VLOOKUP(TODAY(),STOCKHISTORY($A153,TODAY()),2,FALSE())),VLOOKUP(TODAY()-1,STOCKHISTORY($A153,TODAY()-1),2,FALSE())),VLOOKUP(TODAY()-2,STOCKHISTORY($A153,TODAY()-2),2,FALSE())),$E63)</f>
        <v/>
      </c>
      <c r="AH153" s="368" t="str">
        <f t="array" ref="AH153">IFERROR(IFERROR(IFERROR(IF(TODAY()&gt;=$H152,VLOOKUP(XLOOKUP(AH$115,dds!$2:$2,dds!$4:$4),STOCKHISTORY($A153,XLOOKUP(AH$115,dds!$2:$2,dds!$4:$4)),2,FALSE()),VLOOKUP(TODAY(),STOCKHISTORY($A153,TODAY()),2,FALSE())),VLOOKUP(TODAY()-1,STOCKHISTORY($A153,TODAY()-1),2,FALSE())),VLOOKUP(TODAY()-2,STOCKHISTORY($A153,TODAY()-2),2,FALSE())),$E63)</f>
        <v/>
      </c>
      <c r="AI153" s="368" t="str">
        <f t="array" ref="AI153">IFERROR(IFERROR(IFERROR(IF(TODAY()&gt;=$H152,VLOOKUP(XLOOKUP(AI$115,dds!$2:$2,dds!$4:$4),STOCKHISTORY($A153,XLOOKUP(AI$115,dds!$2:$2,dds!$4:$4)),2,FALSE()),VLOOKUP(TODAY(),STOCKHISTORY($A153,TODAY()),2,FALSE())),VLOOKUP(TODAY()-1,STOCKHISTORY($A153,TODAY()-1),2,FALSE())),VLOOKUP(TODAY()-2,STOCKHISTORY($A153,TODAY()-2),2,FALSE())),$E63)</f>
        <v/>
      </c>
      <c r="AJ153" s="368" t="str">
        <f t="array" ref="AJ153">IFERROR(IFERROR(IFERROR(IF(TODAY()&gt;=$H152,VLOOKUP(XLOOKUP(AJ$115,dds!$2:$2,dds!$4:$4),STOCKHISTORY($A153,XLOOKUP(AJ$115,dds!$2:$2,dds!$4:$4)),2,FALSE()),VLOOKUP(TODAY(),STOCKHISTORY($A153,TODAY()),2,FALSE())),VLOOKUP(TODAY()-1,STOCKHISTORY($A153,TODAY()-1),2,FALSE())),VLOOKUP(TODAY()-2,STOCKHISTORY($A153,TODAY()-2),2,FALSE())),$E63)</f>
        <v/>
      </c>
      <c r="AK153" s="368" t="str">
        <f t="array" ref="AK153">IFERROR(IFERROR(IFERROR(IF(TODAY()&gt;=$H152,VLOOKUP(XLOOKUP(AK$115,dds!$2:$2,dds!$4:$4),STOCKHISTORY($A153,XLOOKUP(AK$115,dds!$2:$2,dds!$4:$4)),2,FALSE()),VLOOKUP(TODAY(),STOCKHISTORY($A153,TODAY()),2,FALSE())),VLOOKUP(TODAY()-1,STOCKHISTORY($A153,TODAY()-1),2,FALSE())),VLOOKUP(TODAY()-2,STOCKHISTORY($A153,TODAY()-2),2,FALSE())),$E63)</f>
        <v/>
      </c>
      <c r="AL153" s="368" t="str">
        <f t="array" ref="AL153">IFERROR(IFERROR(IFERROR(IF(TODAY()&gt;=$H152,VLOOKUP(XLOOKUP(AL$115,dds!$2:$2,dds!$4:$4),STOCKHISTORY($A153,XLOOKUP(AL$115,dds!$2:$2,dds!$4:$4)),2,FALSE()),VLOOKUP(TODAY(),STOCKHISTORY($A153,TODAY()),2,FALSE())),VLOOKUP(TODAY()-1,STOCKHISTORY($A153,TODAY()-1),2,FALSE())),VLOOKUP(TODAY()-2,STOCKHISTORY($A153,TODAY()-2),2,FALSE())),$E63)</f>
        <v/>
      </c>
      <c r="AM153" s="368" t="str">
        <f t="array" ref="AM153">IFERROR(IFERROR(IFERROR(IF(TODAY()&gt;=$H152,VLOOKUP(XLOOKUP(AM$115,dds!$2:$2,dds!$4:$4),STOCKHISTORY($A153,XLOOKUP(AM$115,dds!$2:$2,dds!$4:$4)),2,FALSE()),VLOOKUP(TODAY(),STOCKHISTORY($A153,TODAY()),2,FALSE())),VLOOKUP(TODAY()-1,STOCKHISTORY($A153,TODAY()-1),2,FALSE())),VLOOKUP(TODAY()-2,STOCKHISTORY($A153,TODAY()-2),2,FALSE())),$E63)</f>
        <v/>
      </c>
      <c r="AN153" s="368" t="str">
        <f t="array" ref="AN153">IFERROR(IFERROR(IFERROR(IF(TODAY()&gt;=$H152,VLOOKUP(XLOOKUP(AN$115,dds!$2:$2,dds!$4:$4),STOCKHISTORY($A153,XLOOKUP(AN$115,dds!$2:$2,dds!$4:$4)),2,FALSE()),VLOOKUP(TODAY(),STOCKHISTORY($A153,TODAY()),2,FALSE())),VLOOKUP(TODAY()-1,STOCKHISTORY($A153,TODAY()-1),2,FALSE())),VLOOKUP(TODAY()-2,STOCKHISTORY($A153,TODAY()-2),2,FALSE())),$E63)</f>
        <v/>
      </c>
      <c r="AO153" s="368" t="str">
        <f t="array" ref="AO153">IFERROR(IFERROR(IFERROR(IF(TODAY()&gt;=$H152,VLOOKUP(XLOOKUP(AO$115,dds!$2:$2,dds!$4:$4),STOCKHISTORY($A153,XLOOKUP(AO$115,dds!$2:$2,dds!$4:$4)),2,FALSE()),VLOOKUP(TODAY(),STOCKHISTORY($A153,TODAY()),2,FALSE())),VLOOKUP(TODAY()-1,STOCKHISTORY($A153,TODAY()-1),2,FALSE())),VLOOKUP(TODAY()-2,STOCKHISTORY($A153,TODAY()-2),2,FALSE())),$E63)</f>
        <v/>
      </c>
      <c r="AP153" s="368" t="str">
        <f t="array" ref="AP153">IFERROR(IFERROR(IFERROR(IF(TODAY()&gt;=$H152,VLOOKUP(XLOOKUP(AP$115,dds!$2:$2,dds!$4:$4),STOCKHISTORY($A153,XLOOKUP(AP$115,dds!$2:$2,dds!$4:$4)),2,FALSE()),VLOOKUP(TODAY(),STOCKHISTORY($A153,TODAY()),2,FALSE())),VLOOKUP(TODAY()-1,STOCKHISTORY($A153,TODAY()-1),2,FALSE())),VLOOKUP(TODAY()-2,STOCKHISTORY($A153,TODAY()-2),2,FALSE())),$E63)</f>
        <v/>
      </c>
      <c r="AQ153" s="368" t="str">
        <f t="array" ref="AQ153">IFERROR(IFERROR(IFERROR(IF(TODAY()&gt;=$H152,VLOOKUP(XLOOKUP(AQ$115,dds!$2:$2,dds!$4:$4),STOCKHISTORY($A153,XLOOKUP(AQ$115,dds!$2:$2,dds!$4:$4)),2,FALSE()),VLOOKUP(TODAY(),STOCKHISTORY($A153,TODAY()),2,FALSE())),VLOOKUP(TODAY()-1,STOCKHISTORY($A153,TODAY()-1),2,FALSE())),VLOOKUP(TODAY()-2,STOCKHISTORY($A153,TODAY()-2),2,FALSE())),$E63)</f>
        <v/>
      </c>
      <c r="AR153" s="368" t="str">
        <f t="array" ref="AR153">IFERROR(IFERROR(IFERROR(IF(TODAY()&gt;=$H152,VLOOKUP(XLOOKUP(AR$115,dds!$2:$2,dds!$4:$4),STOCKHISTORY($A153,XLOOKUP(AR$115,dds!$2:$2,dds!$4:$4)),2,FALSE()),VLOOKUP(TODAY(),STOCKHISTORY($A153,TODAY()),2,FALSE())),VLOOKUP(TODAY()-1,STOCKHISTORY($A153,TODAY()-1),2,FALSE())),VLOOKUP(TODAY()-2,STOCKHISTORY($A153,TODAY()-2),2,FALSE())),$E63)</f>
        <v/>
      </c>
      <c r="AS153" s="368" t="str">
        <f t="array" ref="AS153">IFERROR(IFERROR(IFERROR(IF(TODAY()&gt;=$H152,VLOOKUP(XLOOKUP(AS$115,dds!$2:$2,dds!$4:$4),STOCKHISTORY($A153,XLOOKUP(AS$115,dds!$2:$2,dds!$4:$4)),2,FALSE()),VLOOKUP(TODAY(),STOCKHISTORY($A153,TODAY()),2,FALSE())),VLOOKUP(TODAY()-1,STOCKHISTORY($A153,TODAY()-1),2,FALSE())),VLOOKUP(TODAY()-2,STOCKHISTORY($A153,TODAY()-2),2,FALSE())),$E63)</f>
        <v/>
      </c>
      <c r="AT153" s="368" t="str">
        <f t="array" ref="AT153">IFERROR(IFERROR(IFERROR(IF(TODAY()&gt;=$H152,VLOOKUP(XLOOKUP(AT$115,dds!$2:$2,dds!$4:$4),STOCKHISTORY($A153,XLOOKUP(AT$115,dds!$2:$2,dds!$4:$4)),2,FALSE()),VLOOKUP(TODAY(),STOCKHISTORY($A153,TODAY()),2,FALSE())),VLOOKUP(TODAY()-1,STOCKHISTORY($A153,TODAY()-1),2,FALSE())),VLOOKUP(TODAY()-2,STOCKHISTORY($A153,TODAY()-2),2,FALSE())),$E63)</f>
        <v/>
      </c>
      <c r="AU153" s="368" t="str">
        <f t="array" ref="AU153">IFERROR(IFERROR(IFERROR(IF(TODAY()&gt;=$H152,VLOOKUP(XLOOKUP(AU$115,dds!$2:$2,dds!$4:$4),STOCKHISTORY($A153,XLOOKUP(AU$115,dds!$2:$2,dds!$4:$4)),2,FALSE()),VLOOKUP(TODAY(),STOCKHISTORY($A153,TODAY()),2,FALSE())),VLOOKUP(TODAY()-1,STOCKHISTORY($A153,TODAY()-1),2,FALSE())),VLOOKUP(TODAY()-2,STOCKHISTORY($A153,TODAY()-2),2,FALSE())),$E63)</f>
        <v/>
      </c>
      <c r="AV153" s="368" t="str">
        <f t="array" ref="AV153">IFERROR(IFERROR(IFERROR(IF(TODAY()&gt;=$H152,VLOOKUP(XLOOKUP(AV$115,dds!$2:$2,dds!$4:$4),STOCKHISTORY($A153,XLOOKUP(AV$115,dds!$2:$2,dds!$4:$4)),2,FALSE()),VLOOKUP(TODAY(),STOCKHISTORY($A153,TODAY()),2,FALSE())),VLOOKUP(TODAY()-1,STOCKHISTORY($A153,TODAY()-1),2,FALSE())),VLOOKUP(TODAY()-2,STOCKHISTORY($A153,TODAY()-2),2,FALSE())),$E63)</f>
        <v/>
      </c>
      <c r="AW153" s="368" t="str">
        <f t="array" ref="AW153">IFERROR(IFERROR(IFERROR(IF(TODAY()&gt;=$H152,VLOOKUP(XLOOKUP(AW$115,dds!$2:$2,dds!$4:$4),STOCKHISTORY($A153,XLOOKUP(AW$115,dds!$2:$2,dds!$4:$4)),2,FALSE()),VLOOKUP(TODAY(),STOCKHISTORY($A153,TODAY()),2,FALSE())),VLOOKUP(TODAY()-1,STOCKHISTORY($A153,TODAY()-1),2,FALSE())),VLOOKUP(TODAY()-2,STOCKHISTORY($A153,TODAY()-2),2,FALSE())),$E63)</f>
        <v/>
      </c>
      <c r="AX153" s="368" t="str">
        <f t="array" ref="AX153">IFERROR(IFERROR(IFERROR(IF(TODAY()&gt;=$H152,VLOOKUP(XLOOKUP(AX$115,dds!$2:$2,dds!$4:$4),STOCKHISTORY($A153,XLOOKUP(AX$115,dds!$2:$2,dds!$4:$4)),2,FALSE()),VLOOKUP(TODAY(),STOCKHISTORY($A153,TODAY()),2,FALSE())),VLOOKUP(TODAY()-1,STOCKHISTORY($A153,TODAY()-1),2,FALSE())),VLOOKUP(TODAY()-2,STOCKHISTORY($A153,TODAY()-2),2,FALSE())),$E63)</f>
        <v/>
      </c>
      <c r="AY153" s="368" t="str">
        <f t="array" ref="AY153">IFERROR(IFERROR(IFERROR(IF(TODAY()&gt;=$H152,VLOOKUP(XLOOKUP(AY$115,dds!$2:$2,dds!$4:$4),STOCKHISTORY($A153,XLOOKUP(AY$115,dds!$2:$2,dds!$4:$4)),2,FALSE()),VLOOKUP(TODAY(),STOCKHISTORY($A153,TODAY()),2,FALSE())),VLOOKUP(TODAY()-1,STOCKHISTORY($A153,TODAY()-1),2,FALSE())),VLOOKUP(TODAY()-2,STOCKHISTORY($A153,TODAY()-2),2,FALSE())),$E63)</f>
        <v/>
      </c>
      <c r="AZ153" s="368" t="str">
        <f t="array" ref="AZ153">IFERROR(IFERROR(IFERROR(IF(TODAY()&gt;=$H152,VLOOKUP(XLOOKUP(AZ$115,dds!$2:$2,dds!$4:$4),STOCKHISTORY($A153,XLOOKUP(AZ$115,dds!$2:$2,dds!$4:$4)),2,FALSE()),VLOOKUP(TODAY(),STOCKHISTORY($A153,TODAY()),2,FALSE())),VLOOKUP(TODAY()-1,STOCKHISTORY($A153,TODAY()-1),2,FALSE())),VLOOKUP(TODAY()-2,STOCKHISTORY($A153,TODAY()-2),2,FALSE())),$E63)</f>
        <v/>
      </c>
      <c r="BA153" s="368" t="str">
        <f t="array" ref="BA153">IFERROR(IFERROR(IFERROR(IF(TODAY()&gt;=$H152,VLOOKUP(XLOOKUP(BA$115,dds!$2:$2,dds!$4:$4),STOCKHISTORY($A153,XLOOKUP(BA$115,dds!$2:$2,dds!$4:$4)),2,FALSE()),VLOOKUP(TODAY(),STOCKHISTORY($A153,TODAY()),2,FALSE())),VLOOKUP(TODAY()-1,STOCKHISTORY($A153,TODAY()-1),2,FALSE())),VLOOKUP(TODAY()-2,STOCKHISTORY($A153,TODAY()-2),2,FALSE())),$E63)</f>
        <v/>
      </c>
      <c r="BB153" s="368" t="str">
        <f t="array" ref="BB153">IFERROR(IFERROR(IFERROR(IF(TODAY()&gt;=$H152,VLOOKUP(XLOOKUP(BB$115,dds!$2:$2,dds!$4:$4),STOCKHISTORY($A153,XLOOKUP(BB$115,dds!$2:$2,dds!$4:$4)),2,FALSE()),VLOOKUP(TODAY(),STOCKHISTORY($A153,TODAY()),2,FALSE())),VLOOKUP(TODAY()-1,STOCKHISTORY($A153,TODAY()-1),2,FALSE())),VLOOKUP(TODAY()-2,STOCKHISTORY($A153,TODAY()-2),2,FALSE())),$E63)</f>
        <v/>
      </c>
      <c r="BC153" s="368" t="str">
        <f t="array" ref="BC153">IFERROR(IFERROR(IFERROR(IF(TODAY()&gt;=$H152,VLOOKUP(XLOOKUP(BC$115,dds!$2:$2,dds!$4:$4),STOCKHISTORY($A153,XLOOKUP(BC$115,dds!$2:$2,dds!$4:$4)),2,FALSE()),VLOOKUP(TODAY(),STOCKHISTORY($A153,TODAY()),2,FALSE())),VLOOKUP(TODAY()-1,STOCKHISTORY($A153,TODAY()-1),2,FALSE())),VLOOKUP(TODAY()-2,STOCKHISTORY($A153,TODAY()-2),2,FALSE())),$E63)</f>
        <v/>
      </c>
      <c r="BD153" s="368" t="str">
        <f t="array" ref="BD153">IFERROR(IFERROR(IFERROR(IF(TODAY()&gt;=$H152,VLOOKUP(XLOOKUP(BD$115,dds!$2:$2,dds!$4:$4),STOCKHISTORY($A153,XLOOKUP(BD$115,dds!$2:$2,dds!$4:$4)),2,FALSE()),VLOOKUP(TODAY(),STOCKHISTORY($A153,TODAY()),2,FALSE())),VLOOKUP(TODAY()-1,STOCKHISTORY($A153,TODAY()-1),2,FALSE())),VLOOKUP(TODAY()-2,STOCKHISTORY($A153,TODAY()-2),2,FALSE())),$E63)</f>
        <v/>
      </c>
      <c r="BE153" s="368" t="str">
        <f t="array" ref="BE153">IFERROR(IFERROR(IFERROR(IF(TODAY()&gt;=$H152,VLOOKUP(XLOOKUP(BE$115,dds!$2:$2,dds!$4:$4),STOCKHISTORY($A153,XLOOKUP(BE$115,dds!$2:$2,dds!$4:$4)),2,FALSE()),VLOOKUP(TODAY(),STOCKHISTORY($A153,TODAY()),2,FALSE())),VLOOKUP(TODAY()-1,STOCKHISTORY($A153,TODAY()-1),2,FALSE())),VLOOKUP(TODAY()-2,STOCKHISTORY($A153,TODAY()-2),2,FALSE())),$E63)</f>
        <v/>
      </c>
      <c r="BF153" s="368" t="str">
        <f t="array" ref="BF153">IFERROR(IFERROR(IFERROR(IF(TODAY()&gt;=$H152,VLOOKUP(XLOOKUP(BF$115,dds!$2:$2,dds!$4:$4),STOCKHISTORY($A153,XLOOKUP(BF$115,dds!$2:$2,dds!$4:$4)),2,FALSE()),VLOOKUP(TODAY(),STOCKHISTORY($A153,TODAY()),2,FALSE())),VLOOKUP(TODAY()-1,STOCKHISTORY($A153,TODAY()-1),2,FALSE())),VLOOKUP(TODAY()-2,STOCKHISTORY($A153,TODAY()-2),2,FALSE())),$E63)</f>
        <v/>
      </c>
      <c r="BG153" s="368" t="str">
        <f t="array" ref="BG153">IFERROR(IFERROR(IFERROR(IF(TODAY()&gt;=$H152,VLOOKUP(XLOOKUP(BG$115,dds!$2:$2,dds!$4:$4),STOCKHISTORY($A153,XLOOKUP(BG$115,dds!$2:$2,dds!$4:$4)),2,FALSE()),VLOOKUP(TODAY(),STOCKHISTORY($A153,TODAY()),2,FALSE())),VLOOKUP(TODAY()-1,STOCKHISTORY($A153,TODAY()-1),2,FALSE())),VLOOKUP(TODAY()-2,STOCKHISTORY($A153,TODAY()-2),2,FALSE())),$E63)</f>
        <v/>
      </c>
      <c r="BH153" s="368" t="str">
        <f t="array" ref="BH153">IFERROR(IFERROR(IFERROR(IF(TODAY()&gt;=$H152,VLOOKUP(XLOOKUP(BH$115,dds!$2:$2,dds!$4:$4),STOCKHISTORY($A153,XLOOKUP(BH$115,dds!$2:$2,dds!$4:$4)),2,FALSE()),VLOOKUP(TODAY(),STOCKHISTORY($A153,TODAY()),2,FALSE())),VLOOKUP(TODAY()-1,STOCKHISTORY($A153,TODAY()-1),2,FALSE())),VLOOKUP(TODAY()-2,STOCKHISTORY($A153,TODAY()-2),2,FALSE())),$E63)</f>
        <v/>
      </c>
      <c r="BI153" s="368" t="str">
        <f t="array" ref="BI153">IFERROR(IFERROR(IFERROR(IF(TODAY()&gt;=$H152,VLOOKUP(XLOOKUP(BI$115,dds!$2:$2,dds!$4:$4),STOCKHISTORY($A153,XLOOKUP(BI$115,dds!$2:$2,dds!$4:$4)),2,FALSE()),VLOOKUP(TODAY(),STOCKHISTORY($A153,TODAY()),2,FALSE())),VLOOKUP(TODAY()-1,STOCKHISTORY($A153,TODAY()-1),2,FALSE())),VLOOKUP(TODAY()-2,STOCKHISTORY($A153,TODAY()-2),2,FALSE())),$E63)</f>
        <v/>
      </c>
      <c r="BJ153" s="368" t="str">
        <f t="array" ref="BJ153">IFERROR(IFERROR(IFERROR(IF(TODAY()&gt;=$H152,VLOOKUP(XLOOKUP(BJ$115,dds!$2:$2,dds!$4:$4),STOCKHISTORY($A153,XLOOKUP(BJ$115,dds!$2:$2,dds!$4:$4)),2,FALSE()),VLOOKUP(TODAY(),STOCKHISTORY($A153,TODAY()),2,FALSE())),VLOOKUP(TODAY()-1,STOCKHISTORY($A153,TODAY()-1),2,FALSE())),VLOOKUP(TODAY()-2,STOCKHISTORY($A153,TODAY()-2),2,FALSE())),$E63)</f>
        <v/>
      </c>
      <c r="BK153" s="368" t="str">
        <f t="array" ref="BK153">IFERROR(IFERROR(IFERROR(IF(TODAY()&gt;=$H152,VLOOKUP(XLOOKUP(BK$115,dds!$2:$2,dds!$4:$4),STOCKHISTORY($A153,XLOOKUP(BK$115,dds!$2:$2,dds!$4:$4)),2,FALSE()),VLOOKUP(TODAY(),STOCKHISTORY($A153,TODAY()),2,FALSE())),VLOOKUP(TODAY()-1,STOCKHISTORY($A153,TODAY()-1),2,FALSE())),VLOOKUP(TODAY()-2,STOCKHISTORY($A153,TODAY()-2),2,FALSE())),$E63)</f>
        <v/>
      </c>
      <c r="BL153" s="368" t="str">
        <f t="array" ref="BL153">IFERROR(IFERROR(IFERROR(IF(TODAY()&gt;=$H152,VLOOKUP(XLOOKUP(BL$115,dds!$2:$2,dds!$4:$4),STOCKHISTORY($A153,XLOOKUP(BL$115,dds!$2:$2,dds!$4:$4)),2,FALSE()),VLOOKUP(TODAY(),STOCKHISTORY($A153,TODAY()),2,FALSE())),VLOOKUP(TODAY()-1,STOCKHISTORY($A153,TODAY()-1),2,FALSE())),VLOOKUP(TODAY()-2,STOCKHISTORY($A153,TODAY()-2),2,FALSE())),$E63)</f>
        <v/>
      </c>
    </row>
    <row r="154" ht="14.25" customHeight="1">
      <c r="A154" s="367"/>
      <c r="B154" s="367"/>
      <c r="C154" s="440" t="str">
        <f t="shared" si="2"/>
        <v/>
      </c>
      <c r="D154" s="367"/>
      <c r="E154" s="368" t="str">
        <f t="array" ref="E154">IFERROR(IFERROR(IFERROR(IF(TODAY()&gt;=$H153,VLOOKUP(XLOOKUP(E$115,dds!$2:$2,dds!$4:$4),STOCKHISTORY($A154,XLOOKUP(E$115,dds!$2:$2,dds!$4:$4)),2,FALSE()),VLOOKUP(TODAY(),STOCKHISTORY($A154,TODAY()),2,FALSE())),VLOOKUP(TODAY()-1,STOCKHISTORY($A154,TODAY()-1),2,FALSE())),VLOOKUP(TODAY()-2,STOCKHISTORY($A154,TODAY()-2),2,FALSE())),$E64)</f>
        <v/>
      </c>
      <c r="F154" s="368" t="str">
        <f t="array" ref="F154">IFERROR(IFERROR(IFERROR(IF(TODAY()&gt;=$H153,VLOOKUP(XLOOKUP(F$115,dds!$2:$2,dds!$4:$4),STOCKHISTORY($A154,XLOOKUP(F$115,dds!$2:$2,dds!$4:$4)),2,FALSE()),VLOOKUP(TODAY(),STOCKHISTORY($A154,TODAY()),2,FALSE())),VLOOKUP(TODAY()-1,STOCKHISTORY($A154,TODAY()-1),2,FALSE())),VLOOKUP(TODAY()-2,STOCKHISTORY($A154,TODAY()-2),2,FALSE())),$E64)</f>
        <v/>
      </c>
      <c r="G154" s="368" t="str">
        <f t="array" ref="G154">IFERROR(IFERROR(IFERROR(IF(TODAY()&gt;=$H153,VLOOKUP(XLOOKUP(G$115,dds!$2:$2,dds!$4:$4),STOCKHISTORY($A154,XLOOKUP(G$115,dds!$2:$2,dds!$4:$4)),2,FALSE()),VLOOKUP(TODAY(),STOCKHISTORY($A154,TODAY()),2,FALSE())),VLOOKUP(TODAY()-1,STOCKHISTORY($A154,TODAY()-1),2,FALSE())),VLOOKUP(TODAY()-2,STOCKHISTORY($A154,TODAY()-2),2,FALSE())),$E64)</f>
        <v/>
      </c>
      <c r="H154" s="368" t="str">
        <f t="array" ref="H154">IFERROR(IFERROR(IFERROR(IF(TODAY()&gt;=$H153,VLOOKUP(XLOOKUP(H$115,dds!$2:$2,dds!$4:$4),STOCKHISTORY($A154,XLOOKUP(H$115,dds!$2:$2,dds!$4:$4)),2,FALSE()),VLOOKUP(TODAY(),STOCKHISTORY($A154,TODAY()),2,FALSE())),VLOOKUP(TODAY()-1,STOCKHISTORY($A154,TODAY()-1),2,FALSE())),VLOOKUP(TODAY()-2,STOCKHISTORY($A154,TODAY()-2),2,FALSE())),$E64)</f>
        <v/>
      </c>
      <c r="I154" s="368" t="str">
        <f t="array" ref="I154">IFERROR(IFERROR(IFERROR(IF(TODAY()&gt;=$H153,VLOOKUP(XLOOKUP(I$115,dds!$2:$2,dds!$4:$4),STOCKHISTORY($A154,XLOOKUP(I$115,dds!$2:$2,dds!$4:$4)),2,FALSE()),VLOOKUP(TODAY(),STOCKHISTORY($A154,TODAY()),2,FALSE())),VLOOKUP(TODAY()-1,STOCKHISTORY($A154,TODAY()-1),2,FALSE())),VLOOKUP(TODAY()-2,STOCKHISTORY($A154,TODAY()-2),2,FALSE())),$E64)</f>
        <v/>
      </c>
      <c r="J154" s="368" t="str">
        <f t="array" ref="J154">IFERROR(IFERROR(IFERROR(IF(TODAY()&gt;=$H153,VLOOKUP(XLOOKUP(J$115,dds!$2:$2,dds!$4:$4),STOCKHISTORY($A154,XLOOKUP(J$115,dds!$2:$2,dds!$4:$4)),2,FALSE()),VLOOKUP(TODAY(),STOCKHISTORY($A154,TODAY()),2,FALSE())),VLOOKUP(TODAY()-1,STOCKHISTORY($A154,TODAY()-1),2,FALSE())),VLOOKUP(TODAY()-2,STOCKHISTORY($A154,TODAY()-2),2,FALSE())),$E64)</f>
        <v/>
      </c>
      <c r="K154" s="368" t="str">
        <f t="array" ref="K154">IFERROR(IFERROR(IFERROR(IF(TODAY()&gt;=$H153,VLOOKUP(XLOOKUP(K$115,dds!$2:$2,dds!$4:$4),STOCKHISTORY($A154,XLOOKUP(K$115,dds!$2:$2,dds!$4:$4)),2,FALSE()),VLOOKUP(TODAY(),STOCKHISTORY($A154,TODAY()),2,FALSE())),VLOOKUP(TODAY()-1,STOCKHISTORY($A154,TODAY()-1),2,FALSE())),VLOOKUP(TODAY()-2,STOCKHISTORY($A154,TODAY()-2),2,FALSE())),$E64)</f>
        <v/>
      </c>
      <c r="L154" s="368" t="str">
        <f t="array" ref="L154">IFERROR(IFERROR(IFERROR(IF(TODAY()&gt;=$H153,VLOOKUP(XLOOKUP(L$115,dds!$2:$2,dds!$4:$4),STOCKHISTORY($A154,XLOOKUP(L$115,dds!$2:$2,dds!$4:$4)),2,FALSE()),VLOOKUP(TODAY(),STOCKHISTORY($A154,TODAY()),2,FALSE())),VLOOKUP(TODAY()-1,STOCKHISTORY($A154,TODAY()-1),2,FALSE())),VLOOKUP(TODAY()-2,STOCKHISTORY($A154,TODAY()-2),2,FALSE())),$E64)</f>
        <v/>
      </c>
      <c r="M154" s="368" t="str">
        <f t="array" ref="M154">IFERROR(IFERROR(IFERROR(IF(TODAY()&gt;=$H153,VLOOKUP(XLOOKUP(M$115,dds!$2:$2,dds!$4:$4),STOCKHISTORY($A154,XLOOKUP(M$115,dds!$2:$2,dds!$4:$4)),2,FALSE()),VLOOKUP(TODAY(),STOCKHISTORY($A154,TODAY()),2,FALSE())),VLOOKUP(TODAY()-1,STOCKHISTORY($A154,TODAY()-1),2,FALSE())),VLOOKUP(TODAY()-2,STOCKHISTORY($A154,TODAY()-2),2,FALSE())),$E64)</f>
        <v/>
      </c>
      <c r="N154" s="368" t="str">
        <f t="array" ref="N154">IFERROR(IFERROR(IFERROR(IF(TODAY()&gt;=$H153,VLOOKUP(XLOOKUP(N$115,dds!$2:$2,dds!$4:$4),STOCKHISTORY($A154,XLOOKUP(N$115,dds!$2:$2,dds!$4:$4)),2,FALSE()),VLOOKUP(TODAY(),STOCKHISTORY($A154,TODAY()),2,FALSE())),VLOOKUP(TODAY()-1,STOCKHISTORY($A154,TODAY()-1),2,FALSE())),VLOOKUP(TODAY()-2,STOCKHISTORY($A154,TODAY()-2),2,FALSE())),$E64)</f>
        <v/>
      </c>
      <c r="O154" s="368" t="str">
        <f t="array" ref="O154">IFERROR(IFERROR(IFERROR(IF(TODAY()&gt;=$H153,VLOOKUP(XLOOKUP(O$115,dds!$2:$2,dds!$4:$4),STOCKHISTORY($A154,XLOOKUP(O$115,dds!$2:$2,dds!$4:$4)),2,FALSE()),VLOOKUP(TODAY(),STOCKHISTORY($A154,TODAY()),2,FALSE())),VLOOKUP(TODAY()-1,STOCKHISTORY($A154,TODAY()-1),2,FALSE())),VLOOKUP(TODAY()-2,STOCKHISTORY($A154,TODAY()-2),2,FALSE())),$E64)</f>
        <v/>
      </c>
      <c r="P154" s="368" t="str">
        <f t="array" ref="P154">IFERROR(IFERROR(IFERROR(IF(TODAY()&gt;=$H153,VLOOKUP(XLOOKUP(P$115,dds!$2:$2,dds!$4:$4),STOCKHISTORY($A154,XLOOKUP(P$115,dds!$2:$2,dds!$4:$4)),2,FALSE()),VLOOKUP(TODAY(),STOCKHISTORY($A154,TODAY()),2,FALSE())),VLOOKUP(TODAY()-1,STOCKHISTORY($A154,TODAY()-1),2,FALSE())),VLOOKUP(TODAY()-2,STOCKHISTORY($A154,TODAY()-2),2,FALSE())),$E64)</f>
        <v/>
      </c>
      <c r="Q154" s="368" t="str">
        <f t="array" ref="Q154">IFERROR(IFERROR(IFERROR(IF(TODAY()&gt;=$H153,VLOOKUP(XLOOKUP(Q$115,dds!$2:$2,dds!$4:$4),STOCKHISTORY($A154,XLOOKUP(Q$115,dds!$2:$2,dds!$4:$4)),2,FALSE()),VLOOKUP(TODAY(),STOCKHISTORY($A154,TODAY()),2,FALSE())),VLOOKUP(TODAY()-1,STOCKHISTORY($A154,TODAY()-1),2,FALSE())),VLOOKUP(TODAY()-2,STOCKHISTORY($A154,TODAY()-2),2,FALSE())),$E64)</f>
        <v/>
      </c>
      <c r="R154" s="368" t="str">
        <f t="array" ref="R154">IFERROR(IFERROR(IFERROR(IF(TODAY()&gt;=$H153,VLOOKUP(XLOOKUP(R$115,dds!$2:$2,dds!$4:$4),STOCKHISTORY($A154,XLOOKUP(R$115,dds!$2:$2,dds!$4:$4)),2,FALSE()),VLOOKUP(TODAY(),STOCKHISTORY($A154,TODAY()),2,FALSE())),VLOOKUP(TODAY()-1,STOCKHISTORY($A154,TODAY()-1),2,FALSE())),VLOOKUP(TODAY()-2,STOCKHISTORY($A154,TODAY()-2),2,FALSE())),$E64)</f>
        <v/>
      </c>
      <c r="S154" s="368" t="str">
        <f t="array" ref="S154">IFERROR(IFERROR(IFERROR(IF(TODAY()&gt;=$H153,VLOOKUP(XLOOKUP(S$115,dds!$2:$2,dds!$4:$4),STOCKHISTORY($A154,XLOOKUP(S$115,dds!$2:$2,dds!$4:$4)),2,FALSE()),VLOOKUP(TODAY(),STOCKHISTORY($A154,TODAY()),2,FALSE())),VLOOKUP(TODAY()-1,STOCKHISTORY($A154,TODAY()-1),2,FALSE())),VLOOKUP(TODAY()-2,STOCKHISTORY($A154,TODAY()-2),2,FALSE())),$E64)</f>
        <v/>
      </c>
      <c r="T154" s="368" t="str">
        <f t="array" ref="T154">IFERROR(IFERROR(IFERROR(IF(TODAY()&gt;=$H153,VLOOKUP(XLOOKUP(T$115,dds!$2:$2,dds!$4:$4),STOCKHISTORY($A154,XLOOKUP(T$115,dds!$2:$2,dds!$4:$4)),2,FALSE()),VLOOKUP(TODAY(),STOCKHISTORY($A154,TODAY()),2,FALSE())),VLOOKUP(TODAY()-1,STOCKHISTORY($A154,TODAY()-1),2,FALSE())),VLOOKUP(TODAY()-2,STOCKHISTORY($A154,TODAY()-2),2,FALSE())),$E64)</f>
        <v/>
      </c>
      <c r="U154" s="368" t="str">
        <f t="array" ref="U154">IFERROR(IFERROR(IFERROR(IF(TODAY()&gt;=$H153,VLOOKUP(XLOOKUP(U$115,dds!$2:$2,dds!$4:$4),STOCKHISTORY($A154,XLOOKUP(U$115,dds!$2:$2,dds!$4:$4)),2,FALSE()),VLOOKUP(TODAY(),STOCKHISTORY($A154,TODAY()),2,FALSE())),VLOOKUP(TODAY()-1,STOCKHISTORY($A154,TODAY()-1),2,FALSE())),VLOOKUP(TODAY()-2,STOCKHISTORY($A154,TODAY()-2),2,FALSE())),$E64)</f>
        <v/>
      </c>
      <c r="V154" s="368" t="str">
        <f t="array" ref="V154">IFERROR(IFERROR(IFERROR(IF(TODAY()&gt;=$H153,VLOOKUP(XLOOKUP(V$115,dds!$2:$2,dds!$4:$4),STOCKHISTORY($A154,XLOOKUP(V$115,dds!$2:$2,dds!$4:$4)),2,FALSE()),VLOOKUP(TODAY(),STOCKHISTORY($A154,TODAY()),2,FALSE())),VLOOKUP(TODAY()-1,STOCKHISTORY($A154,TODAY()-1),2,FALSE())),VLOOKUP(TODAY()-2,STOCKHISTORY($A154,TODAY()-2),2,FALSE())),$E64)</f>
        <v/>
      </c>
      <c r="W154" s="368" t="str">
        <f t="array" ref="W154">IFERROR(IFERROR(IFERROR(IF(TODAY()&gt;=$H153,VLOOKUP(XLOOKUP(W$115,dds!$2:$2,dds!$4:$4),STOCKHISTORY($A154,XLOOKUP(W$115,dds!$2:$2,dds!$4:$4)),2,FALSE()),VLOOKUP(TODAY(),STOCKHISTORY($A154,TODAY()),2,FALSE())),VLOOKUP(TODAY()-1,STOCKHISTORY($A154,TODAY()-1),2,FALSE())),VLOOKUP(TODAY()-2,STOCKHISTORY($A154,TODAY()-2),2,FALSE())),$E64)</f>
        <v/>
      </c>
      <c r="X154" s="368" t="str">
        <f t="array" ref="X154">IFERROR(IFERROR(IFERROR(IF(TODAY()&gt;=$H153,VLOOKUP(XLOOKUP(X$115,dds!$2:$2,dds!$4:$4),STOCKHISTORY($A154,XLOOKUP(X$115,dds!$2:$2,dds!$4:$4)),2,FALSE()),VLOOKUP(TODAY(),STOCKHISTORY($A154,TODAY()),2,FALSE())),VLOOKUP(TODAY()-1,STOCKHISTORY($A154,TODAY()-1),2,FALSE())),VLOOKUP(TODAY()-2,STOCKHISTORY($A154,TODAY()-2),2,FALSE())),$E64)</f>
        <v/>
      </c>
      <c r="Y154" s="368" t="str">
        <f t="array" ref="Y154">IFERROR(IFERROR(IFERROR(IF(TODAY()&gt;=$H153,VLOOKUP(XLOOKUP(Y$115,dds!$2:$2,dds!$4:$4),STOCKHISTORY($A154,XLOOKUP(Y$115,dds!$2:$2,dds!$4:$4)),2,FALSE()),VLOOKUP(TODAY(),STOCKHISTORY($A154,TODAY()),2,FALSE())),VLOOKUP(TODAY()-1,STOCKHISTORY($A154,TODAY()-1),2,FALSE())),VLOOKUP(TODAY()-2,STOCKHISTORY($A154,TODAY()-2),2,FALSE())),$E64)</f>
        <v/>
      </c>
      <c r="Z154" s="368" t="str">
        <f t="array" ref="Z154">IFERROR(IFERROR(IFERROR(IF(TODAY()&gt;=$H153,VLOOKUP(XLOOKUP(Z$115,dds!$2:$2,dds!$4:$4),STOCKHISTORY($A154,XLOOKUP(Z$115,dds!$2:$2,dds!$4:$4)),2,FALSE()),VLOOKUP(TODAY(),STOCKHISTORY($A154,TODAY()),2,FALSE())),VLOOKUP(TODAY()-1,STOCKHISTORY($A154,TODAY()-1),2,FALSE())),VLOOKUP(TODAY()-2,STOCKHISTORY($A154,TODAY()-2),2,FALSE())),$E64)</f>
        <v/>
      </c>
      <c r="AA154" s="368" t="str">
        <f t="array" ref="AA154">IFERROR(IFERROR(IFERROR(IF(TODAY()&gt;=$H153,VLOOKUP(XLOOKUP(AA$115,dds!$2:$2,dds!$4:$4),STOCKHISTORY($A154,XLOOKUP(AA$115,dds!$2:$2,dds!$4:$4)),2,FALSE()),VLOOKUP(TODAY(),STOCKHISTORY($A154,TODAY()),2,FALSE())),VLOOKUP(TODAY()-1,STOCKHISTORY($A154,TODAY()-1),2,FALSE())),VLOOKUP(TODAY()-2,STOCKHISTORY($A154,TODAY()-2),2,FALSE())),$E64)</f>
        <v/>
      </c>
      <c r="AB154" s="368" t="str">
        <f t="array" ref="AB154">IFERROR(IFERROR(IFERROR(IF(TODAY()&gt;=$H153,VLOOKUP(XLOOKUP(AB$115,dds!$2:$2,dds!$4:$4),STOCKHISTORY($A154,XLOOKUP(AB$115,dds!$2:$2,dds!$4:$4)),2,FALSE()),VLOOKUP(TODAY(),STOCKHISTORY($A154,TODAY()),2,FALSE())),VLOOKUP(TODAY()-1,STOCKHISTORY($A154,TODAY()-1),2,FALSE())),VLOOKUP(TODAY()-2,STOCKHISTORY($A154,TODAY()-2),2,FALSE())),$E64)</f>
        <v/>
      </c>
      <c r="AC154" s="368" t="str">
        <f t="array" ref="AC154">IFERROR(IFERROR(IFERROR(IF(TODAY()&gt;=$H153,VLOOKUP(XLOOKUP(AC$115,dds!$2:$2,dds!$4:$4),STOCKHISTORY($A154,XLOOKUP(AC$115,dds!$2:$2,dds!$4:$4)),2,FALSE()),VLOOKUP(TODAY(),STOCKHISTORY($A154,TODAY()),2,FALSE())),VLOOKUP(TODAY()-1,STOCKHISTORY($A154,TODAY()-1),2,FALSE())),VLOOKUP(TODAY()-2,STOCKHISTORY($A154,TODAY()-2),2,FALSE())),$E64)</f>
        <v/>
      </c>
      <c r="AD154" s="368" t="str">
        <f t="array" ref="AD154">IFERROR(IFERROR(IFERROR(IF(TODAY()&gt;=$H153,VLOOKUP(XLOOKUP(AD$115,dds!$2:$2,dds!$4:$4),STOCKHISTORY($A154,XLOOKUP(AD$115,dds!$2:$2,dds!$4:$4)),2,FALSE()),VLOOKUP(TODAY(),STOCKHISTORY($A154,TODAY()),2,FALSE())),VLOOKUP(TODAY()-1,STOCKHISTORY($A154,TODAY()-1),2,FALSE())),VLOOKUP(TODAY()-2,STOCKHISTORY($A154,TODAY()-2),2,FALSE())),$E64)</f>
        <v/>
      </c>
      <c r="AE154" s="368" t="str">
        <f t="array" ref="AE154">IFERROR(IFERROR(IFERROR(IF(TODAY()&gt;=$H153,VLOOKUP(XLOOKUP(AE$115,dds!$2:$2,dds!$4:$4),STOCKHISTORY($A154,XLOOKUP(AE$115,dds!$2:$2,dds!$4:$4)),2,FALSE()),VLOOKUP(TODAY(),STOCKHISTORY($A154,TODAY()),2,FALSE())),VLOOKUP(TODAY()-1,STOCKHISTORY($A154,TODAY()-1),2,FALSE())),VLOOKUP(TODAY()-2,STOCKHISTORY($A154,TODAY()-2),2,FALSE())),$E64)</f>
        <v/>
      </c>
      <c r="AF154" s="368" t="str">
        <f t="array" ref="AF154">IFERROR(IFERROR(IFERROR(IF(TODAY()&gt;=$H153,VLOOKUP(XLOOKUP(AF$115,dds!$2:$2,dds!$4:$4),STOCKHISTORY($A154,XLOOKUP(AF$115,dds!$2:$2,dds!$4:$4)),2,FALSE()),VLOOKUP(TODAY(),STOCKHISTORY($A154,TODAY()),2,FALSE())),VLOOKUP(TODAY()-1,STOCKHISTORY($A154,TODAY()-1),2,FALSE())),VLOOKUP(TODAY()-2,STOCKHISTORY($A154,TODAY()-2),2,FALSE())),$E64)</f>
        <v/>
      </c>
      <c r="AG154" s="368" t="str">
        <f t="array" ref="AG154">IFERROR(IFERROR(IFERROR(IF(TODAY()&gt;=$H153,VLOOKUP(XLOOKUP(AG$115,dds!$2:$2,dds!$4:$4),STOCKHISTORY($A154,XLOOKUP(AG$115,dds!$2:$2,dds!$4:$4)),2,FALSE()),VLOOKUP(TODAY(),STOCKHISTORY($A154,TODAY()),2,FALSE())),VLOOKUP(TODAY()-1,STOCKHISTORY($A154,TODAY()-1),2,FALSE())),VLOOKUP(TODAY()-2,STOCKHISTORY($A154,TODAY()-2),2,FALSE())),$E64)</f>
        <v/>
      </c>
      <c r="AH154" s="368" t="str">
        <f t="array" ref="AH154">IFERROR(IFERROR(IFERROR(IF(TODAY()&gt;=$H153,VLOOKUP(XLOOKUP(AH$115,dds!$2:$2,dds!$4:$4),STOCKHISTORY($A154,XLOOKUP(AH$115,dds!$2:$2,dds!$4:$4)),2,FALSE()),VLOOKUP(TODAY(),STOCKHISTORY($A154,TODAY()),2,FALSE())),VLOOKUP(TODAY()-1,STOCKHISTORY($A154,TODAY()-1),2,FALSE())),VLOOKUP(TODAY()-2,STOCKHISTORY($A154,TODAY()-2),2,FALSE())),$E64)</f>
        <v/>
      </c>
      <c r="AI154" s="368" t="str">
        <f t="array" ref="AI154">IFERROR(IFERROR(IFERROR(IF(TODAY()&gt;=$H153,VLOOKUP(XLOOKUP(AI$115,dds!$2:$2,dds!$4:$4),STOCKHISTORY($A154,XLOOKUP(AI$115,dds!$2:$2,dds!$4:$4)),2,FALSE()),VLOOKUP(TODAY(),STOCKHISTORY($A154,TODAY()),2,FALSE())),VLOOKUP(TODAY()-1,STOCKHISTORY($A154,TODAY()-1),2,FALSE())),VLOOKUP(TODAY()-2,STOCKHISTORY($A154,TODAY()-2),2,FALSE())),$E64)</f>
        <v/>
      </c>
      <c r="AJ154" s="368" t="str">
        <f t="array" ref="AJ154">IFERROR(IFERROR(IFERROR(IF(TODAY()&gt;=$H153,VLOOKUP(XLOOKUP(AJ$115,dds!$2:$2,dds!$4:$4),STOCKHISTORY($A154,XLOOKUP(AJ$115,dds!$2:$2,dds!$4:$4)),2,FALSE()),VLOOKUP(TODAY(),STOCKHISTORY($A154,TODAY()),2,FALSE())),VLOOKUP(TODAY()-1,STOCKHISTORY($A154,TODAY()-1),2,FALSE())),VLOOKUP(TODAY()-2,STOCKHISTORY($A154,TODAY()-2),2,FALSE())),$E64)</f>
        <v/>
      </c>
      <c r="AK154" s="368" t="str">
        <f t="array" ref="AK154">IFERROR(IFERROR(IFERROR(IF(TODAY()&gt;=$H153,VLOOKUP(XLOOKUP(AK$115,dds!$2:$2,dds!$4:$4),STOCKHISTORY($A154,XLOOKUP(AK$115,dds!$2:$2,dds!$4:$4)),2,FALSE()),VLOOKUP(TODAY(),STOCKHISTORY($A154,TODAY()),2,FALSE())),VLOOKUP(TODAY()-1,STOCKHISTORY($A154,TODAY()-1),2,FALSE())),VLOOKUP(TODAY()-2,STOCKHISTORY($A154,TODAY()-2),2,FALSE())),$E64)</f>
        <v/>
      </c>
      <c r="AL154" s="368" t="str">
        <f t="array" ref="AL154">IFERROR(IFERROR(IFERROR(IF(TODAY()&gt;=$H153,VLOOKUP(XLOOKUP(AL$115,dds!$2:$2,dds!$4:$4),STOCKHISTORY($A154,XLOOKUP(AL$115,dds!$2:$2,dds!$4:$4)),2,FALSE()),VLOOKUP(TODAY(),STOCKHISTORY($A154,TODAY()),2,FALSE())),VLOOKUP(TODAY()-1,STOCKHISTORY($A154,TODAY()-1),2,FALSE())),VLOOKUP(TODAY()-2,STOCKHISTORY($A154,TODAY()-2),2,FALSE())),$E64)</f>
        <v/>
      </c>
      <c r="AM154" s="368" t="str">
        <f t="array" ref="AM154">IFERROR(IFERROR(IFERROR(IF(TODAY()&gt;=$H153,VLOOKUP(XLOOKUP(AM$115,dds!$2:$2,dds!$4:$4),STOCKHISTORY($A154,XLOOKUP(AM$115,dds!$2:$2,dds!$4:$4)),2,FALSE()),VLOOKUP(TODAY(),STOCKHISTORY($A154,TODAY()),2,FALSE())),VLOOKUP(TODAY()-1,STOCKHISTORY($A154,TODAY()-1),2,FALSE())),VLOOKUP(TODAY()-2,STOCKHISTORY($A154,TODAY()-2),2,FALSE())),$E64)</f>
        <v/>
      </c>
      <c r="AN154" s="368" t="str">
        <f t="array" ref="AN154">IFERROR(IFERROR(IFERROR(IF(TODAY()&gt;=$H153,VLOOKUP(XLOOKUP(AN$115,dds!$2:$2,dds!$4:$4),STOCKHISTORY($A154,XLOOKUP(AN$115,dds!$2:$2,dds!$4:$4)),2,FALSE()),VLOOKUP(TODAY(),STOCKHISTORY($A154,TODAY()),2,FALSE())),VLOOKUP(TODAY()-1,STOCKHISTORY($A154,TODAY()-1),2,FALSE())),VLOOKUP(TODAY()-2,STOCKHISTORY($A154,TODAY()-2),2,FALSE())),$E64)</f>
        <v/>
      </c>
      <c r="AO154" s="368" t="str">
        <f t="array" ref="AO154">IFERROR(IFERROR(IFERROR(IF(TODAY()&gt;=$H153,VLOOKUP(XLOOKUP(AO$115,dds!$2:$2,dds!$4:$4),STOCKHISTORY($A154,XLOOKUP(AO$115,dds!$2:$2,dds!$4:$4)),2,FALSE()),VLOOKUP(TODAY(),STOCKHISTORY($A154,TODAY()),2,FALSE())),VLOOKUP(TODAY()-1,STOCKHISTORY($A154,TODAY()-1),2,FALSE())),VLOOKUP(TODAY()-2,STOCKHISTORY($A154,TODAY()-2),2,FALSE())),$E64)</f>
        <v/>
      </c>
      <c r="AP154" s="368" t="str">
        <f t="array" ref="AP154">IFERROR(IFERROR(IFERROR(IF(TODAY()&gt;=$H153,VLOOKUP(XLOOKUP(AP$115,dds!$2:$2,dds!$4:$4),STOCKHISTORY($A154,XLOOKUP(AP$115,dds!$2:$2,dds!$4:$4)),2,FALSE()),VLOOKUP(TODAY(),STOCKHISTORY($A154,TODAY()),2,FALSE())),VLOOKUP(TODAY()-1,STOCKHISTORY($A154,TODAY()-1),2,FALSE())),VLOOKUP(TODAY()-2,STOCKHISTORY($A154,TODAY()-2),2,FALSE())),$E64)</f>
        <v/>
      </c>
      <c r="AQ154" s="368" t="str">
        <f t="array" ref="AQ154">IFERROR(IFERROR(IFERROR(IF(TODAY()&gt;=$H153,VLOOKUP(XLOOKUP(AQ$115,dds!$2:$2,dds!$4:$4),STOCKHISTORY($A154,XLOOKUP(AQ$115,dds!$2:$2,dds!$4:$4)),2,FALSE()),VLOOKUP(TODAY(),STOCKHISTORY($A154,TODAY()),2,FALSE())),VLOOKUP(TODAY()-1,STOCKHISTORY($A154,TODAY()-1),2,FALSE())),VLOOKUP(TODAY()-2,STOCKHISTORY($A154,TODAY()-2),2,FALSE())),$E64)</f>
        <v/>
      </c>
      <c r="AR154" s="368" t="str">
        <f t="array" ref="AR154">IFERROR(IFERROR(IFERROR(IF(TODAY()&gt;=$H153,VLOOKUP(XLOOKUP(AR$115,dds!$2:$2,dds!$4:$4),STOCKHISTORY($A154,XLOOKUP(AR$115,dds!$2:$2,dds!$4:$4)),2,FALSE()),VLOOKUP(TODAY(),STOCKHISTORY($A154,TODAY()),2,FALSE())),VLOOKUP(TODAY()-1,STOCKHISTORY($A154,TODAY()-1),2,FALSE())),VLOOKUP(TODAY()-2,STOCKHISTORY($A154,TODAY()-2),2,FALSE())),$E64)</f>
        <v/>
      </c>
      <c r="AS154" s="368" t="str">
        <f t="array" ref="AS154">IFERROR(IFERROR(IFERROR(IF(TODAY()&gt;=$H153,VLOOKUP(XLOOKUP(AS$115,dds!$2:$2,dds!$4:$4),STOCKHISTORY($A154,XLOOKUP(AS$115,dds!$2:$2,dds!$4:$4)),2,FALSE()),VLOOKUP(TODAY(),STOCKHISTORY($A154,TODAY()),2,FALSE())),VLOOKUP(TODAY()-1,STOCKHISTORY($A154,TODAY()-1),2,FALSE())),VLOOKUP(TODAY()-2,STOCKHISTORY($A154,TODAY()-2),2,FALSE())),$E64)</f>
        <v/>
      </c>
      <c r="AT154" s="368" t="str">
        <f t="array" ref="AT154">IFERROR(IFERROR(IFERROR(IF(TODAY()&gt;=$H153,VLOOKUP(XLOOKUP(AT$115,dds!$2:$2,dds!$4:$4),STOCKHISTORY($A154,XLOOKUP(AT$115,dds!$2:$2,dds!$4:$4)),2,FALSE()),VLOOKUP(TODAY(),STOCKHISTORY($A154,TODAY()),2,FALSE())),VLOOKUP(TODAY()-1,STOCKHISTORY($A154,TODAY()-1),2,FALSE())),VLOOKUP(TODAY()-2,STOCKHISTORY($A154,TODAY()-2),2,FALSE())),$E64)</f>
        <v/>
      </c>
      <c r="AU154" s="368" t="str">
        <f t="array" ref="AU154">IFERROR(IFERROR(IFERROR(IF(TODAY()&gt;=$H153,VLOOKUP(XLOOKUP(AU$115,dds!$2:$2,dds!$4:$4),STOCKHISTORY($A154,XLOOKUP(AU$115,dds!$2:$2,dds!$4:$4)),2,FALSE()),VLOOKUP(TODAY(),STOCKHISTORY($A154,TODAY()),2,FALSE())),VLOOKUP(TODAY()-1,STOCKHISTORY($A154,TODAY()-1),2,FALSE())),VLOOKUP(TODAY()-2,STOCKHISTORY($A154,TODAY()-2),2,FALSE())),$E64)</f>
        <v/>
      </c>
      <c r="AV154" s="368" t="str">
        <f t="array" ref="AV154">IFERROR(IFERROR(IFERROR(IF(TODAY()&gt;=$H153,VLOOKUP(XLOOKUP(AV$115,dds!$2:$2,dds!$4:$4),STOCKHISTORY($A154,XLOOKUP(AV$115,dds!$2:$2,dds!$4:$4)),2,FALSE()),VLOOKUP(TODAY(),STOCKHISTORY($A154,TODAY()),2,FALSE())),VLOOKUP(TODAY()-1,STOCKHISTORY($A154,TODAY()-1),2,FALSE())),VLOOKUP(TODAY()-2,STOCKHISTORY($A154,TODAY()-2),2,FALSE())),$E64)</f>
        <v/>
      </c>
      <c r="AW154" s="368" t="str">
        <f t="array" ref="AW154">IFERROR(IFERROR(IFERROR(IF(TODAY()&gt;=$H153,VLOOKUP(XLOOKUP(AW$115,dds!$2:$2,dds!$4:$4),STOCKHISTORY($A154,XLOOKUP(AW$115,dds!$2:$2,dds!$4:$4)),2,FALSE()),VLOOKUP(TODAY(),STOCKHISTORY($A154,TODAY()),2,FALSE())),VLOOKUP(TODAY()-1,STOCKHISTORY($A154,TODAY()-1),2,FALSE())),VLOOKUP(TODAY()-2,STOCKHISTORY($A154,TODAY()-2),2,FALSE())),$E64)</f>
        <v/>
      </c>
      <c r="AX154" s="368" t="str">
        <f t="array" ref="AX154">IFERROR(IFERROR(IFERROR(IF(TODAY()&gt;=$H153,VLOOKUP(XLOOKUP(AX$115,dds!$2:$2,dds!$4:$4),STOCKHISTORY($A154,XLOOKUP(AX$115,dds!$2:$2,dds!$4:$4)),2,FALSE()),VLOOKUP(TODAY(),STOCKHISTORY($A154,TODAY()),2,FALSE())),VLOOKUP(TODAY()-1,STOCKHISTORY($A154,TODAY()-1),2,FALSE())),VLOOKUP(TODAY()-2,STOCKHISTORY($A154,TODAY()-2),2,FALSE())),$E64)</f>
        <v/>
      </c>
      <c r="AY154" s="368" t="str">
        <f t="array" ref="AY154">IFERROR(IFERROR(IFERROR(IF(TODAY()&gt;=$H153,VLOOKUP(XLOOKUP(AY$115,dds!$2:$2,dds!$4:$4),STOCKHISTORY($A154,XLOOKUP(AY$115,dds!$2:$2,dds!$4:$4)),2,FALSE()),VLOOKUP(TODAY(),STOCKHISTORY($A154,TODAY()),2,FALSE())),VLOOKUP(TODAY()-1,STOCKHISTORY($A154,TODAY()-1),2,FALSE())),VLOOKUP(TODAY()-2,STOCKHISTORY($A154,TODAY()-2),2,FALSE())),$E64)</f>
        <v/>
      </c>
      <c r="AZ154" s="368" t="str">
        <f t="array" ref="AZ154">IFERROR(IFERROR(IFERROR(IF(TODAY()&gt;=$H153,VLOOKUP(XLOOKUP(AZ$115,dds!$2:$2,dds!$4:$4),STOCKHISTORY($A154,XLOOKUP(AZ$115,dds!$2:$2,dds!$4:$4)),2,FALSE()),VLOOKUP(TODAY(),STOCKHISTORY($A154,TODAY()),2,FALSE())),VLOOKUP(TODAY()-1,STOCKHISTORY($A154,TODAY()-1),2,FALSE())),VLOOKUP(TODAY()-2,STOCKHISTORY($A154,TODAY()-2),2,FALSE())),$E64)</f>
        <v/>
      </c>
      <c r="BA154" s="368" t="str">
        <f t="array" ref="BA154">IFERROR(IFERROR(IFERROR(IF(TODAY()&gt;=$H153,VLOOKUP(XLOOKUP(BA$115,dds!$2:$2,dds!$4:$4),STOCKHISTORY($A154,XLOOKUP(BA$115,dds!$2:$2,dds!$4:$4)),2,FALSE()),VLOOKUP(TODAY(),STOCKHISTORY($A154,TODAY()),2,FALSE())),VLOOKUP(TODAY()-1,STOCKHISTORY($A154,TODAY()-1),2,FALSE())),VLOOKUP(TODAY()-2,STOCKHISTORY($A154,TODAY()-2),2,FALSE())),$E64)</f>
        <v/>
      </c>
      <c r="BB154" s="368" t="str">
        <f t="array" ref="BB154">IFERROR(IFERROR(IFERROR(IF(TODAY()&gt;=$H153,VLOOKUP(XLOOKUP(BB$115,dds!$2:$2,dds!$4:$4),STOCKHISTORY($A154,XLOOKUP(BB$115,dds!$2:$2,dds!$4:$4)),2,FALSE()),VLOOKUP(TODAY(),STOCKHISTORY($A154,TODAY()),2,FALSE())),VLOOKUP(TODAY()-1,STOCKHISTORY($A154,TODAY()-1),2,FALSE())),VLOOKUP(TODAY()-2,STOCKHISTORY($A154,TODAY()-2),2,FALSE())),$E64)</f>
        <v/>
      </c>
      <c r="BC154" s="368" t="str">
        <f t="array" ref="BC154">IFERROR(IFERROR(IFERROR(IF(TODAY()&gt;=$H153,VLOOKUP(XLOOKUP(BC$115,dds!$2:$2,dds!$4:$4),STOCKHISTORY($A154,XLOOKUP(BC$115,dds!$2:$2,dds!$4:$4)),2,FALSE()),VLOOKUP(TODAY(),STOCKHISTORY($A154,TODAY()),2,FALSE())),VLOOKUP(TODAY()-1,STOCKHISTORY($A154,TODAY()-1),2,FALSE())),VLOOKUP(TODAY()-2,STOCKHISTORY($A154,TODAY()-2),2,FALSE())),$E64)</f>
        <v/>
      </c>
      <c r="BD154" s="368" t="str">
        <f t="array" ref="BD154">IFERROR(IFERROR(IFERROR(IF(TODAY()&gt;=$H153,VLOOKUP(XLOOKUP(BD$115,dds!$2:$2,dds!$4:$4),STOCKHISTORY($A154,XLOOKUP(BD$115,dds!$2:$2,dds!$4:$4)),2,FALSE()),VLOOKUP(TODAY(),STOCKHISTORY($A154,TODAY()),2,FALSE())),VLOOKUP(TODAY()-1,STOCKHISTORY($A154,TODAY()-1),2,FALSE())),VLOOKUP(TODAY()-2,STOCKHISTORY($A154,TODAY()-2),2,FALSE())),$E64)</f>
        <v/>
      </c>
      <c r="BE154" s="368" t="str">
        <f t="array" ref="BE154">IFERROR(IFERROR(IFERROR(IF(TODAY()&gt;=$H153,VLOOKUP(XLOOKUP(BE$115,dds!$2:$2,dds!$4:$4),STOCKHISTORY($A154,XLOOKUP(BE$115,dds!$2:$2,dds!$4:$4)),2,FALSE()),VLOOKUP(TODAY(),STOCKHISTORY($A154,TODAY()),2,FALSE())),VLOOKUP(TODAY()-1,STOCKHISTORY($A154,TODAY()-1),2,FALSE())),VLOOKUP(TODAY()-2,STOCKHISTORY($A154,TODAY()-2),2,FALSE())),$E64)</f>
        <v/>
      </c>
      <c r="BF154" s="368" t="str">
        <f t="array" ref="BF154">IFERROR(IFERROR(IFERROR(IF(TODAY()&gt;=$H153,VLOOKUP(XLOOKUP(BF$115,dds!$2:$2,dds!$4:$4),STOCKHISTORY($A154,XLOOKUP(BF$115,dds!$2:$2,dds!$4:$4)),2,FALSE()),VLOOKUP(TODAY(),STOCKHISTORY($A154,TODAY()),2,FALSE())),VLOOKUP(TODAY()-1,STOCKHISTORY($A154,TODAY()-1),2,FALSE())),VLOOKUP(TODAY()-2,STOCKHISTORY($A154,TODAY()-2),2,FALSE())),$E64)</f>
        <v/>
      </c>
      <c r="BG154" s="368" t="str">
        <f t="array" ref="BG154">IFERROR(IFERROR(IFERROR(IF(TODAY()&gt;=$H153,VLOOKUP(XLOOKUP(BG$115,dds!$2:$2,dds!$4:$4),STOCKHISTORY($A154,XLOOKUP(BG$115,dds!$2:$2,dds!$4:$4)),2,FALSE()),VLOOKUP(TODAY(),STOCKHISTORY($A154,TODAY()),2,FALSE())),VLOOKUP(TODAY()-1,STOCKHISTORY($A154,TODAY()-1),2,FALSE())),VLOOKUP(TODAY()-2,STOCKHISTORY($A154,TODAY()-2),2,FALSE())),$E64)</f>
        <v/>
      </c>
      <c r="BH154" s="368" t="str">
        <f t="array" ref="BH154">IFERROR(IFERROR(IFERROR(IF(TODAY()&gt;=$H153,VLOOKUP(XLOOKUP(BH$115,dds!$2:$2,dds!$4:$4),STOCKHISTORY($A154,XLOOKUP(BH$115,dds!$2:$2,dds!$4:$4)),2,FALSE()),VLOOKUP(TODAY(),STOCKHISTORY($A154,TODAY()),2,FALSE())),VLOOKUP(TODAY()-1,STOCKHISTORY($A154,TODAY()-1),2,FALSE())),VLOOKUP(TODAY()-2,STOCKHISTORY($A154,TODAY()-2),2,FALSE())),$E64)</f>
        <v/>
      </c>
      <c r="BI154" s="368" t="str">
        <f t="array" ref="BI154">IFERROR(IFERROR(IFERROR(IF(TODAY()&gt;=$H153,VLOOKUP(XLOOKUP(BI$115,dds!$2:$2,dds!$4:$4),STOCKHISTORY($A154,XLOOKUP(BI$115,dds!$2:$2,dds!$4:$4)),2,FALSE()),VLOOKUP(TODAY(),STOCKHISTORY($A154,TODAY()),2,FALSE())),VLOOKUP(TODAY()-1,STOCKHISTORY($A154,TODAY()-1),2,FALSE())),VLOOKUP(TODAY()-2,STOCKHISTORY($A154,TODAY()-2),2,FALSE())),$E64)</f>
        <v/>
      </c>
      <c r="BJ154" s="368" t="str">
        <f t="array" ref="BJ154">IFERROR(IFERROR(IFERROR(IF(TODAY()&gt;=$H153,VLOOKUP(XLOOKUP(BJ$115,dds!$2:$2,dds!$4:$4),STOCKHISTORY($A154,XLOOKUP(BJ$115,dds!$2:$2,dds!$4:$4)),2,FALSE()),VLOOKUP(TODAY(),STOCKHISTORY($A154,TODAY()),2,FALSE())),VLOOKUP(TODAY()-1,STOCKHISTORY($A154,TODAY()-1),2,FALSE())),VLOOKUP(TODAY()-2,STOCKHISTORY($A154,TODAY()-2),2,FALSE())),$E64)</f>
        <v/>
      </c>
      <c r="BK154" s="368" t="str">
        <f t="array" ref="BK154">IFERROR(IFERROR(IFERROR(IF(TODAY()&gt;=$H153,VLOOKUP(XLOOKUP(BK$115,dds!$2:$2,dds!$4:$4),STOCKHISTORY($A154,XLOOKUP(BK$115,dds!$2:$2,dds!$4:$4)),2,FALSE()),VLOOKUP(TODAY(),STOCKHISTORY($A154,TODAY()),2,FALSE())),VLOOKUP(TODAY()-1,STOCKHISTORY($A154,TODAY()-1),2,FALSE())),VLOOKUP(TODAY()-2,STOCKHISTORY($A154,TODAY()-2),2,FALSE())),$E64)</f>
        <v/>
      </c>
      <c r="BL154" s="368" t="str">
        <f t="array" ref="BL154">IFERROR(IFERROR(IFERROR(IF(TODAY()&gt;=$H153,VLOOKUP(XLOOKUP(BL$115,dds!$2:$2,dds!$4:$4),STOCKHISTORY($A154,XLOOKUP(BL$115,dds!$2:$2,dds!$4:$4)),2,FALSE()),VLOOKUP(TODAY(),STOCKHISTORY($A154,TODAY()),2,FALSE())),VLOOKUP(TODAY()-1,STOCKHISTORY($A154,TODAY()-1),2,FALSE())),VLOOKUP(TODAY()-2,STOCKHISTORY($A154,TODAY()-2),2,FALSE())),$E64)</f>
        <v/>
      </c>
    </row>
    <row r="155" ht="14.25" customHeight="1">
      <c r="A155" s="367"/>
      <c r="B155" s="367"/>
      <c r="C155" s="440" t="str">
        <f t="shared" si="2"/>
        <v/>
      </c>
      <c r="D155" s="367"/>
      <c r="E155" s="368" t="str">
        <f t="array" ref="E155">IFERROR(IFERROR(IFERROR(IF(TODAY()&gt;=$H154,VLOOKUP(XLOOKUP(E$115,dds!$2:$2,dds!$4:$4),STOCKHISTORY($A155,XLOOKUP(E$115,dds!$2:$2,dds!$4:$4)),2,FALSE()),VLOOKUP(TODAY(),STOCKHISTORY($A155,TODAY()),2,FALSE())),VLOOKUP(TODAY()-1,STOCKHISTORY($A155,TODAY()-1),2,FALSE())),VLOOKUP(TODAY()-2,STOCKHISTORY($A155,TODAY()-2),2,FALSE())),$E65)</f>
        <v/>
      </c>
      <c r="F155" s="368" t="str">
        <f t="array" ref="F155">IFERROR(IFERROR(IFERROR(IF(TODAY()&gt;=$H154,VLOOKUP(XLOOKUP(F$115,dds!$2:$2,dds!$4:$4),STOCKHISTORY($A155,XLOOKUP(F$115,dds!$2:$2,dds!$4:$4)),2,FALSE()),VLOOKUP(TODAY(),STOCKHISTORY($A155,TODAY()),2,FALSE())),VLOOKUP(TODAY()-1,STOCKHISTORY($A155,TODAY()-1),2,FALSE())),VLOOKUP(TODAY()-2,STOCKHISTORY($A155,TODAY()-2),2,FALSE())),$E65)</f>
        <v/>
      </c>
      <c r="G155" s="368" t="str">
        <f t="array" ref="G155">IFERROR(IFERROR(IFERROR(IF(TODAY()&gt;=$H154,VLOOKUP(XLOOKUP(G$115,dds!$2:$2,dds!$4:$4),STOCKHISTORY($A155,XLOOKUP(G$115,dds!$2:$2,dds!$4:$4)),2,FALSE()),VLOOKUP(TODAY(),STOCKHISTORY($A155,TODAY()),2,FALSE())),VLOOKUP(TODAY()-1,STOCKHISTORY($A155,TODAY()-1),2,FALSE())),VLOOKUP(TODAY()-2,STOCKHISTORY($A155,TODAY()-2),2,FALSE())),$E65)</f>
        <v/>
      </c>
      <c r="H155" s="368" t="str">
        <f t="array" ref="H155">IFERROR(IFERROR(IFERROR(IF(TODAY()&gt;=$H154,VLOOKUP(XLOOKUP(H$115,dds!$2:$2,dds!$4:$4),STOCKHISTORY($A155,XLOOKUP(H$115,dds!$2:$2,dds!$4:$4)),2,FALSE()),VLOOKUP(TODAY(),STOCKHISTORY($A155,TODAY()),2,FALSE())),VLOOKUP(TODAY()-1,STOCKHISTORY($A155,TODAY()-1),2,FALSE())),VLOOKUP(TODAY()-2,STOCKHISTORY($A155,TODAY()-2),2,FALSE())),$E65)</f>
        <v/>
      </c>
      <c r="I155" s="368" t="str">
        <f t="array" ref="I155">IFERROR(IFERROR(IFERROR(IF(TODAY()&gt;=$H154,VLOOKUP(XLOOKUP(I$115,dds!$2:$2,dds!$4:$4),STOCKHISTORY($A155,XLOOKUP(I$115,dds!$2:$2,dds!$4:$4)),2,FALSE()),VLOOKUP(TODAY(),STOCKHISTORY($A155,TODAY()),2,FALSE())),VLOOKUP(TODAY()-1,STOCKHISTORY($A155,TODAY()-1),2,FALSE())),VLOOKUP(TODAY()-2,STOCKHISTORY($A155,TODAY()-2),2,FALSE())),$E65)</f>
        <v/>
      </c>
      <c r="J155" s="368" t="str">
        <f t="array" ref="J155">IFERROR(IFERROR(IFERROR(IF(TODAY()&gt;=$H154,VLOOKUP(XLOOKUP(J$115,dds!$2:$2,dds!$4:$4),STOCKHISTORY($A155,XLOOKUP(J$115,dds!$2:$2,dds!$4:$4)),2,FALSE()),VLOOKUP(TODAY(),STOCKHISTORY($A155,TODAY()),2,FALSE())),VLOOKUP(TODAY()-1,STOCKHISTORY($A155,TODAY()-1),2,FALSE())),VLOOKUP(TODAY()-2,STOCKHISTORY($A155,TODAY()-2),2,FALSE())),$E65)</f>
        <v/>
      </c>
      <c r="K155" s="368" t="str">
        <f t="array" ref="K155">IFERROR(IFERROR(IFERROR(IF(TODAY()&gt;=$H154,VLOOKUP(XLOOKUP(K$115,dds!$2:$2,dds!$4:$4),STOCKHISTORY($A155,XLOOKUP(K$115,dds!$2:$2,dds!$4:$4)),2,FALSE()),VLOOKUP(TODAY(),STOCKHISTORY($A155,TODAY()),2,FALSE())),VLOOKUP(TODAY()-1,STOCKHISTORY($A155,TODAY()-1),2,FALSE())),VLOOKUP(TODAY()-2,STOCKHISTORY($A155,TODAY()-2),2,FALSE())),$E65)</f>
        <v/>
      </c>
      <c r="L155" s="368" t="str">
        <f t="array" ref="L155">IFERROR(IFERROR(IFERROR(IF(TODAY()&gt;=$H154,VLOOKUP(XLOOKUP(L$115,dds!$2:$2,dds!$4:$4),STOCKHISTORY($A155,XLOOKUP(L$115,dds!$2:$2,dds!$4:$4)),2,FALSE()),VLOOKUP(TODAY(),STOCKHISTORY($A155,TODAY()),2,FALSE())),VLOOKUP(TODAY()-1,STOCKHISTORY($A155,TODAY()-1),2,FALSE())),VLOOKUP(TODAY()-2,STOCKHISTORY($A155,TODAY()-2),2,FALSE())),$E65)</f>
        <v/>
      </c>
      <c r="M155" s="368" t="str">
        <f t="array" ref="M155">IFERROR(IFERROR(IFERROR(IF(TODAY()&gt;=$H154,VLOOKUP(XLOOKUP(M$115,dds!$2:$2,dds!$4:$4),STOCKHISTORY($A155,XLOOKUP(M$115,dds!$2:$2,dds!$4:$4)),2,FALSE()),VLOOKUP(TODAY(),STOCKHISTORY($A155,TODAY()),2,FALSE())),VLOOKUP(TODAY()-1,STOCKHISTORY($A155,TODAY()-1),2,FALSE())),VLOOKUP(TODAY()-2,STOCKHISTORY($A155,TODAY()-2),2,FALSE())),$E65)</f>
        <v/>
      </c>
      <c r="N155" s="368" t="str">
        <f t="array" ref="N155">IFERROR(IFERROR(IFERROR(IF(TODAY()&gt;=$H154,VLOOKUP(XLOOKUP(N$115,dds!$2:$2,dds!$4:$4),STOCKHISTORY($A155,XLOOKUP(N$115,dds!$2:$2,dds!$4:$4)),2,FALSE()),VLOOKUP(TODAY(),STOCKHISTORY($A155,TODAY()),2,FALSE())),VLOOKUP(TODAY()-1,STOCKHISTORY($A155,TODAY()-1),2,FALSE())),VLOOKUP(TODAY()-2,STOCKHISTORY($A155,TODAY()-2),2,FALSE())),$E65)</f>
        <v/>
      </c>
      <c r="O155" s="368" t="str">
        <f t="array" ref="O155">IFERROR(IFERROR(IFERROR(IF(TODAY()&gt;=$H154,VLOOKUP(XLOOKUP(O$115,dds!$2:$2,dds!$4:$4),STOCKHISTORY($A155,XLOOKUP(O$115,dds!$2:$2,dds!$4:$4)),2,FALSE()),VLOOKUP(TODAY(),STOCKHISTORY($A155,TODAY()),2,FALSE())),VLOOKUP(TODAY()-1,STOCKHISTORY($A155,TODAY()-1),2,FALSE())),VLOOKUP(TODAY()-2,STOCKHISTORY($A155,TODAY()-2),2,FALSE())),$E65)</f>
        <v/>
      </c>
      <c r="P155" s="368" t="str">
        <f t="array" ref="P155">IFERROR(IFERROR(IFERROR(IF(TODAY()&gt;=$H154,VLOOKUP(XLOOKUP(P$115,dds!$2:$2,dds!$4:$4),STOCKHISTORY($A155,XLOOKUP(P$115,dds!$2:$2,dds!$4:$4)),2,FALSE()),VLOOKUP(TODAY(),STOCKHISTORY($A155,TODAY()),2,FALSE())),VLOOKUP(TODAY()-1,STOCKHISTORY($A155,TODAY()-1),2,FALSE())),VLOOKUP(TODAY()-2,STOCKHISTORY($A155,TODAY()-2),2,FALSE())),$E65)</f>
        <v/>
      </c>
      <c r="Q155" s="368" t="str">
        <f t="array" ref="Q155">IFERROR(IFERROR(IFERROR(IF(TODAY()&gt;=$H154,VLOOKUP(XLOOKUP(Q$115,dds!$2:$2,dds!$4:$4),STOCKHISTORY($A155,XLOOKUP(Q$115,dds!$2:$2,dds!$4:$4)),2,FALSE()),VLOOKUP(TODAY(),STOCKHISTORY($A155,TODAY()),2,FALSE())),VLOOKUP(TODAY()-1,STOCKHISTORY($A155,TODAY()-1),2,FALSE())),VLOOKUP(TODAY()-2,STOCKHISTORY($A155,TODAY()-2),2,FALSE())),$E65)</f>
        <v/>
      </c>
      <c r="R155" s="368" t="str">
        <f t="array" ref="R155">IFERROR(IFERROR(IFERROR(IF(TODAY()&gt;=$H154,VLOOKUP(XLOOKUP(R$115,dds!$2:$2,dds!$4:$4),STOCKHISTORY($A155,XLOOKUP(R$115,dds!$2:$2,dds!$4:$4)),2,FALSE()),VLOOKUP(TODAY(),STOCKHISTORY($A155,TODAY()),2,FALSE())),VLOOKUP(TODAY()-1,STOCKHISTORY($A155,TODAY()-1),2,FALSE())),VLOOKUP(TODAY()-2,STOCKHISTORY($A155,TODAY()-2),2,FALSE())),$E65)</f>
        <v/>
      </c>
      <c r="S155" s="368" t="str">
        <f t="array" ref="S155">IFERROR(IFERROR(IFERROR(IF(TODAY()&gt;=$H154,VLOOKUP(XLOOKUP(S$115,dds!$2:$2,dds!$4:$4),STOCKHISTORY($A155,XLOOKUP(S$115,dds!$2:$2,dds!$4:$4)),2,FALSE()),VLOOKUP(TODAY(),STOCKHISTORY($A155,TODAY()),2,FALSE())),VLOOKUP(TODAY()-1,STOCKHISTORY($A155,TODAY()-1),2,FALSE())),VLOOKUP(TODAY()-2,STOCKHISTORY($A155,TODAY()-2),2,FALSE())),$E65)</f>
        <v/>
      </c>
      <c r="T155" s="368" t="str">
        <f t="array" ref="T155">IFERROR(IFERROR(IFERROR(IF(TODAY()&gt;=$H154,VLOOKUP(XLOOKUP(T$115,dds!$2:$2,dds!$4:$4),STOCKHISTORY($A155,XLOOKUP(T$115,dds!$2:$2,dds!$4:$4)),2,FALSE()),VLOOKUP(TODAY(),STOCKHISTORY($A155,TODAY()),2,FALSE())),VLOOKUP(TODAY()-1,STOCKHISTORY($A155,TODAY()-1),2,FALSE())),VLOOKUP(TODAY()-2,STOCKHISTORY($A155,TODAY()-2),2,FALSE())),$E65)</f>
        <v/>
      </c>
      <c r="U155" s="368" t="str">
        <f t="array" ref="U155">IFERROR(IFERROR(IFERROR(IF(TODAY()&gt;=$H154,VLOOKUP(XLOOKUP(U$115,dds!$2:$2,dds!$4:$4),STOCKHISTORY($A155,XLOOKUP(U$115,dds!$2:$2,dds!$4:$4)),2,FALSE()),VLOOKUP(TODAY(),STOCKHISTORY($A155,TODAY()),2,FALSE())),VLOOKUP(TODAY()-1,STOCKHISTORY($A155,TODAY()-1),2,FALSE())),VLOOKUP(TODAY()-2,STOCKHISTORY($A155,TODAY()-2),2,FALSE())),$E65)</f>
        <v/>
      </c>
      <c r="V155" s="368" t="str">
        <f t="array" ref="V155">IFERROR(IFERROR(IFERROR(IF(TODAY()&gt;=$H154,VLOOKUP(XLOOKUP(V$115,dds!$2:$2,dds!$4:$4),STOCKHISTORY($A155,XLOOKUP(V$115,dds!$2:$2,dds!$4:$4)),2,FALSE()),VLOOKUP(TODAY(),STOCKHISTORY($A155,TODAY()),2,FALSE())),VLOOKUP(TODAY()-1,STOCKHISTORY($A155,TODAY()-1),2,FALSE())),VLOOKUP(TODAY()-2,STOCKHISTORY($A155,TODAY()-2),2,FALSE())),$E65)</f>
        <v/>
      </c>
      <c r="W155" s="368" t="str">
        <f t="array" ref="W155">IFERROR(IFERROR(IFERROR(IF(TODAY()&gt;=$H154,VLOOKUP(XLOOKUP(W$115,dds!$2:$2,dds!$4:$4),STOCKHISTORY($A155,XLOOKUP(W$115,dds!$2:$2,dds!$4:$4)),2,FALSE()),VLOOKUP(TODAY(),STOCKHISTORY($A155,TODAY()),2,FALSE())),VLOOKUP(TODAY()-1,STOCKHISTORY($A155,TODAY()-1),2,FALSE())),VLOOKUP(TODAY()-2,STOCKHISTORY($A155,TODAY()-2),2,FALSE())),$E65)</f>
        <v/>
      </c>
      <c r="X155" s="368" t="str">
        <f t="array" ref="X155">IFERROR(IFERROR(IFERROR(IF(TODAY()&gt;=$H154,VLOOKUP(XLOOKUP(X$115,dds!$2:$2,dds!$4:$4),STOCKHISTORY($A155,XLOOKUP(X$115,dds!$2:$2,dds!$4:$4)),2,FALSE()),VLOOKUP(TODAY(),STOCKHISTORY($A155,TODAY()),2,FALSE())),VLOOKUP(TODAY()-1,STOCKHISTORY($A155,TODAY()-1),2,FALSE())),VLOOKUP(TODAY()-2,STOCKHISTORY($A155,TODAY()-2),2,FALSE())),$E65)</f>
        <v/>
      </c>
      <c r="Y155" s="368" t="str">
        <f t="array" ref="Y155">IFERROR(IFERROR(IFERROR(IF(TODAY()&gt;=$H154,VLOOKUP(XLOOKUP(Y$115,dds!$2:$2,dds!$4:$4),STOCKHISTORY($A155,XLOOKUP(Y$115,dds!$2:$2,dds!$4:$4)),2,FALSE()),VLOOKUP(TODAY(),STOCKHISTORY($A155,TODAY()),2,FALSE())),VLOOKUP(TODAY()-1,STOCKHISTORY($A155,TODAY()-1),2,FALSE())),VLOOKUP(TODAY()-2,STOCKHISTORY($A155,TODAY()-2),2,FALSE())),$E65)</f>
        <v/>
      </c>
      <c r="Z155" s="368" t="str">
        <f t="array" ref="Z155">IFERROR(IFERROR(IFERROR(IF(TODAY()&gt;=$H154,VLOOKUP(XLOOKUP(Z$115,dds!$2:$2,dds!$4:$4),STOCKHISTORY($A155,XLOOKUP(Z$115,dds!$2:$2,dds!$4:$4)),2,FALSE()),VLOOKUP(TODAY(),STOCKHISTORY($A155,TODAY()),2,FALSE())),VLOOKUP(TODAY()-1,STOCKHISTORY($A155,TODAY()-1),2,FALSE())),VLOOKUP(TODAY()-2,STOCKHISTORY($A155,TODAY()-2),2,FALSE())),$E65)</f>
        <v/>
      </c>
      <c r="AA155" s="368" t="str">
        <f t="array" ref="AA155">IFERROR(IFERROR(IFERROR(IF(TODAY()&gt;=$H154,VLOOKUP(XLOOKUP(AA$115,dds!$2:$2,dds!$4:$4),STOCKHISTORY($A155,XLOOKUP(AA$115,dds!$2:$2,dds!$4:$4)),2,FALSE()),VLOOKUP(TODAY(),STOCKHISTORY($A155,TODAY()),2,FALSE())),VLOOKUP(TODAY()-1,STOCKHISTORY($A155,TODAY()-1),2,FALSE())),VLOOKUP(TODAY()-2,STOCKHISTORY($A155,TODAY()-2),2,FALSE())),$E65)</f>
        <v/>
      </c>
      <c r="AB155" s="368" t="str">
        <f t="array" ref="AB155">IFERROR(IFERROR(IFERROR(IF(TODAY()&gt;=$H154,VLOOKUP(XLOOKUP(AB$115,dds!$2:$2,dds!$4:$4),STOCKHISTORY($A155,XLOOKUP(AB$115,dds!$2:$2,dds!$4:$4)),2,FALSE()),VLOOKUP(TODAY(),STOCKHISTORY($A155,TODAY()),2,FALSE())),VLOOKUP(TODAY()-1,STOCKHISTORY($A155,TODAY()-1),2,FALSE())),VLOOKUP(TODAY()-2,STOCKHISTORY($A155,TODAY()-2),2,FALSE())),$E65)</f>
        <v/>
      </c>
      <c r="AC155" s="368" t="str">
        <f t="array" ref="AC155">IFERROR(IFERROR(IFERROR(IF(TODAY()&gt;=$H154,VLOOKUP(XLOOKUP(AC$115,dds!$2:$2,dds!$4:$4),STOCKHISTORY($A155,XLOOKUP(AC$115,dds!$2:$2,dds!$4:$4)),2,FALSE()),VLOOKUP(TODAY(),STOCKHISTORY($A155,TODAY()),2,FALSE())),VLOOKUP(TODAY()-1,STOCKHISTORY($A155,TODAY()-1),2,FALSE())),VLOOKUP(TODAY()-2,STOCKHISTORY($A155,TODAY()-2),2,FALSE())),$E65)</f>
        <v/>
      </c>
      <c r="AD155" s="368" t="str">
        <f t="array" ref="AD155">IFERROR(IFERROR(IFERROR(IF(TODAY()&gt;=$H154,VLOOKUP(XLOOKUP(AD$115,dds!$2:$2,dds!$4:$4),STOCKHISTORY($A155,XLOOKUP(AD$115,dds!$2:$2,dds!$4:$4)),2,FALSE()),VLOOKUP(TODAY(),STOCKHISTORY($A155,TODAY()),2,FALSE())),VLOOKUP(TODAY()-1,STOCKHISTORY($A155,TODAY()-1),2,FALSE())),VLOOKUP(TODAY()-2,STOCKHISTORY($A155,TODAY()-2),2,FALSE())),$E65)</f>
        <v/>
      </c>
      <c r="AE155" s="368" t="str">
        <f t="array" ref="AE155">IFERROR(IFERROR(IFERROR(IF(TODAY()&gt;=$H154,VLOOKUP(XLOOKUP(AE$115,dds!$2:$2,dds!$4:$4),STOCKHISTORY($A155,XLOOKUP(AE$115,dds!$2:$2,dds!$4:$4)),2,FALSE()),VLOOKUP(TODAY(),STOCKHISTORY($A155,TODAY()),2,FALSE())),VLOOKUP(TODAY()-1,STOCKHISTORY($A155,TODAY()-1),2,FALSE())),VLOOKUP(TODAY()-2,STOCKHISTORY($A155,TODAY()-2),2,FALSE())),$E65)</f>
        <v/>
      </c>
      <c r="AF155" s="368" t="str">
        <f t="array" ref="AF155">IFERROR(IFERROR(IFERROR(IF(TODAY()&gt;=$H154,VLOOKUP(XLOOKUP(AF$115,dds!$2:$2,dds!$4:$4),STOCKHISTORY($A155,XLOOKUP(AF$115,dds!$2:$2,dds!$4:$4)),2,FALSE()),VLOOKUP(TODAY(),STOCKHISTORY($A155,TODAY()),2,FALSE())),VLOOKUP(TODAY()-1,STOCKHISTORY($A155,TODAY()-1),2,FALSE())),VLOOKUP(TODAY()-2,STOCKHISTORY($A155,TODAY()-2),2,FALSE())),$E65)</f>
        <v/>
      </c>
      <c r="AG155" s="368" t="str">
        <f t="array" ref="AG155">IFERROR(IFERROR(IFERROR(IF(TODAY()&gt;=$H154,VLOOKUP(XLOOKUP(AG$115,dds!$2:$2,dds!$4:$4),STOCKHISTORY($A155,XLOOKUP(AG$115,dds!$2:$2,dds!$4:$4)),2,FALSE()),VLOOKUP(TODAY(),STOCKHISTORY($A155,TODAY()),2,FALSE())),VLOOKUP(TODAY()-1,STOCKHISTORY($A155,TODAY()-1),2,FALSE())),VLOOKUP(TODAY()-2,STOCKHISTORY($A155,TODAY()-2),2,FALSE())),$E65)</f>
        <v/>
      </c>
      <c r="AH155" s="368" t="str">
        <f t="array" ref="AH155">IFERROR(IFERROR(IFERROR(IF(TODAY()&gt;=$H154,VLOOKUP(XLOOKUP(AH$115,dds!$2:$2,dds!$4:$4),STOCKHISTORY($A155,XLOOKUP(AH$115,dds!$2:$2,dds!$4:$4)),2,FALSE()),VLOOKUP(TODAY(),STOCKHISTORY($A155,TODAY()),2,FALSE())),VLOOKUP(TODAY()-1,STOCKHISTORY($A155,TODAY()-1),2,FALSE())),VLOOKUP(TODAY()-2,STOCKHISTORY($A155,TODAY()-2),2,FALSE())),$E65)</f>
        <v/>
      </c>
      <c r="AI155" s="368" t="str">
        <f t="array" ref="AI155">IFERROR(IFERROR(IFERROR(IF(TODAY()&gt;=$H154,VLOOKUP(XLOOKUP(AI$115,dds!$2:$2,dds!$4:$4),STOCKHISTORY($A155,XLOOKUP(AI$115,dds!$2:$2,dds!$4:$4)),2,FALSE()),VLOOKUP(TODAY(),STOCKHISTORY($A155,TODAY()),2,FALSE())),VLOOKUP(TODAY()-1,STOCKHISTORY($A155,TODAY()-1),2,FALSE())),VLOOKUP(TODAY()-2,STOCKHISTORY($A155,TODAY()-2),2,FALSE())),$E65)</f>
        <v/>
      </c>
      <c r="AJ155" s="368" t="str">
        <f t="array" ref="AJ155">IFERROR(IFERROR(IFERROR(IF(TODAY()&gt;=$H154,VLOOKUP(XLOOKUP(AJ$115,dds!$2:$2,dds!$4:$4),STOCKHISTORY($A155,XLOOKUP(AJ$115,dds!$2:$2,dds!$4:$4)),2,FALSE()),VLOOKUP(TODAY(),STOCKHISTORY($A155,TODAY()),2,FALSE())),VLOOKUP(TODAY()-1,STOCKHISTORY($A155,TODAY()-1),2,FALSE())),VLOOKUP(TODAY()-2,STOCKHISTORY($A155,TODAY()-2),2,FALSE())),$E65)</f>
        <v/>
      </c>
      <c r="AK155" s="368" t="str">
        <f t="array" ref="AK155">IFERROR(IFERROR(IFERROR(IF(TODAY()&gt;=$H154,VLOOKUP(XLOOKUP(AK$115,dds!$2:$2,dds!$4:$4),STOCKHISTORY($A155,XLOOKUP(AK$115,dds!$2:$2,dds!$4:$4)),2,FALSE()),VLOOKUP(TODAY(),STOCKHISTORY($A155,TODAY()),2,FALSE())),VLOOKUP(TODAY()-1,STOCKHISTORY($A155,TODAY()-1),2,FALSE())),VLOOKUP(TODAY()-2,STOCKHISTORY($A155,TODAY()-2),2,FALSE())),$E65)</f>
        <v/>
      </c>
      <c r="AL155" s="368" t="str">
        <f t="array" ref="AL155">IFERROR(IFERROR(IFERROR(IF(TODAY()&gt;=$H154,VLOOKUP(XLOOKUP(AL$115,dds!$2:$2,dds!$4:$4),STOCKHISTORY($A155,XLOOKUP(AL$115,dds!$2:$2,dds!$4:$4)),2,FALSE()),VLOOKUP(TODAY(),STOCKHISTORY($A155,TODAY()),2,FALSE())),VLOOKUP(TODAY()-1,STOCKHISTORY($A155,TODAY()-1),2,FALSE())),VLOOKUP(TODAY()-2,STOCKHISTORY($A155,TODAY()-2),2,FALSE())),$E65)</f>
        <v/>
      </c>
      <c r="AM155" s="368" t="str">
        <f t="array" ref="AM155">IFERROR(IFERROR(IFERROR(IF(TODAY()&gt;=$H154,VLOOKUP(XLOOKUP(AM$115,dds!$2:$2,dds!$4:$4),STOCKHISTORY($A155,XLOOKUP(AM$115,dds!$2:$2,dds!$4:$4)),2,FALSE()),VLOOKUP(TODAY(),STOCKHISTORY($A155,TODAY()),2,FALSE())),VLOOKUP(TODAY()-1,STOCKHISTORY($A155,TODAY()-1),2,FALSE())),VLOOKUP(TODAY()-2,STOCKHISTORY($A155,TODAY()-2),2,FALSE())),$E65)</f>
        <v/>
      </c>
      <c r="AN155" s="368" t="str">
        <f t="array" ref="AN155">IFERROR(IFERROR(IFERROR(IF(TODAY()&gt;=$H154,VLOOKUP(XLOOKUP(AN$115,dds!$2:$2,dds!$4:$4),STOCKHISTORY($A155,XLOOKUP(AN$115,dds!$2:$2,dds!$4:$4)),2,FALSE()),VLOOKUP(TODAY(),STOCKHISTORY($A155,TODAY()),2,FALSE())),VLOOKUP(TODAY()-1,STOCKHISTORY($A155,TODAY()-1),2,FALSE())),VLOOKUP(TODAY()-2,STOCKHISTORY($A155,TODAY()-2),2,FALSE())),$E65)</f>
        <v/>
      </c>
      <c r="AO155" s="368" t="str">
        <f t="array" ref="AO155">IFERROR(IFERROR(IFERROR(IF(TODAY()&gt;=$H154,VLOOKUP(XLOOKUP(AO$115,dds!$2:$2,dds!$4:$4),STOCKHISTORY($A155,XLOOKUP(AO$115,dds!$2:$2,dds!$4:$4)),2,FALSE()),VLOOKUP(TODAY(),STOCKHISTORY($A155,TODAY()),2,FALSE())),VLOOKUP(TODAY()-1,STOCKHISTORY($A155,TODAY()-1),2,FALSE())),VLOOKUP(TODAY()-2,STOCKHISTORY($A155,TODAY()-2),2,FALSE())),$E65)</f>
        <v/>
      </c>
      <c r="AP155" s="368" t="str">
        <f t="array" ref="AP155">IFERROR(IFERROR(IFERROR(IF(TODAY()&gt;=$H154,VLOOKUP(XLOOKUP(AP$115,dds!$2:$2,dds!$4:$4),STOCKHISTORY($A155,XLOOKUP(AP$115,dds!$2:$2,dds!$4:$4)),2,FALSE()),VLOOKUP(TODAY(),STOCKHISTORY($A155,TODAY()),2,FALSE())),VLOOKUP(TODAY()-1,STOCKHISTORY($A155,TODAY()-1),2,FALSE())),VLOOKUP(TODAY()-2,STOCKHISTORY($A155,TODAY()-2),2,FALSE())),$E65)</f>
        <v/>
      </c>
      <c r="AQ155" s="368" t="str">
        <f t="array" ref="AQ155">IFERROR(IFERROR(IFERROR(IF(TODAY()&gt;=$H154,VLOOKUP(XLOOKUP(AQ$115,dds!$2:$2,dds!$4:$4),STOCKHISTORY($A155,XLOOKUP(AQ$115,dds!$2:$2,dds!$4:$4)),2,FALSE()),VLOOKUP(TODAY(),STOCKHISTORY($A155,TODAY()),2,FALSE())),VLOOKUP(TODAY()-1,STOCKHISTORY($A155,TODAY()-1),2,FALSE())),VLOOKUP(TODAY()-2,STOCKHISTORY($A155,TODAY()-2),2,FALSE())),$E65)</f>
        <v/>
      </c>
      <c r="AR155" s="368" t="str">
        <f t="array" ref="AR155">IFERROR(IFERROR(IFERROR(IF(TODAY()&gt;=$H154,VLOOKUP(XLOOKUP(AR$115,dds!$2:$2,dds!$4:$4),STOCKHISTORY($A155,XLOOKUP(AR$115,dds!$2:$2,dds!$4:$4)),2,FALSE()),VLOOKUP(TODAY(),STOCKHISTORY($A155,TODAY()),2,FALSE())),VLOOKUP(TODAY()-1,STOCKHISTORY($A155,TODAY()-1),2,FALSE())),VLOOKUP(TODAY()-2,STOCKHISTORY($A155,TODAY()-2),2,FALSE())),$E65)</f>
        <v/>
      </c>
      <c r="AS155" s="368" t="str">
        <f t="array" ref="AS155">IFERROR(IFERROR(IFERROR(IF(TODAY()&gt;=$H154,VLOOKUP(XLOOKUP(AS$115,dds!$2:$2,dds!$4:$4),STOCKHISTORY($A155,XLOOKUP(AS$115,dds!$2:$2,dds!$4:$4)),2,FALSE()),VLOOKUP(TODAY(),STOCKHISTORY($A155,TODAY()),2,FALSE())),VLOOKUP(TODAY()-1,STOCKHISTORY($A155,TODAY()-1),2,FALSE())),VLOOKUP(TODAY()-2,STOCKHISTORY($A155,TODAY()-2),2,FALSE())),$E65)</f>
        <v/>
      </c>
      <c r="AT155" s="368" t="str">
        <f t="array" ref="AT155">IFERROR(IFERROR(IFERROR(IF(TODAY()&gt;=$H154,VLOOKUP(XLOOKUP(AT$115,dds!$2:$2,dds!$4:$4),STOCKHISTORY($A155,XLOOKUP(AT$115,dds!$2:$2,dds!$4:$4)),2,FALSE()),VLOOKUP(TODAY(),STOCKHISTORY($A155,TODAY()),2,FALSE())),VLOOKUP(TODAY()-1,STOCKHISTORY($A155,TODAY()-1),2,FALSE())),VLOOKUP(TODAY()-2,STOCKHISTORY($A155,TODAY()-2),2,FALSE())),$E65)</f>
        <v/>
      </c>
      <c r="AU155" s="368" t="str">
        <f t="array" ref="AU155">IFERROR(IFERROR(IFERROR(IF(TODAY()&gt;=$H154,VLOOKUP(XLOOKUP(AU$115,dds!$2:$2,dds!$4:$4),STOCKHISTORY($A155,XLOOKUP(AU$115,dds!$2:$2,dds!$4:$4)),2,FALSE()),VLOOKUP(TODAY(),STOCKHISTORY($A155,TODAY()),2,FALSE())),VLOOKUP(TODAY()-1,STOCKHISTORY($A155,TODAY()-1),2,FALSE())),VLOOKUP(TODAY()-2,STOCKHISTORY($A155,TODAY()-2),2,FALSE())),$E65)</f>
        <v/>
      </c>
      <c r="AV155" s="368" t="str">
        <f t="array" ref="AV155">IFERROR(IFERROR(IFERROR(IF(TODAY()&gt;=$H154,VLOOKUP(XLOOKUP(AV$115,dds!$2:$2,dds!$4:$4),STOCKHISTORY($A155,XLOOKUP(AV$115,dds!$2:$2,dds!$4:$4)),2,FALSE()),VLOOKUP(TODAY(),STOCKHISTORY($A155,TODAY()),2,FALSE())),VLOOKUP(TODAY()-1,STOCKHISTORY($A155,TODAY()-1),2,FALSE())),VLOOKUP(TODAY()-2,STOCKHISTORY($A155,TODAY()-2),2,FALSE())),$E65)</f>
        <v/>
      </c>
      <c r="AW155" s="368" t="str">
        <f t="array" ref="AW155">IFERROR(IFERROR(IFERROR(IF(TODAY()&gt;=$H154,VLOOKUP(XLOOKUP(AW$115,dds!$2:$2,dds!$4:$4),STOCKHISTORY($A155,XLOOKUP(AW$115,dds!$2:$2,dds!$4:$4)),2,FALSE()),VLOOKUP(TODAY(),STOCKHISTORY($A155,TODAY()),2,FALSE())),VLOOKUP(TODAY()-1,STOCKHISTORY($A155,TODAY()-1),2,FALSE())),VLOOKUP(TODAY()-2,STOCKHISTORY($A155,TODAY()-2),2,FALSE())),$E65)</f>
        <v/>
      </c>
      <c r="AX155" s="368" t="str">
        <f t="array" ref="AX155">IFERROR(IFERROR(IFERROR(IF(TODAY()&gt;=$H154,VLOOKUP(XLOOKUP(AX$115,dds!$2:$2,dds!$4:$4),STOCKHISTORY($A155,XLOOKUP(AX$115,dds!$2:$2,dds!$4:$4)),2,FALSE()),VLOOKUP(TODAY(),STOCKHISTORY($A155,TODAY()),2,FALSE())),VLOOKUP(TODAY()-1,STOCKHISTORY($A155,TODAY()-1),2,FALSE())),VLOOKUP(TODAY()-2,STOCKHISTORY($A155,TODAY()-2),2,FALSE())),$E65)</f>
        <v/>
      </c>
      <c r="AY155" s="368" t="str">
        <f t="array" ref="AY155">IFERROR(IFERROR(IFERROR(IF(TODAY()&gt;=$H154,VLOOKUP(XLOOKUP(AY$115,dds!$2:$2,dds!$4:$4),STOCKHISTORY($A155,XLOOKUP(AY$115,dds!$2:$2,dds!$4:$4)),2,FALSE()),VLOOKUP(TODAY(),STOCKHISTORY($A155,TODAY()),2,FALSE())),VLOOKUP(TODAY()-1,STOCKHISTORY($A155,TODAY()-1),2,FALSE())),VLOOKUP(TODAY()-2,STOCKHISTORY($A155,TODAY()-2),2,FALSE())),$E65)</f>
        <v/>
      </c>
      <c r="AZ155" s="368" t="str">
        <f t="array" ref="AZ155">IFERROR(IFERROR(IFERROR(IF(TODAY()&gt;=$H154,VLOOKUP(XLOOKUP(AZ$115,dds!$2:$2,dds!$4:$4),STOCKHISTORY($A155,XLOOKUP(AZ$115,dds!$2:$2,dds!$4:$4)),2,FALSE()),VLOOKUP(TODAY(),STOCKHISTORY($A155,TODAY()),2,FALSE())),VLOOKUP(TODAY()-1,STOCKHISTORY($A155,TODAY()-1),2,FALSE())),VLOOKUP(TODAY()-2,STOCKHISTORY($A155,TODAY()-2),2,FALSE())),$E65)</f>
        <v/>
      </c>
      <c r="BA155" s="368" t="str">
        <f t="array" ref="BA155">IFERROR(IFERROR(IFERROR(IF(TODAY()&gt;=$H154,VLOOKUP(XLOOKUP(BA$115,dds!$2:$2,dds!$4:$4),STOCKHISTORY($A155,XLOOKUP(BA$115,dds!$2:$2,dds!$4:$4)),2,FALSE()),VLOOKUP(TODAY(),STOCKHISTORY($A155,TODAY()),2,FALSE())),VLOOKUP(TODAY()-1,STOCKHISTORY($A155,TODAY()-1),2,FALSE())),VLOOKUP(TODAY()-2,STOCKHISTORY($A155,TODAY()-2),2,FALSE())),$E65)</f>
        <v/>
      </c>
      <c r="BB155" s="368" t="str">
        <f t="array" ref="BB155">IFERROR(IFERROR(IFERROR(IF(TODAY()&gt;=$H154,VLOOKUP(XLOOKUP(BB$115,dds!$2:$2,dds!$4:$4),STOCKHISTORY($A155,XLOOKUP(BB$115,dds!$2:$2,dds!$4:$4)),2,FALSE()),VLOOKUP(TODAY(),STOCKHISTORY($A155,TODAY()),2,FALSE())),VLOOKUP(TODAY()-1,STOCKHISTORY($A155,TODAY()-1),2,FALSE())),VLOOKUP(TODAY()-2,STOCKHISTORY($A155,TODAY()-2),2,FALSE())),$E65)</f>
        <v/>
      </c>
      <c r="BC155" s="368" t="str">
        <f t="array" ref="BC155">IFERROR(IFERROR(IFERROR(IF(TODAY()&gt;=$H154,VLOOKUP(XLOOKUP(BC$115,dds!$2:$2,dds!$4:$4),STOCKHISTORY($A155,XLOOKUP(BC$115,dds!$2:$2,dds!$4:$4)),2,FALSE()),VLOOKUP(TODAY(),STOCKHISTORY($A155,TODAY()),2,FALSE())),VLOOKUP(TODAY()-1,STOCKHISTORY($A155,TODAY()-1),2,FALSE())),VLOOKUP(TODAY()-2,STOCKHISTORY($A155,TODAY()-2),2,FALSE())),$E65)</f>
        <v/>
      </c>
      <c r="BD155" s="368" t="str">
        <f t="array" ref="BD155">IFERROR(IFERROR(IFERROR(IF(TODAY()&gt;=$H154,VLOOKUP(XLOOKUP(BD$115,dds!$2:$2,dds!$4:$4),STOCKHISTORY($A155,XLOOKUP(BD$115,dds!$2:$2,dds!$4:$4)),2,FALSE()),VLOOKUP(TODAY(),STOCKHISTORY($A155,TODAY()),2,FALSE())),VLOOKUP(TODAY()-1,STOCKHISTORY($A155,TODAY()-1),2,FALSE())),VLOOKUP(TODAY()-2,STOCKHISTORY($A155,TODAY()-2),2,FALSE())),$E65)</f>
        <v/>
      </c>
      <c r="BE155" s="368" t="str">
        <f t="array" ref="BE155">IFERROR(IFERROR(IFERROR(IF(TODAY()&gt;=$H154,VLOOKUP(XLOOKUP(BE$115,dds!$2:$2,dds!$4:$4),STOCKHISTORY($A155,XLOOKUP(BE$115,dds!$2:$2,dds!$4:$4)),2,FALSE()),VLOOKUP(TODAY(),STOCKHISTORY($A155,TODAY()),2,FALSE())),VLOOKUP(TODAY()-1,STOCKHISTORY($A155,TODAY()-1),2,FALSE())),VLOOKUP(TODAY()-2,STOCKHISTORY($A155,TODAY()-2),2,FALSE())),$E65)</f>
        <v/>
      </c>
      <c r="BF155" s="368" t="str">
        <f t="array" ref="BF155">IFERROR(IFERROR(IFERROR(IF(TODAY()&gt;=$H154,VLOOKUP(XLOOKUP(BF$115,dds!$2:$2,dds!$4:$4),STOCKHISTORY($A155,XLOOKUP(BF$115,dds!$2:$2,dds!$4:$4)),2,FALSE()),VLOOKUP(TODAY(),STOCKHISTORY($A155,TODAY()),2,FALSE())),VLOOKUP(TODAY()-1,STOCKHISTORY($A155,TODAY()-1),2,FALSE())),VLOOKUP(TODAY()-2,STOCKHISTORY($A155,TODAY()-2),2,FALSE())),$E65)</f>
        <v/>
      </c>
      <c r="BG155" s="368" t="str">
        <f t="array" ref="BG155">IFERROR(IFERROR(IFERROR(IF(TODAY()&gt;=$H154,VLOOKUP(XLOOKUP(BG$115,dds!$2:$2,dds!$4:$4),STOCKHISTORY($A155,XLOOKUP(BG$115,dds!$2:$2,dds!$4:$4)),2,FALSE()),VLOOKUP(TODAY(),STOCKHISTORY($A155,TODAY()),2,FALSE())),VLOOKUP(TODAY()-1,STOCKHISTORY($A155,TODAY()-1),2,FALSE())),VLOOKUP(TODAY()-2,STOCKHISTORY($A155,TODAY()-2),2,FALSE())),$E65)</f>
        <v/>
      </c>
      <c r="BH155" s="368" t="str">
        <f t="array" ref="BH155">IFERROR(IFERROR(IFERROR(IF(TODAY()&gt;=$H154,VLOOKUP(XLOOKUP(BH$115,dds!$2:$2,dds!$4:$4),STOCKHISTORY($A155,XLOOKUP(BH$115,dds!$2:$2,dds!$4:$4)),2,FALSE()),VLOOKUP(TODAY(),STOCKHISTORY($A155,TODAY()),2,FALSE())),VLOOKUP(TODAY()-1,STOCKHISTORY($A155,TODAY()-1),2,FALSE())),VLOOKUP(TODAY()-2,STOCKHISTORY($A155,TODAY()-2),2,FALSE())),$E65)</f>
        <v/>
      </c>
      <c r="BI155" s="368" t="str">
        <f t="array" ref="BI155">IFERROR(IFERROR(IFERROR(IF(TODAY()&gt;=$H154,VLOOKUP(XLOOKUP(BI$115,dds!$2:$2,dds!$4:$4),STOCKHISTORY($A155,XLOOKUP(BI$115,dds!$2:$2,dds!$4:$4)),2,FALSE()),VLOOKUP(TODAY(),STOCKHISTORY($A155,TODAY()),2,FALSE())),VLOOKUP(TODAY()-1,STOCKHISTORY($A155,TODAY()-1),2,FALSE())),VLOOKUP(TODAY()-2,STOCKHISTORY($A155,TODAY()-2),2,FALSE())),$E65)</f>
        <v/>
      </c>
      <c r="BJ155" s="368" t="str">
        <f t="array" ref="BJ155">IFERROR(IFERROR(IFERROR(IF(TODAY()&gt;=$H154,VLOOKUP(XLOOKUP(BJ$115,dds!$2:$2,dds!$4:$4),STOCKHISTORY($A155,XLOOKUP(BJ$115,dds!$2:$2,dds!$4:$4)),2,FALSE()),VLOOKUP(TODAY(),STOCKHISTORY($A155,TODAY()),2,FALSE())),VLOOKUP(TODAY()-1,STOCKHISTORY($A155,TODAY()-1),2,FALSE())),VLOOKUP(TODAY()-2,STOCKHISTORY($A155,TODAY()-2),2,FALSE())),$E65)</f>
        <v/>
      </c>
      <c r="BK155" s="368" t="str">
        <f t="array" ref="BK155">IFERROR(IFERROR(IFERROR(IF(TODAY()&gt;=$H154,VLOOKUP(XLOOKUP(BK$115,dds!$2:$2,dds!$4:$4),STOCKHISTORY($A155,XLOOKUP(BK$115,dds!$2:$2,dds!$4:$4)),2,FALSE()),VLOOKUP(TODAY(),STOCKHISTORY($A155,TODAY()),2,FALSE())),VLOOKUP(TODAY()-1,STOCKHISTORY($A155,TODAY()-1),2,FALSE())),VLOOKUP(TODAY()-2,STOCKHISTORY($A155,TODAY()-2),2,FALSE())),$E65)</f>
        <v/>
      </c>
      <c r="BL155" s="368" t="str">
        <f t="array" ref="BL155">IFERROR(IFERROR(IFERROR(IF(TODAY()&gt;=$H154,VLOOKUP(XLOOKUP(BL$115,dds!$2:$2,dds!$4:$4),STOCKHISTORY($A155,XLOOKUP(BL$115,dds!$2:$2,dds!$4:$4)),2,FALSE()),VLOOKUP(TODAY(),STOCKHISTORY($A155,TODAY()),2,FALSE())),VLOOKUP(TODAY()-1,STOCKHISTORY($A155,TODAY()-1),2,FALSE())),VLOOKUP(TODAY()-2,STOCKHISTORY($A155,TODAY()-2),2,FALSE())),$E65)</f>
        <v/>
      </c>
    </row>
    <row r="156" ht="14.25" customHeight="1">
      <c r="A156" s="367"/>
      <c r="B156" s="367"/>
      <c r="C156" s="440" t="str">
        <f t="shared" si="2"/>
        <v/>
      </c>
      <c r="D156" s="367"/>
      <c r="E156" s="368" t="str">
        <f t="array" ref="E156">IFERROR(IFERROR(IFERROR(IF(TODAY()&gt;=$H155,VLOOKUP(XLOOKUP(E$115,dds!$2:$2,dds!$4:$4),STOCKHISTORY($A156,XLOOKUP(E$115,dds!$2:$2,dds!$4:$4)),2,FALSE()),VLOOKUP(TODAY(),STOCKHISTORY($A156,TODAY()),2,FALSE())),VLOOKUP(TODAY()-1,STOCKHISTORY($A156,TODAY()-1),2,FALSE())),VLOOKUP(TODAY()-2,STOCKHISTORY($A156,TODAY()-2),2,FALSE())),$E66)</f>
        <v/>
      </c>
      <c r="F156" s="368" t="str">
        <f t="array" ref="F156">IFERROR(IFERROR(IFERROR(IF(TODAY()&gt;=$H155,VLOOKUP(XLOOKUP(F$115,dds!$2:$2,dds!$4:$4),STOCKHISTORY($A156,XLOOKUP(F$115,dds!$2:$2,dds!$4:$4)),2,FALSE()),VLOOKUP(TODAY(),STOCKHISTORY($A156,TODAY()),2,FALSE())),VLOOKUP(TODAY()-1,STOCKHISTORY($A156,TODAY()-1),2,FALSE())),VLOOKUP(TODAY()-2,STOCKHISTORY($A156,TODAY()-2),2,FALSE())),$E66)</f>
        <v/>
      </c>
      <c r="G156" s="368" t="str">
        <f t="array" ref="G156">IFERROR(IFERROR(IFERROR(IF(TODAY()&gt;=$H155,VLOOKUP(XLOOKUP(G$115,dds!$2:$2,dds!$4:$4),STOCKHISTORY($A156,XLOOKUP(G$115,dds!$2:$2,dds!$4:$4)),2,FALSE()),VLOOKUP(TODAY(),STOCKHISTORY($A156,TODAY()),2,FALSE())),VLOOKUP(TODAY()-1,STOCKHISTORY($A156,TODAY()-1),2,FALSE())),VLOOKUP(TODAY()-2,STOCKHISTORY($A156,TODAY()-2),2,FALSE())),$E66)</f>
        <v/>
      </c>
      <c r="H156" s="368" t="str">
        <f t="array" ref="H156">IFERROR(IFERROR(IFERROR(IF(TODAY()&gt;=$H155,VLOOKUP(XLOOKUP(H$115,dds!$2:$2,dds!$4:$4),STOCKHISTORY($A156,XLOOKUP(H$115,dds!$2:$2,dds!$4:$4)),2,FALSE()),VLOOKUP(TODAY(),STOCKHISTORY($A156,TODAY()),2,FALSE())),VLOOKUP(TODAY()-1,STOCKHISTORY($A156,TODAY()-1),2,FALSE())),VLOOKUP(TODAY()-2,STOCKHISTORY($A156,TODAY()-2),2,FALSE())),$E66)</f>
        <v/>
      </c>
      <c r="I156" s="368" t="str">
        <f t="array" ref="I156">IFERROR(IFERROR(IFERROR(IF(TODAY()&gt;=$H155,VLOOKUP(XLOOKUP(I$115,dds!$2:$2,dds!$4:$4),STOCKHISTORY($A156,XLOOKUP(I$115,dds!$2:$2,dds!$4:$4)),2,FALSE()),VLOOKUP(TODAY(),STOCKHISTORY($A156,TODAY()),2,FALSE())),VLOOKUP(TODAY()-1,STOCKHISTORY($A156,TODAY()-1),2,FALSE())),VLOOKUP(TODAY()-2,STOCKHISTORY($A156,TODAY()-2),2,FALSE())),$E66)</f>
        <v/>
      </c>
      <c r="J156" s="368" t="str">
        <f t="array" ref="J156">IFERROR(IFERROR(IFERROR(IF(TODAY()&gt;=$H155,VLOOKUP(XLOOKUP(J$115,dds!$2:$2,dds!$4:$4),STOCKHISTORY($A156,XLOOKUP(J$115,dds!$2:$2,dds!$4:$4)),2,FALSE()),VLOOKUP(TODAY(),STOCKHISTORY($A156,TODAY()),2,FALSE())),VLOOKUP(TODAY()-1,STOCKHISTORY($A156,TODAY()-1),2,FALSE())),VLOOKUP(TODAY()-2,STOCKHISTORY($A156,TODAY()-2),2,FALSE())),$E66)</f>
        <v/>
      </c>
      <c r="K156" s="368" t="str">
        <f t="array" ref="K156">IFERROR(IFERROR(IFERROR(IF(TODAY()&gt;=$H155,VLOOKUP(XLOOKUP(K$115,dds!$2:$2,dds!$4:$4),STOCKHISTORY($A156,XLOOKUP(K$115,dds!$2:$2,dds!$4:$4)),2,FALSE()),VLOOKUP(TODAY(),STOCKHISTORY($A156,TODAY()),2,FALSE())),VLOOKUP(TODAY()-1,STOCKHISTORY($A156,TODAY()-1),2,FALSE())),VLOOKUP(TODAY()-2,STOCKHISTORY($A156,TODAY()-2),2,FALSE())),$E66)</f>
        <v/>
      </c>
      <c r="L156" s="368" t="str">
        <f t="array" ref="L156">IFERROR(IFERROR(IFERROR(IF(TODAY()&gt;=$H155,VLOOKUP(XLOOKUP(L$115,dds!$2:$2,dds!$4:$4),STOCKHISTORY($A156,XLOOKUP(L$115,dds!$2:$2,dds!$4:$4)),2,FALSE()),VLOOKUP(TODAY(),STOCKHISTORY($A156,TODAY()),2,FALSE())),VLOOKUP(TODAY()-1,STOCKHISTORY($A156,TODAY()-1),2,FALSE())),VLOOKUP(TODAY()-2,STOCKHISTORY($A156,TODAY()-2),2,FALSE())),$E66)</f>
        <v/>
      </c>
      <c r="M156" s="368" t="str">
        <f t="array" ref="M156">IFERROR(IFERROR(IFERROR(IF(TODAY()&gt;=$H155,VLOOKUP(XLOOKUP(M$115,dds!$2:$2,dds!$4:$4),STOCKHISTORY($A156,XLOOKUP(M$115,dds!$2:$2,dds!$4:$4)),2,FALSE()),VLOOKUP(TODAY(),STOCKHISTORY($A156,TODAY()),2,FALSE())),VLOOKUP(TODAY()-1,STOCKHISTORY($A156,TODAY()-1),2,FALSE())),VLOOKUP(TODAY()-2,STOCKHISTORY($A156,TODAY()-2),2,FALSE())),$E66)</f>
        <v/>
      </c>
      <c r="N156" s="368" t="str">
        <f t="array" ref="N156">IFERROR(IFERROR(IFERROR(IF(TODAY()&gt;=$H155,VLOOKUP(XLOOKUP(N$115,dds!$2:$2,dds!$4:$4),STOCKHISTORY($A156,XLOOKUP(N$115,dds!$2:$2,dds!$4:$4)),2,FALSE()),VLOOKUP(TODAY(),STOCKHISTORY($A156,TODAY()),2,FALSE())),VLOOKUP(TODAY()-1,STOCKHISTORY($A156,TODAY()-1),2,FALSE())),VLOOKUP(TODAY()-2,STOCKHISTORY($A156,TODAY()-2),2,FALSE())),$E66)</f>
        <v/>
      </c>
      <c r="O156" s="368" t="str">
        <f t="array" ref="O156">IFERROR(IFERROR(IFERROR(IF(TODAY()&gt;=$H155,VLOOKUP(XLOOKUP(O$115,dds!$2:$2,dds!$4:$4),STOCKHISTORY($A156,XLOOKUP(O$115,dds!$2:$2,dds!$4:$4)),2,FALSE()),VLOOKUP(TODAY(),STOCKHISTORY($A156,TODAY()),2,FALSE())),VLOOKUP(TODAY()-1,STOCKHISTORY($A156,TODAY()-1),2,FALSE())),VLOOKUP(TODAY()-2,STOCKHISTORY($A156,TODAY()-2),2,FALSE())),$E66)</f>
        <v/>
      </c>
      <c r="P156" s="368" t="str">
        <f t="array" ref="P156">IFERROR(IFERROR(IFERROR(IF(TODAY()&gt;=$H155,VLOOKUP(XLOOKUP(P$115,dds!$2:$2,dds!$4:$4),STOCKHISTORY($A156,XLOOKUP(P$115,dds!$2:$2,dds!$4:$4)),2,FALSE()),VLOOKUP(TODAY(),STOCKHISTORY($A156,TODAY()),2,FALSE())),VLOOKUP(TODAY()-1,STOCKHISTORY($A156,TODAY()-1),2,FALSE())),VLOOKUP(TODAY()-2,STOCKHISTORY($A156,TODAY()-2),2,FALSE())),$E66)</f>
        <v/>
      </c>
      <c r="Q156" s="368" t="str">
        <f t="array" ref="Q156">IFERROR(IFERROR(IFERROR(IF(TODAY()&gt;=$H155,VLOOKUP(XLOOKUP(Q$115,dds!$2:$2,dds!$4:$4),STOCKHISTORY($A156,XLOOKUP(Q$115,dds!$2:$2,dds!$4:$4)),2,FALSE()),VLOOKUP(TODAY(),STOCKHISTORY($A156,TODAY()),2,FALSE())),VLOOKUP(TODAY()-1,STOCKHISTORY($A156,TODAY()-1),2,FALSE())),VLOOKUP(TODAY()-2,STOCKHISTORY($A156,TODAY()-2),2,FALSE())),$E66)</f>
        <v/>
      </c>
      <c r="R156" s="368" t="str">
        <f t="array" ref="R156">IFERROR(IFERROR(IFERROR(IF(TODAY()&gt;=$H155,VLOOKUP(XLOOKUP(R$115,dds!$2:$2,dds!$4:$4),STOCKHISTORY($A156,XLOOKUP(R$115,dds!$2:$2,dds!$4:$4)),2,FALSE()),VLOOKUP(TODAY(),STOCKHISTORY($A156,TODAY()),2,FALSE())),VLOOKUP(TODAY()-1,STOCKHISTORY($A156,TODAY()-1),2,FALSE())),VLOOKUP(TODAY()-2,STOCKHISTORY($A156,TODAY()-2),2,FALSE())),$E66)</f>
        <v/>
      </c>
      <c r="S156" s="368" t="str">
        <f t="array" ref="S156">IFERROR(IFERROR(IFERROR(IF(TODAY()&gt;=$H155,VLOOKUP(XLOOKUP(S$115,dds!$2:$2,dds!$4:$4),STOCKHISTORY($A156,XLOOKUP(S$115,dds!$2:$2,dds!$4:$4)),2,FALSE()),VLOOKUP(TODAY(),STOCKHISTORY($A156,TODAY()),2,FALSE())),VLOOKUP(TODAY()-1,STOCKHISTORY($A156,TODAY()-1),2,FALSE())),VLOOKUP(TODAY()-2,STOCKHISTORY($A156,TODAY()-2),2,FALSE())),$E66)</f>
        <v/>
      </c>
      <c r="T156" s="368" t="str">
        <f t="array" ref="T156">IFERROR(IFERROR(IFERROR(IF(TODAY()&gt;=$H155,VLOOKUP(XLOOKUP(T$115,dds!$2:$2,dds!$4:$4),STOCKHISTORY($A156,XLOOKUP(T$115,dds!$2:$2,dds!$4:$4)),2,FALSE()),VLOOKUP(TODAY(),STOCKHISTORY($A156,TODAY()),2,FALSE())),VLOOKUP(TODAY()-1,STOCKHISTORY($A156,TODAY()-1),2,FALSE())),VLOOKUP(TODAY()-2,STOCKHISTORY($A156,TODAY()-2),2,FALSE())),$E66)</f>
        <v/>
      </c>
      <c r="U156" s="368" t="str">
        <f t="array" ref="U156">IFERROR(IFERROR(IFERROR(IF(TODAY()&gt;=$H155,VLOOKUP(XLOOKUP(U$115,dds!$2:$2,dds!$4:$4),STOCKHISTORY($A156,XLOOKUP(U$115,dds!$2:$2,dds!$4:$4)),2,FALSE()),VLOOKUP(TODAY(),STOCKHISTORY($A156,TODAY()),2,FALSE())),VLOOKUP(TODAY()-1,STOCKHISTORY($A156,TODAY()-1),2,FALSE())),VLOOKUP(TODAY()-2,STOCKHISTORY($A156,TODAY()-2),2,FALSE())),$E66)</f>
        <v/>
      </c>
      <c r="V156" s="368" t="str">
        <f t="array" ref="V156">IFERROR(IFERROR(IFERROR(IF(TODAY()&gt;=$H155,VLOOKUP(XLOOKUP(V$115,dds!$2:$2,dds!$4:$4),STOCKHISTORY($A156,XLOOKUP(V$115,dds!$2:$2,dds!$4:$4)),2,FALSE()),VLOOKUP(TODAY(),STOCKHISTORY($A156,TODAY()),2,FALSE())),VLOOKUP(TODAY()-1,STOCKHISTORY($A156,TODAY()-1),2,FALSE())),VLOOKUP(TODAY()-2,STOCKHISTORY($A156,TODAY()-2),2,FALSE())),$E66)</f>
        <v/>
      </c>
      <c r="W156" s="368" t="str">
        <f t="array" ref="W156">IFERROR(IFERROR(IFERROR(IF(TODAY()&gt;=$H155,VLOOKUP(XLOOKUP(W$115,dds!$2:$2,dds!$4:$4),STOCKHISTORY($A156,XLOOKUP(W$115,dds!$2:$2,dds!$4:$4)),2,FALSE()),VLOOKUP(TODAY(),STOCKHISTORY($A156,TODAY()),2,FALSE())),VLOOKUP(TODAY()-1,STOCKHISTORY($A156,TODAY()-1),2,FALSE())),VLOOKUP(TODAY()-2,STOCKHISTORY($A156,TODAY()-2),2,FALSE())),$E66)</f>
        <v/>
      </c>
      <c r="X156" s="368" t="str">
        <f t="array" ref="X156">IFERROR(IFERROR(IFERROR(IF(TODAY()&gt;=$H155,VLOOKUP(XLOOKUP(X$115,dds!$2:$2,dds!$4:$4),STOCKHISTORY($A156,XLOOKUP(X$115,dds!$2:$2,dds!$4:$4)),2,FALSE()),VLOOKUP(TODAY(),STOCKHISTORY($A156,TODAY()),2,FALSE())),VLOOKUP(TODAY()-1,STOCKHISTORY($A156,TODAY()-1),2,FALSE())),VLOOKUP(TODAY()-2,STOCKHISTORY($A156,TODAY()-2),2,FALSE())),$E66)</f>
        <v/>
      </c>
      <c r="Y156" s="368" t="str">
        <f t="array" ref="Y156">IFERROR(IFERROR(IFERROR(IF(TODAY()&gt;=$H155,VLOOKUP(XLOOKUP(Y$115,dds!$2:$2,dds!$4:$4),STOCKHISTORY($A156,XLOOKUP(Y$115,dds!$2:$2,dds!$4:$4)),2,FALSE()),VLOOKUP(TODAY(),STOCKHISTORY($A156,TODAY()),2,FALSE())),VLOOKUP(TODAY()-1,STOCKHISTORY($A156,TODAY()-1),2,FALSE())),VLOOKUP(TODAY()-2,STOCKHISTORY($A156,TODAY()-2),2,FALSE())),$E66)</f>
        <v/>
      </c>
      <c r="Z156" s="368" t="str">
        <f t="array" ref="Z156">IFERROR(IFERROR(IFERROR(IF(TODAY()&gt;=$H155,VLOOKUP(XLOOKUP(Z$115,dds!$2:$2,dds!$4:$4),STOCKHISTORY($A156,XLOOKUP(Z$115,dds!$2:$2,dds!$4:$4)),2,FALSE()),VLOOKUP(TODAY(),STOCKHISTORY($A156,TODAY()),2,FALSE())),VLOOKUP(TODAY()-1,STOCKHISTORY($A156,TODAY()-1),2,FALSE())),VLOOKUP(TODAY()-2,STOCKHISTORY($A156,TODAY()-2),2,FALSE())),$E66)</f>
        <v/>
      </c>
      <c r="AA156" s="368" t="str">
        <f t="array" ref="AA156">IFERROR(IFERROR(IFERROR(IF(TODAY()&gt;=$H155,VLOOKUP(XLOOKUP(AA$115,dds!$2:$2,dds!$4:$4),STOCKHISTORY($A156,XLOOKUP(AA$115,dds!$2:$2,dds!$4:$4)),2,FALSE()),VLOOKUP(TODAY(),STOCKHISTORY($A156,TODAY()),2,FALSE())),VLOOKUP(TODAY()-1,STOCKHISTORY($A156,TODAY()-1),2,FALSE())),VLOOKUP(TODAY()-2,STOCKHISTORY($A156,TODAY()-2),2,FALSE())),$E66)</f>
        <v/>
      </c>
      <c r="AB156" s="368" t="str">
        <f t="array" ref="AB156">IFERROR(IFERROR(IFERROR(IF(TODAY()&gt;=$H155,VLOOKUP(XLOOKUP(AB$115,dds!$2:$2,dds!$4:$4),STOCKHISTORY($A156,XLOOKUP(AB$115,dds!$2:$2,dds!$4:$4)),2,FALSE()),VLOOKUP(TODAY(),STOCKHISTORY($A156,TODAY()),2,FALSE())),VLOOKUP(TODAY()-1,STOCKHISTORY($A156,TODAY()-1),2,FALSE())),VLOOKUP(TODAY()-2,STOCKHISTORY($A156,TODAY()-2),2,FALSE())),$E66)</f>
        <v/>
      </c>
      <c r="AC156" s="368" t="str">
        <f t="array" ref="AC156">IFERROR(IFERROR(IFERROR(IF(TODAY()&gt;=$H155,VLOOKUP(XLOOKUP(AC$115,dds!$2:$2,dds!$4:$4),STOCKHISTORY($A156,XLOOKUP(AC$115,dds!$2:$2,dds!$4:$4)),2,FALSE()),VLOOKUP(TODAY(),STOCKHISTORY($A156,TODAY()),2,FALSE())),VLOOKUP(TODAY()-1,STOCKHISTORY($A156,TODAY()-1),2,FALSE())),VLOOKUP(TODAY()-2,STOCKHISTORY($A156,TODAY()-2),2,FALSE())),$E66)</f>
        <v/>
      </c>
      <c r="AD156" s="368" t="str">
        <f t="array" ref="AD156">IFERROR(IFERROR(IFERROR(IF(TODAY()&gt;=$H155,VLOOKUP(XLOOKUP(AD$115,dds!$2:$2,dds!$4:$4),STOCKHISTORY($A156,XLOOKUP(AD$115,dds!$2:$2,dds!$4:$4)),2,FALSE()),VLOOKUP(TODAY(),STOCKHISTORY($A156,TODAY()),2,FALSE())),VLOOKUP(TODAY()-1,STOCKHISTORY($A156,TODAY()-1),2,FALSE())),VLOOKUP(TODAY()-2,STOCKHISTORY($A156,TODAY()-2),2,FALSE())),$E66)</f>
        <v/>
      </c>
      <c r="AE156" s="368" t="str">
        <f t="array" ref="AE156">IFERROR(IFERROR(IFERROR(IF(TODAY()&gt;=$H155,VLOOKUP(XLOOKUP(AE$115,dds!$2:$2,dds!$4:$4),STOCKHISTORY($A156,XLOOKUP(AE$115,dds!$2:$2,dds!$4:$4)),2,FALSE()),VLOOKUP(TODAY(),STOCKHISTORY($A156,TODAY()),2,FALSE())),VLOOKUP(TODAY()-1,STOCKHISTORY($A156,TODAY()-1),2,FALSE())),VLOOKUP(TODAY()-2,STOCKHISTORY($A156,TODAY()-2),2,FALSE())),$E66)</f>
        <v/>
      </c>
      <c r="AF156" s="368" t="str">
        <f t="array" ref="AF156">IFERROR(IFERROR(IFERROR(IF(TODAY()&gt;=$H155,VLOOKUP(XLOOKUP(AF$115,dds!$2:$2,dds!$4:$4),STOCKHISTORY($A156,XLOOKUP(AF$115,dds!$2:$2,dds!$4:$4)),2,FALSE()),VLOOKUP(TODAY(),STOCKHISTORY($A156,TODAY()),2,FALSE())),VLOOKUP(TODAY()-1,STOCKHISTORY($A156,TODAY()-1),2,FALSE())),VLOOKUP(TODAY()-2,STOCKHISTORY($A156,TODAY()-2),2,FALSE())),$E66)</f>
        <v/>
      </c>
      <c r="AG156" s="368" t="str">
        <f t="array" ref="AG156">IFERROR(IFERROR(IFERROR(IF(TODAY()&gt;=$H155,VLOOKUP(XLOOKUP(AG$115,dds!$2:$2,dds!$4:$4),STOCKHISTORY($A156,XLOOKUP(AG$115,dds!$2:$2,dds!$4:$4)),2,FALSE()),VLOOKUP(TODAY(),STOCKHISTORY($A156,TODAY()),2,FALSE())),VLOOKUP(TODAY()-1,STOCKHISTORY($A156,TODAY()-1),2,FALSE())),VLOOKUP(TODAY()-2,STOCKHISTORY($A156,TODAY()-2),2,FALSE())),$E66)</f>
        <v/>
      </c>
      <c r="AH156" s="368" t="str">
        <f t="array" ref="AH156">IFERROR(IFERROR(IFERROR(IF(TODAY()&gt;=$H155,VLOOKUP(XLOOKUP(AH$115,dds!$2:$2,dds!$4:$4),STOCKHISTORY($A156,XLOOKUP(AH$115,dds!$2:$2,dds!$4:$4)),2,FALSE()),VLOOKUP(TODAY(),STOCKHISTORY($A156,TODAY()),2,FALSE())),VLOOKUP(TODAY()-1,STOCKHISTORY($A156,TODAY()-1),2,FALSE())),VLOOKUP(TODAY()-2,STOCKHISTORY($A156,TODAY()-2),2,FALSE())),$E66)</f>
        <v/>
      </c>
      <c r="AI156" s="368" t="str">
        <f t="array" ref="AI156">IFERROR(IFERROR(IFERROR(IF(TODAY()&gt;=$H155,VLOOKUP(XLOOKUP(AI$115,dds!$2:$2,dds!$4:$4),STOCKHISTORY($A156,XLOOKUP(AI$115,dds!$2:$2,dds!$4:$4)),2,FALSE()),VLOOKUP(TODAY(),STOCKHISTORY($A156,TODAY()),2,FALSE())),VLOOKUP(TODAY()-1,STOCKHISTORY($A156,TODAY()-1),2,FALSE())),VLOOKUP(TODAY()-2,STOCKHISTORY($A156,TODAY()-2),2,FALSE())),$E66)</f>
        <v/>
      </c>
      <c r="AJ156" s="368" t="str">
        <f t="array" ref="AJ156">IFERROR(IFERROR(IFERROR(IF(TODAY()&gt;=$H155,VLOOKUP(XLOOKUP(AJ$115,dds!$2:$2,dds!$4:$4),STOCKHISTORY($A156,XLOOKUP(AJ$115,dds!$2:$2,dds!$4:$4)),2,FALSE()),VLOOKUP(TODAY(),STOCKHISTORY($A156,TODAY()),2,FALSE())),VLOOKUP(TODAY()-1,STOCKHISTORY($A156,TODAY()-1),2,FALSE())),VLOOKUP(TODAY()-2,STOCKHISTORY($A156,TODAY()-2),2,FALSE())),$E66)</f>
        <v/>
      </c>
      <c r="AK156" s="368" t="str">
        <f t="array" ref="AK156">IFERROR(IFERROR(IFERROR(IF(TODAY()&gt;=$H155,VLOOKUP(XLOOKUP(AK$115,dds!$2:$2,dds!$4:$4),STOCKHISTORY($A156,XLOOKUP(AK$115,dds!$2:$2,dds!$4:$4)),2,FALSE()),VLOOKUP(TODAY(),STOCKHISTORY($A156,TODAY()),2,FALSE())),VLOOKUP(TODAY()-1,STOCKHISTORY($A156,TODAY()-1),2,FALSE())),VLOOKUP(TODAY()-2,STOCKHISTORY($A156,TODAY()-2),2,FALSE())),$E66)</f>
        <v/>
      </c>
      <c r="AL156" s="368" t="str">
        <f t="array" ref="AL156">IFERROR(IFERROR(IFERROR(IF(TODAY()&gt;=$H155,VLOOKUP(XLOOKUP(AL$115,dds!$2:$2,dds!$4:$4),STOCKHISTORY($A156,XLOOKUP(AL$115,dds!$2:$2,dds!$4:$4)),2,FALSE()),VLOOKUP(TODAY(),STOCKHISTORY($A156,TODAY()),2,FALSE())),VLOOKUP(TODAY()-1,STOCKHISTORY($A156,TODAY()-1),2,FALSE())),VLOOKUP(TODAY()-2,STOCKHISTORY($A156,TODAY()-2),2,FALSE())),$E66)</f>
        <v/>
      </c>
      <c r="AM156" s="368" t="str">
        <f t="array" ref="AM156">IFERROR(IFERROR(IFERROR(IF(TODAY()&gt;=$H155,VLOOKUP(XLOOKUP(AM$115,dds!$2:$2,dds!$4:$4),STOCKHISTORY($A156,XLOOKUP(AM$115,dds!$2:$2,dds!$4:$4)),2,FALSE()),VLOOKUP(TODAY(),STOCKHISTORY($A156,TODAY()),2,FALSE())),VLOOKUP(TODAY()-1,STOCKHISTORY($A156,TODAY()-1),2,FALSE())),VLOOKUP(TODAY()-2,STOCKHISTORY($A156,TODAY()-2),2,FALSE())),$E66)</f>
        <v/>
      </c>
      <c r="AN156" s="368" t="str">
        <f t="array" ref="AN156">IFERROR(IFERROR(IFERROR(IF(TODAY()&gt;=$H155,VLOOKUP(XLOOKUP(AN$115,dds!$2:$2,dds!$4:$4),STOCKHISTORY($A156,XLOOKUP(AN$115,dds!$2:$2,dds!$4:$4)),2,FALSE()),VLOOKUP(TODAY(),STOCKHISTORY($A156,TODAY()),2,FALSE())),VLOOKUP(TODAY()-1,STOCKHISTORY($A156,TODAY()-1),2,FALSE())),VLOOKUP(TODAY()-2,STOCKHISTORY($A156,TODAY()-2),2,FALSE())),$E66)</f>
        <v/>
      </c>
      <c r="AO156" s="368" t="str">
        <f t="array" ref="AO156">IFERROR(IFERROR(IFERROR(IF(TODAY()&gt;=$H155,VLOOKUP(XLOOKUP(AO$115,dds!$2:$2,dds!$4:$4),STOCKHISTORY($A156,XLOOKUP(AO$115,dds!$2:$2,dds!$4:$4)),2,FALSE()),VLOOKUP(TODAY(),STOCKHISTORY($A156,TODAY()),2,FALSE())),VLOOKUP(TODAY()-1,STOCKHISTORY($A156,TODAY()-1),2,FALSE())),VLOOKUP(TODAY()-2,STOCKHISTORY($A156,TODAY()-2),2,FALSE())),$E66)</f>
        <v/>
      </c>
      <c r="AP156" s="368" t="str">
        <f t="array" ref="AP156">IFERROR(IFERROR(IFERROR(IF(TODAY()&gt;=$H155,VLOOKUP(XLOOKUP(AP$115,dds!$2:$2,dds!$4:$4),STOCKHISTORY($A156,XLOOKUP(AP$115,dds!$2:$2,dds!$4:$4)),2,FALSE()),VLOOKUP(TODAY(),STOCKHISTORY($A156,TODAY()),2,FALSE())),VLOOKUP(TODAY()-1,STOCKHISTORY($A156,TODAY()-1),2,FALSE())),VLOOKUP(TODAY()-2,STOCKHISTORY($A156,TODAY()-2),2,FALSE())),$E66)</f>
        <v/>
      </c>
      <c r="AQ156" s="368" t="str">
        <f t="array" ref="AQ156">IFERROR(IFERROR(IFERROR(IF(TODAY()&gt;=$H155,VLOOKUP(XLOOKUP(AQ$115,dds!$2:$2,dds!$4:$4),STOCKHISTORY($A156,XLOOKUP(AQ$115,dds!$2:$2,dds!$4:$4)),2,FALSE()),VLOOKUP(TODAY(),STOCKHISTORY($A156,TODAY()),2,FALSE())),VLOOKUP(TODAY()-1,STOCKHISTORY($A156,TODAY()-1),2,FALSE())),VLOOKUP(TODAY()-2,STOCKHISTORY($A156,TODAY()-2),2,FALSE())),$E66)</f>
        <v/>
      </c>
      <c r="AR156" s="368" t="str">
        <f t="array" ref="AR156">IFERROR(IFERROR(IFERROR(IF(TODAY()&gt;=$H155,VLOOKUP(XLOOKUP(AR$115,dds!$2:$2,dds!$4:$4),STOCKHISTORY($A156,XLOOKUP(AR$115,dds!$2:$2,dds!$4:$4)),2,FALSE()),VLOOKUP(TODAY(),STOCKHISTORY($A156,TODAY()),2,FALSE())),VLOOKUP(TODAY()-1,STOCKHISTORY($A156,TODAY()-1),2,FALSE())),VLOOKUP(TODAY()-2,STOCKHISTORY($A156,TODAY()-2),2,FALSE())),$E66)</f>
        <v/>
      </c>
      <c r="AS156" s="368" t="str">
        <f t="array" ref="AS156">IFERROR(IFERROR(IFERROR(IF(TODAY()&gt;=$H155,VLOOKUP(XLOOKUP(AS$115,dds!$2:$2,dds!$4:$4),STOCKHISTORY($A156,XLOOKUP(AS$115,dds!$2:$2,dds!$4:$4)),2,FALSE()),VLOOKUP(TODAY(),STOCKHISTORY($A156,TODAY()),2,FALSE())),VLOOKUP(TODAY()-1,STOCKHISTORY($A156,TODAY()-1),2,FALSE())),VLOOKUP(TODAY()-2,STOCKHISTORY($A156,TODAY()-2),2,FALSE())),$E66)</f>
        <v/>
      </c>
      <c r="AT156" s="368" t="str">
        <f t="array" ref="AT156">IFERROR(IFERROR(IFERROR(IF(TODAY()&gt;=$H155,VLOOKUP(XLOOKUP(AT$115,dds!$2:$2,dds!$4:$4),STOCKHISTORY($A156,XLOOKUP(AT$115,dds!$2:$2,dds!$4:$4)),2,FALSE()),VLOOKUP(TODAY(),STOCKHISTORY($A156,TODAY()),2,FALSE())),VLOOKUP(TODAY()-1,STOCKHISTORY($A156,TODAY()-1),2,FALSE())),VLOOKUP(TODAY()-2,STOCKHISTORY($A156,TODAY()-2),2,FALSE())),$E66)</f>
        <v/>
      </c>
      <c r="AU156" s="368" t="str">
        <f t="array" ref="AU156">IFERROR(IFERROR(IFERROR(IF(TODAY()&gt;=$H155,VLOOKUP(XLOOKUP(AU$115,dds!$2:$2,dds!$4:$4),STOCKHISTORY($A156,XLOOKUP(AU$115,dds!$2:$2,dds!$4:$4)),2,FALSE()),VLOOKUP(TODAY(),STOCKHISTORY($A156,TODAY()),2,FALSE())),VLOOKUP(TODAY()-1,STOCKHISTORY($A156,TODAY()-1),2,FALSE())),VLOOKUP(TODAY()-2,STOCKHISTORY($A156,TODAY()-2),2,FALSE())),$E66)</f>
        <v/>
      </c>
      <c r="AV156" s="368" t="str">
        <f t="array" ref="AV156">IFERROR(IFERROR(IFERROR(IF(TODAY()&gt;=$H155,VLOOKUP(XLOOKUP(AV$115,dds!$2:$2,dds!$4:$4),STOCKHISTORY($A156,XLOOKUP(AV$115,dds!$2:$2,dds!$4:$4)),2,FALSE()),VLOOKUP(TODAY(),STOCKHISTORY($A156,TODAY()),2,FALSE())),VLOOKUP(TODAY()-1,STOCKHISTORY($A156,TODAY()-1),2,FALSE())),VLOOKUP(TODAY()-2,STOCKHISTORY($A156,TODAY()-2),2,FALSE())),$E66)</f>
        <v/>
      </c>
      <c r="AW156" s="368" t="str">
        <f t="array" ref="AW156">IFERROR(IFERROR(IFERROR(IF(TODAY()&gt;=$H155,VLOOKUP(XLOOKUP(AW$115,dds!$2:$2,dds!$4:$4),STOCKHISTORY($A156,XLOOKUP(AW$115,dds!$2:$2,dds!$4:$4)),2,FALSE()),VLOOKUP(TODAY(),STOCKHISTORY($A156,TODAY()),2,FALSE())),VLOOKUP(TODAY()-1,STOCKHISTORY($A156,TODAY()-1),2,FALSE())),VLOOKUP(TODAY()-2,STOCKHISTORY($A156,TODAY()-2),2,FALSE())),$E66)</f>
        <v/>
      </c>
      <c r="AX156" s="368" t="str">
        <f t="array" ref="AX156">IFERROR(IFERROR(IFERROR(IF(TODAY()&gt;=$H155,VLOOKUP(XLOOKUP(AX$115,dds!$2:$2,dds!$4:$4),STOCKHISTORY($A156,XLOOKUP(AX$115,dds!$2:$2,dds!$4:$4)),2,FALSE()),VLOOKUP(TODAY(),STOCKHISTORY($A156,TODAY()),2,FALSE())),VLOOKUP(TODAY()-1,STOCKHISTORY($A156,TODAY()-1),2,FALSE())),VLOOKUP(TODAY()-2,STOCKHISTORY($A156,TODAY()-2),2,FALSE())),$E66)</f>
        <v/>
      </c>
      <c r="AY156" s="368" t="str">
        <f t="array" ref="AY156">IFERROR(IFERROR(IFERROR(IF(TODAY()&gt;=$H155,VLOOKUP(XLOOKUP(AY$115,dds!$2:$2,dds!$4:$4),STOCKHISTORY($A156,XLOOKUP(AY$115,dds!$2:$2,dds!$4:$4)),2,FALSE()),VLOOKUP(TODAY(),STOCKHISTORY($A156,TODAY()),2,FALSE())),VLOOKUP(TODAY()-1,STOCKHISTORY($A156,TODAY()-1),2,FALSE())),VLOOKUP(TODAY()-2,STOCKHISTORY($A156,TODAY()-2),2,FALSE())),$E66)</f>
        <v/>
      </c>
      <c r="AZ156" s="368" t="str">
        <f t="array" ref="AZ156">IFERROR(IFERROR(IFERROR(IF(TODAY()&gt;=$H155,VLOOKUP(XLOOKUP(AZ$115,dds!$2:$2,dds!$4:$4),STOCKHISTORY($A156,XLOOKUP(AZ$115,dds!$2:$2,dds!$4:$4)),2,FALSE()),VLOOKUP(TODAY(),STOCKHISTORY($A156,TODAY()),2,FALSE())),VLOOKUP(TODAY()-1,STOCKHISTORY($A156,TODAY()-1),2,FALSE())),VLOOKUP(TODAY()-2,STOCKHISTORY($A156,TODAY()-2),2,FALSE())),$E66)</f>
        <v/>
      </c>
      <c r="BA156" s="368" t="str">
        <f t="array" ref="BA156">IFERROR(IFERROR(IFERROR(IF(TODAY()&gt;=$H155,VLOOKUP(XLOOKUP(BA$115,dds!$2:$2,dds!$4:$4),STOCKHISTORY($A156,XLOOKUP(BA$115,dds!$2:$2,dds!$4:$4)),2,FALSE()),VLOOKUP(TODAY(),STOCKHISTORY($A156,TODAY()),2,FALSE())),VLOOKUP(TODAY()-1,STOCKHISTORY($A156,TODAY()-1),2,FALSE())),VLOOKUP(TODAY()-2,STOCKHISTORY($A156,TODAY()-2),2,FALSE())),$E66)</f>
        <v/>
      </c>
      <c r="BB156" s="368" t="str">
        <f t="array" ref="BB156">IFERROR(IFERROR(IFERROR(IF(TODAY()&gt;=$H155,VLOOKUP(XLOOKUP(BB$115,dds!$2:$2,dds!$4:$4),STOCKHISTORY($A156,XLOOKUP(BB$115,dds!$2:$2,dds!$4:$4)),2,FALSE()),VLOOKUP(TODAY(),STOCKHISTORY($A156,TODAY()),2,FALSE())),VLOOKUP(TODAY()-1,STOCKHISTORY($A156,TODAY()-1),2,FALSE())),VLOOKUP(TODAY()-2,STOCKHISTORY($A156,TODAY()-2),2,FALSE())),$E66)</f>
        <v/>
      </c>
      <c r="BC156" s="368" t="str">
        <f t="array" ref="BC156">IFERROR(IFERROR(IFERROR(IF(TODAY()&gt;=$H155,VLOOKUP(XLOOKUP(BC$115,dds!$2:$2,dds!$4:$4),STOCKHISTORY($A156,XLOOKUP(BC$115,dds!$2:$2,dds!$4:$4)),2,FALSE()),VLOOKUP(TODAY(),STOCKHISTORY($A156,TODAY()),2,FALSE())),VLOOKUP(TODAY()-1,STOCKHISTORY($A156,TODAY()-1),2,FALSE())),VLOOKUP(TODAY()-2,STOCKHISTORY($A156,TODAY()-2),2,FALSE())),$E66)</f>
        <v/>
      </c>
      <c r="BD156" s="368" t="str">
        <f t="array" ref="BD156">IFERROR(IFERROR(IFERROR(IF(TODAY()&gt;=$H155,VLOOKUP(XLOOKUP(BD$115,dds!$2:$2,dds!$4:$4),STOCKHISTORY($A156,XLOOKUP(BD$115,dds!$2:$2,dds!$4:$4)),2,FALSE()),VLOOKUP(TODAY(),STOCKHISTORY($A156,TODAY()),2,FALSE())),VLOOKUP(TODAY()-1,STOCKHISTORY($A156,TODAY()-1),2,FALSE())),VLOOKUP(TODAY()-2,STOCKHISTORY($A156,TODAY()-2),2,FALSE())),$E66)</f>
        <v/>
      </c>
      <c r="BE156" s="368" t="str">
        <f t="array" ref="BE156">IFERROR(IFERROR(IFERROR(IF(TODAY()&gt;=$H155,VLOOKUP(XLOOKUP(BE$115,dds!$2:$2,dds!$4:$4),STOCKHISTORY($A156,XLOOKUP(BE$115,dds!$2:$2,dds!$4:$4)),2,FALSE()),VLOOKUP(TODAY(),STOCKHISTORY($A156,TODAY()),2,FALSE())),VLOOKUP(TODAY()-1,STOCKHISTORY($A156,TODAY()-1),2,FALSE())),VLOOKUP(TODAY()-2,STOCKHISTORY($A156,TODAY()-2),2,FALSE())),$E66)</f>
        <v/>
      </c>
      <c r="BF156" s="368" t="str">
        <f t="array" ref="BF156">IFERROR(IFERROR(IFERROR(IF(TODAY()&gt;=$H155,VLOOKUP(XLOOKUP(BF$115,dds!$2:$2,dds!$4:$4),STOCKHISTORY($A156,XLOOKUP(BF$115,dds!$2:$2,dds!$4:$4)),2,FALSE()),VLOOKUP(TODAY(),STOCKHISTORY($A156,TODAY()),2,FALSE())),VLOOKUP(TODAY()-1,STOCKHISTORY($A156,TODAY()-1),2,FALSE())),VLOOKUP(TODAY()-2,STOCKHISTORY($A156,TODAY()-2),2,FALSE())),$E66)</f>
        <v/>
      </c>
      <c r="BG156" s="368" t="str">
        <f t="array" ref="BG156">IFERROR(IFERROR(IFERROR(IF(TODAY()&gt;=$H155,VLOOKUP(XLOOKUP(BG$115,dds!$2:$2,dds!$4:$4),STOCKHISTORY($A156,XLOOKUP(BG$115,dds!$2:$2,dds!$4:$4)),2,FALSE()),VLOOKUP(TODAY(),STOCKHISTORY($A156,TODAY()),2,FALSE())),VLOOKUP(TODAY()-1,STOCKHISTORY($A156,TODAY()-1),2,FALSE())),VLOOKUP(TODAY()-2,STOCKHISTORY($A156,TODAY()-2),2,FALSE())),$E66)</f>
        <v/>
      </c>
      <c r="BH156" s="368" t="str">
        <f t="array" ref="BH156">IFERROR(IFERROR(IFERROR(IF(TODAY()&gt;=$H155,VLOOKUP(XLOOKUP(BH$115,dds!$2:$2,dds!$4:$4),STOCKHISTORY($A156,XLOOKUP(BH$115,dds!$2:$2,dds!$4:$4)),2,FALSE()),VLOOKUP(TODAY(),STOCKHISTORY($A156,TODAY()),2,FALSE())),VLOOKUP(TODAY()-1,STOCKHISTORY($A156,TODAY()-1),2,FALSE())),VLOOKUP(TODAY()-2,STOCKHISTORY($A156,TODAY()-2),2,FALSE())),$E66)</f>
        <v/>
      </c>
      <c r="BI156" s="368" t="str">
        <f t="array" ref="BI156">IFERROR(IFERROR(IFERROR(IF(TODAY()&gt;=$H155,VLOOKUP(XLOOKUP(BI$115,dds!$2:$2,dds!$4:$4),STOCKHISTORY($A156,XLOOKUP(BI$115,dds!$2:$2,dds!$4:$4)),2,FALSE()),VLOOKUP(TODAY(),STOCKHISTORY($A156,TODAY()),2,FALSE())),VLOOKUP(TODAY()-1,STOCKHISTORY($A156,TODAY()-1),2,FALSE())),VLOOKUP(TODAY()-2,STOCKHISTORY($A156,TODAY()-2),2,FALSE())),$E66)</f>
        <v/>
      </c>
      <c r="BJ156" s="368" t="str">
        <f t="array" ref="BJ156">IFERROR(IFERROR(IFERROR(IF(TODAY()&gt;=$H155,VLOOKUP(XLOOKUP(BJ$115,dds!$2:$2,dds!$4:$4),STOCKHISTORY($A156,XLOOKUP(BJ$115,dds!$2:$2,dds!$4:$4)),2,FALSE()),VLOOKUP(TODAY(),STOCKHISTORY($A156,TODAY()),2,FALSE())),VLOOKUP(TODAY()-1,STOCKHISTORY($A156,TODAY()-1),2,FALSE())),VLOOKUP(TODAY()-2,STOCKHISTORY($A156,TODAY()-2),2,FALSE())),$E66)</f>
        <v/>
      </c>
      <c r="BK156" s="368" t="str">
        <f t="array" ref="BK156">IFERROR(IFERROR(IFERROR(IF(TODAY()&gt;=$H155,VLOOKUP(XLOOKUP(BK$115,dds!$2:$2,dds!$4:$4),STOCKHISTORY($A156,XLOOKUP(BK$115,dds!$2:$2,dds!$4:$4)),2,FALSE()),VLOOKUP(TODAY(),STOCKHISTORY($A156,TODAY()),2,FALSE())),VLOOKUP(TODAY()-1,STOCKHISTORY($A156,TODAY()-1),2,FALSE())),VLOOKUP(TODAY()-2,STOCKHISTORY($A156,TODAY()-2),2,FALSE())),$E66)</f>
        <v/>
      </c>
      <c r="BL156" s="368" t="str">
        <f t="array" ref="BL156">IFERROR(IFERROR(IFERROR(IF(TODAY()&gt;=$H155,VLOOKUP(XLOOKUP(BL$115,dds!$2:$2,dds!$4:$4),STOCKHISTORY($A156,XLOOKUP(BL$115,dds!$2:$2,dds!$4:$4)),2,FALSE()),VLOOKUP(TODAY(),STOCKHISTORY($A156,TODAY()),2,FALSE())),VLOOKUP(TODAY()-1,STOCKHISTORY($A156,TODAY()-1),2,FALSE())),VLOOKUP(TODAY()-2,STOCKHISTORY($A156,TODAY()-2),2,FALSE())),$E66)</f>
        <v/>
      </c>
    </row>
    <row r="157" ht="14.25" customHeight="1">
      <c r="A157" s="367"/>
      <c r="B157" s="367"/>
      <c r="C157" s="440" t="str">
        <f t="shared" si="2"/>
        <v/>
      </c>
      <c r="D157" s="367"/>
      <c r="E157" s="368" t="str">
        <f t="array" ref="E157">IFERROR(IFERROR(IFERROR(IF(TODAY()&gt;=$H156,VLOOKUP(XLOOKUP(E$115,dds!$2:$2,dds!$4:$4),STOCKHISTORY($A157,XLOOKUP(E$115,dds!$2:$2,dds!$4:$4)),2,FALSE()),VLOOKUP(TODAY(),STOCKHISTORY($A157,TODAY()),2,FALSE())),VLOOKUP(TODAY()-1,STOCKHISTORY($A157,TODAY()-1),2,FALSE())),VLOOKUP(TODAY()-2,STOCKHISTORY($A157,TODAY()-2),2,FALSE())),$E67)</f>
        <v/>
      </c>
      <c r="F157" s="368" t="str">
        <f t="array" ref="F157">IFERROR(IFERROR(IFERROR(IF(TODAY()&gt;=$H156,VLOOKUP(XLOOKUP(F$115,dds!$2:$2,dds!$4:$4),STOCKHISTORY($A157,XLOOKUP(F$115,dds!$2:$2,dds!$4:$4)),2,FALSE()),VLOOKUP(TODAY(),STOCKHISTORY($A157,TODAY()),2,FALSE())),VLOOKUP(TODAY()-1,STOCKHISTORY($A157,TODAY()-1),2,FALSE())),VLOOKUP(TODAY()-2,STOCKHISTORY($A157,TODAY()-2),2,FALSE())),$E67)</f>
        <v/>
      </c>
      <c r="G157" s="368" t="str">
        <f t="array" ref="G157">IFERROR(IFERROR(IFERROR(IF(TODAY()&gt;=$H156,VLOOKUP(XLOOKUP(G$115,dds!$2:$2,dds!$4:$4),STOCKHISTORY($A157,XLOOKUP(G$115,dds!$2:$2,dds!$4:$4)),2,FALSE()),VLOOKUP(TODAY(),STOCKHISTORY($A157,TODAY()),2,FALSE())),VLOOKUP(TODAY()-1,STOCKHISTORY($A157,TODAY()-1),2,FALSE())),VLOOKUP(TODAY()-2,STOCKHISTORY($A157,TODAY()-2),2,FALSE())),$E67)</f>
        <v/>
      </c>
      <c r="H157" s="368" t="str">
        <f t="array" ref="H157">IFERROR(IFERROR(IFERROR(IF(TODAY()&gt;=$H156,VLOOKUP(XLOOKUP(H$115,dds!$2:$2,dds!$4:$4),STOCKHISTORY($A157,XLOOKUP(H$115,dds!$2:$2,dds!$4:$4)),2,FALSE()),VLOOKUP(TODAY(),STOCKHISTORY($A157,TODAY()),2,FALSE())),VLOOKUP(TODAY()-1,STOCKHISTORY($A157,TODAY()-1),2,FALSE())),VLOOKUP(TODAY()-2,STOCKHISTORY($A157,TODAY()-2),2,FALSE())),$E67)</f>
        <v/>
      </c>
      <c r="I157" s="368" t="str">
        <f t="array" ref="I157">IFERROR(IFERROR(IFERROR(IF(TODAY()&gt;=$H156,VLOOKUP(XLOOKUP(I$115,dds!$2:$2,dds!$4:$4),STOCKHISTORY($A157,XLOOKUP(I$115,dds!$2:$2,dds!$4:$4)),2,FALSE()),VLOOKUP(TODAY(),STOCKHISTORY($A157,TODAY()),2,FALSE())),VLOOKUP(TODAY()-1,STOCKHISTORY($A157,TODAY()-1),2,FALSE())),VLOOKUP(TODAY()-2,STOCKHISTORY($A157,TODAY()-2),2,FALSE())),$E67)</f>
        <v/>
      </c>
      <c r="J157" s="368" t="str">
        <f t="array" ref="J157">IFERROR(IFERROR(IFERROR(IF(TODAY()&gt;=$H156,VLOOKUP(XLOOKUP(J$115,dds!$2:$2,dds!$4:$4),STOCKHISTORY($A157,XLOOKUP(J$115,dds!$2:$2,dds!$4:$4)),2,FALSE()),VLOOKUP(TODAY(),STOCKHISTORY($A157,TODAY()),2,FALSE())),VLOOKUP(TODAY()-1,STOCKHISTORY($A157,TODAY()-1),2,FALSE())),VLOOKUP(TODAY()-2,STOCKHISTORY($A157,TODAY()-2),2,FALSE())),$E67)</f>
        <v/>
      </c>
      <c r="K157" s="368" t="str">
        <f t="array" ref="K157">IFERROR(IFERROR(IFERROR(IF(TODAY()&gt;=$H156,VLOOKUP(XLOOKUP(K$115,dds!$2:$2,dds!$4:$4),STOCKHISTORY($A157,XLOOKUP(K$115,dds!$2:$2,dds!$4:$4)),2,FALSE()),VLOOKUP(TODAY(),STOCKHISTORY($A157,TODAY()),2,FALSE())),VLOOKUP(TODAY()-1,STOCKHISTORY($A157,TODAY()-1),2,FALSE())),VLOOKUP(TODAY()-2,STOCKHISTORY($A157,TODAY()-2),2,FALSE())),$E67)</f>
        <v/>
      </c>
      <c r="L157" s="368" t="str">
        <f t="array" ref="L157">IFERROR(IFERROR(IFERROR(IF(TODAY()&gt;=$H156,VLOOKUP(XLOOKUP(L$115,dds!$2:$2,dds!$4:$4),STOCKHISTORY($A157,XLOOKUP(L$115,dds!$2:$2,dds!$4:$4)),2,FALSE()),VLOOKUP(TODAY(),STOCKHISTORY($A157,TODAY()),2,FALSE())),VLOOKUP(TODAY()-1,STOCKHISTORY($A157,TODAY()-1),2,FALSE())),VLOOKUP(TODAY()-2,STOCKHISTORY($A157,TODAY()-2),2,FALSE())),$E67)</f>
        <v/>
      </c>
      <c r="M157" s="368" t="str">
        <f t="array" ref="M157">IFERROR(IFERROR(IFERROR(IF(TODAY()&gt;=$H156,VLOOKUP(XLOOKUP(M$115,dds!$2:$2,dds!$4:$4),STOCKHISTORY($A157,XLOOKUP(M$115,dds!$2:$2,dds!$4:$4)),2,FALSE()),VLOOKUP(TODAY(),STOCKHISTORY($A157,TODAY()),2,FALSE())),VLOOKUP(TODAY()-1,STOCKHISTORY($A157,TODAY()-1),2,FALSE())),VLOOKUP(TODAY()-2,STOCKHISTORY($A157,TODAY()-2),2,FALSE())),$E67)</f>
        <v/>
      </c>
      <c r="N157" s="368" t="str">
        <f t="array" ref="N157">IFERROR(IFERROR(IFERROR(IF(TODAY()&gt;=$H156,VLOOKUP(XLOOKUP(N$115,dds!$2:$2,dds!$4:$4),STOCKHISTORY($A157,XLOOKUP(N$115,dds!$2:$2,dds!$4:$4)),2,FALSE()),VLOOKUP(TODAY(),STOCKHISTORY($A157,TODAY()),2,FALSE())),VLOOKUP(TODAY()-1,STOCKHISTORY($A157,TODAY()-1),2,FALSE())),VLOOKUP(TODAY()-2,STOCKHISTORY($A157,TODAY()-2),2,FALSE())),$E67)</f>
        <v/>
      </c>
      <c r="O157" s="368" t="str">
        <f t="array" ref="O157">IFERROR(IFERROR(IFERROR(IF(TODAY()&gt;=$H156,VLOOKUP(XLOOKUP(O$115,dds!$2:$2,dds!$4:$4),STOCKHISTORY($A157,XLOOKUP(O$115,dds!$2:$2,dds!$4:$4)),2,FALSE()),VLOOKUP(TODAY(),STOCKHISTORY($A157,TODAY()),2,FALSE())),VLOOKUP(TODAY()-1,STOCKHISTORY($A157,TODAY()-1),2,FALSE())),VLOOKUP(TODAY()-2,STOCKHISTORY($A157,TODAY()-2),2,FALSE())),$E67)</f>
        <v/>
      </c>
      <c r="P157" s="368" t="str">
        <f t="array" ref="P157">IFERROR(IFERROR(IFERROR(IF(TODAY()&gt;=$H156,VLOOKUP(XLOOKUP(P$115,dds!$2:$2,dds!$4:$4),STOCKHISTORY($A157,XLOOKUP(P$115,dds!$2:$2,dds!$4:$4)),2,FALSE()),VLOOKUP(TODAY(),STOCKHISTORY($A157,TODAY()),2,FALSE())),VLOOKUP(TODAY()-1,STOCKHISTORY($A157,TODAY()-1),2,FALSE())),VLOOKUP(TODAY()-2,STOCKHISTORY($A157,TODAY()-2),2,FALSE())),$E67)</f>
        <v/>
      </c>
      <c r="Q157" s="368" t="str">
        <f t="array" ref="Q157">IFERROR(IFERROR(IFERROR(IF(TODAY()&gt;=$H156,VLOOKUP(XLOOKUP(Q$115,dds!$2:$2,dds!$4:$4),STOCKHISTORY($A157,XLOOKUP(Q$115,dds!$2:$2,dds!$4:$4)),2,FALSE()),VLOOKUP(TODAY(),STOCKHISTORY($A157,TODAY()),2,FALSE())),VLOOKUP(TODAY()-1,STOCKHISTORY($A157,TODAY()-1),2,FALSE())),VLOOKUP(TODAY()-2,STOCKHISTORY($A157,TODAY()-2),2,FALSE())),$E67)</f>
        <v/>
      </c>
      <c r="R157" s="368" t="str">
        <f t="array" ref="R157">IFERROR(IFERROR(IFERROR(IF(TODAY()&gt;=$H156,VLOOKUP(XLOOKUP(R$115,dds!$2:$2,dds!$4:$4),STOCKHISTORY($A157,XLOOKUP(R$115,dds!$2:$2,dds!$4:$4)),2,FALSE()),VLOOKUP(TODAY(),STOCKHISTORY($A157,TODAY()),2,FALSE())),VLOOKUP(TODAY()-1,STOCKHISTORY($A157,TODAY()-1),2,FALSE())),VLOOKUP(TODAY()-2,STOCKHISTORY($A157,TODAY()-2),2,FALSE())),$E67)</f>
        <v/>
      </c>
      <c r="S157" s="368" t="str">
        <f t="array" ref="S157">IFERROR(IFERROR(IFERROR(IF(TODAY()&gt;=$H156,VLOOKUP(XLOOKUP(S$115,dds!$2:$2,dds!$4:$4),STOCKHISTORY($A157,XLOOKUP(S$115,dds!$2:$2,dds!$4:$4)),2,FALSE()),VLOOKUP(TODAY(),STOCKHISTORY($A157,TODAY()),2,FALSE())),VLOOKUP(TODAY()-1,STOCKHISTORY($A157,TODAY()-1),2,FALSE())),VLOOKUP(TODAY()-2,STOCKHISTORY($A157,TODAY()-2),2,FALSE())),$E67)</f>
        <v/>
      </c>
      <c r="T157" s="368" t="str">
        <f t="array" ref="T157">IFERROR(IFERROR(IFERROR(IF(TODAY()&gt;=$H156,VLOOKUP(XLOOKUP(T$115,dds!$2:$2,dds!$4:$4),STOCKHISTORY($A157,XLOOKUP(T$115,dds!$2:$2,dds!$4:$4)),2,FALSE()),VLOOKUP(TODAY(),STOCKHISTORY($A157,TODAY()),2,FALSE())),VLOOKUP(TODAY()-1,STOCKHISTORY($A157,TODAY()-1),2,FALSE())),VLOOKUP(TODAY()-2,STOCKHISTORY($A157,TODAY()-2),2,FALSE())),$E67)</f>
        <v/>
      </c>
      <c r="U157" s="368" t="str">
        <f t="array" ref="U157">IFERROR(IFERROR(IFERROR(IF(TODAY()&gt;=$H156,VLOOKUP(XLOOKUP(U$115,dds!$2:$2,dds!$4:$4),STOCKHISTORY($A157,XLOOKUP(U$115,dds!$2:$2,dds!$4:$4)),2,FALSE()),VLOOKUP(TODAY(),STOCKHISTORY($A157,TODAY()),2,FALSE())),VLOOKUP(TODAY()-1,STOCKHISTORY($A157,TODAY()-1),2,FALSE())),VLOOKUP(TODAY()-2,STOCKHISTORY($A157,TODAY()-2),2,FALSE())),$E67)</f>
        <v/>
      </c>
      <c r="V157" s="368" t="str">
        <f t="array" ref="V157">IFERROR(IFERROR(IFERROR(IF(TODAY()&gt;=$H156,VLOOKUP(XLOOKUP(V$115,dds!$2:$2,dds!$4:$4),STOCKHISTORY($A157,XLOOKUP(V$115,dds!$2:$2,dds!$4:$4)),2,FALSE()),VLOOKUP(TODAY(),STOCKHISTORY($A157,TODAY()),2,FALSE())),VLOOKUP(TODAY()-1,STOCKHISTORY($A157,TODAY()-1),2,FALSE())),VLOOKUP(TODAY()-2,STOCKHISTORY($A157,TODAY()-2),2,FALSE())),$E67)</f>
        <v/>
      </c>
      <c r="W157" s="368" t="str">
        <f t="array" ref="W157">IFERROR(IFERROR(IFERROR(IF(TODAY()&gt;=$H156,VLOOKUP(XLOOKUP(W$115,dds!$2:$2,dds!$4:$4),STOCKHISTORY($A157,XLOOKUP(W$115,dds!$2:$2,dds!$4:$4)),2,FALSE()),VLOOKUP(TODAY(),STOCKHISTORY($A157,TODAY()),2,FALSE())),VLOOKUP(TODAY()-1,STOCKHISTORY($A157,TODAY()-1),2,FALSE())),VLOOKUP(TODAY()-2,STOCKHISTORY($A157,TODAY()-2),2,FALSE())),$E67)</f>
        <v/>
      </c>
      <c r="X157" s="368" t="str">
        <f t="array" ref="X157">IFERROR(IFERROR(IFERROR(IF(TODAY()&gt;=$H156,VLOOKUP(XLOOKUP(X$115,dds!$2:$2,dds!$4:$4),STOCKHISTORY($A157,XLOOKUP(X$115,dds!$2:$2,dds!$4:$4)),2,FALSE()),VLOOKUP(TODAY(),STOCKHISTORY($A157,TODAY()),2,FALSE())),VLOOKUP(TODAY()-1,STOCKHISTORY($A157,TODAY()-1),2,FALSE())),VLOOKUP(TODAY()-2,STOCKHISTORY($A157,TODAY()-2),2,FALSE())),$E67)</f>
        <v/>
      </c>
      <c r="Y157" s="368" t="str">
        <f t="array" ref="Y157">IFERROR(IFERROR(IFERROR(IF(TODAY()&gt;=$H156,VLOOKUP(XLOOKUP(Y$115,dds!$2:$2,dds!$4:$4),STOCKHISTORY($A157,XLOOKUP(Y$115,dds!$2:$2,dds!$4:$4)),2,FALSE()),VLOOKUP(TODAY(),STOCKHISTORY($A157,TODAY()),2,FALSE())),VLOOKUP(TODAY()-1,STOCKHISTORY($A157,TODAY()-1),2,FALSE())),VLOOKUP(TODAY()-2,STOCKHISTORY($A157,TODAY()-2),2,FALSE())),$E67)</f>
        <v/>
      </c>
      <c r="Z157" s="368" t="str">
        <f t="array" ref="Z157">IFERROR(IFERROR(IFERROR(IF(TODAY()&gt;=$H156,VLOOKUP(XLOOKUP(Z$115,dds!$2:$2,dds!$4:$4),STOCKHISTORY($A157,XLOOKUP(Z$115,dds!$2:$2,dds!$4:$4)),2,FALSE()),VLOOKUP(TODAY(),STOCKHISTORY($A157,TODAY()),2,FALSE())),VLOOKUP(TODAY()-1,STOCKHISTORY($A157,TODAY()-1),2,FALSE())),VLOOKUP(TODAY()-2,STOCKHISTORY($A157,TODAY()-2),2,FALSE())),$E67)</f>
        <v/>
      </c>
      <c r="AA157" s="368" t="str">
        <f t="array" ref="AA157">IFERROR(IFERROR(IFERROR(IF(TODAY()&gt;=$H156,VLOOKUP(XLOOKUP(AA$115,dds!$2:$2,dds!$4:$4),STOCKHISTORY($A157,XLOOKUP(AA$115,dds!$2:$2,dds!$4:$4)),2,FALSE()),VLOOKUP(TODAY(),STOCKHISTORY($A157,TODAY()),2,FALSE())),VLOOKUP(TODAY()-1,STOCKHISTORY($A157,TODAY()-1),2,FALSE())),VLOOKUP(TODAY()-2,STOCKHISTORY($A157,TODAY()-2),2,FALSE())),$E67)</f>
        <v/>
      </c>
      <c r="AB157" s="368" t="str">
        <f t="array" ref="AB157">IFERROR(IFERROR(IFERROR(IF(TODAY()&gt;=$H156,VLOOKUP(XLOOKUP(AB$115,dds!$2:$2,dds!$4:$4),STOCKHISTORY($A157,XLOOKUP(AB$115,dds!$2:$2,dds!$4:$4)),2,FALSE()),VLOOKUP(TODAY(),STOCKHISTORY($A157,TODAY()),2,FALSE())),VLOOKUP(TODAY()-1,STOCKHISTORY($A157,TODAY()-1),2,FALSE())),VLOOKUP(TODAY()-2,STOCKHISTORY($A157,TODAY()-2),2,FALSE())),$E67)</f>
        <v/>
      </c>
      <c r="AC157" s="368" t="str">
        <f t="array" ref="AC157">IFERROR(IFERROR(IFERROR(IF(TODAY()&gt;=$H156,VLOOKUP(XLOOKUP(AC$115,dds!$2:$2,dds!$4:$4),STOCKHISTORY($A157,XLOOKUP(AC$115,dds!$2:$2,dds!$4:$4)),2,FALSE()),VLOOKUP(TODAY(),STOCKHISTORY($A157,TODAY()),2,FALSE())),VLOOKUP(TODAY()-1,STOCKHISTORY($A157,TODAY()-1),2,FALSE())),VLOOKUP(TODAY()-2,STOCKHISTORY($A157,TODAY()-2),2,FALSE())),$E67)</f>
        <v/>
      </c>
      <c r="AD157" s="368" t="str">
        <f t="array" ref="AD157">IFERROR(IFERROR(IFERROR(IF(TODAY()&gt;=$H156,VLOOKUP(XLOOKUP(AD$115,dds!$2:$2,dds!$4:$4),STOCKHISTORY($A157,XLOOKUP(AD$115,dds!$2:$2,dds!$4:$4)),2,FALSE()),VLOOKUP(TODAY(),STOCKHISTORY($A157,TODAY()),2,FALSE())),VLOOKUP(TODAY()-1,STOCKHISTORY($A157,TODAY()-1),2,FALSE())),VLOOKUP(TODAY()-2,STOCKHISTORY($A157,TODAY()-2),2,FALSE())),$E67)</f>
        <v/>
      </c>
      <c r="AE157" s="368" t="str">
        <f t="array" ref="AE157">IFERROR(IFERROR(IFERROR(IF(TODAY()&gt;=$H156,VLOOKUP(XLOOKUP(AE$115,dds!$2:$2,dds!$4:$4),STOCKHISTORY($A157,XLOOKUP(AE$115,dds!$2:$2,dds!$4:$4)),2,FALSE()),VLOOKUP(TODAY(),STOCKHISTORY($A157,TODAY()),2,FALSE())),VLOOKUP(TODAY()-1,STOCKHISTORY($A157,TODAY()-1),2,FALSE())),VLOOKUP(TODAY()-2,STOCKHISTORY($A157,TODAY()-2),2,FALSE())),$E67)</f>
        <v/>
      </c>
      <c r="AF157" s="368" t="str">
        <f t="array" ref="AF157">IFERROR(IFERROR(IFERROR(IF(TODAY()&gt;=$H156,VLOOKUP(XLOOKUP(AF$115,dds!$2:$2,dds!$4:$4),STOCKHISTORY($A157,XLOOKUP(AF$115,dds!$2:$2,dds!$4:$4)),2,FALSE()),VLOOKUP(TODAY(),STOCKHISTORY($A157,TODAY()),2,FALSE())),VLOOKUP(TODAY()-1,STOCKHISTORY($A157,TODAY()-1),2,FALSE())),VLOOKUP(TODAY()-2,STOCKHISTORY($A157,TODAY()-2),2,FALSE())),$E67)</f>
        <v/>
      </c>
      <c r="AG157" s="368" t="str">
        <f t="array" ref="AG157">IFERROR(IFERROR(IFERROR(IF(TODAY()&gt;=$H156,VLOOKUP(XLOOKUP(AG$115,dds!$2:$2,dds!$4:$4),STOCKHISTORY($A157,XLOOKUP(AG$115,dds!$2:$2,dds!$4:$4)),2,FALSE()),VLOOKUP(TODAY(),STOCKHISTORY($A157,TODAY()),2,FALSE())),VLOOKUP(TODAY()-1,STOCKHISTORY($A157,TODAY()-1),2,FALSE())),VLOOKUP(TODAY()-2,STOCKHISTORY($A157,TODAY()-2),2,FALSE())),$E67)</f>
        <v/>
      </c>
      <c r="AH157" s="368" t="str">
        <f t="array" ref="AH157">IFERROR(IFERROR(IFERROR(IF(TODAY()&gt;=$H156,VLOOKUP(XLOOKUP(AH$115,dds!$2:$2,dds!$4:$4),STOCKHISTORY($A157,XLOOKUP(AH$115,dds!$2:$2,dds!$4:$4)),2,FALSE()),VLOOKUP(TODAY(),STOCKHISTORY($A157,TODAY()),2,FALSE())),VLOOKUP(TODAY()-1,STOCKHISTORY($A157,TODAY()-1),2,FALSE())),VLOOKUP(TODAY()-2,STOCKHISTORY($A157,TODAY()-2),2,FALSE())),$E67)</f>
        <v/>
      </c>
      <c r="AI157" s="368" t="str">
        <f t="array" ref="AI157">IFERROR(IFERROR(IFERROR(IF(TODAY()&gt;=$H156,VLOOKUP(XLOOKUP(AI$115,dds!$2:$2,dds!$4:$4),STOCKHISTORY($A157,XLOOKUP(AI$115,dds!$2:$2,dds!$4:$4)),2,FALSE()),VLOOKUP(TODAY(),STOCKHISTORY($A157,TODAY()),2,FALSE())),VLOOKUP(TODAY()-1,STOCKHISTORY($A157,TODAY()-1),2,FALSE())),VLOOKUP(TODAY()-2,STOCKHISTORY($A157,TODAY()-2),2,FALSE())),$E67)</f>
        <v/>
      </c>
      <c r="AJ157" s="368" t="str">
        <f t="array" ref="AJ157">IFERROR(IFERROR(IFERROR(IF(TODAY()&gt;=$H156,VLOOKUP(XLOOKUP(AJ$115,dds!$2:$2,dds!$4:$4),STOCKHISTORY($A157,XLOOKUP(AJ$115,dds!$2:$2,dds!$4:$4)),2,FALSE()),VLOOKUP(TODAY(),STOCKHISTORY($A157,TODAY()),2,FALSE())),VLOOKUP(TODAY()-1,STOCKHISTORY($A157,TODAY()-1),2,FALSE())),VLOOKUP(TODAY()-2,STOCKHISTORY($A157,TODAY()-2),2,FALSE())),$E67)</f>
        <v/>
      </c>
      <c r="AK157" s="368" t="str">
        <f t="array" ref="AK157">IFERROR(IFERROR(IFERROR(IF(TODAY()&gt;=$H156,VLOOKUP(XLOOKUP(AK$115,dds!$2:$2,dds!$4:$4),STOCKHISTORY($A157,XLOOKUP(AK$115,dds!$2:$2,dds!$4:$4)),2,FALSE()),VLOOKUP(TODAY(),STOCKHISTORY($A157,TODAY()),2,FALSE())),VLOOKUP(TODAY()-1,STOCKHISTORY($A157,TODAY()-1),2,FALSE())),VLOOKUP(TODAY()-2,STOCKHISTORY($A157,TODAY()-2),2,FALSE())),$E67)</f>
        <v/>
      </c>
      <c r="AL157" s="368" t="str">
        <f t="array" ref="AL157">IFERROR(IFERROR(IFERROR(IF(TODAY()&gt;=$H156,VLOOKUP(XLOOKUP(AL$115,dds!$2:$2,dds!$4:$4),STOCKHISTORY($A157,XLOOKUP(AL$115,dds!$2:$2,dds!$4:$4)),2,FALSE()),VLOOKUP(TODAY(),STOCKHISTORY($A157,TODAY()),2,FALSE())),VLOOKUP(TODAY()-1,STOCKHISTORY($A157,TODAY()-1),2,FALSE())),VLOOKUP(TODAY()-2,STOCKHISTORY($A157,TODAY()-2),2,FALSE())),$E67)</f>
        <v/>
      </c>
      <c r="AM157" s="368" t="str">
        <f t="array" ref="AM157">IFERROR(IFERROR(IFERROR(IF(TODAY()&gt;=$H156,VLOOKUP(XLOOKUP(AM$115,dds!$2:$2,dds!$4:$4),STOCKHISTORY($A157,XLOOKUP(AM$115,dds!$2:$2,dds!$4:$4)),2,FALSE()),VLOOKUP(TODAY(),STOCKHISTORY($A157,TODAY()),2,FALSE())),VLOOKUP(TODAY()-1,STOCKHISTORY($A157,TODAY()-1),2,FALSE())),VLOOKUP(TODAY()-2,STOCKHISTORY($A157,TODAY()-2),2,FALSE())),$E67)</f>
        <v/>
      </c>
      <c r="AN157" s="368" t="str">
        <f t="array" ref="AN157">IFERROR(IFERROR(IFERROR(IF(TODAY()&gt;=$H156,VLOOKUP(XLOOKUP(AN$115,dds!$2:$2,dds!$4:$4),STOCKHISTORY($A157,XLOOKUP(AN$115,dds!$2:$2,dds!$4:$4)),2,FALSE()),VLOOKUP(TODAY(),STOCKHISTORY($A157,TODAY()),2,FALSE())),VLOOKUP(TODAY()-1,STOCKHISTORY($A157,TODAY()-1),2,FALSE())),VLOOKUP(TODAY()-2,STOCKHISTORY($A157,TODAY()-2),2,FALSE())),$E67)</f>
        <v/>
      </c>
      <c r="AO157" s="368" t="str">
        <f t="array" ref="AO157">IFERROR(IFERROR(IFERROR(IF(TODAY()&gt;=$H156,VLOOKUP(XLOOKUP(AO$115,dds!$2:$2,dds!$4:$4),STOCKHISTORY($A157,XLOOKUP(AO$115,dds!$2:$2,dds!$4:$4)),2,FALSE()),VLOOKUP(TODAY(),STOCKHISTORY($A157,TODAY()),2,FALSE())),VLOOKUP(TODAY()-1,STOCKHISTORY($A157,TODAY()-1),2,FALSE())),VLOOKUP(TODAY()-2,STOCKHISTORY($A157,TODAY()-2),2,FALSE())),$E67)</f>
        <v/>
      </c>
      <c r="AP157" s="368" t="str">
        <f t="array" ref="AP157">IFERROR(IFERROR(IFERROR(IF(TODAY()&gt;=$H156,VLOOKUP(XLOOKUP(AP$115,dds!$2:$2,dds!$4:$4),STOCKHISTORY($A157,XLOOKUP(AP$115,dds!$2:$2,dds!$4:$4)),2,FALSE()),VLOOKUP(TODAY(),STOCKHISTORY($A157,TODAY()),2,FALSE())),VLOOKUP(TODAY()-1,STOCKHISTORY($A157,TODAY()-1),2,FALSE())),VLOOKUP(TODAY()-2,STOCKHISTORY($A157,TODAY()-2),2,FALSE())),$E67)</f>
        <v/>
      </c>
      <c r="AQ157" s="368" t="str">
        <f t="array" ref="AQ157">IFERROR(IFERROR(IFERROR(IF(TODAY()&gt;=$H156,VLOOKUP(XLOOKUP(AQ$115,dds!$2:$2,dds!$4:$4),STOCKHISTORY($A157,XLOOKUP(AQ$115,dds!$2:$2,dds!$4:$4)),2,FALSE()),VLOOKUP(TODAY(),STOCKHISTORY($A157,TODAY()),2,FALSE())),VLOOKUP(TODAY()-1,STOCKHISTORY($A157,TODAY()-1),2,FALSE())),VLOOKUP(TODAY()-2,STOCKHISTORY($A157,TODAY()-2),2,FALSE())),$E67)</f>
        <v/>
      </c>
      <c r="AR157" s="368" t="str">
        <f t="array" ref="AR157">IFERROR(IFERROR(IFERROR(IF(TODAY()&gt;=$H156,VLOOKUP(XLOOKUP(AR$115,dds!$2:$2,dds!$4:$4),STOCKHISTORY($A157,XLOOKUP(AR$115,dds!$2:$2,dds!$4:$4)),2,FALSE()),VLOOKUP(TODAY(),STOCKHISTORY($A157,TODAY()),2,FALSE())),VLOOKUP(TODAY()-1,STOCKHISTORY($A157,TODAY()-1),2,FALSE())),VLOOKUP(TODAY()-2,STOCKHISTORY($A157,TODAY()-2),2,FALSE())),$E67)</f>
        <v/>
      </c>
      <c r="AS157" s="368" t="str">
        <f t="array" ref="AS157">IFERROR(IFERROR(IFERROR(IF(TODAY()&gt;=$H156,VLOOKUP(XLOOKUP(AS$115,dds!$2:$2,dds!$4:$4),STOCKHISTORY($A157,XLOOKUP(AS$115,dds!$2:$2,dds!$4:$4)),2,FALSE()),VLOOKUP(TODAY(),STOCKHISTORY($A157,TODAY()),2,FALSE())),VLOOKUP(TODAY()-1,STOCKHISTORY($A157,TODAY()-1),2,FALSE())),VLOOKUP(TODAY()-2,STOCKHISTORY($A157,TODAY()-2),2,FALSE())),$E67)</f>
        <v/>
      </c>
      <c r="AT157" s="368" t="str">
        <f t="array" ref="AT157">IFERROR(IFERROR(IFERROR(IF(TODAY()&gt;=$H156,VLOOKUP(XLOOKUP(AT$115,dds!$2:$2,dds!$4:$4),STOCKHISTORY($A157,XLOOKUP(AT$115,dds!$2:$2,dds!$4:$4)),2,FALSE()),VLOOKUP(TODAY(),STOCKHISTORY($A157,TODAY()),2,FALSE())),VLOOKUP(TODAY()-1,STOCKHISTORY($A157,TODAY()-1),2,FALSE())),VLOOKUP(TODAY()-2,STOCKHISTORY($A157,TODAY()-2),2,FALSE())),$E67)</f>
        <v/>
      </c>
      <c r="AU157" s="368" t="str">
        <f t="array" ref="AU157">IFERROR(IFERROR(IFERROR(IF(TODAY()&gt;=$H156,VLOOKUP(XLOOKUP(AU$115,dds!$2:$2,dds!$4:$4),STOCKHISTORY($A157,XLOOKUP(AU$115,dds!$2:$2,dds!$4:$4)),2,FALSE()),VLOOKUP(TODAY(),STOCKHISTORY($A157,TODAY()),2,FALSE())),VLOOKUP(TODAY()-1,STOCKHISTORY($A157,TODAY()-1),2,FALSE())),VLOOKUP(TODAY()-2,STOCKHISTORY($A157,TODAY()-2),2,FALSE())),$E67)</f>
        <v/>
      </c>
      <c r="AV157" s="368" t="str">
        <f t="array" ref="AV157">IFERROR(IFERROR(IFERROR(IF(TODAY()&gt;=$H156,VLOOKUP(XLOOKUP(AV$115,dds!$2:$2,dds!$4:$4),STOCKHISTORY($A157,XLOOKUP(AV$115,dds!$2:$2,dds!$4:$4)),2,FALSE()),VLOOKUP(TODAY(),STOCKHISTORY($A157,TODAY()),2,FALSE())),VLOOKUP(TODAY()-1,STOCKHISTORY($A157,TODAY()-1),2,FALSE())),VLOOKUP(TODAY()-2,STOCKHISTORY($A157,TODAY()-2),2,FALSE())),$E67)</f>
        <v/>
      </c>
      <c r="AW157" s="368" t="str">
        <f t="array" ref="AW157">IFERROR(IFERROR(IFERROR(IF(TODAY()&gt;=$H156,VLOOKUP(XLOOKUP(AW$115,dds!$2:$2,dds!$4:$4),STOCKHISTORY($A157,XLOOKUP(AW$115,dds!$2:$2,dds!$4:$4)),2,FALSE()),VLOOKUP(TODAY(),STOCKHISTORY($A157,TODAY()),2,FALSE())),VLOOKUP(TODAY()-1,STOCKHISTORY($A157,TODAY()-1),2,FALSE())),VLOOKUP(TODAY()-2,STOCKHISTORY($A157,TODAY()-2),2,FALSE())),$E67)</f>
        <v/>
      </c>
      <c r="AX157" s="368" t="str">
        <f t="array" ref="AX157">IFERROR(IFERROR(IFERROR(IF(TODAY()&gt;=$H156,VLOOKUP(XLOOKUP(AX$115,dds!$2:$2,dds!$4:$4),STOCKHISTORY($A157,XLOOKUP(AX$115,dds!$2:$2,dds!$4:$4)),2,FALSE()),VLOOKUP(TODAY(),STOCKHISTORY($A157,TODAY()),2,FALSE())),VLOOKUP(TODAY()-1,STOCKHISTORY($A157,TODAY()-1),2,FALSE())),VLOOKUP(TODAY()-2,STOCKHISTORY($A157,TODAY()-2),2,FALSE())),$E67)</f>
        <v/>
      </c>
      <c r="AY157" s="368" t="str">
        <f t="array" ref="AY157">IFERROR(IFERROR(IFERROR(IF(TODAY()&gt;=$H156,VLOOKUP(XLOOKUP(AY$115,dds!$2:$2,dds!$4:$4),STOCKHISTORY($A157,XLOOKUP(AY$115,dds!$2:$2,dds!$4:$4)),2,FALSE()),VLOOKUP(TODAY(),STOCKHISTORY($A157,TODAY()),2,FALSE())),VLOOKUP(TODAY()-1,STOCKHISTORY($A157,TODAY()-1),2,FALSE())),VLOOKUP(TODAY()-2,STOCKHISTORY($A157,TODAY()-2),2,FALSE())),$E67)</f>
        <v/>
      </c>
      <c r="AZ157" s="368" t="str">
        <f t="array" ref="AZ157">IFERROR(IFERROR(IFERROR(IF(TODAY()&gt;=$H156,VLOOKUP(XLOOKUP(AZ$115,dds!$2:$2,dds!$4:$4),STOCKHISTORY($A157,XLOOKUP(AZ$115,dds!$2:$2,dds!$4:$4)),2,FALSE()),VLOOKUP(TODAY(),STOCKHISTORY($A157,TODAY()),2,FALSE())),VLOOKUP(TODAY()-1,STOCKHISTORY($A157,TODAY()-1),2,FALSE())),VLOOKUP(TODAY()-2,STOCKHISTORY($A157,TODAY()-2),2,FALSE())),$E67)</f>
        <v/>
      </c>
      <c r="BA157" s="368" t="str">
        <f t="array" ref="BA157">IFERROR(IFERROR(IFERROR(IF(TODAY()&gt;=$H156,VLOOKUP(XLOOKUP(BA$115,dds!$2:$2,dds!$4:$4),STOCKHISTORY($A157,XLOOKUP(BA$115,dds!$2:$2,dds!$4:$4)),2,FALSE()),VLOOKUP(TODAY(),STOCKHISTORY($A157,TODAY()),2,FALSE())),VLOOKUP(TODAY()-1,STOCKHISTORY($A157,TODAY()-1),2,FALSE())),VLOOKUP(TODAY()-2,STOCKHISTORY($A157,TODAY()-2),2,FALSE())),$E67)</f>
        <v/>
      </c>
      <c r="BB157" s="368" t="str">
        <f t="array" ref="BB157">IFERROR(IFERROR(IFERROR(IF(TODAY()&gt;=$H156,VLOOKUP(XLOOKUP(BB$115,dds!$2:$2,dds!$4:$4),STOCKHISTORY($A157,XLOOKUP(BB$115,dds!$2:$2,dds!$4:$4)),2,FALSE()),VLOOKUP(TODAY(),STOCKHISTORY($A157,TODAY()),2,FALSE())),VLOOKUP(TODAY()-1,STOCKHISTORY($A157,TODAY()-1),2,FALSE())),VLOOKUP(TODAY()-2,STOCKHISTORY($A157,TODAY()-2),2,FALSE())),$E67)</f>
        <v/>
      </c>
      <c r="BC157" s="368" t="str">
        <f t="array" ref="BC157">IFERROR(IFERROR(IFERROR(IF(TODAY()&gt;=$H156,VLOOKUP(XLOOKUP(BC$115,dds!$2:$2,dds!$4:$4),STOCKHISTORY($A157,XLOOKUP(BC$115,dds!$2:$2,dds!$4:$4)),2,FALSE()),VLOOKUP(TODAY(),STOCKHISTORY($A157,TODAY()),2,FALSE())),VLOOKUP(TODAY()-1,STOCKHISTORY($A157,TODAY()-1),2,FALSE())),VLOOKUP(TODAY()-2,STOCKHISTORY($A157,TODAY()-2),2,FALSE())),$E67)</f>
        <v/>
      </c>
      <c r="BD157" s="368" t="str">
        <f t="array" ref="BD157">IFERROR(IFERROR(IFERROR(IF(TODAY()&gt;=$H156,VLOOKUP(XLOOKUP(BD$115,dds!$2:$2,dds!$4:$4),STOCKHISTORY($A157,XLOOKUP(BD$115,dds!$2:$2,dds!$4:$4)),2,FALSE()),VLOOKUP(TODAY(),STOCKHISTORY($A157,TODAY()),2,FALSE())),VLOOKUP(TODAY()-1,STOCKHISTORY($A157,TODAY()-1),2,FALSE())),VLOOKUP(TODAY()-2,STOCKHISTORY($A157,TODAY()-2),2,FALSE())),$E67)</f>
        <v/>
      </c>
      <c r="BE157" s="368" t="str">
        <f t="array" ref="BE157">IFERROR(IFERROR(IFERROR(IF(TODAY()&gt;=$H156,VLOOKUP(XLOOKUP(BE$115,dds!$2:$2,dds!$4:$4),STOCKHISTORY($A157,XLOOKUP(BE$115,dds!$2:$2,dds!$4:$4)),2,FALSE()),VLOOKUP(TODAY(),STOCKHISTORY($A157,TODAY()),2,FALSE())),VLOOKUP(TODAY()-1,STOCKHISTORY($A157,TODAY()-1),2,FALSE())),VLOOKUP(TODAY()-2,STOCKHISTORY($A157,TODAY()-2),2,FALSE())),$E67)</f>
        <v/>
      </c>
      <c r="BF157" s="368" t="str">
        <f t="array" ref="BF157">IFERROR(IFERROR(IFERROR(IF(TODAY()&gt;=$H156,VLOOKUP(XLOOKUP(BF$115,dds!$2:$2,dds!$4:$4),STOCKHISTORY($A157,XLOOKUP(BF$115,dds!$2:$2,dds!$4:$4)),2,FALSE()),VLOOKUP(TODAY(),STOCKHISTORY($A157,TODAY()),2,FALSE())),VLOOKUP(TODAY()-1,STOCKHISTORY($A157,TODAY()-1),2,FALSE())),VLOOKUP(TODAY()-2,STOCKHISTORY($A157,TODAY()-2),2,FALSE())),$E67)</f>
        <v/>
      </c>
      <c r="BG157" s="368" t="str">
        <f t="array" ref="BG157">IFERROR(IFERROR(IFERROR(IF(TODAY()&gt;=$H156,VLOOKUP(XLOOKUP(BG$115,dds!$2:$2,dds!$4:$4),STOCKHISTORY($A157,XLOOKUP(BG$115,dds!$2:$2,dds!$4:$4)),2,FALSE()),VLOOKUP(TODAY(),STOCKHISTORY($A157,TODAY()),2,FALSE())),VLOOKUP(TODAY()-1,STOCKHISTORY($A157,TODAY()-1),2,FALSE())),VLOOKUP(TODAY()-2,STOCKHISTORY($A157,TODAY()-2),2,FALSE())),$E67)</f>
        <v/>
      </c>
      <c r="BH157" s="368" t="str">
        <f t="array" ref="BH157">IFERROR(IFERROR(IFERROR(IF(TODAY()&gt;=$H156,VLOOKUP(XLOOKUP(BH$115,dds!$2:$2,dds!$4:$4),STOCKHISTORY($A157,XLOOKUP(BH$115,dds!$2:$2,dds!$4:$4)),2,FALSE()),VLOOKUP(TODAY(),STOCKHISTORY($A157,TODAY()),2,FALSE())),VLOOKUP(TODAY()-1,STOCKHISTORY($A157,TODAY()-1),2,FALSE())),VLOOKUP(TODAY()-2,STOCKHISTORY($A157,TODAY()-2),2,FALSE())),$E67)</f>
        <v/>
      </c>
      <c r="BI157" s="368" t="str">
        <f t="array" ref="BI157">IFERROR(IFERROR(IFERROR(IF(TODAY()&gt;=$H156,VLOOKUP(XLOOKUP(BI$115,dds!$2:$2,dds!$4:$4),STOCKHISTORY($A157,XLOOKUP(BI$115,dds!$2:$2,dds!$4:$4)),2,FALSE()),VLOOKUP(TODAY(),STOCKHISTORY($A157,TODAY()),2,FALSE())),VLOOKUP(TODAY()-1,STOCKHISTORY($A157,TODAY()-1),2,FALSE())),VLOOKUP(TODAY()-2,STOCKHISTORY($A157,TODAY()-2),2,FALSE())),$E67)</f>
        <v/>
      </c>
      <c r="BJ157" s="368" t="str">
        <f t="array" ref="BJ157">IFERROR(IFERROR(IFERROR(IF(TODAY()&gt;=$H156,VLOOKUP(XLOOKUP(BJ$115,dds!$2:$2,dds!$4:$4),STOCKHISTORY($A157,XLOOKUP(BJ$115,dds!$2:$2,dds!$4:$4)),2,FALSE()),VLOOKUP(TODAY(),STOCKHISTORY($A157,TODAY()),2,FALSE())),VLOOKUP(TODAY()-1,STOCKHISTORY($A157,TODAY()-1),2,FALSE())),VLOOKUP(TODAY()-2,STOCKHISTORY($A157,TODAY()-2),2,FALSE())),$E67)</f>
        <v/>
      </c>
      <c r="BK157" s="368" t="str">
        <f t="array" ref="BK157">IFERROR(IFERROR(IFERROR(IF(TODAY()&gt;=$H156,VLOOKUP(XLOOKUP(BK$115,dds!$2:$2,dds!$4:$4),STOCKHISTORY($A157,XLOOKUP(BK$115,dds!$2:$2,dds!$4:$4)),2,FALSE()),VLOOKUP(TODAY(),STOCKHISTORY($A157,TODAY()),2,FALSE())),VLOOKUP(TODAY()-1,STOCKHISTORY($A157,TODAY()-1),2,FALSE())),VLOOKUP(TODAY()-2,STOCKHISTORY($A157,TODAY()-2),2,FALSE())),$E67)</f>
        <v/>
      </c>
      <c r="BL157" s="368" t="str">
        <f t="array" ref="BL157">IFERROR(IFERROR(IFERROR(IF(TODAY()&gt;=$H156,VLOOKUP(XLOOKUP(BL$115,dds!$2:$2,dds!$4:$4),STOCKHISTORY($A157,XLOOKUP(BL$115,dds!$2:$2,dds!$4:$4)),2,FALSE()),VLOOKUP(TODAY(),STOCKHISTORY($A157,TODAY()),2,FALSE())),VLOOKUP(TODAY()-1,STOCKHISTORY($A157,TODAY()-1),2,FALSE())),VLOOKUP(TODAY()-2,STOCKHISTORY($A157,TODAY()-2),2,FALSE())),$E67)</f>
        <v/>
      </c>
    </row>
    <row r="158" ht="14.25" customHeight="1">
      <c r="A158" s="367"/>
      <c r="B158" s="367"/>
      <c r="C158" s="440" t="str">
        <f t="shared" si="2"/>
        <v/>
      </c>
      <c r="D158" s="367"/>
      <c r="E158" s="368" t="str">
        <f t="array" ref="E158">IFERROR(IFERROR(IFERROR(IF(TODAY()&gt;=$H157,VLOOKUP(XLOOKUP(E$115,dds!$2:$2,dds!$4:$4),STOCKHISTORY($A158,XLOOKUP(E$115,dds!$2:$2,dds!$4:$4)),2,FALSE()),VLOOKUP(TODAY(),STOCKHISTORY($A158,TODAY()),2,FALSE())),VLOOKUP(TODAY()-1,STOCKHISTORY($A158,TODAY()-1),2,FALSE())),VLOOKUP(TODAY()-2,STOCKHISTORY($A158,TODAY()-2),2,FALSE())),$E68)</f>
        <v/>
      </c>
      <c r="F158" s="368" t="str">
        <f t="array" ref="F158">IFERROR(IFERROR(IFERROR(IF(TODAY()&gt;=$H157,VLOOKUP(XLOOKUP(F$115,dds!$2:$2,dds!$4:$4),STOCKHISTORY($A158,XLOOKUP(F$115,dds!$2:$2,dds!$4:$4)),2,FALSE()),VLOOKUP(TODAY(),STOCKHISTORY($A158,TODAY()),2,FALSE())),VLOOKUP(TODAY()-1,STOCKHISTORY($A158,TODAY()-1),2,FALSE())),VLOOKUP(TODAY()-2,STOCKHISTORY($A158,TODAY()-2),2,FALSE())),$E68)</f>
        <v/>
      </c>
      <c r="G158" s="368" t="str">
        <f t="array" ref="G158">IFERROR(IFERROR(IFERROR(IF(TODAY()&gt;=$H157,VLOOKUP(XLOOKUP(G$115,dds!$2:$2,dds!$4:$4),STOCKHISTORY($A158,XLOOKUP(G$115,dds!$2:$2,dds!$4:$4)),2,FALSE()),VLOOKUP(TODAY(),STOCKHISTORY($A158,TODAY()),2,FALSE())),VLOOKUP(TODAY()-1,STOCKHISTORY($A158,TODAY()-1),2,FALSE())),VLOOKUP(TODAY()-2,STOCKHISTORY($A158,TODAY()-2),2,FALSE())),$E68)</f>
        <v/>
      </c>
      <c r="H158" s="368" t="str">
        <f t="array" ref="H158">IFERROR(IFERROR(IFERROR(IF(TODAY()&gt;=$H157,VLOOKUP(XLOOKUP(H$115,dds!$2:$2,dds!$4:$4),STOCKHISTORY($A158,XLOOKUP(H$115,dds!$2:$2,dds!$4:$4)),2,FALSE()),VLOOKUP(TODAY(),STOCKHISTORY($A158,TODAY()),2,FALSE())),VLOOKUP(TODAY()-1,STOCKHISTORY($A158,TODAY()-1),2,FALSE())),VLOOKUP(TODAY()-2,STOCKHISTORY($A158,TODAY()-2),2,FALSE())),$E68)</f>
        <v/>
      </c>
      <c r="I158" s="368" t="str">
        <f t="array" ref="I158">IFERROR(IFERROR(IFERROR(IF(TODAY()&gt;=$H157,VLOOKUP(XLOOKUP(I$115,dds!$2:$2,dds!$4:$4),STOCKHISTORY($A158,XLOOKUP(I$115,dds!$2:$2,dds!$4:$4)),2,FALSE()),VLOOKUP(TODAY(),STOCKHISTORY($A158,TODAY()),2,FALSE())),VLOOKUP(TODAY()-1,STOCKHISTORY($A158,TODAY()-1),2,FALSE())),VLOOKUP(TODAY()-2,STOCKHISTORY($A158,TODAY()-2),2,FALSE())),$E68)</f>
        <v/>
      </c>
      <c r="J158" s="368" t="str">
        <f t="array" ref="J158">IFERROR(IFERROR(IFERROR(IF(TODAY()&gt;=$H157,VLOOKUP(XLOOKUP(J$115,dds!$2:$2,dds!$4:$4),STOCKHISTORY($A158,XLOOKUP(J$115,dds!$2:$2,dds!$4:$4)),2,FALSE()),VLOOKUP(TODAY(),STOCKHISTORY($A158,TODAY()),2,FALSE())),VLOOKUP(TODAY()-1,STOCKHISTORY($A158,TODAY()-1),2,FALSE())),VLOOKUP(TODAY()-2,STOCKHISTORY($A158,TODAY()-2),2,FALSE())),$E68)</f>
        <v/>
      </c>
      <c r="K158" s="368" t="str">
        <f t="array" ref="K158">IFERROR(IFERROR(IFERROR(IF(TODAY()&gt;=$H157,VLOOKUP(XLOOKUP(K$115,dds!$2:$2,dds!$4:$4),STOCKHISTORY($A158,XLOOKUP(K$115,dds!$2:$2,dds!$4:$4)),2,FALSE()),VLOOKUP(TODAY(),STOCKHISTORY($A158,TODAY()),2,FALSE())),VLOOKUP(TODAY()-1,STOCKHISTORY($A158,TODAY()-1),2,FALSE())),VLOOKUP(TODAY()-2,STOCKHISTORY($A158,TODAY()-2),2,FALSE())),$E68)</f>
        <v/>
      </c>
      <c r="L158" s="368" t="str">
        <f t="array" ref="L158">IFERROR(IFERROR(IFERROR(IF(TODAY()&gt;=$H157,VLOOKUP(XLOOKUP(L$115,dds!$2:$2,dds!$4:$4),STOCKHISTORY($A158,XLOOKUP(L$115,dds!$2:$2,dds!$4:$4)),2,FALSE()),VLOOKUP(TODAY(),STOCKHISTORY($A158,TODAY()),2,FALSE())),VLOOKUP(TODAY()-1,STOCKHISTORY($A158,TODAY()-1),2,FALSE())),VLOOKUP(TODAY()-2,STOCKHISTORY($A158,TODAY()-2),2,FALSE())),$E68)</f>
        <v/>
      </c>
      <c r="M158" s="368" t="str">
        <f t="array" ref="M158">IFERROR(IFERROR(IFERROR(IF(TODAY()&gt;=$H157,VLOOKUP(XLOOKUP(M$115,dds!$2:$2,dds!$4:$4),STOCKHISTORY($A158,XLOOKUP(M$115,dds!$2:$2,dds!$4:$4)),2,FALSE()),VLOOKUP(TODAY(),STOCKHISTORY($A158,TODAY()),2,FALSE())),VLOOKUP(TODAY()-1,STOCKHISTORY($A158,TODAY()-1),2,FALSE())),VLOOKUP(TODAY()-2,STOCKHISTORY($A158,TODAY()-2),2,FALSE())),$E68)</f>
        <v/>
      </c>
      <c r="N158" s="368" t="str">
        <f t="array" ref="N158">IFERROR(IFERROR(IFERROR(IF(TODAY()&gt;=$H157,VLOOKUP(XLOOKUP(N$115,dds!$2:$2,dds!$4:$4),STOCKHISTORY($A158,XLOOKUP(N$115,dds!$2:$2,dds!$4:$4)),2,FALSE()),VLOOKUP(TODAY(),STOCKHISTORY($A158,TODAY()),2,FALSE())),VLOOKUP(TODAY()-1,STOCKHISTORY($A158,TODAY()-1),2,FALSE())),VLOOKUP(TODAY()-2,STOCKHISTORY($A158,TODAY()-2),2,FALSE())),$E68)</f>
        <v/>
      </c>
      <c r="O158" s="368" t="str">
        <f t="array" ref="O158">IFERROR(IFERROR(IFERROR(IF(TODAY()&gt;=$H157,VLOOKUP(XLOOKUP(O$115,dds!$2:$2,dds!$4:$4),STOCKHISTORY($A158,XLOOKUP(O$115,dds!$2:$2,dds!$4:$4)),2,FALSE()),VLOOKUP(TODAY(),STOCKHISTORY($A158,TODAY()),2,FALSE())),VLOOKUP(TODAY()-1,STOCKHISTORY($A158,TODAY()-1),2,FALSE())),VLOOKUP(TODAY()-2,STOCKHISTORY($A158,TODAY()-2),2,FALSE())),$E68)</f>
        <v/>
      </c>
      <c r="P158" s="368" t="str">
        <f t="array" ref="P158">IFERROR(IFERROR(IFERROR(IF(TODAY()&gt;=$H157,VLOOKUP(XLOOKUP(P$115,dds!$2:$2,dds!$4:$4),STOCKHISTORY($A158,XLOOKUP(P$115,dds!$2:$2,dds!$4:$4)),2,FALSE()),VLOOKUP(TODAY(),STOCKHISTORY($A158,TODAY()),2,FALSE())),VLOOKUP(TODAY()-1,STOCKHISTORY($A158,TODAY()-1),2,FALSE())),VLOOKUP(TODAY()-2,STOCKHISTORY($A158,TODAY()-2),2,FALSE())),$E68)</f>
        <v/>
      </c>
      <c r="Q158" s="368" t="str">
        <f t="array" ref="Q158">IFERROR(IFERROR(IFERROR(IF(TODAY()&gt;=$H157,VLOOKUP(XLOOKUP(Q$115,dds!$2:$2,dds!$4:$4),STOCKHISTORY($A158,XLOOKUP(Q$115,dds!$2:$2,dds!$4:$4)),2,FALSE()),VLOOKUP(TODAY(),STOCKHISTORY($A158,TODAY()),2,FALSE())),VLOOKUP(TODAY()-1,STOCKHISTORY($A158,TODAY()-1),2,FALSE())),VLOOKUP(TODAY()-2,STOCKHISTORY($A158,TODAY()-2),2,FALSE())),$E68)</f>
        <v/>
      </c>
      <c r="R158" s="368" t="str">
        <f t="array" ref="R158">IFERROR(IFERROR(IFERROR(IF(TODAY()&gt;=$H157,VLOOKUP(XLOOKUP(R$115,dds!$2:$2,dds!$4:$4),STOCKHISTORY($A158,XLOOKUP(R$115,dds!$2:$2,dds!$4:$4)),2,FALSE()),VLOOKUP(TODAY(),STOCKHISTORY($A158,TODAY()),2,FALSE())),VLOOKUP(TODAY()-1,STOCKHISTORY($A158,TODAY()-1),2,FALSE())),VLOOKUP(TODAY()-2,STOCKHISTORY($A158,TODAY()-2),2,FALSE())),$E68)</f>
        <v/>
      </c>
      <c r="S158" s="368" t="str">
        <f t="array" ref="S158">IFERROR(IFERROR(IFERROR(IF(TODAY()&gt;=$H157,VLOOKUP(XLOOKUP(S$115,dds!$2:$2,dds!$4:$4),STOCKHISTORY($A158,XLOOKUP(S$115,dds!$2:$2,dds!$4:$4)),2,FALSE()),VLOOKUP(TODAY(),STOCKHISTORY($A158,TODAY()),2,FALSE())),VLOOKUP(TODAY()-1,STOCKHISTORY($A158,TODAY()-1),2,FALSE())),VLOOKUP(TODAY()-2,STOCKHISTORY($A158,TODAY()-2),2,FALSE())),$E68)</f>
        <v/>
      </c>
      <c r="T158" s="368" t="str">
        <f t="array" ref="T158">IFERROR(IFERROR(IFERROR(IF(TODAY()&gt;=$H157,VLOOKUP(XLOOKUP(T$115,dds!$2:$2,dds!$4:$4),STOCKHISTORY($A158,XLOOKUP(T$115,dds!$2:$2,dds!$4:$4)),2,FALSE()),VLOOKUP(TODAY(),STOCKHISTORY($A158,TODAY()),2,FALSE())),VLOOKUP(TODAY()-1,STOCKHISTORY($A158,TODAY()-1),2,FALSE())),VLOOKUP(TODAY()-2,STOCKHISTORY($A158,TODAY()-2),2,FALSE())),$E68)</f>
        <v/>
      </c>
      <c r="U158" s="368" t="str">
        <f t="array" ref="U158">IFERROR(IFERROR(IFERROR(IF(TODAY()&gt;=$H157,VLOOKUP(XLOOKUP(U$115,dds!$2:$2,dds!$4:$4),STOCKHISTORY($A158,XLOOKUP(U$115,dds!$2:$2,dds!$4:$4)),2,FALSE()),VLOOKUP(TODAY(),STOCKHISTORY($A158,TODAY()),2,FALSE())),VLOOKUP(TODAY()-1,STOCKHISTORY($A158,TODAY()-1),2,FALSE())),VLOOKUP(TODAY()-2,STOCKHISTORY($A158,TODAY()-2),2,FALSE())),$E68)</f>
        <v/>
      </c>
      <c r="V158" s="368" t="str">
        <f t="array" ref="V158">IFERROR(IFERROR(IFERROR(IF(TODAY()&gt;=$H157,VLOOKUP(XLOOKUP(V$115,dds!$2:$2,dds!$4:$4),STOCKHISTORY($A158,XLOOKUP(V$115,dds!$2:$2,dds!$4:$4)),2,FALSE()),VLOOKUP(TODAY(),STOCKHISTORY($A158,TODAY()),2,FALSE())),VLOOKUP(TODAY()-1,STOCKHISTORY($A158,TODAY()-1),2,FALSE())),VLOOKUP(TODAY()-2,STOCKHISTORY($A158,TODAY()-2),2,FALSE())),$E68)</f>
        <v/>
      </c>
      <c r="W158" s="368" t="str">
        <f t="array" ref="W158">IFERROR(IFERROR(IFERROR(IF(TODAY()&gt;=$H157,VLOOKUP(XLOOKUP(W$115,dds!$2:$2,dds!$4:$4),STOCKHISTORY($A158,XLOOKUP(W$115,dds!$2:$2,dds!$4:$4)),2,FALSE()),VLOOKUP(TODAY(),STOCKHISTORY($A158,TODAY()),2,FALSE())),VLOOKUP(TODAY()-1,STOCKHISTORY($A158,TODAY()-1),2,FALSE())),VLOOKUP(TODAY()-2,STOCKHISTORY($A158,TODAY()-2),2,FALSE())),$E68)</f>
        <v/>
      </c>
      <c r="X158" s="368" t="str">
        <f t="array" ref="X158">IFERROR(IFERROR(IFERROR(IF(TODAY()&gt;=$H157,VLOOKUP(XLOOKUP(X$115,dds!$2:$2,dds!$4:$4),STOCKHISTORY($A158,XLOOKUP(X$115,dds!$2:$2,dds!$4:$4)),2,FALSE()),VLOOKUP(TODAY(),STOCKHISTORY($A158,TODAY()),2,FALSE())),VLOOKUP(TODAY()-1,STOCKHISTORY($A158,TODAY()-1),2,FALSE())),VLOOKUP(TODAY()-2,STOCKHISTORY($A158,TODAY()-2),2,FALSE())),$E68)</f>
        <v/>
      </c>
      <c r="Y158" s="368" t="str">
        <f t="array" ref="Y158">IFERROR(IFERROR(IFERROR(IF(TODAY()&gt;=$H157,VLOOKUP(XLOOKUP(Y$115,dds!$2:$2,dds!$4:$4),STOCKHISTORY($A158,XLOOKUP(Y$115,dds!$2:$2,dds!$4:$4)),2,FALSE()),VLOOKUP(TODAY(),STOCKHISTORY($A158,TODAY()),2,FALSE())),VLOOKUP(TODAY()-1,STOCKHISTORY($A158,TODAY()-1),2,FALSE())),VLOOKUP(TODAY()-2,STOCKHISTORY($A158,TODAY()-2),2,FALSE())),$E68)</f>
        <v/>
      </c>
      <c r="Z158" s="368" t="str">
        <f t="array" ref="Z158">IFERROR(IFERROR(IFERROR(IF(TODAY()&gt;=$H157,VLOOKUP(XLOOKUP(Z$115,dds!$2:$2,dds!$4:$4),STOCKHISTORY($A158,XLOOKUP(Z$115,dds!$2:$2,dds!$4:$4)),2,FALSE()),VLOOKUP(TODAY(),STOCKHISTORY($A158,TODAY()),2,FALSE())),VLOOKUP(TODAY()-1,STOCKHISTORY($A158,TODAY()-1),2,FALSE())),VLOOKUP(TODAY()-2,STOCKHISTORY($A158,TODAY()-2),2,FALSE())),$E68)</f>
        <v/>
      </c>
      <c r="AA158" s="368" t="str">
        <f t="array" ref="AA158">IFERROR(IFERROR(IFERROR(IF(TODAY()&gt;=$H157,VLOOKUP(XLOOKUP(AA$115,dds!$2:$2,dds!$4:$4),STOCKHISTORY($A158,XLOOKUP(AA$115,dds!$2:$2,dds!$4:$4)),2,FALSE()),VLOOKUP(TODAY(),STOCKHISTORY($A158,TODAY()),2,FALSE())),VLOOKUP(TODAY()-1,STOCKHISTORY($A158,TODAY()-1),2,FALSE())),VLOOKUP(TODAY()-2,STOCKHISTORY($A158,TODAY()-2),2,FALSE())),$E68)</f>
        <v/>
      </c>
      <c r="AB158" s="368" t="str">
        <f t="array" ref="AB158">IFERROR(IFERROR(IFERROR(IF(TODAY()&gt;=$H157,VLOOKUP(XLOOKUP(AB$115,dds!$2:$2,dds!$4:$4),STOCKHISTORY($A158,XLOOKUP(AB$115,dds!$2:$2,dds!$4:$4)),2,FALSE()),VLOOKUP(TODAY(),STOCKHISTORY($A158,TODAY()),2,FALSE())),VLOOKUP(TODAY()-1,STOCKHISTORY($A158,TODAY()-1),2,FALSE())),VLOOKUP(TODAY()-2,STOCKHISTORY($A158,TODAY()-2),2,FALSE())),$E68)</f>
        <v/>
      </c>
      <c r="AC158" s="368" t="str">
        <f t="array" ref="AC158">IFERROR(IFERROR(IFERROR(IF(TODAY()&gt;=$H157,VLOOKUP(XLOOKUP(AC$115,dds!$2:$2,dds!$4:$4),STOCKHISTORY($A158,XLOOKUP(AC$115,dds!$2:$2,dds!$4:$4)),2,FALSE()),VLOOKUP(TODAY(),STOCKHISTORY($A158,TODAY()),2,FALSE())),VLOOKUP(TODAY()-1,STOCKHISTORY($A158,TODAY()-1),2,FALSE())),VLOOKUP(TODAY()-2,STOCKHISTORY($A158,TODAY()-2),2,FALSE())),$E68)</f>
        <v/>
      </c>
      <c r="AD158" s="368" t="str">
        <f t="array" ref="AD158">IFERROR(IFERROR(IFERROR(IF(TODAY()&gt;=$H157,VLOOKUP(XLOOKUP(AD$115,dds!$2:$2,dds!$4:$4),STOCKHISTORY($A158,XLOOKUP(AD$115,dds!$2:$2,dds!$4:$4)),2,FALSE()),VLOOKUP(TODAY(),STOCKHISTORY($A158,TODAY()),2,FALSE())),VLOOKUP(TODAY()-1,STOCKHISTORY($A158,TODAY()-1),2,FALSE())),VLOOKUP(TODAY()-2,STOCKHISTORY($A158,TODAY()-2),2,FALSE())),$E68)</f>
        <v/>
      </c>
      <c r="AE158" s="368" t="str">
        <f t="array" ref="AE158">IFERROR(IFERROR(IFERROR(IF(TODAY()&gt;=$H157,VLOOKUP(XLOOKUP(AE$115,dds!$2:$2,dds!$4:$4),STOCKHISTORY($A158,XLOOKUP(AE$115,dds!$2:$2,dds!$4:$4)),2,FALSE()),VLOOKUP(TODAY(),STOCKHISTORY($A158,TODAY()),2,FALSE())),VLOOKUP(TODAY()-1,STOCKHISTORY($A158,TODAY()-1),2,FALSE())),VLOOKUP(TODAY()-2,STOCKHISTORY($A158,TODAY()-2),2,FALSE())),$E68)</f>
        <v/>
      </c>
      <c r="AF158" s="368" t="str">
        <f t="array" ref="AF158">IFERROR(IFERROR(IFERROR(IF(TODAY()&gt;=$H157,VLOOKUP(XLOOKUP(AF$115,dds!$2:$2,dds!$4:$4),STOCKHISTORY($A158,XLOOKUP(AF$115,dds!$2:$2,dds!$4:$4)),2,FALSE()),VLOOKUP(TODAY(),STOCKHISTORY($A158,TODAY()),2,FALSE())),VLOOKUP(TODAY()-1,STOCKHISTORY($A158,TODAY()-1),2,FALSE())),VLOOKUP(TODAY()-2,STOCKHISTORY($A158,TODAY()-2),2,FALSE())),$E68)</f>
        <v/>
      </c>
      <c r="AG158" s="368" t="str">
        <f t="array" ref="AG158">IFERROR(IFERROR(IFERROR(IF(TODAY()&gt;=$H157,VLOOKUP(XLOOKUP(AG$115,dds!$2:$2,dds!$4:$4),STOCKHISTORY($A158,XLOOKUP(AG$115,dds!$2:$2,dds!$4:$4)),2,FALSE()),VLOOKUP(TODAY(),STOCKHISTORY($A158,TODAY()),2,FALSE())),VLOOKUP(TODAY()-1,STOCKHISTORY($A158,TODAY()-1),2,FALSE())),VLOOKUP(TODAY()-2,STOCKHISTORY($A158,TODAY()-2),2,FALSE())),$E68)</f>
        <v/>
      </c>
      <c r="AH158" s="368" t="str">
        <f t="array" ref="AH158">IFERROR(IFERROR(IFERROR(IF(TODAY()&gt;=$H157,VLOOKUP(XLOOKUP(AH$115,dds!$2:$2,dds!$4:$4),STOCKHISTORY($A158,XLOOKUP(AH$115,dds!$2:$2,dds!$4:$4)),2,FALSE()),VLOOKUP(TODAY(),STOCKHISTORY($A158,TODAY()),2,FALSE())),VLOOKUP(TODAY()-1,STOCKHISTORY($A158,TODAY()-1),2,FALSE())),VLOOKUP(TODAY()-2,STOCKHISTORY($A158,TODAY()-2),2,FALSE())),$E68)</f>
        <v/>
      </c>
      <c r="AI158" s="368" t="str">
        <f t="array" ref="AI158">IFERROR(IFERROR(IFERROR(IF(TODAY()&gt;=$H157,VLOOKUP(XLOOKUP(AI$115,dds!$2:$2,dds!$4:$4),STOCKHISTORY($A158,XLOOKUP(AI$115,dds!$2:$2,dds!$4:$4)),2,FALSE()),VLOOKUP(TODAY(),STOCKHISTORY($A158,TODAY()),2,FALSE())),VLOOKUP(TODAY()-1,STOCKHISTORY($A158,TODAY()-1),2,FALSE())),VLOOKUP(TODAY()-2,STOCKHISTORY($A158,TODAY()-2),2,FALSE())),$E68)</f>
        <v/>
      </c>
      <c r="AJ158" s="368" t="str">
        <f t="array" ref="AJ158">IFERROR(IFERROR(IFERROR(IF(TODAY()&gt;=$H157,VLOOKUP(XLOOKUP(AJ$115,dds!$2:$2,dds!$4:$4),STOCKHISTORY($A158,XLOOKUP(AJ$115,dds!$2:$2,dds!$4:$4)),2,FALSE()),VLOOKUP(TODAY(),STOCKHISTORY($A158,TODAY()),2,FALSE())),VLOOKUP(TODAY()-1,STOCKHISTORY($A158,TODAY()-1),2,FALSE())),VLOOKUP(TODAY()-2,STOCKHISTORY($A158,TODAY()-2),2,FALSE())),$E68)</f>
        <v/>
      </c>
      <c r="AK158" s="368" t="str">
        <f t="array" ref="AK158">IFERROR(IFERROR(IFERROR(IF(TODAY()&gt;=$H157,VLOOKUP(XLOOKUP(AK$115,dds!$2:$2,dds!$4:$4),STOCKHISTORY($A158,XLOOKUP(AK$115,dds!$2:$2,dds!$4:$4)),2,FALSE()),VLOOKUP(TODAY(),STOCKHISTORY($A158,TODAY()),2,FALSE())),VLOOKUP(TODAY()-1,STOCKHISTORY($A158,TODAY()-1),2,FALSE())),VLOOKUP(TODAY()-2,STOCKHISTORY($A158,TODAY()-2),2,FALSE())),$E68)</f>
        <v/>
      </c>
      <c r="AL158" s="368" t="str">
        <f t="array" ref="AL158">IFERROR(IFERROR(IFERROR(IF(TODAY()&gt;=$H157,VLOOKUP(XLOOKUP(AL$115,dds!$2:$2,dds!$4:$4),STOCKHISTORY($A158,XLOOKUP(AL$115,dds!$2:$2,dds!$4:$4)),2,FALSE()),VLOOKUP(TODAY(),STOCKHISTORY($A158,TODAY()),2,FALSE())),VLOOKUP(TODAY()-1,STOCKHISTORY($A158,TODAY()-1),2,FALSE())),VLOOKUP(TODAY()-2,STOCKHISTORY($A158,TODAY()-2),2,FALSE())),$E68)</f>
        <v/>
      </c>
      <c r="AM158" s="368" t="str">
        <f t="array" ref="AM158">IFERROR(IFERROR(IFERROR(IF(TODAY()&gt;=$H157,VLOOKUP(XLOOKUP(AM$115,dds!$2:$2,dds!$4:$4),STOCKHISTORY($A158,XLOOKUP(AM$115,dds!$2:$2,dds!$4:$4)),2,FALSE()),VLOOKUP(TODAY(),STOCKHISTORY($A158,TODAY()),2,FALSE())),VLOOKUP(TODAY()-1,STOCKHISTORY($A158,TODAY()-1),2,FALSE())),VLOOKUP(TODAY()-2,STOCKHISTORY($A158,TODAY()-2),2,FALSE())),$E68)</f>
        <v/>
      </c>
      <c r="AN158" s="368" t="str">
        <f t="array" ref="AN158">IFERROR(IFERROR(IFERROR(IF(TODAY()&gt;=$H157,VLOOKUP(XLOOKUP(AN$115,dds!$2:$2,dds!$4:$4),STOCKHISTORY($A158,XLOOKUP(AN$115,dds!$2:$2,dds!$4:$4)),2,FALSE()),VLOOKUP(TODAY(),STOCKHISTORY($A158,TODAY()),2,FALSE())),VLOOKUP(TODAY()-1,STOCKHISTORY($A158,TODAY()-1),2,FALSE())),VLOOKUP(TODAY()-2,STOCKHISTORY($A158,TODAY()-2),2,FALSE())),$E68)</f>
        <v/>
      </c>
      <c r="AO158" s="368" t="str">
        <f t="array" ref="AO158">IFERROR(IFERROR(IFERROR(IF(TODAY()&gt;=$H157,VLOOKUP(XLOOKUP(AO$115,dds!$2:$2,dds!$4:$4),STOCKHISTORY($A158,XLOOKUP(AO$115,dds!$2:$2,dds!$4:$4)),2,FALSE()),VLOOKUP(TODAY(),STOCKHISTORY($A158,TODAY()),2,FALSE())),VLOOKUP(TODAY()-1,STOCKHISTORY($A158,TODAY()-1),2,FALSE())),VLOOKUP(TODAY()-2,STOCKHISTORY($A158,TODAY()-2),2,FALSE())),$E68)</f>
        <v/>
      </c>
      <c r="AP158" s="368" t="str">
        <f t="array" ref="AP158">IFERROR(IFERROR(IFERROR(IF(TODAY()&gt;=$H157,VLOOKUP(XLOOKUP(AP$115,dds!$2:$2,dds!$4:$4),STOCKHISTORY($A158,XLOOKUP(AP$115,dds!$2:$2,dds!$4:$4)),2,FALSE()),VLOOKUP(TODAY(),STOCKHISTORY($A158,TODAY()),2,FALSE())),VLOOKUP(TODAY()-1,STOCKHISTORY($A158,TODAY()-1),2,FALSE())),VLOOKUP(TODAY()-2,STOCKHISTORY($A158,TODAY()-2),2,FALSE())),$E68)</f>
        <v/>
      </c>
      <c r="AQ158" s="368" t="str">
        <f t="array" ref="AQ158">IFERROR(IFERROR(IFERROR(IF(TODAY()&gt;=$H157,VLOOKUP(XLOOKUP(AQ$115,dds!$2:$2,dds!$4:$4),STOCKHISTORY($A158,XLOOKUP(AQ$115,dds!$2:$2,dds!$4:$4)),2,FALSE()),VLOOKUP(TODAY(),STOCKHISTORY($A158,TODAY()),2,FALSE())),VLOOKUP(TODAY()-1,STOCKHISTORY($A158,TODAY()-1),2,FALSE())),VLOOKUP(TODAY()-2,STOCKHISTORY($A158,TODAY()-2),2,FALSE())),$E68)</f>
        <v/>
      </c>
      <c r="AR158" s="368" t="str">
        <f t="array" ref="AR158">IFERROR(IFERROR(IFERROR(IF(TODAY()&gt;=$H157,VLOOKUP(XLOOKUP(AR$115,dds!$2:$2,dds!$4:$4),STOCKHISTORY($A158,XLOOKUP(AR$115,dds!$2:$2,dds!$4:$4)),2,FALSE()),VLOOKUP(TODAY(),STOCKHISTORY($A158,TODAY()),2,FALSE())),VLOOKUP(TODAY()-1,STOCKHISTORY($A158,TODAY()-1),2,FALSE())),VLOOKUP(TODAY()-2,STOCKHISTORY($A158,TODAY()-2),2,FALSE())),$E68)</f>
        <v/>
      </c>
      <c r="AS158" s="368" t="str">
        <f t="array" ref="AS158">IFERROR(IFERROR(IFERROR(IF(TODAY()&gt;=$H157,VLOOKUP(XLOOKUP(AS$115,dds!$2:$2,dds!$4:$4),STOCKHISTORY($A158,XLOOKUP(AS$115,dds!$2:$2,dds!$4:$4)),2,FALSE()),VLOOKUP(TODAY(),STOCKHISTORY($A158,TODAY()),2,FALSE())),VLOOKUP(TODAY()-1,STOCKHISTORY($A158,TODAY()-1),2,FALSE())),VLOOKUP(TODAY()-2,STOCKHISTORY($A158,TODAY()-2),2,FALSE())),$E68)</f>
        <v/>
      </c>
      <c r="AT158" s="368" t="str">
        <f t="array" ref="AT158">IFERROR(IFERROR(IFERROR(IF(TODAY()&gt;=$H157,VLOOKUP(XLOOKUP(AT$115,dds!$2:$2,dds!$4:$4),STOCKHISTORY($A158,XLOOKUP(AT$115,dds!$2:$2,dds!$4:$4)),2,FALSE()),VLOOKUP(TODAY(),STOCKHISTORY($A158,TODAY()),2,FALSE())),VLOOKUP(TODAY()-1,STOCKHISTORY($A158,TODAY()-1),2,FALSE())),VLOOKUP(TODAY()-2,STOCKHISTORY($A158,TODAY()-2),2,FALSE())),$E68)</f>
        <v/>
      </c>
      <c r="AU158" s="368" t="str">
        <f t="array" ref="AU158">IFERROR(IFERROR(IFERROR(IF(TODAY()&gt;=$H157,VLOOKUP(XLOOKUP(AU$115,dds!$2:$2,dds!$4:$4),STOCKHISTORY($A158,XLOOKUP(AU$115,dds!$2:$2,dds!$4:$4)),2,FALSE()),VLOOKUP(TODAY(),STOCKHISTORY($A158,TODAY()),2,FALSE())),VLOOKUP(TODAY()-1,STOCKHISTORY($A158,TODAY()-1),2,FALSE())),VLOOKUP(TODAY()-2,STOCKHISTORY($A158,TODAY()-2),2,FALSE())),$E68)</f>
        <v/>
      </c>
      <c r="AV158" s="368" t="str">
        <f t="array" ref="AV158">IFERROR(IFERROR(IFERROR(IF(TODAY()&gt;=$H157,VLOOKUP(XLOOKUP(AV$115,dds!$2:$2,dds!$4:$4),STOCKHISTORY($A158,XLOOKUP(AV$115,dds!$2:$2,dds!$4:$4)),2,FALSE()),VLOOKUP(TODAY(),STOCKHISTORY($A158,TODAY()),2,FALSE())),VLOOKUP(TODAY()-1,STOCKHISTORY($A158,TODAY()-1),2,FALSE())),VLOOKUP(TODAY()-2,STOCKHISTORY($A158,TODAY()-2),2,FALSE())),$E68)</f>
        <v/>
      </c>
      <c r="AW158" s="368" t="str">
        <f t="array" ref="AW158">IFERROR(IFERROR(IFERROR(IF(TODAY()&gt;=$H157,VLOOKUP(XLOOKUP(AW$115,dds!$2:$2,dds!$4:$4),STOCKHISTORY($A158,XLOOKUP(AW$115,dds!$2:$2,dds!$4:$4)),2,FALSE()),VLOOKUP(TODAY(),STOCKHISTORY($A158,TODAY()),2,FALSE())),VLOOKUP(TODAY()-1,STOCKHISTORY($A158,TODAY()-1),2,FALSE())),VLOOKUP(TODAY()-2,STOCKHISTORY($A158,TODAY()-2),2,FALSE())),$E68)</f>
        <v/>
      </c>
      <c r="AX158" s="368" t="str">
        <f t="array" ref="AX158">IFERROR(IFERROR(IFERROR(IF(TODAY()&gt;=$H157,VLOOKUP(XLOOKUP(AX$115,dds!$2:$2,dds!$4:$4),STOCKHISTORY($A158,XLOOKUP(AX$115,dds!$2:$2,dds!$4:$4)),2,FALSE()),VLOOKUP(TODAY(),STOCKHISTORY($A158,TODAY()),2,FALSE())),VLOOKUP(TODAY()-1,STOCKHISTORY($A158,TODAY()-1),2,FALSE())),VLOOKUP(TODAY()-2,STOCKHISTORY($A158,TODAY()-2),2,FALSE())),$E68)</f>
        <v/>
      </c>
      <c r="AY158" s="368" t="str">
        <f t="array" ref="AY158">IFERROR(IFERROR(IFERROR(IF(TODAY()&gt;=$H157,VLOOKUP(XLOOKUP(AY$115,dds!$2:$2,dds!$4:$4),STOCKHISTORY($A158,XLOOKUP(AY$115,dds!$2:$2,dds!$4:$4)),2,FALSE()),VLOOKUP(TODAY(),STOCKHISTORY($A158,TODAY()),2,FALSE())),VLOOKUP(TODAY()-1,STOCKHISTORY($A158,TODAY()-1),2,FALSE())),VLOOKUP(TODAY()-2,STOCKHISTORY($A158,TODAY()-2),2,FALSE())),$E68)</f>
        <v/>
      </c>
      <c r="AZ158" s="368" t="str">
        <f t="array" ref="AZ158">IFERROR(IFERROR(IFERROR(IF(TODAY()&gt;=$H157,VLOOKUP(XLOOKUP(AZ$115,dds!$2:$2,dds!$4:$4),STOCKHISTORY($A158,XLOOKUP(AZ$115,dds!$2:$2,dds!$4:$4)),2,FALSE()),VLOOKUP(TODAY(),STOCKHISTORY($A158,TODAY()),2,FALSE())),VLOOKUP(TODAY()-1,STOCKHISTORY($A158,TODAY()-1),2,FALSE())),VLOOKUP(TODAY()-2,STOCKHISTORY($A158,TODAY()-2),2,FALSE())),$E68)</f>
        <v/>
      </c>
      <c r="BA158" s="368" t="str">
        <f t="array" ref="BA158">IFERROR(IFERROR(IFERROR(IF(TODAY()&gt;=$H157,VLOOKUP(XLOOKUP(BA$115,dds!$2:$2,dds!$4:$4),STOCKHISTORY($A158,XLOOKUP(BA$115,dds!$2:$2,dds!$4:$4)),2,FALSE()),VLOOKUP(TODAY(),STOCKHISTORY($A158,TODAY()),2,FALSE())),VLOOKUP(TODAY()-1,STOCKHISTORY($A158,TODAY()-1),2,FALSE())),VLOOKUP(TODAY()-2,STOCKHISTORY($A158,TODAY()-2),2,FALSE())),$E68)</f>
        <v/>
      </c>
      <c r="BB158" s="368" t="str">
        <f t="array" ref="BB158">IFERROR(IFERROR(IFERROR(IF(TODAY()&gt;=$H157,VLOOKUP(XLOOKUP(BB$115,dds!$2:$2,dds!$4:$4),STOCKHISTORY($A158,XLOOKUP(BB$115,dds!$2:$2,dds!$4:$4)),2,FALSE()),VLOOKUP(TODAY(),STOCKHISTORY($A158,TODAY()),2,FALSE())),VLOOKUP(TODAY()-1,STOCKHISTORY($A158,TODAY()-1),2,FALSE())),VLOOKUP(TODAY()-2,STOCKHISTORY($A158,TODAY()-2),2,FALSE())),$E68)</f>
        <v/>
      </c>
      <c r="BC158" s="368" t="str">
        <f t="array" ref="BC158">IFERROR(IFERROR(IFERROR(IF(TODAY()&gt;=$H157,VLOOKUP(XLOOKUP(BC$115,dds!$2:$2,dds!$4:$4),STOCKHISTORY($A158,XLOOKUP(BC$115,dds!$2:$2,dds!$4:$4)),2,FALSE()),VLOOKUP(TODAY(),STOCKHISTORY($A158,TODAY()),2,FALSE())),VLOOKUP(TODAY()-1,STOCKHISTORY($A158,TODAY()-1),2,FALSE())),VLOOKUP(TODAY()-2,STOCKHISTORY($A158,TODAY()-2),2,FALSE())),$E68)</f>
        <v/>
      </c>
      <c r="BD158" s="368" t="str">
        <f t="array" ref="BD158">IFERROR(IFERROR(IFERROR(IF(TODAY()&gt;=$H157,VLOOKUP(XLOOKUP(BD$115,dds!$2:$2,dds!$4:$4),STOCKHISTORY($A158,XLOOKUP(BD$115,dds!$2:$2,dds!$4:$4)),2,FALSE()),VLOOKUP(TODAY(),STOCKHISTORY($A158,TODAY()),2,FALSE())),VLOOKUP(TODAY()-1,STOCKHISTORY($A158,TODAY()-1),2,FALSE())),VLOOKUP(TODAY()-2,STOCKHISTORY($A158,TODAY()-2),2,FALSE())),$E68)</f>
        <v/>
      </c>
      <c r="BE158" s="368" t="str">
        <f t="array" ref="BE158">IFERROR(IFERROR(IFERROR(IF(TODAY()&gt;=$H157,VLOOKUP(XLOOKUP(BE$115,dds!$2:$2,dds!$4:$4),STOCKHISTORY($A158,XLOOKUP(BE$115,dds!$2:$2,dds!$4:$4)),2,FALSE()),VLOOKUP(TODAY(),STOCKHISTORY($A158,TODAY()),2,FALSE())),VLOOKUP(TODAY()-1,STOCKHISTORY($A158,TODAY()-1),2,FALSE())),VLOOKUP(TODAY()-2,STOCKHISTORY($A158,TODAY()-2),2,FALSE())),$E68)</f>
        <v/>
      </c>
      <c r="BF158" s="368" t="str">
        <f t="array" ref="BF158">IFERROR(IFERROR(IFERROR(IF(TODAY()&gt;=$H157,VLOOKUP(XLOOKUP(BF$115,dds!$2:$2,dds!$4:$4),STOCKHISTORY($A158,XLOOKUP(BF$115,dds!$2:$2,dds!$4:$4)),2,FALSE()),VLOOKUP(TODAY(),STOCKHISTORY($A158,TODAY()),2,FALSE())),VLOOKUP(TODAY()-1,STOCKHISTORY($A158,TODAY()-1),2,FALSE())),VLOOKUP(TODAY()-2,STOCKHISTORY($A158,TODAY()-2),2,FALSE())),$E68)</f>
        <v/>
      </c>
      <c r="BG158" s="368" t="str">
        <f t="array" ref="BG158">IFERROR(IFERROR(IFERROR(IF(TODAY()&gt;=$H157,VLOOKUP(XLOOKUP(BG$115,dds!$2:$2,dds!$4:$4),STOCKHISTORY($A158,XLOOKUP(BG$115,dds!$2:$2,dds!$4:$4)),2,FALSE()),VLOOKUP(TODAY(),STOCKHISTORY($A158,TODAY()),2,FALSE())),VLOOKUP(TODAY()-1,STOCKHISTORY($A158,TODAY()-1),2,FALSE())),VLOOKUP(TODAY()-2,STOCKHISTORY($A158,TODAY()-2),2,FALSE())),$E68)</f>
        <v/>
      </c>
      <c r="BH158" s="368" t="str">
        <f t="array" ref="BH158">IFERROR(IFERROR(IFERROR(IF(TODAY()&gt;=$H157,VLOOKUP(XLOOKUP(BH$115,dds!$2:$2,dds!$4:$4),STOCKHISTORY($A158,XLOOKUP(BH$115,dds!$2:$2,dds!$4:$4)),2,FALSE()),VLOOKUP(TODAY(),STOCKHISTORY($A158,TODAY()),2,FALSE())),VLOOKUP(TODAY()-1,STOCKHISTORY($A158,TODAY()-1),2,FALSE())),VLOOKUP(TODAY()-2,STOCKHISTORY($A158,TODAY()-2),2,FALSE())),$E68)</f>
        <v/>
      </c>
      <c r="BI158" s="368" t="str">
        <f t="array" ref="BI158">IFERROR(IFERROR(IFERROR(IF(TODAY()&gt;=$H157,VLOOKUP(XLOOKUP(BI$115,dds!$2:$2,dds!$4:$4),STOCKHISTORY($A158,XLOOKUP(BI$115,dds!$2:$2,dds!$4:$4)),2,FALSE()),VLOOKUP(TODAY(),STOCKHISTORY($A158,TODAY()),2,FALSE())),VLOOKUP(TODAY()-1,STOCKHISTORY($A158,TODAY()-1),2,FALSE())),VLOOKUP(TODAY()-2,STOCKHISTORY($A158,TODAY()-2),2,FALSE())),$E68)</f>
        <v/>
      </c>
      <c r="BJ158" s="368" t="str">
        <f t="array" ref="BJ158">IFERROR(IFERROR(IFERROR(IF(TODAY()&gt;=$H157,VLOOKUP(XLOOKUP(BJ$115,dds!$2:$2,dds!$4:$4),STOCKHISTORY($A158,XLOOKUP(BJ$115,dds!$2:$2,dds!$4:$4)),2,FALSE()),VLOOKUP(TODAY(),STOCKHISTORY($A158,TODAY()),2,FALSE())),VLOOKUP(TODAY()-1,STOCKHISTORY($A158,TODAY()-1),2,FALSE())),VLOOKUP(TODAY()-2,STOCKHISTORY($A158,TODAY()-2),2,FALSE())),$E68)</f>
        <v/>
      </c>
      <c r="BK158" s="368" t="str">
        <f t="array" ref="BK158">IFERROR(IFERROR(IFERROR(IF(TODAY()&gt;=$H157,VLOOKUP(XLOOKUP(BK$115,dds!$2:$2,dds!$4:$4),STOCKHISTORY($A158,XLOOKUP(BK$115,dds!$2:$2,dds!$4:$4)),2,FALSE()),VLOOKUP(TODAY(),STOCKHISTORY($A158,TODAY()),2,FALSE())),VLOOKUP(TODAY()-1,STOCKHISTORY($A158,TODAY()-1),2,FALSE())),VLOOKUP(TODAY()-2,STOCKHISTORY($A158,TODAY()-2),2,FALSE())),$E68)</f>
        <v/>
      </c>
      <c r="BL158" s="368" t="str">
        <f t="array" ref="BL158">IFERROR(IFERROR(IFERROR(IF(TODAY()&gt;=$H157,VLOOKUP(XLOOKUP(BL$115,dds!$2:$2,dds!$4:$4),STOCKHISTORY($A158,XLOOKUP(BL$115,dds!$2:$2,dds!$4:$4)),2,FALSE()),VLOOKUP(TODAY(),STOCKHISTORY($A158,TODAY()),2,FALSE())),VLOOKUP(TODAY()-1,STOCKHISTORY($A158,TODAY()-1),2,FALSE())),VLOOKUP(TODAY()-2,STOCKHISTORY($A158,TODAY()-2),2,FALSE())),$E68)</f>
        <v/>
      </c>
    </row>
    <row r="159" ht="14.25" customHeight="1">
      <c r="A159" s="367"/>
      <c r="B159" s="367"/>
      <c r="C159" s="440" t="str">
        <f t="shared" si="2"/>
        <v/>
      </c>
      <c r="D159" s="367"/>
      <c r="E159" s="368" t="str">
        <f t="array" ref="E159">IFERROR(IFERROR(IFERROR(IF(TODAY()&gt;=$H158,VLOOKUP(XLOOKUP(E$115,dds!$2:$2,dds!$4:$4),STOCKHISTORY($A159,XLOOKUP(E$115,dds!$2:$2,dds!$4:$4)),2,FALSE()),VLOOKUP(TODAY(),STOCKHISTORY($A159,TODAY()),2,FALSE())),VLOOKUP(TODAY()-1,STOCKHISTORY($A159,TODAY()-1),2,FALSE())),VLOOKUP(TODAY()-2,STOCKHISTORY($A159,TODAY()-2),2,FALSE())),$E69)</f>
        <v/>
      </c>
      <c r="F159" s="368" t="str">
        <f t="array" ref="F159">IFERROR(IFERROR(IFERROR(IF(TODAY()&gt;=$H158,VLOOKUP(XLOOKUP(F$115,dds!$2:$2,dds!$4:$4),STOCKHISTORY($A159,XLOOKUP(F$115,dds!$2:$2,dds!$4:$4)),2,FALSE()),VLOOKUP(TODAY(),STOCKHISTORY($A159,TODAY()),2,FALSE())),VLOOKUP(TODAY()-1,STOCKHISTORY($A159,TODAY()-1),2,FALSE())),VLOOKUP(TODAY()-2,STOCKHISTORY($A159,TODAY()-2),2,FALSE())),$E69)</f>
        <v/>
      </c>
      <c r="G159" s="368" t="str">
        <f t="array" ref="G159">IFERROR(IFERROR(IFERROR(IF(TODAY()&gt;=$H158,VLOOKUP(XLOOKUP(G$115,dds!$2:$2,dds!$4:$4),STOCKHISTORY($A159,XLOOKUP(G$115,dds!$2:$2,dds!$4:$4)),2,FALSE()),VLOOKUP(TODAY(),STOCKHISTORY($A159,TODAY()),2,FALSE())),VLOOKUP(TODAY()-1,STOCKHISTORY($A159,TODAY()-1),2,FALSE())),VLOOKUP(TODAY()-2,STOCKHISTORY($A159,TODAY()-2),2,FALSE())),$E69)</f>
        <v/>
      </c>
      <c r="H159" s="368" t="str">
        <f t="array" ref="H159">IFERROR(IFERROR(IFERROR(IF(TODAY()&gt;=$H158,VLOOKUP(XLOOKUP(H$115,dds!$2:$2,dds!$4:$4),STOCKHISTORY($A159,XLOOKUP(H$115,dds!$2:$2,dds!$4:$4)),2,FALSE()),VLOOKUP(TODAY(),STOCKHISTORY($A159,TODAY()),2,FALSE())),VLOOKUP(TODAY()-1,STOCKHISTORY($A159,TODAY()-1),2,FALSE())),VLOOKUP(TODAY()-2,STOCKHISTORY($A159,TODAY()-2),2,FALSE())),$E69)</f>
        <v/>
      </c>
      <c r="I159" s="368" t="str">
        <f t="array" ref="I159">IFERROR(IFERROR(IFERROR(IF(TODAY()&gt;=$H158,VLOOKUP(XLOOKUP(I$115,dds!$2:$2,dds!$4:$4),STOCKHISTORY($A159,XLOOKUP(I$115,dds!$2:$2,dds!$4:$4)),2,FALSE()),VLOOKUP(TODAY(),STOCKHISTORY($A159,TODAY()),2,FALSE())),VLOOKUP(TODAY()-1,STOCKHISTORY($A159,TODAY()-1),2,FALSE())),VLOOKUP(TODAY()-2,STOCKHISTORY($A159,TODAY()-2),2,FALSE())),$E69)</f>
        <v/>
      </c>
      <c r="J159" s="368" t="str">
        <f t="array" ref="J159">IFERROR(IFERROR(IFERROR(IF(TODAY()&gt;=$H158,VLOOKUP(XLOOKUP(J$115,dds!$2:$2,dds!$4:$4),STOCKHISTORY($A159,XLOOKUP(J$115,dds!$2:$2,dds!$4:$4)),2,FALSE()),VLOOKUP(TODAY(),STOCKHISTORY($A159,TODAY()),2,FALSE())),VLOOKUP(TODAY()-1,STOCKHISTORY($A159,TODAY()-1),2,FALSE())),VLOOKUP(TODAY()-2,STOCKHISTORY($A159,TODAY()-2),2,FALSE())),$E69)</f>
        <v/>
      </c>
      <c r="K159" s="368" t="str">
        <f t="array" ref="K159">IFERROR(IFERROR(IFERROR(IF(TODAY()&gt;=$H158,VLOOKUP(XLOOKUP(K$115,dds!$2:$2,dds!$4:$4),STOCKHISTORY($A159,XLOOKUP(K$115,dds!$2:$2,dds!$4:$4)),2,FALSE()),VLOOKUP(TODAY(),STOCKHISTORY($A159,TODAY()),2,FALSE())),VLOOKUP(TODAY()-1,STOCKHISTORY($A159,TODAY()-1),2,FALSE())),VLOOKUP(TODAY()-2,STOCKHISTORY($A159,TODAY()-2),2,FALSE())),$E69)</f>
        <v/>
      </c>
      <c r="L159" s="368" t="str">
        <f t="array" ref="L159">IFERROR(IFERROR(IFERROR(IF(TODAY()&gt;=$H158,VLOOKUP(XLOOKUP(L$115,dds!$2:$2,dds!$4:$4),STOCKHISTORY($A159,XLOOKUP(L$115,dds!$2:$2,dds!$4:$4)),2,FALSE()),VLOOKUP(TODAY(),STOCKHISTORY($A159,TODAY()),2,FALSE())),VLOOKUP(TODAY()-1,STOCKHISTORY($A159,TODAY()-1),2,FALSE())),VLOOKUP(TODAY()-2,STOCKHISTORY($A159,TODAY()-2),2,FALSE())),$E69)</f>
        <v/>
      </c>
      <c r="M159" s="368" t="str">
        <f t="array" ref="M159">IFERROR(IFERROR(IFERROR(IF(TODAY()&gt;=$H158,VLOOKUP(XLOOKUP(M$115,dds!$2:$2,dds!$4:$4),STOCKHISTORY($A159,XLOOKUP(M$115,dds!$2:$2,dds!$4:$4)),2,FALSE()),VLOOKUP(TODAY(),STOCKHISTORY($A159,TODAY()),2,FALSE())),VLOOKUP(TODAY()-1,STOCKHISTORY($A159,TODAY()-1),2,FALSE())),VLOOKUP(TODAY()-2,STOCKHISTORY($A159,TODAY()-2),2,FALSE())),$E69)</f>
        <v/>
      </c>
      <c r="N159" s="368" t="str">
        <f t="array" ref="N159">IFERROR(IFERROR(IFERROR(IF(TODAY()&gt;=$H158,VLOOKUP(XLOOKUP(N$115,dds!$2:$2,dds!$4:$4),STOCKHISTORY($A159,XLOOKUP(N$115,dds!$2:$2,dds!$4:$4)),2,FALSE()),VLOOKUP(TODAY(),STOCKHISTORY($A159,TODAY()),2,FALSE())),VLOOKUP(TODAY()-1,STOCKHISTORY($A159,TODAY()-1),2,FALSE())),VLOOKUP(TODAY()-2,STOCKHISTORY($A159,TODAY()-2),2,FALSE())),$E69)</f>
        <v/>
      </c>
      <c r="O159" s="368" t="str">
        <f t="array" ref="O159">IFERROR(IFERROR(IFERROR(IF(TODAY()&gt;=$H158,VLOOKUP(XLOOKUP(O$115,dds!$2:$2,dds!$4:$4),STOCKHISTORY($A159,XLOOKUP(O$115,dds!$2:$2,dds!$4:$4)),2,FALSE()),VLOOKUP(TODAY(),STOCKHISTORY($A159,TODAY()),2,FALSE())),VLOOKUP(TODAY()-1,STOCKHISTORY($A159,TODAY()-1),2,FALSE())),VLOOKUP(TODAY()-2,STOCKHISTORY($A159,TODAY()-2),2,FALSE())),$E69)</f>
        <v/>
      </c>
      <c r="P159" s="368" t="str">
        <f t="array" ref="P159">IFERROR(IFERROR(IFERROR(IF(TODAY()&gt;=$H158,VLOOKUP(XLOOKUP(P$115,dds!$2:$2,dds!$4:$4),STOCKHISTORY($A159,XLOOKUP(P$115,dds!$2:$2,dds!$4:$4)),2,FALSE()),VLOOKUP(TODAY(),STOCKHISTORY($A159,TODAY()),2,FALSE())),VLOOKUP(TODAY()-1,STOCKHISTORY($A159,TODAY()-1),2,FALSE())),VLOOKUP(TODAY()-2,STOCKHISTORY($A159,TODAY()-2),2,FALSE())),$E69)</f>
        <v/>
      </c>
      <c r="Q159" s="368" t="str">
        <f t="array" ref="Q159">IFERROR(IFERROR(IFERROR(IF(TODAY()&gt;=$H158,VLOOKUP(XLOOKUP(Q$115,dds!$2:$2,dds!$4:$4),STOCKHISTORY($A159,XLOOKUP(Q$115,dds!$2:$2,dds!$4:$4)),2,FALSE()),VLOOKUP(TODAY(),STOCKHISTORY($A159,TODAY()),2,FALSE())),VLOOKUP(TODAY()-1,STOCKHISTORY($A159,TODAY()-1),2,FALSE())),VLOOKUP(TODAY()-2,STOCKHISTORY($A159,TODAY()-2),2,FALSE())),$E69)</f>
        <v/>
      </c>
      <c r="R159" s="368" t="str">
        <f t="array" ref="R159">IFERROR(IFERROR(IFERROR(IF(TODAY()&gt;=$H158,VLOOKUP(XLOOKUP(R$115,dds!$2:$2,dds!$4:$4),STOCKHISTORY($A159,XLOOKUP(R$115,dds!$2:$2,dds!$4:$4)),2,FALSE()),VLOOKUP(TODAY(),STOCKHISTORY($A159,TODAY()),2,FALSE())),VLOOKUP(TODAY()-1,STOCKHISTORY($A159,TODAY()-1),2,FALSE())),VLOOKUP(TODAY()-2,STOCKHISTORY($A159,TODAY()-2),2,FALSE())),$E69)</f>
        <v/>
      </c>
      <c r="S159" s="368" t="str">
        <f t="array" ref="S159">IFERROR(IFERROR(IFERROR(IF(TODAY()&gt;=$H158,VLOOKUP(XLOOKUP(S$115,dds!$2:$2,dds!$4:$4),STOCKHISTORY($A159,XLOOKUP(S$115,dds!$2:$2,dds!$4:$4)),2,FALSE()),VLOOKUP(TODAY(),STOCKHISTORY($A159,TODAY()),2,FALSE())),VLOOKUP(TODAY()-1,STOCKHISTORY($A159,TODAY()-1),2,FALSE())),VLOOKUP(TODAY()-2,STOCKHISTORY($A159,TODAY()-2),2,FALSE())),$E69)</f>
        <v/>
      </c>
      <c r="T159" s="368" t="str">
        <f t="array" ref="T159">IFERROR(IFERROR(IFERROR(IF(TODAY()&gt;=$H158,VLOOKUP(XLOOKUP(T$115,dds!$2:$2,dds!$4:$4),STOCKHISTORY($A159,XLOOKUP(T$115,dds!$2:$2,dds!$4:$4)),2,FALSE()),VLOOKUP(TODAY(),STOCKHISTORY($A159,TODAY()),2,FALSE())),VLOOKUP(TODAY()-1,STOCKHISTORY($A159,TODAY()-1),2,FALSE())),VLOOKUP(TODAY()-2,STOCKHISTORY($A159,TODAY()-2),2,FALSE())),$E69)</f>
        <v/>
      </c>
      <c r="U159" s="368" t="str">
        <f t="array" ref="U159">IFERROR(IFERROR(IFERROR(IF(TODAY()&gt;=$H158,VLOOKUP(XLOOKUP(U$115,dds!$2:$2,dds!$4:$4),STOCKHISTORY($A159,XLOOKUP(U$115,dds!$2:$2,dds!$4:$4)),2,FALSE()),VLOOKUP(TODAY(),STOCKHISTORY($A159,TODAY()),2,FALSE())),VLOOKUP(TODAY()-1,STOCKHISTORY($A159,TODAY()-1),2,FALSE())),VLOOKUP(TODAY()-2,STOCKHISTORY($A159,TODAY()-2),2,FALSE())),$E69)</f>
        <v/>
      </c>
      <c r="V159" s="368" t="str">
        <f t="array" ref="V159">IFERROR(IFERROR(IFERROR(IF(TODAY()&gt;=$H158,VLOOKUP(XLOOKUP(V$115,dds!$2:$2,dds!$4:$4),STOCKHISTORY($A159,XLOOKUP(V$115,dds!$2:$2,dds!$4:$4)),2,FALSE()),VLOOKUP(TODAY(),STOCKHISTORY($A159,TODAY()),2,FALSE())),VLOOKUP(TODAY()-1,STOCKHISTORY($A159,TODAY()-1),2,FALSE())),VLOOKUP(TODAY()-2,STOCKHISTORY($A159,TODAY()-2),2,FALSE())),$E69)</f>
        <v/>
      </c>
      <c r="W159" s="368" t="str">
        <f t="array" ref="W159">IFERROR(IFERROR(IFERROR(IF(TODAY()&gt;=$H158,VLOOKUP(XLOOKUP(W$115,dds!$2:$2,dds!$4:$4),STOCKHISTORY($A159,XLOOKUP(W$115,dds!$2:$2,dds!$4:$4)),2,FALSE()),VLOOKUP(TODAY(),STOCKHISTORY($A159,TODAY()),2,FALSE())),VLOOKUP(TODAY()-1,STOCKHISTORY($A159,TODAY()-1),2,FALSE())),VLOOKUP(TODAY()-2,STOCKHISTORY($A159,TODAY()-2),2,FALSE())),$E69)</f>
        <v/>
      </c>
      <c r="X159" s="368" t="str">
        <f t="array" ref="X159">IFERROR(IFERROR(IFERROR(IF(TODAY()&gt;=$H158,VLOOKUP(XLOOKUP(X$115,dds!$2:$2,dds!$4:$4),STOCKHISTORY($A159,XLOOKUP(X$115,dds!$2:$2,dds!$4:$4)),2,FALSE()),VLOOKUP(TODAY(),STOCKHISTORY($A159,TODAY()),2,FALSE())),VLOOKUP(TODAY()-1,STOCKHISTORY($A159,TODAY()-1),2,FALSE())),VLOOKUP(TODAY()-2,STOCKHISTORY($A159,TODAY()-2),2,FALSE())),$E69)</f>
        <v/>
      </c>
      <c r="Y159" s="368" t="str">
        <f t="array" ref="Y159">IFERROR(IFERROR(IFERROR(IF(TODAY()&gt;=$H158,VLOOKUP(XLOOKUP(Y$115,dds!$2:$2,dds!$4:$4),STOCKHISTORY($A159,XLOOKUP(Y$115,dds!$2:$2,dds!$4:$4)),2,FALSE()),VLOOKUP(TODAY(),STOCKHISTORY($A159,TODAY()),2,FALSE())),VLOOKUP(TODAY()-1,STOCKHISTORY($A159,TODAY()-1),2,FALSE())),VLOOKUP(TODAY()-2,STOCKHISTORY($A159,TODAY()-2),2,FALSE())),$E69)</f>
        <v/>
      </c>
      <c r="Z159" s="368" t="str">
        <f t="array" ref="Z159">IFERROR(IFERROR(IFERROR(IF(TODAY()&gt;=$H158,VLOOKUP(XLOOKUP(Z$115,dds!$2:$2,dds!$4:$4),STOCKHISTORY($A159,XLOOKUP(Z$115,dds!$2:$2,dds!$4:$4)),2,FALSE()),VLOOKUP(TODAY(),STOCKHISTORY($A159,TODAY()),2,FALSE())),VLOOKUP(TODAY()-1,STOCKHISTORY($A159,TODAY()-1),2,FALSE())),VLOOKUP(TODAY()-2,STOCKHISTORY($A159,TODAY()-2),2,FALSE())),$E69)</f>
        <v/>
      </c>
      <c r="AA159" s="368" t="str">
        <f t="array" ref="AA159">IFERROR(IFERROR(IFERROR(IF(TODAY()&gt;=$H158,VLOOKUP(XLOOKUP(AA$115,dds!$2:$2,dds!$4:$4),STOCKHISTORY($A159,XLOOKUP(AA$115,dds!$2:$2,dds!$4:$4)),2,FALSE()),VLOOKUP(TODAY(),STOCKHISTORY($A159,TODAY()),2,FALSE())),VLOOKUP(TODAY()-1,STOCKHISTORY($A159,TODAY()-1),2,FALSE())),VLOOKUP(TODAY()-2,STOCKHISTORY($A159,TODAY()-2),2,FALSE())),$E69)</f>
        <v/>
      </c>
      <c r="AB159" s="368" t="str">
        <f t="array" ref="AB159">IFERROR(IFERROR(IFERROR(IF(TODAY()&gt;=$H158,VLOOKUP(XLOOKUP(AB$115,dds!$2:$2,dds!$4:$4),STOCKHISTORY($A159,XLOOKUP(AB$115,dds!$2:$2,dds!$4:$4)),2,FALSE()),VLOOKUP(TODAY(),STOCKHISTORY($A159,TODAY()),2,FALSE())),VLOOKUP(TODAY()-1,STOCKHISTORY($A159,TODAY()-1),2,FALSE())),VLOOKUP(TODAY()-2,STOCKHISTORY($A159,TODAY()-2),2,FALSE())),$E69)</f>
        <v/>
      </c>
      <c r="AC159" s="368" t="str">
        <f t="array" ref="AC159">IFERROR(IFERROR(IFERROR(IF(TODAY()&gt;=$H158,VLOOKUP(XLOOKUP(AC$115,dds!$2:$2,dds!$4:$4),STOCKHISTORY($A159,XLOOKUP(AC$115,dds!$2:$2,dds!$4:$4)),2,FALSE()),VLOOKUP(TODAY(),STOCKHISTORY($A159,TODAY()),2,FALSE())),VLOOKUP(TODAY()-1,STOCKHISTORY($A159,TODAY()-1),2,FALSE())),VLOOKUP(TODAY()-2,STOCKHISTORY($A159,TODAY()-2),2,FALSE())),$E69)</f>
        <v/>
      </c>
      <c r="AD159" s="368" t="str">
        <f t="array" ref="AD159">IFERROR(IFERROR(IFERROR(IF(TODAY()&gt;=$H158,VLOOKUP(XLOOKUP(AD$115,dds!$2:$2,dds!$4:$4),STOCKHISTORY($A159,XLOOKUP(AD$115,dds!$2:$2,dds!$4:$4)),2,FALSE()),VLOOKUP(TODAY(),STOCKHISTORY($A159,TODAY()),2,FALSE())),VLOOKUP(TODAY()-1,STOCKHISTORY($A159,TODAY()-1),2,FALSE())),VLOOKUP(TODAY()-2,STOCKHISTORY($A159,TODAY()-2),2,FALSE())),$E69)</f>
        <v/>
      </c>
      <c r="AE159" s="368" t="str">
        <f t="array" ref="AE159">IFERROR(IFERROR(IFERROR(IF(TODAY()&gt;=$H158,VLOOKUP(XLOOKUP(AE$115,dds!$2:$2,dds!$4:$4),STOCKHISTORY($A159,XLOOKUP(AE$115,dds!$2:$2,dds!$4:$4)),2,FALSE()),VLOOKUP(TODAY(),STOCKHISTORY($A159,TODAY()),2,FALSE())),VLOOKUP(TODAY()-1,STOCKHISTORY($A159,TODAY()-1),2,FALSE())),VLOOKUP(TODAY()-2,STOCKHISTORY($A159,TODAY()-2),2,FALSE())),$E69)</f>
        <v/>
      </c>
      <c r="AF159" s="368" t="str">
        <f t="array" ref="AF159">IFERROR(IFERROR(IFERROR(IF(TODAY()&gt;=$H158,VLOOKUP(XLOOKUP(AF$115,dds!$2:$2,dds!$4:$4),STOCKHISTORY($A159,XLOOKUP(AF$115,dds!$2:$2,dds!$4:$4)),2,FALSE()),VLOOKUP(TODAY(),STOCKHISTORY($A159,TODAY()),2,FALSE())),VLOOKUP(TODAY()-1,STOCKHISTORY($A159,TODAY()-1),2,FALSE())),VLOOKUP(TODAY()-2,STOCKHISTORY($A159,TODAY()-2),2,FALSE())),$E69)</f>
        <v/>
      </c>
      <c r="AG159" s="368" t="str">
        <f t="array" ref="AG159">IFERROR(IFERROR(IFERROR(IF(TODAY()&gt;=$H158,VLOOKUP(XLOOKUP(AG$115,dds!$2:$2,dds!$4:$4),STOCKHISTORY($A159,XLOOKUP(AG$115,dds!$2:$2,dds!$4:$4)),2,FALSE()),VLOOKUP(TODAY(),STOCKHISTORY($A159,TODAY()),2,FALSE())),VLOOKUP(TODAY()-1,STOCKHISTORY($A159,TODAY()-1),2,FALSE())),VLOOKUP(TODAY()-2,STOCKHISTORY($A159,TODAY()-2),2,FALSE())),$E69)</f>
        <v/>
      </c>
      <c r="AH159" s="368" t="str">
        <f t="array" ref="AH159">IFERROR(IFERROR(IFERROR(IF(TODAY()&gt;=$H158,VLOOKUP(XLOOKUP(AH$115,dds!$2:$2,dds!$4:$4),STOCKHISTORY($A159,XLOOKUP(AH$115,dds!$2:$2,dds!$4:$4)),2,FALSE()),VLOOKUP(TODAY(),STOCKHISTORY($A159,TODAY()),2,FALSE())),VLOOKUP(TODAY()-1,STOCKHISTORY($A159,TODAY()-1),2,FALSE())),VLOOKUP(TODAY()-2,STOCKHISTORY($A159,TODAY()-2),2,FALSE())),$E69)</f>
        <v/>
      </c>
      <c r="AI159" s="368" t="str">
        <f t="array" ref="AI159">IFERROR(IFERROR(IFERROR(IF(TODAY()&gt;=$H158,VLOOKUP(XLOOKUP(AI$115,dds!$2:$2,dds!$4:$4),STOCKHISTORY($A159,XLOOKUP(AI$115,dds!$2:$2,dds!$4:$4)),2,FALSE()),VLOOKUP(TODAY(),STOCKHISTORY($A159,TODAY()),2,FALSE())),VLOOKUP(TODAY()-1,STOCKHISTORY($A159,TODAY()-1),2,FALSE())),VLOOKUP(TODAY()-2,STOCKHISTORY($A159,TODAY()-2),2,FALSE())),$E69)</f>
        <v/>
      </c>
      <c r="AJ159" s="368" t="str">
        <f t="array" ref="AJ159">IFERROR(IFERROR(IFERROR(IF(TODAY()&gt;=$H158,VLOOKUP(XLOOKUP(AJ$115,dds!$2:$2,dds!$4:$4),STOCKHISTORY($A159,XLOOKUP(AJ$115,dds!$2:$2,dds!$4:$4)),2,FALSE()),VLOOKUP(TODAY(),STOCKHISTORY($A159,TODAY()),2,FALSE())),VLOOKUP(TODAY()-1,STOCKHISTORY($A159,TODAY()-1),2,FALSE())),VLOOKUP(TODAY()-2,STOCKHISTORY($A159,TODAY()-2),2,FALSE())),$E69)</f>
        <v/>
      </c>
      <c r="AK159" s="368" t="str">
        <f t="array" ref="AK159">IFERROR(IFERROR(IFERROR(IF(TODAY()&gt;=$H158,VLOOKUP(XLOOKUP(AK$115,dds!$2:$2,dds!$4:$4),STOCKHISTORY($A159,XLOOKUP(AK$115,dds!$2:$2,dds!$4:$4)),2,FALSE()),VLOOKUP(TODAY(),STOCKHISTORY($A159,TODAY()),2,FALSE())),VLOOKUP(TODAY()-1,STOCKHISTORY($A159,TODAY()-1),2,FALSE())),VLOOKUP(TODAY()-2,STOCKHISTORY($A159,TODAY()-2),2,FALSE())),$E69)</f>
        <v/>
      </c>
      <c r="AL159" s="368" t="str">
        <f t="array" ref="AL159">IFERROR(IFERROR(IFERROR(IF(TODAY()&gt;=$H158,VLOOKUP(XLOOKUP(AL$115,dds!$2:$2,dds!$4:$4),STOCKHISTORY($A159,XLOOKUP(AL$115,dds!$2:$2,dds!$4:$4)),2,FALSE()),VLOOKUP(TODAY(),STOCKHISTORY($A159,TODAY()),2,FALSE())),VLOOKUP(TODAY()-1,STOCKHISTORY($A159,TODAY()-1),2,FALSE())),VLOOKUP(TODAY()-2,STOCKHISTORY($A159,TODAY()-2),2,FALSE())),$E69)</f>
        <v/>
      </c>
      <c r="AM159" s="368" t="str">
        <f t="array" ref="AM159">IFERROR(IFERROR(IFERROR(IF(TODAY()&gt;=$H158,VLOOKUP(XLOOKUP(AM$115,dds!$2:$2,dds!$4:$4),STOCKHISTORY($A159,XLOOKUP(AM$115,dds!$2:$2,dds!$4:$4)),2,FALSE()),VLOOKUP(TODAY(),STOCKHISTORY($A159,TODAY()),2,FALSE())),VLOOKUP(TODAY()-1,STOCKHISTORY($A159,TODAY()-1),2,FALSE())),VLOOKUP(TODAY()-2,STOCKHISTORY($A159,TODAY()-2),2,FALSE())),$E69)</f>
        <v/>
      </c>
      <c r="AN159" s="368" t="str">
        <f t="array" ref="AN159">IFERROR(IFERROR(IFERROR(IF(TODAY()&gt;=$H158,VLOOKUP(XLOOKUP(AN$115,dds!$2:$2,dds!$4:$4),STOCKHISTORY($A159,XLOOKUP(AN$115,dds!$2:$2,dds!$4:$4)),2,FALSE()),VLOOKUP(TODAY(),STOCKHISTORY($A159,TODAY()),2,FALSE())),VLOOKUP(TODAY()-1,STOCKHISTORY($A159,TODAY()-1),2,FALSE())),VLOOKUP(TODAY()-2,STOCKHISTORY($A159,TODAY()-2),2,FALSE())),$E69)</f>
        <v/>
      </c>
      <c r="AO159" s="368" t="str">
        <f t="array" ref="AO159">IFERROR(IFERROR(IFERROR(IF(TODAY()&gt;=$H158,VLOOKUP(XLOOKUP(AO$115,dds!$2:$2,dds!$4:$4),STOCKHISTORY($A159,XLOOKUP(AO$115,dds!$2:$2,dds!$4:$4)),2,FALSE()),VLOOKUP(TODAY(),STOCKHISTORY($A159,TODAY()),2,FALSE())),VLOOKUP(TODAY()-1,STOCKHISTORY($A159,TODAY()-1),2,FALSE())),VLOOKUP(TODAY()-2,STOCKHISTORY($A159,TODAY()-2),2,FALSE())),$E69)</f>
        <v/>
      </c>
      <c r="AP159" s="368" t="str">
        <f t="array" ref="AP159">IFERROR(IFERROR(IFERROR(IF(TODAY()&gt;=$H158,VLOOKUP(XLOOKUP(AP$115,dds!$2:$2,dds!$4:$4),STOCKHISTORY($A159,XLOOKUP(AP$115,dds!$2:$2,dds!$4:$4)),2,FALSE()),VLOOKUP(TODAY(),STOCKHISTORY($A159,TODAY()),2,FALSE())),VLOOKUP(TODAY()-1,STOCKHISTORY($A159,TODAY()-1),2,FALSE())),VLOOKUP(TODAY()-2,STOCKHISTORY($A159,TODAY()-2),2,FALSE())),$E69)</f>
        <v/>
      </c>
      <c r="AQ159" s="368" t="str">
        <f t="array" ref="AQ159">IFERROR(IFERROR(IFERROR(IF(TODAY()&gt;=$H158,VLOOKUP(XLOOKUP(AQ$115,dds!$2:$2,dds!$4:$4),STOCKHISTORY($A159,XLOOKUP(AQ$115,dds!$2:$2,dds!$4:$4)),2,FALSE()),VLOOKUP(TODAY(),STOCKHISTORY($A159,TODAY()),2,FALSE())),VLOOKUP(TODAY()-1,STOCKHISTORY($A159,TODAY()-1),2,FALSE())),VLOOKUP(TODAY()-2,STOCKHISTORY($A159,TODAY()-2),2,FALSE())),$E69)</f>
        <v/>
      </c>
      <c r="AR159" s="368" t="str">
        <f t="array" ref="AR159">IFERROR(IFERROR(IFERROR(IF(TODAY()&gt;=$H158,VLOOKUP(XLOOKUP(AR$115,dds!$2:$2,dds!$4:$4),STOCKHISTORY($A159,XLOOKUP(AR$115,dds!$2:$2,dds!$4:$4)),2,FALSE()),VLOOKUP(TODAY(),STOCKHISTORY($A159,TODAY()),2,FALSE())),VLOOKUP(TODAY()-1,STOCKHISTORY($A159,TODAY()-1),2,FALSE())),VLOOKUP(TODAY()-2,STOCKHISTORY($A159,TODAY()-2),2,FALSE())),$E69)</f>
        <v/>
      </c>
      <c r="AS159" s="368" t="str">
        <f t="array" ref="AS159">IFERROR(IFERROR(IFERROR(IF(TODAY()&gt;=$H158,VLOOKUP(XLOOKUP(AS$115,dds!$2:$2,dds!$4:$4),STOCKHISTORY($A159,XLOOKUP(AS$115,dds!$2:$2,dds!$4:$4)),2,FALSE()),VLOOKUP(TODAY(),STOCKHISTORY($A159,TODAY()),2,FALSE())),VLOOKUP(TODAY()-1,STOCKHISTORY($A159,TODAY()-1),2,FALSE())),VLOOKUP(TODAY()-2,STOCKHISTORY($A159,TODAY()-2),2,FALSE())),$E69)</f>
        <v/>
      </c>
      <c r="AT159" s="368" t="str">
        <f t="array" ref="AT159">IFERROR(IFERROR(IFERROR(IF(TODAY()&gt;=$H158,VLOOKUP(XLOOKUP(AT$115,dds!$2:$2,dds!$4:$4),STOCKHISTORY($A159,XLOOKUP(AT$115,dds!$2:$2,dds!$4:$4)),2,FALSE()),VLOOKUP(TODAY(),STOCKHISTORY($A159,TODAY()),2,FALSE())),VLOOKUP(TODAY()-1,STOCKHISTORY($A159,TODAY()-1),2,FALSE())),VLOOKUP(TODAY()-2,STOCKHISTORY($A159,TODAY()-2),2,FALSE())),$E69)</f>
        <v/>
      </c>
      <c r="AU159" s="368" t="str">
        <f t="array" ref="AU159">IFERROR(IFERROR(IFERROR(IF(TODAY()&gt;=$H158,VLOOKUP(XLOOKUP(AU$115,dds!$2:$2,dds!$4:$4),STOCKHISTORY($A159,XLOOKUP(AU$115,dds!$2:$2,dds!$4:$4)),2,FALSE()),VLOOKUP(TODAY(),STOCKHISTORY($A159,TODAY()),2,FALSE())),VLOOKUP(TODAY()-1,STOCKHISTORY($A159,TODAY()-1),2,FALSE())),VLOOKUP(TODAY()-2,STOCKHISTORY($A159,TODAY()-2),2,FALSE())),$E69)</f>
        <v/>
      </c>
      <c r="AV159" s="368" t="str">
        <f t="array" ref="AV159">IFERROR(IFERROR(IFERROR(IF(TODAY()&gt;=$H158,VLOOKUP(XLOOKUP(AV$115,dds!$2:$2,dds!$4:$4),STOCKHISTORY($A159,XLOOKUP(AV$115,dds!$2:$2,dds!$4:$4)),2,FALSE()),VLOOKUP(TODAY(),STOCKHISTORY($A159,TODAY()),2,FALSE())),VLOOKUP(TODAY()-1,STOCKHISTORY($A159,TODAY()-1),2,FALSE())),VLOOKUP(TODAY()-2,STOCKHISTORY($A159,TODAY()-2),2,FALSE())),$E69)</f>
        <v/>
      </c>
      <c r="AW159" s="368" t="str">
        <f t="array" ref="AW159">IFERROR(IFERROR(IFERROR(IF(TODAY()&gt;=$H158,VLOOKUP(XLOOKUP(AW$115,dds!$2:$2,dds!$4:$4),STOCKHISTORY($A159,XLOOKUP(AW$115,dds!$2:$2,dds!$4:$4)),2,FALSE()),VLOOKUP(TODAY(),STOCKHISTORY($A159,TODAY()),2,FALSE())),VLOOKUP(TODAY()-1,STOCKHISTORY($A159,TODAY()-1),2,FALSE())),VLOOKUP(TODAY()-2,STOCKHISTORY($A159,TODAY()-2),2,FALSE())),$E69)</f>
        <v/>
      </c>
      <c r="AX159" s="368" t="str">
        <f t="array" ref="AX159">IFERROR(IFERROR(IFERROR(IF(TODAY()&gt;=$H158,VLOOKUP(XLOOKUP(AX$115,dds!$2:$2,dds!$4:$4),STOCKHISTORY($A159,XLOOKUP(AX$115,dds!$2:$2,dds!$4:$4)),2,FALSE()),VLOOKUP(TODAY(),STOCKHISTORY($A159,TODAY()),2,FALSE())),VLOOKUP(TODAY()-1,STOCKHISTORY($A159,TODAY()-1),2,FALSE())),VLOOKUP(TODAY()-2,STOCKHISTORY($A159,TODAY()-2),2,FALSE())),$E69)</f>
        <v/>
      </c>
      <c r="AY159" s="368" t="str">
        <f t="array" ref="AY159">IFERROR(IFERROR(IFERROR(IF(TODAY()&gt;=$H158,VLOOKUP(XLOOKUP(AY$115,dds!$2:$2,dds!$4:$4),STOCKHISTORY($A159,XLOOKUP(AY$115,dds!$2:$2,dds!$4:$4)),2,FALSE()),VLOOKUP(TODAY(),STOCKHISTORY($A159,TODAY()),2,FALSE())),VLOOKUP(TODAY()-1,STOCKHISTORY($A159,TODAY()-1),2,FALSE())),VLOOKUP(TODAY()-2,STOCKHISTORY($A159,TODAY()-2),2,FALSE())),$E69)</f>
        <v/>
      </c>
      <c r="AZ159" s="368" t="str">
        <f t="array" ref="AZ159">IFERROR(IFERROR(IFERROR(IF(TODAY()&gt;=$H158,VLOOKUP(XLOOKUP(AZ$115,dds!$2:$2,dds!$4:$4),STOCKHISTORY($A159,XLOOKUP(AZ$115,dds!$2:$2,dds!$4:$4)),2,FALSE()),VLOOKUP(TODAY(),STOCKHISTORY($A159,TODAY()),2,FALSE())),VLOOKUP(TODAY()-1,STOCKHISTORY($A159,TODAY()-1),2,FALSE())),VLOOKUP(TODAY()-2,STOCKHISTORY($A159,TODAY()-2),2,FALSE())),$E69)</f>
        <v/>
      </c>
      <c r="BA159" s="368" t="str">
        <f t="array" ref="BA159">IFERROR(IFERROR(IFERROR(IF(TODAY()&gt;=$H158,VLOOKUP(XLOOKUP(BA$115,dds!$2:$2,dds!$4:$4),STOCKHISTORY($A159,XLOOKUP(BA$115,dds!$2:$2,dds!$4:$4)),2,FALSE()),VLOOKUP(TODAY(),STOCKHISTORY($A159,TODAY()),2,FALSE())),VLOOKUP(TODAY()-1,STOCKHISTORY($A159,TODAY()-1),2,FALSE())),VLOOKUP(TODAY()-2,STOCKHISTORY($A159,TODAY()-2),2,FALSE())),$E69)</f>
        <v/>
      </c>
      <c r="BB159" s="368" t="str">
        <f t="array" ref="BB159">IFERROR(IFERROR(IFERROR(IF(TODAY()&gt;=$H158,VLOOKUP(XLOOKUP(BB$115,dds!$2:$2,dds!$4:$4),STOCKHISTORY($A159,XLOOKUP(BB$115,dds!$2:$2,dds!$4:$4)),2,FALSE()),VLOOKUP(TODAY(),STOCKHISTORY($A159,TODAY()),2,FALSE())),VLOOKUP(TODAY()-1,STOCKHISTORY($A159,TODAY()-1),2,FALSE())),VLOOKUP(TODAY()-2,STOCKHISTORY($A159,TODAY()-2),2,FALSE())),$E69)</f>
        <v/>
      </c>
      <c r="BC159" s="368" t="str">
        <f t="array" ref="BC159">IFERROR(IFERROR(IFERROR(IF(TODAY()&gt;=$H158,VLOOKUP(XLOOKUP(BC$115,dds!$2:$2,dds!$4:$4),STOCKHISTORY($A159,XLOOKUP(BC$115,dds!$2:$2,dds!$4:$4)),2,FALSE()),VLOOKUP(TODAY(),STOCKHISTORY($A159,TODAY()),2,FALSE())),VLOOKUP(TODAY()-1,STOCKHISTORY($A159,TODAY()-1),2,FALSE())),VLOOKUP(TODAY()-2,STOCKHISTORY($A159,TODAY()-2),2,FALSE())),$E69)</f>
        <v/>
      </c>
      <c r="BD159" s="368" t="str">
        <f t="array" ref="BD159">IFERROR(IFERROR(IFERROR(IF(TODAY()&gt;=$H158,VLOOKUP(XLOOKUP(BD$115,dds!$2:$2,dds!$4:$4),STOCKHISTORY($A159,XLOOKUP(BD$115,dds!$2:$2,dds!$4:$4)),2,FALSE()),VLOOKUP(TODAY(),STOCKHISTORY($A159,TODAY()),2,FALSE())),VLOOKUP(TODAY()-1,STOCKHISTORY($A159,TODAY()-1),2,FALSE())),VLOOKUP(TODAY()-2,STOCKHISTORY($A159,TODAY()-2),2,FALSE())),$E69)</f>
        <v/>
      </c>
      <c r="BE159" s="368" t="str">
        <f t="array" ref="BE159">IFERROR(IFERROR(IFERROR(IF(TODAY()&gt;=$H158,VLOOKUP(XLOOKUP(BE$115,dds!$2:$2,dds!$4:$4),STOCKHISTORY($A159,XLOOKUP(BE$115,dds!$2:$2,dds!$4:$4)),2,FALSE()),VLOOKUP(TODAY(),STOCKHISTORY($A159,TODAY()),2,FALSE())),VLOOKUP(TODAY()-1,STOCKHISTORY($A159,TODAY()-1),2,FALSE())),VLOOKUP(TODAY()-2,STOCKHISTORY($A159,TODAY()-2),2,FALSE())),$E69)</f>
        <v/>
      </c>
      <c r="BF159" s="368" t="str">
        <f t="array" ref="BF159">IFERROR(IFERROR(IFERROR(IF(TODAY()&gt;=$H158,VLOOKUP(XLOOKUP(BF$115,dds!$2:$2,dds!$4:$4),STOCKHISTORY($A159,XLOOKUP(BF$115,dds!$2:$2,dds!$4:$4)),2,FALSE()),VLOOKUP(TODAY(),STOCKHISTORY($A159,TODAY()),2,FALSE())),VLOOKUP(TODAY()-1,STOCKHISTORY($A159,TODAY()-1),2,FALSE())),VLOOKUP(TODAY()-2,STOCKHISTORY($A159,TODAY()-2),2,FALSE())),$E69)</f>
        <v/>
      </c>
      <c r="BG159" s="368" t="str">
        <f t="array" ref="BG159">IFERROR(IFERROR(IFERROR(IF(TODAY()&gt;=$H158,VLOOKUP(XLOOKUP(BG$115,dds!$2:$2,dds!$4:$4),STOCKHISTORY($A159,XLOOKUP(BG$115,dds!$2:$2,dds!$4:$4)),2,FALSE()),VLOOKUP(TODAY(),STOCKHISTORY($A159,TODAY()),2,FALSE())),VLOOKUP(TODAY()-1,STOCKHISTORY($A159,TODAY()-1),2,FALSE())),VLOOKUP(TODAY()-2,STOCKHISTORY($A159,TODAY()-2),2,FALSE())),$E69)</f>
        <v/>
      </c>
      <c r="BH159" s="368" t="str">
        <f t="array" ref="BH159">IFERROR(IFERROR(IFERROR(IF(TODAY()&gt;=$H158,VLOOKUP(XLOOKUP(BH$115,dds!$2:$2,dds!$4:$4),STOCKHISTORY($A159,XLOOKUP(BH$115,dds!$2:$2,dds!$4:$4)),2,FALSE()),VLOOKUP(TODAY(),STOCKHISTORY($A159,TODAY()),2,FALSE())),VLOOKUP(TODAY()-1,STOCKHISTORY($A159,TODAY()-1),2,FALSE())),VLOOKUP(TODAY()-2,STOCKHISTORY($A159,TODAY()-2),2,FALSE())),$E69)</f>
        <v/>
      </c>
      <c r="BI159" s="368" t="str">
        <f t="array" ref="BI159">IFERROR(IFERROR(IFERROR(IF(TODAY()&gt;=$H158,VLOOKUP(XLOOKUP(BI$115,dds!$2:$2,dds!$4:$4),STOCKHISTORY($A159,XLOOKUP(BI$115,dds!$2:$2,dds!$4:$4)),2,FALSE()),VLOOKUP(TODAY(),STOCKHISTORY($A159,TODAY()),2,FALSE())),VLOOKUP(TODAY()-1,STOCKHISTORY($A159,TODAY()-1),2,FALSE())),VLOOKUP(TODAY()-2,STOCKHISTORY($A159,TODAY()-2),2,FALSE())),$E69)</f>
        <v/>
      </c>
      <c r="BJ159" s="368" t="str">
        <f t="array" ref="BJ159">IFERROR(IFERROR(IFERROR(IF(TODAY()&gt;=$H158,VLOOKUP(XLOOKUP(BJ$115,dds!$2:$2,dds!$4:$4),STOCKHISTORY($A159,XLOOKUP(BJ$115,dds!$2:$2,dds!$4:$4)),2,FALSE()),VLOOKUP(TODAY(),STOCKHISTORY($A159,TODAY()),2,FALSE())),VLOOKUP(TODAY()-1,STOCKHISTORY($A159,TODAY()-1),2,FALSE())),VLOOKUP(TODAY()-2,STOCKHISTORY($A159,TODAY()-2),2,FALSE())),$E69)</f>
        <v/>
      </c>
      <c r="BK159" s="368" t="str">
        <f t="array" ref="BK159">IFERROR(IFERROR(IFERROR(IF(TODAY()&gt;=$H158,VLOOKUP(XLOOKUP(BK$115,dds!$2:$2,dds!$4:$4),STOCKHISTORY($A159,XLOOKUP(BK$115,dds!$2:$2,dds!$4:$4)),2,FALSE()),VLOOKUP(TODAY(),STOCKHISTORY($A159,TODAY()),2,FALSE())),VLOOKUP(TODAY()-1,STOCKHISTORY($A159,TODAY()-1),2,FALSE())),VLOOKUP(TODAY()-2,STOCKHISTORY($A159,TODAY()-2),2,FALSE())),$E69)</f>
        <v/>
      </c>
      <c r="BL159" s="368" t="str">
        <f t="array" ref="BL159">IFERROR(IFERROR(IFERROR(IF(TODAY()&gt;=$H158,VLOOKUP(XLOOKUP(BL$115,dds!$2:$2,dds!$4:$4),STOCKHISTORY($A159,XLOOKUP(BL$115,dds!$2:$2,dds!$4:$4)),2,FALSE()),VLOOKUP(TODAY(),STOCKHISTORY($A159,TODAY()),2,FALSE())),VLOOKUP(TODAY()-1,STOCKHISTORY($A159,TODAY()-1),2,FALSE())),VLOOKUP(TODAY()-2,STOCKHISTORY($A159,TODAY()-2),2,FALSE())),$E69)</f>
        <v/>
      </c>
    </row>
    <row r="160" ht="14.25" customHeight="1">
      <c r="A160" s="367"/>
      <c r="B160" s="367"/>
      <c r="C160" s="440" t="str">
        <f t="shared" si="2"/>
        <v/>
      </c>
      <c r="D160" s="367"/>
      <c r="E160" s="368" t="str">
        <f t="array" ref="E160">IFERROR(IFERROR(IFERROR(IF(TODAY()&gt;=$H159,VLOOKUP(XLOOKUP(E$115,dds!$2:$2,dds!$4:$4),STOCKHISTORY($A160,XLOOKUP(E$115,dds!$2:$2,dds!$4:$4)),2,FALSE()),VLOOKUP(TODAY(),STOCKHISTORY($A160,TODAY()),2,FALSE())),VLOOKUP(TODAY()-1,STOCKHISTORY($A160,TODAY()-1),2,FALSE())),VLOOKUP(TODAY()-2,STOCKHISTORY($A160,TODAY()-2),2,FALSE())),$E70)</f>
        <v/>
      </c>
      <c r="F160" s="368" t="str">
        <f t="array" ref="F160">IFERROR(IFERROR(IFERROR(IF(TODAY()&gt;=$H159,VLOOKUP(XLOOKUP(F$115,dds!$2:$2,dds!$4:$4),STOCKHISTORY($A160,XLOOKUP(F$115,dds!$2:$2,dds!$4:$4)),2,FALSE()),VLOOKUP(TODAY(),STOCKHISTORY($A160,TODAY()),2,FALSE())),VLOOKUP(TODAY()-1,STOCKHISTORY($A160,TODAY()-1),2,FALSE())),VLOOKUP(TODAY()-2,STOCKHISTORY($A160,TODAY()-2),2,FALSE())),$E70)</f>
        <v/>
      </c>
      <c r="G160" s="368" t="str">
        <f t="array" ref="G160">IFERROR(IFERROR(IFERROR(IF(TODAY()&gt;=$H159,VLOOKUP(XLOOKUP(G$115,dds!$2:$2,dds!$4:$4),STOCKHISTORY($A160,XLOOKUP(G$115,dds!$2:$2,dds!$4:$4)),2,FALSE()),VLOOKUP(TODAY(),STOCKHISTORY($A160,TODAY()),2,FALSE())),VLOOKUP(TODAY()-1,STOCKHISTORY($A160,TODAY()-1),2,FALSE())),VLOOKUP(TODAY()-2,STOCKHISTORY($A160,TODAY()-2),2,FALSE())),$E70)</f>
        <v/>
      </c>
      <c r="H160" s="368" t="str">
        <f t="array" ref="H160">IFERROR(IFERROR(IFERROR(IF(TODAY()&gt;=$H159,VLOOKUP(XLOOKUP(H$115,dds!$2:$2,dds!$4:$4),STOCKHISTORY($A160,XLOOKUP(H$115,dds!$2:$2,dds!$4:$4)),2,FALSE()),VLOOKUP(TODAY(),STOCKHISTORY($A160,TODAY()),2,FALSE())),VLOOKUP(TODAY()-1,STOCKHISTORY($A160,TODAY()-1),2,FALSE())),VLOOKUP(TODAY()-2,STOCKHISTORY($A160,TODAY()-2),2,FALSE())),$E70)</f>
        <v/>
      </c>
      <c r="I160" s="368" t="str">
        <f t="array" ref="I160">IFERROR(IFERROR(IFERROR(IF(TODAY()&gt;=$H159,VLOOKUP(XLOOKUP(I$115,dds!$2:$2,dds!$4:$4),STOCKHISTORY($A160,XLOOKUP(I$115,dds!$2:$2,dds!$4:$4)),2,FALSE()),VLOOKUP(TODAY(),STOCKHISTORY($A160,TODAY()),2,FALSE())),VLOOKUP(TODAY()-1,STOCKHISTORY($A160,TODAY()-1),2,FALSE())),VLOOKUP(TODAY()-2,STOCKHISTORY($A160,TODAY()-2),2,FALSE())),$E70)</f>
        <v/>
      </c>
      <c r="J160" s="368" t="str">
        <f t="array" ref="J160">IFERROR(IFERROR(IFERROR(IF(TODAY()&gt;=$H159,VLOOKUP(XLOOKUP(J$115,dds!$2:$2,dds!$4:$4),STOCKHISTORY($A160,XLOOKUP(J$115,dds!$2:$2,dds!$4:$4)),2,FALSE()),VLOOKUP(TODAY(),STOCKHISTORY($A160,TODAY()),2,FALSE())),VLOOKUP(TODAY()-1,STOCKHISTORY($A160,TODAY()-1),2,FALSE())),VLOOKUP(TODAY()-2,STOCKHISTORY($A160,TODAY()-2),2,FALSE())),$E70)</f>
        <v/>
      </c>
      <c r="K160" s="368" t="str">
        <f t="array" ref="K160">IFERROR(IFERROR(IFERROR(IF(TODAY()&gt;=$H159,VLOOKUP(XLOOKUP(K$115,dds!$2:$2,dds!$4:$4),STOCKHISTORY($A160,XLOOKUP(K$115,dds!$2:$2,dds!$4:$4)),2,FALSE()),VLOOKUP(TODAY(),STOCKHISTORY($A160,TODAY()),2,FALSE())),VLOOKUP(TODAY()-1,STOCKHISTORY($A160,TODAY()-1),2,FALSE())),VLOOKUP(TODAY()-2,STOCKHISTORY($A160,TODAY()-2),2,FALSE())),$E70)</f>
        <v/>
      </c>
      <c r="L160" s="368" t="str">
        <f t="array" ref="L160">IFERROR(IFERROR(IFERROR(IF(TODAY()&gt;=$H159,VLOOKUP(XLOOKUP(L$115,dds!$2:$2,dds!$4:$4),STOCKHISTORY($A160,XLOOKUP(L$115,dds!$2:$2,dds!$4:$4)),2,FALSE()),VLOOKUP(TODAY(),STOCKHISTORY($A160,TODAY()),2,FALSE())),VLOOKUP(TODAY()-1,STOCKHISTORY($A160,TODAY()-1),2,FALSE())),VLOOKUP(TODAY()-2,STOCKHISTORY($A160,TODAY()-2),2,FALSE())),$E70)</f>
        <v/>
      </c>
      <c r="M160" s="368" t="str">
        <f t="array" ref="M160">IFERROR(IFERROR(IFERROR(IF(TODAY()&gt;=$H159,VLOOKUP(XLOOKUP(M$115,dds!$2:$2,dds!$4:$4),STOCKHISTORY($A160,XLOOKUP(M$115,dds!$2:$2,dds!$4:$4)),2,FALSE()),VLOOKUP(TODAY(),STOCKHISTORY($A160,TODAY()),2,FALSE())),VLOOKUP(TODAY()-1,STOCKHISTORY($A160,TODAY()-1),2,FALSE())),VLOOKUP(TODAY()-2,STOCKHISTORY($A160,TODAY()-2),2,FALSE())),$E70)</f>
        <v/>
      </c>
      <c r="N160" s="368" t="str">
        <f t="array" ref="N160">IFERROR(IFERROR(IFERROR(IF(TODAY()&gt;=$H159,VLOOKUP(XLOOKUP(N$115,dds!$2:$2,dds!$4:$4),STOCKHISTORY($A160,XLOOKUP(N$115,dds!$2:$2,dds!$4:$4)),2,FALSE()),VLOOKUP(TODAY(),STOCKHISTORY($A160,TODAY()),2,FALSE())),VLOOKUP(TODAY()-1,STOCKHISTORY($A160,TODAY()-1),2,FALSE())),VLOOKUP(TODAY()-2,STOCKHISTORY($A160,TODAY()-2),2,FALSE())),$E70)</f>
        <v/>
      </c>
      <c r="O160" s="368" t="str">
        <f t="array" ref="O160">IFERROR(IFERROR(IFERROR(IF(TODAY()&gt;=$H159,VLOOKUP(XLOOKUP(O$115,dds!$2:$2,dds!$4:$4),STOCKHISTORY($A160,XLOOKUP(O$115,dds!$2:$2,dds!$4:$4)),2,FALSE()),VLOOKUP(TODAY(),STOCKHISTORY($A160,TODAY()),2,FALSE())),VLOOKUP(TODAY()-1,STOCKHISTORY($A160,TODAY()-1),2,FALSE())),VLOOKUP(TODAY()-2,STOCKHISTORY($A160,TODAY()-2),2,FALSE())),$E70)</f>
        <v/>
      </c>
      <c r="P160" s="368" t="str">
        <f t="array" ref="P160">IFERROR(IFERROR(IFERROR(IF(TODAY()&gt;=$H159,VLOOKUP(XLOOKUP(P$115,dds!$2:$2,dds!$4:$4),STOCKHISTORY($A160,XLOOKUP(P$115,dds!$2:$2,dds!$4:$4)),2,FALSE()),VLOOKUP(TODAY(),STOCKHISTORY($A160,TODAY()),2,FALSE())),VLOOKUP(TODAY()-1,STOCKHISTORY($A160,TODAY()-1),2,FALSE())),VLOOKUP(TODAY()-2,STOCKHISTORY($A160,TODAY()-2),2,FALSE())),$E70)</f>
        <v/>
      </c>
      <c r="Q160" s="368" t="str">
        <f t="array" ref="Q160">IFERROR(IFERROR(IFERROR(IF(TODAY()&gt;=$H159,VLOOKUP(XLOOKUP(Q$115,dds!$2:$2,dds!$4:$4),STOCKHISTORY($A160,XLOOKUP(Q$115,dds!$2:$2,dds!$4:$4)),2,FALSE()),VLOOKUP(TODAY(),STOCKHISTORY($A160,TODAY()),2,FALSE())),VLOOKUP(TODAY()-1,STOCKHISTORY($A160,TODAY()-1),2,FALSE())),VLOOKUP(TODAY()-2,STOCKHISTORY($A160,TODAY()-2),2,FALSE())),$E70)</f>
        <v/>
      </c>
      <c r="R160" s="368" t="str">
        <f t="array" ref="R160">IFERROR(IFERROR(IFERROR(IF(TODAY()&gt;=$H159,VLOOKUP(XLOOKUP(R$115,dds!$2:$2,dds!$4:$4),STOCKHISTORY($A160,XLOOKUP(R$115,dds!$2:$2,dds!$4:$4)),2,FALSE()),VLOOKUP(TODAY(),STOCKHISTORY($A160,TODAY()),2,FALSE())),VLOOKUP(TODAY()-1,STOCKHISTORY($A160,TODAY()-1),2,FALSE())),VLOOKUP(TODAY()-2,STOCKHISTORY($A160,TODAY()-2),2,FALSE())),$E70)</f>
        <v/>
      </c>
      <c r="S160" s="368" t="str">
        <f t="array" ref="S160">IFERROR(IFERROR(IFERROR(IF(TODAY()&gt;=$H159,VLOOKUP(XLOOKUP(S$115,dds!$2:$2,dds!$4:$4),STOCKHISTORY($A160,XLOOKUP(S$115,dds!$2:$2,dds!$4:$4)),2,FALSE()),VLOOKUP(TODAY(),STOCKHISTORY($A160,TODAY()),2,FALSE())),VLOOKUP(TODAY()-1,STOCKHISTORY($A160,TODAY()-1),2,FALSE())),VLOOKUP(TODAY()-2,STOCKHISTORY($A160,TODAY()-2),2,FALSE())),$E70)</f>
        <v/>
      </c>
      <c r="T160" s="368" t="str">
        <f t="array" ref="T160">IFERROR(IFERROR(IFERROR(IF(TODAY()&gt;=$H159,VLOOKUP(XLOOKUP(T$115,dds!$2:$2,dds!$4:$4),STOCKHISTORY($A160,XLOOKUP(T$115,dds!$2:$2,dds!$4:$4)),2,FALSE()),VLOOKUP(TODAY(),STOCKHISTORY($A160,TODAY()),2,FALSE())),VLOOKUP(TODAY()-1,STOCKHISTORY($A160,TODAY()-1),2,FALSE())),VLOOKUP(TODAY()-2,STOCKHISTORY($A160,TODAY()-2),2,FALSE())),$E70)</f>
        <v/>
      </c>
      <c r="U160" s="368" t="str">
        <f t="array" ref="U160">IFERROR(IFERROR(IFERROR(IF(TODAY()&gt;=$H159,VLOOKUP(XLOOKUP(U$115,dds!$2:$2,dds!$4:$4),STOCKHISTORY($A160,XLOOKUP(U$115,dds!$2:$2,dds!$4:$4)),2,FALSE()),VLOOKUP(TODAY(),STOCKHISTORY($A160,TODAY()),2,FALSE())),VLOOKUP(TODAY()-1,STOCKHISTORY($A160,TODAY()-1),2,FALSE())),VLOOKUP(TODAY()-2,STOCKHISTORY($A160,TODAY()-2),2,FALSE())),$E70)</f>
        <v/>
      </c>
      <c r="V160" s="368" t="str">
        <f t="array" ref="V160">IFERROR(IFERROR(IFERROR(IF(TODAY()&gt;=$H159,VLOOKUP(XLOOKUP(V$115,dds!$2:$2,dds!$4:$4),STOCKHISTORY($A160,XLOOKUP(V$115,dds!$2:$2,dds!$4:$4)),2,FALSE()),VLOOKUP(TODAY(),STOCKHISTORY($A160,TODAY()),2,FALSE())),VLOOKUP(TODAY()-1,STOCKHISTORY($A160,TODAY()-1),2,FALSE())),VLOOKUP(TODAY()-2,STOCKHISTORY($A160,TODAY()-2),2,FALSE())),$E70)</f>
        <v/>
      </c>
      <c r="W160" s="368" t="str">
        <f t="array" ref="W160">IFERROR(IFERROR(IFERROR(IF(TODAY()&gt;=$H159,VLOOKUP(XLOOKUP(W$115,dds!$2:$2,dds!$4:$4),STOCKHISTORY($A160,XLOOKUP(W$115,dds!$2:$2,dds!$4:$4)),2,FALSE()),VLOOKUP(TODAY(),STOCKHISTORY($A160,TODAY()),2,FALSE())),VLOOKUP(TODAY()-1,STOCKHISTORY($A160,TODAY()-1),2,FALSE())),VLOOKUP(TODAY()-2,STOCKHISTORY($A160,TODAY()-2),2,FALSE())),$E70)</f>
        <v/>
      </c>
      <c r="X160" s="368" t="str">
        <f t="array" ref="X160">IFERROR(IFERROR(IFERROR(IF(TODAY()&gt;=$H159,VLOOKUP(XLOOKUP(X$115,dds!$2:$2,dds!$4:$4),STOCKHISTORY($A160,XLOOKUP(X$115,dds!$2:$2,dds!$4:$4)),2,FALSE()),VLOOKUP(TODAY(),STOCKHISTORY($A160,TODAY()),2,FALSE())),VLOOKUP(TODAY()-1,STOCKHISTORY($A160,TODAY()-1),2,FALSE())),VLOOKUP(TODAY()-2,STOCKHISTORY($A160,TODAY()-2),2,FALSE())),$E70)</f>
        <v/>
      </c>
      <c r="Y160" s="368" t="str">
        <f t="array" ref="Y160">IFERROR(IFERROR(IFERROR(IF(TODAY()&gt;=$H159,VLOOKUP(XLOOKUP(Y$115,dds!$2:$2,dds!$4:$4),STOCKHISTORY($A160,XLOOKUP(Y$115,dds!$2:$2,dds!$4:$4)),2,FALSE()),VLOOKUP(TODAY(),STOCKHISTORY($A160,TODAY()),2,FALSE())),VLOOKUP(TODAY()-1,STOCKHISTORY($A160,TODAY()-1),2,FALSE())),VLOOKUP(TODAY()-2,STOCKHISTORY($A160,TODAY()-2),2,FALSE())),$E70)</f>
        <v/>
      </c>
      <c r="Z160" s="368" t="str">
        <f t="array" ref="Z160">IFERROR(IFERROR(IFERROR(IF(TODAY()&gt;=$H159,VLOOKUP(XLOOKUP(Z$115,dds!$2:$2,dds!$4:$4),STOCKHISTORY($A160,XLOOKUP(Z$115,dds!$2:$2,dds!$4:$4)),2,FALSE()),VLOOKUP(TODAY(),STOCKHISTORY($A160,TODAY()),2,FALSE())),VLOOKUP(TODAY()-1,STOCKHISTORY($A160,TODAY()-1),2,FALSE())),VLOOKUP(TODAY()-2,STOCKHISTORY($A160,TODAY()-2),2,FALSE())),$E70)</f>
        <v/>
      </c>
      <c r="AA160" s="368" t="str">
        <f t="array" ref="AA160">IFERROR(IFERROR(IFERROR(IF(TODAY()&gt;=$H159,VLOOKUP(XLOOKUP(AA$115,dds!$2:$2,dds!$4:$4),STOCKHISTORY($A160,XLOOKUP(AA$115,dds!$2:$2,dds!$4:$4)),2,FALSE()),VLOOKUP(TODAY(),STOCKHISTORY($A160,TODAY()),2,FALSE())),VLOOKUP(TODAY()-1,STOCKHISTORY($A160,TODAY()-1),2,FALSE())),VLOOKUP(TODAY()-2,STOCKHISTORY($A160,TODAY()-2),2,FALSE())),$E70)</f>
        <v/>
      </c>
      <c r="AB160" s="368" t="str">
        <f t="array" ref="AB160">IFERROR(IFERROR(IFERROR(IF(TODAY()&gt;=$H159,VLOOKUP(XLOOKUP(AB$115,dds!$2:$2,dds!$4:$4),STOCKHISTORY($A160,XLOOKUP(AB$115,dds!$2:$2,dds!$4:$4)),2,FALSE()),VLOOKUP(TODAY(),STOCKHISTORY($A160,TODAY()),2,FALSE())),VLOOKUP(TODAY()-1,STOCKHISTORY($A160,TODAY()-1),2,FALSE())),VLOOKUP(TODAY()-2,STOCKHISTORY($A160,TODAY()-2),2,FALSE())),$E70)</f>
        <v/>
      </c>
      <c r="AC160" s="368" t="str">
        <f t="array" ref="AC160">IFERROR(IFERROR(IFERROR(IF(TODAY()&gt;=$H159,VLOOKUP(XLOOKUP(AC$115,dds!$2:$2,dds!$4:$4),STOCKHISTORY($A160,XLOOKUP(AC$115,dds!$2:$2,dds!$4:$4)),2,FALSE()),VLOOKUP(TODAY(),STOCKHISTORY($A160,TODAY()),2,FALSE())),VLOOKUP(TODAY()-1,STOCKHISTORY($A160,TODAY()-1),2,FALSE())),VLOOKUP(TODAY()-2,STOCKHISTORY($A160,TODAY()-2),2,FALSE())),$E70)</f>
        <v/>
      </c>
      <c r="AD160" s="368" t="str">
        <f t="array" ref="AD160">IFERROR(IFERROR(IFERROR(IF(TODAY()&gt;=$H159,VLOOKUP(XLOOKUP(AD$115,dds!$2:$2,dds!$4:$4),STOCKHISTORY($A160,XLOOKUP(AD$115,dds!$2:$2,dds!$4:$4)),2,FALSE()),VLOOKUP(TODAY(),STOCKHISTORY($A160,TODAY()),2,FALSE())),VLOOKUP(TODAY()-1,STOCKHISTORY($A160,TODAY()-1),2,FALSE())),VLOOKUP(TODAY()-2,STOCKHISTORY($A160,TODAY()-2),2,FALSE())),$E70)</f>
        <v/>
      </c>
      <c r="AE160" s="368" t="str">
        <f t="array" ref="AE160">IFERROR(IFERROR(IFERROR(IF(TODAY()&gt;=$H159,VLOOKUP(XLOOKUP(AE$115,dds!$2:$2,dds!$4:$4),STOCKHISTORY($A160,XLOOKUP(AE$115,dds!$2:$2,dds!$4:$4)),2,FALSE()),VLOOKUP(TODAY(),STOCKHISTORY($A160,TODAY()),2,FALSE())),VLOOKUP(TODAY()-1,STOCKHISTORY($A160,TODAY()-1),2,FALSE())),VLOOKUP(TODAY()-2,STOCKHISTORY($A160,TODAY()-2),2,FALSE())),$E70)</f>
        <v/>
      </c>
      <c r="AF160" s="368" t="str">
        <f t="array" ref="AF160">IFERROR(IFERROR(IFERROR(IF(TODAY()&gt;=$H159,VLOOKUP(XLOOKUP(AF$115,dds!$2:$2,dds!$4:$4),STOCKHISTORY($A160,XLOOKUP(AF$115,dds!$2:$2,dds!$4:$4)),2,FALSE()),VLOOKUP(TODAY(),STOCKHISTORY($A160,TODAY()),2,FALSE())),VLOOKUP(TODAY()-1,STOCKHISTORY($A160,TODAY()-1),2,FALSE())),VLOOKUP(TODAY()-2,STOCKHISTORY($A160,TODAY()-2),2,FALSE())),$E70)</f>
        <v/>
      </c>
      <c r="AG160" s="368" t="str">
        <f t="array" ref="AG160">IFERROR(IFERROR(IFERROR(IF(TODAY()&gt;=$H159,VLOOKUP(XLOOKUP(AG$115,dds!$2:$2,dds!$4:$4),STOCKHISTORY($A160,XLOOKUP(AG$115,dds!$2:$2,dds!$4:$4)),2,FALSE()),VLOOKUP(TODAY(),STOCKHISTORY($A160,TODAY()),2,FALSE())),VLOOKUP(TODAY()-1,STOCKHISTORY($A160,TODAY()-1),2,FALSE())),VLOOKUP(TODAY()-2,STOCKHISTORY($A160,TODAY()-2),2,FALSE())),$E70)</f>
        <v/>
      </c>
      <c r="AH160" s="368" t="str">
        <f t="array" ref="AH160">IFERROR(IFERROR(IFERROR(IF(TODAY()&gt;=$H159,VLOOKUP(XLOOKUP(AH$115,dds!$2:$2,dds!$4:$4),STOCKHISTORY($A160,XLOOKUP(AH$115,dds!$2:$2,dds!$4:$4)),2,FALSE()),VLOOKUP(TODAY(),STOCKHISTORY($A160,TODAY()),2,FALSE())),VLOOKUP(TODAY()-1,STOCKHISTORY($A160,TODAY()-1),2,FALSE())),VLOOKUP(TODAY()-2,STOCKHISTORY($A160,TODAY()-2),2,FALSE())),$E70)</f>
        <v/>
      </c>
      <c r="AI160" s="368" t="str">
        <f t="array" ref="AI160">IFERROR(IFERROR(IFERROR(IF(TODAY()&gt;=$H159,VLOOKUP(XLOOKUP(AI$115,dds!$2:$2,dds!$4:$4),STOCKHISTORY($A160,XLOOKUP(AI$115,dds!$2:$2,dds!$4:$4)),2,FALSE()),VLOOKUP(TODAY(),STOCKHISTORY($A160,TODAY()),2,FALSE())),VLOOKUP(TODAY()-1,STOCKHISTORY($A160,TODAY()-1),2,FALSE())),VLOOKUP(TODAY()-2,STOCKHISTORY($A160,TODAY()-2),2,FALSE())),$E70)</f>
        <v/>
      </c>
      <c r="AJ160" s="368" t="str">
        <f t="array" ref="AJ160">IFERROR(IFERROR(IFERROR(IF(TODAY()&gt;=$H159,VLOOKUP(XLOOKUP(AJ$115,dds!$2:$2,dds!$4:$4),STOCKHISTORY($A160,XLOOKUP(AJ$115,dds!$2:$2,dds!$4:$4)),2,FALSE()),VLOOKUP(TODAY(),STOCKHISTORY($A160,TODAY()),2,FALSE())),VLOOKUP(TODAY()-1,STOCKHISTORY($A160,TODAY()-1),2,FALSE())),VLOOKUP(TODAY()-2,STOCKHISTORY($A160,TODAY()-2),2,FALSE())),$E70)</f>
        <v/>
      </c>
      <c r="AK160" s="368" t="str">
        <f t="array" ref="AK160">IFERROR(IFERROR(IFERROR(IF(TODAY()&gt;=$H159,VLOOKUP(XLOOKUP(AK$115,dds!$2:$2,dds!$4:$4),STOCKHISTORY($A160,XLOOKUP(AK$115,dds!$2:$2,dds!$4:$4)),2,FALSE()),VLOOKUP(TODAY(),STOCKHISTORY($A160,TODAY()),2,FALSE())),VLOOKUP(TODAY()-1,STOCKHISTORY($A160,TODAY()-1),2,FALSE())),VLOOKUP(TODAY()-2,STOCKHISTORY($A160,TODAY()-2),2,FALSE())),$E70)</f>
        <v/>
      </c>
      <c r="AL160" s="368" t="str">
        <f t="array" ref="AL160">IFERROR(IFERROR(IFERROR(IF(TODAY()&gt;=$H159,VLOOKUP(XLOOKUP(AL$115,dds!$2:$2,dds!$4:$4),STOCKHISTORY($A160,XLOOKUP(AL$115,dds!$2:$2,dds!$4:$4)),2,FALSE()),VLOOKUP(TODAY(),STOCKHISTORY($A160,TODAY()),2,FALSE())),VLOOKUP(TODAY()-1,STOCKHISTORY($A160,TODAY()-1),2,FALSE())),VLOOKUP(TODAY()-2,STOCKHISTORY($A160,TODAY()-2),2,FALSE())),$E70)</f>
        <v/>
      </c>
      <c r="AM160" s="368" t="str">
        <f t="array" ref="AM160">IFERROR(IFERROR(IFERROR(IF(TODAY()&gt;=$H159,VLOOKUP(XLOOKUP(AM$115,dds!$2:$2,dds!$4:$4),STOCKHISTORY($A160,XLOOKUP(AM$115,dds!$2:$2,dds!$4:$4)),2,FALSE()),VLOOKUP(TODAY(),STOCKHISTORY($A160,TODAY()),2,FALSE())),VLOOKUP(TODAY()-1,STOCKHISTORY($A160,TODAY()-1),2,FALSE())),VLOOKUP(TODAY()-2,STOCKHISTORY($A160,TODAY()-2),2,FALSE())),$E70)</f>
        <v/>
      </c>
      <c r="AN160" s="368" t="str">
        <f t="array" ref="AN160">IFERROR(IFERROR(IFERROR(IF(TODAY()&gt;=$H159,VLOOKUP(XLOOKUP(AN$115,dds!$2:$2,dds!$4:$4),STOCKHISTORY($A160,XLOOKUP(AN$115,dds!$2:$2,dds!$4:$4)),2,FALSE()),VLOOKUP(TODAY(),STOCKHISTORY($A160,TODAY()),2,FALSE())),VLOOKUP(TODAY()-1,STOCKHISTORY($A160,TODAY()-1),2,FALSE())),VLOOKUP(TODAY()-2,STOCKHISTORY($A160,TODAY()-2),2,FALSE())),$E70)</f>
        <v/>
      </c>
      <c r="AO160" s="368" t="str">
        <f t="array" ref="AO160">IFERROR(IFERROR(IFERROR(IF(TODAY()&gt;=$H159,VLOOKUP(XLOOKUP(AO$115,dds!$2:$2,dds!$4:$4),STOCKHISTORY($A160,XLOOKUP(AO$115,dds!$2:$2,dds!$4:$4)),2,FALSE()),VLOOKUP(TODAY(),STOCKHISTORY($A160,TODAY()),2,FALSE())),VLOOKUP(TODAY()-1,STOCKHISTORY($A160,TODAY()-1),2,FALSE())),VLOOKUP(TODAY()-2,STOCKHISTORY($A160,TODAY()-2),2,FALSE())),$E70)</f>
        <v/>
      </c>
      <c r="AP160" s="368" t="str">
        <f t="array" ref="AP160">IFERROR(IFERROR(IFERROR(IF(TODAY()&gt;=$H159,VLOOKUP(XLOOKUP(AP$115,dds!$2:$2,dds!$4:$4),STOCKHISTORY($A160,XLOOKUP(AP$115,dds!$2:$2,dds!$4:$4)),2,FALSE()),VLOOKUP(TODAY(),STOCKHISTORY($A160,TODAY()),2,FALSE())),VLOOKUP(TODAY()-1,STOCKHISTORY($A160,TODAY()-1),2,FALSE())),VLOOKUP(TODAY()-2,STOCKHISTORY($A160,TODAY()-2),2,FALSE())),$E70)</f>
        <v/>
      </c>
      <c r="AQ160" s="368" t="str">
        <f t="array" ref="AQ160">IFERROR(IFERROR(IFERROR(IF(TODAY()&gt;=$H159,VLOOKUP(XLOOKUP(AQ$115,dds!$2:$2,dds!$4:$4),STOCKHISTORY($A160,XLOOKUP(AQ$115,dds!$2:$2,dds!$4:$4)),2,FALSE()),VLOOKUP(TODAY(),STOCKHISTORY($A160,TODAY()),2,FALSE())),VLOOKUP(TODAY()-1,STOCKHISTORY($A160,TODAY()-1),2,FALSE())),VLOOKUP(TODAY()-2,STOCKHISTORY($A160,TODAY()-2),2,FALSE())),$E70)</f>
        <v/>
      </c>
      <c r="AR160" s="368" t="str">
        <f t="array" ref="AR160">IFERROR(IFERROR(IFERROR(IF(TODAY()&gt;=$H159,VLOOKUP(XLOOKUP(AR$115,dds!$2:$2,dds!$4:$4),STOCKHISTORY($A160,XLOOKUP(AR$115,dds!$2:$2,dds!$4:$4)),2,FALSE()),VLOOKUP(TODAY(),STOCKHISTORY($A160,TODAY()),2,FALSE())),VLOOKUP(TODAY()-1,STOCKHISTORY($A160,TODAY()-1),2,FALSE())),VLOOKUP(TODAY()-2,STOCKHISTORY($A160,TODAY()-2),2,FALSE())),$E70)</f>
        <v/>
      </c>
      <c r="AS160" s="368" t="str">
        <f t="array" ref="AS160">IFERROR(IFERROR(IFERROR(IF(TODAY()&gt;=$H159,VLOOKUP(XLOOKUP(AS$115,dds!$2:$2,dds!$4:$4),STOCKHISTORY($A160,XLOOKUP(AS$115,dds!$2:$2,dds!$4:$4)),2,FALSE()),VLOOKUP(TODAY(),STOCKHISTORY($A160,TODAY()),2,FALSE())),VLOOKUP(TODAY()-1,STOCKHISTORY($A160,TODAY()-1),2,FALSE())),VLOOKUP(TODAY()-2,STOCKHISTORY($A160,TODAY()-2),2,FALSE())),$E70)</f>
        <v/>
      </c>
      <c r="AT160" s="368" t="str">
        <f t="array" ref="AT160">IFERROR(IFERROR(IFERROR(IF(TODAY()&gt;=$H159,VLOOKUP(XLOOKUP(AT$115,dds!$2:$2,dds!$4:$4),STOCKHISTORY($A160,XLOOKUP(AT$115,dds!$2:$2,dds!$4:$4)),2,FALSE()),VLOOKUP(TODAY(),STOCKHISTORY($A160,TODAY()),2,FALSE())),VLOOKUP(TODAY()-1,STOCKHISTORY($A160,TODAY()-1),2,FALSE())),VLOOKUP(TODAY()-2,STOCKHISTORY($A160,TODAY()-2),2,FALSE())),$E70)</f>
        <v/>
      </c>
      <c r="AU160" s="368" t="str">
        <f t="array" ref="AU160">IFERROR(IFERROR(IFERROR(IF(TODAY()&gt;=$H159,VLOOKUP(XLOOKUP(AU$115,dds!$2:$2,dds!$4:$4),STOCKHISTORY($A160,XLOOKUP(AU$115,dds!$2:$2,dds!$4:$4)),2,FALSE()),VLOOKUP(TODAY(),STOCKHISTORY($A160,TODAY()),2,FALSE())),VLOOKUP(TODAY()-1,STOCKHISTORY($A160,TODAY()-1),2,FALSE())),VLOOKUP(TODAY()-2,STOCKHISTORY($A160,TODAY()-2),2,FALSE())),$E70)</f>
        <v/>
      </c>
      <c r="AV160" s="368" t="str">
        <f t="array" ref="AV160">IFERROR(IFERROR(IFERROR(IF(TODAY()&gt;=$H159,VLOOKUP(XLOOKUP(AV$115,dds!$2:$2,dds!$4:$4),STOCKHISTORY($A160,XLOOKUP(AV$115,dds!$2:$2,dds!$4:$4)),2,FALSE()),VLOOKUP(TODAY(),STOCKHISTORY($A160,TODAY()),2,FALSE())),VLOOKUP(TODAY()-1,STOCKHISTORY($A160,TODAY()-1),2,FALSE())),VLOOKUP(TODAY()-2,STOCKHISTORY($A160,TODAY()-2),2,FALSE())),$E70)</f>
        <v/>
      </c>
      <c r="AW160" s="368" t="str">
        <f t="array" ref="AW160">IFERROR(IFERROR(IFERROR(IF(TODAY()&gt;=$H159,VLOOKUP(XLOOKUP(AW$115,dds!$2:$2,dds!$4:$4),STOCKHISTORY($A160,XLOOKUP(AW$115,dds!$2:$2,dds!$4:$4)),2,FALSE()),VLOOKUP(TODAY(),STOCKHISTORY($A160,TODAY()),2,FALSE())),VLOOKUP(TODAY()-1,STOCKHISTORY($A160,TODAY()-1),2,FALSE())),VLOOKUP(TODAY()-2,STOCKHISTORY($A160,TODAY()-2),2,FALSE())),$E70)</f>
        <v/>
      </c>
      <c r="AX160" s="368" t="str">
        <f t="array" ref="AX160">IFERROR(IFERROR(IFERROR(IF(TODAY()&gt;=$H159,VLOOKUP(XLOOKUP(AX$115,dds!$2:$2,dds!$4:$4),STOCKHISTORY($A160,XLOOKUP(AX$115,dds!$2:$2,dds!$4:$4)),2,FALSE()),VLOOKUP(TODAY(),STOCKHISTORY($A160,TODAY()),2,FALSE())),VLOOKUP(TODAY()-1,STOCKHISTORY($A160,TODAY()-1),2,FALSE())),VLOOKUP(TODAY()-2,STOCKHISTORY($A160,TODAY()-2),2,FALSE())),$E70)</f>
        <v/>
      </c>
      <c r="AY160" s="368" t="str">
        <f t="array" ref="AY160">IFERROR(IFERROR(IFERROR(IF(TODAY()&gt;=$H159,VLOOKUP(XLOOKUP(AY$115,dds!$2:$2,dds!$4:$4),STOCKHISTORY($A160,XLOOKUP(AY$115,dds!$2:$2,dds!$4:$4)),2,FALSE()),VLOOKUP(TODAY(),STOCKHISTORY($A160,TODAY()),2,FALSE())),VLOOKUP(TODAY()-1,STOCKHISTORY($A160,TODAY()-1),2,FALSE())),VLOOKUP(TODAY()-2,STOCKHISTORY($A160,TODAY()-2),2,FALSE())),$E70)</f>
        <v/>
      </c>
      <c r="AZ160" s="368" t="str">
        <f t="array" ref="AZ160">IFERROR(IFERROR(IFERROR(IF(TODAY()&gt;=$H159,VLOOKUP(XLOOKUP(AZ$115,dds!$2:$2,dds!$4:$4),STOCKHISTORY($A160,XLOOKUP(AZ$115,dds!$2:$2,dds!$4:$4)),2,FALSE()),VLOOKUP(TODAY(),STOCKHISTORY($A160,TODAY()),2,FALSE())),VLOOKUP(TODAY()-1,STOCKHISTORY($A160,TODAY()-1),2,FALSE())),VLOOKUP(TODAY()-2,STOCKHISTORY($A160,TODAY()-2),2,FALSE())),$E70)</f>
        <v/>
      </c>
      <c r="BA160" s="368" t="str">
        <f t="array" ref="BA160">IFERROR(IFERROR(IFERROR(IF(TODAY()&gt;=$H159,VLOOKUP(XLOOKUP(BA$115,dds!$2:$2,dds!$4:$4),STOCKHISTORY($A160,XLOOKUP(BA$115,dds!$2:$2,dds!$4:$4)),2,FALSE()),VLOOKUP(TODAY(),STOCKHISTORY($A160,TODAY()),2,FALSE())),VLOOKUP(TODAY()-1,STOCKHISTORY($A160,TODAY()-1),2,FALSE())),VLOOKUP(TODAY()-2,STOCKHISTORY($A160,TODAY()-2),2,FALSE())),$E70)</f>
        <v/>
      </c>
      <c r="BB160" s="368" t="str">
        <f t="array" ref="BB160">IFERROR(IFERROR(IFERROR(IF(TODAY()&gt;=$H159,VLOOKUP(XLOOKUP(BB$115,dds!$2:$2,dds!$4:$4),STOCKHISTORY($A160,XLOOKUP(BB$115,dds!$2:$2,dds!$4:$4)),2,FALSE()),VLOOKUP(TODAY(),STOCKHISTORY($A160,TODAY()),2,FALSE())),VLOOKUP(TODAY()-1,STOCKHISTORY($A160,TODAY()-1),2,FALSE())),VLOOKUP(TODAY()-2,STOCKHISTORY($A160,TODAY()-2),2,FALSE())),$E70)</f>
        <v/>
      </c>
      <c r="BC160" s="368" t="str">
        <f t="array" ref="BC160">IFERROR(IFERROR(IFERROR(IF(TODAY()&gt;=$H159,VLOOKUP(XLOOKUP(BC$115,dds!$2:$2,dds!$4:$4),STOCKHISTORY($A160,XLOOKUP(BC$115,dds!$2:$2,dds!$4:$4)),2,FALSE()),VLOOKUP(TODAY(),STOCKHISTORY($A160,TODAY()),2,FALSE())),VLOOKUP(TODAY()-1,STOCKHISTORY($A160,TODAY()-1),2,FALSE())),VLOOKUP(TODAY()-2,STOCKHISTORY($A160,TODAY()-2),2,FALSE())),$E70)</f>
        <v/>
      </c>
      <c r="BD160" s="368" t="str">
        <f t="array" ref="BD160">IFERROR(IFERROR(IFERROR(IF(TODAY()&gt;=$H159,VLOOKUP(XLOOKUP(BD$115,dds!$2:$2,dds!$4:$4),STOCKHISTORY($A160,XLOOKUP(BD$115,dds!$2:$2,dds!$4:$4)),2,FALSE()),VLOOKUP(TODAY(),STOCKHISTORY($A160,TODAY()),2,FALSE())),VLOOKUP(TODAY()-1,STOCKHISTORY($A160,TODAY()-1),2,FALSE())),VLOOKUP(TODAY()-2,STOCKHISTORY($A160,TODAY()-2),2,FALSE())),$E70)</f>
        <v/>
      </c>
      <c r="BE160" s="368" t="str">
        <f t="array" ref="BE160">IFERROR(IFERROR(IFERROR(IF(TODAY()&gt;=$H159,VLOOKUP(XLOOKUP(BE$115,dds!$2:$2,dds!$4:$4),STOCKHISTORY($A160,XLOOKUP(BE$115,dds!$2:$2,dds!$4:$4)),2,FALSE()),VLOOKUP(TODAY(),STOCKHISTORY($A160,TODAY()),2,FALSE())),VLOOKUP(TODAY()-1,STOCKHISTORY($A160,TODAY()-1),2,FALSE())),VLOOKUP(TODAY()-2,STOCKHISTORY($A160,TODAY()-2),2,FALSE())),$E70)</f>
        <v/>
      </c>
      <c r="BF160" s="368" t="str">
        <f t="array" ref="BF160">IFERROR(IFERROR(IFERROR(IF(TODAY()&gt;=$H159,VLOOKUP(XLOOKUP(BF$115,dds!$2:$2,dds!$4:$4),STOCKHISTORY($A160,XLOOKUP(BF$115,dds!$2:$2,dds!$4:$4)),2,FALSE()),VLOOKUP(TODAY(),STOCKHISTORY($A160,TODAY()),2,FALSE())),VLOOKUP(TODAY()-1,STOCKHISTORY($A160,TODAY()-1),2,FALSE())),VLOOKUP(TODAY()-2,STOCKHISTORY($A160,TODAY()-2),2,FALSE())),$E70)</f>
        <v/>
      </c>
      <c r="BG160" s="368" t="str">
        <f t="array" ref="BG160">IFERROR(IFERROR(IFERROR(IF(TODAY()&gt;=$H159,VLOOKUP(XLOOKUP(BG$115,dds!$2:$2,dds!$4:$4),STOCKHISTORY($A160,XLOOKUP(BG$115,dds!$2:$2,dds!$4:$4)),2,FALSE()),VLOOKUP(TODAY(),STOCKHISTORY($A160,TODAY()),2,FALSE())),VLOOKUP(TODAY()-1,STOCKHISTORY($A160,TODAY()-1),2,FALSE())),VLOOKUP(TODAY()-2,STOCKHISTORY($A160,TODAY()-2),2,FALSE())),$E70)</f>
        <v/>
      </c>
      <c r="BH160" s="368" t="str">
        <f t="array" ref="BH160">IFERROR(IFERROR(IFERROR(IF(TODAY()&gt;=$H159,VLOOKUP(XLOOKUP(BH$115,dds!$2:$2,dds!$4:$4),STOCKHISTORY($A160,XLOOKUP(BH$115,dds!$2:$2,dds!$4:$4)),2,FALSE()),VLOOKUP(TODAY(),STOCKHISTORY($A160,TODAY()),2,FALSE())),VLOOKUP(TODAY()-1,STOCKHISTORY($A160,TODAY()-1),2,FALSE())),VLOOKUP(TODAY()-2,STOCKHISTORY($A160,TODAY()-2),2,FALSE())),$E70)</f>
        <v/>
      </c>
      <c r="BI160" s="368" t="str">
        <f t="array" ref="BI160">IFERROR(IFERROR(IFERROR(IF(TODAY()&gt;=$H159,VLOOKUP(XLOOKUP(BI$115,dds!$2:$2,dds!$4:$4),STOCKHISTORY($A160,XLOOKUP(BI$115,dds!$2:$2,dds!$4:$4)),2,FALSE()),VLOOKUP(TODAY(),STOCKHISTORY($A160,TODAY()),2,FALSE())),VLOOKUP(TODAY()-1,STOCKHISTORY($A160,TODAY()-1),2,FALSE())),VLOOKUP(TODAY()-2,STOCKHISTORY($A160,TODAY()-2),2,FALSE())),$E70)</f>
        <v/>
      </c>
      <c r="BJ160" s="368" t="str">
        <f t="array" ref="BJ160">IFERROR(IFERROR(IFERROR(IF(TODAY()&gt;=$H159,VLOOKUP(XLOOKUP(BJ$115,dds!$2:$2,dds!$4:$4),STOCKHISTORY($A160,XLOOKUP(BJ$115,dds!$2:$2,dds!$4:$4)),2,FALSE()),VLOOKUP(TODAY(),STOCKHISTORY($A160,TODAY()),2,FALSE())),VLOOKUP(TODAY()-1,STOCKHISTORY($A160,TODAY()-1),2,FALSE())),VLOOKUP(TODAY()-2,STOCKHISTORY($A160,TODAY()-2),2,FALSE())),$E70)</f>
        <v/>
      </c>
      <c r="BK160" s="368" t="str">
        <f t="array" ref="BK160">IFERROR(IFERROR(IFERROR(IF(TODAY()&gt;=$H159,VLOOKUP(XLOOKUP(BK$115,dds!$2:$2,dds!$4:$4),STOCKHISTORY($A160,XLOOKUP(BK$115,dds!$2:$2,dds!$4:$4)),2,FALSE()),VLOOKUP(TODAY(),STOCKHISTORY($A160,TODAY()),2,FALSE())),VLOOKUP(TODAY()-1,STOCKHISTORY($A160,TODAY()-1),2,FALSE())),VLOOKUP(TODAY()-2,STOCKHISTORY($A160,TODAY()-2),2,FALSE())),$E70)</f>
        <v/>
      </c>
      <c r="BL160" s="368" t="str">
        <f t="array" ref="BL160">IFERROR(IFERROR(IFERROR(IF(TODAY()&gt;=$H159,VLOOKUP(XLOOKUP(BL$115,dds!$2:$2,dds!$4:$4),STOCKHISTORY($A160,XLOOKUP(BL$115,dds!$2:$2,dds!$4:$4)),2,FALSE()),VLOOKUP(TODAY(),STOCKHISTORY($A160,TODAY()),2,FALSE())),VLOOKUP(TODAY()-1,STOCKHISTORY($A160,TODAY()-1),2,FALSE())),VLOOKUP(TODAY()-2,STOCKHISTORY($A160,TODAY()-2),2,FALSE())),$E70)</f>
        <v/>
      </c>
    </row>
    <row r="161" ht="14.25" customHeight="1">
      <c r="A161" s="367"/>
      <c r="B161" s="367"/>
      <c r="C161" s="440" t="str">
        <f t="shared" si="2"/>
        <v/>
      </c>
      <c r="D161" s="367"/>
      <c r="E161" s="368" t="str">
        <f t="array" ref="E161">IFERROR(IFERROR(IFERROR(IF(TODAY()&gt;=$H160,VLOOKUP(XLOOKUP(E$115,dds!$2:$2,dds!$4:$4),STOCKHISTORY($A161,XLOOKUP(E$115,dds!$2:$2,dds!$4:$4)),2,FALSE()),VLOOKUP(TODAY(),STOCKHISTORY($A161,TODAY()),2,FALSE())),VLOOKUP(TODAY()-1,STOCKHISTORY($A161,TODAY()-1),2,FALSE())),VLOOKUP(TODAY()-2,STOCKHISTORY($A161,TODAY()-2),2,FALSE())),$E71)</f>
        <v/>
      </c>
      <c r="F161" s="368" t="str">
        <f t="array" ref="F161">IFERROR(IFERROR(IFERROR(IF(TODAY()&gt;=$H160,VLOOKUP(XLOOKUP(F$115,dds!$2:$2,dds!$4:$4),STOCKHISTORY($A161,XLOOKUP(F$115,dds!$2:$2,dds!$4:$4)),2,FALSE()),VLOOKUP(TODAY(),STOCKHISTORY($A161,TODAY()),2,FALSE())),VLOOKUP(TODAY()-1,STOCKHISTORY($A161,TODAY()-1),2,FALSE())),VLOOKUP(TODAY()-2,STOCKHISTORY($A161,TODAY()-2),2,FALSE())),$E71)</f>
        <v/>
      </c>
      <c r="G161" s="368" t="str">
        <f t="array" ref="G161">IFERROR(IFERROR(IFERROR(IF(TODAY()&gt;=$H160,VLOOKUP(XLOOKUP(G$115,dds!$2:$2,dds!$4:$4),STOCKHISTORY($A161,XLOOKUP(G$115,dds!$2:$2,dds!$4:$4)),2,FALSE()),VLOOKUP(TODAY(),STOCKHISTORY($A161,TODAY()),2,FALSE())),VLOOKUP(TODAY()-1,STOCKHISTORY($A161,TODAY()-1),2,FALSE())),VLOOKUP(TODAY()-2,STOCKHISTORY($A161,TODAY()-2),2,FALSE())),$E71)</f>
        <v/>
      </c>
      <c r="H161" s="368" t="str">
        <f t="array" ref="H161">IFERROR(IFERROR(IFERROR(IF(TODAY()&gt;=$H160,VLOOKUP(XLOOKUP(H$115,dds!$2:$2,dds!$4:$4),STOCKHISTORY($A161,XLOOKUP(H$115,dds!$2:$2,dds!$4:$4)),2,FALSE()),VLOOKUP(TODAY(),STOCKHISTORY($A161,TODAY()),2,FALSE())),VLOOKUP(TODAY()-1,STOCKHISTORY($A161,TODAY()-1),2,FALSE())),VLOOKUP(TODAY()-2,STOCKHISTORY($A161,TODAY()-2),2,FALSE())),$E71)</f>
        <v/>
      </c>
      <c r="I161" s="368" t="str">
        <f t="array" ref="I161">IFERROR(IFERROR(IFERROR(IF(TODAY()&gt;=$H160,VLOOKUP(XLOOKUP(I$115,dds!$2:$2,dds!$4:$4),STOCKHISTORY($A161,XLOOKUP(I$115,dds!$2:$2,dds!$4:$4)),2,FALSE()),VLOOKUP(TODAY(),STOCKHISTORY($A161,TODAY()),2,FALSE())),VLOOKUP(TODAY()-1,STOCKHISTORY($A161,TODAY()-1),2,FALSE())),VLOOKUP(TODAY()-2,STOCKHISTORY($A161,TODAY()-2),2,FALSE())),$E71)</f>
        <v/>
      </c>
      <c r="J161" s="368" t="str">
        <f t="array" ref="J161">IFERROR(IFERROR(IFERROR(IF(TODAY()&gt;=$H160,VLOOKUP(XLOOKUP(J$115,dds!$2:$2,dds!$4:$4),STOCKHISTORY($A161,XLOOKUP(J$115,dds!$2:$2,dds!$4:$4)),2,FALSE()),VLOOKUP(TODAY(),STOCKHISTORY($A161,TODAY()),2,FALSE())),VLOOKUP(TODAY()-1,STOCKHISTORY($A161,TODAY()-1),2,FALSE())),VLOOKUP(TODAY()-2,STOCKHISTORY($A161,TODAY()-2),2,FALSE())),$E71)</f>
        <v/>
      </c>
      <c r="K161" s="368" t="str">
        <f t="array" ref="K161">IFERROR(IFERROR(IFERROR(IF(TODAY()&gt;=$H160,VLOOKUP(XLOOKUP(K$115,dds!$2:$2,dds!$4:$4),STOCKHISTORY($A161,XLOOKUP(K$115,dds!$2:$2,dds!$4:$4)),2,FALSE()),VLOOKUP(TODAY(),STOCKHISTORY($A161,TODAY()),2,FALSE())),VLOOKUP(TODAY()-1,STOCKHISTORY($A161,TODAY()-1),2,FALSE())),VLOOKUP(TODAY()-2,STOCKHISTORY($A161,TODAY()-2),2,FALSE())),$E71)</f>
        <v/>
      </c>
      <c r="L161" s="368" t="str">
        <f t="array" ref="L161">IFERROR(IFERROR(IFERROR(IF(TODAY()&gt;=$H160,VLOOKUP(XLOOKUP(L$115,dds!$2:$2,dds!$4:$4),STOCKHISTORY($A161,XLOOKUP(L$115,dds!$2:$2,dds!$4:$4)),2,FALSE()),VLOOKUP(TODAY(),STOCKHISTORY($A161,TODAY()),2,FALSE())),VLOOKUP(TODAY()-1,STOCKHISTORY($A161,TODAY()-1),2,FALSE())),VLOOKUP(TODAY()-2,STOCKHISTORY($A161,TODAY()-2),2,FALSE())),$E71)</f>
        <v/>
      </c>
      <c r="M161" s="368" t="str">
        <f t="array" ref="M161">IFERROR(IFERROR(IFERROR(IF(TODAY()&gt;=$H160,VLOOKUP(XLOOKUP(M$115,dds!$2:$2,dds!$4:$4),STOCKHISTORY($A161,XLOOKUP(M$115,dds!$2:$2,dds!$4:$4)),2,FALSE()),VLOOKUP(TODAY(),STOCKHISTORY($A161,TODAY()),2,FALSE())),VLOOKUP(TODAY()-1,STOCKHISTORY($A161,TODAY()-1),2,FALSE())),VLOOKUP(TODAY()-2,STOCKHISTORY($A161,TODAY()-2),2,FALSE())),$E71)</f>
        <v/>
      </c>
      <c r="N161" s="368" t="str">
        <f t="array" ref="N161">IFERROR(IFERROR(IFERROR(IF(TODAY()&gt;=$H160,VLOOKUP(XLOOKUP(N$115,dds!$2:$2,dds!$4:$4),STOCKHISTORY($A161,XLOOKUP(N$115,dds!$2:$2,dds!$4:$4)),2,FALSE()),VLOOKUP(TODAY(),STOCKHISTORY($A161,TODAY()),2,FALSE())),VLOOKUP(TODAY()-1,STOCKHISTORY($A161,TODAY()-1),2,FALSE())),VLOOKUP(TODAY()-2,STOCKHISTORY($A161,TODAY()-2),2,FALSE())),$E71)</f>
        <v/>
      </c>
      <c r="O161" s="368" t="str">
        <f t="array" ref="O161">IFERROR(IFERROR(IFERROR(IF(TODAY()&gt;=$H160,VLOOKUP(XLOOKUP(O$115,dds!$2:$2,dds!$4:$4),STOCKHISTORY($A161,XLOOKUP(O$115,dds!$2:$2,dds!$4:$4)),2,FALSE()),VLOOKUP(TODAY(),STOCKHISTORY($A161,TODAY()),2,FALSE())),VLOOKUP(TODAY()-1,STOCKHISTORY($A161,TODAY()-1),2,FALSE())),VLOOKUP(TODAY()-2,STOCKHISTORY($A161,TODAY()-2),2,FALSE())),$E71)</f>
        <v/>
      </c>
      <c r="P161" s="368" t="str">
        <f t="array" ref="P161">IFERROR(IFERROR(IFERROR(IF(TODAY()&gt;=$H160,VLOOKUP(XLOOKUP(P$115,dds!$2:$2,dds!$4:$4),STOCKHISTORY($A161,XLOOKUP(P$115,dds!$2:$2,dds!$4:$4)),2,FALSE()),VLOOKUP(TODAY(),STOCKHISTORY($A161,TODAY()),2,FALSE())),VLOOKUP(TODAY()-1,STOCKHISTORY($A161,TODAY()-1),2,FALSE())),VLOOKUP(TODAY()-2,STOCKHISTORY($A161,TODAY()-2),2,FALSE())),$E71)</f>
        <v/>
      </c>
      <c r="Q161" s="368" t="str">
        <f t="array" ref="Q161">IFERROR(IFERROR(IFERROR(IF(TODAY()&gt;=$H160,VLOOKUP(XLOOKUP(Q$115,dds!$2:$2,dds!$4:$4),STOCKHISTORY($A161,XLOOKUP(Q$115,dds!$2:$2,dds!$4:$4)),2,FALSE()),VLOOKUP(TODAY(),STOCKHISTORY($A161,TODAY()),2,FALSE())),VLOOKUP(TODAY()-1,STOCKHISTORY($A161,TODAY()-1),2,FALSE())),VLOOKUP(TODAY()-2,STOCKHISTORY($A161,TODAY()-2),2,FALSE())),$E71)</f>
        <v/>
      </c>
      <c r="R161" s="368" t="str">
        <f t="array" ref="R161">IFERROR(IFERROR(IFERROR(IF(TODAY()&gt;=$H160,VLOOKUP(XLOOKUP(R$115,dds!$2:$2,dds!$4:$4),STOCKHISTORY($A161,XLOOKUP(R$115,dds!$2:$2,dds!$4:$4)),2,FALSE()),VLOOKUP(TODAY(),STOCKHISTORY($A161,TODAY()),2,FALSE())),VLOOKUP(TODAY()-1,STOCKHISTORY($A161,TODAY()-1),2,FALSE())),VLOOKUP(TODAY()-2,STOCKHISTORY($A161,TODAY()-2),2,FALSE())),$E71)</f>
        <v/>
      </c>
      <c r="S161" s="368" t="str">
        <f t="array" ref="S161">IFERROR(IFERROR(IFERROR(IF(TODAY()&gt;=$H160,VLOOKUP(XLOOKUP(S$115,dds!$2:$2,dds!$4:$4),STOCKHISTORY($A161,XLOOKUP(S$115,dds!$2:$2,dds!$4:$4)),2,FALSE()),VLOOKUP(TODAY(),STOCKHISTORY($A161,TODAY()),2,FALSE())),VLOOKUP(TODAY()-1,STOCKHISTORY($A161,TODAY()-1),2,FALSE())),VLOOKUP(TODAY()-2,STOCKHISTORY($A161,TODAY()-2),2,FALSE())),$E71)</f>
        <v/>
      </c>
      <c r="T161" s="368" t="str">
        <f t="array" ref="T161">IFERROR(IFERROR(IFERROR(IF(TODAY()&gt;=$H160,VLOOKUP(XLOOKUP(T$115,dds!$2:$2,dds!$4:$4),STOCKHISTORY($A161,XLOOKUP(T$115,dds!$2:$2,dds!$4:$4)),2,FALSE()),VLOOKUP(TODAY(),STOCKHISTORY($A161,TODAY()),2,FALSE())),VLOOKUP(TODAY()-1,STOCKHISTORY($A161,TODAY()-1),2,FALSE())),VLOOKUP(TODAY()-2,STOCKHISTORY($A161,TODAY()-2),2,FALSE())),$E71)</f>
        <v/>
      </c>
      <c r="U161" s="368" t="str">
        <f t="array" ref="U161">IFERROR(IFERROR(IFERROR(IF(TODAY()&gt;=$H160,VLOOKUP(XLOOKUP(U$115,dds!$2:$2,dds!$4:$4),STOCKHISTORY($A161,XLOOKUP(U$115,dds!$2:$2,dds!$4:$4)),2,FALSE()),VLOOKUP(TODAY(),STOCKHISTORY($A161,TODAY()),2,FALSE())),VLOOKUP(TODAY()-1,STOCKHISTORY($A161,TODAY()-1),2,FALSE())),VLOOKUP(TODAY()-2,STOCKHISTORY($A161,TODAY()-2),2,FALSE())),$E71)</f>
        <v/>
      </c>
      <c r="V161" s="368" t="str">
        <f t="array" ref="V161">IFERROR(IFERROR(IFERROR(IF(TODAY()&gt;=$H160,VLOOKUP(XLOOKUP(V$115,dds!$2:$2,dds!$4:$4),STOCKHISTORY($A161,XLOOKUP(V$115,dds!$2:$2,dds!$4:$4)),2,FALSE()),VLOOKUP(TODAY(),STOCKHISTORY($A161,TODAY()),2,FALSE())),VLOOKUP(TODAY()-1,STOCKHISTORY($A161,TODAY()-1),2,FALSE())),VLOOKUP(TODAY()-2,STOCKHISTORY($A161,TODAY()-2),2,FALSE())),$E71)</f>
        <v/>
      </c>
      <c r="W161" s="368" t="str">
        <f t="array" ref="W161">IFERROR(IFERROR(IFERROR(IF(TODAY()&gt;=$H160,VLOOKUP(XLOOKUP(W$115,dds!$2:$2,dds!$4:$4),STOCKHISTORY($A161,XLOOKUP(W$115,dds!$2:$2,dds!$4:$4)),2,FALSE()),VLOOKUP(TODAY(),STOCKHISTORY($A161,TODAY()),2,FALSE())),VLOOKUP(TODAY()-1,STOCKHISTORY($A161,TODAY()-1),2,FALSE())),VLOOKUP(TODAY()-2,STOCKHISTORY($A161,TODAY()-2),2,FALSE())),$E71)</f>
        <v/>
      </c>
      <c r="X161" s="368" t="str">
        <f t="array" ref="X161">IFERROR(IFERROR(IFERROR(IF(TODAY()&gt;=$H160,VLOOKUP(XLOOKUP(X$115,dds!$2:$2,dds!$4:$4),STOCKHISTORY($A161,XLOOKUP(X$115,dds!$2:$2,dds!$4:$4)),2,FALSE()),VLOOKUP(TODAY(),STOCKHISTORY($A161,TODAY()),2,FALSE())),VLOOKUP(TODAY()-1,STOCKHISTORY($A161,TODAY()-1),2,FALSE())),VLOOKUP(TODAY()-2,STOCKHISTORY($A161,TODAY()-2),2,FALSE())),$E71)</f>
        <v/>
      </c>
      <c r="Y161" s="368" t="str">
        <f t="array" ref="Y161">IFERROR(IFERROR(IFERROR(IF(TODAY()&gt;=$H160,VLOOKUP(XLOOKUP(Y$115,dds!$2:$2,dds!$4:$4),STOCKHISTORY($A161,XLOOKUP(Y$115,dds!$2:$2,dds!$4:$4)),2,FALSE()),VLOOKUP(TODAY(),STOCKHISTORY($A161,TODAY()),2,FALSE())),VLOOKUP(TODAY()-1,STOCKHISTORY($A161,TODAY()-1),2,FALSE())),VLOOKUP(TODAY()-2,STOCKHISTORY($A161,TODAY()-2),2,FALSE())),$E71)</f>
        <v/>
      </c>
      <c r="Z161" s="368" t="str">
        <f t="array" ref="Z161">IFERROR(IFERROR(IFERROR(IF(TODAY()&gt;=$H160,VLOOKUP(XLOOKUP(Z$115,dds!$2:$2,dds!$4:$4),STOCKHISTORY($A161,XLOOKUP(Z$115,dds!$2:$2,dds!$4:$4)),2,FALSE()),VLOOKUP(TODAY(),STOCKHISTORY($A161,TODAY()),2,FALSE())),VLOOKUP(TODAY()-1,STOCKHISTORY($A161,TODAY()-1),2,FALSE())),VLOOKUP(TODAY()-2,STOCKHISTORY($A161,TODAY()-2),2,FALSE())),$E71)</f>
        <v/>
      </c>
      <c r="AA161" s="368" t="str">
        <f t="array" ref="AA161">IFERROR(IFERROR(IFERROR(IF(TODAY()&gt;=$H160,VLOOKUP(XLOOKUP(AA$115,dds!$2:$2,dds!$4:$4),STOCKHISTORY($A161,XLOOKUP(AA$115,dds!$2:$2,dds!$4:$4)),2,FALSE()),VLOOKUP(TODAY(),STOCKHISTORY($A161,TODAY()),2,FALSE())),VLOOKUP(TODAY()-1,STOCKHISTORY($A161,TODAY()-1),2,FALSE())),VLOOKUP(TODAY()-2,STOCKHISTORY($A161,TODAY()-2),2,FALSE())),$E71)</f>
        <v/>
      </c>
      <c r="AB161" s="368" t="str">
        <f t="array" ref="AB161">IFERROR(IFERROR(IFERROR(IF(TODAY()&gt;=$H160,VLOOKUP(XLOOKUP(AB$115,dds!$2:$2,dds!$4:$4),STOCKHISTORY($A161,XLOOKUP(AB$115,dds!$2:$2,dds!$4:$4)),2,FALSE()),VLOOKUP(TODAY(),STOCKHISTORY($A161,TODAY()),2,FALSE())),VLOOKUP(TODAY()-1,STOCKHISTORY($A161,TODAY()-1),2,FALSE())),VLOOKUP(TODAY()-2,STOCKHISTORY($A161,TODAY()-2),2,FALSE())),$E71)</f>
        <v/>
      </c>
      <c r="AC161" s="368" t="str">
        <f t="array" ref="AC161">IFERROR(IFERROR(IFERROR(IF(TODAY()&gt;=$H160,VLOOKUP(XLOOKUP(AC$115,dds!$2:$2,dds!$4:$4),STOCKHISTORY($A161,XLOOKUP(AC$115,dds!$2:$2,dds!$4:$4)),2,FALSE()),VLOOKUP(TODAY(),STOCKHISTORY($A161,TODAY()),2,FALSE())),VLOOKUP(TODAY()-1,STOCKHISTORY($A161,TODAY()-1),2,FALSE())),VLOOKUP(TODAY()-2,STOCKHISTORY($A161,TODAY()-2),2,FALSE())),$E71)</f>
        <v/>
      </c>
      <c r="AD161" s="368" t="str">
        <f t="array" ref="AD161">IFERROR(IFERROR(IFERROR(IF(TODAY()&gt;=$H160,VLOOKUP(XLOOKUP(AD$115,dds!$2:$2,dds!$4:$4),STOCKHISTORY($A161,XLOOKUP(AD$115,dds!$2:$2,dds!$4:$4)),2,FALSE()),VLOOKUP(TODAY(),STOCKHISTORY($A161,TODAY()),2,FALSE())),VLOOKUP(TODAY()-1,STOCKHISTORY($A161,TODAY()-1),2,FALSE())),VLOOKUP(TODAY()-2,STOCKHISTORY($A161,TODAY()-2),2,FALSE())),$E71)</f>
        <v/>
      </c>
      <c r="AE161" s="368" t="str">
        <f t="array" ref="AE161">IFERROR(IFERROR(IFERROR(IF(TODAY()&gt;=$H160,VLOOKUP(XLOOKUP(AE$115,dds!$2:$2,dds!$4:$4),STOCKHISTORY($A161,XLOOKUP(AE$115,dds!$2:$2,dds!$4:$4)),2,FALSE()),VLOOKUP(TODAY(),STOCKHISTORY($A161,TODAY()),2,FALSE())),VLOOKUP(TODAY()-1,STOCKHISTORY($A161,TODAY()-1),2,FALSE())),VLOOKUP(TODAY()-2,STOCKHISTORY($A161,TODAY()-2),2,FALSE())),$E71)</f>
        <v/>
      </c>
      <c r="AF161" s="368" t="str">
        <f t="array" ref="AF161">IFERROR(IFERROR(IFERROR(IF(TODAY()&gt;=$H160,VLOOKUP(XLOOKUP(AF$115,dds!$2:$2,dds!$4:$4),STOCKHISTORY($A161,XLOOKUP(AF$115,dds!$2:$2,dds!$4:$4)),2,FALSE()),VLOOKUP(TODAY(),STOCKHISTORY($A161,TODAY()),2,FALSE())),VLOOKUP(TODAY()-1,STOCKHISTORY($A161,TODAY()-1),2,FALSE())),VLOOKUP(TODAY()-2,STOCKHISTORY($A161,TODAY()-2),2,FALSE())),$E71)</f>
        <v/>
      </c>
      <c r="AG161" s="368" t="str">
        <f t="array" ref="AG161">IFERROR(IFERROR(IFERROR(IF(TODAY()&gt;=$H160,VLOOKUP(XLOOKUP(AG$115,dds!$2:$2,dds!$4:$4),STOCKHISTORY($A161,XLOOKUP(AG$115,dds!$2:$2,dds!$4:$4)),2,FALSE()),VLOOKUP(TODAY(),STOCKHISTORY($A161,TODAY()),2,FALSE())),VLOOKUP(TODAY()-1,STOCKHISTORY($A161,TODAY()-1),2,FALSE())),VLOOKUP(TODAY()-2,STOCKHISTORY($A161,TODAY()-2),2,FALSE())),$E71)</f>
        <v/>
      </c>
      <c r="AH161" s="368" t="str">
        <f t="array" ref="AH161">IFERROR(IFERROR(IFERROR(IF(TODAY()&gt;=$H160,VLOOKUP(XLOOKUP(AH$115,dds!$2:$2,dds!$4:$4),STOCKHISTORY($A161,XLOOKUP(AH$115,dds!$2:$2,dds!$4:$4)),2,FALSE()),VLOOKUP(TODAY(),STOCKHISTORY($A161,TODAY()),2,FALSE())),VLOOKUP(TODAY()-1,STOCKHISTORY($A161,TODAY()-1),2,FALSE())),VLOOKUP(TODAY()-2,STOCKHISTORY($A161,TODAY()-2),2,FALSE())),$E71)</f>
        <v/>
      </c>
      <c r="AI161" s="368" t="str">
        <f t="array" ref="AI161">IFERROR(IFERROR(IFERROR(IF(TODAY()&gt;=$H160,VLOOKUP(XLOOKUP(AI$115,dds!$2:$2,dds!$4:$4),STOCKHISTORY($A161,XLOOKUP(AI$115,dds!$2:$2,dds!$4:$4)),2,FALSE()),VLOOKUP(TODAY(),STOCKHISTORY($A161,TODAY()),2,FALSE())),VLOOKUP(TODAY()-1,STOCKHISTORY($A161,TODAY()-1),2,FALSE())),VLOOKUP(TODAY()-2,STOCKHISTORY($A161,TODAY()-2),2,FALSE())),$E71)</f>
        <v/>
      </c>
      <c r="AJ161" s="368" t="str">
        <f t="array" ref="AJ161">IFERROR(IFERROR(IFERROR(IF(TODAY()&gt;=$H160,VLOOKUP(XLOOKUP(AJ$115,dds!$2:$2,dds!$4:$4),STOCKHISTORY($A161,XLOOKUP(AJ$115,dds!$2:$2,dds!$4:$4)),2,FALSE()),VLOOKUP(TODAY(),STOCKHISTORY($A161,TODAY()),2,FALSE())),VLOOKUP(TODAY()-1,STOCKHISTORY($A161,TODAY()-1),2,FALSE())),VLOOKUP(TODAY()-2,STOCKHISTORY($A161,TODAY()-2),2,FALSE())),$E71)</f>
        <v/>
      </c>
      <c r="AK161" s="368" t="str">
        <f t="array" ref="AK161">IFERROR(IFERROR(IFERROR(IF(TODAY()&gt;=$H160,VLOOKUP(XLOOKUP(AK$115,dds!$2:$2,dds!$4:$4),STOCKHISTORY($A161,XLOOKUP(AK$115,dds!$2:$2,dds!$4:$4)),2,FALSE()),VLOOKUP(TODAY(),STOCKHISTORY($A161,TODAY()),2,FALSE())),VLOOKUP(TODAY()-1,STOCKHISTORY($A161,TODAY()-1),2,FALSE())),VLOOKUP(TODAY()-2,STOCKHISTORY($A161,TODAY()-2),2,FALSE())),$E71)</f>
        <v/>
      </c>
      <c r="AL161" s="368" t="str">
        <f t="array" ref="AL161">IFERROR(IFERROR(IFERROR(IF(TODAY()&gt;=$H160,VLOOKUP(XLOOKUP(AL$115,dds!$2:$2,dds!$4:$4),STOCKHISTORY($A161,XLOOKUP(AL$115,dds!$2:$2,dds!$4:$4)),2,FALSE()),VLOOKUP(TODAY(),STOCKHISTORY($A161,TODAY()),2,FALSE())),VLOOKUP(TODAY()-1,STOCKHISTORY($A161,TODAY()-1),2,FALSE())),VLOOKUP(TODAY()-2,STOCKHISTORY($A161,TODAY()-2),2,FALSE())),$E71)</f>
        <v/>
      </c>
      <c r="AM161" s="368" t="str">
        <f t="array" ref="AM161">IFERROR(IFERROR(IFERROR(IF(TODAY()&gt;=$H160,VLOOKUP(XLOOKUP(AM$115,dds!$2:$2,dds!$4:$4),STOCKHISTORY($A161,XLOOKUP(AM$115,dds!$2:$2,dds!$4:$4)),2,FALSE()),VLOOKUP(TODAY(),STOCKHISTORY($A161,TODAY()),2,FALSE())),VLOOKUP(TODAY()-1,STOCKHISTORY($A161,TODAY()-1),2,FALSE())),VLOOKUP(TODAY()-2,STOCKHISTORY($A161,TODAY()-2),2,FALSE())),$E71)</f>
        <v/>
      </c>
      <c r="AN161" s="368" t="str">
        <f t="array" ref="AN161">IFERROR(IFERROR(IFERROR(IF(TODAY()&gt;=$H160,VLOOKUP(XLOOKUP(AN$115,dds!$2:$2,dds!$4:$4),STOCKHISTORY($A161,XLOOKUP(AN$115,dds!$2:$2,dds!$4:$4)),2,FALSE()),VLOOKUP(TODAY(),STOCKHISTORY($A161,TODAY()),2,FALSE())),VLOOKUP(TODAY()-1,STOCKHISTORY($A161,TODAY()-1),2,FALSE())),VLOOKUP(TODAY()-2,STOCKHISTORY($A161,TODAY()-2),2,FALSE())),$E71)</f>
        <v/>
      </c>
      <c r="AO161" s="368" t="str">
        <f t="array" ref="AO161">IFERROR(IFERROR(IFERROR(IF(TODAY()&gt;=$H160,VLOOKUP(XLOOKUP(AO$115,dds!$2:$2,dds!$4:$4),STOCKHISTORY($A161,XLOOKUP(AO$115,dds!$2:$2,dds!$4:$4)),2,FALSE()),VLOOKUP(TODAY(),STOCKHISTORY($A161,TODAY()),2,FALSE())),VLOOKUP(TODAY()-1,STOCKHISTORY($A161,TODAY()-1),2,FALSE())),VLOOKUP(TODAY()-2,STOCKHISTORY($A161,TODAY()-2),2,FALSE())),$E71)</f>
        <v/>
      </c>
      <c r="AP161" s="368" t="str">
        <f t="array" ref="AP161">IFERROR(IFERROR(IFERROR(IF(TODAY()&gt;=$H160,VLOOKUP(XLOOKUP(AP$115,dds!$2:$2,dds!$4:$4),STOCKHISTORY($A161,XLOOKUP(AP$115,dds!$2:$2,dds!$4:$4)),2,FALSE()),VLOOKUP(TODAY(),STOCKHISTORY($A161,TODAY()),2,FALSE())),VLOOKUP(TODAY()-1,STOCKHISTORY($A161,TODAY()-1),2,FALSE())),VLOOKUP(TODAY()-2,STOCKHISTORY($A161,TODAY()-2),2,FALSE())),$E71)</f>
        <v/>
      </c>
      <c r="AQ161" s="368" t="str">
        <f t="array" ref="AQ161">IFERROR(IFERROR(IFERROR(IF(TODAY()&gt;=$H160,VLOOKUP(XLOOKUP(AQ$115,dds!$2:$2,dds!$4:$4),STOCKHISTORY($A161,XLOOKUP(AQ$115,dds!$2:$2,dds!$4:$4)),2,FALSE()),VLOOKUP(TODAY(),STOCKHISTORY($A161,TODAY()),2,FALSE())),VLOOKUP(TODAY()-1,STOCKHISTORY($A161,TODAY()-1),2,FALSE())),VLOOKUP(TODAY()-2,STOCKHISTORY($A161,TODAY()-2),2,FALSE())),$E71)</f>
        <v/>
      </c>
      <c r="AR161" s="368" t="str">
        <f t="array" ref="AR161">IFERROR(IFERROR(IFERROR(IF(TODAY()&gt;=$H160,VLOOKUP(XLOOKUP(AR$115,dds!$2:$2,dds!$4:$4),STOCKHISTORY($A161,XLOOKUP(AR$115,dds!$2:$2,dds!$4:$4)),2,FALSE()),VLOOKUP(TODAY(),STOCKHISTORY($A161,TODAY()),2,FALSE())),VLOOKUP(TODAY()-1,STOCKHISTORY($A161,TODAY()-1),2,FALSE())),VLOOKUP(TODAY()-2,STOCKHISTORY($A161,TODAY()-2),2,FALSE())),$E71)</f>
        <v/>
      </c>
      <c r="AS161" s="368" t="str">
        <f t="array" ref="AS161">IFERROR(IFERROR(IFERROR(IF(TODAY()&gt;=$H160,VLOOKUP(XLOOKUP(AS$115,dds!$2:$2,dds!$4:$4),STOCKHISTORY($A161,XLOOKUP(AS$115,dds!$2:$2,dds!$4:$4)),2,FALSE()),VLOOKUP(TODAY(),STOCKHISTORY($A161,TODAY()),2,FALSE())),VLOOKUP(TODAY()-1,STOCKHISTORY($A161,TODAY()-1),2,FALSE())),VLOOKUP(TODAY()-2,STOCKHISTORY($A161,TODAY()-2),2,FALSE())),$E71)</f>
        <v/>
      </c>
      <c r="AT161" s="368" t="str">
        <f t="array" ref="AT161">IFERROR(IFERROR(IFERROR(IF(TODAY()&gt;=$H160,VLOOKUP(XLOOKUP(AT$115,dds!$2:$2,dds!$4:$4),STOCKHISTORY($A161,XLOOKUP(AT$115,dds!$2:$2,dds!$4:$4)),2,FALSE()),VLOOKUP(TODAY(),STOCKHISTORY($A161,TODAY()),2,FALSE())),VLOOKUP(TODAY()-1,STOCKHISTORY($A161,TODAY()-1),2,FALSE())),VLOOKUP(TODAY()-2,STOCKHISTORY($A161,TODAY()-2),2,FALSE())),$E71)</f>
        <v/>
      </c>
      <c r="AU161" s="368" t="str">
        <f t="array" ref="AU161">IFERROR(IFERROR(IFERROR(IF(TODAY()&gt;=$H160,VLOOKUP(XLOOKUP(AU$115,dds!$2:$2,dds!$4:$4),STOCKHISTORY($A161,XLOOKUP(AU$115,dds!$2:$2,dds!$4:$4)),2,FALSE()),VLOOKUP(TODAY(),STOCKHISTORY($A161,TODAY()),2,FALSE())),VLOOKUP(TODAY()-1,STOCKHISTORY($A161,TODAY()-1),2,FALSE())),VLOOKUP(TODAY()-2,STOCKHISTORY($A161,TODAY()-2),2,FALSE())),$E71)</f>
        <v/>
      </c>
      <c r="AV161" s="368" t="str">
        <f t="array" ref="AV161">IFERROR(IFERROR(IFERROR(IF(TODAY()&gt;=$H160,VLOOKUP(XLOOKUP(AV$115,dds!$2:$2,dds!$4:$4),STOCKHISTORY($A161,XLOOKUP(AV$115,dds!$2:$2,dds!$4:$4)),2,FALSE()),VLOOKUP(TODAY(),STOCKHISTORY($A161,TODAY()),2,FALSE())),VLOOKUP(TODAY()-1,STOCKHISTORY($A161,TODAY()-1),2,FALSE())),VLOOKUP(TODAY()-2,STOCKHISTORY($A161,TODAY()-2),2,FALSE())),$E71)</f>
        <v/>
      </c>
      <c r="AW161" s="368" t="str">
        <f t="array" ref="AW161">IFERROR(IFERROR(IFERROR(IF(TODAY()&gt;=$H160,VLOOKUP(XLOOKUP(AW$115,dds!$2:$2,dds!$4:$4),STOCKHISTORY($A161,XLOOKUP(AW$115,dds!$2:$2,dds!$4:$4)),2,FALSE()),VLOOKUP(TODAY(),STOCKHISTORY($A161,TODAY()),2,FALSE())),VLOOKUP(TODAY()-1,STOCKHISTORY($A161,TODAY()-1),2,FALSE())),VLOOKUP(TODAY()-2,STOCKHISTORY($A161,TODAY()-2),2,FALSE())),$E71)</f>
        <v/>
      </c>
      <c r="AX161" s="368" t="str">
        <f t="array" ref="AX161">IFERROR(IFERROR(IFERROR(IF(TODAY()&gt;=$H160,VLOOKUP(XLOOKUP(AX$115,dds!$2:$2,dds!$4:$4),STOCKHISTORY($A161,XLOOKUP(AX$115,dds!$2:$2,dds!$4:$4)),2,FALSE()),VLOOKUP(TODAY(),STOCKHISTORY($A161,TODAY()),2,FALSE())),VLOOKUP(TODAY()-1,STOCKHISTORY($A161,TODAY()-1),2,FALSE())),VLOOKUP(TODAY()-2,STOCKHISTORY($A161,TODAY()-2),2,FALSE())),$E71)</f>
        <v/>
      </c>
      <c r="AY161" s="368" t="str">
        <f t="array" ref="AY161">IFERROR(IFERROR(IFERROR(IF(TODAY()&gt;=$H160,VLOOKUP(XLOOKUP(AY$115,dds!$2:$2,dds!$4:$4),STOCKHISTORY($A161,XLOOKUP(AY$115,dds!$2:$2,dds!$4:$4)),2,FALSE()),VLOOKUP(TODAY(),STOCKHISTORY($A161,TODAY()),2,FALSE())),VLOOKUP(TODAY()-1,STOCKHISTORY($A161,TODAY()-1),2,FALSE())),VLOOKUP(TODAY()-2,STOCKHISTORY($A161,TODAY()-2),2,FALSE())),$E71)</f>
        <v/>
      </c>
      <c r="AZ161" s="368" t="str">
        <f t="array" ref="AZ161">IFERROR(IFERROR(IFERROR(IF(TODAY()&gt;=$H160,VLOOKUP(XLOOKUP(AZ$115,dds!$2:$2,dds!$4:$4),STOCKHISTORY($A161,XLOOKUP(AZ$115,dds!$2:$2,dds!$4:$4)),2,FALSE()),VLOOKUP(TODAY(),STOCKHISTORY($A161,TODAY()),2,FALSE())),VLOOKUP(TODAY()-1,STOCKHISTORY($A161,TODAY()-1),2,FALSE())),VLOOKUP(TODAY()-2,STOCKHISTORY($A161,TODAY()-2),2,FALSE())),$E71)</f>
        <v/>
      </c>
      <c r="BA161" s="368" t="str">
        <f t="array" ref="BA161">IFERROR(IFERROR(IFERROR(IF(TODAY()&gt;=$H160,VLOOKUP(XLOOKUP(BA$115,dds!$2:$2,dds!$4:$4),STOCKHISTORY($A161,XLOOKUP(BA$115,dds!$2:$2,dds!$4:$4)),2,FALSE()),VLOOKUP(TODAY(),STOCKHISTORY($A161,TODAY()),2,FALSE())),VLOOKUP(TODAY()-1,STOCKHISTORY($A161,TODAY()-1),2,FALSE())),VLOOKUP(TODAY()-2,STOCKHISTORY($A161,TODAY()-2),2,FALSE())),$E71)</f>
        <v/>
      </c>
      <c r="BB161" s="368" t="str">
        <f t="array" ref="BB161">IFERROR(IFERROR(IFERROR(IF(TODAY()&gt;=$H160,VLOOKUP(XLOOKUP(BB$115,dds!$2:$2,dds!$4:$4),STOCKHISTORY($A161,XLOOKUP(BB$115,dds!$2:$2,dds!$4:$4)),2,FALSE()),VLOOKUP(TODAY(),STOCKHISTORY($A161,TODAY()),2,FALSE())),VLOOKUP(TODAY()-1,STOCKHISTORY($A161,TODAY()-1),2,FALSE())),VLOOKUP(TODAY()-2,STOCKHISTORY($A161,TODAY()-2),2,FALSE())),$E71)</f>
        <v/>
      </c>
      <c r="BC161" s="368" t="str">
        <f t="array" ref="BC161">IFERROR(IFERROR(IFERROR(IF(TODAY()&gt;=$H160,VLOOKUP(XLOOKUP(BC$115,dds!$2:$2,dds!$4:$4),STOCKHISTORY($A161,XLOOKUP(BC$115,dds!$2:$2,dds!$4:$4)),2,FALSE()),VLOOKUP(TODAY(),STOCKHISTORY($A161,TODAY()),2,FALSE())),VLOOKUP(TODAY()-1,STOCKHISTORY($A161,TODAY()-1),2,FALSE())),VLOOKUP(TODAY()-2,STOCKHISTORY($A161,TODAY()-2),2,FALSE())),$E71)</f>
        <v/>
      </c>
      <c r="BD161" s="368" t="str">
        <f t="array" ref="BD161">IFERROR(IFERROR(IFERROR(IF(TODAY()&gt;=$H160,VLOOKUP(XLOOKUP(BD$115,dds!$2:$2,dds!$4:$4),STOCKHISTORY($A161,XLOOKUP(BD$115,dds!$2:$2,dds!$4:$4)),2,FALSE()),VLOOKUP(TODAY(),STOCKHISTORY($A161,TODAY()),2,FALSE())),VLOOKUP(TODAY()-1,STOCKHISTORY($A161,TODAY()-1),2,FALSE())),VLOOKUP(TODAY()-2,STOCKHISTORY($A161,TODAY()-2),2,FALSE())),$E71)</f>
        <v/>
      </c>
      <c r="BE161" s="368" t="str">
        <f t="array" ref="BE161">IFERROR(IFERROR(IFERROR(IF(TODAY()&gt;=$H160,VLOOKUP(XLOOKUP(BE$115,dds!$2:$2,dds!$4:$4),STOCKHISTORY($A161,XLOOKUP(BE$115,dds!$2:$2,dds!$4:$4)),2,FALSE()),VLOOKUP(TODAY(),STOCKHISTORY($A161,TODAY()),2,FALSE())),VLOOKUP(TODAY()-1,STOCKHISTORY($A161,TODAY()-1),2,FALSE())),VLOOKUP(TODAY()-2,STOCKHISTORY($A161,TODAY()-2),2,FALSE())),$E71)</f>
        <v/>
      </c>
      <c r="BF161" s="368" t="str">
        <f t="array" ref="BF161">IFERROR(IFERROR(IFERROR(IF(TODAY()&gt;=$H160,VLOOKUP(XLOOKUP(BF$115,dds!$2:$2,dds!$4:$4),STOCKHISTORY($A161,XLOOKUP(BF$115,dds!$2:$2,dds!$4:$4)),2,FALSE()),VLOOKUP(TODAY(),STOCKHISTORY($A161,TODAY()),2,FALSE())),VLOOKUP(TODAY()-1,STOCKHISTORY($A161,TODAY()-1),2,FALSE())),VLOOKUP(TODAY()-2,STOCKHISTORY($A161,TODAY()-2),2,FALSE())),$E71)</f>
        <v/>
      </c>
      <c r="BG161" s="368" t="str">
        <f t="array" ref="BG161">IFERROR(IFERROR(IFERROR(IF(TODAY()&gt;=$H160,VLOOKUP(XLOOKUP(BG$115,dds!$2:$2,dds!$4:$4),STOCKHISTORY($A161,XLOOKUP(BG$115,dds!$2:$2,dds!$4:$4)),2,FALSE()),VLOOKUP(TODAY(),STOCKHISTORY($A161,TODAY()),2,FALSE())),VLOOKUP(TODAY()-1,STOCKHISTORY($A161,TODAY()-1),2,FALSE())),VLOOKUP(TODAY()-2,STOCKHISTORY($A161,TODAY()-2),2,FALSE())),$E71)</f>
        <v/>
      </c>
      <c r="BH161" s="368" t="str">
        <f t="array" ref="BH161">IFERROR(IFERROR(IFERROR(IF(TODAY()&gt;=$H160,VLOOKUP(XLOOKUP(BH$115,dds!$2:$2,dds!$4:$4),STOCKHISTORY($A161,XLOOKUP(BH$115,dds!$2:$2,dds!$4:$4)),2,FALSE()),VLOOKUP(TODAY(),STOCKHISTORY($A161,TODAY()),2,FALSE())),VLOOKUP(TODAY()-1,STOCKHISTORY($A161,TODAY()-1),2,FALSE())),VLOOKUP(TODAY()-2,STOCKHISTORY($A161,TODAY()-2),2,FALSE())),$E71)</f>
        <v/>
      </c>
      <c r="BI161" s="368" t="str">
        <f t="array" ref="BI161">IFERROR(IFERROR(IFERROR(IF(TODAY()&gt;=$H160,VLOOKUP(XLOOKUP(BI$115,dds!$2:$2,dds!$4:$4),STOCKHISTORY($A161,XLOOKUP(BI$115,dds!$2:$2,dds!$4:$4)),2,FALSE()),VLOOKUP(TODAY(),STOCKHISTORY($A161,TODAY()),2,FALSE())),VLOOKUP(TODAY()-1,STOCKHISTORY($A161,TODAY()-1),2,FALSE())),VLOOKUP(TODAY()-2,STOCKHISTORY($A161,TODAY()-2),2,FALSE())),$E71)</f>
        <v/>
      </c>
      <c r="BJ161" s="368" t="str">
        <f t="array" ref="BJ161">IFERROR(IFERROR(IFERROR(IF(TODAY()&gt;=$H160,VLOOKUP(XLOOKUP(BJ$115,dds!$2:$2,dds!$4:$4),STOCKHISTORY($A161,XLOOKUP(BJ$115,dds!$2:$2,dds!$4:$4)),2,FALSE()),VLOOKUP(TODAY(),STOCKHISTORY($A161,TODAY()),2,FALSE())),VLOOKUP(TODAY()-1,STOCKHISTORY($A161,TODAY()-1),2,FALSE())),VLOOKUP(TODAY()-2,STOCKHISTORY($A161,TODAY()-2),2,FALSE())),$E71)</f>
        <v/>
      </c>
      <c r="BK161" s="368" t="str">
        <f t="array" ref="BK161">IFERROR(IFERROR(IFERROR(IF(TODAY()&gt;=$H160,VLOOKUP(XLOOKUP(BK$115,dds!$2:$2,dds!$4:$4),STOCKHISTORY($A161,XLOOKUP(BK$115,dds!$2:$2,dds!$4:$4)),2,FALSE()),VLOOKUP(TODAY(),STOCKHISTORY($A161,TODAY()),2,FALSE())),VLOOKUP(TODAY()-1,STOCKHISTORY($A161,TODAY()-1),2,FALSE())),VLOOKUP(TODAY()-2,STOCKHISTORY($A161,TODAY()-2),2,FALSE())),$E71)</f>
        <v/>
      </c>
      <c r="BL161" s="368" t="str">
        <f t="array" ref="BL161">IFERROR(IFERROR(IFERROR(IF(TODAY()&gt;=$H160,VLOOKUP(XLOOKUP(BL$115,dds!$2:$2,dds!$4:$4),STOCKHISTORY($A161,XLOOKUP(BL$115,dds!$2:$2,dds!$4:$4)),2,FALSE()),VLOOKUP(TODAY(),STOCKHISTORY($A161,TODAY()),2,FALSE())),VLOOKUP(TODAY()-1,STOCKHISTORY($A161,TODAY()-1),2,FALSE())),VLOOKUP(TODAY()-2,STOCKHISTORY($A161,TODAY()-2),2,FALSE())),$E71)</f>
        <v/>
      </c>
    </row>
    <row r="162" ht="14.25" customHeight="1">
      <c r="A162" s="367"/>
      <c r="B162" s="367"/>
      <c r="C162" s="440" t="str">
        <f t="shared" si="2"/>
        <v/>
      </c>
      <c r="D162" s="367"/>
      <c r="E162" s="368" t="str">
        <f t="array" ref="E162">IFERROR(IFERROR(IFERROR(IF(TODAY()&gt;=$H161,VLOOKUP(XLOOKUP(E$115,dds!$2:$2,dds!$4:$4),STOCKHISTORY($A162,XLOOKUP(E$115,dds!$2:$2,dds!$4:$4)),2,FALSE()),VLOOKUP(TODAY(),STOCKHISTORY($A162,TODAY()),2,FALSE())),VLOOKUP(TODAY()-1,STOCKHISTORY($A162,TODAY()-1),2,FALSE())),VLOOKUP(TODAY()-2,STOCKHISTORY($A162,TODAY()-2),2,FALSE())),$E72)</f>
        <v/>
      </c>
      <c r="F162" s="368" t="str">
        <f t="array" ref="F162">IFERROR(IFERROR(IFERROR(IF(TODAY()&gt;=$H161,VLOOKUP(XLOOKUP(F$115,dds!$2:$2,dds!$4:$4),STOCKHISTORY($A162,XLOOKUP(F$115,dds!$2:$2,dds!$4:$4)),2,FALSE()),VLOOKUP(TODAY(),STOCKHISTORY($A162,TODAY()),2,FALSE())),VLOOKUP(TODAY()-1,STOCKHISTORY($A162,TODAY()-1),2,FALSE())),VLOOKUP(TODAY()-2,STOCKHISTORY($A162,TODAY()-2),2,FALSE())),$E72)</f>
        <v/>
      </c>
      <c r="G162" s="368" t="str">
        <f t="array" ref="G162">IFERROR(IFERROR(IFERROR(IF(TODAY()&gt;=$H161,VLOOKUP(XLOOKUP(G$115,dds!$2:$2,dds!$4:$4),STOCKHISTORY($A162,XLOOKUP(G$115,dds!$2:$2,dds!$4:$4)),2,FALSE()),VLOOKUP(TODAY(),STOCKHISTORY($A162,TODAY()),2,FALSE())),VLOOKUP(TODAY()-1,STOCKHISTORY($A162,TODAY()-1),2,FALSE())),VLOOKUP(TODAY()-2,STOCKHISTORY($A162,TODAY()-2),2,FALSE())),$E72)</f>
        <v/>
      </c>
      <c r="H162" s="368" t="str">
        <f t="array" ref="H162">IFERROR(IFERROR(IFERROR(IF(TODAY()&gt;=$H161,VLOOKUP(XLOOKUP(H$115,dds!$2:$2,dds!$4:$4),STOCKHISTORY($A162,XLOOKUP(H$115,dds!$2:$2,dds!$4:$4)),2,FALSE()),VLOOKUP(TODAY(),STOCKHISTORY($A162,TODAY()),2,FALSE())),VLOOKUP(TODAY()-1,STOCKHISTORY($A162,TODAY()-1),2,FALSE())),VLOOKUP(TODAY()-2,STOCKHISTORY($A162,TODAY()-2),2,FALSE())),$E72)</f>
        <v/>
      </c>
      <c r="I162" s="368" t="str">
        <f t="array" ref="I162">IFERROR(IFERROR(IFERROR(IF(TODAY()&gt;=$H161,VLOOKUP(XLOOKUP(I$115,dds!$2:$2,dds!$4:$4),STOCKHISTORY($A162,XLOOKUP(I$115,dds!$2:$2,dds!$4:$4)),2,FALSE()),VLOOKUP(TODAY(),STOCKHISTORY($A162,TODAY()),2,FALSE())),VLOOKUP(TODAY()-1,STOCKHISTORY($A162,TODAY()-1),2,FALSE())),VLOOKUP(TODAY()-2,STOCKHISTORY($A162,TODAY()-2),2,FALSE())),$E72)</f>
        <v/>
      </c>
      <c r="J162" s="368" t="str">
        <f t="array" ref="J162">IFERROR(IFERROR(IFERROR(IF(TODAY()&gt;=$H161,VLOOKUP(XLOOKUP(J$115,dds!$2:$2,dds!$4:$4),STOCKHISTORY($A162,XLOOKUP(J$115,dds!$2:$2,dds!$4:$4)),2,FALSE()),VLOOKUP(TODAY(),STOCKHISTORY($A162,TODAY()),2,FALSE())),VLOOKUP(TODAY()-1,STOCKHISTORY($A162,TODAY()-1),2,FALSE())),VLOOKUP(TODAY()-2,STOCKHISTORY($A162,TODAY()-2),2,FALSE())),$E72)</f>
        <v/>
      </c>
      <c r="K162" s="368" t="str">
        <f t="array" ref="K162">IFERROR(IFERROR(IFERROR(IF(TODAY()&gt;=$H161,VLOOKUP(XLOOKUP(K$115,dds!$2:$2,dds!$4:$4),STOCKHISTORY($A162,XLOOKUP(K$115,dds!$2:$2,dds!$4:$4)),2,FALSE()),VLOOKUP(TODAY(),STOCKHISTORY($A162,TODAY()),2,FALSE())),VLOOKUP(TODAY()-1,STOCKHISTORY($A162,TODAY()-1),2,FALSE())),VLOOKUP(TODAY()-2,STOCKHISTORY($A162,TODAY()-2),2,FALSE())),$E72)</f>
        <v/>
      </c>
      <c r="L162" s="368" t="str">
        <f t="array" ref="L162">IFERROR(IFERROR(IFERROR(IF(TODAY()&gt;=$H161,VLOOKUP(XLOOKUP(L$115,dds!$2:$2,dds!$4:$4),STOCKHISTORY($A162,XLOOKUP(L$115,dds!$2:$2,dds!$4:$4)),2,FALSE()),VLOOKUP(TODAY(),STOCKHISTORY($A162,TODAY()),2,FALSE())),VLOOKUP(TODAY()-1,STOCKHISTORY($A162,TODAY()-1),2,FALSE())),VLOOKUP(TODAY()-2,STOCKHISTORY($A162,TODAY()-2),2,FALSE())),$E72)</f>
        <v/>
      </c>
      <c r="M162" s="368" t="str">
        <f t="array" ref="M162">IFERROR(IFERROR(IFERROR(IF(TODAY()&gt;=$H161,VLOOKUP(XLOOKUP(M$115,dds!$2:$2,dds!$4:$4),STOCKHISTORY($A162,XLOOKUP(M$115,dds!$2:$2,dds!$4:$4)),2,FALSE()),VLOOKUP(TODAY(),STOCKHISTORY($A162,TODAY()),2,FALSE())),VLOOKUP(TODAY()-1,STOCKHISTORY($A162,TODAY()-1),2,FALSE())),VLOOKUP(TODAY()-2,STOCKHISTORY($A162,TODAY()-2),2,FALSE())),$E72)</f>
        <v/>
      </c>
      <c r="N162" s="368" t="str">
        <f t="array" ref="N162">IFERROR(IFERROR(IFERROR(IF(TODAY()&gt;=$H161,VLOOKUP(XLOOKUP(N$115,dds!$2:$2,dds!$4:$4),STOCKHISTORY($A162,XLOOKUP(N$115,dds!$2:$2,dds!$4:$4)),2,FALSE()),VLOOKUP(TODAY(),STOCKHISTORY($A162,TODAY()),2,FALSE())),VLOOKUP(TODAY()-1,STOCKHISTORY($A162,TODAY()-1),2,FALSE())),VLOOKUP(TODAY()-2,STOCKHISTORY($A162,TODAY()-2),2,FALSE())),$E72)</f>
        <v/>
      </c>
      <c r="O162" s="368" t="str">
        <f t="array" ref="O162">IFERROR(IFERROR(IFERROR(IF(TODAY()&gt;=$H161,VLOOKUP(XLOOKUP(O$115,dds!$2:$2,dds!$4:$4),STOCKHISTORY($A162,XLOOKUP(O$115,dds!$2:$2,dds!$4:$4)),2,FALSE()),VLOOKUP(TODAY(),STOCKHISTORY($A162,TODAY()),2,FALSE())),VLOOKUP(TODAY()-1,STOCKHISTORY($A162,TODAY()-1),2,FALSE())),VLOOKUP(TODAY()-2,STOCKHISTORY($A162,TODAY()-2),2,FALSE())),$E72)</f>
        <v/>
      </c>
      <c r="P162" s="368" t="str">
        <f t="array" ref="P162">IFERROR(IFERROR(IFERROR(IF(TODAY()&gt;=$H161,VLOOKUP(XLOOKUP(P$115,dds!$2:$2,dds!$4:$4),STOCKHISTORY($A162,XLOOKUP(P$115,dds!$2:$2,dds!$4:$4)),2,FALSE()),VLOOKUP(TODAY(),STOCKHISTORY($A162,TODAY()),2,FALSE())),VLOOKUP(TODAY()-1,STOCKHISTORY($A162,TODAY()-1),2,FALSE())),VLOOKUP(TODAY()-2,STOCKHISTORY($A162,TODAY()-2),2,FALSE())),$E72)</f>
        <v/>
      </c>
      <c r="Q162" s="368" t="str">
        <f t="array" ref="Q162">IFERROR(IFERROR(IFERROR(IF(TODAY()&gt;=$H161,VLOOKUP(XLOOKUP(Q$115,dds!$2:$2,dds!$4:$4),STOCKHISTORY($A162,XLOOKUP(Q$115,dds!$2:$2,dds!$4:$4)),2,FALSE()),VLOOKUP(TODAY(),STOCKHISTORY($A162,TODAY()),2,FALSE())),VLOOKUP(TODAY()-1,STOCKHISTORY($A162,TODAY()-1),2,FALSE())),VLOOKUP(TODAY()-2,STOCKHISTORY($A162,TODAY()-2),2,FALSE())),$E72)</f>
        <v/>
      </c>
      <c r="R162" s="368" t="str">
        <f t="array" ref="R162">IFERROR(IFERROR(IFERROR(IF(TODAY()&gt;=$H161,VLOOKUP(XLOOKUP(R$115,dds!$2:$2,dds!$4:$4),STOCKHISTORY($A162,XLOOKUP(R$115,dds!$2:$2,dds!$4:$4)),2,FALSE()),VLOOKUP(TODAY(),STOCKHISTORY($A162,TODAY()),2,FALSE())),VLOOKUP(TODAY()-1,STOCKHISTORY($A162,TODAY()-1),2,FALSE())),VLOOKUP(TODAY()-2,STOCKHISTORY($A162,TODAY()-2),2,FALSE())),$E72)</f>
        <v/>
      </c>
      <c r="S162" s="368" t="str">
        <f t="array" ref="S162">IFERROR(IFERROR(IFERROR(IF(TODAY()&gt;=$H161,VLOOKUP(XLOOKUP(S$115,dds!$2:$2,dds!$4:$4),STOCKHISTORY($A162,XLOOKUP(S$115,dds!$2:$2,dds!$4:$4)),2,FALSE()),VLOOKUP(TODAY(),STOCKHISTORY($A162,TODAY()),2,FALSE())),VLOOKUP(TODAY()-1,STOCKHISTORY($A162,TODAY()-1),2,FALSE())),VLOOKUP(TODAY()-2,STOCKHISTORY($A162,TODAY()-2),2,FALSE())),$E72)</f>
        <v/>
      </c>
      <c r="T162" s="368" t="str">
        <f t="array" ref="T162">IFERROR(IFERROR(IFERROR(IF(TODAY()&gt;=$H161,VLOOKUP(XLOOKUP(T$115,dds!$2:$2,dds!$4:$4),STOCKHISTORY($A162,XLOOKUP(T$115,dds!$2:$2,dds!$4:$4)),2,FALSE()),VLOOKUP(TODAY(),STOCKHISTORY($A162,TODAY()),2,FALSE())),VLOOKUP(TODAY()-1,STOCKHISTORY($A162,TODAY()-1),2,FALSE())),VLOOKUP(TODAY()-2,STOCKHISTORY($A162,TODAY()-2),2,FALSE())),$E72)</f>
        <v/>
      </c>
      <c r="U162" s="368" t="str">
        <f t="array" ref="U162">IFERROR(IFERROR(IFERROR(IF(TODAY()&gt;=$H161,VLOOKUP(XLOOKUP(U$115,dds!$2:$2,dds!$4:$4),STOCKHISTORY($A162,XLOOKUP(U$115,dds!$2:$2,dds!$4:$4)),2,FALSE()),VLOOKUP(TODAY(),STOCKHISTORY($A162,TODAY()),2,FALSE())),VLOOKUP(TODAY()-1,STOCKHISTORY($A162,TODAY()-1),2,FALSE())),VLOOKUP(TODAY()-2,STOCKHISTORY($A162,TODAY()-2),2,FALSE())),$E72)</f>
        <v/>
      </c>
      <c r="V162" s="368" t="str">
        <f t="array" ref="V162">IFERROR(IFERROR(IFERROR(IF(TODAY()&gt;=$H161,VLOOKUP(XLOOKUP(V$115,dds!$2:$2,dds!$4:$4),STOCKHISTORY($A162,XLOOKUP(V$115,dds!$2:$2,dds!$4:$4)),2,FALSE()),VLOOKUP(TODAY(),STOCKHISTORY($A162,TODAY()),2,FALSE())),VLOOKUP(TODAY()-1,STOCKHISTORY($A162,TODAY()-1),2,FALSE())),VLOOKUP(TODAY()-2,STOCKHISTORY($A162,TODAY()-2),2,FALSE())),$E72)</f>
        <v/>
      </c>
      <c r="W162" s="368" t="str">
        <f t="array" ref="W162">IFERROR(IFERROR(IFERROR(IF(TODAY()&gt;=$H161,VLOOKUP(XLOOKUP(W$115,dds!$2:$2,dds!$4:$4),STOCKHISTORY($A162,XLOOKUP(W$115,dds!$2:$2,dds!$4:$4)),2,FALSE()),VLOOKUP(TODAY(),STOCKHISTORY($A162,TODAY()),2,FALSE())),VLOOKUP(TODAY()-1,STOCKHISTORY($A162,TODAY()-1),2,FALSE())),VLOOKUP(TODAY()-2,STOCKHISTORY($A162,TODAY()-2),2,FALSE())),$E72)</f>
        <v/>
      </c>
      <c r="X162" s="368" t="str">
        <f t="array" ref="X162">IFERROR(IFERROR(IFERROR(IF(TODAY()&gt;=$H161,VLOOKUP(XLOOKUP(X$115,dds!$2:$2,dds!$4:$4),STOCKHISTORY($A162,XLOOKUP(X$115,dds!$2:$2,dds!$4:$4)),2,FALSE()),VLOOKUP(TODAY(),STOCKHISTORY($A162,TODAY()),2,FALSE())),VLOOKUP(TODAY()-1,STOCKHISTORY($A162,TODAY()-1),2,FALSE())),VLOOKUP(TODAY()-2,STOCKHISTORY($A162,TODAY()-2),2,FALSE())),$E72)</f>
        <v/>
      </c>
      <c r="Y162" s="368" t="str">
        <f t="array" ref="Y162">IFERROR(IFERROR(IFERROR(IF(TODAY()&gt;=$H161,VLOOKUP(XLOOKUP(Y$115,dds!$2:$2,dds!$4:$4),STOCKHISTORY($A162,XLOOKUP(Y$115,dds!$2:$2,dds!$4:$4)),2,FALSE()),VLOOKUP(TODAY(),STOCKHISTORY($A162,TODAY()),2,FALSE())),VLOOKUP(TODAY()-1,STOCKHISTORY($A162,TODAY()-1),2,FALSE())),VLOOKUP(TODAY()-2,STOCKHISTORY($A162,TODAY()-2),2,FALSE())),$E72)</f>
        <v/>
      </c>
      <c r="Z162" s="368" t="str">
        <f t="array" ref="Z162">IFERROR(IFERROR(IFERROR(IF(TODAY()&gt;=$H161,VLOOKUP(XLOOKUP(Z$115,dds!$2:$2,dds!$4:$4),STOCKHISTORY($A162,XLOOKUP(Z$115,dds!$2:$2,dds!$4:$4)),2,FALSE()),VLOOKUP(TODAY(),STOCKHISTORY($A162,TODAY()),2,FALSE())),VLOOKUP(TODAY()-1,STOCKHISTORY($A162,TODAY()-1),2,FALSE())),VLOOKUP(TODAY()-2,STOCKHISTORY($A162,TODAY()-2),2,FALSE())),$E72)</f>
        <v/>
      </c>
      <c r="AA162" s="368" t="str">
        <f t="array" ref="AA162">IFERROR(IFERROR(IFERROR(IF(TODAY()&gt;=$H161,VLOOKUP(XLOOKUP(AA$115,dds!$2:$2,dds!$4:$4),STOCKHISTORY($A162,XLOOKUP(AA$115,dds!$2:$2,dds!$4:$4)),2,FALSE()),VLOOKUP(TODAY(),STOCKHISTORY($A162,TODAY()),2,FALSE())),VLOOKUP(TODAY()-1,STOCKHISTORY($A162,TODAY()-1),2,FALSE())),VLOOKUP(TODAY()-2,STOCKHISTORY($A162,TODAY()-2),2,FALSE())),$E72)</f>
        <v/>
      </c>
      <c r="AB162" s="368" t="str">
        <f t="array" ref="AB162">IFERROR(IFERROR(IFERROR(IF(TODAY()&gt;=$H161,VLOOKUP(XLOOKUP(AB$115,dds!$2:$2,dds!$4:$4),STOCKHISTORY($A162,XLOOKUP(AB$115,dds!$2:$2,dds!$4:$4)),2,FALSE()),VLOOKUP(TODAY(),STOCKHISTORY($A162,TODAY()),2,FALSE())),VLOOKUP(TODAY()-1,STOCKHISTORY($A162,TODAY()-1),2,FALSE())),VLOOKUP(TODAY()-2,STOCKHISTORY($A162,TODAY()-2),2,FALSE())),$E72)</f>
        <v/>
      </c>
      <c r="AC162" s="368" t="str">
        <f t="array" ref="AC162">IFERROR(IFERROR(IFERROR(IF(TODAY()&gt;=$H161,VLOOKUP(XLOOKUP(AC$115,dds!$2:$2,dds!$4:$4),STOCKHISTORY($A162,XLOOKUP(AC$115,dds!$2:$2,dds!$4:$4)),2,FALSE()),VLOOKUP(TODAY(),STOCKHISTORY($A162,TODAY()),2,FALSE())),VLOOKUP(TODAY()-1,STOCKHISTORY($A162,TODAY()-1),2,FALSE())),VLOOKUP(TODAY()-2,STOCKHISTORY($A162,TODAY()-2),2,FALSE())),$E72)</f>
        <v/>
      </c>
      <c r="AD162" s="368" t="str">
        <f t="array" ref="AD162">IFERROR(IFERROR(IFERROR(IF(TODAY()&gt;=$H161,VLOOKUP(XLOOKUP(AD$115,dds!$2:$2,dds!$4:$4),STOCKHISTORY($A162,XLOOKUP(AD$115,dds!$2:$2,dds!$4:$4)),2,FALSE()),VLOOKUP(TODAY(),STOCKHISTORY($A162,TODAY()),2,FALSE())),VLOOKUP(TODAY()-1,STOCKHISTORY($A162,TODAY()-1),2,FALSE())),VLOOKUP(TODAY()-2,STOCKHISTORY($A162,TODAY()-2),2,FALSE())),$E72)</f>
        <v/>
      </c>
      <c r="AE162" s="368" t="str">
        <f t="array" ref="AE162">IFERROR(IFERROR(IFERROR(IF(TODAY()&gt;=$H161,VLOOKUP(XLOOKUP(AE$115,dds!$2:$2,dds!$4:$4),STOCKHISTORY($A162,XLOOKUP(AE$115,dds!$2:$2,dds!$4:$4)),2,FALSE()),VLOOKUP(TODAY(),STOCKHISTORY($A162,TODAY()),2,FALSE())),VLOOKUP(TODAY()-1,STOCKHISTORY($A162,TODAY()-1),2,FALSE())),VLOOKUP(TODAY()-2,STOCKHISTORY($A162,TODAY()-2),2,FALSE())),$E72)</f>
        <v/>
      </c>
      <c r="AF162" s="368" t="str">
        <f t="array" ref="AF162">IFERROR(IFERROR(IFERROR(IF(TODAY()&gt;=$H161,VLOOKUP(XLOOKUP(AF$115,dds!$2:$2,dds!$4:$4),STOCKHISTORY($A162,XLOOKUP(AF$115,dds!$2:$2,dds!$4:$4)),2,FALSE()),VLOOKUP(TODAY(),STOCKHISTORY($A162,TODAY()),2,FALSE())),VLOOKUP(TODAY()-1,STOCKHISTORY($A162,TODAY()-1),2,FALSE())),VLOOKUP(TODAY()-2,STOCKHISTORY($A162,TODAY()-2),2,FALSE())),$E72)</f>
        <v/>
      </c>
      <c r="AG162" s="368" t="str">
        <f t="array" ref="AG162">IFERROR(IFERROR(IFERROR(IF(TODAY()&gt;=$H161,VLOOKUP(XLOOKUP(AG$115,dds!$2:$2,dds!$4:$4),STOCKHISTORY($A162,XLOOKUP(AG$115,dds!$2:$2,dds!$4:$4)),2,FALSE()),VLOOKUP(TODAY(),STOCKHISTORY($A162,TODAY()),2,FALSE())),VLOOKUP(TODAY()-1,STOCKHISTORY($A162,TODAY()-1),2,FALSE())),VLOOKUP(TODAY()-2,STOCKHISTORY($A162,TODAY()-2),2,FALSE())),$E72)</f>
        <v/>
      </c>
      <c r="AH162" s="368" t="str">
        <f t="array" ref="AH162">IFERROR(IFERROR(IFERROR(IF(TODAY()&gt;=$H161,VLOOKUP(XLOOKUP(AH$115,dds!$2:$2,dds!$4:$4),STOCKHISTORY($A162,XLOOKUP(AH$115,dds!$2:$2,dds!$4:$4)),2,FALSE()),VLOOKUP(TODAY(),STOCKHISTORY($A162,TODAY()),2,FALSE())),VLOOKUP(TODAY()-1,STOCKHISTORY($A162,TODAY()-1),2,FALSE())),VLOOKUP(TODAY()-2,STOCKHISTORY($A162,TODAY()-2),2,FALSE())),$E72)</f>
        <v/>
      </c>
      <c r="AI162" s="368" t="str">
        <f t="array" ref="AI162">IFERROR(IFERROR(IFERROR(IF(TODAY()&gt;=$H161,VLOOKUP(XLOOKUP(AI$115,dds!$2:$2,dds!$4:$4),STOCKHISTORY($A162,XLOOKUP(AI$115,dds!$2:$2,dds!$4:$4)),2,FALSE()),VLOOKUP(TODAY(),STOCKHISTORY($A162,TODAY()),2,FALSE())),VLOOKUP(TODAY()-1,STOCKHISTORY($A162,TODAY()-1),2,FALSE())),VLOOKUP(TODAY()-2,STOCKHISTORY($A162,TODAY()-2),2,FALSE())),$E72)</f>
        <v/>
      </c>
      <c r="AJ162" s="368" t="str">
        <f t="array" ref="AJ162">IFERROR(IFERROR(IFERROR(IF(TODAY()&gt;=$H161,VLOOKUP(XLOOKUP(AJ$115,dds!$2:$2,dds!$4:$4),STOCKHISTORY($A162,XLOOKUP(AJ$115,dds!$2:$2,dds!$4:$4)),2,FALSE()),VLOOKUP(TODAY(),STOCKHISTORY($A162,TODAY()),2,FALSE())),VLOOKUP(TODAY()-1,STOCKHISTORY($A162,TODAY()-1),2,FALSE())),VLOOKUP(TODAY()-2,STOCKHISTORY($A162,TODAY()-2),2,FALSE())),$E72)</f>
        <v/>
      </c>
      <c r="AK162" s="368" t="str">
        <f t="array" ref="AK162">IFERROR(IFERROR(IFERROR(IF(TODAY()&gt;=$H161,VLOOKUP(XLOOKUP(AK$115,dds!$2:$2,dds!$4:$4),STOCKHISTORY($A162,XLOOKUP(AK$115,dds!$2:$2,dds!$4:$4)),2,FALSE()),VLOOKUP(TODAY(),STOCKHISTORY($A162,TODAY()),2,FALSE())),VLOOKUP(TODAY()-1,STOCKHISTORY($A162,TODAY()-1),2,FALSE())),VLOOKUP(TODAY()-2,STOCKHISTORY($A162,TODAY()-2),2,FALSE())),$E72)</f>
        <v/>
      </c>
      <c r="AL162" s="368" t="str">
        <f t="array" ref="AL162">IFERROR(IFERROR(IFERROR(IF(TODAY()&gt;=$H161,VLOOKUP(XLOOKUP(AL$115,dds!$2:$2,dds!$4:$4),STOCKHISTORY($A162,XLOOKUP(AL$115,dds!$2:$2,dds!$4:$4)),2,FALSE()),VLOOKUP(TODAY(),STOCKHISTORY($A162,TODAY()),2,FALSE())),VLOOKUP(TODAY()-1,STOCKHISTORY($A162,TODAY()-1),2,FALSE())),VLOOKUP(TODAY()-2,STOCKHISTORY($A162,TODAY()-2),2,FALSE())),$E72)</f>
        <v/>
      </c>
      <c r="AM162" s="368" t="str">
        <f t="array" ref="AM162">IFERROR(IFERROR(IFERROR(IF(TODAY()&gt;=$H161,VLOOKUP(XLOOKUP(AM$115,dds!$2:$2,dds!$4:$4),STOCKHISTORY($A162,XLOOKUP(AM$115,dds!$2:$2,dds!$4:$4)),2,FALSE()),VLOOKUP(TODAY(),STOCKHISTORY($A162,TODAY()),2,FALSE())),VLOOKUP(TODAY()-1,STOCKHISTORY($A162,TODAY()-1),2,FALSE())),VLOOKUP(TODAY()-2,STOCKHISTORY($A162,TODAY()-2),2,FALSE())),$E72)</f>
        <v/>
      </c>
      <c r="AN162" s="368" t="str">
        <f t="array" ref="AN162">IFERROR(IFERROR(IFERROR(IF(TODAY()&gt;=$H161,VLOOKUP(XLOOKUP(AN$115,dds!$2:$2,dds!$4:$4),STOCKHISTORY($A162,XLOOKUP(AN$115,dds!$2:$2,dds!$4:$4)),2,FALSE()),VLOOKUP(TODAY(),STOCKHISTORY($A162,TODAY()),2,FALSE())),VLOOKUP(TODAY()-1,STOCKHISTORY($A162,TODAY()-1),2,FALSE())),VLOOKUP(TODAY()-2,STOCKHISTORY($A162,TODAY()-2),2,FALSE())),$E72)</f>
        <v/>
      </c>
      <c r="AO162" s="368" t="str">
        <f t="array" ref="AO162">IFERROR(IFERROR(IFERROR(IF(TODAY()&gt;=$H161,VLOOKUP(XLOOKUP(AO$115,dds!$2:$2,dds!$4:$4),STOCKHISTORY($A162,XLOOKUP(AO$115,dds!$2:$2,dds!$4:$4)),2,FALSE()),VLOOKUP(TODAY(),STOCKHISTORY($A162,TODAY()),2,FALSE())),VLOOKUP(TODAY()-1,STOCKHISTORY($A162,TODAY()-1),2,FALSE())),VLOOKUP(TODAY()-2,STOCKHISTORY($A162,TODAY()-2),2,FALSE())),$E72)</f>
        <v/>
      </c>
      <c r="AP162" s="368" t="str">
        <f t="array" ref="AP162">IFERROR(IFERROR(IFERROR(IF(TODAY()&gt;=$H161,VLOOKUP(XLOOKUP(AP$115,dds!$2:$2,dds!$4:$4),STOCKHISTORY($A162,XLOOKUP(AP$115,dds!$2:$2,dds!$4:$4)),2,FALSE()),VLOOKUP(TODAY(),STOCKHISTORY($A162,TODAY()),2,FALSE())),VLOOKUP(TODAY()-1,STOCKHISTORY($A162,TODAY()-1),2,FALSE())),VLOOKUP(TODAY()-2,STOCKHISTORY($A162,TODAY()-2),2,FALSE())),$E72)</f>
        <v/>
      </c>
      <c r="AQ162" s="368" t="str">
        <f t="array" ref="AQ162">IFERROR(IFERROR(IFERROR(IF(TODAY()&gt;=$H161,VLOOKUP(XLOOKUP(AQ$115,dds!$2:$2,dds!$4:$4),STOCKHISTORY($A162,XLOOKUP(AQ$115,dds!$2:$2,dds!$4:$4)),2,FALSE()),VLOOKUP(TODAY(),STOCKHISTORY($A162,TODAY()),2,FALSE())),VLOOKUP(TODAY()-1,STOCKHISTORY($A162,TODAY()-1),2,FALSE())),VLOOKUP(TODAY()-2,STOCKHISTORY($A162,TODAY()-2),2,FALSE())),$E72)</f>
        <v/>
      </c>
      <c r="AR162" s="368" t="str">
        <f t="array" ref="AR162">IFERROR(IFERROR(IFERROR(IF(TODAY()&gt;=$H161,VLOOKUP(XLOOKUP(AR$115,dds!$2:$2,dds!$4:$4),STOCKHISTORY($A162,XLOOKUP(AR$115,dds!$2:$2,dds!$4:$4)),2,FALSE()),VLOOKUP(TODAY(),STOCKHISTORY($A162,TODAY()),2,FALSE())),VLOOKUP(TODAY()-1,STOCKHISTORY($A162,TODAY()-1),2,FALSE())),VLOOKUP(TODAY()-2,STOCKHISTORY($A162,TODAY()-2),2,FALSE())),$E72)</f>
        <v/>
      </c>
      <c r="AS162" s="368" t="str">
        <f t="array" ref="AS162">IFERROR(IFERROR(IFERROR(IF(TODAY()&gt;=$H161,VLOOKUP(XLOOKUP(AS$115,dds!$2:$2,dds!$4:$4),STOCKHISTORY($A162,XLOOKUP(AS$115,dds!$2:$2,dds!$4:$4)),2,FALSE()),VLOOKUP(TODAY(),STOCKHISTORY($A162,TODAY()),2,FALSE())),VLOOKUP(TODAY()-1,STOCKHISTORY($A162,TODAY()-1),2,FALSE())),VLOOKUP(TODAY()-2,STOCKHISTORY($A162,TODAY()-2),2,FALSE())),$E72)</f>
        <v/>
      </c>
      <c r="AT162" s="368" t="str">
        <f t="array" ref="AT162">IFERROR(IFERROR(IFERROR(IF(TODAY()&gt;=$H161,VLOOKUP(XLOOKUP(AT$115,dds!$2:$2,dds!$4:$4),STOCKHISTORY($A162,XLOOKUP(AT$115,dds!$2:$2,dds!$4:$4)),2,FALSE()),VLOOKUP(TODAY(),STOCKHISTORY($A162,TODAY()),2,FALSE())),VLOOKUP(TODAY()-1,STOCKHISTORY($A162,TODAY()-1),2,FALSE())),VLOOKUP(TODAY()-2,STOCKHISTORY($A162,TODAY()-2),2,FALSE())),$E72)</f>
        <v/>
      </c>
      <c r="AU162" s="368" t="str">
        <f t="array" ref="AU162">IFERROR(IFERROR(IFERROR(IF(TODAY()&gt;=$H161,VLOOKUP(XLOOKUP(AU$115,dds!$2:$2,dds!$4:$4),STOCKHISTORY($A162,XLOOKUP(AU$115,dds!$2:$2,dds!$4:$4)),2,FALSE()),VLOOKUP(TODAY(),STOCKHISTORY($A162,TODAY()),2,FALSE())),VLOOKUP(TODAY()-1,STOCKHISTORY($A162,TODAY()-1),2,FALSE())),VLOOKUP(TODAY()-2,STOCKHISTORY($A162,TODAY()-2),2,FALSE())),$E72)</f>
        <v/>
      </c>
      <c r="AV162" s="368" t="str">
        <f t="array" ref="AV162">IFERROR(IFERROR(IFERROR(IF(TODAY()&gt;=$H161,VLOOKUP(XLOOKUP(AV$115,dds!$2:$2,dds!$4:$4),STOCKHISTORY($A162,XLOOKUP(AV$115,dds!$2:$2,dds!$4:$4)),2,FALSE()),VLOOKUP(TODAY(),STOCKHISTORY($A162,TODAY()),2,FALSE())),VLOOKUP(TODAY()-1,STOCKHISTORY($A162,TODAY()-1),2,FALSE())),VLOOKUP(TODAY()-2,STOCKHISTORY($A162,TODAY()-2),2,FALSE())),$E72)</f>
        <v/>
      </c>
      <c r="AW162" s="368" t="str">
        <f t="array" ref="AW162">IFERROR(IFERROR(IFERROR(IF(TODAY()&gt;=$H161,VLOOKUP(XLOOKUP(AW$115,dds!$2:$2,dds!$4:$4),STOCKHISTORY($A162,XLOOKUP(AW$115,dds!$2:$2,dds!$4:$4)),2,FALSE()),VLOOKUP(TODAY(),STOCKHISTORY($A162,TODAY()),2,FALSE())),VLOOKUP(TODAY()-1,STOCKHISTORY($A162,TODAY()-1),2,FALSE())),VLOOKUP(TODAY()-2,STOCKHISTORY($A162,TODAY()-2),2,FALSE())),$E72)</f>
        <v/>
      </c>
      <c r="AX162" s="368" t="str">
        <f t="array" ref="AX162">IFERROR(IFERROR(IFERROR(IF(TODAY()&gt;=$H161,VLOOKUP(XLOOKUP(AX$115,dds!$2:$2,dds!$4:$4),STOCKHISTORY($A162,XLOOKUP(AX$115,dds!$2:$2,dds!$4:$4)),2,FALSE()),VLOOKUP(TODAY(),STOCKHISTORY($A162,TODAY()),2,FALSE())),VLOOKUP(TODAY()-1,STOCKHISTORY($A162,TODAY()-1),2,FALSE())),VLOOKUP(TODAY()-2,STOCKHISTORY($A162,TODAY()-2),2,FALSE())),$E72)</f>
        <v/>
      </c>
      <c r="AY162" s="368" t="str">
        <f t="array" ref="AY162">IFERROR(IFERROR(IFERROR(IF(TODAY()&gt;=$H161,VLOOKUP(XLOOKUP(AY$115,dds!$2:$2,dds!$4:$4),STOCKHISTORY($A162,XLOOKUP(AY$115,dds!$2:$2,dds!$4:$4)),2,FALSE()),VLOOKUP(TODAY(),STOCKHISTORY($A162,TODAY()),2,FALSE())),VLOOKUP(TODAY()-1,STOCKHISTORY($A162,TODAY()-1),2,FALSE())),VLOOKUP(TODAY()-2,STOCKHISTORY($A162,TODAY()-2),2,FALSE())),$E72)</f>
        <v/>
      </c>
      <c r="AZ162" s="368" t="str">
        <f t="array" ref="AZ162">IFERROR(IFERROR(IFERROR(IF(TODAY()&gt;=$H161,VLOOKUP(XLOOKUP(AZ$115,dds!$2:$2,dds!$4:$4),STOCKHISTORY($A162,XLOOKUP(AZ$115,dds!$2:$2,dds!$4:$4)),2,FALSE()),VLOOKUP(TODAY(),STOCKHISTORY($A162,TODAY()),2,FALSE())),VLOOKUP(TODAY()-1,STOCKHISTORY($A162,TODAY()-1),2,FALSE())),VLOOKUP(TODAY()-2,STOCKHISTORY($A162,TODAY()-2),2,FALSE())),$E72)</f>
        <v/>
      </c>
      <c r="BA162" s="368" t="str">
        <f t="array" ref="BA162">IFERROR(IFERROR(IFERROR(IF(TODAY()&gt;=$H161,VLOOKUP(XLOOKUP(BA$115,dds!$2:$2,dds!$4:$4),STOCKHISTORY($A162,XLOOKUP(BA$115,dds!$2:$2,dds!$4:$4)),2,FALSE()),VLOOKUP(TODAY(),STOCKHISTORY($A162,TODAY()),2,FALSE())),VLOOKUP(TODAY()-1,STOCKHISTORY($A162,TODAY()-1),2,FALSE())),VLOOKUP(TODAY()-2,STOCKHISTORY($A162,TODAY()-2),2,FALSE())),$E72)</f>
        <v/>
      </c>
      <c r="BB162" s="368" t="str">
        <f t="array" ref="BB162">IFERROR(IFERROR(IFERROR(IF(TODAY()&gt;=$H161,VLOOKUP(XLOOKUP(BB$115,dds!$2:$2,dds!$4:$4),STOCKHISTORY($A162,XLOOKUP(BB$115,dds!$2:$2,dds!$4:$4)),2,FALSE()),VLOOKUP(TODAY(),STOCKHISTORY($A162,TODAY()),2,FALSE())),VLOOKUP(TODAY()-1,STOCKHISTORY($A162,TODAY()-1),2,FALSE())),VLOOKUP(TODAY()-2,STOCKHISTORY($A162,TODAY()-2),2,FALSE())),$E72)</f>
        <v/>
      </c>
      <c r="BC162" s="368" t="str">
        <f t="array" ref="BC162">IFERROR(IFERROR(IFERROR(IF(TODAY()&gt;=$H161,VLOOKUP(XLOOKUP(BC$115,dds!$2:$2,dds!$4:$4),STOCKHISTORY($A162,XLOOKUP(BC$115,dds!$2:$2,dds!$4:$4)),2,FALSE()),VLOOKUP(TODAY(),STOCKHISTORY($A162,TODAY()),2,FALSE())),VLOOKUP(TODAY()-1,STOCKHISTORY($A162,TODAY()-1),2,FALSE())),VLOOKUP(TODAY()-2,STOCKHISTORY($A162,TODAY()-2),2,FALSE())),$E72)</f>
        <v/>
      </c>
      <c r="BD162" s="368" t="str">
        <f t="array" ref="BD162">IFERROR(IFERROR(IFERROR(IF(TODAY()&gt;=$H161,VLOOKUP(XLOOKUP(BD$115,dds!$2:$2,dds!$4:$4),STOCKHISTORY($A162,XLOOKUP(BD$115,dds!$2:$2,dds!$4:$4)),2,FALSE()),VLOOKUP(TODAY(),STOCKHISTORY($A162,TODAY()),2,FALSE())),VLOOKUP(TODAY()-1,STOCKHISTORY($A162,TODAY()-1),2,FALSE())),VLOOKUP(TODAY()-2,STOCKHISTORY($A162,TODAY()-2),2,FALSE())),$E72)</f>
        <v/>
      </c>
      <c r="BE162" s="368" t="str">
        <f t="array" ref="BE162">IFERROR(IFERROR(IFERROR(IF(TODAY()&gt;=$H161,VLOOKUP(XLOOKUP(BE$115,dds!$2:$2,dds!$4:$4),STOCKHISTORY($A162,XLOOKUP(BE$115,dds!$2:$2,dds!$4:$4)),2,FALSE()),VLOOKUP(TODAY(),STOCKHISTORY($A162,TODAY()),2,FALSE())),VLOOKUP(TODAY()-1,STOCKHISTORY($A162,TODAY()-1),2,FALSE())),VLOOKUP(TODAY()-2,STOCKHISTORY($A162,TODAY()-2),2,FALSE())),$E72)</f>
        <v/>
      </c>
      <c r="BF162" s="368" t="str">
        <f t="array" ref="BF162">IFERROR(IFERROR(IFERROR(IF(TODAY()&gt;=$H161,VLOOKUP(XLOOKUP(BF$115,dds!$2:$2,dds!$4:$4),STOCKHISTORY($A162,XLOOKUP(BF$115,dds!$2:$2,dds!$4:$4)),2,FALSE()),VLOOKUP(TODAY(),STOCKHISTORY($A162,TODAY()),2,FALSE())),VLOOKUP(TODAY()-1,STOCKHISTORY($A162,TODAY()-1),2,FALSE())),VLOOKUP(TODAY()-2,STOCKHISTORY($A162,TODAY()-2),2,FALSE())),$E72)</f>
        <v/>
      </c>
      <c r="BG162" s="368" t="str">
        <f t="array" ref="BG162">IFERROR(IFERROR(IFERROR(IF(TODAY()&gt;=$H161,VLOOKUP(XLOOKUP(BG$115,dds!$2:$2,dds!$4:$4),STOCKHISTORY($A162,XLOOKUP(BG$115,dds!$2:$2,dds!$4:$4)),2,FALSE()),VLOOKUP(TODAY(),STOCKHISTORY($A162,TODAY()),2,FALSE())),VLOOKUP(TODAY()-1,STOCKHISTORY($A162,TODAY()-1),2,FALSE())),VLOOKUP(TODAY()-2,STOCKHISTORY($A162,TODAY()-2),2,FALSE())),$E72)</f>
        <v/>
      </c>
      <c r="BH162" s="368" t="str">
        <f t="array" ref="BH162">IFERROR(IFERROR(IFERROR(IF(TODAY()&gt;=$H161,VLOOKUP(XLOOKUP(BH$115,dds!$2:$2,dds!$4:$4),STOCKHISTORY($A162,XLOOKUP(BH$115,dds!$2:$2,dds!$4:$4)),2,FALSE()),VLOOKUP(TODAY(),STOCKHISTORY($A162,TODAY()),2,FALSE())),VLOOKUP(TODAY()-1,STOCKHISTORY($A162,TODAY()-1),2,FALSE())),VLOOKUP(TODAY()-2,STOCKHISTORY($A162,TODAY()-2),2,FALSE())),$E72)</f>
        <v/>
      </c>
      <c r="BI162" s="368" t="str">
        <f t="array" ref="BI162">IFERROR(IFERROR(IFERROR(IF(TODAY()&gt;=$H161,VLOOKUP(XLOOKUP(BI$115,dds!$2:$2,dds!$4:$4),STOCKHISTORY($A162,XLOOKUP(BI$115,dds!$2:$2,dds!$4:$4)),2,FALSE()),VLOOKUP(TODAY(),STOCKHISTORY($A162,TODAY()),2,FALSE())),VLOOKUP(TODAY()-1,STOCKHISTORY($A162,TODAY()-1),2,FALSE())),VLOOKUP(TODAY()-2,STOCKHISTORY($A162,TODAY()-2),2,FALSE())),$E72)</f>
        <v/>
      </c>
      <c r="BJ162" s="368" t="str">
        <f t="array" ref="BJ162">IFERROR(IFERROR(IFERROR(IF(TODAY()&gt;=$H161,VLOOKUP(XLOOKUP(BJ$115,dds!$2:$2,dds!$4:$4),STOCKHISTORY($A162,XLOOKUP(BJ$115,dds!$2:$2,dds!$4:$4)),2,FALSE()),VLOOKUP(TODAY(),STOCKHISTORY($A162,TODAY()),2,FALSE())),VLOOKUP(TODAY()-1,STOCKHISTORY($A162,TODAY()-1),2,FALSE())),VLOOKUP(TODAY()-2,STOCKHISTORY($A162,TODAY()-2),2,FALSE())),$E72)</f>
        <v/>
      </c>
      <c r="BK162" s="368" t="str">
        <f t="array" ref="BK162">IFERROR(IFERROR(IFERROR(IF(TODAY()&gt;=$H161,VLOOKUP(XLOOKUP(BK$115,dds!$2:$2,dds!$4:$4),STOCKHISTORY($A162,XLOOKUP(BK$115,dds!$2:$2,dds!$4:$4)),2,FALSE()),VLOOKUP(TODAY(),STOCKHISTORY($A162,TODAY()),2,FALSE())),VLOOKUP(TODAY()-1,STOCKHISTORY($A162,TODAY()-1),2,FALSE())),VLOOKUP(TODAY()-2,STOCKHISTORY($A162,TODAY()-2),2,FALSE())),$E72)</f>
        <v/>
      </c>
      <c r="BL162" s="368" t="str">
        <f t="array" ref="BL162">IFERROR(IFERROR(IFERROR(IF(TODAY()&gt;=$H161,VLOOKUP(XLOOKUP(BL$115,dds!$2:$2,dds!$4:$4),STOCKHISTORY($A162,XLOOKUP(BL$115,dds!$2:$2,dds!$4:$4)),2,FALSE()),VLOOKUP(TODAY(),STOCKHISTORY($A162,TODAY()),2,FALSE())),VLOOKUP(TODAY()-1,STOCKHISTORY($A162,TODAY()-1),2,FALSE())),VLOOKUP(TODAY()-2,STOCKHISTORY($A162,TODAY()-2),2,FALSE())),$E72)</f>
        <v/>
      </c>
    </row>
    <row r="163" ht="14.25" customHeight="1">
      <c r="A163" s="367"/>
      <c r="B163" s="367"/>
      <c r="C163" s="440" t="str">
        <f t="shared" si="2"/>
        <v/>
      </c>
      <c r="D163" s="367"/>
      <c r="E163" s="368" t="str">
        <f t="array" ref="E163">IFERROR(IFERROR(IFERROR(IF(TODAY()&gt;=$H162,VLOOKUP(XLOOKUP(E$115,dds!$2:$2,dds!$4:$4),STOCKHISTORY($A163,XLOOKUP(E$115,dds!$2:$2,dds!$4:$4)),2,FALSE()),VLOOKUP(TODAY(),STOCKHISTORY($A163,TODAY()),2,FALSE())),VLOOKUP(TODAY()-1,STOCKHISTORY($A163,TODAY()-1),2,FALSE())),VLOOKUP(TODAY()-2,STOCKHISTORY($A163,TODAY()-2),2,FALSE())),$E73)</f>
        <v/>
      </c>
      <c r="F163" s="368" t="str">
        <f t="array" ref="F163">IFERROR(IFERROR(IFERROR(IF(TODAY()&gt;=$H162,VLOOKUP(XLOOKUP(F$115,dds!$2:$2,dds!$4:$4),STOCKHISTORY($A163,XLOOKUP(F$115,dds!$2:$2,dds!$4:$4)),2,FALSE()),VLOOKUP(TODAY(),STOCKHISTORY($A163,TODAY()),2,FALSE())),VLOOKUP(TODAY()-1,STOCKHISTORY($A163,TODAY()-1),2,FALSE())),VLOOKUP(TODAY()-2,STOCKHISTORY($A163,TODAY()-2),2,FALSE())),$E73)</f>
        <v/>
      </c>
      <c r="G163" s="368" t="str">
        <f t="array" ref="G163">IFERROR(IFERROR(IFERROR(IF(TODAY()&gt;=$H162,VLOOKUP(XLOOKUP(G$115,dds!$2:$2,dds!$4:$4),STOCKHISTORY($A163,XLOOKUP(G$115,dds!$2:$2,dds!$4:$4)),2,FALSE()),VLOOKUP(TODAY(),STOCKHISTORY($A163,TODAY()),2,FALSE())),VLOOKUP(TODAY()-1,STOCKHISTORY($A163,TODAY()-1),2,FALSE())),VLOOKUP(TODAY()-2,STOCKHISTORY($A163,TODAY()-2),2,FALSE())),$E73)</f>
        <v/>
      </c>
      <c r="H163" s="368" t="str">
        <f t="array" ref="H163">IFERROR(IFERROR(IFERROR(IF(TODAY()&gt;=$H162,VLOOKUP(XLOOKUP(H$115,dds!$2:$2,dds!$4:$4),STOCKHISTORY($A163,XLOOKUP(H$115,dds!$2:$2,dds!$4:$4)),2,FALSE()),VLOOKUP(TODAY(),STOCKHISTORY($A163,TODAY()),2,FALSE())),VLOOKUP(TODAY()-1,STOCKHISTORY($A163,TODAY()-1),2,FALSE())),VLOOKUP(TODAY()-2,STOCKHISTORY($A163,TODAY()-2),2,FALSE())),$E73)</f>
        <v/>
      </c>
      <c r="I163" s="368" t="str">
        <f t="array" ref="I163">IFERROR(IFERROR(IFERROR(IF(TODAY()&gt;=$H162,VLOOKUP(XLOOKUP(I$115,dds!$2:$2,dds!$4:$4),STOCKHISTORY($A163,XLOOKUP(I$115,dds!$2:$2,dds!$4:$4)),2,FALSE()),VLOOKUP(TODAY(),STOCKHISTORY($A163,TODAY()),2,FALSE())),VLOOKUP(TODAY()-1,STOCKHISTORY($A163,TODAY()-1),2,FALSE())),VLOOKUP(TODAY()-2,STOCKHISTORY($A163,TODAY()-2),2,FALSE())),$E73)</f>
        <v/>
      </c>
      <c r="J163" s="368" t="str">
        <f t="array" ref="J163">IFERROR(IFERROR(IFERROR(IF(TODAY()&gt;=$H162,VLOOKUP(XLOOKUP(J$115,dds!$2:$2,dds!$4:$4),STOCKHISTORY($A163,XLOOKUP(J$115,dds!$2:$2,dds!$4:$4)),2,FALSE()),VLOOKUP(TODAY(),STOCKHISTORY($A163,TODAY()),2,FALSE())),VLOOKUP(TODAY()-1,STOCKHISTORY($A163,TODAY()-1),2,FALSE())),VLOOKUP(TODAY()-2,STOCKHISTORY($A163,TODAY()-2),2,FALSE())),$E73)</f>
        <v/>
      </c>
      <c r="K163" s="368" t="str">
        <f t="array" ref="K163">IFERROR(IFERROR(IFERROR(IF(TODAY()&gt;=$H162,VLOOKUP(XLOOKUP(K$115,dds!$2:$2,dds!$4:$4),STOCKHISTORY($A163,XLOOKUP(K$115,dds!$2:$2,dds!$4:$4)),2,FALSE()),VLOOKUP(TODAY(),STOCKHISTORY($A163,TODAY()),2,FALSE())),VLOOKUP(TODAY()-1,STOCKHISTORY($A163,TODAY()-1),2,FALSE())),VLOOKUP(TODAY()-2,STOCKHISTORY($A163,TODAY()-2),2,FALSE())),$E73)</f>
        <v/>
      </c>
      <c r="L163" s="368" t="str">
        <f t="array" ref="L163">IFERROR(IFERROR(IFERROR(IF(TODAY()&gt;=$H162,VLOOKUP(XLOOKUP(L$115,dds!$2:$2,dds!$4:$4),STOCKHISTORY($A163,XLOOKUP(L$115,dds!$2:$2,dds!$4:$4)),2,FALSE()),VLOOKUP(TODAY(),STOCKHISTORY($A163,TODAY()),2,FALSE())),VLOOKUP(TODAY()-1,STOCKHISTORY($A163,TODAY()-1),2,FALSE())),VLOOKUP(TODAY()-2,STOCKHISTORY($A163,TODAY()-2),2,FALSE())),$E73)</f>
        <v/>
      </c>
      <c r="M163" s="368" t="str">
        <f t="array" ref="M163">IFERROR(IFERROR(IFERROR(IF(TODAY()&gt;=$H162,VLOOKUP(XLOOKUP(M$115,dds!$2:$2,dds!$4:$4),STOCKHISTORY($A163,XLOOKUP(M$115,dds!$2:$2,dds!$4:$4)),2,FALSE()),VLOOKUP(TODAY(),STOCKHISTORY($A163,TODAY()),2,FALSE())),VLOOKUP(TODAY()-1,STOCKHISTORY($A163,TODAY()-1),2,FALSE())),VLOOKUP(TODAY()-2,STOCKHISTORY($A163,TODAY()-2),2,FALSE())),$E73)</f>
        <v/>
      </c>
      <c r="N163" s="368" t="str">
        <f t="array" ref="N163">IFERROR(IFERROR(IFERROR(IF(TODAY()&gt;=$H162,VLOOKUP(XLOOKUP(N$115,dds!$2:$2,dds!$4:$4),STOCKHISTORY($A163,XLOOKUP(N$115,dds!$2:$2,dds!$4:$4)),2,FALSE()),VLOOKUP(TODAY(),STOCKHISTORY($A163,TODAY()),2,FALSE())),VLOOKUP(TODAY()-1,STOCKHISTORY($A163,TODAY()-1),2,FALSE())),VLOOKUP(TODAY()-2,STOCKHISTORY($A163,TODAY()-2),2,FALSE())),$E73)</f>
        <v/>
      </c>
      <c r="O163" s="368" t="str">
        <f t="array" ref="O163">IFERROR(IFERROR(IFERROR(IF(TODAY()&gt;=$H162,VLOOKUP(XLOOKUP(O$115,dds!$2:$2,dds!$4:$4),STOCKHISTORY($A163,XLOOKUP(O$115,dds!$2:$2,dds!$4:$4)),2,FALSE()),VLOOKUP(TODAY(),STOCKHISTORY($A163,TODAY()),2,FALSE())),VLOOKUP(TODAY()-1,STOCKHISTORY($A163,TODAY()-1),2,FALSE())),VLOOKUP(TODAY()-2,STOCKHISTORY($A163,TODAY()-2),2,FALSE())),$E73)</f>
        <v/>
      </c>
      <c r="P163" s="368" t="str">
        <f t="array" ref="P163">IFERROR(IFERROR(IFERROR(IF(TODAY()&gt;=$H162,VLOOKUP(XLOOKUP(P$115,dds!$2:$2,dds!$4:$4),STOCKHISTORY($A163,XLOOKUP(P$115,dds!$2:$2,dds!$4:$4)),2,FALSE()),VLOOKUP(TODAY(),STOCKHISTORY($A163,TODAY()),2,FALSE())),VLOOKUP(TODAY()-1,STOCKHISTORY($A163,TODAY()-1),2,FALSE())),VLOOKUP(TODAY()-2,STOCKHISTORY($A163,TODAY()-2),2,FALSE())),$E73)</f>
        <v/>
      </c>
      <c r="Q163" s="368" t="str">
        <f t="array" ref="Q163">IFERROR(IFERROR(IFERROR(IF(TODAY()&gt;=$H162,VLOOKUP(XLOOKUP(Q$115,dds!$2:$2,dds!$4:$4),STOCKHISTORY($A163,XLOOKUP(Q$115,dds!$2:$2,dds!$4:$4)),2,FALSE()),VLOOKUP(TODAY(),STOCKHISTORY($A163,TODAY()),2,FALSE())),VLOOKUP(TODAY()-1,STOCKHISTORY($A163,TODAY()-1),2,FALSE())),VLOOKUP(TODAY()-2,STOCKHISTORY($A163,TODAY()-2),2,FALSE())),$E73)</f>
        <v/>
      </c>
      <c r="R163" s="368" t="str">
        <f t="array" ref="R163">IFERROR(IFERROR(IFERROR(IF(TODAY()&gt;=$H162,VLOOKUP(XLOOKUP(R$115,dds!$2:$2,dds!$4:$4),STOCKHISTORY($A163,XLOOKUP(R$115,dds!$2:$2,dds!$4:$4)),2,FALSE()),VLOOKUP(TODAY(),STOCKHISTORY($A163,TODAY()),2,FALSE())),VLOOKUP(TODAY()-1,STOCKHISTORY($A163,TODAY()-1),2,FALSE())),VLOOKUP(TODAY()-2,STOCKHISTORY($A163,TODAY()-2),2,FALSE())),$E73)</f>
        <v/>
      </c>
      <c r="S163" s="368" t="str">
        <f t="array" ref="S163">IFERROR(IFERROR(IFERROR(IF(TODAY()&gt;=$H162,VLOOKUP(XLOOKUP(S$115,dds!$2:$2,dds!$4:$4),STOCKHISTORY($A163,XLOOKUP(S$115,dds!$2:$2,dds!$4:$4)),2,FALSE()),VLOOKUP(TODAY(),STOCKHISTORY($A163,TODAY()),2,FALSE())),VLOOKUP(TODAY()-1,STOCKHISTORY($A163,TODAY()-1),2,FALSE())),VLOOKUP(TODAY()-2,STOCKHISTORY($A163,TODAY()-2),2,FALSE())),$E73)</f>
        <v/>
      </c>
      <c r="T163" s="368" t="str">
        <f t="array" ref="T163">IFERROR(IFERROR(IFERROR(IF(TODAY()&gt;=$H162,VLOOKUP(XLOOKUP(T$115,dds!$2:$2,dds!$4:$4),STOCKHISTORY($A163,XLOOKUP(T$115,dds!$2:$2,dds!$4:$4)),2,FALSE()),VLOOKUP(TODAY(),STOCKHISTORY($A163,TODAY()),2,FALSE())),VLOOKUP(TODAY()-1,STOCKHISTORY($A163,TODAY()-1),2,FALSE())),VLOOKUP(TODAY()-2,STOCKHISTORY($A163,TODAY()-2),2,FALSE())),$E73)</f>
        <v/>
      </c>
      <c r="U163" s="368" t="str">
        <f t="array" ref="U163">IFERROR(IFERROR(IFERROR(IF(TODAY()&gt;=$H162,VLOOKUP(XLOOKUP(U$115,dds!$2:$2,dds!$4:$4),STOCKHISTORY($A163,XLOOKUP(U$115,dds!$2:$2,dds!$4:$4)),2,FALSE()),VLOOKUP(TODAY(),STOCKHISTORY($A163,TODAY()),2,FALSE())),VLOOKUP(TODAY()-1,STOCKHISTORY($A163,TODAY()-1),2,FALSE())),VLOOKUP(TODAY()-2,STOCKHISTORY($A163,TODAY()-2),2,FALSE())),$E73)</f>
        <v/>
      </c>
      <c r="V163" s="368" t="str">
        <f t="array" ref="V163">IFERROR(IFERROR(IFERROR(IF(TODAY()&gt;=$H162,VLOOKUP(XLOOKUP(V$115,dds!$2:$2,dds!$4:$4),STOCKHISTORY($A163,XLOOKUP(V$115,dds!$2:$2,dds!$4:$4)),2,FALSE()),VLOOKUP(TODAY(),STOCKHISTORY($A163,TODAY()),2,FALSE())),VLOOKUP(TODAY()-1,STOCKHISTORY($A163,TODAY()-1),2,FALSE())),VLOOKUP(TODAY()-2,STOCKHISTORY($A163,TODAY()-2),2,FALSE())),$E73)</f>
        <v/>
      </c>
      <c r="W163" s="368" t="str">
        <f t="array" ref="W163">IFERROR(IFERROR(IFERROR(IF(TODAY()&gt;=$H162,VLOOKUP(XLOOKUP(W$115,dds!$2:$2,dds!$4:$4),STOCKHISTORY($A163,XLOOKUP(W$115,dds!$2:$2,dds!$4:$4)),2,FALSE()),VLOOKUP(TODAY(),STOCKHISTORY($A163,TODAY()),2,FALSE())),VLOOKUP(TODAY()-1,STOCKHISTORY($A163,TODAY()-1),2,FALSE())),VLOOKUP(TODAY()-2,STOCKHISTORY($A163,TODAY()-2),2,FALSE())),$E73)</f>
        <v/>
      </c>
      <c r="X163" s="368" t="str">
        <f t="array" ref="X163">IFERROR(IFERROR(IFERROR(IF(TODAY()&gt;=$H162,VLOOKUP(XLOOKUP(X$115,dds!$2:$2,dds!$4:$4),STOCKHISTORY($A163,XLOOKUP(X$115,dds!$2:$2,dds!$4:$4)),2,FALSE()),VLOOKUP(TODAY(),STOCKHISTORY($A163,TODAY()),2,FALSE())),VLOOKUP(TODAY()-1,STOCKHISTORY($A163,TODAY()-1),2,FALSE())),VLOOKUP(TODAY()-2,STOCKHISTORY($A163,TODAY()-2),2,FALSE())),$E73)</f>
        <v/>
      </c>
      <c r="Y163" s="368" t="str">
        <f t="array" ref="Y163">IFERROR(IFERROR(IFERROR(IF(TODAY()&gt;=$H162,VLOOKUP(XLOOKUP(Y$115,dds!$2:$2,dds!$4:$4),STOCKHISTORY($A163,XLOOKUP(Y$115,dds!$2:$2,dds!$4:$4)),2,FALSE()),VLOOKUP(TODAY(),STOCKHISTORY($A163,TODAY()),2,FALSE())),VLOOKUP(TODAY()-1,STOCKHISTORY($A163,TODAY()-1),2,FALSE())),VLOOKUP(TODAY()-2,STOCKHISTORY($A163,TODAY()-2),2,FALSE())),$E73)</f>
        <v/>
      </c>
      <c r="Z163" s="368" t="str">
        <f t="array" ref="Z163">IFERROR(IFERROR(IFERROR(IF(TODAY()&gt;=$H162,VLOOKUP(XLOOKUP(Z$115,dds!$2:$2,dds!$4:$4),STOCKHISTORY($A163,XLOOKUP(Z$115,dds!$2:$2,dds!$4:$4)),2,FALSE()),VLOOKUP(TODAY(),STOCKHISTORY($A163,TODAY()),2,FALSE())),VLOOKUP(TODAY()-1,STOCKHISTORY($A163,TODAY()-1),2,FALSE())),VLOOKUP(TODAY()-2,STOCKHISTORY($A163,TODAY()-2),2,FALSE())),$E73)</f>
        <v/>
      </c>
      <c r="AA163" s="368" t="str">
        <f t="array" ref="AA163">IFERROR(IFERROR(IFERROR(IF(TODAY()&gt;=$H162,VLOOKUP(XLOOKUP(AA$115,dds!$2:$2,dds!$4:$4),STOCKHISTORY($A163,XLOOKUP(AA$115,dds!$2:$2,dds!$4:$4)),2,FALSE()),VLOOKUP(TODAY(),STOCKHISTORY($A163,TODAY()),2,FALSE())),VLOOKUP(TODAY()-1,STOCKHISTORY($A163,TODAY()-1),2,FALSE())),VLOOKUP(TODAY()-2,STOCKHISTORY($A163,TODAY()-2),2,FALSE())),$E73)</f>
        <v/>
      </c>
      <c r="AB163" s="368" t="str">
        <f t="array" ref="AB163">IFERROR(IFERROR(IFERROR(IF(TODAY()&gt;=$H162,VLOOKUP(XLOOKUP(AB$115,dds!$2:$2,dds!$4:$4),STOCKHISTORY($A163,XLOOKUP(AB$115,dds!$2:$2,dds!$4:$4)),2,FALSE()),VLOOKUP(TODAY(),STOCKHISTORY($A163,TODAY()),2,FALSE())),VLOOKUP(TODAY()-1,STOCKHISTORY($A163,TODAY()-1),2,FALSE())),VLOOKUP(TODAY()-2,STOCKHISTORY($A163,TODAY()-2),2,FALSE())),$E73)</f>
        <v/>
      </c>
      <c r="AC163" s="368" t="str">
        <f t="array" ref="AC163">IFERROR(IFERROR(IFERROR(IF(TODAY()&gt;=$H162,VLOOKUP(XLOOKUP(AC$115,dds!$2:$2,dds!$4:$4),STOCKHISTORY($A163,XLOOKUP(AC$115,dds!$2:$2,dds!$4:$4)),2,FALSE()),VLOOKUP(TODAY(),STOCKHISTORY($A163,TODAY()),2,FALSE())),VLOOKUP(TODAY()-1,STOCKHISTORY($A163,TODAY()-1),2,FALSE())),VLOOKUP(TODAY()-2,STOCKHISTORY($A163,TODAY()-2),2,FALSE())),$E73)</f>
        <v/>
      </c>
      <c r="AD163" s="368" t="str">
        <f t="array" ref="AD163">IFERROR(IFERROR(IFERROR(IF(TODAY()&gt;=$H162,VLOOKUP(XLOOKUP(AD$115,dds!$2:$2,dds!$4:$4),STOCKHISTORY($A163,XLOOKUP(AD$115,dds!$2:$2,dds!$4:$4)),2,FALSE()),VLOOKUP(TODAY(),STOCKHISTORY($A163,TODAY()),2,FALSE())),VLOOKUP(TODAY()-1,STOCKHISTORY($A163,TODAY()-1),2,FALSE())),VLOOKUP(TODAY()-2,STOCKHISTORY($A163,TODAY()-2),2,FALSE())),$E73)</f>
        <v/>
      </c>
      <c r="AE163" s="368" t="str">
        <f t="array" ref="AE163">IFERROR(IFERROR(IFERROR(IF(TODAY()&gt;=$H162,VLOOKUP(XLOOKUP(AE$115,dds!$2:$2,dds!$4:$4),STOCKHISTORY($A163,XLOOKUP(AE$115,dds!$2:$2,dds!$4:$4)),2,FALSE()),VLOOKUP(TODAY(),STOCKHISTORY($A163,TODAY()),2,FALSE())),VLOOKUP(TODAY()-1,STOCKHISTORY($A163,TODAY()-1),2,FALSE())),VLOOKUP(TODAY()-2,STOCKHISTORY($A163,TODAY()-2),2,FALSE())),$E73)</f>
        <v/>
      </c>
      <c r="AF163" s="368" t="str">
        <f t="array" ref="AF163">IFERROR(IFERROR(IFERROR(IF(TODAY()&gt;=$H162,VLOOKUP(XLOOKUP(AF$115,dds!$2:$2,dds!$4:$4),STOCKHISTORY($A163,XLOOKUP(AF$115,dds!$2:$2,dds!$4:$4)),2,FALSE()),VLOOKUP(TODAY(),STOCKHISTORY($A163,TODAY()),2,FALSE())),VLOOKUP(TODAY()-1,STOCKHISTORY($A163,TODAY()-1),2,FALSE())),VLOOKUP(TODAY()-2,STOCKHISTORY($A163,TODAY()-2),2,FALSE())),$E73)</f>
        <v/>
      </c>
      <c r="AG163" s="368" t="str">
        <f t="array" ref="AG163">IFERROR(IFERROR(IFERROR(IF(TODAY()&gt;=$H162,VLOOKUP(XLOOKUP(AG$115,dds!$2:$2,dds!$4:$4),STOCKHISTORY($A163,XLOOKUP(AG$115,dds!$2:$2,dds!$4:$4)),2,FALSE()),VLOOKUP(TODAY(),STOCKHISTORY($A163,TODAY()),2,FALSE())),VLOOKUP(TODAY()-1,STOCKHISTORY($A163,TODAY()-1),2,FALSE())),VLOOKUP(TODAY()-2,STOCKHISTORY($A163,TODAY()-2),2,FALSE())),$E73)</f>
        <v/>
      </c>
      <c r="AH163" s="368" t="str">
        <f t="array" ref="AH163">IFERROR(IFERROR(IFERROR(IF(TODAY()&gt;=$H162,VLOOKUP(XLOOKUP(AH$115,dds!$2:$2,dds!$4:$4),STOCKHISTORY($A163,XLOOKUP(AH$115,dds!$2:$2,dds!$4:$4)),2,FALSE()),VLOOKUP(TODAY(),STOCKHISTORY($A163,TODAY()),2,FALSE())),VLOOKUP(TODAY()-1,STOCKHISTORY($A163,TODAY()-1),2,FALSE())),VLOOKUP(TODAY()-2,STOCKHISTORY($A163,TODAY()-2),2,FALSE())),$E73)</f>
        <v/>
      </c>
      <c r="AI163" s="368" t="str">
        <f t="array" ref="AI163">IFERROR(IFERROR(IFERROR(IF(TODAY()&gt;=$H162,VLOOKUP(XLOOKUP(AI$115,dds!$2:$2,dds!$4:$4),STOCKHISTORY($A163,XLOOKUP(AI$115,dds!$2:$2,dds!$4:$4)),2,FALSE()),VLOOKUP(TODAY(),STOCKHISTORY($A163,TODAY()),2,FALSE())),VLOOKUP(TODAY()-1,STOCKHISTORY($A163,TODAY()-1),2,FALSE())),VLOOKUP(TODAY()-2,STOCKHISTORY($A163,TODAY()-2),2,FALSE())),$E73)</f>
        <v/>
      </c>
      <c r="AJ163" s="368" t="str">
        <f t="array" ref="AJ163">IFERROR(IFERROR(IFERROR(IF(TODAY()&gt;=$H162,VLOOKUP(XLOOKUP(AJ$115,dds!$2:$2,dds!$4:$4),STOCKHISTORY($A163,XLOOKUP(AJ$115,dds!$2:$2,dds!$4:$4)),2,FALSE()),VLOOKUP(TODAY(),STOCKHISTORY($A163,TODAY()),2,FALSE())),VLOOKUP(TODAY()-1,STOCKHISTORY($A163,TODAY()-1),2,FALSE())),VLOOKUP(TODAY()-2,STOCKHISTORY($A163,TODAY()-2),2,FALSE())),$E73)</f>
        <v/>
      </c>
      <c r="AK163" s="368" t="str">
        <f t="array" ref="AK163">IFERROR(IFERROR(IFERROR(IF(TODAY()&gt;=$H162,VLOOKUP(XLOOKUP(AK$115,dds!$2:$2,dds!$4:$4),STOCKHISTORY($A163,XLOOKUP(AK$115,dds!$2:$2,dds!$4:$4)),2,FALSE()),VLOOKUP(TODAY(),STOCKHISTORY($A163,TODAY()),2,FALSE())),VLOOKUP(TODAY()-1,STOCKHISTORY($A163,TODAY()-1),2,FALSE())),VLOOKUP(TODAY()-2,STOCKHISTORY($A163,TODAY()-2),2,FALSE())),$E73)</f>
        <v/>
      </c>
      <c r="AL163" s="368" t="str">
        <f t="array" ref="AL163">IFERROR(IFERROR(IFERROR(IF(TODAY()&gt;=$H162,VLOOKUP(XLOOKUP(AL$115,dds!$2:$2,dds!$4:$4),STOCKHISTORY($A163,XLOOKUP(AL$115,dds!$2:$2,dds!$4:$4)),2,FALSE()),VLOOKUP(TODAY(),STOCKHISTORY($A163,TODAY()),2,FALSE())),VLOOKUP(TODAY()-1,STOCKHISTORY($A163,TODAY()-1),2,FALSE())),VLOOKUP(TODAY()-2,STOCKHISTORY($A163,TODAY()-2),2,FALSE())),$E73)</f>
        <v/>
      </c>
      <c r="AM163" s="368" t="str">
        <f t="array" ref="AM163">IFERROR(IFERROR(IFERROR(IF(TODAY()&gt;=$H162,VLOOKUP(XLOOKUP(AM$115,dds!$2:$2,dds!$4:$4),STOCKHISTORY($A163,XLOOKUP(AM$115,dds!$2:$2,dds!$4:$4)),2,FALSE()),VLOOKUP(TODAY(),STOCKHISTORY($A163,TODAY()),2,FALSE())),VLOOKUP(TODAY()-1,STOCKHISTORY($A163,TODAY()-1),2,FALSE())),VLOOKUP(TODAY()-2,STOCKHISTORY($A163,TODAY()-2),2,FALSE())),$E73)</f>
        <v/>
      </c>
      <c r="AN163" s="368" t="str">
        <f t="array" ref="AN163">IFERROR(IFERROR(IFERROR(IF(TODAY()&gt;=$H162,VLOOKUP(XLOOKUP(AN$115,dds!$2:$2,dds!$4:$4),STOCKHISTORY($A163,XLOOKUP(AN$115,dds!$2:$2,dds!$4:$4)),2,FALSE()),VLOOKUP(TODAY(),STOCKHISTORY($A163,TODAY()),2,FALSE())),VLOOKUP(TODAY()-1,STOCKHISTORY($A163,TODAY()-1),2,FALSE())),VLOOKUP(TODAY()-2,STOCKHISTORY($A163,TODAY()-2),2,FALSE())),$E73)</f>
        <v/>
      </c>
      <c r="AO163" s="368" t="str">
        <f t="array" ref="AO163">IFERROR(IFERROR(IFERROR(IF(TODAY()&gt;=$H162,VLOOKUP(XLOOKUP(AO$115,dds!$2:$2,dds!$4:$4),STOCKHISTORY($A163,XLOOKUP(AO$115,dds!$2:$2,dds!$4:$4)),2,FALSE()),VLOOKUP(TODAY(),STOCKHISTORY($A163,TODAY()),2,FALSE())),VLOOKUP(TODAY()-1,STOCKHISTORY($A163,TODAY()-1),2,FALSE())),VLOOKUP(TODAY()-2,STOCKHISTORY($A163,TODAY()-2),2,FALSE())),$E73)</f>
        <v/>
      </c>
      <c r="AP163" s="368" t="str">
        <f t="array" ref="AP163">IFERROR(IFERROR(IFERROR(IF(TODAY()&gt;=$H162,VLOOKUP(XLOOKUP(AP$115,dds!$2:$2,dds!$4:$4),STOCKHISTORY($A163,XLOOKUP(AP$115,dds!$2:$2,dds!$4:$4)),2,FALSE()),VLOOKUP(TODAY(),STOCKHISTORY($A163,TODAY()),2,FALSE())),VLOOKUP(TODAY()-1,STOCKHISTORY($A163,TODAY()-1),2,FALSE())),VLOOKUP(TODAY()-2,STOCKHISTORY($A163,TODAY()-2),2,FALSE())),$E73)</f>
        <v/>
      </c>
      <c r="AQ163" s="368" t="str">
        <f t="array" ref="AQ163">IFERROR(IFERROR(IFERROR(IF(TODAY()&gt;=$H162,VLOOKUP(XLOOKUP(AQ$115,dds!$2:$2,dds!$4:$4),STOCKHISTORY($A163,XLOOKUP(AQ$115,dds!$2:$2,dds!$4:$4)),2,FALSE()),VLOOKUP(TODAY(),STOCKHISTORY($A163,TODAY()),2,FALSE())),VLOOKUP(TODAY()-1,STOCKHISTORY($A163,TODAY()-1),2,FALSE())),VLOOKUP(TODAY()-2,STOCKHISTORY($A163,TODAY()-2),2,FALSE())),$E73)</f>
        <v/>
      </c>
      <c r="AR163" s="368" t="str">
        <f t="array" ref="AR163">IFERROR(IFERROR(IFERROR(IF(TODAY()&gt;=$H162,VLOOKUP(XLOOKUP(AR$115,dds!$2:$2,dds!$4:$4),STOCKHISTORY($A163,XLOOKUP(AR$115,dds!$2:$2,dds!$4:$4)),2,FALSE()),VLOOKUP(TODAY(),STOCKHISTORY($A163,TODAY()),2,FALSE())),VLOOKUP(TODAY()-1,STOCKHISTORY($A163,TODAY()-1),2,FALSE())),VLOOKUP(TODAY()-2,STOCKHISTORY($A163,TODAY()-2),2,FALSE())),$E73)</f>
        <v/>
      </c>
      <c r="AS163" s="368" t="str">
        <f t="array" ref="AS163">IFERROR(IFERROR(IFERROR(IF(TODAY()&gt;=$H162,VLOOKUP(XLOOKUP(AS$115,dds!$2:$2,dds!$4:$4),STOCKHISTORY($A163,XLOOKUP(AS$115,dds!$2:$2,dds!$4:$4)),2,FALSE()),VLOOKUP(TODAY(),STOCKHISTORY($A163,TODAY()),2,FALSE())),VLOOKUP(TODAY()-1,STOCKHISTORY($A163,TODAY()-1),2,FALSE())),VLOOKUP(TODAY()-2,STOCKHISTORY($A163,TODAY()-2),2,FALSE())),$E73)</f>
        <v/>
      </c>
      <c r="AT163" s="368" t="str">
        <f t="array" ref="AT163">IFERROR(IFERROR(IFERROR(IF(TODAY()&gt;=$H162,VLOOKUP(XLOOKUP(AT$115,dds!$2:$2,dds!$4:$4),STOCKHISTORY($A163,XLOOKUP(AT$115,dds!$2:$2,dds!$4:$4)),2,FALSE()),VLOOKUP(TODAY(),STOCKHISTORY($A163,TODAY()),2,FALSE())),VLOOKUP(TODAY()-1,STOCKHISTORY($A163,TODAY()-1),2,FALSE())),VLOOKUP(TODAY()-2,STOCKHISTORY($A163,TODAY()-2),2,FALSE())),$E73)</f>
        <v/>
      </c>
      <c r="AU163" s="368" t="str">
        <f t="array" ref="AU163">IFERROR(IFERROR(IFERROR(IF(TODAY()&gt;=$H162,VLOOKUP(XLOOKUP(AU$115,dds!$2:$2,dds!$4:$4),STOCKHISTORY($A163,XLOOKUP(AU$115,dds!$2:$2,dds!$4:$4)),2,FALSE()),VLOOKUP(TODAY(),STOCKHISTORY($A163,TODAY()),2,FALSE())),VLOOKUP(TODAY()-1,STOCKHISTORY($A163,TODAY()-1),2,FALSE())),VLOOKUP(TODAY()-2,STOCKHISTORY($A163,TODAY()-2),2,FALSE())),$E73)</f>
        <v/>
      </c>
      <c r="AV163" s="368" t="str">
        <f t="array" ref="AV163">IFERROR(IFERROR(IFERROR(IF(TODAY()&gt;=$H162,VLOOKUP(XLOOKUP(AV$115,dds!$2:$2,dds!$4:$4),STOCKHISTORY($A163,XLOOKUP(AV$115,dds!$2:$2,dds!$4:$4)),2,FALSE()),VLOOKUP(TODAY(),STOCKHISTORY($A163,TODAY()),2,FALSE())),VLOOKUP(TODAY()-1,STOCKHISTORY($A163,TODAY()-1),2,FALSE())),VLOOKUP(TODAY()-2,STOCKHISTORY($A163,TODAY()-2),2,FALSE())),$E73)</f>
        <v/>
      </c>
      <c r="AW163" s="368" t="str">
        <f t="array" ref="AW163">IFERROR(IFERROR(IFERROR(IF(TODAY()&gt;=$H162,VLOOKUP(XLOOKUP(AW$115,dds!$2:$2,dds!$4:$4),STOCKHISTORY($A163,XLOOKUP(AW$115,dds!$2:$2,dds!$4:$4)),2,FALSE()),VLOOKUP(TODAY(),STOCKHISTORY($A163,TODAY()),2,FALSE())),VLOOKUP(TODAY()-1,STOCKHISTORY($A163,TODAY()-1),2,FALSE())),VLOOKUP(TODAY()-2,STOCKHISTORY($A163,TODAY()-2),2,FALSE())),$E73)</f>
        <v/>
      </c>
      <c r="AX163" s="368" t="str">
        <f t="array" ref="AX163">IFERROR(IFERROR(IFERROR(IF(TODAY()&gt;=$H162,VLOOKUP(XLOOKUP(AX$115,dds!$2:$2,dds!$4:$4),STOCKHISTORY($A163,XLOOKUP(AX$115,dds!$2:$2,dds!$4:$4)),2,FALSE()),VLOOKUP(TODAY(),STOCKHISTORY($A163,TODAY()),2,FALSE())),VLOOKUP(TODAY()-1,STOCKHISTORY($A163,TODAY()-1),2,FALSE())),VLOOKUP(TODAY()-2,STOCKHISTORY($A163,TODAY()-2),2,FALSE())),$E73)</f>
        <v/>
      </c>
      <c r="AY163" s="368" t="str">
        <f t="array" ref="AY163">IFERROR(IFERROR(IFERROR(IF(TODAY()&gt;=$H162,VLOOKUP(XLOOKUP(AY$115,dds!$2:$2,dds!$4:$4),STOCKHISTORY($A163,XLOOKUP(AY$115,dds!$2:$2,dds!$4:$4)),2,FALSE()),VLOOKUP(TODAY(),STOCKHISTORY($A163,TODAY()),2,FALSE())),VLOOKUP(TODAY()-1,STOCKHISTORY($A163,TODAY()-1),2,FALSE())),VLOOKUP(TODAY()-2,STOCKHISTORY($A163,TODAY()-2),2,FALSE())),$E73)</f>
        <v/>
      </c>
      <c r="AZ163" s="368" t="str">
        <f t="array" ref="AZ163">IFERROR(IFERROR(IFERROR(IF(TODAY()&gt;=$H162,VLOOKUP(XLOOKUP(AZ$115,dds!$2:$2,dds!$4:$4),STOCKHISTORY($A163,XLOOKUP(AZ$115,dds!$2:$2,dds!$4:$4)),2,FALSE()),VLOOKUP(TODAY(),STOCKHISTORY($A163,TODAY()),2,FALSE())),VLOOKUP(TODAY()-1,STOCKHISTORY($A163,TODAY()-1),2,FALSE())),VLOOKUP(TODAY()-2,STOCKHISTORY($A163,TODAY()-2),2,FALSE())),$E73)</f>
        <v/>
      </c>
      <c r="BA163" s="368" t="str">
        <f t="array" ref="BA163">IFERROR(IFERROR(IFERROR(IF(TODAY()&gt;=$H162,VLOOKUP(XLOOKUP(BA$115,dds!$2:$2,dds!$4:$4),STOCKHISTORY($A163,XLOOKUP(BA$115,dds!$2:$2,dds!$4:$4)),2,FALSE()),VLOOKUP(TODAY(),STOCKHISTORY($A163,TODAY()),2,FALSE())),VLOOKUP(TODAY()-1,STOCKHISTORY($A163,TODAY()-1),2,FALSE())),VLOOKUP(TODAY()-2,STOCKHISTORY($A163,TODAY()-2),2,FALSE())),$E73)</f>
        <v/>
      </c>
      <c r="BB163" s="368" t="str">
        <f t="array" ref="BB163">IFERROR(IFERROR(IFERROR(IF(TODAY()&gt;=$H162,VLOOKUP(XLOOKUP(BB$115,dds!$2:$2,dds!$4:$4),STOCKHISTORY($A163,XLOOKUP(BB$115,dds!$2:$2,dds!$4:$4)),2,FALSE()),VLOOKUP(TODAY(),STOCKHISTORY($A163,TODAY()),2,FALSE())),VLOOKUP(TODAY()-1,STOCKHISTORY($A163,TODAY()-1),2,FALSE())),VLOOKUP(TODAY()-2,STOCKHISTORY($A163,TODAY()-2),2,FALSE())),$E73)</f>
        <v/>
      </c>
      <c r="BC163" s="368" t="str">
        <f t="array" ref="BC163">IFERROR(IFERROR(IFERROR(IF(TODAY()&gt;=$H162,VLOOKUP(XLOOKUP(BC$115,dds!$2:$2,dds!$4:$4),STOCKHISTORY($A163,XLOOKUP(BC$115,dds!$2:$2,dds!$4:$4)),2,FALSE()),VLOOKUP(TODAY(),STOCKHISTORY($A163,TODAY()),2,FALSE())),VLOOKUP(TODAY()-1,STOCKHISTORY($A163,TODAY()-1),2,FALSE())),VLOOKUP(TODAY()-2,STOCKHISTORY($A163,TODAY()-2),2,FALSE())),$E73)</f>
        <v/>
      </c>
      <c r="BD163" s="368" t="str">
        <f t="array" ref="BD163">IFERROR(IFERROR(IFERROR(IF(TODAY()&gt;=$H162,VLOOKUP(XLOOKUP(BD$115,dds!$2:$2,dds!$4:$4),STOCKHISTORY($A163,XLOOKUP(BD$115,dds!$2:$2,dds!$4:$4)),2,FALSE()),VLOOKUP(TODAY(),STOCKHISTORY($A163,TODAY()),2,FALSE())),VLOOKUP(TODAY()-1,STOCKHISTORY($A163,TODAY()-1),2,FALSE())),VLOOKUP(TODAY()-2,STOCKHISTORY($A163,TODAY()-2),2,FALSE())),$E73)</f>
        <v/>
      </c>
      <c r="BE163" s="368" t="str">
        <f t="array" ref="BE163">IFERROR(IFERROR(IFERROR(IF(TODAY()&gt;=$H162,VLOOKUP(XLOOKUP(BE$115,dds!$2:$2,dds!$4:$4),STOCKHISTORY($A163,XLOOKUP(BE$115,dds!$2:$2,dds!$4:$4)),2,FALSE()),VLOOKUP(TODAY(),STOCKHISTORY($A163,TODAY()),2,FALSE())),VLOOKUP(TODAY()-1,STOCKHISTORY($A163,TODAY()-1),2,FALSE())),VLOOKUP(TODAY()-2,STOCKHISTORY($A163,TODAY()-2),2,FALSE())),$E73)</f>
        <v/>
      </c>
      <c r="BF163" s="368" t="str">
        <f t="array" ref="BF163">IFERROR(IFERROR(IFERROR(IF(TODAY()&gt;=$H162,VLOOKUP(XLOOKUP(BF$115,dds!$2:$2,dds!$4:$4),STOCKHISTORY($A163,XLOOKUP(BF$115,dds!$2:$2,dds!$4:$4)),2,FALSE()),VLOOKUP(TODAY(),STOCKHISTORY($A163,TODAY()),2,FALSE())),VLOOKUP(TODAY()-1,STOCKHISTORY($A163,TODAY()-1),2,FALSE())),VLOOKUP(TODAY()-2,STOCKHISTORY($A163,TODAY()-2),2,FALSE())),$E73)</f>
        <v/>
      </c>
      <c r="BG163" s="368" t="str">
        <f t="array" ref="BG163">IFERROR(IFERROR(IFERROR(IF(TODAY()&gt;=$H162,VLOOKUP(XLOOKUP(BG$115,dds!$2:$2,dds!$4:$4),STOCKHISTORY($A163,XLOOKUP(BG$115,dds!$2:$2,dds!$4:$4)),2,FALSE()),VLOOKUP(TODAY(),STOCKHISTORY($A163,TODAY()),2,FALSE())),VLOOKUP(TODAY()-1,STOCKHISTORY($A163,TODAY()-1),2,FALSE())),VLOOKUP(TODAY()-2,STOCKHISTORY($A163,TODAY()-2),2,FALSE())),$E73)</f>
        <v/>
      </c>
      <c r="BH163" s="368" t="str">
        <f t="array" ref="BH163">IFERROR(IFERROR(IFERROR(IF(TODAY()&gt;=$H162,VLOOKUP(XLOOKUP(BH$115,dds!$2:$2,dds!$4:$4),STOCKHISTORY($A163,XLOOKUP(BH$115,dds!$2:$2,dds!$4:$4)),2,FALSE()),VLOOKUP(TODAY(),STOCKHISTORY($A163,TODAY()),2,FALSE())),VLOOKUP(TODAY()-1,STOCKHISTORY($A163,TODAY()-1),2,FALSE())),VLOOKUP(TODAY()-2,STOCKHISTORY($A163,TODAY()-2),2,FALSE())),$E73)</f>
        <v/>
      </c>
      <c r="BI163" s="368" t="str">
        <f t="array" ref="BI163">IFERROR(IFERROR(IFERROR(IF(TODAY()&gt;=$H162,VLOOKUP(XLOOKUP(BI$115,dds!$2:$2,dds!$4:$4),STOCKHISTORY($A163,XLOOKUP(BI$115,dds!$2:$2,dds!$4:$4)),2,FALSE()),VLOOKUP(TODAY(),STOCKHISTORY($A163,TODAY()),2,FALSE())),VLOOKUP(TODAY()-1,STOCKHISTORY($A163,TODAY()-1),2,FALSE())),VLOOKUP(TODAY()-2,STOCKHISTORY($A163,TODAY()-2),2,FALSE())),$E73)</f>
        <v/>
      </c>
      <c r="BJ163" s="368" t="str">
        <f t="array" ref="BJ163">IFERROR(IFERROR(IFERROR(IF(TODAY()&gt;=$H162,VLOOKUP(XLOOKUP(BJ$115,dds!$2:$2,dds!$4:$4),STOCKHISTORY($A163,XLOOKUP(BJ$115,dds!$2:$2,dds!$4:$4)),2,FALSE()),VLOOKUP(TODAY(),STOCKHISTORY($A163,TODAY()),2,FALSE())),VLOOKUP(TODAY()-1,STOCKHISTORY($A163,TODAY()-1),2,FALSE())),VLOOKUP(TODAY()-2,STOCKHISTORY($A163,TODAY()-2),2,FALSE())),$E73)</f>
        <v/>
      </c>
      <c r="BK163" s="368" t="str">
        <f t="array" ref="BK163">IFERROR(IFERROR(IFERROR(IF(TODAY()&gt;=$H162,VLOOKUP(XLOOKUP(BK$115,dds!$2:$2,dds!$4:$4),STOCKHISTORY($A163,XLOOKUP(BK$115,dds!$2:$2,dds!$4:$4)),2,FALSE()),VLOOKUP(TODAY(),STOCKHISTORY($A163,TODAY()),2,FALSE())),VLOOKUP(TODAY()-1,STOCKHISTORY($A163,TODAY()-1),2,FALSE())),VLOOKUP(TODAY()-2,STOCKHISTORY($A163,TODAY()-2),2,FALSE())),$E73)</f>
        <v/>
      </c>
      <c r="BL163" s="368" t="str">
        <f t="array" ref="BL163">IFERROR(IFERROR(IFERROR(IF(TODAY()&gt;=$H162,VLOOKUP(XLOOKUP(BL$115,dds!$2:$2,dds!$4:$4),STOCKHISTORY($A163,XLOOKUP(BL$115,dds!$2:$2,dds!$4:$4)),2,FALSE()),VLOOKUP(TODAY(),STOCKHISTORY($A163,TODAY()),2,FALSE())),VLOOKUP(TODAY()-1,STOCKHISTORY($A163,TODAY()-1),2,FALSE())),VLOOKUP(TODAY()-2,STOCKHISTORY($A163,TODAY()-2),2,FALSE())),$E73)</f>
        <v/>
      </c>
    </row>
    <row r="164" ht="14.25" customHeight="1">
      <c r="A164" s="367"/>
      <c r="B164" s="367"/>
      <c r="C164" s="440" t="str">
        <f t="shared" si="2"/>
        <v/>
      </c>
      <c r="D164" s="367"/>
      <c r="E164" s="368" t="str">
        <f t="array" ref="E164">IFERROR(IFERROR(IFERROR(IF(TODAY()&gt;=$H163,VLOOKUP(XLOOKUP(E$115,dds!$2:$2,dds!$4:$4),STOCKHISTORY($A164,XLOOKUP(E$115,dds!$2:$2,dds!$4:$4)),2,FALSE()),VLOOKUP(TODAY(),STOCKHISTORY($A164,TODAY()),2,FALSE())),VLOOKUP(TODAY()-1,STOCKHISTORY($A164,TODAY()-1),2,FALSE())),VLOOKUP(TODAY()-2,STOCKHISTORY($A164,TODAY()-2),2,FALSE())),$E74)</f>
        <v/>
      </c>
      <c r="F164" s="368" t="str">
        <f t="array" ref="F164">IFERROR(IFERROR(IFERROR(IF(TODAY()&gt;=$H163,VLOOKUP(XLOOKUP(F$115,dds!$2:$2,dds!$4:$4),STOCKHISTORY($A164,XLOOKUP(F$115,dds!$2:$2,dds!$4:$4)),2,FALSE()),VLOOKUP(TODAY(),STOCKHISTORY($A164,TODAY()),2,FALSE())),VLOOKUP(TODAY()-1,STOCKHISTORY($A164,TODAY()-1),2,FALSE())),VLOOKUP(TODAY()-2,STOCKHISTORY($A164,TODAY()-2),2,FALSE())),$E74)</f>
        <v/>
      </c>
      <c r="G164" s="368" t="str">
        <f t="array" ref="G164">IFERROR(IFERROR(IFERROR(IF(TODAY()&gt;=$H163,VLOOKUP(XLOOKUP(G$115,dds!$2:$2,dds!$4:$4),STOCKHISTORY($A164,XLOOKUP(G$115,dds!$2:$2,dds!$4:$4)),2,FALSE()),VLOOKUP(TODAY(),STOCKHISTORY($A164,TODAY()),2,FALSE())),VLOOKUP(TODAY()-1,STOCKHISTORY($A164,TODAY()-1),2,FALSE())),VLOOKUP(TODAY()-2,STOCKHISTORY($A164,TODAY()-2),2,FALSE())),$E74)</f>
        <v/>
      </c>
      <c r="H164" s="368" t="str">
        <f t="array" ref="H164">IFERROR(IFERROR(IFERROR(IF(TODAY()&gt;=$H163,VLOOKUP(XLOOKUP(H$115,dds!$2:$2,dds!$4:$4),STOCKHISTORY($A164,XLOOKUP(H$115,dds!$2:$2,dds!$4:$4)),2,FALSE()),VLOOKUP(TODAY(),STOCKHISTORY($A164,TODAY()),2,FALSE())),VLOOKUP(TODAY()-1,STOCKHISTORY($A164,TODAY()-1),2,FALSE())),VLOOKUP(TODAY()-2,STOCKHISTORY($A164,TODAY()-2),2,FALSE())),$E74)</f>
        <v/>
      </c>
      <c r="I164" s="368" t="str">
        <f t="array" ref="I164">IFERROR(IFERROR(IFERROR(IF(TODAY()&gt;=$H163,VLOOKUP(XLOOKUP(I$115,dds!$2:$2,dds!$4:$4),STOCKHISTORY($A164,XLOOKUP(I$115,dds!$2:$2,dds!$4:$4)),2,FALSE()),VLOOKUP(TODAY(),STOCKHISTORY($A164,TODAY()),2,FALSE())),VLOOKUP(TODAY()-1,STOCKHISTORY($A164,TODAY()-1),2,FALSE())),VLOOKUP(TODAY()-2,STOCKHISTORY($A164,TODAY()-2),2,FALSE())),$E74)</f>
        <v/>
      </c>
      <c r="J164" s="368" t="str">
        <f t="array" ref="J164">IFERROR(IFERROR(IFERROR(IF(TODAY()&gt;=$H163,VLOOKUP(XLOOKUP(J$115,dds!$2:$2,dds!$4:$4),STOCKHISTORY($A164,XLOOKUP(J$115,dds!$2:$2,dds!$4:$4)),2,FALSE()),VLOOKUP(TODAY(),STOCKHISTORY($A164,TODAY()),2,FALSE())),VLOOKUP(TODAY()-1,STOCKHISTORY($A164,TODAY()-1),2,FALSE())),VLOOKUP(TODAY()-2,STOCKHISTORY($A164,TODAY()-2),2,FALSE())),$E74)</f>
        <v/>
      </c>
      <c r="K164" s="368" t="str">
        <f t="array" ref="K164">IFERROR(IFERROR(IFERROR(IF(TODAY()&gt;=$H163,VLOOKUP(XLOOKUP(K$115,dds!$2:$2,dds!$4:$4),STOCKHISTORY($A164,XLOOKUP(K$115,dds!$2:$2,dds!$4:$4)),2,FALSE()),VLOOKUP(TODAY(),STOCKHISTORY($A164,TODAY()),2,FALSE())),VLOOKUP(TODAY()-1,STOCKHISTORY($A164,TODAY()-1),2,FALSE())),VLOOKUP(TODAY()-2,STOCKHISTORY($A164,TODAY()-2),2,FALSE())),$E74)</f>
        <v/>
      </c>
      <c r="L164" s="368" t="str">
        <f t="array" ref="L164">IFERROR(IFERROR(IFERROR(IF(TODAY()&gt;=$H163,VLOOKUP(XLOOKUP(L$115,dds!$2:$2,dds!$4:$4),STOCKHISTORY($A164,XLOOKUP(L$115,dds!$2:$2,dds!$4:$4)),2,FALSE()),VLOOKUP(TODAY(),STOCKHISTORY($A164,TODAY()),2,FALSE())),VLOOKUP(TODAY()-1,STOCKHISTORY($A164,TODAY()-1),2,FALSE())),VLOOKUP(TODAY()-2,STOCKHISTORY($A164,TODAY()-2),2,FALSE())),$E74)</f>
        <v/>
      </c>
      <c r="M164" s="368" t="str">
        <f t="array" ref="M164">IFERROR(IFERROR(IFERROR(IF(TODAY()&gt;=$H163,VLOOKUP(XLOOKUP(M$115,dds!$2:$2,dds!$4:$4),STOCKHISTORY($A164,XLOOKUP(M$115,dds!$2:$2,dds!$4:$4)),2,FALSE()),VLOOKUP(TODAY(),STOCKHISTORY($A164,TODAY()),2,FALSE())),VLOOKUP(TODAY()-1,STOCKHISTORY($A164,TODAY()-1),2,FALSE())),VLOOKUP(TODAY()-2,STOCKHISTORY($A164,TODAY()-2),2,FALSE())),$E74)</f>
        <v/>
      </c>
      <c r="N164" s="368" t="str">
        <f t="array" ref="N164">IFERROR(IFERROR(IFERROR(IF(TODAY()&gt;=$H163,VLOOKUP(XLOOKUP(N$115,dds!$2:$2,dds!$4:$4),STOCKHISTORY($A164,XLOOKUP(N$115,dds!$2:$2,dds!$4:$4)),2,FALSE()),VLOOKUP(TODAY(),STOCKHISTORY($A164,TODAY()),2,FALSE())),VLOOKUP(TODAY()-1,STOCKHISTORY($A164,TODAY()-1),2,FALSE())),VLOOKUP(TODAY()-2,STOCKHISTORY($A164,TODAY()-2),2,FALSE())),$E74)</f>
        <v/>
      </c>
      <c r="O164" s="368" t="str">
        <f t="array" ref="O164">IFERROR(IFERROR(IFERROR(IF(TODAY()&gt;=$H163,VLOOKUP(XLOOKUP(O$115,dds!$2:$2,dds!$4:$4),STOCKHISTORY($A164,XLOOKUP(O$115,dds!$2:$2,dds!$4:$4)),2,FALSE()),VLOOKUP(TODAY(),STOCKHISTORY($A164,TODAY()),2,FALSE())),VLOOKUP(TODAY()-1,STOCKHISTORY($A164,TODAY()-1),2,FALSE())),VLOOKUP(TODAY()-2,STOCKHISTORY($A164,TODAY()-2),2,FALSE())),$E74)</f>
        <v/>
      </c>
      <c r="P164" s="368" t="str">
        <f t="array" ref="P164">IFERROR(IFERROR(IFERROR(IF(TODAY()&gt;=$H163,VLOOKUP(XLOOKUP(P$115,dds!$2:$2,dds!$4:$4),STOCKHISTORY($A164,XLOOKUP(P$115,dds!$2:$2,dds!$4:$4)),2,FALSE()),VLOOKUP(TODAY(),STOCKHISTORY($A164,TODAY()),2,FALSE())),VLOOKUP(TODAY()-1,STOCKHISTORY($A164,TODAY()-1),2,FALSE())),VLOOKUP(TODAY()-2,STOCKHISTORY($A164,TODAY()-2),2,FALSE())),$E74)</f>
        <v/>
      </c>
      <c r="Q164" s="368" t="str">
        <f t="array" ref="Q164">IFERROR(IFERROR(IFERROR(IF(TODAY()&gt;=$H163,VLOOKUP(XLOOKUP(Q$115,dds!$2:$2,dds!$4:$4),STOCKHISTORY($A164,XLOOKUP(Q$115,dds!$2:$2,dds!$4:$4)),2,FALSE()),VLOOKUP(TODAY(),STOCKHISTORY($A164,TODAY()),2,FALSE())),VLOOKUP(TODAY()-1,STOCKHISTORY($A164,TODAY()-1),2,FALSE())),VLOOKUP(TODAY()-2,STOCKHISTORY($A164,TODAY()-2),2,FALSE())),$E74)</f>
        <v/>
      </c>
      <c r="R164" s="368" t="str">
        <f t="array" ref="R164">IFERROR(IFERROR(IFERROR(IF(TODAY()&gt;=$H163,VLOOKUP(XLOOKUP(R$115,dds!$2:$2,dds!$4:$4),STOCKHISTORY($A164,XLOOKUP(R$115,dds!$2:$2,dds!$4:$4)),2,FALSE()),VLOOKUP(TODAY(),STOCKHISTORY($A164,TODAY()),2,FALSE())),VLOOKUP(TODAY()-1,STOCKHISTORY($A164,TODAY()-1),2,FALSE())),VLOOKUP(TODAY()-2,STOCKHISTORY($A164,TODAY()-2),2,FALSE())),$E74)</f>
        <v/>
      </c>
      <c r="S164" s="368" t="str">
        <f t="array" ref="S164">IFERROR(IFERROR(IFERROR(IF(TODAY()&gt;=$H163,VLOOKUP(XLOOKUP(S$115,dds!$2:$2,dds!$4:$4),STOCKHISTORY($A164,XLOOKUP(S$115,dds!$2:$2,dds!$4:$4)),2,FALSE()),VLOOKUP(TODAY(),STOCKHISTORY($A164,TODAY()),2,FALSE())),VLOOKUP(TODAY()-1,STOCKHISTORY($A164,TODAY()-1),2,FALSE())),VLOOKUP(TODAY()-2,STOCKHISTORY($A164,TODAY()-2),2,FALSE())),$E74)</f>
        <v/>
      </c>
      <c r="T164" s="368" t="str">
        <f t="array" ref="T164">IFERROR(IFERROR(IFERROR(IF(TODAY()&gt;=$H163,VLOOKUP(XLOOKUP(T$115,dds!$2:$2,dds!$4:$4),STOCKHISTORY($A164,XLOOKUP(T$115,dds!$2:$2,dds!$4:$4)),2,FALSE()),VLOOKUP(TODAY(),STOCKHISTORY($A164,TODAY()),2,FALSE())),VLOOKUP(TODAY()-1,STOCKHISTORY($A164,TODAY()-1),2,FALSE())),VLOOKUP(TODAY()-2,STOCKHISTORY($A164,TODAY()-2),2,FALSE())),$E74)</f>
        <v/>
      </c>
      <c r="U164" s="368" t="str">
        <f t="array" ref="U164">IFERROR(IFERROR(IFERROR(IF(TODAY()&gt;=$H163,VLOOKUP(XLOOKUP(U$115,dds!$2:$2,dds!$4:$4),STOCKHISTORY($A164,XLOOKUP(U$115,dds!$2:$2,dds!$4:$4)),2,FALSE()),VLOOKUP(TODAY(),STOCKHISTORY($A164,TODAY()),2,FALSE())),VLOOKUP(TODAY()-1,STOCKHISTORY($A164,TODAY()-1),2,FALSE())),VLOOKUP(TODAY()-2,STOCKHISTORY($A164,TODAY()-2),2,FALSE())),$E74)</f>
        <v/>
      </c>
      <c r="V164" s="368" t="str">
        <f t="array" ref="V164">IFERROR(IFERROR(IFERROR(IF(TODAY()&gt;=$H163,VLOOKUP(XLOOKUP(V$115,dds!$2:$2,dds!$4:$4),STOCKHISTORY($A164,XLOOKUP(V$115,dds!$2:$2,dds!$4:$4)),2,FALSE()),VLOOKUP(TODAY(),STOCKHISTORY($A164,TODAY()),2,FALSE())),VLOOKUP(TODAY()-1,STOCKHISTORY($A164,TODAY()-1),2,FALSE())),VLOOKUP(TODAY()-2,STOCKHISTORY($A164,TODAY()-2),2,FALSE())),$E74)</f>
        <v/>
      </c>
      <c r="W164" s="368" t="str">
        <f t="array" ref="W164">IFERROR(IFERROR(IFERROR(IF(TODAY()&gt;=$H163,VLOOKUP(XLOOKUP(W$115,dds!$2:$2,dds!$4:$4),STOCKHISTORY($A164,XLOOKUP(W$115,dds!$2:$2,dds!$4:$4)),2,FALSE()),VLOOKUP(TODAY(),STOCKHISTORY($A164,TODAY()),2,FALSE())),VLOOKUP(TODAY()-1,STOCKHISTORY($A164,TODAY()-1),2,FALSE())),VLOOKUP(TODAY()-2,STOCKHISTORY($A164,TODAY()-2),2,FALSE())),$E74)</f>
        <v/>
      </c>
      <c r="X164" s="368" t="str">
        <f t="array" ref="X164">IFERROR(IFERROR(IFERROR(IF(TODAY()&gt;=$H163,VLOOKUP(XLOOKUP(X$115,dds!$2:$2,dds!$4:$4),STOCKHISTORY($A164,XLOOKUP(X$115,dds!$2:$2,dds!$4:$4)),2,FALSE()),VLOOKUP(TODAY(),STOCKHISTORY($A164,TODAY()),2,FALSE())),VLOOKUP(TODAY()-1,STOCKHISTORY($A164,TODAY()-1),2,FALSE())),VLOOKUP(TODAY()-2,STOCKHISTORY($A164,TODAY()-2),2,FALSE())),$E74)</f>
        <v/>
      </c>
      <c r="Y164" s="368" t="str">
        <f t="array" ref="Y164">IFERROR(IFERROR(IFERROR(IF(TODAY()&gt;=$H163,VLOOKUP(XLOOKUP(Y$115,dds!$2:$2,dds!$4:$4),STOCKHISTORY($A164,XLOOKUP(Y$115,dds!$2:$2,dds!$4:$4)),2,FALSE()),VLOOKUP(TODAY(),STOCKHISTORY($A164,TODAY()),2,FALSE())),VLOOKUP(TODAY()-1,STOCKHISTORY($A164,TODAY()-1),2,FALSE())),VLOOKUP(TODAY()-2,STOCKHISTORY($A164,TODAY()-2),2,FALSE())),$E74)</f>
        <v/>
      </c>
      <c r="Z164" s="368" t="str">
        <f t="array" ref="Z164">IFERROR(IFERROR(IFERROR(IF(TODAY()&gt;=$H163,VLOOKUP(XLOOKUP(Z$115,dds!$2:$2,dds!$4:$4),STOCKHISTORY($A164,XLOOKUP(Z$115,dds!$2:$2,dds!$4:$4)),2,FALSE()),VLOOKUP(TODAY(),STOCKHISTORY($A164,TODAY()),2,FALSE())),VLOOKUP(TODAY()-1,STOCKHISTORY($A164,TODAY()-1),2,FALSE())),VLOOKUP(TODAY()-2,STOCKHISTORY($A164,TODAY()-2),2,FALSE())),$E74)</f>
        <v/>
      </c>
      <c r="AA164" s="368" t="str">
        <f t="array" ref="AA164">IFERROR(IFERROR(IFERROR(IF(TODAY()&gt;=$H163,VLOOKUP(XLOOKUP(AA$115,dds!$2:$2,dds!$4:$4),STOCKHISTORY($A164,XLOOKUP(AA$115,dds!$2:$2,dds!$4:$4)),2,FALSE()),VLOOKUP(TODAY(),STOCKHISTORY($A164,TODAY()),2,FALSE())),VLOOKUP(TODAY()-1,STOCKHISTORY($A164,TODAY()-1),2,FALSE())),VLOOKUP(TODAY()-2,STOCKHISTORY($A164,TODAY()-2),2,FALSE())),$E74)</f>
        <v/>
      </c>
      <c r="AB164" s="368" t="str">
        <f t="array" ref="AB164">IFERROR(IFERROR(IFERROR(IF(TODAY()&gt;=$H163,VLOOKUP(XLOOKUP(AB$115,dds!$2:$2,dds!$4:$4),STOCKHISTORY($A164,XLOOKUP(AB$115,dds!$2:$2,dds!$4:$4)),2,FALSE()),VLOOKUP(TODAY(),STOCKHISTORY($A164,TODAY()),2,FALSE())),VLOOKUP(TODAY()-1,STOCKHISTORY($A164,TODAY()-1),2,FALSE())),VLOOKUP(TODAY()-2,STOCKHISTORY($A164,TODAY()-2),2,FALSE())),$E74)</f>
        <v/>
      </c>
      <c r="AC164" s="368" t="str">
        <f t="array" ref="AC164">IFERROR(IFERROR(IFERROR(IF(TODAY()&gt;=$H163,VLOOKUP(XLOOKUP(AC$115,dds!$2:$2,dds!$4:$4),STOCKHISTORY($A164,XLOOKUP(AC$115,dds!$2:$2,dds!$4:$4)),2,FALSE()),VLOOKUP(TODAY(),STOCKHISTORY($A164,TODAY()),2,FALSE())),VLOOKUP(TODAY()-1,STOCKHISTORY($A164,TODAY()-1),2,FALSE())),VLOOKUP(TODAY()-2,STOCKHISTORY($A164,TODAY()-2),2,FALSE())),$E74)</f>
        <v/>
      </c>
      <c r="AD164" s="368" t="str">
        <f t="array" ref="AD164">IFERROR(IFERROR(IFERROR(IF(TODAY()&gt;=$H163,VLOOKUP(XLOOKUP(AD$115,dds!$2:$2,dds!$4:$4),STOCKHISTORY($A164,XLOOKUP(AD$115,dds!$2:$2,dds!$4:$4)),2,FALSE()),VLOOKUP(TODAY(),STOCKHISTORY($A164,TODAY()),2,FALSE())),VLOOKUP(TODAY()-1,STOCKHISTORY($A164,TODAY()-1),2,FALSE())),VLOOKUP(TODAY()-2,STOCKHISTORY($A164,TODAY()-2),2,FALSE())),$E74)</f>
        <v/>
      </c>
      <c r="AE164" s="368" t="str">
        <f t="array" ref="AE164">IFERROR(IFERROR(IFERROR(IF(TODAY()&gt;=$H163,VLOOKUP(XLOOKUP(AE$115,dds!$2:$2,dds!$4:$4),STOCKHISTORY($A164,XLOOKUP(AE$115,dds!$2:$2,dds!$4:$4)),2,FALSE()),VLOOKUP(TODAY(),STOCKHISTORY($A164,TODAY()),2,FALSE())),VLOOKUP(TODAY()-1,STOCKHISTORY($A164,TODAY()-1),2,FALSE())),VLOOKUP(TODAY()-2,STOCKHISTORY($A164,TODAY()-2),2,FALSE())),$E74)</f>
        <v/>
      </c>
      <c r="AF164" s="368" t="str">
        <f t="array" ref="AF164">IFERROR(IFERROR(IFERROR(IF(TODAY()&gt;=$H163,VLOOKUP(XLOOKUP(AF$115,dds!$2:$2,dds!$4:$4),STOCKHISTORY($A164,XLOOKUP(AF$115,dds!$2:$2,dds!$4:$4)),2,FALSE()),VLOOKUP(TODAY(),STOCKHISTORY($A164,TODAY()),2,FALSE())),VLOOKUP(TODAY()-1,STOCKHISTORY($A164,TODAY()-1),2,FALSE())),VLOOKUP(TODAY()-2,STOCKHISTORY($A164,TODAY()-2),2,FALSE())),$E74)</f>
        <v/>
      </c>
      <c r="AG164" s="368" t="str">
        <f t="array" ref="AG164">IFERROR(IFERROR(IFERROR(IF(TODAY()&gt;=$H163,VLOOKUP(XLOOKUP(AG$115,dds!$2:$2,dds!$4:$4),STOCKHISTORY($A164,XLOOKUP(AG$115,dds!$2:$2,dds!$4:$4)),2,FALSE()),VLOOKUP(TODAY(),STOCKHISTORY($A164,TODAY()),2,FALSE())),VLOOKUP(TODAY()-1,STOCKHISTORY($A164,TODAY()-1),2,FALSE())),VLOOKUP(TODAY()-2,STOCKHISTORY($A164,TODAY()-2),2,FALSE())),$E74)</f>
        <v/>
      </c>
      <c r="AH164" s="368" t="str">
        <f t="array" ref="AH164">IFERROR(IFERROR(IFERROR(IF(TODAY()&gt;=$H163,VLOOKUP(XLOOKUP(AH$115,dds!$2:$2,dds!$4:$4),STOCKHISTORY($A164,XLOOKUP(AH$115,dds!$2:$2,dds!$4:$4)),2,FALSE()),VLOOKUP(TODAY(),STOCKHISTORY($A164,TODAY()),2,FALSE())),VLOOKUP(TODAY()-1,STOCKHISTORY($A164,TODAY()-1),2,FALSE())),VLOOKUP(TODAY()-2,STOCKHISTORY($A164,TODAY()-2),2,FALSE())),$E74)</f>
        <v/>
      </c>
      <c r="AI164" s="368" t="str">
        <f t="array" ref="AI164">IFERROR(IFERROR(IFERROR(IF(TODAY()&gt;=$H163,VLOOKUP(XLOOKUP(AI$115,dds!$2:$2,dds!$4:$4),STOCKHISTORY($A164,XLOOKUP(AI$115,dds!$2:$2,dds!$4:$4)),2,FALSE()),VLOOKUP(TODAY(),STOCKHISTORY($A164,TODAY()),2,FALSE())),VLOOKUP(TODAY()-1,STOCKHISTORY($A164,TODAY()-1),2,FALSE())),VLOOKUP(TODAY()-2,STOCKHISTORY($A164,TODAY()-2),2,FALSE())),$E74)</f>
        <v/>
      </c>
      <c r="AJ164" s="368" t="str">
        <f t="array" ref="AJ164">IFERROR(IFERROR(IFERROR(IF(TODAY()&gt;=$H163,VLOOKUP(XLOOKUP(AJ$115,dds!$2:$2,dds!$4:$4),STOCKHISTORY($A164,XLOOKUP(AJ$115,dds!$2:$2,dds!$4:$4)),2,FALSE()),VLOOKUP(TODAY(),STOCKHISTORY($A164,TODAY()),2,FALSE())),VLOOKUP(TODAY()-1,STOCKHISTORY($A164,TODAY()-1),2,FALSE())),VLOOKUP(TODAY()-2,STOCKHISTORY($A164,TODAY()-2),2,FALSE())),$E74)</f>
        <v/>
      </c>
      <c r="AK164" s="368" t="str">
        <f t="array" ref="AK164">IFERROR(IFERROR(IFERROR(IF(TODAY()&gt;=$H163,VLOOKUP(XLOOKUP(AK$115,dds!$2:$2,dds!$4:$4),STOCKHISTORY($A164,XLOOKUP(AK$115,dds!$2:$2,dds!$4:$4)),2,FALSE()),VLOOKUP(TODAY(),STOCKHISTORY($A164,TODAY()),2,FALSE())),VLOOKUP(TODAY()-1,STOCKHISTORY($A164,TODAY()-1),2,FALSE())),VLOOKUP(TODAY()-2,STOCKHISTORY($A164,TODAY()-2),2,FALSE())),$E74)</f>
        <v/>
      </c>
      <c r="AL164" s="368" t="str">
        <f t="array" ref="AL164">IFERROR(IFERROR(IFERROR(IF(TODAY()&gt;=$H163,VLOOKUP(XLOOKUP(AL$115,dds!$2:$2,dds!$4:$4),STOCKHISTORY($A164,XLOOKUP(AL$115,dds!$2:$2,dds!$4:$4)),2,FALSE()),VLOOKUP(TODAY(),STOCKHISTORY($A164,TODAY()),2,FALSE())),VLOOKUP(TODAY()-1,STOCKHISTORY($A164,TODAY()-1),2,FALSE())),VLOOKUP(TODAY()-2,STOCKHISTORY($A164,TODAY()-2),2,FALSE())),$E74)</f>
        <v/>
      </c>
      <c r="AM164" s="368" t="str">
        <f t="array" ref="AM164">IFERROR(IFERROR(IFERROR(IF(TODAY()&gt;=$H163,VLOOKUP(XLOOKUP(AM$115,dds!$2:$2,dds!$4:$4),STOCKHISTORY($A164,XLOOKUP(AM$115,dds!$2:$2,dds!$4:$4)),2,FALSE()),VLOOKUP(TODAY(),STOCKHISTORY($A164,TODAY()),2,FALSE())),VLOOKUP(TODAY()-1,STOCKHISTORY($A164,TODAY()-1),2,FALSE())),VLOOKUP(TODAY()-2,STOCKHISTORY($A164,TODAY()-2),2,FALSE())),$E74)</f>
        <v/>
      </c>
      <c r="AN164" s="368" t="str">
        <f t="array" ref="AN164">IFERROR(IFERROR(IFERROR(IF(TODAY()&gt;=$H163,VLOOKUP(XLOOKUP(AN$115,dds!$2:$2,dds!$4:$4),STOCKHISTORY($A164,XLOOKUP(AN$115,dds!$2:$2,dds!$4:$4)),2,FALSE()),VLOOKUP(TODAY(),STOCKHISTORY($A164,TODAY()),2,FALSE())),VLOOKUP(TODAY()-1,STOCKHISTORY($A164,TODAY()-1),2,FALSE())),VLOOKUP(TODAY()-2,STOCKHISTORY($A164,TODAY()-2),2,FALSE())),$E74)</f>
        <v/>
      </c>
      <c r="AO164" s="368" t="str">
        <f t="array" ref="AO164">IFERROR(IFERROR(IFERROR(IF(TODAY()&gt;=$H163,VLOOKUP(XLOOKUP(AO$115,dds!$2:$2,dds!$4:$4),STOCKHISTORY($A164,XLOOKUP(AO$115,dds!$2:$2,dds!$4:$4)),2,FALSE()),VLOOKUP(TODAY(),STOCKHISTORY($A164,TODAY()),2,FALSE())),VLOOKUP(TODAY()-1,STOCKHISTORY($A164,TODAY()-1),2,FALSE())),VLOOKUP(TODAY()-2,STOCKHISTORY($A164,TODAY()-2),2,FALSE())),$E74)</f>
        <v/>
      </c>
      <c r="AP164" s="368" t="str">
        <f t="array" ref="AP164">IFERROR(IFERROR(IFERROR(IF(TODAY()&gt;=$H163,VLOOKUP(XLOOKUP(AP$115,dds!$2:$2,dds!$4:$4),STOCKHISTORY($A164,XLOOKUP(AP$115,dds!$2:$2,dds!$4:$4)),2,FALSE()),VLOOKUP(TODAY(),STOCKHISTORY($A164,TODAY()),2,FALSE())),VLOOKUP(TODAY()-1,STOCKHISTORY($A164,TODAY()-1),2,FALSE())),VLOOKUP(TODAY()-2,STOCKHISTORY($A164,TODAY()-2),2,FALSE())),$E74)</f>
        <v/>
      </c>
      <c r="AQ164" s="368" t="str">
        <f t="array" ref="AQ164">IFERROR(IFERROR(IFERROR(IF(TODAY()&gt;=$H163,VLOOKUP(XLOOKUP(AQ$115,dds!$2:$2,dds!$4:$4),STOCKHISTORY($A164,XLOOKUP(AQ$115,dds!$2:$2,dds!$4:$4)),2,FALSE()),VLOOKUP(TODAY(),STOCKHISTORY($A164,TODAY()),2,FALSE())),VLOOKUP(TODAY()-1,STOCKHISTORY($A164,TODAY()-1),2,FALSE())),VLOOKUP(TODAY()-2,STOCKHISTORY($A164,TODAY()-2),2,FALSE())),$E74)</f>
        <v/>
      </c>
      <c r="AR164" s="368" t="str">
        <f t="array" ref="AR164">IFERROR(IFERROR(IFERROR(IF(TODAY()&gt;=$H163,VLOOKUP(XLOOKUP(AR$115,dds!$2:$2,dds!$4:$4),STOCKHISTORY($A164,XLOOKUP(AR$115,dds!$2:$2,dds!$4:$4)),2,FALSE()),VLOOKUP(TODAY(),STOCKHISTORY($A164,TODAY()),2,FALSE())),VLOOKUP(TODAY()-1,STOCKHISTORY($A164,TODAY()-1),2,FALSE())),VLOOKUP(TODAY()-2,STOCKHISTORY($A164,TODAY()-2),2,FALSE())),$E74)</f>
        <v/>
      </c>
      <c r="AS164" s="368" t="str">
        <f t="array" ref="AS164">IFERROR(IFERROR(IFERROR(IF(TODAY()&gt;=$H163,VLOOKUP(XLOOKUP(AS$115,dds!$2:$2,dds!$4:$4),STOCKHISTORY($A164,XLOOKUP(AS$115,dds!$2:$2,dds!$4:$4)),2,FALSE()),VLOOKUP(TODAY(),STOCKHISTORY($A164,TODAY()),2,FALSE())),VLOOKUP(TODAY()-1,STOCKHISTORY($A164,TODAY()-1),2,FALSE())),VLOOKUP(TODAY()-2,STOCKHISTORY($A164,TODAY()-2),2,FALSE())),$E74)</f>
        <v/>
      </c>
      <c r="AT164" s="368" t="str">
        <f t="array" ref="AT164">IFERROR(IFERROR(IFERROR(IF(TODAY()&gt;=$H163,VLOOKUP(XLOOKUP(AT$115,dds!$2:$2,dds!$4:$4),STOCKHISTORY($A164,XLOOKUP(AT$115,dds!$2:$2,dds!$4:$4)),2,FALSE()),VLOOKUP(TODAY(),STOCKHISTORY($A164,TODAY()),2,FALSE())),VLOOKUP(TODAY()-1,STOCKHISTORY($A164,TODAY()-1),2,FALSE())),VLOOKUP(TODAY()-2,STOCKHISTORY($A164,TODAY()-2),2,FALSE())),$E74)</f>
        <v/>
      </c>
      <c r="AU164" s="368" t="str">
        <f t="array" ref="AU164">IFERROR(IFERROR(IFERROR(IF(TODAY()&gt;=$H163,VLOOKUP(XLOOKUP(AU$115,dds!$2:$2,dds!$4:$4),STOCKHISTORY($A164,XLOOKUP(AU$115,dds!$2:$2,dds!$4:$4)),2,FALSE()),VLOOKUP(TODAY(),STOCKHISTORY($A164,TODAY()),2,FALSE())),VLOOKUP(TODAY()-1,STOCKHISTORY($A164,TODAY()-1),2,FALSE())),VLOOKUP(TODAY()-2,STOCKHISTORY($A164,TODAY()-2),2,FALSE())),$E74)</f>
        <v/>
      </c>
      <c r="AV164" s="368" t="str">
        <f t="array" ref="AV164">IFERROR(IFERROR(IFERROR(IF(TODAY()&gt;=$H163,VLOOKUP(XLOOKUP(AV$115,dds!$2:$2,dds!$4:$4),STOCKHISTORY($A164,XLOOKUP(AV$115,dds!$2:$2,dds!$4:$4)),2,FALSE()),VLOOKUP(TODAY(),STOCKHISTORY($A164,TODAY()),2,FALSE())),VLOOKUP(TODAY()-1,STOCKHISTORY($A164,TODAY()-1),2,FALSE())),VLOOKUP(TODAY()-2,STOCKHISTORY($A164,TODAY()-2),2,FALSE())),$E74)</f>
        <v/>
      </c>
      <c r="AW164" s="368" t="str">
        <f t="array" ref="AW164">IFERROR(IFERROR(IFERROR(IF(TODAY()&gt;=$H163,VLOOKUP(XLOOKUP(AW$115,dds!$2:$2,dds!$4:$4),STOCKHISTORY($A164,XLOOKUP(AW$115,dds!$2:$2,dds!$4:$4)),2,FALSE()),VLOOKUP(TODAY(),STOCKHISTORY($A164,TODAY()),2,FALSE())),VLOOKUP(TODAY()-1,STOCKHISTORY($A164,TODAY()-1),2,FALSE())),VLOOKUP(TODAY()-2,STOCKHISTORY($A164,TODAY()-2),2,FALSE())),$E74)</f>
        <v/>
      </c>
      <c r="AX164" s="368" t="str">
        <f t="array" ref="AX164">IFERROR(IFERROR(IFERROR(IF(TODAY()&gt;=$H163,VLOOKUP(XLOOKUP(AX$115,dds!$2:$2,dds!$4:$4),STOCKHISTORY($A164,XLOOKUP(AX$115,dds!$2:$2,dds!$4:$4)),2,FALSE()),VLOOKUP(TODAY(),STOCKHISTORY($A164,TODAY()),2,FALSE())),VLOOKUP(TODAY()-1,STOCKHISTORY($A164,TODAY()-1),2,FALSE())),VLOOKUP(TODAY()-2,STOCKHISTORY($A164,TODAY()-2),2,FALSE())),$E74)</f>
        <v/>
      </c>
      <c r="AY164" s="368" t="str">
        <f t="array" ref="AY164">IFERROR(IFERROR(IFERROR(IF(TODAY()&gt;=$H163,VLOOKUP(XLOOKUP(AY$115,dds!$2:$2,dds!$4:$4),STOCKHISTORY($A164,XLOOKUP(AY$115,dds!$2:$2,dds!$4:$4)),2,FALSE()),VLOOKUP(TODAY(),STOCKHISTORY($A164,TODAY()),2,FALSE())),VLOOKUP(TODAY()-1,STOCKHISTORY($A164,TODAY()-1),2,FALSE())),VLOOKUP(TODAY()-2,STOCKHISTORY($A164,TODAY()-2),2,FALSE())),$E74)</f>
        <v/>
      </c>
      <c r="AZ164" s="368" t="str">
        <f t="array" ref="AZ164">IFERROR(IFERROR(IFERROR(IF(TODAY()&gt;=$H163,VLOOKUP(XLOOKUP(AZ$115,dds!$2:$2,dds!$4:$4),STOCKHISTORY($A164,XLOOKUP(AZ$115,dds!$2:$2,dds!$4:$4)),2,FALSE()),VLOOKUP(TODAY(),STOCKHISTORY($A164,TODAY()),2,FALSE())),VLOOKUP(TODAY()-1,STOCKHISTORY($A164,TODAY()-1),2,FALSE())),VLOOKUP(TODAY()-2,STOCKHISTORY($A164,TODAY()-2),2,FALSE())),$E74)</f>
        <v/>
      </c>
      <c r="BA164" s="368" t="str">
        <f t="array" ref="BA164">IFERROR(IFERROR(IFERROR(IF(TODAY()&gt;=$H163,VLOOKUP(XLOOKUP(BA$115,dds!$2:$2,dds!$4:$4),STOCKHISTORY($A164,XLOOKUP(BA$115,dds!$2:$2,dds!$4:$4)),2,FALSE()),VLOOKUP(TODAY(),STOCKHISTORY($A164,TODAY()),2,FALSE())),VLOOKUP(TODAY()-1,STOCKHISTORY($A164,TODAY()-1),2,FALSE())),VLOOKUP(TODAY()-2,STOCKHISTORY($A164,TODAY()-2),2,FALSE())),$E74)</f>
        <v/>
      </c>
      <c r="BB164" s="368" t="str">
        <f t="array" ref="BB164">IFERROR(IFERROR(IFERROR(IF(TODAY()&gt;=$H163,VLOOKUP(XLOOKUP(BB$115,dds!$2:$2,dds!$4:$4),STOCKHISTORY($A164,XLOOKUP(BB$115,dds!$2:$2,dds!$4:$4)),2,FALSE()),VLOOKUP(TODAY(),STOCKHISTORY($A164,TODAY()),2,FALSE())),VLOOKUP(TODAY()-1,STOCKHISTORY($A164,TODAY()-1),2,FALSE())),VLOOKUP(TODAY()-2,STOCKHISTORY($A164,TODAY()-2),2,FALSE())),$E74)</f>
        <v/>
      </c>
      <c r="BC164" s="368" t="str">
        <f t="array" ref="BC164">IFERROR(IFERROR(IFERROR(IF(TODAY()&gt;=$H163,VLOOKUP(XLOOKUP(BC$115,dds!$2:$2,dds!$4:$4),STOCKHISTORY($A164,XLOOKUP(BC$115,dds!$2:$2,dds!$4:$4)),2,FALSE()),VLOOKUP(TODAY(),STOCKHISTORY($A164,TODAY()),2,FALSE())),VLOOKUP(TODAY()-1,STOCKHISTORY($A164,TODAY()-1),2,FALSE())),VLOOKUP(TODAY()-2,STOCKHISTORY($A164,TODAY()-2),2,FALSE())),$E74)</f>
        <v/>
      </c>
      <c r="BD164" s="368" t="str">
        <f t="array" ref="BD164">IFERROR(IFERROR(IFERROR(IF(TODAY()&gt;=$H163,VLOOKUP(XLOOKUP(BD$115,dds!$2:$2,dds!$4:$4),STOCKHISTORY($A164,XLOOKUP(BD$115,dds!$2:$2,dds!$4:$4)),2,FALSE()),VLOOKUP(TODAY(),STOCKHISTORY($A164,TODAY()),2,FALSE())),VLOOKUP(TODAY()-1,STOCKHISTORY($A164,TODAY()-1),2,FALSE())),VLOOKUP(TODAY()-2,STOCKHISTORY($A164,TODAY()-2),2,FALSE())),$E74)</f>
        <v/>
      </c>
      <c r="BE164" s="368" t="str">
        <f t="array" ref="BE164">IFERROR(IFERROR(IFERROR(IF(TODAY()&gt;=$H163,VLOOKUP(XLOOKUP(BE$115,dds!$2:$2,dds!$4:$4),STOCKHISTORY($A164,XLOOKUP(BE$115,dds!$2:$2,dds!$4:$4)),2,FALSE()),VLOOKUP(TODAY(),STOCKHISTORY($A164,TODAY()),2,FALSE())),VLOOKUP(TODAY()-1,STOCKHISTORY($A164,TODAY()-1),2,FALSE())),VLOOKUP(TODAY()-2,STOCKHISTORY($A164,TODAY()-2),2,FALSE())),$E74)</f>
        <v/>
      </c>
      <c r="BF164" s="368" t="str">
        <f t="array" ref="BF164">IFERROR(IFERROR(IFERROR(IF(TODAY()&gt;=$H163,VLOOKUP(XLOOKUP(BF$115,dds!$2:$2,dds!$4:$4),STOCKHISTORY($A164,XLOOKUP(BF$115,dds!$2:$2,dds!$4:$4)),2,FALSE()),VLOOKUP(TODAY(),STOCKHISTORY($A164,TODAY()),2,FALSE())),VLOOKUP(TODAY()-1,STOCKHISTORY($A164,TODAY()-1),2,FALSE())),VLOOKUP(TODAY()-2,STOCKHISTORY($A164,TODAY()-2),2,FALSE())),$E74)</f>
        <v/>
      </c>
      <c r="BG164" s="368" t="str">
        <f t="array" ref="BG164">IFERROR(IFERROR(IFERROR(IF(TODAY()&gt;=$H163,VLOOKUP(XLOOKUP(BG$115,dds!$2:$2,dds!$4:$4),STOCKHISTORY($A164,XLOOKUP(BG$115,dds!$2:$2,dds!$4:$4)),2,FALSE()),VLOOKUP(TODAY(),STOCKHISTORY($A164,TODAY()),2,FALSE())),VLOOKUP(TODAY()-1,STOCKHISTORY($A164,TODAY()-1),2,FALSE())),VLOOKUP(TODAY()-2,STOCKHISTORY($A164,TODAY()-2),2,FALSE())),$E74)</f>
        <v/>
      </c>
      <c r="BH164" s="368" t="str">
        <f t="array" ref="BH164">IFERROR(IFERROR(IFERROR(IF(TODAY()&gt;=$H163,VLOOKUP(XLOOKUP(BH$115,dds!$2:$2,dds!$4:$4),STOCKHISTORY($A164,XLOOKUP(BH$115,dds!$2:$2,dds!$4:$4)),2,FALSE()),VLOOKUP(TODAY(),STOCKHISTORY($A164,TODAY()),2,FALSE())),VLOOKUP(TODAY()-1,STOCKHISTORY($A164,TODAY()-1),2,FALSE())),VLOOKUP(TODAY()-2,STOCKHISTORY($A164,TODAY()-2),2,FALSE())),$E74)</f>
        <v/>
      </c>
      <c r="BI164" s="368" t="str">
        <f t="array" ref="BI164">IFERROR(IFERROR(IFERROR(IF(TODAY()&gt;=$H163,VLOOKUP(XLOOKUP(BI$115,dds!$2:$2,dds!$4:$4),STOCKHISTORY($A164,XLOOKUP(BI$115,dds!$2:$2,dds!$4:$4)),2,FALSE()),VLOOKUP(TODAY(),STOCKHISTORY($A164,TODAY()),2,FALSE())),VLOOKUP(TODAY()-1,STOCKHISTORY($A164,TODAY()-1),2,FALSE())),VLOOKUP(TODAY()-2,STOCKHISTORY($A164,TODAY()-2),2,FALSE())),$E74)</f>
        <v/>
      </c>
      <c r="BJ164" s="368" t="str">
        <f t="array" ref="BJ164">IFERROR(IFERROR(IFERROR(IF(TODAY()&gt;=$H163,VLOOKUP(XLOOKUP(BJ$115,dds!$2:$2,dds!$4:$4),STOCKHISTORY($A164,XLOOKUP(BJ$115,dds!$2:$2,dds!$4:$4)),2,FALSE()),VLOOKUP(TODAY(),STOCKHISTORY($A164,TODAY()),2,FALSE())),VLOOKUP(TODAY()-1,STOCKHISTORY($A164,TODAY()-1),2,FALSE())),VLOOKUP(TODAY()-2,STOCKHISTORY($A164,TODAY()-2),2,FALSE())),$E74)</f>
        <v/>
      </c>
      <c r="BK164" s="368" t="str">
        <f t="array" ref="BK164">IFERROR(IFERROR(IFERROR(IF(TODAY()&gt;=$H163,VLOOKUP(XLOOKUP(BK$115,dds!$2:$2,dds!$4:$4),STOCKHISTORY($A164,XLOOKUP(BK$115,dds!$2:$2,dds!$4:$4)),2,FALSE()),VLOOKUP(TODAY(),STOCKHISTORY($A164,TODAY()),2,FALSE())),VLOOKUP(TODAY()-1,STOCKHISTORY($A164,TODAY()-1),2,FALSE())),VLOOKUP(TODAY()-2,STOCKHISTORY($A164,TODAY()-2),2,FALSE())),$E74)</f>
        <v/>
      </c>
      <c r="BL164" s="368" t="str">
        <f t="array" ref="BL164">IFERROR(IFERROR(IFERROR(IF(TODAY()&gt;=$H163,VLOOKUP(XLOOKUP(BL$115,dds!$2:$2,dds!$4:$4),STOCKHISTORY($A164,XLOOKUP(BL$115,dds!$2:$2,dds!$4:$4)),2,FALSE()),VLOOKUP(TODAY(),STOCKHISTORY($A164,TODAY()),2,FALSE())),VLOOKUP(TODAY()-1,STOCKHISTORY($A164,TODAY()-1),2,FALSE())),VLOOKUP(TODAY()-2,STOCKHISTORY($A164,TODAY()-2),2,FALSE())),$E74)</f>
        <v/>
      </c>
    </row>
    <row r="165" ht="14.25" customHeight="1">
      <c r="A165" s="367"/>
      <c r="B165" s="367"/>
      <c r="C165" s="440" t="str">
        <f t="shared" si="2"/>
        <v/>
      </c>
      <c r="D165" s="367"/>
      <c r="E165" s="368" t="str">
        <f t="array" ref="E165">IFERROR(IFERROR(IFERROR(IF(TODAY()&gt;=$H164,VLOOKUP(XLOOKUP(E$115,dds!$2:$2,dds!$4:$4),STOCKHISTORY($A165,XLOOKUP(E$115,dds!$2:$2,dds!$4:$4)),2,FALSE()),VLOOKUP(TODAY(),STOCKHISTORY($A165,TODAY()),2,FALSE())),VLOOKUP(TODAY()-1,STOCKHISTORY($A165,TODAY()-1),2,FALSE())),VLOOKUP(TODAY()-2,STOCKHISTORY($A165,TODAY()-2),2,FALSE())),$E75)</f>
        <v/>
      </c>
      <c r="F165" s="368" t="str">
        <f t="array" ref="F165">IFERROR(IFERROR(IFERROR(IF(TODAY()&gt;=$H164,VLOOKUP(XLOOKUP(F$115,dds!$2:$2,dds!$4:$4),STOCKHISTORY($A165,XLOOKUP(F$115,dds!$2:$2,dds!$4:$4)),2,FALSE()),VLOOKUP(TODAY(),STOCKHISTORY($A165,TODAY()),2,FALSE())),VLOOKUP(TODAY()-1,STOCKHISTORY($A165,TODAY()-1),2,FALSE())),VLOOKUP(TODAY()-2,STOCKHISTORY($A165,TODAY()-2),2,FALSE())),$E75)</f>
        <v/>
      </c>
      <c r="G165" s="368" t="str">
        <f t="array" ref="G165">IFERROR(IFERROR(IFERROR(IF(TODAY()&gt;=$H164,VLOOKUP(XLOOKUP(G$115,dds!$2:$2,dds!$4:$4),STOCKHISTORY($A165,XLOOKUP(G$115,dds!$2:$2,dds!$4:$4)),2,FALSE()),VLOOKUP(TODAY(),STOCKHISTORY($A165,TODAY()),2,FALSE())),VLOOKUP(TODAY()-1,STOCKHISTORY($A165,TODAY()-1),2,FALSE())),VLOOKUP(TODAY()-2,STOCKHISTORY($A165,TODAY()-2),2,FALSE())),$E75)</f>
        <v/>
      </c>
      <c r="H165" s="368" t="str">
        <f t="array" ref="H165">IFERROR(IFERROR(IFERROR(IF(TODAY()&gt;=$H164,VLOOKUP(XLOOKUP(H$115,dds!$2:$2,dds!$4:$4),STOCKHISTORY($A165,XLOOKUP(H$115,dds!$2:$2,dds!$4:$4)),2,FALSE()),VLOOKUP(TODAY(),STOCKHISTORY($A165,TODAY()),2,FALSE())),VLOOKUP(TODAY()-1,STOCKHISTORY($A165,TODAY()-1),2,FALSE())),VLOOKUP(TODAY()-2,STOCKHISTORY($A165,TODAY()-2),2,FALSE())),$E75)</f>
        <v/>
      </c>
      <c r="I165" s="368" t="str">
        <f t="array" ref="I165">IFERROR(IFERROR(IFERROR(IF(TODAY()&gt;=$H164,VLOOKUP(XLOOKUP(I$115,dds!$2:$2,dds!$4:$4),STOCKHISTORY($A165,XLOOKUP(I$115,dds!$2:$2,dds!$4:$4)),2,FALSE()),VLOOKUP(TODAY(),STOCKHISTORY($A165,TODAY()),2,FALSE())),VLOOKUP(TODAY()-1,STOCKHISTORY($A165,TODAY()-1),2,FALSE())),VLOOKUP(TODAY()-2,STOCKHISTORY($A165,TODAY()-2),2,FALSE())),$E75)</f>
        <v/>
      </c>
      <c r="J165" s="368" t="str">
        <f t="array" ref="J165">IFERROR(IFERROR(IFERROR(IF(TODAY()&gt;=$H164,VLOOKUP(XLOOKUP(J$115,dds!$2:$2,dds!$4:$4),STOCKHISTORY($A165,XLOOKUP(J$115,dds!$2:$2,dds!$4:$4)),2,FALSE()),VLOOKUP(TODAY(),STOCKHISTORY($A165,TODAY()),2,FALSE())),VLOOKUP(TODAY()-1,STOCKHISTORY($A165,TODAY()-1),2,FALSE())),VLOOKUP(TODAY()-2,STOCKHISTORY($A165,TODAY()-2),2,FALSE())),$E75)</f>
        <v/>
      </c>
      <c r="K165" s="368" t="str">
        <f t="array" ref="K165">IFERROR(IFERROR(IFERROR(IF(TODAY()&gt;=$H164,VLOOKUP(XLOOKUP(K$115,dds!$2:$2,dds!$4:$4),STOCKHISTORY($A165,XLOOKUP(K$115,dds!$2:$2,dds!$4:$4)),2,FALSE()),VLOOKUP(TODAY(),STOCKHISTORY($A165,TODAY()),2,FALSE())),VLOOKUP(TODAY()-1,STOCKHISTORY($A165,TODAY()-1),2,FALSE())),VLOOKUP(TODAY()-2,STOCKHISTORY($A165,TODAY()-2),2,FALSE())),$E75)</f>
        <v/>
      </c>
      <c r="L165" s="368" t="str">
        <f t="array" ref="L165">IFERROR(IFERROR(IFERROR(IF(TODAY()&gt;=$H164,VLOOKUP(XLOOKUP(L$115,dds!$2:$2,dds!$4:$4),STOCKHISTORY($A165,XLOOKUP(L$115,dds!$2:$2,dds!$4:$4)),2,FALSE()),VLOOKUP(TODAY(),STOCKHISTORY($A165,TODAY()),2,FALSE())),VLOOKUP(TODAY()-1,STOCKHISTORY($A165,TODAY()-1),2,FALSE())),VLOOKUP(TODAY()-2,STOCKHISTORY($A165,TODAY()-2),2,FALSE())),$E75)</f>
        <v/>
      </c>
      <c r="M165" s="368" t="str">
        <f t="array" ref="M165">IFERROR(IFERROR(IFERROR(IF(TODAY()&gt;=$H164,VLOOKUP(XLOOKUP(M$115,dds!$2:$2,dds!$4:$4),STOCKHISTORY($A165,XLOOKUP(M$115,dds!$2:$2,dds!$4:$4)),2,FALSE()),VLOOKUP(TODAY(),STOCKHISTORY($A165,TODAY()),2,FALSE())),VLOOKUP(TODAY()-1,STOCKHISTORY($A165,TODAY()-1),2,FALSE())),VLOOKUP(TODAY()-2,STOCKHISTORY($A165,TODAY()-2),2,FALSE())),$E75)</f>
        <v/>
      </c>
      <c r="N165" s="368" t="str">
        <f t="array" ref="N165">IFERROR(IFERROR(IFERROR(IF(TODAY()&gt;=$H164,VLOOKUP(XLOOKUP(N$115,dds!$2:$2,dds!$4:$4),STOCKHISTORY($A165,XLOOKUP(N$115,dds!$2:$2,dds!$4:$4)),2,FALSE()),VLOOKUP(TODAY(),STOCKHISTORY($A165,TODAY()),2,FALSE())),VLOOKUP(TODAY()-1,STOCKHISTORY($A165,TODAY()-1),2,FALSE())),VLOOKUP(TODAY()-2,STOCKHISTORY($A165,TODAY()-2),2,FALSE())),$E75)</f>
        <v/>
      </c>
      <c r="O165" s="368" t="str">
        <f t="array" ref="O165">IFERROR(IFERROR(IFERROR(IF(TODAY()&gt;=$H164,VLOOKUP(XLOOKUP(O$115,dds!$2:$2,dds!$4:$4),STOCKHISTORY($A165,XLOOKUP(O$115,dds!$2:$2,dds!$4:$4)),2,FALSE()),VLOOKUP(TODAY(),STOCKHISTORY($A165,TODAY()),2,FALSE())),VLOOKUP(TODAY()-1,STOCKHISTORY($A165,TODAY()-1),2,FALSE())),VLOOKUP(TODAY()-2,STOCKHISTORY($A165,TODAY()-2),2,FALSE())),$E75)</f>
        <v/>
      </c>
      <c r="P165" s="368" t="str">
        <f t="array" ref="P165">IFERROR(IFERROR(IFERROR(IF(TODAY()&gt;=$H164,VLOOKUP(XLOOKUP(P$115,dds!$2:$2,dds!$4:$4),STOCKHISTORY($A165,XLOOKUP(P$115,dds!$2:$2,dds!$4:$4)),2,FALSE()),VLOOKUP(TODAY(),STOCKHISTORY($A165,TODAY()),2,FALSE())),VLOOKUP(TODAY()-1,STOCKHISTORY($A165,TODAY()-1),2,FALSE())),VLOOKUP(TODAY()-2,STOCKHISTORY($A165,TODAY()-2),2,FALSE())),$E75)</f>
        <v/>
      </c>
      <c r="Q165" s="368" t="str">
        <f t="array" ref="Q165">IFERROR(IFERROR(IFERROR(IF(TODAY()&gt;=$H164,VLOOKUP(XLOOKUP(Q$115,dds!$2:$2,dds!$4:$4),STOCKHISTORY($A165,XLOOKUP(Q$115,dds!$2:$2,dds!$4:$4)),2,FALSE()),VLOOKUP(TODAY(),STOCKHISTORY($A165,TODAY()),2,FALSE())),VLOOKUP(TODAY()-1,STOCKHISTORY($A165,TODAY()-1),2,FALSE())),VLOOKUP(TODAY()-2,STOCKHISTORY($A165,TODAY()-2),2,FALSE())),$E75)</f>
        <v/>
      </c>
      <c r="R165" s="368" t="str">
        <f t="array" ref="R165">IFERROR(IFERROR(IFERROR(IF(TODAY()&gt;=$H164,VLOOKUP(XLOOKUP(R$115,dds!$2:$2,dds!$4:$4),STOCKHISTORY($A165,XLOOKUP(R$115,dds!$2:$2,dds!$4:$4)),2,FALSE()),VLOOKUP(TODAY(),STOCKHISTORY($A165,TODAY()),2,FALSE())),VLOOKUP(TODAY()-1,STOCKHISTORY($A165,TODAY()-1),2,FALSE())),VLOOKUP(TODAY()-2,STOCKHISTORY($A165,TODAY()-2),2,FALSE())),$E75)</f>
        <v/>
      </c>
      <c r="S165" s="368" t="str">
        <f t="array" ref="S165">IFERROR(IFERROR(IFERROR(IF(TODAY()&gt;=$H164,VLOOKUP(XLOOKUP(S$115,dds!$2:$2,dds!$4:$4),STOCKHISTORY($A165,XLOOKUP(S$115,dds!$2:$2,dds!$4:$4)),2,FALSE()),VLOOKUP(TODAY(),STOCKHISTORY($A165,TODAY()),2,FALSE())),VLOOKUP(TODAY()-1,STOCKHISTORY($A165,TODAY()-1),2,FALSE())),VLOOKUP(TODAY()-2,STOCKHISTORY($A165,TODAY()-2),2,FALSE())),$E75)</f>
        <v/>
      </c>
      <c r="T165" s="368" t="str">
        <f t="array" ref="T165">IFERROR(IFERROR(IFERROR(IF(TODAY()&gt;=$H164,VLOOKUP(XLOOKUP(T$115,dds!$2:$2,dds!$4:$4),STOCKHISTORY($A165,XLOOKUP(T$115,dds!$2:$2,dds!$4:$4)),2,FALSE()),VLOOKUP(TODAY(),STOCKHISTORY($A165,TODAY()),2,FALSE())),VLOOKUP(TODAY()-1,STOCKHISTORY($A165,TODAY()-1),2,FALSE())),VLOOKUP(TODAY()-2,STOCKHISTORY($A165,TODAY()-2),2,FALSE())),$E75)</f>
        <v/>
      </c>
      <c r="U165" s="368" t="str">
        <f t="array" ref="U165">IFERROR(IFERROR(IFERROR(IF(TODAY()&gt;=$H164,VLOOKUP(XLOOKUP(U$115,dds!$2:$2,dds!$4:$4),STOCKHISTORY($A165,XLOOKUP(U$115,dds!$2:$2,dds!$4:$4)),2,FALSE()),VLOOKUP(TODAY(),STOCKHISTORY($A165,TODAY()),2,FALSE())),VLOOKUP(TODAY()-1,STOCKHISTORY($A165,TODAY()-1),2,FALSE())),VLOOKUP(TODAY()-2,STOCKHISTORY($A165,TODAY()-2),2,FALSE())),$E75)</f>
        <v/>
      </c>
      <c r="V165" s="368" t="str">
        <f t="array" ref="V165">IFERROR(IFERROR(IFERROR(IF(TODAY()&gt;=$H164,VLOOKUP(XLOOKUP(V$115,dds!$2:$2,dds!$4:$4),STOCKHISTORY($A165,XLOOKUP(V$115,dds!$2:$2,dds!$4:$4)),2,FALSE()),VLOOKUP(TODAY(),STOCKHISTORY($A165,TODAY()),2,FALSE())),VLOOKUP(TODAY()-1,STOCKHISTORY($A165,TODAY()-1),2,FALSE())),VLOOKUP(TODAY()-2,STOCKHISTORY($A165,TODAY()-2),2,FALSE())),$E75)</f>
        <v/>
      </c>
      <c r="W165" s="368" t="str">
        <f t="array" ref="W165">IFERROR(IFERROR(IFERROR(IF(TODAY()&gt;=$H164,VLOOKUP(XLOOKUP(W$115,dds!$2:$2,dds!$4:$4),STOCKHISTORY($A165,XLOOKUP(W$115,dds!$2:$2,dds!$4:$4)),2,FALSE()),VLOOKUP(TODAY(),STOCKHISTORY($A165,TODAY()),2,FALSE())),VLOOKUP(TODAY()-1,STOCKHISTORY($A165,TODAY()-1),2,FALSE())),VLOOKUP(TODAY()-2,STOCKHISTORY($A165,TODAY()-2),2,FALSE())),$E75)</f>
        <v/>
      </c>
      <c r="X165" s="368" t="str">
        <f t="array" ref="X165">IFERROR(IFERROR(IFERROR(IF(TODAY()&gt;=$H164,VLOOKUP(XLOOKUP(X$115,dds!$2:$2,dds!$4:$4),STOCKHISTORY($A165,XLOOKUP(X$115,dds!$2:$2,dds!$4:$4)),2,FALSE()),VLOOKUP(TODAY(),STOCKHISTORY($A165,TODAY()),2,FALSE())),VLOOKUP(TODAY()-1,STOCKHISTORY($A165,TODAY()-1),2,FALSE())),VLOOKUP(TODAY()-2,STOCKHISTORY($A165,TODAY()-2),2,FALSE())),$E75)</f>
        <v/>
      </c>
      <c r="Y165" s="368" t="str">
        <f t="array" ref="Y165">IFERROR(IFERROR(IFERROR(IF(TODAY()&gt;=$H164,VLOOKUP(XLOOKUP(Y$115,dds!$2:$2,dds!$4:$4),STOCKHISTORY($A165,XLOOKUP(Y$115,dds!$2:$2,dds!$4:$4)),2,FALSE()),VLOOKUP(TODAY(),STOCKHISTORY($A165,TODAY()),2,FALSE())),VLOOKUP(TODAY()-1,STOCKHISTORY($A165,TODAY()-1),2,FALSE())),VLOOKUP(TODAY()-2,STOCKHISTORY($A165,TODAY()-2),2,FALSE())),$E75)</f>
        <v/>
      </c>
      <c r="Z165" s="368" t="str">
        <f t="array" ref="Z165">IFERROR(IFERROR(IFERROR(IF(TODAY()&gt;=$H164,VLOOKUP(XLOOKUP(Z$115,dds!$2:$2,dds!$4:$4),STOCKHISTORY($A165,XLOOKUP(Z$115,dds!$2:$2,dds!$4:$4)),2,FALSE()),VLOOKUP(TODAY(),STOCKHISTORY($A165,TODAY()),2,FALSE())),VLOOKUP(TODAY()-1,STOCKHISTORY($A165,TODAY()-1),2,FALSE())),VLOOKUP(TODAY()-2,STOCKHISTORY($A165,TODAY()-2),2,FALSE())),$E75)</f>
        <v/>
      </c>
      <c r="AA165" s="368" t="str">
        <f t="array" ref="AA165">IFERROR(IFERROR(IFERROR(IF(TODAY()&gt;=$H164,VLOOKUP(XLOOKUP(AA$115,dds!$2:$2,dds!$4:$4),STOCKHISTORY($A165,XLOOKUP(AA$115,dds!$2:$2,dds!$4:$4)),2,FALSE()),VLOOKUP(TODAY(),STOCKHISTORY($A165,TODAY()),2,FALSE())),VLOOKUP(TODAY()-1,STOCKHISTORY($A165,TODAY()-1),2,FALSE())),VLOOKUP(TODAY()-2,STOCKHISTORY($A165,TODAY()-2),2,FALSE())),$E75)</f>
        <v/>
      </c>
      <c r="AB165" s="368" t="str">
        <f t="array" ref="AB165">IFERROR(IFERROR(IFERROR(IF(TODAY()&gt;=$H164,VLOOKUP(XLOOKUP(AB$115,dds!$2:$2,dds!$4:$4),STOCKHISTORY($A165,XLOOKUP(AB$115,dds!$2:$2,dds!$4:$4)),2,FALSE()),VLOOKUP(TODAY(),STOCKHISTORY($A165,TODAY()),2,FALSE())),VLOOKUP(TODAY()-1,STOCKHISTORY($A165,TODAY()-1),2,FALSE())),VLOOKUP(TODAY()-2,STOCKHISTORY($A165,TODAY()-2),2,FALSE())),$E75)</f>
        <v/>
      </c>
      <c r="AC165" s="368" t="str">
        <f t="array" ref="AC165">IFERROR(IFERROR(IFERROR(IF(TODAY()&gt;=$H164,VLOOKUP(XLOOKUP(AC$115,dds!$2:$2,dds!$4:$4),STOCKHISTORY($A165,XLOOKUP(AC$115,dds!$2:$2,dds!$4:$4)),2,FALSE()),VLOOKUP(TODAY(),STOCKHISTORY($A165,TODAY()),2,FALSE())),VLOOKUP(TODAY()-1,STOCKHISTORY($A165,TODAY()-1),2,FALSE())),VLOOKUP(TODAY()-2,STOCKHISTORY($A165,TODAY()-2),2,FALSE())),$E75)</f>
        <v/>
      </c>
      <c r="AD165" s="368" t="str">
        <f t="array" ref="AD165">IFERROR(IFERROR(IFERROR(IF(TODAY()&gt;=$H164,VLOOKUP(XLOOKUP(AD$115,dds!$2:$2,dds!$4:$4),STOCKHISTORY($A165,XLOOKUP(AD$115,dds!$2:$2,dds!$4:$4)),2,FALSE()),VLOOKUP(TODAY(),STOCKHISTORY($A165,TODAY()),2,FALSE())),VLOOKUP(TODAY()-1,STOCKHISTORY($A165,TODAY()-1),2,FALSE())),VLOOKUP(TODAY()-2,STOCKHISTORY($A165,TODAY()-2),2,FALSE())),$E75)</f>
        <v/>
      </c>
      <c r="AE165" s="368" t="str">
        <f t="array" ref="AE165">IFERROR(IFERROR(IFERROR(IF(TODAY()&gt;=$H164,VLOOKUP(XLOOKUP(AE$115,dds!$2:$2,dds!$4:$4),STOCKHISTORY($A165,XLOOKUP(AE$115,dds!$2:$2,dds!$4:$4)),2,FALSE()),VLOOKUP(TODAY(),STOCKHISTORY($A165,TODAY()),2,FALSE())),VLOOKUP(TODAY()-1,STOCKHISTORY($A165,TODAY()-1),2,FALSE())),VLOOKUP(TODAY()-2,STOCKHISTORY($A165,TODAY()-2),2,FALSE())),$E75)</f>
        <v/>
      </c>
      <c r="AF165" s="368" t="str">
        <f t="array" ref="AF165">IFERROR(IFERROR(IFERROR(IF(TODAY()&gt;=$H164,VLOOKUP(XLOOKUP(AF$115,dds!$2:$2,dds!$4:$4),STOCKHISTORY($A165,XLOOKUP(AF$115,dds!$2:$2,dds!$4:$4)),2,FALSE()),VLOOKUP(TODAY(),STOCKHISTORY($A165,TODAY()),2,FALSE())),VLOOKUP(TODAY()-1,STOCKHISTORY($A165,TODAY()-1),2,FALSE())),VLOOKUP(TODAY()-2,STOCKHISTORY($A165,TODAY()-2),2,FALSE())),$E75)</f>
        <v/>
      </c>
      <c r="AG165" s="368" t="str">
        <f t="array" ref="AG165">IFERROR(IFERROR(IFERROR(IF(TODAY()&gt;=$H164,VLOOKUP(XLOOKUP(AG$115,dds!$2:$2,dds!$4:$4),STOCKHISTORY($A165,XLOOKUP(AG$115,dds!$2:$2,dds!$4:$4)),2,FALSE()),VLOOKUP(TODAY(),STOCKHISTORY($A165,TODAY()),2,FALSE())),VLOOKUP(TODAY()-1,STOCKHISTORY($A165,TODAY()-1),2,FALSE())),VLOOKUP(TODAY()-2,STOCKHISTORY($A165,TODAY()-2),2,FALSE())),$E75)</f>
        <v/>
      </c>
      <c r="AH165" s="368" t="str">
        <f t="array" ref="AH165">IFERROR(IFERROR(IFERROR(IF(TODAY()&gt;=$H164,VLOOKUP(XLOOKUP(AH$115,dds!$2:$2,dds!$4:$4),STOCKHISTORY($A165,XLOOKUP(AH$115,dds!$2:$2,dds!$4:$4)),2,FALSE()),VLOOKUP(TODAY(),STOCKHISTORY($A165,TODAY()),2,FALSE())),VLOOKUP(TODAY()-1,STOCKHISTORY($A165,TODAY()-1),2,FALSE())),VLOOKUP(TODAY()-2,STOCKHISTORY($A165,TODAY()-2),2,FALSE())),$E75)</f>
        <v/>
      </c>
      <c r="AI165" s="368" t="str">
        <f t="array" ref="AI165">IFERROR(IFERROR(IFERROR(IF(TODAY()&gt;=$H164,VLOOKUP(XLOOKUP(AI$115,dds!$2:$2,dds!$4:$4),STOCKHISTORY($A165,XLOOKUP(AI$115,dds!$2:$2,dds!$4:$4)),2,FALSE()),VLOOKUP(TODAY(),STOCKHISTORY($A165,TODAY()),2,FALSE())),VLOOKUP(TODAY()-1,STOCKHISTORY($A165,TODAY()-1),2,FALSE())),VLOOKUP(TODAY()-2,STOCKHISTORY($A165,TODAY()-2),2,FALSE())),$E75)</f>
        <v/>
      </c>
      <c r="AJ165" s="368" t="str">
        <f t="array" ref="AJ165">IFERROR(IFERROR(IFERROR(IF(TODAY()&gt;=$H164,VLOOKUP(XLOOKUP(AJ$115,dds!$2:$2,dds!$4:$4),STOCKHISTORY($A165,XLOOKUP(AJ$115,dds!$2:$2,dds!$4:$4)),2,FALSE()),VLOOKUP(TODAY(),STOCKHISTORY($A165,TODAY()),2,FALSE())),VLOOKUP(TODAY()-1,STOCKHISTORY($A165,TODAY()-1),2,FALSE())),VLOOKUP(TODAY()-2,STOCKHISTORY($A165,TODAY()-2),2,FALSE())),$E75)</f>
        <v/>
      </c>
      <c r="AK165" s="368" t="str">
        <f t="array" ref="AK165">IFERROR(IFERROR(IFERROR(IF(TODAY()&gt;=$H164,VLOOKUP(XLOOKUP(AK$115,dds!$2:$2,dds!$4:$4),STOCKHISTORY($A165,XLOOKUP(AK$115,dds!$2:$2,dds!$4:$4)),2,FALSE()),VLOOKUP(TODAY(),STOCKHISTORY($A165,TODAY()),2,FALSE())),VLOOKUP(TODAY()-1,STOCKHISTORY($A165,TODAY()-1),2,FALSE())),VLOOKUP(TODAY()-2,STOCKHISTORY($A165,TODAY()-2),2,FALSE())),$E75)</f>
        <v/>
      </c>
      <c r="AL165" s="368" t="str">
        <f t="array" ref="AL165">IFERROR(IFERROR(IFERROR(IF(TODAY()&gt;=$H164,VLOOKUP(XLOOKUP(AL$115,dds!$2:$2,dds!$4:$4),STOCKHISTORY($A165,XLOOKUP(AL$115,dds!$2:$2,dds!$4:$4)),2,FALSE()),VLOOKUP(TODAY(),STOCKHISTORY($A165,TODAY()),2,FALSE())),VLOOKUP(TODAY()-1,STOCKHISTORY($A165,TODAY()-1),2,FALSE())),VLOOKUP(TODAY()-2,STOCKHISTORY($A165,TODAY()-2),2,FALSE())),$E75)</f>
        <v/>
      </c>
      <c r="AM165" s="368" t="str">
        <f t="array" ref="AM165">IFERROR(IFERROR(IFERROR(IF(TODAY()&gt;=$H164,VLOOKUP(XLOOKUP(AM$115,dds!$2:$2,dds!$4:$4),STOCKHISTORY($A165,XLOOKUP(AM$115,dds!$2:$2,dds!$4:$4)),2,FALSE()),VLOOKUP(TODAY(),STOCKHISTORY($A165,TODAY()),2,FALSE())),VLOOKUP(TODAY()-1,STOCKHISTORY($A165,TODAY()-1),2,FALSE())),VLOOKUP(TODAY()-2,STOCKHISTORY($A165,TODAY()-2),2,FALSE())),$E75)</f>
        <v/>
      </c>
      <c r="AN165" s="368" t="str">
        <f t="array" ref="AN165">IFERROR(IFERROR(IFERROR(IF(TODAY()&gt;=$H164,VLOOKUP(XLOOKUP(AN$115,dds!$2:$2,dds!$4:$4),STOCKHISTORY($A165,XLOOKUP(AN$115,dds!$2:$2,dds!$4:$4)),2,FALSE()),VLOOKUP(TODAY(),STOCKHISTORY($A165,TODAY()),2,FALSE())),VLOOKUP(TODAY()-1,STOCKHISTORY($A165,TODAY()-1),2,FALSE())),VLOOKUP(TODAY()-2,STOCKHISTORY($A165,TODAY()-2),2,FALSE())),$E75)</f>
        <v/>
      </c>
      <c r="AO165" s="368" t="str">
        <f t="array" ref="AO165">IFERROR(IFERROR(IFERROR(IF(TODAY()&gt;=$H164,VLOOKUP(XLOOKUP(AO$115,dds!$2:$2,dds!$4:$4),STOCKHISTORY($A165,XLOOKUP(AO$115,dds!$2:$2,dds!$4:$4)),2,FALSE()),VLOOKUP(TODAY(),STOCKHISTORY($A165,TODAY()),2,FALSE())),VLOOKUP(TODAY()-1,STOCKHISTORY($A165,TODAY()-1),2,FALSE())),VLOOKUP(TODAY()-2,STOCKHISTORY($A165,TODAY()-2),2,FALSE())),$E75)</f>
        <v/>
      </c>
      <c r="AP165" s="368" t="str">
        <f t="array" ref="AP165">IFERROR(IFERROR(IFERROR(IF(TODAY()&gt;=$H164,VLOOKUP(XLOOKUP(AP$115,dds!$2:$2,dds!$4:$4),STOCKHISTORY($A165,XLOOKUP(AP$115,dds!$2:$2,dds!$4:$4)),2,FALSE()),VLOOKUP(TODAY(),STOCKHISTORY($A165,TODAY()),2,FALSE())),VLOOKUP(TODAY()-1,STOCKHISTORY($A165,TODAY()-1),2,FALSE())),VLOOKUP(TODAY()-2,STOCKHISTORY($A165,TODAY()-2),2,FALSE())),$E75)</f>
        <v/>
      </c>
      <c r="AQ165" s="368" t="str">
        <f t="array" ref="AQ165">IFERROR(IFERROR(IFERROR(IF(TODAY()&gt;=$H164,VLOOKUP(XLOOKUP(AQ$115,dds!$2:$2,dds!$4:$4),STOCKHISTORY($A165,XLOOKUP(AQ$115,dds!$2:$2,dds!$4:$4)),2,FALSE()),VLOOKUP(TODAY(),STOCKHISTORY($A165,TODAY()),2,FALSE())),VLOOKUP(TODAY()-1,STOCKHISTORY($A165,TODAY()-1),2,FALSE())),VLOOKUP(TODAY()-2,STOCKHISTORY($A165,TODAY()-2),2,FALSE())),$E75)</f>
        <v/>
      </c>
      <c r="AR165" s="368" t="str">
        <f t="array" ref="AR165">IFERROR(IFERROR(IFERROR(IF(TODAY()&gt;=$H164,VLOOKUP(XLOOKUP(AR$115,dds!$2:$2,dds!$4:$4),STOCKHISTORY($A165,XLOOKUP(AR$115,dds!$2:$2,dds!$4:$4)),2,FALSE()),VLOOKUP(TODAY(),STOCKHISTORY($A165,TODAY()),2,FALSE())),VLOOKUP(TODAY()-1,STOCKHISTORY($A165,TODAY()-1),2,FALSE())),VLOOKUP(TODAY()-2,STOCKHISTORY($A165,TODAY()-2),2,FALSE())),$E75)</f>
        <v/>
      </c>
      <c r="AS165" s="368" t="str">
        <f t="array" ref="AS165">IFERROR(IFERROR(IFERROR(IF(TODAY()&gt;=$H164,VLOOKUP(XLOOKUP(AS$115,dds!$2:$2,dds!$4:$4),STOCKHISTORY($A165,XLOOKUP(AS$115,dds!$2:$2,dds!$4:$4)),2,FALSE()),VLOOKUP(TODAY(),STOCKHISTORY($A165,TODAY()),2,FALSE())),VLOOKUP(TODAY()-1,STOCKHISTORY($A165,TODAY()-1),2,FALSE())),VLOOKUP(TODAY()-2,STOCKHISTORY($A165,TODAY()-2),2,FALSE())),$E75)</f>
        <v/>
      </c>
      <c r="AT165" s="368" t="str">
        <f t="array" ref="AT165">IFERROR(IFERROR(IFERROR(IF(TODAY()&gt;=$H164,VLOOKUP(XLOOKUP(AT$115,dds!$2:$2,dds!$4:$4),STOCKHISTORY($A165,XLOOKUP(AT$115,dds!$2:$2,dds!$4:$4)),2,FALSE()),VLOOKUP(TODAY(),STOCKHISTORY($A165,TODAY()),2,FALSE())),VLOOKUP(TODAY()-1,STOCKHISTORY($A165,TODAY()-1),2,FALSE())),VLOOKUP(TODAY()-2,STOCKHISTORY($A165,TODAY()-2),2,FALSE())),$E75)</f>
        <v/>
      </c>
      <c r="AU165" s="368" t="str">
        <f t="array" ref="AU165">IFERROR(IFERROR(IFERROR(IF(TODAY()&gt;=$H164,VLOOKUP(XLOOKUP(AU$115,dds!$2:$2,dds!$4:$4),STOCKHISTORY($A165,XLOOKUP(AU$115,dds!$2:$2,dds!$4:$4)),2,FALSE()),VLOOKUP(TODAY(),STOCKHISTORY($A165,TODAY()),2,FALSE())),VLOOKUP(TODAY()-1,STOCKHISTORY($A165,TODAY()-1),2,FALSE())),VLOOKUP(TODAY()-2,STOCKHISTORY($A165,TODAY()-2),2,FALSE())),$E75)</f>
        <v/>
      </c>
      <c r="AV165" s="368" t="str">
        <f t="array" ref="AV165">IFERROR(IFERROR(IFERROR(IF(TODAY()&gt;=$H164,VLOOKUP(XLOOKUP(AV$115,dds!$2:$2,dds!$4:$4),STOCKHISTORY($A165,XLOOKUP(AV$115,dds!$2:$2,dds!$4:$4)),2,FALSE()),VLOOKUP(TODAY(),STOCKHISTORY($A165,TODAY()),2,FALSE())),VLOOKUP(TODAY()-1,STOCKHISTORY($A165,TODAY()-1),2,FALSE())),VLOOKUP(TODAY()-2,STOCKHISTORY($A165,TODAY()-2),2,FALSE())),$E75)</f>
        <v/>
      </c>
      <c r="AW165" s="368" t="str">
        <f t="array" ref="AW165">IFERROR(IFERROR(IFERROR(IF(TODAY()&gt;=$H164,VLOOKUP(XLOOKUP(AW$115,dds!$2:$2,dds!$4:$4),STOCKHISTORY($A165,XLOOKUP(AW$115,dds!$2:$2,dds!$4:$4)),2,FALSE()),VLOOKUP(TODAY(),STOCKHISTORY($A165,TODAY()),2,FALSE())),VLOOKUP(TODAY()-1,STOCKHISTORY($A165,TODAY()-1),2,FALSE())),VLOOKUP(TODAY()-2,STOCKHISTORY($A165,TODAY()-2),2,FALSE())),$E75)</f>
        <v/>
      </c>
      <c r="AX165" s="368" t="str">
        <f t="array" ref="AX165">IFERROR(IFERROR(IFERROR(IF(TODAY()&gt;=$H164,VLOOKUP(XLOOKUP(AX$115,dds!$2:$2,dds!$4:$4),STOCKHISTORY($A165,XLOOKUP(AX$115,dds!$2:$2,dds!$4:$4)),2,FALSE()),VLOOKUP(TODAY(),STOCKHISTORY($A165,TODAY()),2,FALSE())),VLOOKUP(TODAY()-1,STOCKHISTORY($A165,TODAY()-1),2,FALSE())),VLOOKUP(TODAY()-2,STOCKHISTORY($A165,TODAY()-2),2,FALSE())),$E75)</f>
        <v/>
      </c>
      <c r="AY165" s="368" t="str">
        <f t="array" ref="AY165">IFERROR(IFERROR(IFERROR(IF(TODAY()&gt;=$H164,VLOOKUP(XLOOKUP(AY$115,dds!$2:$2,dds!$4:$4),STOCKHISTORY($A165,XLOOKUP(AY$115,dds!$2:$2,dds!$4:$4)),2,FALSE()),VLOOKUP(TODAY(),STOCKHISTORY($A165,TODAY()),2,FALSE())),VLOOKUP(TODAY()-1,STOCKHISTORY($A165,TODAY()-1),2,FALSE())),VLOOKUP(TODAY()-2,STOCKHISTORY($A165,TODAY()-2),2,FALSE())),$E75)</f>
        <v/>
      </c>
      <c r="AZ165" s="368" t="str">
        <f t="array" ref="AZ165">IFERROR(IFERROR(IFERROR(IF(TODAY()&gt;=$H164,VLOOKUP(XLOOKUP(AZ$115,dds!$2:$2,dds!$4:$4),STOCKHISTORY($A165,XLOOKUP(AZ$115,dds!$2:$2,dds!$4:$4)),2,FALSE()),VLOOKUP(TODAY(),STOCKHISTORY($A165,TODAY()),2,FALSE())),VLOOKUP(TODAY()-1,STOCKHISTORY($A165,TODAY()-1),2,FALSE())),VLOOKUP(TODAY()-2,STOCKHISTORY($A165,TODAY()-2),2,FALSE())),$E75)</f>
        <v/>
      </c>
      <c r="BA165" s="368" t="str">
        <f t="array" ref="BA165">IFERROR(IFERROR(IFERROR(IF(TODAY()&gt;=$H164,VLOOKUP(XLOOKUP(BA$115,dds!$2:$2,dds!$4:$4),STOCKHISTORY($A165,XLOOKUP(BA$115,dds!$2:$2,dds!$4:$4)),2,FALSE()),VLOOKUP(TODAY(),STOCKHISTORY($A165,TODAY()),2,FALSE())),VLOOKUP(TODAY()-1,STOCKHISTORY($A165,TODAY()-1),2,FALSE())),VLOOKUP(TODAY()-2,STOCKHISTORY($A165,TODAY()-2),2,FALSE())),$E75)</f>
        <v/>
      </c>
      <c r="BB165" s="368" t="str">
        <f t="array" ref="BB165">IFERROR(IFERROR(IFERROR(IF(TODAY()&gt;=$H164,VLOOKUP(XLOOKUP(BB$115,dds!$2:$2,dds!$4:$4),STOCKHISTORY($A165,XLOOKUP(BB$115,dds!$2:$2,dds!$4:$4)),2,FALSE()),VLOOKUP(TODAY(),STOCKHISTORY($A165,TODAY()),2,FALSE())),VLOOKUP(TODAY()-1,STOCKHISTORY($A165,TODAY()-1),2,FALSE())),VLOOKUP(TODAY()-2,STOCKHISTORY($A165,TODAY()-2),2,FALSE())),$E75)</f>
        <v/>
      </c>
      <c r="BC165" s="368" t="str">
        <f t="array" ref="BC165">IFERROR(IFERROR(IFERROR(IF(TODAY()&gt;=$H164,VLOOKUP(XLOOKUP(BC$115,dds!$2:$2,dds!$4:$4),STOCKHISTORY($A165,XLOOKUP(BC$115,dds!$2:$2,dds!$4:$4)),2,FALSE()),VLOOKUP(TODAY(),STOCKHISTORY($A165,TODAY()),2,FALSE())),VLOOKUP(TODAY()-1,STOCKHISTORY($A165,TODAY()-1),2,FALSE())),VLOOKUP(TODAY()-2,STOCKHISTORY($A165,TODAY()-2),2,FALSE())),$E75)</f>
        <v/>
      </c>
      <c r="BD165" s="368" t="str">
        <f t="array" ref="BD165">IFERROR(IFERROR(IFERROR(IF(TODAY()&gt;=$H164,VLOOKUP(XLOOKUP(BD$115,dds!$2:$2,dds!$4:$4),STOCKHISTORY($A165,XLOOKUP(BD$115,dds!$2:$2,dds!$4:$4)),2,FALSE()),VLOOKUP(TODAY(),STOCKHISTORY($A165,TODAY()),2,FALSE())),VLOOKUP(TODAY()-1,STOCKHISTORY($A165,TODAY()-1),2,FALSE())),VLOOKUP(TODAY()-2,STOCKHISTORY($A165,TODAY()-2),2,FALSE())),$E75)</f>
        <v/>
      </c>
      <c r="BE165" s="368" t="str">
        <f t="array" ref="BE165">IFERROR(IFERROR(IFERROR(IF(TODAY()&gt;=$H164,VLOOKUP(XLOOKUP(BE$115,dds!$2:$2,dds!$4:$4),STOCKHISTORY($A165,XLOOKUP(BE$115,dds!$2:$2,dds!$4:$4)),2,FALSE()),VLOOKUP(TODAY(),STOCKHISTORY($A165,TODAY()),2,FALSE())),VLOOKUP(TODAY()-1,STOCKHISTORY($A165,TODAY()-1),2,FALSE())),VLOOKUP(TODAY()-2,STOCKHISTORY($A165,TODAY()-2),2,FALSE())),$E75)</f>
        <v/>
      </c>
      <c r="BF165" s="368" t="str">
        <f t="array" ref="BF165">IFERROR(IFERROR(IFERROR(IF(TODAY()&gt;=$H164,VLOOKUP(XLOOKUP(BF$115,dds!$2:$2,dds!$4:$4),STOCKHISTORY($A165,XLOOKUP(BF$115,dds!$2:$2,dds!$4:$4)),2,FALSE()),VLOOKUP(TODAY(),STOCKHISTORY($A165,TODAY()),2,FALSE())),VLOOKUP(TODAY()-1,STOCKHISTORY($A165,TODAY()-1),2,FALSE())),VLOOKUP(TODAY()-2,STOCKHISTORY($A165,TODAY()-2),2,FALSE())),$E75)</f>
        <v/>
      </c>
      <c r="BG165" s="368" t="str">
        <f t="array" ref="BG165">IFERROR(IFERROR(IFERROR(IF(TODAY()&gt;=$H164,VLOOKUP(XLOOKUP(BG$115,dds!$2:$2,dds!$4:$4),STOCKHISTORY($A165,XLOOKUP(BG$115,dds!$2:$2,dds!$4:$4)),2,FALSE()),VLOOKUP(TODAY(),STOCKHISTORY($A165,TODAY()),2,FALSE())),VLOOKUP(TODAY()-1,STOCKHISTORY($A165,TODAY()-1),2,FALSE())),VLOOKUP(TODAY()-2,STOCKHISTORY($A165,TODAY()-2),2,FALSE())),$E75)</f>
        <v/>
      </c>
      <c r="BH165" s="368" t="str">
        <f t="array" ref="BH165">IFERROR(IFERROR(IFERROR(IF(TODAY()&gt;=$H164,VLOOKUP(XLOOKUP(BH$115,dds!$2:$2,dds!$4:$4),STOCKHISTORY($A165,XLOOKUP(BH$115,dds!$2:$2,dds!$4:$4)),2,FALSE()),VLOOKUP(TODAY(),STOCKHISTORY($A165,TODAY()),2,FALSE())),VLOOKUP(TODAY()-1,STOCKHISTORY($A165,TODAY()-1),2,FALSE())),VLOOKUP(TODAY()-2,STOCKHISTORY($A165,TODAY()-2),2,FALSE())),$E75)</f>
        <v/>
      </c>
      <c r="BI165" s="368" t="str">
        <f t="array" ref="BI165">IFERROR(IFERROR(IFERROR(IF(TODAY()&gt;=$H164,VLOOKUP(XLOOKUP(BI$115,dds!$2:$2,dds!$4:$4),STOCKHISTORY($A165,XLOOKUP(BI$115,dds!$2:$2,dds!$4:$4)),2,FALSE()),VLOOKUP(TODAY(),STOCKHISTORY($A165,TODAY()),2,FALSE())),VLOOKUP(TODAY()-1,STOCKHISTORY($A165,TODAY()-1),2,FALSE())),VLOOKUP(TODAY()-2,STOCKHISTORY($A165,TODAY()-2),2,FALSE())),$E75)</f>
        <v/>
      </c>
      <c r="BJ165" s="368" t="str">
        <f t="array" ref="BJ165">IFERROR(IFERROR(IFERROR(IF(TODAY()&gt;=$H164,VLOOKUP(XLOOKUP(BJ$115,dds!$2:$2,dds!$4:$4),STOCKHISTORY($A165,XLOOKUP(BJ$115,dds!$2:$2,dds!$4:$4)),2,FALSE()),VLOOKUP(TODAY(),STOCKHISTORY($A165,TODAY()),2,FALSE())),VLOOKUP(TODAY()-1,STOCKHISTORY($A165,TODAY()-1),2,FALSE())),VLOOKUP(TODAY()-2,STOCKHISTORY($A165,TODAY()-2),2,FALSE())),$E75)</f>
        <v/>
      </c>
      <c r="BK165" s="368" t="str">
        <f t="array" ref="BK165">IFERROR(IFERROR(IFERROR(IF(TODAY()&gt;=$H164,VLOOKUP(XLOOKUP(BK$115,dds!$2:$2,dds!$4:$4),STOCKHISTORY($A165,XLOOKUP(BK$115,dds!$2:$2,dds!$4:$4)),2,FALSE()),VLOOKUP(TODAY(),STOCKHISTORY($A165,TODAY()),2,FALSE())),VLOOKUP(TODAY()-1,STOCKHISTORY($A165,TODAY()-1),2,FALSE())),VLOOKUP(TODAY()-2,STOCKHISTORY($A165,TODAY()-2),2,FALSE())),$E75)</f>
        <v/>
      </c>
      <c r="BL165" s="368" t="str">
        <f t="array" ref="BL165">IFERROR(IFERROR(IFERROR(IF(TODAY()&gt;=$H164,VLOOKUP(XLOOKUP(BL$115,dds!$2:$2,dds!$4:$4),STOCKHISTORY($A165,XLOOKUP(BL$115,dds!$2:$2,dds!$4:$4)),2,FALSE()),VLOOKUP(TODAY(),STOCKHISTORY($A165,TODAY()),2,FALSE())),VLOOKUP(TODAY()-1,STOCKHISTORY($A165,TODAY()-1),2,FALSE())),VLOOKUP(TODAY()-2,STOCKHISTORY($A165,TODAY()-2),2,FALSE())),$E75)</f>
        <v/>
      </c>
    </row>
    <row r="166" ht="14.25" customHeight="1">
      <c r="A166" s="367"/>
      <c r="B166" s="367"/>
      <c r="C166" s="440" t="str">
        <f t="shared" si="2"/>
        <v/>
      </c>
      <c r="D166" s="367"/>
      <c r="E166" s="368" t="str">
        <f t="array" ref="E166">IFERROR(IFERROR(IFERROR(IF(TODAY()&gt;=$H165,VLOOKUP(XLOOKUP(E$115,dds!$2:$2,dds!$4:$4),STOCKHISTORY($A166,XLOOKUP(E$115,dds!$2:$2,dds!$4:$4)),2,FALSE()),VLOOKUP(TODAY(),STOCKHISTORY($A166,TODAY()),2,FALSE())),VLOOKUP(TODAY()-1,STOCKHISTORY($A166,TODAY()-1),2,FALSE())),VLOOKUP(TODAY()-2,STOCKHISTORY($A166,TODAY()-2),2,FALSE())),$E76)</f>
        <v/>
      </c>
      <c r="F166" s="368" t="str">
        <f t="array" ref="F166">IFERROR(IFERROR(IFERROR(IF(TODAY()&gt;=$H165,VLOOKUP(XLOOKUP(F$115,dds!$2:$2,dds!$4:$4),STOCKHISTORY($A166,XLOOKUP(F$115,dds!$2:$2,dds!$4:$4)),2,FALSE()),VLOOKUP(TODAY(),STOCKHISTORY($A166,TODAY()),2,FALSE())),VLOOKUP(TODAY()-1,STOCKHISTORY($A166,TODAY()-1),2,FALSE())),VLOOKUP(TODAY()-2,STOCKHISTORY($A166,TODAY()-2),2,FALSE())),$E76)</f>
        <v/>
      </c>
      <c r="G166" s="368" t="str">
        <f t="array" ref="G166">IFERROR(IFERROR(IFERROR(IF(TODAY()&gt;=$H165,VLOOKUP(XLOOKUP(G$115,dds!$2:$2,dds!$4:$4),STOCKHISTORY($A166,XLOOKUP(G$115,dds!$2:$2,dds!$4:$4)),2,FALSE()),VLOOKUP(TODAY(),STOCKHISTORY($A166,TODAY()),2,FALSE())),VLOOKUP(TODAY()-1,STOCKHISTORY($A166,TODAY()-1),2,FALSE())),VLOOKUP(TODAY()-2,STOCKHISTORY($A166,TODAY()-2),2,FALSE())),$E76)</f>
        <v/>
      </c>
      <c r="H166" s="368" t="str">
        <f t="array" ref="H166">IFERROR(IFERROR(IFERROR(IF(TODAY()&gt;=$H165,VLOOKUP(XLOOKUP(H$115,dds!$2:$2,dds!$4:$4),STOCKHISTORY($A166,XLOOKUP(H$115,dds!$2:$2,dds!$4:$4)),2,FALSE()),VLOOKUP(TODAY(),STOCKHISTORY($A166,TODAY()),2,FALSE())),VLOOKUP(TODAY()-1,STOCKHISTORY($A166,TODAY()-1),2,FALSE())),VLOOKUP(TODAY()-2,STOCKHISTORY($A166,TODAY()-2),2,FALSE())),$E76)</f>
        <v/>
      </c>
      <c r="I166" s="368" t="str">
        <f t="array" ref="I166">IFERROR(IFERROR(IFERROR(IF(TODAY()&gt;=$H165,VLOOKUP(XLOOKUP(I$115,dds!$2:$2,dds!$4:$4),STOCKHISTORY($A166,XLOOKUP(I$115,dds!$2:$2,dds!$4:$4)),2,FALSE()),VLOOKUP(TODAY(),STOCKHISTORY($A166,TODAY()),2,FALSE())),VLOOKUP(TODAY()-1,STOCKHISTORY($A166,TODAY()-1),2,FALSE())),VLOOKUP(TODAY()-2,STOCKHISTORY($A166,TODAY()-2),2,FALSE())),$E76)</f>
        <v/>
      </c>
      <c r="J166" s="368" t="str">
        <f t="array" ref="J166">IFERROR(IFERROR(IFERROR(IF(TODAY()&gt;=$H165,VLOOKUP(XLOOKUP(J$115,dds!$2:$2,dds!$4:$4),STOCKHISTORY($A166,XLOOKUP(J$115,dds!$2:$2,dds!$4:$4)),2,FALSE()),VLOOKUP(TODAY(),STOCKHISTORY($A166,TODAY()),2,FALSE())),VLOOKUP(TODAY()-1,STOCKHISTORY($A166,TODAY()-1),2,FALSE())),VLOOKUP(TODAY()-2,STOCKHISTORY($A166,TODAY()-2),2,FALSE())),$E76)</f>
        <v/>
      </c>
      <c r="K166" s="368" t="str">
        <f t="array" ref="K166">IFERROR(IFERROR(IFERROR(IF(TODAY()&gt;=$H165,VLOOKUP(XLOOKUP(K$115,dds!$2:$2,dds!$4:$4),STOCKHISTORY($A166,XLOOKUP(K$115,dds!$2:$2,dds!$4:$4)),2,FALSE()),VLOOKUP(TODAY(),STOCKHISTORY($A166,TODAY()),2,FALSE())),VLOOKUP(TODAY()-1,STOCKHISTORY($A166,TODAY()-1),2,FALSE())),VLOOKUP(TODAY()-2,STOCKHISTORY($A166,TODAY()-2),2,FALSE())),$E76)</f>
        <v/>
      </c>
      <c r="L166" s="368" t="str">
        <f t="array" ref="L166">IFERROR(IFERROR(IFERROR(IF(TODAY()&gt;=$H165,VLOOKUP(XLOOKUP(L$115,dds!$2:$2,dds!$4:$4),STOCKHISTORY($A166,XLOOKUP(L$115,dds!$2:$2,dds!$4:$4)),2,FALSE()),VLOOKUP(TODAY(),STOCKHISTORY($A166,TODAY()),2,FALSE())),VLOOKUP(TODAY()-1,STOCKHISTORY($A166,TODAY()-1),2,FALSE())),VLOOKUP(TODAY()-2,STOCKHISTORY($A166,TODAY()-2),2,FALSE())),$E76)</f>
        <v/>
      </c>
      <c r="M166" s="368" t="str">
        <f t="array" ref="M166">IFERROR(IFERROR(IFERROR(IF(TODAY()&gt;=$H165,VLOOKUP(XLOOKUP(M$115,dds!$2:$2,dds!$4:$4),STOCKHISTORY($A166,XLOOKUP(M$115,dds!$2:$2,dds!$4:$4)),2,FALSE()),VLOOKUP(TODAY(),STOCKHISTORY($A166,TODAY()),2,FALSE())),VLOOKUP(TODAY()-1,STOCKHISTORY($A166,TODAY()-1),2,FALSE())),VLOOKUP(TODAY()-2,STOCKHISTORY($A166,TODAY()-2),2,FALSE())),$E76)</f>
        <v/>
      </c>
      <c r="N166" s="368" t="str">
        <f t="array" ref="N166">IFERROR(IFERROR(IFERROR(IF(TODAY()&gt;=$H165,VLOOKUP(XLOOKUP(N$115,dds!$2:$2,dds!$4:$4),STOCKHISTORY($A166,XLOOKUP(N$115,dds!$2:$2,dds!$4:$4)),2,FALSE()),VLOOKUP(TODAY(),STOCKHISTORY($A166,TODAY()),2,FALSE())),VLOOKUP(TODAY()-1,STOCKHISTORY($A166,TODAY()-1),2,FALSE())),VLOOKUP(TODAY()-2,STOCKHISTORY($A166,TODAY()-2),2,FALSE())),$E76)</f>
        <v/>
      </c>
      <c r="O166" s="368" t="str">
        <f t="array" ref="O166">IFERROR(IFERROR(IFERROR(IF(TODAY()&gt;=$H165,VLOOKUP(XLOOKUP(O$115,dds!$2:$2,dds!$4:$4),STOCKHISTORY($A166,XLOOKUP(O$115,dds!$2:$2,dds!$4:$4)),2,FALSE()),VLOOKUP(TODAY(),STOCKHISTORY($A166,TODAY()),2,FALSE())),VLOOKUP(TODAY()-1,STOCKHISTORY($A166,TODAY()-1),2,FALSE())),VLOOKUP(TODAY()-2,STOCKHISTORY($A166,TODAY()-2),2,FALSE())),$E76)</f>
        <v/>
      </c>
      <c r="P166" s="368" t="str">
        <f t="array" ref="P166">IFERROR(IFERROR(IFERROR(IF(TODAY()&gt;=$H165,VLOOKUP(XLOOKUP(P$115,dds!$2:$2,dds!$4:$4),STOCKHISTORY($A166,XLOOKUP(P$115,dds!$2:$2,dds!$4:$4)),2,FALSE()),VLOOKUP(TODAY(),STOCKHISTORY($A166,TODAY()),2,FALSE())),VLOOKUP(TODAY()-1,STOCKHISTORY($A166,TODAY()-1),2,FALSE())),VLOOKUP(TODAY()-2,STOCKHISTORY($A166,TODAY()-2),2,FALSE())),$E76)</f>
        <v/>
      </c>
      <c r="Q166" s="368" t="str">
        <f t="array" ref="Q166">IFERROR(IFERROR(IFERROR(IF(TODAY()&gt;=$H165,VLOOKUP(XLOOKUP(Q$115,dds!$2:$2,dds!$4:$4),STOCKHISTORY($A166,XLOOKUP(Q$115,dds!$2:$2,dds!$4:$4)),2,FALSE()),VLOOKUP(TODAY(),STOCKHISTORY($A166,TODAY()),2,FALSE())),VLOOKUP(TODAY()-1,STOCKHISTORY($A166,TODAY()-1),2,FALSE())),VLOOKUP(TODAY()-2,STOCKHISTORY($A166,TODAY()-2),2,FALSE())),$E76)</f>
        <v/>
      </c>
      <c r="R166" s="368" t="str">
        <f t="array" ref="R166">IFERROR(IFERROR(IFERROR(IF(TODAY()&gt;=$H165,VLOOKUP(XLOOKUP(R$115,dds!$2:$2,dds!$4:$4),STOCKHISTORY($A166,XLOOKUP(R$115,dds!$2:$2,dds!$4:$4)),2,FALSE()),VLOOKUP(TODAY(),STOCKHISTORY($A166,TODAY()),2,FALSE())),VLOOKUP(TODAY()-1,STOCKHISTORY($A166,TODAY()-1),2,FALSE())),VLOOKUP(TODAY()-2,STOCKHISTORY($A166,TODAY()-2),2,FALSE())),$E76)</f>
        <v/>
      </c>
      <c r="S166" s="368" t="str">
        <f t="array" ref="S166">IFERROR(IFERROR(IFERROR(IF(TODAY()&gt;=$H165,VLOOKUP(XLOOKUP(S$115,dds!$2:$2,dds!$4:$4),STOCKHISTORY($A166,XLOOKUP(S$115,dds!$2:$2,dds!$4:$4)),2,FALSE()),VLOOKUP(TODAY(),STOCKHISTORY($A166,TODAY()),2,FALSE())),VLOOKUP(TODAY()-1,STOCKHISTORY($A166,TODAY()-1),2,FALSE())),VLOOKUP(TODAY()-2,STOCKHISTORY($A166,TODAY()-2),2,FALSE())),$E76)</f>
        <v/>
      </c>
      <c r="T166" s="368" t="str">
        <f t="array" ref="T166">IFERROR(IFERROR(IFERROR(IF(TODAY()&gt;=$H165,VLOOKUP(XLOOKUP(T$115,dds!$2:$2,dds!$4:$4),STOCKHISTORY($A166,XLOOKUP(T$115,dds!$2:$2,dds!$4:$4)),2,FALSE()),VLOOKUP(TODAY(),STOCKHISTORY($A166,TODAY()),2,FALSE())),VLOOKUP(TODAY()-1,STOCKHISTORY($A166,TODAY()-1),2,FALSE())),VLOOKUP(TODAY()-2,STOCKHISTORY($A166,TODAY()-2),2,FALSE())),$E76)</f>
        <v/>
      </c>
      <c r="U166" s="368" t="str">
        <f t="array" ref="U166">IFERROR(IFERROR(IFERROR(IF(TODAY()&gt;=$H165,VLOOKUP(XLOOKUP(U$115,dds!$2:$2,dds!$4:$4),STOCKHISTORY($A166,XLOOKUP(U$115,dds!$2:$2,dds!$4:$4)),2,FALSE()),VLOOKUP(TODAY(),STOCKHISTORY($A166,TODAY()),2,FALSE())),VLOOKUP(TODAY()-1,STOCKHISTORY($A166,TODAY()-1),2,FALSE())),VLOOKUP(TODAY()-2,STOCKHISTORY($A166,TODAY()-2),2,FALSE())),$E76)</f>
        <v/>
      </c>
      <c r="V166" s="368" t="str">
        <f t="array" ref="V166">IFERROR(IFERROR(IFERROR(IF(TODAY()&gt;=$H165,VLOOKUP(XLOOKUP(V$115,dds!$2:$2,dds!$4:$4),STOCKHISTORY($A166,XLOOKUP(V$115,dds!$2:$2,dds!$4:$4)),2,FALSE()),VLOOKUP(TODAY(),STOCKHISTORY($A166,TODAY()),2,FALSE())),VLOOKUP(TODAY()-1,STOCKHISTORY($A166,TODAY()-1),2,FALSE())),VLOOKUP(TODAY()-2,STOCKHISTORY($A166,TODAY()-2),2,FALSE())),$E76)</f>
        <v/>
      </c>
      <c r="W166" s="368" t="str">
        <f t="array" ref="W166">IFERROR(IFERROR(IFERROR(IF(TODAY()&gt;=$H165,VLOOKUP(XLOOKUP(W$115,dds!$2:$2,dds!$4:$4),STOCKHISTORY($A166,XLOOKUP(W$115,dds!$2:$2,dds!$4:$4)),2,FALSE()),VLOOKUP(TODAY(),STOCKHISTORY($A166,TODAY()),2,FALSE())),VLOOKUP(TODAY()-1,STOCKHISTORY($A166,TODAY()-1),2,FALSE())),VLOOKUP(TODAY()-2,STOCKHISTORY($A166,TODAY()-2),2,FALSE())),$E76)</f>
        <v/>
      </c>
      <c r="X166" s="368" t="str">
        <f t="array" ref="X166">IFERROR(IFERROR(IFERROR(IF(TODAY()&gt;=$H165,VLOOKUP(XLOOKUP(X$115,dds!$2:$2,dds!$4:$4),STOCKHISTORY($A166,XLOOKUP(X$115,dds!$2:$2,dds!$4:$4)),2,FALSE()),VLOOKUP(TODAY(),STOCKHISTORY($A166,TODAY()),2,FALSE())),VLOOKUP(TODAY()-1,STOCKHISTORY($A166,TODAY()-1),2,FALSE())),VLOOKUP(TODAY()-2,STOCKHISTORY($A166,TODAY()-2),2,FALSE())),$E76)</f>
        <v/>
      </c>
      <c r="Y166" s="368" t="str">
        <f t="array" ref="Y166">IFERROR(IFERROR(IFERROR(IF(TODAY()&gt;=$H165,VLOOKUP(XLOOKUP(Y$115,dds!$2:$2,dds!$4:$4),STOCKHISTORY($A166,XLOOKUP(Y$115,dds!$2:$2,dds!$4:$4)),2,FALSE()),VLOOKUP(TODAY(),STOCKHISTORY($A166,TODAY()),2,FALSE())),VLOOKUP(TODAY()-1,STOCKHISTORY($A166,TODAY()-1),2,FALSE())),VLOOKUP(TODAY()-2,STOCKHISTORY($A166,TODAY()-2),2,FALSE())),$E76)</f>
        <v/>
      </c>
      <c r="Z166" s="368" t="str">
        <f t="array" ref="Z166">IFERROR(IFERROR(IFERROR(IF(TODAY()&gt;=$H165,VLOOKUP(XLOOKUP(Z$115,dds!$2:$2,dds!$4:$4),STOCKHISTORY($A166,XLOOKUP(Z$115,dds!$2:$2,dds!$4:$4)),2,FALSE()),VLOOKUP(TODAY(),STOCKHISTORY($A166,TODAY()),2,FALSE())),VLOOKUP(TODAY()-1,STOCKHISTORY($A166,TODAY()-1),2,FALSE())),VLOOKUP(TODAY()-2,STOCKHISTORY($A166,TODAY()-2),2,FALSE())),$E76)</f>
        <v/>
      </c>
      <c r="AA166" s="368" t="str">
        <f t="array" ref="AA166">IFERROR(IFERROR(IFERROR(IF(TODAY()&gt;=$H165,VLOOKUP(XLOOKUP(AA$115,dds!$2:$2,dds!$4:$4),STOCKHISTORY($A166,XLOOKUP(AA$115,dds!$2:$2,dds!$4:$4)),2,FALSE()),VLOOKUP(TODAY(),STOCKHISTORY($A166,TODAY()),2,FALSE())),VLOOKUP(TODAY()-1,STOCKHISTORY($A166,TODAY()-1),2,FALSE())),VLOOKUP(TODAY()-2,STOCKHISTORY($A166,TODAY()-2),2,FALSE())),$E76)</f>
        <v/>
      </c>
      <c r="AB166" s="368" t="str">
        <f t="array" ref="AB166">IFERROR(IFERROR(IFERROR(IF(TODAY()&gt;=$H165,VLOOKUP(XLOOKUP(AB$115,dds!$2:$2,dds!$4:$4),STOCKHISTORY($A166,XLOOKUP(AB$115,dds!$2:$2,dds!$4:$4)),2,FALSE()),VLOOKUP(TODAY(),STOCKHISTORY($A166,TODAY()),2,FALSE())),VLOOKUP(TODAY()-1,STOCKHISTORY($A166,TODAY()-1),2,FALSE())),VLOOKUP(TODAY()-2,STOCKHISTORY($A166,TODAY()-2),2,FALSE())),$E76)</f>
        <v/>
      </c>
      <c r="AC166" s="368" t="str">
        <f t="array" ref="AC166">IFERROR(IFERROR(IFERROR(IF(TODAY()&gt;=$H165,VLOOKUP(XLOOKUP(AC$115,dds!$2:$2,dds!$4:$4),STOCKHISTORY($A166,XLOOKUP(AC$115,dds!$2:$2,dds!$4:$4)),2,FALSE()),VLOOKUP(TODAY(),STOCKHISTORY($A166,TODAY()),2,FALSE())),VLOOKUP(TODAY()-1,STOCKHISTORY($A166,TODAY()-1),2,FALSE())),VLOOKUP(TODAY()-2,STOCKHISTORY($A166,TODAY()-2),2,FALSE())),$E76)</f>
        <v/>
      </c>
      <c r="AD166" s="368" t="str">
        <f t="array" ref="AD166">IFERROR(IFERROR(IFERROR(IF(TODAY()&gt;=$H165,VLOOKUP(XLOOKUP(AD$115,dds!$2:$2,dds!$4:$4),STOCKHISTORY($A166,XLOOKUP(AD$115,dds!$2:$2,dds!$4:$4)),2,FALSE()),VLOOKUP(TODAY(),STOCKHISTORY($A166,TODAY()),2,FALSE())),VLOOKUP(TODAY()-1,STOCKHISTORY($A166,TODAY()-1),2,FALSE())),VLOOKUP(TODAY()-2,STOCKHISTORY($A166,TODAY()-2),2,FALSE())),$E76)</f>
        <v/>
      </c>
      <c r="AE166" s="368" t="str">
        <f t="array" ref="AE166">IFERROR(IFERROR(IFERROR(IF(TODAY()&gt;=$H165,VLOOKUP(XLOOKUP(AE$115,dds!$2:$2,dds!$4:$4),STOCKHISTORY($A166,XLOOKUP(AE$115,dds!$2:$2,dds!$4:$4)),2,FALSE()),VLOOKUP(TODAY(),STOCKHISTORY($A166,TODAY()),2,FALSE())),VLOOKUP(TODAY()-1,STOCKHISTORY($A166,TODAY()-1),2,FALSE())),VLOOKUP(TODAY()-2,STOCKHISTORY($A166,TODAY()-2),2,FALSE())),$E76)</f>
        <v/>
      </c>
      <c r="AF166" s="368" t="str">
        <f t="array" ref="AF166">IFERROR(IFERROR(IFERROR(IF(TODAY()&gt;=$H165,VLOOKUP(XLOOKUP(AF$115,dds!$2:$2,dds!$4:$4),STOCKHISTORY($A166,XLOOKUP(AF$115,dds!$2:$2,dds!$4:$4)),2,FALSE()),VLOOKUP(TODAY(),STOCKHISTORY($A166,TODAY()),2,FALSE())),VLOOKUP(TODAY()-1,STOCKHISTORY($A166,TODAY()-1),2,FALSE())),VLOOKUP(TODAY()-2,STOCKHISTORY($A166,TODAY()-2),2,FALSE())),$E76)</f>
        <v/>
      </c>
      <c r="AG166" s="368" t="str">
        <f t="array" ref="AG166">IFERROR(IFERROR(IFERROR(IF(TODAY()&gt;=$H165,VLOOKUP(XLOOKUP(AG$115,dds!$2:$2,dds!$4:$4),STOCKHISTORY($A166,XLOOKUP(AG$115,dds!$2:$2,dds!$4:$4)),2,FALSE()),VLOOKUP(TODAY(),STOCKHISTORY($A166,TODAY()),2,FALSE())),VLOOKUP(TODAY()-1,STOCKHISTORY($A166,TODAY()-1),2,FALSE())),VLOOKUP(TODAY()-2,STOCKHISTORY($A166,TODAY()-2),2,FALSE())),$E76)</f>
        <v/>
      </c>
      <c r="AH166" s="368" t="str">
        <f t="array" ref="AH166">IFERROR(IFERROR(IFERROR(IF(TODAY()&gt;=$H165,VLOOKUP(XLOOKUP(AH$115,dds!$2:$2,dds!$4:$4),STOCKHISTORY($A166,XLOOKUP(AH$115,dds!$2:$2,dds!$4:$4)),2,FALSE()),VLOOKUP(TODAY(),STOCKHISTORY($A166,TODAY()),2,FALSE())),VLOOKUP(TODAY()-1,STOCKHISTORY($A166,TODAY()-1),2,FALSE())),VLOOKUP(TODAY()-2,STOCKHISTORY($A166,TODAY()-2),2,FALSE())),$E76)</f>
        <v/>
      </c>
      <c r="AI166" s="368" t="str">
        <f t="array" ref="AI166">IFERROR(IFERROR(IFERROR(IF(TODAY()&gt;=$H165,VLOOKUP(XLOOKUP(AI$115,dds!$2:$2,dds!$4:$4),STOCKHISTORY($A166,XLOOKUP(AI$115,dds!$2:$2,dds!$4:$4)),2,FALSE()),VLOOKUP(TODAY(),STOCKHISTORY($A166,TODAY()),2,FALSE())),VLOOKUP(TODAY()-1,STOCKHISTORY($A166,TODAY()-1),2,FALSE())),VLOOKUP(TODAY()-2,STOCKHISTORY($A166,TODAY()-2),2,FALSE())),$E76)</f>
        <v/>
      </c>
      <c r="AJ166" s="368" t="str">
        <f t="array" ref="AJ166">IFERROR(IFERROR(IFERROR(IF(TODAY()&gt;=$H165,VLOOKUP(XLOOKUP(AJ$115,dds!$2:$2,dds!$4:$4),STOCKHISTORY($A166,XLOOKUP(AJ$115,dds!$2:$2,dds!$4:$4)),2,FALSE()),VLOOKUP(TODAY(),STOCKHISTORY($A166,TODAY()),2,FALSE())),VLOOKUP(TODAY()-1,STOCKHISTORY($A166,TODAY()-1),2,FALSE())),VLOOKUP(TODAY()-2,STOCKHISTORY($A166,TODAY()-2),2,FALSE())),$E76)</f>
        <v/>
      </c>
      <c r="AK166" s="368" t="str">
        <f t="array" ref="AK166">IFERROR(IFERROR(IFERROR(IF(TODAY()&gt;=$H165,VLOOKUP(XLOOKUP(AK$115,dds!$2:$2,dds!$4:$4),STOCKHISTORY($A166,XLOOKUP(AK$115,dds!$2:$2,dds!$4:$4)),2,FALSE()),VLOOKUP(TODAY(),STOCKHISTORY($A166,TODAY()),2,FALSE())),VLOOKUP(TODAY()-1,STOCKHISTORY($A166,TODAY()-1),2,FALSE())),VLOOKUP(TODAY()-2,STOCKHISTORY($A166,TODAY()-2),2,FALSE())),$E76)</f>
        <v/>
      </c>
      <c r="AL166" s="368" t="str">
        <f t="array" ref="AL166">IFERROR(IFERROR(IFERROR(IF(TODAY()&gt;=$H165,VLOOKUP(XLOOKUP(AL$115,dds!$2:$2,dds!$4:$4),STOCKHISTORY($A166,XLOOKUP(AL$115,dds!$2:$2,dds!$4:$4)),2,FALSE()),VLOOKUP(TODAY(),STOCKHISTORY($A166,TODAY()),2,FALSE())),VLOOKUP(TODAY()-1,STOCKHISTORY($A166,TODAY()-1),2,FALSE())),VLOOKUP(TODAY()-2,STOCKHISTORY($A166,TODAY()-2),2,FALSE())),$E76)</f>
        <v/>
      </c>
      <c r="AM166" s="368" t="str">
        <f t="array" ref="AM166">IFERROR(IFERROR(IFERROR(IF(TODAY()&gt;=$H165,VLOOKUP(XLOOKUP(AM$115,dds!$2:$2,dds!$4:$4),STOCKHISTORY($A166,XLOOKUP(AM$115,dds!$2:$2,dds!$4:$4)),2,FALSE()),VLOOKUP(TODAY(),STOCKHISTORY($A166,TODAY()),2,FALSE())),VLOOKUP(TODAY()-1,STOCKHISTORY($A166,TODAY()-1),2,FALSE())),VLOOKUP(TODAY()-2,STOCKHISTORY($A166,TODAY()-2),2,FALSE())),$E76)</f>
        <v/>
      </c>
      <c r="AN166" s="368" t="str">
        <f t="array" ref="AN166">IFERROR(IFERROR(IFERROR(IF(TODAY()&gt;=$H165,VLOOKUP(XLOOKUP(AN$115,dds!$2:$2,dds!$4:$4),STOCKHISTORY($A166,XLOOKUP(AN$115,dds!$2:$2,dds!$4:$4)),2,FALSE()),VLOOKUP(TODAY(),STOCKHISTORY($A166,TODAY()),2,FALSE())),VLOOKUP(TODAY()-1,STOCKHISTORY($A166,TODAY()-1),2,FALSE())),VLOOKUP(TODAY()-2,STOCKHISTORY($A166,TODAY()-2),2,FALSE())),$E76)</f>
        <v/>
      </c>
      <c r="AO166" s="368" t="str">
        <f t="array" ref="AO166">IFERROR(IFERROR(IFERROR(IF(TODAY()&gt;=$H165,VLOOKUP(XLOOKUP(AO$115,dds!$2:$2,dds!$4:$4),STOCKHISTORY($A166,XLOOKUP(AO$115,dds!$2:$2,dds!$4:$4)),2,FALSE()),VLOOKUP(TODAY(),STOCKHISTORY($A166,TODAY()),2,FALSE())),VLOOKUP(TODAY()-1,STOCKHISTORY($A166,TODAY()-1),2,FALSE())),VLOOKUP(TODAY()-2,STOCKHISTORY($A166,TODAY()-2),2,FALSE())),$E76)</f>
        <v/>
      </c>
      <c r="AP166" s="368" t="str">
        <f t="array" ref="AP166">IFERROR(IFERROR(IFERROR(IF(TODAY()&gt;=$H165,VLOOKUP(XLOOKUP(AP$115,dds!$2:$2,dds!$4:$4),STOCKHISTORY($A166,XLOOKUP(AP$115,dds!$2:$2,dds!$4:$4)),2,FALSE()),VLOOKUP(TODAY(),STOCKHISTORY($A166,TODAY()),2,FALSE())),VLOOKUP(TODAY()-1,STOCKHISTORY($A166,TODAY()-1),2,FALSE())),VLOOKUP(TODAY()-2,STOCKHISTORY($A166,TODAY()-2),2,FALSE())),$E76)</f>
        <v/>
      </c>
      <c r="AQ166" s="368" t="str">
        <f t="array" ref="AQ166">IFERROR(IFERROR(IFERROR(IF(TODAY()&gt;=$H165,VLOOKUP(XLOOKUP(AQ$115,dds!$2:$2,dds!$4:$4),STOCKHISTORY($A166,XLOOKUP(AQ$115,dds!$2:$2,dds!$4:$4)),2,FALSE()),VLOOKUP(TODAY(),STOCKHISTORY($A166,TODAY()),2,FALSE())),VLOOKUP(TODAY()-1,STOCKHISTORY($A166,TODAY()-1),2,FALSE())),VLOOKUP(TODAY()-2,STOCKHISTORY($A166,TODAY()-2),2,FALSE())),$E76)</f>
        <v/>
      </c>
      <c r="AR166" s="368" t="str">
        <f t="array" ref="AR166">IFERROR(IFERROR(IFERROR(IF(TODAY()&gt;=$H165,VLOOKUP(XLOOKUP(AR$115,dds!$2:$2,dds!$4:$4),STOCKHISTORY($A166,XLOOKUP(AR$115,dds!$2:$2,dds!$4:$4)),2,FALSE()),VLOOKUP(TODAY(),STOCKHISTORY($A166,TODAY()),2,FALSE())),VLOOKUP(TODAY()-1,STOCKHISTORY($A166,TODAY()-1),2,FALSE())),VLOOKUP(TODAY()-2,STOCKHISTORY($A166,TODAY()-2),2,FALSE())),$E76)</f>
        <v/>
      </c>
      <c r="AS166" s="368" t="str">
        <f t="array" ref="AS166">IFERROR(IFERROR(IFERROR(IF(TODAY()&gt;=$H165,VLOOKUP(XLOOKUP(AS$115,dds!$2:$2,dds!$4:$4),STOCKHISTORY($A166,XLOOKUP(AS$115,dds!$2:$2,dds!$4:$4)),2,FALSE()),VLOOKUP(TODAY(),STOCKHISTORY($A166,TODAY()),2,FALSE())),VLOOKUP(TODAY()-1,STOCKHISTORY($A166,TODAY()-1),2,FALSE())),VLOOKUP(TODAY()-2,STOCKHISTORY($A166,TODAY()-2),2,FALSE())),$E76)</f>
        <v/>
      </c>
      <c r="AT166" s="368" t="str">
        <f t="array" ref="AT166">IFERROR(IFERROR(IFERROR(IF(TODAY()&gt;=$H165,VLOOKUP(XLOOKUP(AT$115,dds!$2:$2,dds!$4:$4),STOCKHISTORY($A166,XLOOKUP(AT$115,dds!$2:$2,dds!$4:$4)),2,FALSE()),VLOOKUP(TODAY(),STOCKHISTORY($A166,TODAY()),2,FALSE())),VLOOKUP(TODAY()-1,STOCKHISTORY($A166,TODAY()-1),2,FALSE())),VLOOKUP(TODAY()-2,STOCKHISTORY($A166,TODAY()-2),2,FALSE())),$E76)</f>
        <v/>
      </c>
      <c r="AU166" s="368" t="str">
        <f t="array" ref="AU166">IFERROR(IFERROR(IFERROR(IF(TODAY()&gt;=$H165,VLOOKUP(XLOOKUP(AU$115,dds!$2:$2,dds!$4:$4),STOCKHISTORY($A166,XLOOKUP(AU$115,dds!$2:$2,dds!$4:$4)),2,FALSE()),VLOOKUP(TODAY(),STOCKHISTORY($A166,TODAY()),2,FALSE())),VLOOKUP(TODAY()-1,STOCKHISTORY($A166,TODAY()-1),2,FALSE())),VLOOKUP(TODAY()-2,STOCKHISTORY($A166,TODAY()-2),2,FALSE())),$E76)</f>
        <v/>
      </c>
      <c r="AV166" s="368" t="str">
        <f t="array" ref="AV166">IFERROR(IFERROR(IFERROR(IF(TODAY()&gt;=$H165,VLOOKUP(XLOOKUP(AV$115,dds!$2:$2,dds!$4:$4),STOCKHISTORY($A166,XLOOKUP(AV$115,dds!$2:$2,dds!$4:$4)),2,FALSE()),VLOOKUP(TODAY(),STOCKHISTORY($A166,TODAY()),2,FALSE())),VLOOKUP(TODAY()-1,STOCKHISTORY($A166,TODAY()-1),2,FALSE())),VLOOKUP(TODAY()-2,STOCKHISTORY($A166,TODAY()-2),2,FALSE())),$E76)</f>
        <v/>
      </c>
      <c r="AW166" s="368" t="str">
        <f t="array" ref="AW166">IFERROR(IFERROR(IFERROR(IF(TODAY()&gt;=$H165,VLOOKUP(XLOOKUP(AW$115,dds!$2:$2,dds!$4:$4),STOCKHISTORY($A166,XLOOKUP(AW$115,dds!$2:$2,dds!$4:$4)),2,FALSE()),VLOOKUP(TODAY(),STOCKHISTORY($A166,TODAY()),2,FALSE())),VLOOKUP(TODAY()-1,STOCKHISTORY($A166,TODAY()-1),2,FALSE())),VLOOKUP(TODAY()-2,STOCKHISTORY($A166,TODAY()-2),2,FALSE())),$E76)</f>
        <v/>
      </c>
      <c r="AX166" s="368" t="str">
        <f t="array" ref="AX166">IFERROR(IFERROR(IFERROR(IF(TODAY()&gt;=$H165,VLOOKUP(XLOOKUP(AX$115,dds!$2:$2,dds!$4:$4),STOCKHISTORY($A166,XLOOKUP(AX$115,dds!$2:$2,dds!$4:$4)),2,FALSE()),VLOOKUP(TODAY(),STOCKHISTORY($A166,TODAY()),2,FALSE())),VLOOKUP(TODAY()-1,STOCKHISTORY($A166,TODAY()-1),2,FALSE())),VLOOKUP(TODAY()-2,STOCKHISTORY($A166,TODAY()-2),2,FALSE())),$E76)</f>
        <v/>
      </c>
      <c r="AY166" s="368" t="str">
        <f t="array" ref="AY166">IFERROR(IFERROR(IFERROR(IF(TODAY()&gt;=$H165,VLOOKUP(XLOOKUP(AY$115,dds!$2:$2,dds!$4:$4),STOCKHISTORY($A166,XLOOKUP(AY$115,dds!$2:$2,dds!$4:$4)),2,FALSE()),VLOOKUP(TODAY(),STOCKHISTORY($A166,TODAY()),2,FALSE())),VLOOKUP(TODAY()-1,STOCKHISTORY($A166,TODAY()-1),2,FALSE())),VLOOKUP(TODAY()-2,STOCKHISTORY($A166,TODAY()-2),2,FALSE())),$E76)</f>
        <v/>
      </c>
      <c r="AZ166" s="368" t="str">
        <f t="array" ref="AZ166">IFERROR(IFERROR(IFERROR(IF(TODAY()&gt;=$H165,VLOOKUP(XLOOKUP(AZ$115,dds!$2:$2,dds!$4:$4),STOCKHISTORY($A166,XLOOKUP(AZ$115,dds!$2:$2,dds!$4:$4)),2,FALSE()),VLOOKUP(TODAY(),STOCKHISTORY($A166,TODAY()),2,FALSE())),VLOOKUP(TODAY()-1,STOCKHISTORY($A166,TODAY()-1),2,FALSE())),VLOOKUP(TODAY()-2,STOCKHISTORY($A166,TODAY()-2),2,FALSE())),$E76)</f>
        <v/>
      </c>
      <c r="BA166" s="368" t="str">
        <f t="array" ref="BA166">IFERROR(IFERROR(IFERROR(IF(TODAY()&gt;=$H165,VLOOKUP(XLOOKUP(BA$115,dds!$2:$2,dds!$4:$4),STOCKHISTORY($A166,XLOOKUP(BA$115,dds!$2:$2,dds!$4:$4)),2,FALSE()),VLOOKUP(TODAY(),STOCKHISTORY($A166,TODAY()),2,FALSE())),VLOOKUP(TODAY()-1,STOCKHISTORY($A166,TODAY()-1),2,FALSE())),VLOOKUP(TODAY()-2,STOCKHISTORY($A166,TODAY()-2),2,FALSE())),$E76)</f>
        <v/>
      </c>
      <c r="BB166" s="368" t="str">
        <f t="array" ref="BB166">IFERROR(IFERROR(IFERROR(IF(TODAY()&gt;=$H165,VLOOKUP(XLOOKUP(BB$115,dds!$2:$2,dds!$4:$4),STOCKHISTORY($A166,XLOOKUP(BB$115,dds!$2:$2,dds!$4:$4)),2,FALSE()),VLOOKUP(TODAY(),STOCKHISTORY($A166,TODAY()),2,FALSE())),VLOOKUP(TODAY()-1,STOCKHISTORY($A166,TODAY()-1),2,FALSE())),VLOOKUP(TODAY()-2,STOCKHISTORY($A166,TODAY()-2),2,FALSE())),$E76)</f>
        <v/>
      </c>
      <c r="BC166" s="368" t="str">
        <f t="array" ref="BC166">IFERROR(IFERROR(IFERROR(IF(TODAY()&gt;=$H165,VLOOKUP(XLOOKUP(BC$115,dds!$2:$2,dds!$4:$4),STOCKHISTORY($A166,XLOOKUP(BC$115,dds!$2:$2,dds!$4:$4)),2,FALSE()),VLOOKUP(TODAY(),STOCKHISTORY($A166,TODAY()),2,FALSE())),VLOOKUP(TODAY()-1,STOCKHISTORY($A166,TODAY()-1),2,FALSE())),VLOOKUP(TODAY()-2,STOCKHISTORY($A166,TODAY()-2),2,FALSE())),$E76)</f>
        <v/>
      </c>
      <c r="BD166" s="368" t="str">
        <f t="array" ref="BD166">IFERROR(IFERROR(IFERROR(IF(TODAY()&gt;=$H165,VLOOKUP(XLOOKUP(BD$115,dds!$2:$2,dds!$4:$4),STOCKHISTORY($A166,XLOOKUP(BD$115,dds!$2:$2,dds!$4:$4)),2,FALSE()),VLOOKUP(TODAY(),STOCKHISTORY($A166,TODAY()),2,FALSE())),VLOOKUP(TODAY()-1,STOCKHISTORY($A166,TODAY()-1),2,FALSE())),VLOOKUP(TODAY()-2,STOCKHISTORY($A166,TODAY()-2),2,FALSE())),$E76)</f>
        <v/>
      </c>
      <c r="BE166" s="368" t="str">
        <f t="array" ref="BE166">IFERROR(IFERROR(IFERROR(IF(TODAY()&gt;=$H165,VLOOKUP(XLOOKUP(BE$115,dds!$2:$2,dds!$4:$4),STOCKHISTORY($A166,XLOOKUP(BE$115,dds!$2:$2,dds!$4:$4)),2,FALSE()),VLOOKUP(TODAY(),STOCKHISTORY($A166,TODAY()),2,FALSE())),VLOOKUP(TODAY()-1,STOCKHISTORY($A166,TODAY()-1),2,FALSE())),VLOOKUP(TODAY()-2,STOCKHISTORY($A166,TODAY()-2),2,FALSE())),$E76)</f>
        <v/>
      </c>
      <c r="BF166" s="368" t="str">
        <f t="array" ref="BF166">IFERROR(IFERROR(IFERROR(IF(TODAY()&gt;=$H165,VLOOKUP(XLOOKUP(BF$115,dds!$2:$2,dds!$4:$4),STOCKHISTORY($A166,XLOOKUP(BF$115,dds!$2:$2,dds!$4:$4)),2,FALSE()),VLOOKUP(TODAY(),STOCKHISTORY($A166,TODAY()),2,FALSE())),VLOOKUP(TODAY()-1,STOCKHISTORY($A166,TODAY()-1),2,FALSE())),VLOOKUP(TODAY()-2,STOCKHISTORY($A166,TODAY()-2),2,FALSE())),$E76)</f>
        <v/>
      </c>
      <c r="BG166" s="368" t="str">
        <f t="array" ref="BG166">IFERROR(IFERROR(IFERROR(IF(TODAY()&gt;=$H165,VLOOKUP(XLOOKUP(BG$115,dds!$2:$2,dds!$4:$4),STOCKHISTORY($A166,XLOOKUP(BG$115,dds!$2:$2,dds!$4:$4)),2,FALSE()),VLOOKUP(TODAY(),STOCKHISTORY($A166,TODAY()),2,FALSE())),VLOOKUP(TODAY()-1,STOCKHISTORY($A166,TODAY()-1),2,FALSE())),VLOOKUP(TODAY()-2,STOCKHISTORY($A166,TODAY()-2),2,FALSE())),$E76)</f>
        <v/>
      </c>
      <c r="BH166" s="368" t="str">
        <f t="array" ref="BH166">IFERROR(IFERROR(IFERROR(IF(TODAY()&gt;=$H165,VLOOKUP(XLOOKUP(BH$115,dds!$2:$2,dds!$4:$4),STOCKHISTORY($A166,XLOOKUP(BH$115,dds!$2:$2,dds!$4:$4)),2,FALSE()),VLOOKUP(TODAY(),STOCKHISTORY($A166,TODAY()),2,FALSE())),VLOOKUP(TODAY()-1,STOCKHISTORY($A166,TODAY()-1),2,FALSE())),VLOOKUP(TODAY()-2,STOCKHISTORY($A166,TODAY()-2),2,FALSE())),$E76)</f>
        <v/>
      </c>
      <c r="BI166" s="368" t="str">
        <f t="array" ref="BI166">IFERROR(IFERROR(IFERROR(IF(TODAY()&gt;=$H165,VLOOKUP(XLOOKUP(BI$115,dds!$2:$2,dds!$4:$4),STOCKHISTORY($A166,XLOOKUP(BI$115,dds!$2:$2,dds!$4:$4)),2,FALSE()),VLOOKUP(TODAY(),STOCKHISTORY($A166,TODAY()),2,FALSE())),VLOOKUP(TODAY()-1,STOCKHISTORY($A166,TODAY()-1),2,FALSE())),VLOOKUP(TODAY()-2,STOCKHISTORY($A166,TODAY()-2),2,FALSE())),$E76)</f>
        <v/>
      </c>
      <c r="BJ166" s="368" t="str">
        <f t="array" ref="BJ166">IFERROR(IFERROR(IFERROR(IF(TODAY()&gt;=$H165,VLOOKUP(XLOOKUP(BJ$115,dds!$2:$2,dds!$4:$4),STOCKHISTORY($A166,XLOOKUP(BJ$115,dds!$2:$2,dds!$4:$4)),2,FALSE()),VLOOKUP(TODAY(),STOCKHISTORY($A166,TODAY()),2,FALSE())),VLOOKUP(TODAY()-1,STOCKHISTORY($A166,TODAY()-1),2,FALSE())),VLOOKUP(TODAY()-2,STOCKHISTORY($A166,TODAY()-2),2,FALSE())),$E76)</f>
        <v/>
      </c>
      <c r="BK166" s="368" t="str">
        <f t="array" ref="BK166">IFERROR(IFERROR(IFERROR(IF(TODAY()&gt;=$H165,VLOOKUP(XLOOKUP(BK$115,dds!$2:$2,dds!$4:$4),STOCKHISTORY($A166,XLOOKUP(BK$115,dds!$2:$2,dds!$4:$4)),2,FALSE()),VLOOKUP(TODAY(),STOCKHISTORY($A166,TODAY()),2,FALSE())),VLOOKUP(TODAY()-1,STOCKHISTORY($A166,TODAY()-1),2,FALSE())),VLOOKUP(TODAY()-2,STOCKHISTORY($A166,TODAY()-2),2,FALSE())),$E76)</f>
        <v/>
      </c>
      <c r="BL166" s="368" t="str">
        <f t="array" ref="BL166">IFERROR(IFERROR(IFERROR(IF(TODAY()&gt;=$H165,VLOOKUP(XLOOKUP(BL$115,dds!$2:$2,dds!$4:$4),STOCKHISTORY($A166,XLOOKUP(BL$115,dds!$2:$2,dds!$4:$4)),2,FALSE()),VLOOKUP(TODAY(),STOCKHISTORY($A166,TODAY()),2,FALSE())),VLOOKUP(TODAY()-1,STOCKHISTORY($A166,TODAY()-1),2,FALSE())),VLOOKUP(TODAY()-2,STOCKHISTORY($A166,TODAY()-2),2,FALSE())),$E76)</f>
        <v/>
      </c>
    </row>
    <row r="167" ht="14.25" customHeight="1">
      <c r="A167" s="367"/>
      <c r="B167" s="367"/>
      <c r="C167" s="440" t="str">
        <f t="shared" si="2"/>
        <v/>
      </c>
      <c r="D167" s="367"/>
      <c r="E167" s="368" t="str">
        <f t="array" ref="E167">IFERROR(IFERROR(IFERROR(IF(TODAY()&gt;=$H166,VLOOKUP(XLOOKUP(E$115,dds!$2:$2,dds!$4:$4),STOCKHISTORY($A167,XLOOKUP(E$115,dds!$2:$2,dds!$4:$4)),2,FALSE()),VLOOKUP(TODAY(),STOCKHISTORY($A167,TODAY()),2,FALSE())),VLOOKUP(TODAY()-1,STOCKHISTORY($A167,TODAY()-1),2,FALSE())),VLOOKUP(TODAY()-2,STOCKHISTORY($A167,TODAY()-2),2,FALSE())),$E77)</f>
        <v/>
      </c>
      <c r="F167" s="368" t="str">
        <f t="array" ref="F167">IFERROR(IFERROR(IFERROR(IF(TODAY()&gt;=$H166,VLOOKUP(XLOOKUP(F$115,dds!$2:$2,dds!$4:$4),STOCKHISTORY($A167,XLOOKUP(F$115,dds!$2:$2,dds!$4:$4)),2,FALSE()),VLOOKUP(TODAY(),STOCKHISTORY($A167,TODAY()),2,FALSE())),VLOOKUP(TODAY()-1,STOCKHISTORY($A167,TODAY()-1),2,FALSE())),VLOOKUP(TODAY()-2,STOCKHISTORY($A167,TODAY()-2),2,FALSE())),$E77)</f>
        <v/>
      </c>
      <c r="G167" s="368" t="str">
        <f t="array" ref="G167">IFERROR(IFERROR(IFERROR(IF(TODAY()&gt;=$H166,VLOOKUP(XLOOKUP(G$115,dds!$2:$2,dds!$4:$4),STOCKHISTORY($A167,XLOOKUP(G$115,dds!$2:$2,dds!$4:$4)),2,FALSE()),VLOOKUP(TODAY(),STOCKHISTORY($A167,TODAY()),2,FALSE())),VLOOKUP(TODAY()-1,STOCKHISTORY($A167,TODAY()-1),2,FALSE())),VLOOKUP(TODAY()-2,STOCKHISTORY($A167,TODAY()-2),2,FALSE())),$E77)</f>
        <v/>
      </c>
      <c r="H167" s="368" t="str">
        <f t="array" ref="H167">IFERROR(IFERROR(IFERROR(IF(TODAY()&gt;=$H166,VLOOKUP(XLOOKUP(H$115,dds!$2:$2,dds!$4:$4),STOCKHISTORY($A167,XLOOKUP(H$115,dds!$2:$2,dds!$4:$4)),2,FALSE()),VLOOKUP(TODAY(),STOCKHISTORY($A167,TODAY()),2,FALSE())),VLOOKUP(TODAY()-1,STOCKHISTORY($A167,TODAY()-1),2,FALSE())),VLOOKUP(TODAY()-2,STOCKHISTORY($A167,TODAY()-2),2,FALSE())),$E77)</f>
        <v/>
      </c>
      <c r="I167" s="368" t="str">
        <f t="array" ref="I167">IFERROR(IFERROR(IFERROR(IF(TODAY()&gt;=$H166,VLOOKUP(XLOOKUP(I$115,dds!$2:$2,dds!$4:$4),STOCKHISTORY($A167,XLOOKUP(I$115,dds!$2:$2,dds!$4:$4)),2,FALSE()),VLOOKUP(TODAY(),STOCKHISTORY($A167,TODAY()),2,FALSE())),VLOOKUP(TODAY()-1,STOCKHISTORY($A167,TODAY()-1),2,FALSE())),VLOOKUP(TODAY()-2,STOCKHISTORY($A167,TODAY()-2),2,FALSE())),$E77)</f>
        <v/>
      </c>
      <c r="J167" s="368" t="str">
        <f t="array" ref="J167">IFERROR(IFERROR(IFERROR(IF(TODAY()&gt;=$H166,VLOOKUP(XLOOKUP(J$115,dds!$2:$2,dds!$4:$4),STOCKHISTORY($A167,XLOOKUP(J$115,dds!$2:$2,dds!$4:$4)),2,FALSE()),VLOOKUP(TODAY(),STOCKHISTORY($A167,TODAY()),2,FALSE())),VLOOKUP(TODAY()-1,STOCKHISTORY($A167,TODAY()-1),2,FALSE())),VLOOKUP(TODAY()-2,STOCKHISTORY($A167,TODAY()-2),2,FALSE())),$E77)</f>
        <v/>
      </c>
      <c r="K167" s="368" t="str">
        <f t="array" ref="K167">IFERROR(IFERROR(IFERROR(IF(TODAY()&gt;=$H166,VLOOKUP(XLOOKUP(K$115,dds!$2:$2,dds!$4:$4),STOCKHISTORY($A167,XLOOKUP(K$115,dds!$2:$2,dds!$4:$4)),2,FALSE()),VLOOKUP(TODAY(),STOCKHISTORY($A167,TODAY()),2,FALSE())),VLOOKUP(TODAY()-1,STOCKHISTORY($A167,TODAY()-1),2,FALSE())),VLOOKUP(TODAY()-2,STOCKHISTORY($A167,TODAY()-2),2,FALSE())),$E77)</f>
        <v/>
      </c>
      <c r="L167" s="368" t="str">
        <f t="array" ref="L167">IFERROR(IFERROR(IFERROR(IF(TODAY()&gt;=$H166,VLOOKUP(XLOOKUP(L$115,dds!$2:$2,dds!$4:$4),STOCKHISTORY($A167,XLOOKUP(L$115,dds!$2:$2,dds!$4:$4)),2,FALSE()),VLOOKUP(TODAY(),STOCKHISTORY($A167,TODAY()),2,FALSE())),VLOOKUP(TODAY()-1,STOCKHISTORY($A167,TODAY()-1),2,FALSE())),VLOOKUP(TODAY()-2,STOCKHISTORY($A167,TODAY()-2),2,FALSE())),$E77)</f>
        <v/>
      </c>
      <c r="M167" s="368" t="str">
        <f t="array" ref="M167">IFERROR(IFERROR(IFERROR(IF(TODAY()&gt;=$H166,VLOOKUP(XLOOKUP(M$115,dds!$2:$2,dds!$4:$4),STOCKHISTORY($A167,XLOOKUP(M$115,dds!$2:$2,dds!$4:$4)),2,FALSE()),VLOOKUP(TODAY(),STOCKHISTORY($A167,TODAY()),2,FALSE())),VLOOKUP(TODAY()-1,STOCKHISTORY($A167,TODAY()-1),2,FALSE())),VLOOKUP(TODAY()-2,STOCKHISTORY($A167,TODAY()-2),2,FALSE())),$E77)</f>
        <v/>
      </c>
      <c r="N167" s="368" t="str">
        <f t="array" ref="N167">IFERROR(IFERROR(IFERROR(IF(TODAY()&gt;=$H166,VLOOKUP(XLOOKUP(N$115,dds!$2:$2,dds!$4:$4),STOCKHISTORY($A167,XLOOKUP(N$115,dds!$2:$2,dds!$4:$4)),2,FALSE()),VLOOKUP(TODAY(),STOCKHISTORY($A167,TODAY()),2,FALSE())),VLOOKUP(TODAY()-1,STOCKHISTORY($A167,TODAY()-1),2,FALSE())),VLOOKUP(TODAY()-2,STOCKHISTORY($A167,TODAY()-2),2,FALSE())),$E77)</f>
        <v/>
      </c>
      <c r="O167" s="368" t="str">
        <f t="array" ref="O167">IFERROR(IFERROR(IFERROR(IF(TODAY()&gt;=$H166,VLOOKUP(XLOOKUP(O$115,dds!$2:$2,dds!$4:$4),STOCKHISTORY($A167,XLOOKUP(O$115,dds!$2:$2,dds!$4:$4)),2,FALSE()),VLOOKUP(TODAY(),STOCKHISTORY($A167,TODAY()),2,FALSE())),VLOOKUP(TODAY()-1,STOCKHISTORY($A167,TODAY()-1),2,FALSE())),VLOOKUP(TODAY()-2,STOCKHISTORY($A167,TODAY()-2),2,FALSE())),$E77)</f>
        <v/>
      </c>
      <c r="P167" s="368" t="str">
        <f t="array" ref="P167">IFERROR(IFERROR(IFERROR(IF(TODAY()&gt;=$H166,VLOOKUP(XLOOKUP(P$115,dds!$2:$2,dds!$4:$4),STOCKHISTORY($A167,XLOOKUP(P$115,dds!$2:$2,dds!$4:$4)),2,FALSE()),VLOOKUP(TODAY(),STOCKHISTORY($A167,TODAY()),2,FALSE())),VLOOKUP(TODAY()-1,STOCKHISTORY($A167,TODAY()-1),2,FALSE())),VLOOKUP(TODAY()-2,STOCKHISTORY($A167,TODAY()-2),2,FALSE())),$E77)</f>
        <v/>
      </c>
      <c r="Q167" s="368" t="str">
        <f t="array" ref="Q167">IFERROR(IFERROR(IFERROR(IF(TODAY()&gt;=$H166,VLOOKUP(XLOOKUP(Q$115,dds!$2:$2,dds!$4:$4),STOCKHISTORY($A167,XLOOKUP(Q$115,dds!$2:$2,dds!$4:$4)),2,FALSE()),VLOOKUP(TODAY(),STOCKHISTORY($A167,TODAY()),2,FALSE())),VLOOKUP(TODAY()-1,STOCKHISTORY($A167,TODAY()-1),2,FALSE())),VLOOKUP(TODAY()-2,STOCKHISTORY($A167,TODAY()-2),2,FALSE())),$E77)</f>
        <v/>
      </c>
      <c r="R167" s="368" t="str">
        <f t="array" ref="R167">IFERROR(IFERROR(IFERROR(IF(TODAY()&gt;=$H166,VLOOKUP(XLOOKUP(R$115,dds!$2:$2,dds!$4:$4),STOCKHISTORY($A167,XLOOKUP(R$115,dds!$2:$2,dds!$4:$4)),2,FALSE()),VLOOKUP(TODAY(),STOCKHISTORY($A167,TODAY()),2,FALSE())),VLOOKUP(TODAY()-1,STOCKHISTORY($A167,TODAY()-1),2,FALSE())),VLOOKUP(TODAY()-2,STOCKHISTORY($A167,TODAY()-2),2,FALSE())),$E77)</f>
        <v/>
      </c>
      <c r="S167" s="368" t="str">
        <f t="array" ref="S167">IFERROR(IFERROR(IFERROR(IF(TODAY()&gt;=$H166,VLOOKUP(XLOOKUP(S$115,dds!$2:$2,dds!$4:$4),STOCKHISTORY($A167,XLOOKUP(S$115,dds!$2:$2,dds!$4:$4)),2,FALSE()),VLOOKUP(TODAY(),STOCKHISTORY($A167,TODAY()),2,FALSE())),VLOOKUP(TODAY()-1,STOCKHISTORY($A167,TODAY()-1),2,FALSE())),VLOOKUP(TODAY()-2,STOCKHISTORY($A167,TODAY()-2),2,FALSE())),$E77)</f>
        <v/>
      </c>
      <c r="T167" s="368" t="str">
        <f t="array" ref="T167">IFERROR(IFERROR(IFERROR(IF(TODAY()&gt;=$H166,VLOOKUP(XLOOKUP(T$115,dds!$2:$2,dds!$4:$4),STOCKHISTORY($A167,XLOOKUP(T$115,dds!$2:$2,dds!$4:$4)),2,FALSE()),VLOOKUP(TODAY(),STOCKHISTORY($A167,TODAY()),2,FALSE())),VLOOKUP(TODAY()-1,STOCKHISTORY($A167,TODAY()-1),2,FALSE())),VLOOKUP(TODAY()-2,STOCKHISTORY($A167,TODAY()-2),2,FALSE())),$E77)</f>
        <v/>
      </c>
      <c r="U167" s="368" t="str">
        <f t="array" ref="U167">IFERROR(IFERROR(IFERROR(IF(TODAY()&gt;=$H166,VLOOKUP(XLOOKUP(U$115,dds!$2:$2,dds!$4:$4),STOCKHISTORY($A167,XLOOKUP(U$115,dds!$2:$2,dds!$4:$4)),2,FALSE()),VLOOKUP(TODAY(),STOCKHISTORY($A167,TODAY()),2,FALSE())),VLOOKUP(TODAY()-1,STOCKHISTORY($A167,TODAY()-1),2,FALSE())),VLOOKUP(TODAY()-2,STOCKHISTORY($A167,TODAY()-2),2,FALSE())),$E77)</f>
        <v/>
      </c>
      <c r="V167" s="368" t="str">
        <f t="array" ref="V167">IFERROR(IFERROR(IFERROR(IF(TODAY()&gt;=$H166,VLOOKUP(XLOOKUP(V$115,dds!$2:$2,dds!$4:$4),STOCKHISTORY($A167,XLOOKUP(V$115,dds!$2:$2,dds!$4:$4)),2,FALSE()),VLOOKUP(TODAY(),STOCKHISTORY($A167,TODAY()),2,FALSE())),VLOOKUP(TODAY()-1,STOCKHISTORY($A167,TODAY()-1),2,FALSE())),VLOOKUP(TODAY()-2,STOCKHISTORY($A167,TODAY()-2),2,FALSE())),$E77)</f>
        <v/>
      </c>
      <c r="W167" s="368" t="str">
        <f t="array" ref="W167">IFERROR(IFERROR(IFERROR(IF(TODAY()&gt;=$H166,VLOOKUP(XLOOKUP(W$115,dds!$2:$2,dds!$4:$4),STOCKHISTORY($A167,XLOOKUP(W$115,dds!$2:$2,dds!$4:$4)),2,FALSE()),VLOOKUP(TODAY(),STOCKHISTORY($A167,TODAY()),2,FALSE())),VLOOKUP(TODAY()-1,STOCKHISTORY($A167,TODAY()-1),2,FALSE())),VLOOKUP(TODAY()-2,STOCKHISTORY($A167,TODAY()-2),2,FALSE())),$E77)</f>
        <v/>
      </c>
      <c r="X167" s="368" t="str">
        <f t="array" ref="X167">IFERROR(IFERROR(IFERROR(IF(TODAY()&gt;=$H166,VLOOKUP(XLOOKUP(X$115,dds!$2:$2,dds!$4:$4),STOCKHISTORY($A167,XLOOKUP(X$115,dds!$2:$2,dds!$4:$4)),2,FALSE()),VLOOKUP(TODAY(),STOCKHISTORY($A167,TODAY()),2,FALSE())),VLOOKUP(TODAY()-1,STOCKHISTORY($A167,TODAY()-1),2,FALSE())),VLOOKUP(TODAY()-2,STOCKHISTORY($A167,TODAY()-2),2,FALSE())),$E77)</f>
        <v/>
      </c>
      <c r="Y167" s="368" t="str">
        <f t="array" ref="Y167">IFERROR(IFERROR(IFERROR(IF(TODAY()&gt;=$H166,VLOOKUP(XLOOKUP(Y$115,dds!$2:$2,dds!$4:$4),STOCKHISTORY($A167,XLOOKUP(Y$115,dds!$2:$2,dds!$4:$4)),2,FALSE()),VLOOKUP(TODAY(),STOCKHISTORY($A167,TODAY()),2,FALSE())),VLOOKUP(TODAY()-1,STOCKHISTORY($A167,TODAY()-1),2,FALSE())),VLOOKUP(TODAY()-2,STOCKHISTORY($A167,TODAY()-2),2,FALSE())),$E77)</f>
        <v/>
      </c>
      <c r="Z167" s="368" t="str">
        <f t="array" ref="Z167">IFERROR(IFERROR(IFERROR(IF(TODAY()&gt;=$H166,VLOOKUP(XLOOKUP(Z$115,dds!$2:$2,dds!$4:$4),STOCKHISTORY($A167,XLOOKUP(Z$115,dds!$2:$2,dds!$4:$4)),2,FALSE()),VLOOKUP(TODAY(),STOCKHISTORY($A167,TODAY()),2,FALSE())),VLOOKUP(TODAY()-1,STOCKHISTORY($A167,TODAY()-1),2,FALSE())),VLOOKUP(TODAY()-2,STOCKHISTORY($A167,TODAY()-2),2,FALSE())),$E77)</f>
        <v/>
      </c>
      <c r="AA167" s="368" t="str">
        <f t="array" ref="AA167">IFERROR(IFERROR(IFERROR(IF(TODAY()&gt;=$H166,VLOOKUP(XLOOKUP(AA$115,dds!$2:$2,dds!$4:$4),STOCKHISTORY($A167,XLOOKUP(AA$115,dds!$2:$2,dds!$4:$4)),2,FALSE()),VLOOKUP(TODAY(),STOCKHISTORY($A167,TODAY()),2,FALSE())),VLOOKUP(TODAY()-1,STOCKHISTORY($A167,TODAY()-1),2,FALSE())),VLOOKUP(TODAY()-2,STOCKHISTORY($A167,TODAY()-2),2,FALSE())),$E77)</f>
        <v/>
      </c>
      <c r="AB167" s="368" t="str">
        <f t="array" ref="AB167">IFERROR(IFERROR(IFERROR(IF(TODAY()&gt;=$H166,VLOOKUP(XLOOKUP(AB$115,dds!$2:$2,dds!$4:$4),STOCKHISTORY($A167,XLOOKUP(AB$115,dds!$2:$2,dds!$4:$4)),2,FALSE()),VLOOKUP(TODAY(),STOCKHISTORY($A167,TODAY()),2,FALSE())),VLOOKUP(TODAY()-1,STOCKHISTORY($A167,TODAY()-1),2,FALSE())),VLOOKUP(TODAY()-2,STOCKHISTORY($A167,TODAY()-2),2,FALSE())),$E77)</f>
        <v/>
      </c>
      <c r="AC167" s="368" t="str">
        <f t="array" ref="AC167">IFERROR(IFERROR(IFERROR(IF(TODAY()&gt;=$H166,VLOOKUP(XLOOKUP(AC$115,dds!$2:$2,dds!$4:$4),STOCKHISTORY($A167,XLOOKUP(AC$115,dds!$2:$2,dds!$4:$4)),2,FALSE()),VLOOKUP(TODAY(),STOCKHISTORY($A167,TODAY()),2,FALSE())),VLOOKUP(TODAY()-1,STOCKHISTORY($A167,TODAY()-1),2,FALSE())),VLOOKUP(TODAY()-2,STOCKHISTORY($A167,TODAY()-2),2,FALSE())),$E77)</f>
        <v/>
      </c>
      <c r="AD167" s="368" t="str">
        <f t="array" ref="AD167">IFERROR(IFERROR(IFERROR(IF(TODAY()&gt;=$H166,VLOOKUP(XLOOKUP(AD$115,dds!$2:$2,dds!$4:$4),STOCKHISTORY($A167,XLOOKUP(AD$115,dds!$2:$2,dds!$4:$4)),2,FALSE()),VLOOKUP(TODAY(),STOCKHISTORY($A167,TODAY()),2,FALSE())),VLOOKUP(TODAY()-1,STOCKHISTORY($A167,TODAY()-1),2,FALSE())),VLOOKUP(TODAY()-2,STOCKHISTORY($A167,TODAY()-2),2,FALSE())),$E77)</f>
        <v/>
      </c>
      <c r="AE167" s="368" t="str">
        <f t="array" ref="AE167">IFERROR(IFERROR(IFERROR(IF(TODAY()&gt;=$H166,VLOOKUP(XLOOKUP(AE$115,dds!$2:$2,dds!$4:$4),STOCKHISTORY($A167,XLOOKUP(AE$115,dds!$2:$2,dds!$4:$4)),2,FALSE()),VLOOKUP(TODAY(),STOCKHISTORY($A167,TODAY()),2,FALSE())),VLOOKUP(TODAY()-1,STOCKHISTORY($A167,TODAY()-1),2,FALSE())),VLOOKUP(TODAY()-2,STOCKHISTORY($A167,TODAY()-2),2,FALSE())),$E77)</f>
        <v/>
      </c>
      <c r="AF167" s="368" t="str">
        <f t="array" ref="AF167">IFERROR(IFERROR(IFERROR(IF(TODAY()&gt;=$H166,VLOOKUP(XLOOKUP(AF$115,dds!$2:$2,dds!$4:$4),STOCKHISTORY($A167,XLOOKUP(AF$115,dds!$2:$2,dds!$4:$4)),2,FALSE()),VLOOKUP(TODAY(),STOCKHISTORY($A167,TODAY()),2,FALSE())),VLOOKUP(TODAY()-1,STOCKHISTORY($A167,TODAY()-1),2,FALSE())),VLOOKUP(TODAY()-2,STOCKHISTORY($A167,TODAY()-2),2,FALSE())),$E77)</f>
        <v/>
      </c>
      <c r="AG167" s="368" t="str">
        <f t="array" ref="AG167">IFERROR(IFERROR(IFERROR(IF(TODAY()&gt;=$H166,VLOOKUP(XLOOKUP(AG$115,dds!$2:$2,dds!$4:$4),STOCKHISTORY($A167,XLOOKUP(AG$115,dds!$2:$2,dds!$4:$4)),2,FALSE()),VLOOKUP(TODAY(),STOCKHISTORY($A167,TODAY()),2,FALSE())),VLOOKUP(TODAY()-1,STOCKHISTORY($A167,TODAY()-1),2,FALSE())),VLOOKUP(TODAY()-2,STOCKHISTORY($A167,TODAY()-2),2,FALSE())),$E77)</f>
        <v/>
      </c>
      <c r="AH167" s="368" t="str">
        <f t="array" ref="AH167">IFERROR(IFERROR(IFERROR(IF(TODAY()&gt;=$H166,VLOOKUP(XLOOKUP(AH$115,dds!$2:$2,dds!$4:$4),STOCKHISTORY($A167,XLOOKUP(AH$115,dds!$2:$2,dds!$4:$4)),2,FALSE()),VLOOKUP(TODAY(),STOCKHISTORY($A167,TODAY()),2,FALSE())),VLOOKUP(TODAY()-1,STOCKHISTORY($A167,TODAY()-1),2,FALSE())),VLOOKUP(TODAY()-2,STOCKHISTORY($A167,TODAY()-2),2,FALSE())),$E77)</f>
        <v/>
      </c>
      <c r="AI167" s="368" t="str">
        <f t="array" ref="AI167">IFERROR(IFERROR(IFERROR(IF(TODAY()&gt;=$H166,VLOOKUP(XLOOKUP(AI$115,dds!$2:$2,dds!$4:$4),STOCKHISTORY($A167,XLOOKUP(AI$115,dds!$2:$2,dds!$4:$4)),2,FALSE()),VLOOKUP(TODAY(),STOCKHISTORY($A167,TODAY()),2,FALSE())),VLOOKUP(TODAY()-1,STOCKHISTORY($A167,TODAY()-1),2,FALSE())),VLOOKUP(TODAY()-2,STOCKHISTORY($A167,TODAY()-2),2,FALSE())),$E77)</f>
        <v/>
      </c>
      <c r="AJ167" s="368" t="str">
        <f t="array" ref="AJ167">IFERROR(IFERROR(IFERROR(IF(TODAY()&gt;=$H166,VLOOKUP(XLOOKUP(AJ$115,dds!$2:$2,dds!$4:$4),STOCKHISTORY($A167,XLOOKUP(AJ$115,dds!$2:$2,dds!$4:$4)),2,FALSE()),VLOOKUP(TODAY(),STOCKHISTORY($A167,TODAY()),2,FALSE())),VLOOKUP(TODAY()-1,STOCKHISTORY($A167,TODAY()-1),2,FALSE())),VLOOKUP(TODAY()-2,STOCKHISTORY($A167,TODAY()-2),2,FALSE())),$E77)</f>
        <v/>
      </c>
      <c r="AK167" s="368" t="str">
        <f t="array" ref="AK167">IFERROR(IFERROR(IFERROR(IF(TODAY()&gt;=$H166,VLOOKUP(XLOOKUP(AK$115,dds!$2:$2,dds!$4:$4),STOCKHISTORY($A167,XLOOKUP(AK$115,dds!$2:$2,dds!$4:$4)),2,FALSE()),VLOOKUP(TODAY(),STOCKHISTORY($A167,TODAY()),2,FALSE())),VLOOKUP(TODAY()-1,STOCKHISTORY($A167,TODAY()-1),2,FALSE())),VLOOKUP(TODAY()-2,STOCKHISTORY($A167,TODAY()-2),2,FALSE())),$E77)</f>
        <v/>
      </c>
      <c r="AL167" s="368" t="str">
        <f t="array" ref="AL167">IFERROR(IFERROR(IFERROR(IF(TODAY()&gt;=$H166,VLOOKUP(XLOOKUP(AL$115,dds!$2:$2,dds!$4:$4),STOCKHISTORY($A167,XLOOKUP(AL$115,dds!$2:$2,dds!$4:$4)),2,FALSE()),VLOOKUP(TODAY(),STOCKHISTORY($A167,TODAY()),2,FALSE())),VLOOKUP(TODAY()-1,STOCKHISTORY($A167,TODAY()-1),2,FALSE())),VLOOKUP(TODAY()-2,STOCKHISTORY($A167,TODAY()-2),2,FALSE())),$E77)</f>
        <v/>
      </c>
      <c r="AM167" s="368" t="str">
        <f t="array" ref="AM167">IFERROR(IFERROR(IFERROR(IF(TODAY()&gt;=$H166,VLOOKUP(XLOOKUP(AM$115,dds!$2:$2,dds!$4:$4),STOCKHISTORY($A167,XLOOKUP(AM$115,dds!$2:$2,dds!$4:$4)),2,FALSE()),VLOOKUP(TODAY(),STOCKHISTORY($A167,TODAY()),2,FALSE())),VLOOKUP(TODAY()-1,STOCKHISTORY($A167,TODAY()-1),2,FALSE())),VLOOKUP(TODAY()-2,STOCKHISTORY($A167,TODAY()-2),2,FALSE())),$E77)</f>
        <v/>
      </c>
      <c r="AN167" s="368" t="str">
        <f t="array" ref="AN167">IFERROR(IFERROR(IFERROR(IF(TODAY()&gt;=$H166,VLOOKUP(XLOOKUP(AN$115,dds!$2:$2,dds!$4:$4),STOCKHISTORY($A167,XLOOKUP(AN$115,dds!$2:$2,dds!$4:$4)),2,FALSE()),VLOOKUP(TODAY(),STOCKHISTORY($A167,TODAY()),2,FALSE())),VLOOKUP(TODAY()-1,STOCKHISTORY($A167,TODAY()-1),2,FALSE())),VLOOKUP(TODAY()-2,STOCKHISTORY($A167,TODAY()-2),2,FALSE())),$E77)</f>
        <v/>
      </c>
      <c r="AO167" s="368" t="str">
        <f t="array" ref="AO167">IFERROR(IFERROR(IFERROR(IF(TODAY()&gt;=$H166,VLOOKUP(XLOOKUP(AO$115,dds!$2:$2,dds!$4:$4),STOCKHISTORY($A167,XLOOKUP(AO$115,dds!$2:$2,dds!$4:$4)),2,FALSE()),VLOOKUP(TODAY(),STOCKHISTORY($A167,TODAY()),2,FALSE())),VLOOKUP(TODAY()-1,STOCKHISTORY($A167,TODAY()-1),2,FALSE())),VLOOKUP(TODAY()-2,STOCKHISTORY($A167,TODAY()-2),2,FALSE())),$E77)</f>
        <v/>
      </c>
      <c r="AP167" s="368" t="str">
        <f t="array" ref="AP167">IFERROR(IFERROR(IFERROR(IF(TODAY()&gt;=$H166,VLOOKUP(XLOOKUP(AP$115,dds!$2:$2,dds!$4:$4),STOCKHISTORY($A167,XLOOKUP(AP$115,dds!$2:$2,dds!$4:$4)),2,FALSE()),VLOOKUP(TODAY(),STOCKHISTORY($A167,TODAY()),2,FALSE())),VLOOKUP(TODAY()-1,STOCKHISTORY($A167,TODAY()-1),2,FALSE())),VLOOKUP(TODAY()-2,STOCKHISTORY($A167,TODAY()-2),2,FALSE())),$E77)</f>
        <v/>
      </c>
      <c r="AQ167" s="368" t="str">
        <f t="array" ref="AQ167">IFERROR(IFERROR(IFERROR(IF(TODAY()&gt;=$H166,VLOOKUP(XLOOKUP(AQ$115,dds!$2:$2,dds!$4:$4),STOCKHISTORY($A167,XLOOKUP(AQ$115,dds!$2:$2,dds!$4:$4)),2,FALSE()),VLOOKUP(TODAY(),STOCKHISTORY($A167,TODAY()),2,FALSE())),VLOOKUP(TODAY()-1,STOCKHISTORY($A167,TODAY()-1),2,FALSE())),VLOOKUP(TODAY()-2,STOCKHISTORY($A167,TODAY()-2),2,FALSE())),$E77)</f>
        <v/>
      </c>
      <c r="AR167" s="368" t="str">
        <f t="array" ref="AR167">IFERROR(IFERROR(IFERROR(IF(TODAY()&gt;=$H166,VLOOKUP(XLOOKUP(AR$115,dds!$2:$2,dds!$4:$4),STOCKHISTORY($A167,XLOOKUP(AR$115,dds!$2:$2,dds!$4:$4)),2,FALSE()),VLOOKUP(TODAY(),STOCKHISTORY($A167,TODAY()),2,FALSE())),VLOOKUP(TODAY()-1,STOCKHISTORY($A167,TODAY()-1),2,FALSE())),VLOOKUP(TODAY()-2,STOCKHISTORY($A167,TODAY()-2),2,FALSE())),$E77)</f>
        <v/>
      </c>
      <c r="AS167" s="368" t="str">
        <f t="array" ref="AS167">IFERROR(IFERROR(IFERROR(IF(TODAY()&gt;=$H166,VLOOKUP(XLOOKUP(AS$115,dds!$2:$2,dds!$4:$4),STOCKHISTORY($A167,XLOOKUP(AS$115,dds!$2:$2,dds!$4:$4)),2,FALSE()),VLOOKUP(TODAY(),STOCKHISTORY($A167,TODAY()),2,FALSE())),VLOOKUP(TODAY()-1,STOCKHISTORY($A167,TODAY()-1),2,FALSE())),VLOOKUP(TODAY()-2,STOCKHISTORY($A167,TODAY()-2),2,FALSE())),$E77)</f>
        <v/>
      </c>
      <c r="AT167" s="368" t="str">
        <f t="array" ref="AT167">IFERROR(IFERROR(IFERROR(IF(TODAY()&gt;=$H166,VLOOKUP(XLOOKUP(AT$115,dds!$2:$2,dds!$4:$4),STOCKHISTORY($A167,XLOOKUP(AT$115,dds!$2:$2,dds!$4:$4)),2,FALSE()),VLOOKUP(TODAY(),STOCKHISTORY($A167,TODAY()),2,FALSE())),VLOOKUP(TODAY()-1,STOCKHISTORY($A167,TODAY()-1),2,FALSE())),VLOOKUP(TODAY()-2,STOCKHISTORY($A167,TODAY()-2),2,FALSE())),$E77)</f>
        <v/>
      </c>
      <c r="AU167" s="368" t="str">
        <f t="array" ref="AU167">IFERROR(IFERROR(IFERROR(IF(TODAY()&gt;=$H166,VLOOKUP(XLOOKUP(AU$115,dds!$2:$2,dds!$4:$4),STOCKHISTORY($A167,XLOOKUP(AU$115,dds!$2:$2,dds!$4:$4)),2,FALSE()),VLOOKUP(TODAY(),STOCKHISTORY($A167,TODAY()),2,FALSE())),VLOOKUP(TODAY()-1,STOCKHISTORY($A167,TODAY()-1),2,FALSE())),VLOOKUP(TODAY()-2,STOCKHISTORY($A167,TODAY()-2),2,FALSE())),$E77)</f>
        <v/>
      </c>
      <c r="AV167" s="368" t="str">
        <f t="array" ref="AV167">IFERROR(IFERROR(IFERROR(IF(TODAY()&gt;=$H166,VLOOKUP(XLOOKUP(AV$115,dds!$2:$2,dds!$4:$4),STOCKHISTORY($A167,XLOOKUP(AV$115,dds!$2:$2,dds!$4:$4)),2,FALSE()),VLOOKUP(TODAY(),STOCKHISTORY($A167,TODAY()),2,FALSE())),VLOOKUP(TODAY()-1,STOCKHISTORY($A167,TODAY()-1),2,FALSE())),VLOOKUP(TODAY()-2,STOCKHISTORY($A167,TODAY()-2),2,FALSE())),$E77)</f>
        <v/>
      </c>
      <c r="AW167" s="368" t="str">
        <f t="array" ref="AW167">IFERROR(IFERROR(IFERROR(IF(TODAY()&gt;=$H166,VLOOKUP(XLOOKUP(AW$115,dds!$2:$2,dds!$4:$4),STOCKHISTORY($A167,XLOOKUP(AW$115,dds!$2:$2,dds!$4:$4)),2,FALSE()),VLOOKUP(TODAY(),STOCKHISTORY($A167,TODAY()),2,FALSE())),VLOOKUP(TODAY()-1,STOCKHISTORY($A167,TODAY()-1),2,FALSE())),VLOOKUP(TODAY()-2,STOCKHISTORY($A167,TODAY()-2),2,FALSE())),$E77)</f>
        <v/>
      </c>
      <c r="AX167" s="368" t="str">
        <f t="array" ref="AX167">IFERROR(IFERROR(IFERROR(IF(TODAY()&gt;=$H166,VLOOKUP(XLOOKUP(AX$115,dds!$2:$2,dds!$4:$4),STOCKHISTORY($A167,XLOOKUP(AX$115,dds!$2:$2,dds!$4:$4)),2,FALSE()),VLOOKUP(TODAY(),STOCKHISTORY($A167,TODAY()),2,FALSE())),VLOOKUP(TODAY()-1,STOCKHISTORY($A167,TODAY()-1),2,FALSE())),VLOOKUP(TODAY()-2,STOCKHISTORY($A167,TODAY()-2),2,FALSE())),$E77)</f>
        <v/>
      </c>
      <c r="AY167" s="368" t="str">
        <f t="array" ref="AY167">IFERROR(IFERROR(IFERROR(IF(TODAY()&gt;=$H166,VLOOKUP(XLOOKUP(AY$115,dds!$2:$2,dds!$4:$4),STOCKHISTORY($A167,XLOOKUP(AY$115,dds!$2:$2,dds!$4:$4)),2,FALSE()),VLOOKUP(TODAY(),STOCKHISTORY($A167,TODAY()),2,FALSE())),VLOOKUP(TODAY()-1,STOCKHISTORY($A167,TODAY()-1),2,FALSE())),VLOOKUP(TODAY()-2,STOCKHISTORY($A167,TODAY()-2),2,FALSE())),$E77)</f>
        <v/>
      </c>
      <c r="AZ167" s="368" t="str">
        <f t="array" ref="AZ167">IFERROR(IFERROR(IFERROR(IF(TODAY()&gt;=$H166,VLOOKUP(XLOOKUP(AZ$115,dds!$2:$2,dds!$4:$4),STOCKHISTORY($A167,XLOOKUP(AZ$115,dds!$2:$2,dds!$4:$4)),2,FALSE()),VLOOKUP(TODAY(),STOCKHISTORY($A167,TODAY()),2,FALSE())),VLOOKUP(TODAY()-1,STOCKHISTORY($A167,TODAY()-1),2,FALSE())),VLOOKUP(TODAY()-2,STOCKHISTORY($A167,TODAY()-2),2,FALSE())),$E77)</f>
        <v/>
      </c>
      <c r="BA167" s="368" t="str">
        <f t="array" ref="BA167">IFERROR(IFERROR(IFERROR(IF(TODAY()&gt;=$H166,VLOOKUP(XLOOKUP(BA$115,dds!$2:$2,dds!$4:$4),STOCKHISTORY($A167,XLOOKUP(BA$115,dds!$2:$2,dds!$4:$4)),2,FALSE()),VLOOKUP(TODAY(),STOCKHISTORY($A167,TODAY()),2,FALSE())),VLOOKUP(TODAY()-1,STOCKHISTORY($A167,TODAY()-1),2,FALSE())),VLOOKUP(TODAY()-2,STOCKHISTORY($A167,TODAY()-2),2,FALSE())),$E77)</f>
        <v/>
      </c>
      <c r="BB167" s="368" t="str">
        <f t="array" ref="BB167">IFERROR(IFERROR(IFERROR(IF(TODAY()&gt;=$H166,VLOOKUP(XLOOKUP(BB$115,dds!$2:$2,dds!$4:$4),STOCKHISTORY($A167,XLOOKUP(BB$115,dds!$2:$2,dds!$4:$4)),2,FALSE()),VLOOKUP(TODAY(),STOCKHISTORY($A167,TODAY()),2,FALSE())),VLOOKUP(TODAY()-1,STOCKHISTORY($A167,TODAY()-1),2,FALSE())),VLOOKUP(TODAY()-2,STOCKHISTORY($A167,TODAY()-2),2,FALSE())),$E77)</f>
        <v/>
      </c>
      <c r="BC167" s="368" t="str">
        <f t="array" ref="BC167">IFERROR(IFERROR(IFERROR(IF(TODAY()&gt;=$H166,VLOOKUP(XLOOKUP(BC$115,dds!$2:$2,dds!$4:$4),STOCKHISTORY($A167,XLOOKUP(BC$115,dds!$2:$2,dds!$4:$4)),2,FALSE()),VLOOKUP(TODAY(),STOCKHISTORY($A167,TODAY()),2,FALSE())),VLOOKUP(TODAY()-1,STOCKHISTORY($A167,TODAY()-1),2,FALSE())),VLOOKUP(TODAY()-2,STOCKHISTORY($A167,TODAY()-2),2,FALSE())),$E77)</f>
        <v/>
      </c>
      <c r="BD167" s="368" t="str">
        <f t="array" ref="BD167">IFERROR(IFERROR(IFERROR(IF(TODAY()&gt;=$H166,VLOOKUP(XLOOKUP(BD$115,dds!$2:$2,dds!$4:$4),STOCKHISTORY($A167,XLOOKUP(BD$115,dds!$2:$2,dds!$4:$4)),2,FALSE()),VLOOKUP(TODAY(),STOCKHISTORY($A167,TODAY()),2,FALSE())),VLOOKUP(TODAY()-1,STOCKHISTORY($A167,TODAY()-1),2,FALSE())),VLOOKUP(TODAY()-2,STOCKHISTORY($A167,TODAY()-2),2,FALSE())),$E77)</f>
        <v/>
      </c>
      <c r="BE167" s="368" t="str">
        <f t="array" ref="BE167">IFERROR(IFERROR(IFERROR(IF(TODAY()&gt;=$H166,VLOOKUP(XLOOKUP(BE$115,dds!$2:$2,dds!$4:$4),STOCKHISTORY($A167,XLOOKUP(BE$115,dds!$2:$2,dds!$4:$4)),2,FALSE()),VLOOKUP(TODAY(),STOCKHISTORY($A167,TODAY()),2,FALSE())),VLOOKUP(TODAY()-1,STOCKHISTORY($A167,TODAY()-1),2,FALSE())),VLOOKUP(TODAY()-2,STOCKHISTORY($A167,TODAY()-2),2,FALSE())),$E77)</f>
        <v/>
      </c>
      <c r="BF167" s="368" t="str">
        <f t="array" ref="BF167">IFERROR(IFERROR(IFERROR(IF(TODAY()&gt;=$H166,VLOOKUP(XLOOKUP(BF$115,dds!$2:$2,dds!$4:$4),STOCKHISTORY($A167,XLOOKUP(BF$115,dds!$2:$2,dds!$4:$4)),2,FALSE()),VLOOKUP(TODAY(),STOCKHISTORY($A167,TODAY()),2,FALSE())),VLOOKUP(TODAY()-1,STOCKHISTORY($A167,TODAY()-1),2,FALSE())),VLOOKUP(TODAY()-2,STOCKHISTORY($A167,TODAY()-2),2,FALSE())),$E77)</f>
        <v/>
      </c>
      <c r="BG167" s="368" t="str">
        <f t="array" ref="BG167">IFERROR(IFERROR(IFERROR(IF(TODAY()&gt;=$H166,VLOOKUP(XLOOKUP(BG$115,dds!$2:$2,dds!$4:$4),STOCKHISTORY($A167,XLOOKUP(BG$115,dds!$2:$2,dds!$4:$4)),2,FALSE()),VLOOKUP(TODAY(),STOCKHISTORY($A167,TODAY()),2,FALSE())),VLOOKUP(TODAY()-1,STOCKHISTORY($A167,TODAY()-1),2,FALSE())),VLOOKUP(TODAY()-2,STOCKHISTORY($A167,TODAY()-2),2,FALSE())),$E77)</f>
        <v/>
      </c>
      <c r="BH167" s="368" t="str">
        <f t="array" ref="BH167">IFERROR(IFERROR(IFERROR(IF(TODAY()&gt;=$H166,VLOOKUP(XLOOKUP(BH$115,dds!$2:$2,dds!$4:$4),STOCKHISTORY($A167,XLOOKUP(BH$115,dds!$2:$2,dds!$4:$4)),2,FALSE()),VLOOKUP(TODAY(),STOCKHISTORY($A167,TODAY()),2,FALSE())),VLOOKUP(TODAY()-1,STOCKHISTORY($A167,TODAY()-1),2,FALSE())),VLOOKUP(TODAY()-2,STOCKHISTORY($A167,TODAY()-2),2,FALSE())),$E77)</f>
        <v/>
      </c>
      <c r="BI167" s="368" t="str">
        <f t="array" ref="BI167">IFERROR(IFERROR(IFERROR(IF(TODAY()&gt;=$H166,VLOOKUP(XLOOKUP(BI$115,dds!$2:$2,dds!$4:$4),STOCKHISTORY($A167,XLOOKUP(BI$115,dds!$2:$2,dds!$4:$4)),2,FALSE()),VLOOKUP(TODAY(),STOCKHISTORY($A167,TODAY()),2,FALSE())),VLOOKUP(TODAY()-1,STOCKHISTORY($A167,TODAY()-1),2,FALSE())),VLOOKUP(TODAY()-2,STOCKHISTORY($A167,TODAY()-2),2,FALSE())),$E77)</f>
        <v/>
      </c>
      <c r="BJ167" s="368" t="str">
        <f t="array" ref="BJ167">IFERROR(IFERROR(IFERROR(IF(TODAY()&gt;=$H166,VLOOKUP(XLOOKUP(BJ$115,dds!$2:$2,dds!$4:$4),STOCKHISTORY($A167,XLOOKUP(BJ$115,dds!$2:$2,dds!$4:$4)),2,FALSE()),VLOOKUP(TODAY(),STOCKHISTORY($A167,TODAY()),2,FALSE())),VLOOKUP(TODAY()-1,STOCKHISTORY($A167,TODAY()-1),2,FALSE())),VLOOKUP(TODAY()-2,STOCKHISTORY($A167,TODAY()-2),2,FALSE())),$E77)</f>
        <v/>
      </c>
      <c r="BK167" s="368" t="str">
        <f t="array" ref="BK167">IFERROR(IFERROR(IFERROR(IF(TODAY()&gt;=$H166,VLOOKUP(XLOOKUP(BK$115,dds!$2:$2,dds!$4:$4),STOCKHISTORY($A167,XLOOKUP(BK$115,dds!$2:$2,dds!$4:$4)),2,FALSE()),VLOOKUP(TODAY(),STOCKHISTORY($A167,TODAY()),2,FALSE())),VLOOKUP(TODAY()-1,STOCKHISTORY($A167,TODAY()-1),2,FALSE())),VLOOKUP(TODAY()-2,STOCKHISTORY($A167,TODAY()-2),2,FALSE())),$E77)</f>
        <v/>
      </c>
      <c r="BL167" s="368" t="str">
        <f t="array" ref="BL167">IFERROR(IFERROR(IFERROR(IF(TODAY()&gt;=$H166,VLOOKUP(XLOOKUP(BL$115,dds!$2:$2,dds!$4:$4),STOCKHISTORY($A167,XLOOKUP(BL$115,dds!$2:$2,dds!$4:$4)),2,FALSE()),VLOOKUP(TODAY(),STOCKHISTORY($A167,TODAY()),2,FALSE())),VLOOKUP(TODAY()-1,STOCKHISTORY($A167,TODAY()-1),2,FALSE())),VLOOKUP(TODAY()-2,STOCKHISTORY($A167,TODAY()-2),2,FALSE())),$E77)</f>
        <v/>
      </c>
    </row>
    <row r="168" ht="14.25" customHeight="1">
      <c r="A168" s="367"/>
      <c r="B168" s="367"/>
      <c r="C168" s="440" t="str">
        <f t="shared" si="2"/>
        <v/>
      </c>
      <c r="D168" s="367"/>
      <c r="E168" s="368" t="str">
        <f t="array" ref="E168">IFERROR(IFERROR(IFERROR(IF(TODAY()&gt;=$H167,VLOOKUP(XLOOKUP(E$115,dds!$2:$2,dds!$4:$4),STOCKHISTORY($A168,XLOOKUP(E$115,dds!$2:$2,dds!$4:$4)),2,FALSE()),VLOOKUP(TODAY(),STOCKHISTORY($A168,TODAY()),2,FALSE())),VLOOKUP(TODAY()-1,STOCKHISTORY($A168,TODAY()-1),2,FALSE())),VLOOKUP(TODAY()-2,STOCKHISTORY($A168,TODAY()-2),2,FALSE())),$E78)</f>
        <v/>
      </c>
      <c r="F168" s="368" t="str">
        <f t="array" ref="F168">IFERROR(IFERROR(IFERROR(IF(TODAY()&gt;=$H167,VLOOKUP(XLOOKUP(F$115,dds!$2:$2,dds!$4:$4),STOCKHISTORY($A168,XLOOKUP(F$115,dds!$2:$2,dds!$4:$4)),2,FALSE()),VLOOKUP(TODAY(),STOCKHISTORY($A168,TODAY()),2,FALSE())),VLOOKUP(TODAY()-1,STOCKHISTORY($A168,TODAY()-1),2,FALSE())),VLOOKUP(TODAY()-2,STOCKHISTORY($A168,TODAY()-2),2,FALSE())),$E78)</f>
        <v/>
      </c>
      <c r="G168" s="368" t="str">
        <f t="array" ref="G168">IFERROR(IFERROR(IFERROR(IF(TODAY()&gt;=$H167,VLOOKUP(XLOOKUP(G$115,dds!$2:$2,dds!$4:$4),STOCKHISTORY($A168,XLOOKUP(G$115,dds!$2:$2,dds!$4:$4)),2,FALSE()),VLOOKUP(TODAY(),STOCKHISTORY($A168,TODAY()),2,FALSE())),VLOOKUP(TODAY()-1,STOCKHISTORY($A168,TODAY()-1),2,FALSE())),VLOOKUP(TODAY()-2,STOCKHISTORY($A168,TODAY()-2),2,FALSE())),$E78)</f>
        <v/>
      </c>
      <c r="H168" s="368" t="str">
        <f t="array" ref="H168">IFERROR(IFERROR(IFERROR(IF(TODAY()&gt;=$H167,VLOOKUP(XLOOKUP(H$115,dds!$2:$2,dds!$4:$4),STOCKHISTORY($A168,XLOOKUP(H$115,dds!$2:$2,dds!$4:$4)),2,FALSE()),VLOOKUP(TODAY(),STOCKHISTORY($A168,TODAY()),2,FALSE())),VLOOKUP(TODAY()-1,STOCKHISTORY($A168,TODAY()-1),2,FALSE())),VLOOKUP(TODAY()-2,STOCKHISTORY($A168,TODAY()-2),2,FALSE())),$E78)</f>
        <v/>
      </c>
      <c r="I168" s="368" t="str">
        <f t="array" ref="I168">IFERROR(IFERROR(IFERROR(IF(TODAY()&gt;=$H167,VLOOKUP(XLOOKUP(I$115,dds!$2:$2,dds!$4:$4),STOCKHISTORY($A168,XLOOKUP(I$115,dds!$2:$2,dds!$4:$4)),2,FALSE()),VLOOKUP(TODAY(),STOCKHISTORY($A168,TODAY()),2,FALSE())),VLOOKUP(TODAY()-1,STOCKHISTORY($A168,TODAY()-1),2,FALSE())),VLOOKUP(TODAY()-2,STOCKHISTORY($A168,TODAY()-2),2,FALSE())),$E78)</f>
        <v/>
      </c>
      <c r="J168" s="368" t="str">
        <f t="array" ref="J168">IFERROR(IFERROR(IFERROR(IF(TODAY()&gt;=$H167,VLOOKUP(XLOOKUP(J$115,dds!$2:$2,dds!$4:$4),STOCKHISTORY($A168,XLOOKUP(J$115,dds!$2:$2,dds!$4:$4)),2,FALSE()),VLOOKUP(TODAY(),STOCKHISTORY($A168,TODAY()),2,FALSE())),VLOOKUP(TODAY()-1,STOCKHISTORY($A168,TODAY()-1),2,FALSE())),VLOOKUP(TODAY()-2,STOCKHISTORY($A168,TODAY()-2),2,FALSE())),$E78)</f>
        <v/>
      </c>
      <c r="K168" s="368" t="str">
        <f t="array" ref="K168">IFERROR(IFERROR(IFERROR(IF(TODAY()&gt;=$H167,VLOOKUP(XLOOKUP(K$115,dds!$2:$2,dds!$4:$4),STOCKHISTORY($A168,XLOOKUP(K$115,dds!$2:$2,dds!$4:$4)),2,FALSE()),VLOOKUP(TODAY(),STOCKHISTORY($A168,TODAY()),2,FALSE())),VLOOKUP(TODAY()-1,STOCKHISTORY($A168,TODAY()-1),2,FALSE())),VLOOKUP(TODAY()-2,STOCKHISTORY($A168,TODAY()-2),2,FALSE())),$E78)</f>
        <v/>
      </c>
      <c r="L168" s="368" t="str">
        <f t="array" ref="L168">IFERROR(IFERROR(IFERROR(IF(TODAY()&gt;=$H167,VLOOKUP(XLOOKUP(L$115,dds!$2:$2,dds!$4:$4),STOCKHISTORY($A168,XLOOKUP(L$115,dds!$2:$2,dds!$4:$4)),2,FALSE()),VLOOKUP(TODAY(),STOCKHISTORY($A168,TODAY()),2,FALSE())),VLOOKUP(TODAY()-1,STOCKHISTORY($A168,TODAY()-1),2,FALSE())),VLOOKUP(TODAY()-2,STOCKHISTORY($A168,TODAY()-2),2,FALSE())),$E78)</f>
        <v/>
      </c>
      <c r="M168" s="368" t="str">
        <f t="array" ref="M168">IFERROR(IFERROR(IFERROR(IF(TODAY()&gt;=$H167,VLOOKUP(XLOOKUP(M$115,dds!$2:$2,dds!$4:$4),STOCKHISTORY($A168,XLOOKUP(M$115,dds!$2:$2,dds!$4:$4)),2,FALSE()),VLOOKUP(TODAY(),STOCKHISTORY($A168,TODAY()),2,FALSE())),VLOOKUP(TODAY()-1,STOCKHISTORY($A168,TODAY()-1),2,FALSE())),VLOOKUP(TODAY()-2,STOCKHISTORY($A168,TODAY()-2),2,FALSE())),$E78)</f>
        <v/>
      </c>
      <c r="N168" s="368" t="str">
        <f t="array" ref="N168">IFERROR(IFERROR(IFERROR(IF(TODAY()&gt;=$H167,VLOOKUP(XLOOKUP(N$115,dds!$2:$2,dds!$4:$4),STOCKHISTORY($A168,XLOOKUP(N$115,dds!$2:$2,dds!$4:$4)),2,FALSE()),VLOOKUP(TODAY(),STOCKHISTORY($A168,TODAY()),2,FALSE())),VLOOKUP(TODAY()-1,STOCKHISTORY($A168,TODAY()-1),2,FALSE())),VLOOKUP(TODAY()-2,STOCKHISTORY($A168,TODAY()-2),2,FALSE())),$E78)</f>
        <v/>
      </c>
      <c r="O168" s="368" t="str">
        <f t="array" ref="O168">IFERROR(IFERROR(IFERROR(IF(TODAY()&gt;=$H167,VLOOKUP(XLOOKUP(O$115,dds!$2:$2,dds!$4:$4),STOCKHISTORY($A168,XLOOKUP(O$115,dds!$2:$2,dds!$4:$4)),2,FALSE()),VLOOKUP(TODAY(),STOCKHISTORY($A168,TODAY()),2,FALSE())),VLOOKUP(TODAY()-1,STOCKHISTORY($A168,TODAY()-1),2,FALSE())),VLOOKUP(TODAY()-2,STOCKHISTORY($A168,TODAY()-2),2,FALSE())),$E78)</f>
        <v/>
      </c>
      <c r="P168" s="368" t="str">
        <f t="array" ref="P168">IFERROR(IFERROR(IFERROR(IF(TODAY()&gt;=$H167,VLOOKUP(XLOOKUP(P$115,dds!$2:$2,dds!$4:$4),STOCKHISTORY($A168,XLOOKUP(P$115,dds!$2:$2,dds!$4:$4)),2,FALSE()),VLOOKUP(TODAY(),STOCKHISTORY($A168,TODAY()),2,FALSE())),VLOOKUP(TODAY()-1,STOCKHISTORY($A168,TODAY()-1),2,FALSE())),VLOOKUP(TODAY()-2,STOCKHISTORY($A168,TODAY()-2),2,FALSE())),$E78)</f>
        <v/>
      </c>
      <c r="Q168" s="368" t="str">
        <f t="array" ref="Q168">IFERROR(IFERROR(IFERROR(IF(TODAY()&gt;=$H167,VLOOKUP(XLOOKUP(Q$115,dds!$2:$2,dds!$4:$4),STOCKHISTORY($A168,XLOOKUP(Q$115,dds!$2:$2,dds!$4:$4)),2,FALSE()),VLOOKUP(TODAY(),STOCKHISTORY($A168,TODAY()),2,FALSE())),VLOOKUP(TODAY()-1,STOCKHISTORY($A168,TODAY()-1),2,FALSE())),VLOOKUP(TODAY()-2,STOCKHISTORY($A168,TODAY()-2),2,FALSE())),$E78)</f>
        <v/>
      </c>
      <c r="R168" s="368" t="str">
        <f t="array" ref="R168">IFERROR(IFERROR(IFERROR(IF(TODAY()&gt;=$H167,VLOOKUP(XLOOKUP(R$115,dds!$2:$2,dds!$4:$4),STOCKHISTORY($A168,XLOOKUP(R$115,dds!$2:$2,dds!$4:$4)),2,FALSE()),VLOOKUP(TODAY(),STOCKHISTORY($A168,TODAY()),2,FALSE())),VLOOKUP(TODAY()-1,STOCKHISTORY($A168,TODAY()-1),2,FALSE())),VLOOKUP(TODAY()-2,STOCKHISTORY($A168,TODAY()-2),2,FALSE())),$E78)</f>
        <v/>
      </c>
      <c r="S168" s="368" t="str">
        <f t="array" ref="S168">IFERROR(IFERROR(IFERROR(IF(TODAY()&gt;=$H167,VLOOKUP(XLOOKUP(S$115,dds!$2:$2,dds!$4:$4),STOCKHISTORY($A168,XLOOKUP(S$115,dds!$2:$2,dds!$4:$4)),2,FALSE()),VLOOKUP(TODAY(),STOCKHISTORY($A168,TODAY()),2,FALSE())),VLOOKUP(TODAY()-1,STOCKHISTORY($A168,TODAY()-1),2,FALSE())),VLOOKUP(TODAY()-2,STOCKHISTORY($A168,TODAY()-2),2,FALSE())),$E78)</f>
        <v/>
      </c>
      <c r="T168" s="368" t="str">
        <f t="array" ref="T168">IFERROR(IFERROR(IFERROR(IF(TODAY()&gt;=$H167,VLOOKUP(XLOOKUP(T$115,dds!$2:$2,dds!$4:$4),STOCKHISTORY($A168,XLOOKUP(T$115,dds!$2:$2,dds!$4:$4)),2,FALSE()),VLOOKUP(TODAY(),STOCKHISTORY($A168,TODAY()),2,FALSE())),VLOOKUP(TODAY()-1,STOCKHISTORY($A168,TODAY()-1),2,FALSE())),VLOOKUP(TODAY()-2,STOCKHISTORY($A168,TODAY()-2),2,FALSE())),$E78)</f>
        <v/>
      </c>
      <c r="U168" s="368" t="str">
        <f t="array" ref="U168">IFERROR(IFERROR(IFERROR(IF(TODAY()&gt;=$H167,VLOOKUP(XLOOKUP(U$115,dds!$2:$2,dds!$4:$4),STOCKHISTORY($A168,XLOOKUP(U$115,dds!$2:$2,dds!$4:$4)),2,FALSE()),VLOOKUP(TODAY(),STOCKHISTORY($A168,TODAY()),2,FALSE())),VLOOKUP(TODAY()-1,STOCKHISTORY($A168,TODAY()-1),2,FALSE())),VLOOKUP(TODAY()-2,STOCKHISTORY($A168,TODAY()-2),2,FALSE())),$E78)</f>
        <v/>
      </c>
      <c r="V168" s="368" t="str">
        <f t="array" ref="V168">IFERROR(IFERROR(IFERROR(IF(TODAY()&gt;=$H167,VLOOKUP(XLOOKUP(V$115,dds!$2:$2,dds!$4:$4),STOCKHISTORY($A168,XLOOKUP(V$115,dds!$2:$2,dds!$4:$4)),2,FALSE()),VLOOKUP(TODAY(),STOCKHISTORY($A168,TODAY()),2,FALSE())),VLOOKUP(TODAY()-1,STOCKHISTORY($A168,TODAY()-1),2,FALSE())),VLOOKUP(TODAY()-2,STOCKHISTORY($A168,TODAY()-2),2,FALSE())),$E78)</f>
        <v/>
      </c>
      <c r="W168" s="368" t="str">
        <f t="array" ref="W168">IFERROR(IFERROR(IFERROR(IF(TODAY()&gt;=$H167,VLOOKUP(XLOOKUP(W$115,dds!$2:$2,dds!$4:$4),STOCKHISTORY($A168,XLOOKUP(W$115,dds!$2:$2,dds!$4:$4)),2,FALSE()),VLOOKUP(TODAY(),STOCKHISTORY($A168,TODAY()),2,FALSE())),VLOOKUP(TODAY()-1,STOCKHISTORY($A168,TODAY()-1),2,FALSE())),VLOOKUP(TODAY()-2,STOCKHISTORY($A168,TODAY()-2),2,FALSE())),$E78)</f>
        <v/>
      </c>
      <c r="X168" s="368" t="str">
        <f t="array" ref="X168">IFERROR(IFERROR(IFERROR(IF(TODAY()&gt;=$H167,VLOOKUP(XLOOKUP(X$115,dds!$2:$2,dds!$4:$4),STOCKHISTORY($A168,XLOOKUP(X$115,dds!$2:$2,dds!$4:$4)),2,FALSE()),VLOOKUP(TODAY(),STOCKHISTORY($A168,TODAY()),2,FALSE())),VLOOKUP(TODAY()-1,STOCKHISTORY($A168,TODAY()-1),2,FALSE())),VLOOKUP(TODAY()-2,STOCKHISTORY($A168,TODAY()-2),2,FALSE())),$E78)</f>
        <v/>
      </c>
      <c r="Y168" s="368" t="str">
        <f t="array" ref="Y168">IFERROR(IFERROR(IFERROR(IF(TODAY()&gt;=$H167,VLOOKUP(XLOOKUP(Y$115,dds!$2:$2,dds!$4:$4),STOCKHISTORY($A168,XLOOKUP(Y$115,dds!$2:$2,dds!$4:$4)),2,FALSE()),VLOOKUP(TODAY(),STOCKHISTORY($A168,TODAY()),2,FALSE())),VLOOKUP(TODAY()-1,STOCKHISTORY($A168,TODAY()-1),2,FALSE())),VLOOKUP(TODAY()-2,STOCKHISTORY($A168,TODAY()-2),2,FALSE())),$E78)</f>
        <v/>
      </c>
      <c r="Z168" s="368" t="str">
        <f t="array" ref="Z168">IFERROR(IFERROR(IFERROR(IF(TODAY()&gt;=$H167,VLOOKUP(XLOOKUP(Z$115,dds!$2:$2,dds!$4:$4),STOCKHISTORY($A168,XLOOKUP(Z$115,dds!$2:$2,dds!$4:$4)),2,FALSE()),VLOOKUP(TODAY(),STOCKHISTORY($A168,TODAY()),2,FALSE())),VLOOKUP(TODAY()-1,STOCKHISTORY($A168,TODAY()-1),2,FALSE())),VLOOKUP(TODAY()-2,STOCKHISTORY($A168,TODAY()-2),2,FALSE())),$E78)</f>
        <v/>
      </c>
      <c r="AA168" s="368" t="str">
        <f t="array" ref="AA168">IFERROR(IFERROR(IFERROR(IF(TODAY()&gt;=$H167,VLOOKUP(XLOOKUP(AA$115,dds!$2:$2,dds!$4:$4),STOCKHISTORY($A168,XLOOKUP(AA$115,dds!$2:$2,dds!$4:$4)),2,FALSE()),VLOOKUP(TODAY(),STOCKHISTORY($A168,TODAY()),2,FALSE())),VLOOKUP(TODAY()-1,STOCKHISTORY($A168,TODAY()-1),2,FALSE())),VLOOKUP(TODAY()-2,STOCKHISTORY($A168,TODAY()-2),2,FALSE())),$E78)</f>
        <v/>
      </c>
      <c r="AB168" s="368" t="str">
        <f t="array" ref="AB168">IFERROR(IFERROR(IFERROR(IF(TODAY()&gt;=$H167,VLOOKUP(XLOOKUP(AB$115,dds!$2:$2,dds!$4:$4),STOCKHISTORY($A168,XLOOKUP(AB$115,dds!$2:$2,dds!$4:$4)),2,FALSE()),VLOOKUP(TODAY(),STOCKHISTORY($A168,TODAY()),2,FALSE())),VLOOKUP(TODAY()-1,STOCKHISTORY($A168,TODAY()-1),2,FALSE())),VLOOKUP(TODAY()-2,STOCKHISTORY($A168,TODAY()-2),2,FALSE())),$E78)</f>
        <v/>
      </c>
      <c r="AC168" s="368" t="str">
        <f t="array" ref="AC168">IFERROR(IFERROR(IFERROR(IF(TODAY()&gt;=$H167,VLOOKUP(XLOOKUP(AC$115,dds!$2:$2,dds!$4:$4),STOCKHISTORY($A168,XLOOKUP(AC$115,dds!$2:$2,dds!$4:$4)),2,FALSE()),VLOOKUP(TODAY(),STOCKHISTORY($A168,TODAY()),2,FALSE())),VLOOKUP(TODAY()-1,STOCKHISTORY($A168,TODAY()-1),2,FALSE())),VLOOKUP(TODAY()-2,STOCKHISTORY($A168,TODAY()-2),2,FALSE())),$E78)</f>
        <v/>
      </c>
      <c r="AD168" s="368" t="str">
        <f t="array" ref="AD168">IFERROR(IFERROR(IFERROR(IF(TODAY()&gt;=$H167,VLOOKUP(XLOOKUP(AD$115,dds!$2:$2,dds!$4:$4),STOCKHISTORY($A168,XLOOKUP(AD$115,dds!$2:$2,dds!$4:$4)),2,FALSE()),VLOOKUP(TODAY(),STOCKHISTORY($A168,TODAY()),2,FALSE())),VLOOKUP(TODAY()-1,STOCKHISTORY($A168,TODAY()-1),2,FALSE())),VLOOKUP(TODAY()-2,STOCKHISTORY($A168,TODAY()-2),2,FALSE())),$E78)</f>
        <v/>
      </c>
      <c r="AE168" s="368" t="str">
        <f t="array" ref="AE168">IFERROR(IFERROR(IFERROR(IF(TODAY()&gt;=$H167,VLOOKUP(XLOOKUP(AE$115,dds!$2:$2,dds!$4:$4),STOCKHISTORY($A168,XLOOKUP(AE$115,dds!$2:$2,dds!$4:$4)),2,FALSE()),VLOOKUP(TODAY(),STOCKHISTORY($A168,TODAY()),2,FALSE())),VLOOKUP(TODAY()-1,STOCKHISTORY($A168,TODAY()-1),2,FALSE())),VLOOKUP(TODAY()-2,STOCKHISTORY($A168,TODAY()-2),2,FALSE())),$E78)</f>
        <v/>
      </c>
      <c r="AF168" s="368" t="str">
        <f t="array" ref="AF168">IFERROR(IFERROR(IFERROR(IF(TODAY()&gt;=$H167,VLOOKUP(XLOOKUP(AF$115,dds!$2:$2,dds!$4:$4),STOCKHISTORY($A168,XLOOKUP(AF$115,dds!$2:$2,dds!$4:$4)),2,FALSE()),VLOOKUP(TODAY(),STOCKHISTORY($A168,TODAY()),2,FALSE())),VLOOKUP(TODAY()-1,STOCKHISTORY($A168,TODAY()-1),2,FALSE())),VLOOKUP(TODAY()-2,STOCKHISTORY($A168,TODAY()-2),2,FALSE())),$E78)</f>
        <v/>
      </c>
      <c r="AG168" s="368" t="str">
        <f t="array" ref="AG168">IFERROR(IFERROR(IFERROR(IF(TODAY()&gt;=$H167,VLOOKUP(XLOOKUP(AG$115,dds!$2:$2,dds!$4:$4),STOCKHISTORY($A168,XLOOKUP(AG$115,dds!$2:$2,dds!$4:$4)),2,FALSE()),VLOOKUP(TODAY(),STOCKHISTORY($A168,TODAY()),2,FALSE())),VLOOKUP(TODAY()-1,STOCKHISTORY($A168,TODAY()-1),2,FALSE())),VLOOKUP(TODAY()-2,STOCKHISTORY($A168,TODAY()-2),2,FALSE())),$E78)</f>
        <v/>
      </c>
      <c r="AH168" s="368" t="str">
        <f t="array" ref="AH168">IFERROR(IFERROR(IFERROR(IF(TODAY()&gt;=$H167,VLOOKUP(XLOOKUP(AH$115,dds!$2:$2,dds!$4:$4),STOCKHISTORY($A168,XLOOKUP(AH$115,dds!$2:$2,dds!$4:$4)),2,FALSE()),VLOOKUP(TODAY(),STOCKHISTORY($A168,TODAY()),2,FALSE())),VLOOKUP(TODAY()-1,STOCKHISTORY($A168,TODAY()-1),2,FALSE())),VLOOKUP(TODAY()-2,STOCKHISTORY($A168,TODAY()-2),2,FALSE())),$E78)</f>
        <v/>
      </c>
      <c r="AI168" s="368" t="str">
        <f t="array" ref="AI168">IFERROR(IFERROR(IFERROR(IF(TODAY()&gt;=$H167,VLOOKUP(XLOOKUP(AI$115,dds!$2:$2,dds!$4:$4),STOCKHISTORY($A168,XLOOKUP(AI$115,dds!$2:$2,dds!$4:$4)),2,FALSE()),VLOOKUP(TODAY(),STOCKHISTORY($A168,TODAY()),2,FALSE())),VLOOKUP(TODAY()-1,STOCKHISTORY($A168,TODAY()-1),2,FALSE())),VLOOKUP(TODAY()-2,STOCKHISTORY($A168,TODAY()-2),2,FALSE())),$E78)</f>
        <v/>
      </c>
      <c r="AJ168" s="368" t="str">
        <f t="array" ref="AJ168">IFERROR(IFERROR(IFERROR(IF(TODAY()&gt;=$H167,VLOOKUP(XLOOKUP(AJ$115,dds!$2:$2,dds!$4:$4),STOCKHISTORY($A168,XLOOKUP(AJ$115,dds!$2:$2,dds!$4:$4)),2,FALSE()),VLOOKUP(TODAY(),STOCKHISTORY($A168,TODAY()),2,FALSE())),VLOOKUP(TODAY()-1,STOCKHISTORY($A168,TODAY()-1),2,FALSE())),VLOOKUP(TODAY()-2,STOCKHISTORY($A168,TODAY()-2),2,FALSE())),$E78)</f>
        <v/>
      </c>
      <c r="AK168" s="368" t="str">
        <f t="array" ref="AK168">IFERROR(IFERROR(IFERROR(IF(TODAY()&gt;=$H167,VLOOKUP(XLOOKUP(AK$115,dds!$2:$2,dds!$4:$4),STOCKHISTORY($A168,XLOOKUP(AK$115,dds!$2:$2,dds!$4:$4)),2,FALSE()),VLOOKUP(TODAY(),STOCKHISTORY($A168,TODAY()),2,FALSE())),VLOOKUP(TODAY()-1,STOCKHISTORY($A168,TODAY()-1),2,FALSE())),VLOOKUP(TODAY()-2,STOCKHISTORY($A168,TODAY()-2),2,FALSE())),$E78)</f>
        <v/>
      </c>
      <c r="AL168" s="368" t="str">
        <f t="array" ref="AL168">IFERROR(IFERROR(IFERROR(IF(TODAY()&gt;=$H167,VLOOKUP(XLOOKUP(AL$115,dds!$2:$2,dds!$4:$4),STOCKHISTORY($A168,XLOOKUP(AL$115,dds!$2:$2,dds!$4:$4)),2,FALSE()),VLOOKUP(TODAY(),STOCKHISTORY($A168,TODAY()),2,FALSE())),VLOOKUP(TODAY()-1,STOCKHISTORY($A168,TODAY()-1),2,FALSE())),VLOOKUP(TODAY()-2,STOCKHISTORY($A168,TODAY()-2),2,FALSE())),$E78)</f>
        <v/>
      </c>
      <c r="AM168" s="368" t="str">
        <f t="array" ref="AM168">IFERROR(IFERROR(IFERROR(IF(TODAY()&gt;=$H167,VLOOKUP(XLOOKUP(AM$115,dds!$2:$2,dds!$4:$4),STOCKHISTORY($A168,XLOOKUP(AM$115,dds!$2:$2,dds!$4:$4)),2,FALSE()),VLOOKUP(TODAY(),STOCKHISTORY($A168,TODAY()),2,FALSE())),VLOOKUP(TODAY()-1,STOCKHISTORY($A168,TODAY()-1),2,FALSE())),VLOOKUP(TODAY()-2,STOCKHISTORY($A168,TODAY()-2),2,FALSE())),$E78)</f>
        <v/>
      </c>
      <c r="AN168" s="368" t="str">
        <f t="array" ref="AN168">IFERROR(IFERROR(IFERROR(IF(TODAY()&gt;=$H167,VLOOKUP(XLOOKUP(AN$115,dds!$2:$2,dds!$4:$4),STOCKHISTORY($A168,XLOOKUP(AN$115,dds!$2:$2,dds!$4:$4)),2,FALSE()),VLOOKUP(TODAY(),STOCKHISTORY($A168,TODAY()),2,FALSE())),VLOOKUP(TODAY()-1,STOCKHISTORY($A168,TODAY()-1),2,FALSE())),VLOOKUP(TODAY()-2,STOCKHISTORY($A168,TODAY()-2),2,FALSE())),$E78)</f>
        <v/>
      </c>
      <c r="AO168" s="368" t="str">
        <f t="array" ref="AO168">IFERROR(IFERROR(IFERROR(IF(TODAY()&gt;=$H167,VLOOKUP(XLOOKUP(AO$115,dds!$2:$2,dds!$4:$4),STOCKHISTORY($A168,XLOOKUP(AO$115,dds!$2:$2,dds!$4:$4)),2,FALSE()),VLOOKUP(TODAY(),STOCKHISTORY($A168,TODAY()),2,FALSE())),VLOOKUP(TODAY()-1,STOCKHISTORY($A168,TODAY()-1),2,FALSE())),VLOOKUP(TODAY()-2,STOCKHISTORY($A168,TODAY()-2),2,FALSE())),$E78)</f>
        <v/>
      </c>
      <c r="AP168" s="368" t="str">
        <f t="array" ref="AP168">IFERROR(IFERROR(IFERROR(IF(TODAY()&gt;=$H167,VLOOKUP(XLOOKUP(AP$115,dds!$2:$2,dds!$4:$4),STOCKHISTORY($A168,XLOOKUP(AP$115,dds!$2:$2,dds!$4:$4)),2,FALSE()),VLOOKUP(TODAY(),STOCKHISTORY($A168,TODAY()),2,FALSE())),VLOOKUP(TODAY()-1,STOCKHISTORY($A168,TODAY()-1),2,FALSE())),VLOOKUP(TODAY()-2,STOCKHISTORY($A168,TODAY()-2),2,FALSE())),$E78)</f>
        <v/>
      </c>
      <c r="AQ168" s="368" t="str">
        <f t="array" ref="AQ168">IFERROR(IFERROR(IFERROR(IF(TODAY()&gt;=$H167,VLOOKUP(XLOOKUP(AQ$115,dds!$2:$2,dds!$4:$4),STOCKHISTORY($A168,XLOOKUP(AQ$115,dds!$2:$2,dds!$4:$4)),2,FALSE()),VLOOKUP(TODAY(),STOCKHISTORY($A168,TODAY()),2,FALSE())),VLOOKUP(TODAY()-1,STOCKHISTORY($A168,TODAY()-1),2,FALSE())),VLOOKUP(TODAY()-2,STOCKHISTORY($A168,TODAY()-2),2,FALSE())),$E78)</f>
        <v/>
      </c>
      <c r="AR168" s="368" t="str">
        <f t="array" ref="AR168">IFERROR(IFERROR(IFERROR(IF(TODAY()&gt;=$H167,VLOOKUP(XLOOKUP(AR$115,dds!$2:$2,dds!$4:$4),STOCKHISTORY($A168,XLOOKUP(AR$115,dds!$2:$2,dds!$4:$4)),2,FALSE()),VLOOKUP(TODAY(),STOCKHISTORY($A168,TODAY()),2,FALSE())),VLOOKUP(TODAY()-1,STOCKHISTORY($A168,TODAY()-1),2,FALSE())),VLOOKUP(TODAY()-2,STOCKHISTORY($A168,TODAY()-2),2,FALSE())),$E78)</f>
        <v/>
      </c>
      <c r="AS168" s="368" t="str">
        <f t="array" ref="AS168">IFERROR(IFERROR(IFERROR(IF(TODAY()&gt;=$H167,VLOOKUP(XLOOKUP(AS$115,dds!$2:$2,dds!$4:$4),STOCKHISTORY($A168,XLOOKUP(AS$115,dds!$2:$2,dds!$4:$4)),2,FALSE()),VLOOKUP(TODAY(),STOCKHISTORY($A168,TODAY()),2,FALSE())),VLOOKUP(TODAY()-1,STOCKHISTORY($A168,TODAY()-1),2,FALSE())),VLOOKUP(TODAY()-2,STOCKHISTORY($A168,TODAY()-2),2,FALSE())),$E78)</f>
        <v/>
      </c>
      <c r="AT168" s="368" t="str">
        <f t="array" ref="AT168">IFERROR(IFERROR(IFERROR(IF(TODAY()&gt;=$H167,VLOOKUP(XLOOKUP(AT$115,dds!$2:$2,dds!$4:$4),STOCKHISTORY($A168,XLOOKUP(AT$115,dds!$2:$2,dds!$4:$4)),2,FALSE()),VLOOKUP(TODAY(),STOCKHISTORY($A168,TODAY()),2,FALSE())),VLOOKUP(TODAY()-1,STOCKHISTORY($A168,TODAY()-1),2,FALSE())),VLOOKUP(TODAY()-2,STOCKHISTORY($A168,TODAY()-2),2,FALSE())),$E78)</f>
        <v/>
      </c>
      <c r="AU168" s="368" t="str">
        <f t="array" ref="AU168">IFERROR(IFERROR(IFERROR(IF(TODAY()&gt;=$H167,VLOOKUP(XLOOKUP(AU$115,dds!$2:$2,dds!$4:$4),STOCKHISTORY($A168,XLOOKUP(AU$115,dds!$2:$2,dds!$4:$4)),2,FALSE()),VLOOKUP(TODAY(),STOCKHISTORY($A168,TODAY()),2,FALSE())),VLOOKUP(TODAY()-1,STOCKHISTORY($A168,TODAY()-1),2,FALSE())),VLOOKUP(TODAY()-2,STOCKHISTORY($A168,TODAY()-2),2,FALSE())),$E78)</f>
        <v/>
      </c>
      <c r="AV168" s="368" t="str">
        <f t="array" ref="AV168">IFERROR(IFERROR(IFERROR(IF(TODAY()&gt;=$H167,VLOOKUP(XLOOKUP(AV$115,dds!$2:$2,dds!$4:$4),STOCKHISTORY($A168,XLOOKUP(AV$115,dds!$2:$2,dds!$4:$4)),2,FALSE()),VLOOKUP(TODAY(),STOCKHISTORY($A168,TODAY()),2,FALSE())),VLOOKUP(TODAY()-1,STOCKHISTORY($A168,TODAY()-1),2,FALSE())),VLOOKUP(TODAY()-2,STOCKHISTORY($A168,TODAY()-2),2,FALSE())),$E78)</f>
        <v/>
      </c>
      <c r="AW168" s="368" t="str">
        <f t="array" ref="AW168">IFERROR(IFERROR(IFERROR(IF(TODAY()&gt;=$H167,VLOOKUP(XLOOKUP(AW$115,dds!$2:$2,dds!$4:$4),STOCKHISTORY($A168,XLOOKUP(AW$115,dds!$2:$2,dds!$4:$4)),2,FALSE()),VLOOKUP(TODAY(),STOCKHISTORY($A168,TODAY()),2,FALSE())),VLOOKUP(TODAY()-1,STOCKHISTORY($A168,TODAY()-1),2,FALSE())),VLOOKUP(TODAY()-2,STOCKHISTORY($A168,TODAY()-2),2,FALSE())),$E78)</f>
        <v/>
      </c>
      <c r="AX168" s="368" t="str">
        <f t="array" ref="AX168">IFERROR(IFERROR(IFERROR(IF(TODAY()&gt;=$H167,VLOOKUP(XLOOKUP(AX$115,dds!$2:$2,dds!$4:$4),STOCKHISTORY($A168,XLOOKUP(AX$115,dds!$2:$2,dds!$4:$4)),2,FALSE()),VLOOKUP(TODAY(),STOCKHISTORY($A168,TODAY()),2,FALSE())),VLOOKUP(TODAY()-1,STOCKHISTORY($A168,TODAY()-1),2,FALSE())),VLOOKUP(TODAY()-2,STOCKHISTORY($A168,TODAY()-2),2,FALSE())),$E78)</f>
        <v/>
      </c>
      <c r="AY168" s="368" t="str">
        <f t="array" ref="AY168">IFERROR(IFERROR(IFERROR(IF(TODAY()&gt;=$H167,VLOOKUP(XLOOKUP(AY$115,dds!$2:$2,dds!$4:$4),STOCKHISTORY($A168,XLOOKUP(AY$115,dds!$2:$2,dds!$4:$4)),2,FALSE()),VLOOKUP(TODAY(),STOCKHISTORY($A168,TODAY()),2,FALSE())),VLOOKUP(TODAY()-1,STOCKHISTORY($A168,TODAY()-1),2,FALSE())),VLOOKUP(TODAY()-2,STOCKHISTORY($A168,TODAY()-2),2,FALSE())),$E78)</f>
        <v/>
      </c>
      <c r="AZ168" s="368" t="str">
        <f t="array" ref="AZ168">IFERROR(IFERROR(IFERROR(IF(TODAY()&gt;=$H167,VLOOKUP(XLOOKUP(AZ$115,dds!$2:$2,dds!$4:$4),STOCKHISTORY($A168,XLOOKUP(AZ$115,dds!$2:$2,dds!$4:$4)),2,FALSE()),VLOOKUP(TODAY(),STOCKHISTORY($A168,TODAY()),2,FALSE())),VLOOKUP(TODAY()-1,STOCKHISTORY($A168,TODAY()-1),2,FALSE())),VLOOKUP(TODAY()-2,STOCKHISTORY($A168,TODAY()-2),2,FALSE())),$E78)</f>
        <v/>
      </c>
      <c r="BA168" s="368" t="str">
        <f t="array" ref="BA168">IFERROR(IFERROR(IFERROR(IF(TODAY()&gt;=$H167,VLOOKUP(XLOOKUP(BA$115,dds!$2:$2,dds!$4:$4),STOCKHISTORY($A168,XLOOKUP(BA$115,dds!$2:$2,dds!$4:$4)),2,FALSE()),VLOOKUP(TODAY(),STOCKHISTORY($A168,TODAY()),2,FALSE())),VLOOKUP(TODAY()-1,STOCKHISTORY($A168,TODAY()-1),2,FALSE())),VLOOKUP(TODAY()-2,STOCKHISTORY($A168,TODAY()-2),2,FALSE())),$E78)</f>
        <v/>
      </c>
      <c r="BB168" s="368" t="str">
        <f t="array" ref="BB168">IFERROR(IFERROR(IFERROR(IF(TODAY()&gt;=$H167,VLOOKUP(XLOOKUP(BB$115,dds!$2:$2,dds!$4:$4),STOCKHISTORY($A168,XLOOKUP(BB$115,dds!$2:$2,dds!$4:$4)),2,FALSE()),VLOOKUP(TODAY(),STOCKHISTORY($A168,TODAY()),2,FALSE())),VLOOKUP(TODAY()-1,STOCKHISTORY($A168,TODAY()-1),2,FALSE())),VLOOKUP(TODAY()-2,STOCKHISTORY($A168,TODAY()-2),2,FALSE())),$E78)</f>
        <v/>
      </c>
      <c r="BC168" s="368" t="str">
        <f t="array" ref="BC168">IFERROR(IFERROR(IFERROR(IF(TODAY()&gt;=$H167,VLOOKUP(XLOOKUP(BC$115,dds!$2:$2,dds!$4:$4),STOCKHISTORY($A168,XLOOKUP(BC$115,dds!$2:$2,dds!$4:$4)),2,FALSE()),VLOOKUP(TODAY(),STOCKHISTORY($A168,TODAY()),2,FALSE())),VLOOKUP(TODAY()-1,STOCKHISTORY($A168,TODAY()-1),2,FALSE())),VLOOKUP(TODAY()-2,STOCKHISTORY($A168,TODAY()-2),2,FALSE())),$E78)</f>
        <v/>
      </c>
      <c r="BD168" s="368" t="str">
        <f t="array" ref="BD168">IFERROR(IFERROR(IFERROR(IF(TODAY()&gt;=$H167,VLOOKUP(XLOOKUP(BD$115,dds!$2:$2,dds!$4:$4),STOCKHISTORY($A168,XLOOKUP(BD$115,dds!$2:$2,dds!$4:$4)),2,FALSE()),VLOOKUP(TODAY(),STOCKHISTORY($A168,TODAY()),2,FALSE())),VLOOKUP(TODAY()-1,STOCKHISTORY($A168,TODAY()-1),2,FALSE())),VLOOKUP(TODAY()-2,STOCKHISTORY($A168,TODAY()-2),2,FALSE())),$E78)</f>
        <v/>
      </c>
      <c r="BE168" s="368" t="str">
        <f t="array" ref="BE168">IFERROR(IFERROR(IFERROR(IF(TODAY()&gt;=$H167,VLOOKUP(XLOOKUP(BE$115,dds!$2:$2,dds!$4:$4),STOCKHISTORY($A168,XLOOKUP(BE$115,dds!$2:$2,dds!$4:$4)),2,FALSE()),VLOOKUP(TODAY(),STOCKHISTORY($A168,TODAY()),2,FALSE())),VLOOKUP(TODAY()-1,STOCKHISTORY($A168,TODAY()-1),2,FALSE())),VLOOKUP(TODAY()-2,STOCKHISTORY($A168,TODAY()-2),2,FALSE())),$E78)</f>
        <v/>
      </c>
      <c r="BF168" s="368" t="str">
        <f t="array" ref="BF168">IFERROR(IFERROR(IFERROR(IF(TODAY()&gt;=$H167,VLOOKUP(XLOOKUP(BF$115,dds!$2:$2,dds!$4:$4),STOCKHISTORY($A168,XLOOKUP(BF$115,dds!$2:$2,dds!$4:$4)),2,FALSE()),VLOOKUP(TODAY(),STOCKHISTORY($A168,TODAY()),2,FALSE())),VLOOKUP(TODAY()-1,STOCKHISTORY($A168,TODAY()-1),2,FALSE())),VLOOKUP(TODAY()-2,STOCKHISTORY($A168,TODAY()-2),2,FALSE())),$E78)</f>
        <v/>
      </c>
      <c r="BG168" s="368" t="str">
        <f t="array" ref="BG168">IFERROR(IFERROR(IFERROR(IF(TODAY()&gt;=$H167,VLOOKUP(XLOOKUP(BG$115,dds!$2:$2,dds!$4:$4),STOCKHISTORY($A168,XLOOKUP(BG$115,dds!$2:$2,dds!$4:$4)),2,FALSE()),VLOOKUP(TODAY(),STOCKHISTORY($A168,TODAY()),2,FALSE())),VLOOKUP(TODAY()-1,STOCKHISTORY($A168,TODAY()-1),2,FALSE())),VLOOKUP(TODAY()-2,STOCKHISTORY($A168,TODAY()-2),2,FALSE())),$E78)</f>
        <v/>
      </c>
      <c r="BH168" s="368" t="str">
        <f t="array" ref="BH168">IFERROR(IFERROR(IFERROR(IF(TODAY()&gt;=$H167,VLOOKUP(XLOOKUP(BH$115,dds!$2:$2,dds!$4:$4),STOCKHISTORY($A168,XLOOKUP(BH$115,dds!$2:$2,dds!$4:$4)),2,FALSE()),VLOOKUP(TODAY(),STOCKHISTORY($A168,TODAY()),2,FALSE())),VLOOKUP(TODAY()-1,STOCKHISTORY($A168,TODAY()-1),2,FALSE())),VLOOKUP(TODAY()-2,STOCKHISTORY($A168,TODAY()-2),2,FALSE())),$E78)</f>
        <v/>
      </c>
      <c r="BI168" s="368" t="str">
        <f t="array" ref="BI168">IFERROR(IFERROR(IFERROR(IF(TODAY()&gt;=$H167,VLOOKUP(XLOOKUP(BI$115,dds!$2:$2,dds!$4:$4),STOCKHISTORY($A168,XLOOKUP(BI$115,dds!$2:$2,dds!$4:$4)),2,FALSE()),VLOOKUP(TODAY(),STOCKHISTORY($A168,TODAY()),2,FALSE())),VLOOKUP(TODAY()-1,STOCKHISTORY($A168,TODAY()-1),2,FALSE())),VLOOKUP(TODAY()-2,STOCKHISTORY($A168,TODAY()-2),2,FALSE())),$E78)</f>
        <v/>
      </c>
      <c r="BJ168" s="368" t="str">
        <f t="array" ref="BJ168">IFERROR(IFERROR(IFERROR(IF(TODAY()&gt;=$H167,VLOOKUP(XLOOKUP(BJ$115,dds!$2:$2,dds!$4:$4),STOCKHISTORY($A168,XLOOKUP(BJ$115,dds!$2:$2,dds!$4:$4)),2,FALSE()),VLOOKUP(TODAY(),STOCKHISTORY($A168,TODAY()),2,FALSE())),VLOOKUP(TODAY()-1,STOCKHISTORY($A168,TODAY()-1),2,FALSE())),VLOOKUP(TODAY()-2,STOCKHISTORY($A168,TODAY()-2),2,FALSE())),$E78)</f>
        <v/>
      </c>
      <c r="BK168" s="368" t="str">
        <f t="array" ref="BK168">IFERROR(IFERROR(IFERROR(IF(TODAY()&gt;=$H167,VLOOKUP(XLOOKUP(BK$115,dds!$2:$2,dds!$4:$4),STOCKHISTORY($A168,XLOOKUP(BK$115,dds!$2:$2,dds!$4:$4)),2,FALSE()),VLOOKUP(TODAY(),STOCKHISTORY($A168,TODAY()),2,FALSE())),VLOOKUP(TODAY()-1,STOCKHISTORY($A168,TODAY()-1),2,FALSE())),VLOOKUP(TODAY()-2,STOCKHISTORY($A168,TODAY()-2),2,FALSE())),$E78)</f>
        <v/>
      </c>
      <c r="BL168" s="368" t="str">
        <f t="array" ref="BL168">IFERROR(IFERROR(IFERROR(IF(TODAY()&gt;=$H167,VLOOKUP(XLOOKUP(BL$115,dds!$2:$2,dds!$4:$4),STOCKHISTORY($A168,XLOOKUP(BL$115,dds!$2:$2,dds!$4:$4)),2,FALSE()),VLOOKUP(TODAY(),STOCKHISTORY($A168,TODAY()),2,FALSE())),VLOOKUP(TODAY()-1,STOCKHISTORY($A168,TODAY()-1),2,FALSE())),VLOOKUP(TODAY()-2,STOCKHISTORY($A168,TODAY()-2),2,FALSE())),$E78)</f>
        <v/>
      </c>
    </row>
    <row r="169" ht="14.25" customHeight="1">
      <c r="A169" s="367"/>
      <c r="B169" s="367"/>
      <c r="C169" s="440" t="str">
        <f t="shared" si="2"/>
        <v/>
      </c>
      <c r="D169" s="367"/>
      <c r="E169" s="368" t="str">
        <f t="array" ref="E169">IFERROR(IFERROR(IFERROR(IF(TODAY()&gt;=$H168,VLOOKUP(XLOOKUP(E$115,dds!$2:$2,dds!$4:$4),STOCKHISTORY($A169,XLOOKUP(E$115,dds!$2:$2,dds!$4:$4)),2,FALSE()),VLOOKUP(TODAY(),STOCKHISTORY($A169,TODAY()),2,FALSE())),VLOOKUP(TODAY()-1,STOCKHISTORY($A169,TODAY()-1),2,FALSE())),VLOOKUP(TODAY()-2,STOCKHISTORY($A169,TODAY()-2),2,FALSE())),$E79)</f>
        <v/>
      </c>
      <c r="F169" s="368" t="str">
        <f t="array" ref="F169">IFERROR(IFERROR(IFERROR(IF(TODAY()&gt;=$H168,VLOOKUP(XLOOKUP(F$115,dds!$2:$2,dds!$4:$4),STOCKHISTORY($A169,XLOOKUP(F$115,dds!$2:$2,dds!$4:$4)),2,FALSE()),VLOOKUP(TODAY(),STOCKHISTORY($A169,TODAY()),2,FALSE())),VLOOKUP(TODAY()-1,STOCKHISTORY($A169,TODAY()-1),2,FALSE())),VLOOKUP(TODAY()-2,STOCKHISTORY($A169,TODAY()-2),2,FALSE())),$E79)</f>
        <v/>
      </c>
      <c r="G169" s="368" t="str">
        <f t="array" ref="G169">IFERROR(IFERROR(IFERROR(IF(TODAY()&gt;=$H168,VLOOKUP(XLOOKUP(G$115,dds!$2:$2,dds!$4:$4),STOCKHISTORY($A169,XLOOKUP(G$115,dds!$2:$2,dds!$4:$4)),2,FALSE()),VLOOKUP(TODAY(),STOCKHISTORY($A169,TODAY()),2,FALSE())),VLOOKUP(TODAY()-1,STOCKHISTORY($A169,TODAY()-1),2,FALSE())),VLOOKUP(TODAY()-2,STOCKHISTORY($A169,TODAY()-2),2,FALSE())),$E79)</f>
        <v/>
      </c>
      <c r="H169" s="368" t="str">
        <f t="array" ref="H169">IFERROR(IFERROR(IFERROR(IF(TODAY()&gt;=$H168,VLOOKUP(XLOOKUP(H$115,dds!$2:$2,dds!$4:$4),STOCKHISTORY($A169,XLOOKUP(H$115,dds!$2:$2,dds!$4:$4)),2,FALSE()),VLOOKUP(TODAY(),STOCKHISTORY($A169,TODAY()),2,FALSE())),VLOOKUP(TODAY()-1,STOCKHISTORY($A169,TODAY()-1),2,FALSE())),VLOOKUP(TODAY()-2,STOCKHISTORY($A169,TODAY()-2),2,FALSE())),$E79)</f>
        <v/>
      </c>
      <c r="I169" s="368" t="str">
        <f t="array" ref="I169">IFERROR(IFERROR(IFERROR(IF(TODAY()&gt;=$H168,VLOOKUP(XLOOKUP(I$115,dds!$2:$2,dds!$4:$4),STOCKHISTORY($A169,XLOOKUP(I$115,dds!$2:$2,dds!$4:$4)),2,FALSE()),VLOOKUP(TODAY(),STOCKHISTORY($A169,TODAY()),2,FALSE())),VLOOKUP(TODAY()-1,STOCKHISTORY($A169,TODAY()-1),2,FALSE())),VLOOKUP(TODAY()-2,STOCKHISTORY($A169,TODAY()-2),2,FALSE())),$E79)</f>
        <v/>
      </c>
      <c r="J169" s="368" t="str">
        <f t="array" ref="J169">IFERROR(IFERROR(IFERROR(IF(TODAY()&gt;=$H168,VLOOKUP(XLOOKUP(J$115,dds!$2:$2,dds!$4:$4),STOCKHISTORY($A169,XLOOKUP(J$115,dds!$2:$2,dds!$4:$4)),2,FALSE()),VLOOKUP(TODAY(),STOCKHISTORY($A169,TODAY()),2,FALSE())),VLOOKUP(TODAY()-1,STOCKHISTORY($A169,TODAY()-1),2,FALSE())),VLOOKUP(TODAY()-2,STOCKHISTORY($A169,TODAY()-2),2,FALSE())),$E79)</f>
        <v/>
      </c>
      <c r="K169" s="368" t="str">
        <f t="array" ref="K169">IFERROR(IFERROR(IFERROR(IF(TODAY()&gt;=$H168,VLOOKUP(XLOOKUP(K$115,dds!$2:$2,dds!$4:$4),STOCKHISTORY($A169,XLOOKUP(K$115,dds!$2:$2,dds!$4:$4)),2,FALSE()),VLOOKUP(TODAY(),STOCKHISTORY($A169,TODAY()),2,FALSE())),VLOOKUP(TODAY()-1,STOCKHISTORY($A169,TODAY()-1),2,FALSE())),VLOOKUP(TODAY()-2,STOCKHISTORY($A169,TODAY()-2),2,FALSE())),$E79)</f>
        <v/>
      </c>
      <c r="L169" s="368" t="str">
        <f t="array" ref="L169">IFERROR(IFERROR(IFERROR(IF(TODAY()&gt;=$H168,VLOOKUP(XLOOKUP(L$115,dds!$2:$2,dds!$4:$4),STOCKHISTORY($A169,XLOOKUP(L$115,dds!$2:$2,dds!$4:$4)),2,FALSE()),VLOOKUP(TODAY(),STOCKHISTORY($A169,TODAY()),2,FALSE())),VLOOKUP(TODAY()-1,STOCKHISTORY($A169,TODAY()-1),2,FALSE())),VLOOKUP(TODAY()-2,STOCKHISTORY($A169,TODAY()-2),2,FALSE())),$E79)</f>
        <v/>
      </c>
      <c r="M169" s="368" t="str">
        <f t="array" ref="M169">IFERROR(IFERROR(IFERROR(IF(TODAY()&gt;=$H168,VLOOKUP(XLOOKUP(M$115,dds!$2:$2,dds!$4:$4),STOCKHISTORY($A169,XLOOKUP(M$115,dds!$2:$2,dds!$4:$4)),2,FALSE()),VLOOKUP(TODAY(),STOCKHISTORY($A169,TODAY()),2,FALSE())),VLOOKUP(TODAY()-1,STOCKHISTORY($A169,TODAY()-1),2,FALSE())),VLOOKUP(TODAY()-2,STOCKHISTORY($A169,TODAY()-2),2,FALSE())),$E79)</f>
        <v/>
      </c>
      <c r="N169" s="368" t="str">
        <f t="array" ref="N169">IFERROR(IFERROR(IFERROR(IF(TODAY()&gt;=$H168,VLOOKUP(XLOOKUP(N$115,dds!$2:$2,dds!$4:$4),STOCKHISTORY($A169,XLOOKUP(N$115,dds!$2:$2,dds!$4:$4)),2,FALSE()),VLOOKUP(TODAY(),STOCKHISTORY($A169,TODAY()),2,FALSE())),VLOOKUP(TODAY()-1,STOCKHISTORY($A169,TODAY()-1),2,FALSE())),VLOOKUP(TODAY()-2,STOCKHISTORY($A169,TODAY()-2),2,FALSE())),$E79)</f>
        <v/>
      </c>
      <c r="O169" s="368" t="str">
        <f t="array" ref="O169">IFERROR(IFERROR(IFERROR(IF(TODAY()&gt;=$H168,VLOOKUP(XLOOKUP(O$115,dds!$2:$2,dds!$4:$4),STOCKHISTORY($A169,XLOOKUP(O$115,dds!$2:$2,dds!$4:$4)),2,FALSE()),VLOOKUP(TODAY(),STOCKHISTORY($A169,TODAY()),2,FALSE())),VLOOKUP(TODAY()-1,STOCKHISTORY($A169,TODAY()-1),2,FALSE())),VLOOKUP(TODAY()-2,STOCKHISTORY($A169,TODAY()-2),2,FALSE())),$E79)</f>
        <v/>
      </c>
      <c r="P169" s="368" t="str">
        <f t="array" ref="P169">IFERROR(IFERROR(IFERROR(IF(TODAY()&gt;=$H168,VLOOKUP(XLOOKUP(P$115,dds!$2:$2,dds!$4:$4),STOCKHISTORY($A169,XLOOKUP(P$115,dds!$2:$2,dds!$4:$4)),2,FALSE()),VLOOKUP(TODAY(),STOCKHISTORY($A169,TODAY()),2,FALSE())),VLOOKUP(TODAY()-1,STOCKHISTORY($A169,TODAY()-1),2,FALSE())),VLOOKUP(TODAY()-2,STOCKHISTORY($A169,TODAY()-2),2,FALSE())),$E79)</f>
        <v/>
      </c>
      <c r="Q169" s="368" t="str">
        <f t="array" ref="Q169">IFERROR(IFERROR(IFERROR(IF(TODAY()&gt;=$H168,VLOOKUP(XLOOKUP(Q$115,dds!$2:$2,dds!$4:$4),STOCKHISTORY($A169,XLOOKUP(Q$115,dds!$2:$2,dds!$4:$4)),2,FALSE()),VLOOKUP(TODAY(),STOCKHISTORY($A169,TODAY()),2,FALSE())),VLOOKUP(TODAY()-1,STOCKHISTORY($A169,TODAY()-1),2,FALSE())),VLOOKUP(TODAY()-2,STOCKHISTORY($A169,TODAY()-2),2,FALSE())),$E79)</f>
        <v/>
      </c>
      <c r="R169" s="368" t="str">
        <f t="array" ref="R169">IFERROR(IFERROR(IFERROR(IF(TODAY()&gt;=$H168,VLOOKUP(XLOOKUP(R$115,dds!$2:$2,dds!$4:$4),STOCKHISTORY($A169,XLOOKUP(R$115,dds!$2:$2,dds!$4:$4)),2,FALSE()),VLOOKUP(TODAY(),STOCKHISTORY($A169,TODAY()),2,FALSE())),VLOOKUP(TODAY()-1,STOCKHISTORY($A169,TODAY()-1),2,FALSE())),VLOOKUP(TODAY()-2,STOCKHISTORY($A169,TODAY()-2),2,FALSE())),$E79)</f>
        <v/>
      </c>
      <c r="S169" s="368" t="str">
        <f t="array" ref="S169">IFERROR(IFERROR(IFERROR(IF(TODAY()&gt;=$H168,VLOOKUP(XLOOKUP(S$115,dds!$2:$2,dds!$4:$4),STOCKHISTORY($A169,XLOOKUP(S$115,dds!$2:$2,dds!$4:$4)),2,FALSE()),VLOOKUP(TODAY(),STOCKHISTORY($A169,TODAY()),2,FALSE())),VLOOKUP(TODAY()-1,STOCKHISTORY($A169,TODAY()-1),2,FALSE())),VLOOKUP(TODAY()-2,STOCKHISTORY($A169,TODAY()-2),2,FALSE())),$E79)</f>
        <v/>
      </c>
      <c r="T169" s="368" t="str">
        <f t="array" ref="T169">IFERROR(IFERROR(IFERROR(IF(TODAY()&gt;=$H168,VLOOKUP(XLOOKUP(T$115,dds!$2:$2,dds!$4:$4),STOCKHISTORY($A169,XLOOKUP(T$115,dds!$2:$2,dds!$4:$4)),2,FALSE()),VLOOKUP(TODAY(),STOCKHISTORY($A169,TODAY()),2,FALSE())),VLOOKUP(TODAY()-1,STOCKHISTORY($A169,TODAY()-1),2,FALSE())),VLOOKUP(TODAY()-2,STOCKHISTORY($A169,TODAY()-2),2,FALSE())),$E79)</f>
        <v/>
      </c>
      <c r="U169" s="368" t="str">
        <f t="array" ref="U169">IFERROR(IFERROR(IFERROR(IF(TODAY()&gt;=$H168,VLOOKUP(XLOOKUP(U$115,dds!$2:$2,dds!$4:$4),STOCKHISTORY($A169,XLOOKUP(U$115,dds!$2:$2,dds!$4:$4)),2,FALSE()),VLOOKUP(TODAY(),STOCKHISTORY($A169,TODAY()),2,FALSE())),VLOOKUP(TODAY()-1,STOCKHISTORY($A169,TODAY()-1),2,FALSE())),VLOOKUP(TODAY()-2,STOCKHISTORY($A169,TODAY()-2),2,FALSE())),$E79)</f>
        <v/>
      </c>
      <c r="V169" s="368" t="str">
        <f t="array" ref="V169">IFERROR(IFERROR(IFERROR(IF(TODAY()&gt;=$H168,VLOOKUP(XLOOKUP(V$115,dds!$2:$2,dds!$4:$4),STOCKHISTORY($A169,XLOOKUP(V$115,dds!$2:$2,dds!$4:$4)),2,FALSE()),VLOOKUP(TODAY(),STOCKHISTORY($A169,TODAY()),2,FALSE())),VLOOKUP(TODAY()-1,STOCKHISTORY($A169,TODAY()-1),2,FALSE())),VLOOKUP(TODAY()-2,STOCKHISTORY($A169,TODAY()-2),2,FALSE())),$E79)</f>
        <v/>
      </c>
      <c r="W169" s="368" t="str">
        <f t="array" ref="W169">IFERROR(IFERROR(IFERROR(IF(TODAY()&gt;=$H168,VLOOKUP(XLOOKUP(W$115,dds!$2:$2,dds!$4:$4),STOCKHISTORY($A169,XLOOKUP(W$115,dds!$2:$2,dds!$4:$4)),2,FALSE()),VLOOKUP(TODAY(),STOCKHISTORY($A169,TODAY()),2,FALSE())),VLOOKUP(TODAY()-1,STOCKHISTORY($A169,TODAY()-1),2,FALSE())),VLOOKUP(TODAY()-2,STOCKHISTORY($A169,TODAY()-2),2,FALSE())),$E79)</f>
        <v/>
      </c>
      <c r="X169" s="368" t="str">
        <f t="array" ref="X169">IFERROR(IFERROR(IFERROR(IF(TODAY()&gt;=$H168,VLOOKUP(XLOOKUP(X$115,dds!$2:$2,dds!$4:$4),STOCKHISTORY($A169,XLOOKUP(X$115,dds!$2:$2,dds!$4:$4)),2,FALSE()),VLOOKUP(TODAY(),STOCKHISTORY($A169,TODAY()),2,FALSE())),VLOOKUP(TODAY()-1,STOCKHISTORY($A169,TODAY()-1),2,FALSE())),VLOOKUP(TODAY()-2,STOCKHISTORY($A169,TODAY()-2),2,FALSE())),$E79)</f>
        <v/>
      </c>
      <c r="Y169" s="368" t="str">
        <f t="array" ref="Y169">IFERROR(IFERROR(IFERROR(IF(TODAY()&gt;=$H168,VLOOKUP(XLOOKUP(Y$115,dds!$2:$2,dds!$4:$4),STOCKHISTORY($A169,XLOOKUP(Y$115,dds!$2:$2,dds!$4:$4)),2,FALSE()),VLOOKUP(TODAY(),STOCKHISTORY($A169,TODAY()),2,FALSE())),VLOOKUP(TODAY()-1,STOCKHISTORY($A169,TODAY()-1),2,FALSE())),VLOOKUP(TODAY()-2,STOCKHISTORY($A169,TODAY()-2),2,FALSE())),$E79)</f>
        <v/>
      </c>
      <c r="Z169" s="368" t="str">
        <f t="array" ref="Z169">IFERROR(IFERROR(IFERROR(IF(TODAY()&gt;=$H168,VLOOKUP(XLOOKUP(Z$115,dds!$2:$2,dds!$4:$4),STOCKHISTORY($A169,XLOOKUP(Z$115,dds!$2:$2,dds!$4:$4)),2,FALSE()),VLOOKUP(TODAY(),STOCKHISTORY($A169,TODAY()),2,FALSE())),VLOOKUP(TODAY()-1,STOCKHISTORY($A169,TODAY()-1),2,FALSE())),VLOOKUP(TODAY()-2,STOCKHISTORY($A169,TODAY()-2),2,FALSE())),$E79)</f>
        <v/>
      </c>
      <c r="AA169" s="368" t="str">
        <f t="array" ref="AA169">IFERROR(IFERROR(IFERROR(IF(TODAY()&gt;=$H168,VLOOKUP(XLOOKUP(AA$115,dds!$2:$2,dds!$4:$4),STOCKHISTORY($A169,XLOOKUP(AA$115,dds!$2:$2,dds!$4:$4)),2,FALSE()),VLOOKUP(TODAY(),STOCKHISTORY($A169,TODAY()),2,FALSE())),VLOOKUP(TODAY()-1,STOCKHISTORY($A169,TODAY()-1),2,FALSE())),VLOOKUP(TODAY()-2,STOCKHISTORY($A169,TODAY()-2),2,FALSE())),$E79)</f>
        <v/>
      </c>
      <c r="AB169" s="368" t="str">
        <f t="array" ref="AB169">IFERROR(IFERROR(IFERROR(IF(TODAY()&gt;=$H168,VLOOKUP(XLOOKUP(AB$115,dds!$2:$2,dds!$4:$4),STOCKHISTORY($A169,XLOOKUP(AB$115,dds!$2:$2,dds!$4:$4)),2,FALSE()),VLOOKUP(TODAY(),STOCKHISTORY($A169,TODAY()),2,FALSE())),VLOOKUP(TODAY()-1,STOCKHISTORY($A169,TODAY()-1),2,FALSE())),VLOOKUP(TODAY()-2,STOCKHISTORY($A169,TODAY()-2),2,FALSE())),$E79)</f>
        <v/>
      </c>
      <c r="AC169" s="368" t="str">
        <f t="array" ref="AC169">IFERROR(IFERROR(IFERROR(IF(TODAY()&gt;=$H168,VLOOKUP(XLOOKUP(AC$115,dds!$2:$2,dds!$4:$4),STOCKHISTORY($A169,XLOOKUP(AC$115,dds!$2:$2,dds!$4:$4)),2,FALSE()),VLOOKUP(TODAY(),STOCKHISTORY($A169,TODAY()),2,FALSE())),VLOOKUP(TODAY()-1,STOCKHISTORY($A169,TODAY()-1),2,FALSE())),VLOOKUP(TODAY()-2,STOCKHISTORY($A169,TODAY()-2),2,FALSE())),$E79)</f>
        <v/>
      </c>
      <c r="AD169" s="368" t="str">
        <f t="array" ref="AD169">IFERROR(IFERROR(IFERROR(IF(TODAY()&gt;=$H168,VLOOKUP(XLOOKUP(AD$115,dds!$2:$2,dds!$4:$4),STOCKHISTORY($A169,XLOOKUP(AD$115,dds!$2:$2,dds!$4:$4)),2,FALSE()),VLOOKUP(TODAY(),STOCKHISTORY($A169,TODAY()),2,FALSE())),VLOOKUP(TODAY()-1,STOCKHISTORY($A169,TODAY()-1),2,FALSE())),VLOOKUP(TODAY()-2,STOCKHISTORY($A169,TODAY()-2),2,FALSE())),$E79)</f>
        <v/>
      </c>
      <c r="AE169" s="368" t="str">
        <f t="array" ref="AE169">IFERROR(IFERROR(IFERROR(IF(TODAY()&gt;=$H168,VLOOKUP(XLOOKUP(AE$115,dds!$2:$2,dds!$4:$4),STOCKHISTORY($A169,XLOOKUP(AE$115,dds!$2:$2,dds!$4:$4)),2,FALSE()),VLOOKUP(TODAY(),STOCKHISTORY($A169,TODAY()),2,FALSE())),VLOOKUP(TODAY()-1,STOCKHISTORY($A169,TODAY()-1),2,FALSE())),VLOOKUP(TODAY()-2,STOCKHISTORY($A169,TODAY()-2),2,FALSE())),$E79)</f>
        <v/>
      </c>
      <c r="AF169" s="368" t="str">
        <f t="array" ref="AF169">IFERROR(IFERROR(IFERROR(IF(TODAY()&gt;=$H168,VLOOKUP(XLOOKUP(AF$115,dds!$2:$2,dds!$4:$4),STOCKHISTORY($A169,XLOOKUP(AF$115,dds!$2:$2,dds!$4:$4)),2,FALSE()),VLOOKUP(TODAY(),STOCKHISTORY($A169,TODAY()),2,FALSE())),VLOOKUP(TODAY()-1,STOCKHISTORY($A169,TODAY()-1),2,FALSE())),VLOOKUP(TODAY()-2,STOCKHISTORY($A169,TODAY()-2),2,FALSE())),$E79)</f>
        <v/>
      </c>
      <c r="AG169" s="368" t="str">
        <f t="array" ref="AG169">IFERROR(IFERROR(IFERROR(IF(TODAY()&gt;=$H168,VLOOKUP(XLOOKUP(AG$115,dds!$2:$2,dds!$4:$4),STOCKHISTORY($A169,XLOOKUP(AG$115,dds!$2:$2,dds!$4:$4)),2,FALSE()),VLOOKUP(TODAY(),STOCKHISTORY($A169,TODAY()),2,FALSE())),VLOOKUP(TODAY()-1,STOCKHISTORY($A169,TODAY()-1),2,FALSE())),VLOOKUP(TODAY()-2,STOCKHISTORY($A169,TODAY()-2),2,FALSE())),$E79)</f>
        <v/>
      </c>
      <c r="AH169" s="368" t="str">
        <f t="array" ref="AH169">IFERROR(IFERROR(IFERROR(IF(TODAY()&gt;=$H168,VLOOKUP(XLOOKUP(AH$115,dds!$2:$2,dds!$4:$4),STOCKHISTORY($A169,XLOOKUP(AH$115,dds!$2:$2,dds!$4:$4)),2,FALSE()),VLOOKUP(TODAY(),STOCKHISTORY($A169,TODAY()),2,FALSE())),VLOOKUP(TODAY()-1,STOCKHISTORY($A169,TODAY()-1),2,FALSE())),VLOOKUP(TODAY()-2,STOCKHISTORY($A169,TODAY()-2),2,FALSE())),$E79)</f>
        <v/>
      </c>
      <c r="AI169" s="368" t="str">
        <f t="array" ref="AI169">IFERROR(IFERROR(IFERROR(IF(TODAY()&gt;=$H168,VLOOKUP(XLOOKUP(AI$115,dds!$2:$2,dds!$4:$4),STOCKHISTORY($A169,XLOOKUP(AI$115,dds!$2:$2,dds!$4:$4)),2,FALSE()),VLOOKUP(TODAY(),STOCKHISTORY($A169,TODAY()),2,FALSE())),VLOOKUP(TODAY()-1,STOCKHISTORY($A169,TODAY()-1),2,FALSE())),VLOOKUP(TODAY()-2,STOCKHISTORY($A169,TODAY()-2),2,FALSE())),$E79)</f>
        <v/>
      </c>
      <c r="AJ169" s="368" t="str">
        <f t="array" ref="AJ169">IFERROR(IFERROR(IFERROR(IF(TODAY()&gt;=$H168,VLOOKUP(XLOOKUP(AJ$115,dds!$2:$2,dds!$4:$4),STOCKHISTORY($A169,XLOOKUP(AJ$115,dds!$2:$2,dds!$4:$4)),2,FALSE()),VLOOKUP(TODAY(),STOCKHISTORY($A169,TODAY()),2,FALSE())),VLOOKUP(TODAY()-1,STOCKHISTORY($A169,TODAY()-1),2,FALSE())),VLOOKUP(TODAY()-2,STOCKHISTORY($A169,TODAY()-2),2,FALSE())),$E79)</f>
        <v/>
      </c>
      <c r="AK169" s="368" t="str">
        <f t="array" ref="AK169">IFERROR(IFERROR(IFERROR(IF(TODAY()&gt;=$H168,VLOOKUP(XLOOKUP(AK$115,dds!$2:$2,dds!$4:$4),STOCKHISTORY($A169,XLOOKUP(AK$115,dds!$2:$2,dds!$4:$4)),2,FALSE()),VLOOKUP(TODAY(),STOCKHISTORY($A169,TODAY()),2,FALSE())),VLOOKUP(TODAY()-1,STOCKHISTORY($A169,TODAY()-1),2,FALSE())),VLOOKUP(TODAY()-2,STOCKHISTORY($A169,TODAY()-2),2,FALSE())),$E79)</f>
        <v/>
      </c>
      <c r="AL169" s="368" t="str">
        <f t="array" ref="AL169">IFERROR(IFERROR(IFERROR(IF(TODAY()&gt;=$H168,VLOOKUP(XLOOKUP(AL$115,dds!$2:$2,dds!$4:$4),STOCKHISTORY($A169,XLOOKUP(AL$115,dds!$2:$2,dds!$4:$4)),2,FALSE()),VLOOKUP(TODAY(),STOCKHISTORY($A169,TODAY()),2,FALSE())),VLOOKUP(TODAY()-1,STOCKHISTORY($A169,TODAY()-1),2,FALSE())),VLOOKUP(TODAY()-2,STOCKHISTORY($A169,TODAY()-2),2,FALSE())),$E79)</f>
        <v/>
      </c>
      <c r="AM169" s="368" t="str">
        <f t="array" ref="AM169">IFERROR(IFERROR(IFERROR(IF(TODAY()&gt;=$H168,VLOOKUP(XLOOKUP(AM$115,dds!$2:$2,dds!$4:$4),STOCKHISTORY($A169,XLOOKUP(AM$115,dds!$2:$2,dds!$4:$4)),2,FALSE()),VLOOKUP(TODAY(),STOCKHISTORY($A169,TODAY()),2,FALSE())),VLOOKUP(TODAY()-1,STOCKHISTORY($A169,TODAY()-1),2,FALSE())),VLOOKUP(TODAY()-2,STOCKHISTORY($A169,TODAY()-2),2,FALSE())),$E79)</f>
        <v/>
      </c>
      <c r="AN169" s="368" t="str">
        <f t="array" ref="AN169">IFERROR(IFERROR(IFERROR(IF(TODAY()&gt;=$H168,VLOOKUP(XLOOKUP(AN$115,dds!$2:$2,dds!$4:$4),STOCKHISTORY($A169,XLOOKUP(AN$115,dds!$2:$2,dds!$4:$4)),2,FALSE()),VLOOKUP(TODAY(),STOCKHISTORY($A169,TODAY()),2,FALSE())),VLOOKUP(TODAY()-1,STOCKHISTORY($A169,TODAY()-1),2,FALSE())),VLOOKUP(TODAY()-2,STOCKHISTORY($A169,TODAY()-2),2,FALSE())),$E79)</f>
        <v/>
      </c>
      <c r="AO169" s="368" t="str">
        <f t="array" ref="AO169">IFERROR(IFERROR(IFERROR(IF(TODAY()&gt;=$H168,VLOOKUP(XLOOKUP(AO$115,dds!$2:$2,dds!$4:$4),STOCKHISTORY($A169,XLOOKUP(AO$115,dds!$2:$2,dds!$4:$4)),2,FALSE()),VLOOKUP(TODAY(),STOCKHISTORY($A169,TODAY()),2,FALSE())),VLOOKUP(TODAY()-1,STOCKHISTORY($A169,TODAY()-1),2,FALSE())),VLOOKUP(TODAY()-2,STOCKHISTORY($A169,TODAY()-2),2,FALSE())),$E79)</f>
        <v/>
      </c>
      <c r="AP169" s="368" t="str">
        <f t="array" ref="AP169">IFERROR(IFERROR(IFERROR(IF(TODAY()&gt;=$H168,VLOOKUP(XLOOKUP(AP$115,dds!$2:$2,dds!$4:$4),STOCKHISTORY($A169,XLOOKUP(AP$115,dds!$2:$2,dds!$4:$4)),2,FALSE()),VLOOKUP(TODAY(),STOCKHISTORY($A169,TODAY()),2,FALSE())),VLOOKUP(TODAY()-1,STOCKHISTORY($A169,TODAY()-1),2,FALSE())),VLOOKUP(TODAY()-2,STOCKHISTORY($A169,TODAY()-2),2,FALSE())),$E79)</f>
        <v/>
      </c>
      <c r="AQ169" s="368" t="str">
        <f t="array" ref="AQ169">IFERROR(IFERROR(IFERROR(IF(TODAY()&gt;=$H168,VLOOKUP(XLOOKUP(AQ$115,dds!$2:$2,dds!$4:$4),STOCKHISTORY($A169,XLOOKUP(AQ$115,dds!$2:$2,dds!$4:$4)),2,FALSE()),VLOOKUP(TODAY(),STOCKHISTORY($A169,TODAY()),2,FALSE())),VLOOKUP(TODAY()-1,STOCKHISTORY($A169,TODAY()-1),2,FALSE())),VLOOKUP(TODAY()-2,STOCKHISTORY($A169,TODAY()-2),2,FALSE())),$E79)</f>
        <v/>
      </c>
      <c r="AR169" s="368" t="str">
        <f t="array" ref="AR169">IFERROR(IFERROR(IFERROR(IF(TODAY()&gt;=$H168,VLOOKUP(XLOOKUP(AR$115,dds!$2:$2,dds!$4:$4),STOCKHISTORY($A169,XLOOKUP(AR$115,dds!$2:$2,dds!$4:$4)),2,FALSE()),VLOOKUP(TODAY(),STOCKHISTORY($A169,TODAY()),2,FALSE())),VLOOKUP(TODAY()-1,STOCKHISTORY($A169,TODAY()-1),2,FALSE())),VLOOKUP(TODAY()-2,STOCKHISTORY($A169,TODAY()-2),2,FALSE())),$E79)</f>
        <v/>
      </c>
      <c r="AS169" s="368" t="str">
        <f t="array" ref="AS169">IFERROR(IFERROR(IFERROR(IF(TODAY()&gt;=$H168,VLOOKUP(XLOOKUP(AS$115,dds!$2:$2,dds!$4:$4),STOCKHISTORY($A169,XLOOKUP(AS$115,dds!$2:$2,dds!$4:$4)),2,FALSE()),VLOOKUP(TODAY(),STOCKHISTORY($A169,TODAY()),2,FALSE())),VLOOKUP(TODAY()-1,STOCKHISTORY($A169,TODAY()-1),2,FALSE())),VLOOKUP(TODAY()-2,STOCKHISTORY($A169,TODAY()-2),2,FALSE())),$E79)</f>
        <v/>
      </c>
      <c r="AT169" s="368" t="str">
        <f t="array" ref="AT169">IFERROR(IFERROR(IFERROR(IF(TODAY()&gt;=$H168,VLOOKUP(XLOOKUP(AT$115,dds!$2:$2,dds!$4:$4),STOCKHISTORY($A169,XLOOKUP(AT$115,dds!$2:$2,dds!$4:$4)),2,FALSE()),VLOOKUP(TODAY(),STOCKHISTORY($A169,TODAY()),2,FALSE())),VLOOKUP(TODAY()-1,STOCKHISTORY($A169,TODAY()-1),2,FALSE())),VLOOKUP(TODAY()-2,STOCKHISTORY($A169,TODAY()-2),2,FALSE())),$E79)</f>
        <v/>
      </c>
      <c r="AU169" s="368" t="str">
        <f t="array" ref="AU169">IFERROR(IFERROR(IFERROR(IF(TODAY()&gt;=$H168,VLOOKUP(XLOOKUP(AU$115,dds!$2:$2,dds!$4:$4),STOCKHISTORY($A169,XLOOKUP(AU$115,dds!$2:$2,dds!$4:$4)),2,FALSE()),VLOOKUP(TODAY(),STOCKHISTORY($A169,TODAY()),2,FALSE())),VLOOKUP(TODAY()-1,STOCKHISTORY($A169,TODAY()-1),2,FALSE())),VLOOKUP(TODAY()-2,STOCKHISTORY($A169,TODAY()-2),2,FALSE())),$E79)</f>
        <v/>
      </c>
      <c r="AV169" s="368" t="str">
        <f t="array" ref="AV169">IFERROR(IFERROR(IFERROR(IF(TODAY()&gt;=$H168,VLOOKUP(XLOOKUP(AV$115,dds!$2:$2,dds!$4:$4),STOCKHISTORY($A169,XLOOKUP(AV$115,dds!$2:$2,dds!$4:$4)),2,FALSE()),VLOOKUP(TODAY(),STOCKHISTORY($A169,TODAY()),2,FALSE())),VLOOKUP(TODAY()-1,STOCKHISTORY($A169,TODAY()-1),2,FALSE())),VLOOKUP(TODAY()-2,STOCKHISTORY($A169,TODAY()-2),2,FALSE())),$E79)</f>
        <v/>
      </c>
      <c r="AW169" s="368" t="str">
        <f t="array" ref="AW169">IFERROR(IFERROR(IFERROR(IF(TODAY()&gt;=$H168,VLOOKUP(XLOOKUP(AW$115,dds!$2:$2,dds!$4:$4),STOCKHISTORY($A169,XLOOKUP(AW$115,dds!$2:$2,dds!$4:$4)),2,FALSE()),VLOOKUP(TODAY(),STOCKHISTORY($A169,TODAY()),2,FALSE())),VLOOKUP(TODAY()-1,STOCKHISTORY($A169,TODAY()-1),2,FALSE())),VLOOKUP(TODAY()-2,STOCKHISTORY($A169,TODAY()-2),2,FALSE())),$E79)</f>
        <v/>
      </c>
      <c r="AX169" s="368" t="str">
        <f t="array" ref="AX169">IFERROR(IFERROR(IFERROR(IF(TODAY()&gt;=$H168,VLOOKUP(XLOOKUP(AX$115,dds!$2:$2,dds!$4:$4),STOCKHISTORY($A169,XLOOKUP(AX$115,dds!$2:$2,dds!$4:$4)),2,FALSE()),VLOOKUP(TODAY(),STOCKHISTORY($A169,TODAY()),2,FALSE())),VLOOKUP(TODAY()-1,STOCKHISTORY($A169,TODAY()-1),2,FALSE())),VLOOKUP(TODAY()-2,STOCKHISTORY($A169,TODAY()-2),2,FALSE())),$E79)</f>
        <v/>
      </c>
      <c r="AY169" s="368" t="str">
        <f t="array" ref="AY169">IFERROR(IFERROR(IFERROR(IF(TODAY()&gt;=$H168,VLOOKUP(XLOOKUP(AY$115,dds!$2:$2,dds!$4:$4),STOCKHISTORY($A169,XLOOKUP(AY$115,dds!$2:$2,dds!$4:$4)),2,FALSE()),VLOOKUP(TODAY(),STOCKHISTORY($A169,TODAY()),2,FALSE())),VLOOKUP(TODAY()-1,STOCKHISTORY($A169,TODAY()-1),2,FALSE())),VLOOKUP(TODAY()-2,STOCKHISTORY($A169,TODAY()-2),2,FALSE())),$E79)</f>
        <v/>
      </c>
      <c r="AZ169" s="368" t="str">
        <f t="array" ref="AZ169">IFERROR(IFERROR(IFERROR(IF(TODAY()&gt;=$H168,VLOOKUP(XLOOKUP(AZ$115,dds!$2:$2,dds!$4:$4),STOCKHISTORY($A169,XLOOKUP(AZ$115,dds!$2:$2,dds!$4:$4)),2,FALSE()),VLOOKUP(TODAY(),STOCKHISTORY($A169,TODAY()),2,FALSE())),VLOOKUP(TODAY()-1,STOCKHISTORY($A169,TODAY()-1),2,FALSE())),VLOOKUP(TODAY()-2,STOCKHISTORY($A169,TODAY()-2),2,FALSE())),$E79)</f>
        <v/>
      </c>
      <c r="BA169" s="368" t="str">
        <f t="array" ref="BA169">IFERROR(IFERROR(IFERROR(IF(TODAY()&gt;=$H168,VLOOKUP(XLOOKUP(BA$115,dds!$2:$2,dds!$4:$4),STOCKHISTORY($A169,XLOOKUP(BA$115,dds!$2:$2,dds!$4:$4)),2,FALSE()),VLOOKUP(TODAY(),STOCKHISTORY($A169,TODAY()),2,FALSE())),VLOOKUP(TODAY()-1,STOCKHISTORY($A169,TODAY()-1),2,FALSE())),VLOOKUP(TODAY()-2,STOCKHISTORY($A169,TODAY()-2),2,FALSE())),$E79)</f>
        <v/>
      </c>
      <c r="BB169" s="368" t="str">
        <f t="array" ref="BB169">IFERROR(IFERROR(IFERROR(IF(TODAY()&gt;=$H168,VLOOKUP(XLOOKUP(BB$115,dds!$2:$2,dds!$4:$4),STOCKHISTORY($A169,XLOOKUP(BB$115,dds!$2:$2,dds!$4:$4)),2,FALSE()),VLOOKUP(TODAY(),STOCKHISTORY($A169,TODAY()),2,FALSE())),VLOOKUP(TODAY()-1,STOCKHISTORY($A169,TODAY()-1),2,FALSE())),VLOOKUP(TODAY()-2,STOCKHISTORY($A169,TODAY()-2),2,FALSE())),$E79)</f>
        <v/>
      </c>
      <c r="BC169" s="368" t="str">
        <f t="array" ref="BC169">IFERROR(IFERROR(IFERROR(IF(TODAY()&gt;=$H168,VLOOKUP(XLOOKUP(BC$115,dds!$2:$2,dds!$4:$4),STOCKHISTORY($A169,XLOOKUP(BC$115,dds!$2:$2,dds!$4:$4)),2,FALSE()),VLOOKUP(TODAY(),STOCKHISTORY($A169,TODAY()),2,FALSE())),VLOOKUP(TODAY()-1,STOCKHISTORY($A169,TODAY()-1),2,FALSE())),VLOOKUP(TODAY()-2,STOCKHISTORY($A169,TODAY()-2),2,FALSE())),$E79)</f>
        <v/>
      </c>
      <c r="BD169" s="368" t="str">
        <f t="array" ref="BD169">IFERROR(IFERROR(IFERROR(IF(TODAY()&gt;=$H168,VLOOKUP(XLOOKUP(BD$115,dds!$2:$2,dds!$4:$4),STOCKHISTORY($A169,XLOOKUP(BD$115,dds!$2:$2,dds!$4:$4)),2,FALSE()),VLOOKUP(TODAY(),STOCKHISTORY($A169,TODAY()),2,FALSE())),VLOOKUP(TODAY()-1,STOCKHISTORY($A169,TODAY()-1),2,FALSE())),VLOOKUP(TODAY()-2,STOCKHISTORY($A169,TODAY()-2),2,FALSE())),$E79)</f>
        <v/>
      </c>
      <c r="BE169" s="368" t="str">
        <f t="array" ref="BE169">IFERROR(IFERROR(IFERROR(IF(TODAY()&gt;=$H168,VLOOKUP(XLOOKUP(BE$115,dds!$2:$2,dds!$4:$4),STOCKHISTORY($A169,XLOOKUP(BE$115,dds!$2:$2,dds!$4:$4)),2,FALSE()),VLOOKUP(TODAY(),STOCKHISTORY($A169,TODAY()),2,FALSE())),VLOOKUP(TODAY()-1,STOCKHISTORY($A169,TODAY()-1),2,FALSE())),VLOOKUP(TODAY()-2,STOCKHISTORY($A169,TODAY()-2),2,FALSE())),$E79)</f>
        <v/>
      </c>
      <c r="BF169" s="368" t="str">
        <f t="array" ref="BF169">IFERROR(IFERROR(IFERROR(IF(TODAY()&gt;=$H168,VLOOKUP(XLOOKUP(BF$115,dds!$2:$2,dds!$4:$4),STOCKHISTORY($A169,XLOOKUP(BF$115,dds!$2:$2,dds!$4:$4)),2,FALSE()),VLOOKUP(TODAY(),STOCKHISTORY($A169,TODAY()),2,FALSE())),VLOOKUP(TODAY()-1,STOCKHISTORY($A169,TODAY()-1),2,FALSE())),VLOOKUP(TODAY()-2,STOCKHISTORY($A169,TODAY()-2),2,FALSE())),$E79)</f>
        <v/>
      </c>
      <c r="BG169" s="368" t="str">
        <f t="array" ref="BG169">IFERROR(IFERROR(IFERROR(IF(TODAY()&gt;=$H168,VLOOKUP(XLOOKUP(BG$115,dds!$2:$2,dds!$4:$4),STOCKHISTORY($A169,XLOOKUP(BG$115,dds!$2:$2,dds!$4:$4)),2,FALSE()),VLOOKUP(TODAY(),STOCKHISTORY($A169,TODAY()),2,FALSE())),VLOOKUP(TODAY()-1,STOCKHISTORY($A169,TODAY()-1),2,FALSE())),VLOOKUP(TODAY()-2,STOCKHISTORY($A169,TODAY()-2),2,FALSE())),$E79)</f>
        <v/>
      </c>
      <c r="BH169" s="368" t="str">
        <f t="array" ref="BH169">IFERROR(IFERROR(IFERROR(IF(TODAY()&gt;=$H168,VLOOKUP(XLOOKUP(BH$115,dds!$2:$2,dds!$4:$4),STOCKHISTORY($A169,XLOOKUP(BH$115,dds!$2:$2,dds!$4:$4)),2,FALSE()),VLOOKUP(TODAY(),STOCKHISTORY($A169,TODAY()),2,FALSE())),VLOOKUP(TODAY()-1,STOCKHISTORY($A169,TODAY()-1),2,FALSE())),VLOOKUP(TODAY()-2,STOCKHISTORY($A169,TODAY()-2),2,FALSE())),$E79)</f>
        <v/>
      </c>
      <c r="BI169" s="368" t="str">
        <f t="array" ref="BI169">IFERROR(IFERROR(IFERROR(IF(TODAY()&gt;=$H168,VLOOKUP(XLOOKUP(BI$115,dds!$2:$2,dds!$4:$4),STOCKHISTORY($A169,XLOOKUP(BI$115,dds!$2:$2,dds!$4:$4)),2,FALSE()),VLOOKUP(TODAY(),STOCKHISTORY($A169,TODAY()),2,FALSE())),VLOOKUP(TODAY()-1,STOCKHISTORY($A169,TODAY()-1),2,FALSE())),VLOOKUP(TODAY()-2,STOCKHISTORY($A169,TODAY()-2),2,FALSE())),$E79)</f>
        <v/>
      </c>
      <c r="BJ169" s="368" t="str">
        <f t="array" ref="BJ169">IFERROR(IFERROR(IFERROR(IF(TODAY()&gt;=$H168,VLOOKUP(XLOOKUP(BJ$115,dds!$2:$2,dds!$4:$4),STOCKHISTORY($A169,XLOOKUP(BJ$115,dds!$2:$2,dds!$4:$4)),2,FALSE()),VLOOKUP(TODAY(),STOCKHISTORY($A169,TODAY()),2,FALSE())),VLOOKUP(TODAY()-1,STOCKHISTORY($A169,TODAY()-1),2,FALSE())),VLOOKUP(TODAY()-2,STOCKHISTORY($A169,TODAY()-2),2,FALSE())),$E79)</f>
        <v/>
      </c>
      <c r="BK169" s="368" t="str">
        <f t="array" ref="BK169">IFERROR(IFERROR(IFERROR(IF(TODAY()&gt;=$H168,VLOOKUP(XLOOKUP(BK$115,dds!$2:$2,dds!$4:$4),STOCKHISTORY($A169,XLOOKUP(BK$115,dds!$2:$2,dds!$4:$4)),2,FALSE()),VLOOKUP(TODAY(),STOCKHISTORY($A169,TODAY()),2,FALSE())),VLOOKUP(TODAY()-1,STOCKHISTORY($A169,TODAY()-1),2,FALSE())),VLOOKUP(TODAY()-2,STOCKHISTORY($A169,TODAY()-2),2,FALSE())),$E79)</f>
        <v/>
      </c>
      <c r="BL169" s="368" t="str">
        <f t="array" ref="BL169">IFERROR(IFERROR(IFERROR(IF(TODAY()&gt;=$H168,VLOOKUP(XLOOKUP(BL$115,dds!$2:$2,dds!$4:$4),STOCKHISTORY($A169,XLOOKUP(BL$115,dds!$2:$2,dds!$4:$4)),2,FALSE()),VLOOKUP(TODAY(),STOCKHISTORY($A169,TODAY()),2,FALSE())),VLOOKUP(TODAY()-1,STOCKHISTORY($A169,TODAY()-1),2,FALSE())),VLOOKUP(TODAY()-2,STOCKHISTORY($A169,TODAY()-2),2,FALSE())),$E79)</f>
        <v/>
      </c>
    </row>
    <row r="170" ht="14.25" customHeight="1">
      <c r="A170" s="367"/>
      <c r="B170" s="367"/>
      <c r="C170" s="440" t="str">
        <f t="shared" si="2"/>
        <v/>
      </c>
      <c r="D170" s="367"/>
      <c r="E170" s="368" t="str">
        <f t="array" ref="E170">IFERROR(IFERROR(IFERROR(IF(TODAY()&gt;=$H169,VLOOKUP(XLOOKUP(E$115,dds!$2:$2,dds!$4:$4),STOCKHISTORY($A170,XLOOKUP(E$115,dds!$2:$2,dds!$4:$4)),2,FALSE()),VLOOKUP(TODAY(),STOCKHISTORY($A170,TODAY()),2,FALSE())),VLOOKUP(TODAY()-1,STOCKHISTORY($A170,TODAY()-1),2,FALSE())),VLOOKUP(TODAY()-2,STOCKHISTORY($A170,TODAY()-2),2,FALSE())),$E80)</f>
        <v/>
      </c>
      <c r="F170" s="368" t="str">
        <f t="array" ref="F170">IFERROR(IFERROR(IFERROR(IF(TODAY()&gt;=$H169,VLOOKUP(XLOOKUP(F$115,dds!$2:$2,dds!$4:$4),STOCKHISTORY($A170,XLOOKUP(F$115,dds!$2:$2,dds!$4:$4)),2,FALSE()),VLOOKUP(TODAY(),STOCKHISTORY($A170,TODAY()),2,FALSE())),VLOOKUP(TODAY()-1,STOCKHISTORY($A170,TODAY()-1),2,FALSE())),VLOOKUP(TODAY()-2,STOCKHISTORY($A170,TODAY()-2),2,FALSE())),$E80)</f>
        <v/>
      </c>
      <c r="G170" s="368" t="str">
        <f t="array" ref="G170">IFERROR(IFERROR(IFERROR(IF(TODAY()&gt;=$H169,VLOOKUP(XLOOKUP(G$115,dds!$2:$2,dds!$4:$4),STOCKHISTORY($A170,XLOOKUP(G$115,dds!$2:$2,dds!$4:$4)),2,FALSE()),VLOOKUP(TODAY(),STOCKHISTORY($A170,TODAY()),2,FALSE())),VLOOKUP(TODAY()-1,STOCKHISTORY($A170,TODAY()-1),2,FALSE())),VLOOKUP(TODAY()-2,STOCKHISTORY($A170,TODAY()-2),2,FALSE())),$E80)</f>
        <v/>
      </c>
      <c r="H170" s="368" t="str">
        <f t="array" ref="H170">IFERROR(IFERROR(IFERROR(IF(TODAY()&gt;=$H169,VLOOKUP(XLOOKUP(H$115,dds!$2:$2,dds!$4:$4),STOCKHISTORY($A170,XLOOKUP(H$115,dds!$2:$2,dds!$4:$4)),2,FALSE()),VLOOKUP(TODAY(),STOCKHISTORY($A170,TODAY()),2,FALSE())),VLOOKUP(TODAY()-1,STOCKHISTORY($A170,TODAY()-1),2,FALSE())),VLOOKUP(TODAY()-2,STOCKHISTORY($A170,TODAY()-2),2,FALSE())),$E80)</f>
        <v/>
      </c>
      <c r="I170" s="368" t="str">
        <f t="array" ref="I170">IFERROR(IFERROR(IFERROR(IF(TODAY()&gt;=$H169,VLOOKUP(XLOOKUP(I$115,dds!$2:$2,dds!$4:$4),STOCKHISTORY($A170,XLOOKUP(I$115,dds!$2:$2,dds!$4:$4)),2,FALSE()),VLOOKUP(TODAY(),STOCKHISTORY($A170,TODAY()),2,FALSE())),VLOOKUP(TODAY()-1,STOCKHISTORY($A170,TODAY()-1),2,FALSE())),VLOOKUP(TODAY()-2,STOCKHISTORY($A170,TODAY()-2),2,FALSE())),$E80)</f>
        <v/>
      </c>
      <c r="J170" s="368" t="str">
        <f t="array" ref="J170">IFERROR(IFERROR(IFERROR(IF(TODAY()&gt;=$H169,VLOOKUP(XLOOKUP(J$115,dds!$2:$2,dds!$4:$4),STOCKHISTORY($A170,XLOOKUP(J$115,dds!$2:$2,dds!$4:$4)),2,FALSE()),VLOOKUP(TODAY(),STOCKHISTORY($A170,TODAY()),2,FALSE())),VLOOKUP(TODAY()-1,STOCKHISTORY($A170,TODAY()-1),2,FALSE())),VLOOKUP(TODAY()-2,STOCKHISTORY($A170,TODAY()-2),2,FALSE())),$E80)</f>
        <v/>
      </c>
      <c r="K170" s="368" t="str">
        <f t="array" ref="K170">IFERROR(IFERROR(IFERROR(IF(TODAY()&gt;=$H169,VLOOKUP(XLOOKUP(K$115,dds!$2:$2,dds!$4:$4),STOCKHISTORY($A170,XLOOKUP(K$115,dds!$2:$2,dds!$4:$4)),2,FALSE()),VLOOKUP(TODAY(),STOCKHISTORY($A170,TODAY()),2,FALSE())),VLOOKUP(TODAY()-1,STOCKHISTORY($A170,TODAY()-1),2,FALSE())),VLOOKUP(TODAY()-2,STOCKHISTORY($A170,TODAY()-2),2,FALSE())),$E80)</f>
        <v/>
      </c>
      <c r="L170" s="368" t="str">
        <f t="array" ref="L170">IFERROR(IFERROR(IFERROR(IF(TODAY()&gt;=$H169,VLOOKUP(XLOOKUP(L$115,dds!$2:$2,dds!$4:$4),STOCKHISTORY($A170,XLOOKUP(L$115,dds!$2:$2,dds!$4:$4)),2,FALSE()),VLOOKUP(TODAY(),STOCKHISTORY($A170,TODAY()),2,FALSE())),VLOOKUP(TODAY()-1,STOCKHISTORY($A170,TODAY()-1),2,FALSE())),VLOOKUP(TODAY()-2,STOCKHISTORY($A170,TODAY()-2),2,FALSE())),$E80)</f>
        <v/>
      </c>
      <c r="M170" s="368" t="str">
        <f t="array" ref="M170">IFERROR(IFERROR(IFERROR(IF(TODAY()&gt;=$H169,VLOOKUP(XLOOKUP(M$115,dds!$2:$2,dds!$4:$4),STOCKHISTORY($A170,XLOOKUP(M$115,dds!$2:$2,dds!$4:$4)),2,FALSE()),VLOOKUP(TODAY(),STOCKHISTORY($A170,TODAY()),2,FALSE())),VLOOKUP(TODAY()-1,STOCKHISTORY($A170,TODAY()-1),2,FALSE())),VLOOKUP(TODAY()-2,STOCKHISTORY($A170,TODAY()-2),2,FALSE())),$E80)</f>
        <v/>
      </c>
      <c r="N170" s="368" t="str">
        <f t="array" ref="N170">IFERROR(IFERROR(IFERROR(IF(TODAY()&gt;=$H169,VLOOKUP(XLOOKUP(N$115,dds!$2:$2,dds!$4:$4),STOCKHISTORY($A170,XLOOKUP(N$115,dds!$2:$2,dds!$4:$4)),2,FALSE()),VLOOKUP(TODAY(),STOCKHISTORY($A170,TODAY()),2,FALSE())),VLOOKUP(TODAY()-1,STOCKHISTORY($A170,TODAY()-1),2,FALSE())),VLOOKUP(TODAY()-2,STOCKHISTORY($A170,TODAY()-2),2,FALSE())),$E80)</f>
        <v/>
      </c>
      <c r="O170" s="368" t="str">
        <f t="array" ref="O170">IFERROR(IFERROR(IFERROR(IF(TODAY()&gt;=$H169,VLOOKUP(XLOOKUP(O$115,dds!$2:$2,dds!$4:$4),STOCKHISTORY($A170,XLOOKUP(O$115,dds!$2:$2,dds!$4:$4)),2,FALSE()),VLOOKUP(TODAY(),STOCKHISTORY($A170,TODAY()),2,FALSE())),VLOOKUP(TODAY()-1,STOCKHISTORY($A170,TODAY()-1),2,FALSE())),VLOOKUP(TODAY()-2,STOCKHISTORY($A170,TODAY()-2),2,FALSE())),$E80)</f>
        <v/>
      </c>
      <c r="P170" s="368" t="str">
        <f t="array" ref="P170">IFERROR(IFERROR(IFERROR(IF(TODAY()&gt;=$H169,VLOOKUP(XLOOKUP(P$115,dds!$2:$2,dds!$4:$4),STOCKHISTORY($A170,XLOOKUP(P$115,dds!$2:$2,dds!$4:$4)),2,FALSE()),VLOOKUP(TODAY(),STOCKHISTORY($A170,TODAY()),2,FALSE())),VLOOKUP(TODAY()-1,STOCKHISTORY($A170,TODAY()-1),2,FALSE())),VLOOKUP(TODAY()-2,STOCKHISTORY($A170,TODAY()-2),2,FALSE())),$E80)</f>
        <v/>
      </c>
      <c r="Q170" s="368" t="str">
        <f t="array" ref="Q170">IFERROR(IFERROR(IFERROR(IF(TODAY()&gt;=$H169,VLOOKUP(XLOOKUP(Q$115,dds!$2:$2,dds!$4:$4),STOCKHISTORY($A170,XLOOKUP(Q$115,dds!$2:$2,dds!$4:$4)),2,FALSE()),VLOOKUP(TODAY(),STOCKHISTORY($A170,TODAY()),2,FALSE())),VLOOKUP(TODAY()-1,STOCKHISTORY($A170,TODAY()-1),2,FALSE())),VLOOKUP(TODAY()-2,STOCKHISTORY($A170,TODAY()-2),2,FALSE())),$E80)</f>
        <v/>
      </c>
      <c r="R170" s="368" t="str">
        <f t="array" ref="R170">IFERROR(IFERROR(IFERROR(IF(TODAY()&gt;=$H169,VLOOKUP(XLOOKUP(R$115,dds!$2:$2,dds!$4:$4),STOCKHISTORY($A170,XLOOKUP(R$115,dds!$2:$2,dds!$4:$4)),2,FALSE()),VLOOKUP(TODAY(),STOCKHISTORY($A170,TODAY()),2,FALSE())),VLOOKUP(TODAY()-1,STOCKHISTORY($A170,TODAY()-1),2,FALSE())),VLOOKUP(TODAY()-2,STOCKHISTORY($A170,TODAY()-2),2,FALSE())),$E80)</f>
        <v/>
      </c>
      <c r="S170" s="368" t="str">
        <f t="array" ref="S170">IFERROR(IFERROR(IFERROR(IF(TODAY()&gt;=$H169,VLOOKUP(XLOOKUP(S$115,dds!$2:$2,dds!$4:$4),STOCKHISTORY($A170,XLOOKUP(S$115,dds!$2:$2,dds!$4:$4)),2,FALSE()),VLOOKUP(TODAY(),STOCKHISTORY($A170,TODAY()),2,FALSE())),VLOOKUP(TODAY()-1,STOCKHISTORY($A170,TODAY()-1),2,FALSE())),VLOOKUP(TODAY()-2,STOCKHISTORY($A170,TODAY()-2),2,FALSE())),$E80)</f>
        <v/>
      </c>
      <c r="T170" s="368" t="str">
        <f t="array" ref="T170">IFERROR(IFERROR(IFERROR(IF(TODAY()&gt;=$H169,VLOOKUP(XLOOKUP(T$115,dds!$2:$2,dds!$4:$4),STOCKHISTORY($A170,XLOOKUP(T$115,dds!$2:$2,dds!$4:$4)),2,FALSE()),VLOOKUP(TODAY(),STOCKHISTORY($A170,TODAY()),2,FALSE())),VLOOKUP(TODAY()-1,STOCKHISTORY($A170,TODAY()-1),2,FALSE())),VLOOKUP(TODAY()-2,STOCKHISTORY($A170,TODAY()-2),2,FALSE())),$E80)</f>
        <v/>
      </c>
      <c r="U170" s="368" t="str">
        <f t="array" ref="U170">IFERROR(IFERROR(IFERROR(IF(TODAY()&gt;=$H169,VLOOKUP(XLOOKUP(U$115,dds!$2:$2,dds!$4:$4),STOCKHISTORY($A170,XLOOKUP(U$115,dds!$2:$2,dds!$4:$4)),2,FALSE()),VLOOKUP(TODAY(),STOCKHISTORY($A170,TODAY()),2,FALSE())),VLOOKUP(TODAY()-1,STOCKHISTORY($A170,TODAY()-1),2,FALSE())),VLOOKUP(TODAY()-2,STOCKHISTORY($A170,TODAY()-2),2,FALSE())),$E80)</f>
        <v/>
      </c>
      <c r="V170" s="368" t="str">
        <f t="array" ref="V170">IFERROR(IFERROR(IFERROR(IF(TODAY()&gt;=$H169,VLOOKUP(XLOOKUP(V$115,dds!$2:$2,dds!$4:$4),STOCKHISTORY($A170,XLOOKUP(V$115,dds!$2:$2,dds!$4:$4)),2,FALSE()),VLOOKUP(TODAY(),STOCKHISTORY($A170,TODAY()),2,FALSE())),VLOOKUP(TODAY()-1,STOCKHISTORY($A170,TODAY()-1),2,FALSE())),VLOOKUP(TODAY()-2,STOCKHISTORY($A170,TODAY()-2),2,FALSE())),$E80)</f>
        <v/>
      </c>
      <c r="W170" s="368" t="str">
        <f t="array" ref="W170">IFERROR(IFERROR(IFERROR(IF(TODAY()&gt;=$H169,VLOOKUP(XLOOKUP(W$115,dds!$2:$2,dds!$4:$4),STOCKHISTORY($A170,XLOOKUP(W$115,dds!$2:$2,dds!$4:$4)),2,FALSE()),VLOOKUP(TODAY(),STOCKHISTORY($A170,TODAY()),2,FALSE())),VLOOKUP(TODAY()-1,STOCKHISTORY($A170,TODAY()-1),2,FALSE())),VLOOKUP(TODAY()-2,STOCKHISTORY($A170,TODAY()-2),2,FALSE())),$E80)</f>
        <v/>
      </c>
      <c r="X170" s="368" t="str">
        <f t="array" ref="X170">IFERROR(IFERROR(IFERROR(IF(TODAY()&gt;=$H169,VLOOKUP(XLOOKUP(X$115,dds!$2:$2,dds!$4:$4),STOCKHISTORY($A170,XLOOKUP(X$115,dds!$2:$2,dds!$4:$4)),2,FALSE()),VLOOKUP(TODAY(),STOCKHISTORY($A170,TODAY()),2,FALSE())),VLOOKUP(TODAY()-1,STOCKHISTORY($A170,TODAY()-1),2,FALSE())),VLOOKUP(TODAY()-2,STOCKHISTORY($A170,TODAY()-2),2,FALSE())),$E80)</f>
        <v/>
      </c>
      <c r="Y170" s="368" t="str">
        <f t="array" ref="Y170">IFERROR(IFERROR(IFERROR(IF(TODAY()&gt;=$H169,VLOOKUP(XLOOKUP(Y$115,dds!$2:$2,dds!$4:$4),STOCKHISTORY($A170,XLOOKUP(Y$115,dds!$2:$2,dds!$4:$4)),2,FALSE()),VLOOKUP(TODAY(),STOCKHISTORY($A170,TODAY()),2,FALSE())),VLOOKUP(TODAY()-1,STOCKHISTORY($A170,TODAY()-1),2,FALSE())),VLOOKUP(TODAY()-2,STOCKHISTORY($A170,TODAY()-2),2,FALSE())),$E80)</f>
        <v/>
      </c>
      <c r="Z170" s="368" t="str">
        <f t="array" ref="Z170">IFERROR(IFERROR(IFERROR(IF(TODAY()&gt;=$H169,VLOOKUP(XLOOKUP(Z$115,dds!$2:$2,dds!$4:$4),STOCKHISTORY($A170,XLOOKUP(Z$115,dds!$2:$2,dds!$4:$4)),2,FALSE()),VLOOKUP(TODAY(),STOCKHISTORY($A170,TODAY()),2,FALSE())),VLOOKUP(TODAY()-1,STOCKHISTORY($A170,TODAY()-1),2,FALSE())),VLOOKUP(TODAY()-2,STOCKHISTORY($A170,TODAY()-2),2,FALSE())),$E80)</f>
        <v/>
      </c>
      <c r="AA170" s="368" t="str">
        <f t="array" ref="AA170">IFERROR(IFERROR(IFERROR(IF(TODAY()&gt;=$H169,VLOOKUP(XLOOKUP(AA$115,dds!$2:$2,dds!$4:$4),STOCKHISTORY($A170,XLOOKUP(AA$115,dds!$2:$2,dds!$4:$4)),2,FALSE()),VLOOKUP(TODAY(),STOCKHISTORY($A170,TODAY()),2,FALSE())),VLOOKUP(TODAY()-1,STOCKHISTORY($A170,TODAY()-1),2,FALSE())),VLOOKUP(TODAY()-2,STOCKHISTORY($A170,TODAY()-2),2,FALSE())),$E80)</f>
        <v/>
      </c>
      <c r="AB170" s="368" t="str">
        <f t="array" ref="AB170">IFERROR(IFERROR(IFERROR(IF(TODAY()&gt;=$H169,VLOOKUP(XLOOKUP(AB$115,dds!$2:$2,dds!$4:$4),STOCKHISTORY($A170,XLOOKUP(AB$115,dds!$2:$2,dds!$4:$4)),2,FALSE()),VLOOKUP(TODAY(),STOCKHISTORY($A170,TODAY()),2,FALSE())),VLOOKUP(TODAY()-1,STOCKHISTORY($A170,TODAY()-1),2,FALSE())),VLOOKUP(TODAY()-2,STOCKHISTORY($A170,TODAY()-2),2,FALSE())),$E80)</f>
        <v/>
      </c>
      <c r="AC170" s="368" t="str">
        <f t="array" ref="AC170">IFERROR(IFERROR(IFERROR(IF(TODAY()&gt;=$H169,VLOOKUP(XLOOKUP(AC$115,dds!$2:$2,dds!$4:$4),STOCKHISTORY($A170,XLOOKUP(AC$115,dds!$2:$2,dds!$4:$4)),2,FALSE()),VLOOKUP(TODAY(),STOCKHISTORY($A170,TODAY()),2,FALSE())),VLOOKUP(TODAY()-1,STOCKHISTORY($A170,TODAY()-1),2,FALSE())),VLOOKUP(TODAY()-2,STOCKHISTORY($A170,TODAY()-2),2,FALSE())),$E80)</f>
        <v/>
      </c>
      <c r="AD170" s="368" t="str">
        <f t="array" ref="AD170">IFERROR(IFERROR(IFERROR(IF(TODAY()&gt;=$H169,VLOOKUP(XLOOKUP(AD$115,dds!$2:$2,dds!$4:$4),STOCKHISTORY($A170,XLOOKUP(AD$115,dds!$2:$2,dds!$4:$4)),2,FALSE()),VLOOKUP(TODAY(),STOCKHISTORY($A170,TODAY()),2,FALSE())),VLOOKUP(TODAY()-1,STOCKHISTORY($A170,TODAY()-1),2,FALSE())),VLOOKUP(TODAY()-2,STOCKHISTORY($A170,TODAY()-2),2,FALSE())),$E80)</f>
        <v/>
      </c>
      <c r="AE170" s="368" t="str">
        <f t="array" ref="AE170">IFERROR(IFERROR(IFERROR(IF(TODAY()&gt;=$H169,VLOOKUP(XLOOKUP(AE$115,dds!$2:$2,dds!$4:$4),STOCKHISTORY($A170,XLOOKUP(AE$115,dds!$2:$2,dds!$4:$4)),2,FALSE()),VLOOKUP(TODAY(),STOCKHISTORY($A170,TODAY()),2,FALSE())),VLOOKUP(TODAY()-1,STOCKHISTORY($A170,TODAY()-1),2,FALSE())),VLOOKUP(TODAY()-2,STOCKHISTORY($A170,TODAY()-2),2,FALSE())),$E80)</f>
        <v/>
      </c>
      <c r="AF170" s="368" t="str">
        <f t="array" ref="AF170">IFERROR(IFERROR(IFERROR(IF(TODAY()&gt;=$H169,VLOOKUP(XLOOKUP(AF$115,dds!$2:$2,dds!$4:$4),STOCKHISTORY($A170,XLOOKUP(AF$115,dds!$2:$2,dds!$4:$4)),2,FALSE()),VLOOKUP(TODAY(),STOCKHISTORY($A170,TODAY()),2,FALSE())),VLOOKUP(TODAY()-1,STOCKHISTORY($A170,TODAY()-1),2,FALSE())),VLOOKUP(TODAY()-2,STOCKHISTORY($A170,TODAY()-2),2,FALSE())),$E80)</f>
        <v/>
      </c>
      <c r="AG170" s="368" t="str">
        <f t="array" ref="AG170">IFERROR(IFERROR(IFERROR(IF(TODAY()&gt;=$H169,VLOOKUP(XLOOKUP(AG$115,dds!$2:$2,dds!$4:$4),STOCKHISTORY($A170,XLOOKUP(AG$115,dds!$2:$2,dds!$4:$4)),2,FALSE()),VLOOKUP(TODAY(),STOCKHISTORY($A170,TODAY()),2,FALSE())),VLOOKUP(TODAY()-1,STOCKHISTORY($A170,TODAY()-1),2,FALSE())),VLOOKUP(TODAY()-2,STOCKHISTORY($A170,TODAY()-2),2,FALSE())),$E80)</f>
        <v/>
      </c>
      <c r="AH170" s="368" t="str">
        <f t="array" ref="AH170">IFERROR(IFERROR(IFERROR(IF(TODAY()&gt;=$H169,VLOOKUP(XLOOKUP(AH$115,dds!$2:$2,dds!$4:$4),STOCKHISTORY($A170,XLOOKUP(AH$115,dds!$2:$2,dds!$4:$4)),2,FALSE()),VLOOKUP(TODAY(),STOCKHISTORY($A170,TODAY()),2,FALSE())),VLOOKUP(TODAY()-1,STOCKHISTORY($A170,TODAY()-1),2,FALSE())),VLOOKUP(TODAY()-2,STOCKHISTORY($A170,TODAY()-2),2,FALSE())),$E80)</f>
        <v/>
      </c>
      <c r="AI170" s="368" t="str">
        <f t="array" ref="AI170">IFERROR(IFERROR(IFERROR(IF(TODAY()&gt;=$H169,VLOOKUP(XLOOKUP(AI$115,dds!$2:$2,dds!$4:$4),STOCKHISTORY($A170,XLOOKUP(AI$115,dds!$2:$2,dds!$4:$4)),2,FALSE()),VLOOKUP(TODAY(),STOCKHISTORY($A170,TODAY()),2,FALSE())),VLOOKUP(TODAY()-1,STOCKHISTORY($A170,TODAY()-1),2,FALSE())),VLOOKUP(TODAY()-2,STOCKHISTORY($A170,TODAY()-2),2,FALSE())),$E80)</f>
        <v/>
      </c>
      <c r="AJ170" s="368" t="str">
        <f t="array" ref="AJ170">IFERROR(IFERROR(IFERROR(IF(TODAY()&gt;=$H169,VLOOKUP(XLOOKUP(AJ$115,dds!$2:$2,dds!$4:$4),STOCKHISTORY($A170,XLOOKUP(AJ$115,dds!$2:$2,dds!$4:$4)),2,FALSE()),VLOOKUP(TODAY(),STOCKHISTORY($A170,TODAY()),2,FALSE())),VLOOKUP(TODAY()-1,STOCKHISTORY($A170,TODAY()-1),2,FALSE())),VLOOKUP(TODAY()-2,STOCKHISTORY($A170,TODAY()-2),2,FALSE())),$E80)</f>
        <v/>
      </c>
      <c r="AK170" s="368" t="str">
        <f t="array" ref="AK170">IFERROR(IFERROR(IFERROR(IF(TODAY()&gt;=$H169,VLOOKUP(XLOOKUP(AK$115,dds!$2:$2,dds!$4:$4),STOCKHISTORY($A170,XLOOKUP(AK$115,dds!$2:$2,dds!$4:$4)),2,FALSE()),VLOOKUP(TODAY(),STOCKHISTORY($A170,TODAY()),2,FALSE())),VLOOKUP(TODAY()-1,STOCKHISTORY($A170,TODAY()-1),2,FALSE())),VLOOKUP(TODAY()-2,STOCKHISTORY($A170,TODAY()-2),2,FALSE())),$E80)</f>
        <v/>
      </c>
      <c r="AL170" s="368" t="str">
        <f t="array" ref="AL170">IFERROR(IFERROR(IFERROR(IF(TODAY()&gt;=$H169,VLOOKUP(XLOOKUP(AL$115,dds!$2:$2,dds!$4:$4),STOCKHISTORY($A170,XLOOKUP(AL$115,dds!$2:$2,dds!$4:$4)),2,FALSE()),VLOOKUP(TODAY(),STOCKHISTORY($A170,TODAY()),2,FALSE())),VLOOKUP(TODAY()-1,STOCKHISTORY($A170,TODAY()-1),2,FALSE())),VLOOKUP(TODAY()-2,STOCKHISTORY($A170,TODAY()-2),2,FALSE())),$E80)</f>
        <v/>
      </c>
      <c r="AM170" s="368" t="str">
        <f t="array" ref="AM170">IFERROR(IFERROR(IFERROR(IF(TODAY()&gt;=$H169,VLOOKUP(XLOOKUP(AM$115,dds!$2:$2,dds!$4:$4),STOCKHISTORY($A170,XLOOKUP(AM$115,dds!$2:$2,dds!$4:$4)),2,FALSE()),VLOOKUP(TODAY(),STOCKHISTORY($A170,TODAY()),2,FALSE())),VLOOKUP(TODAY()-1,STOCKHISTORY($A170,TODAY()-1),2,FALSE())),VLOOKUP(TODAY()-2,STOCKHISTORY($A170,TODAY()-2),2,FALSE())),$E80)</f>
        <v/>
      </c>
      <c r="AN170" s="368" t="str">
        <f t="array" ref="AN170">IFERROR(IFERROR(IFERROR(IF(TODAY()&gt;=$H169,VLOOKUP(XLOOKUP(AN$115,dds!$2:$2,dds!$4:$4),STOCKHISTORY($A170,XLOOKUP(AN$115,dds!$2:$2,dds!$4:$4)),2,FALSE()),VLOOKUP(TODAY(),STOCKHISTORY($A170,TODAY()),2,FALSE())),VLOOKUP(TODAY()-1,STOCKHISTORY($A170,TODAY()-1),2,FALSE())),VLOOKUP(TODAY()-2,STOCKHISTORY($A170,TODAY()-2),2,FALSE())),$E80)</f>
        <v/>
      </c>
      <c r="AO170" s="368" t="str">
        <f t="array" ref="AO170">IFERROR(IFERROR(IFERROR(IF(TODAY()&gt;=$H169,VLOOKUP(XLOOKUP(AO$115,dds!$2:$2,dds!$4:$4),STOCKHISTORY($A170,XLOOKUP(AO$115,dds!$2:$2,dds!$4:$4)),2,FALSE()),VLOOKUP(TODAY(),STOCKHISTORY($A170,TODAY()),2,FALSE())),VLOOKUP(TODAY()-1,STOCKHISTORY($A170,TODAY()-1),2,FALSE())),VLOOKUP(TODAY()-2,STOCKHISTORY($A170,TODAY()-2),2,FALSE())),$E80)</f>
        <v/>
      </c>
      <c r="AP170" s="368" t="str">
        <f t="array" ref="AP170">IFERROR(IFERROR(IFERROR(IF(TODAY()&gt;=$H169,VLOOKUP(XLOOKUP(AP$115,dds!$2:$2,dds!$4:$4),STOCKHISTORY($A170,XLOOKUP(AP$115,dds!$2:$2,dds!$4:$4)),2,FALSE()),VLOOKUP(TODAY(),STOCKHISTORY($A170,TODAY()),2,FALSE())),VLOOKUP(TODAY()-1,STOCKHISTORY($A170,TODAY()-1),2,FALSE())),VLOOKUP(TODAY()-2,STOCKHISTORY($A170,TODAY()-2),2,FALSE())),$E80)</f>
        <v/>
      </c>
      <c r="AQ170" s="368" t="str">
        <f t="array" ref="AQ170">IFERROR(IFERROR(IFERROR(IF(TODAY()&gt;=$H169,VLOOKUP(XLOOKUP(AQ$115,dds!$2:$2,dds!$4:$4),STOCKHISTORY($A170,XLOOKUP(AQ$115,dds!$2:$2,dds!$4:$4)),2,FALSE()),VLOOKUP(TODAY(),STOCKHISTORY($A170,TODAY()),2,FALSE())),VLOOKUP(TODAY()-1,STOCKHISTORY($A170,TODAY()-1),2,FALSE())),VLOOKUP(TODAY()-2,STOCKHISTORY($A170,TODAY()-2),2,FALSE())),$E80)</f>
        <v/>
      </c>
      <c r="AR170" s="368" t="str">
        <f t="array" ref="AR170">IFERROR(IFERROR(IFERROR(IF(TODAY()&gt;=$H169,VLOOKUP(XLOOKUP(AR$115,dds!$2:$2,dds!$4:$4),STOCKHISTORY($A170,XLOOKUP(AR$115,dds!$2:$2,dds!$4:$4)),2,FALSE()),VLOOKUP(TODAY(),STOCKHISTORY($A170,TODAY()),2,FALSE())),VLOOKUP(TODAY()-1,STOCKHISTORY($A170,TODAY()-1),2,FALSE())),VLOOKUP(TODAY()-2,STOCKHISTORY($A170,TODAY()-2),2,FALSE())),$E80)</f>
        <v/>
      </c>
      <c r="AS170" s="368" t="str">
        <f t="array" ref="AS170">IFERROR(IFERROR(IFERROR(IF(TODAY()&gt;=$H169,VLOOKUP(XLOOKUP(AS$115,dds!$2:$2,dds!$4:$4),STOCKHISTORY($A170,XLOOKUP(AS$115,dds!$2:$2,dds!$4:$4)),2,FALSE()),VLOOKUP(TODAY(),STOCKHISTORY($A170,TODAY()),2,FALSE())),VLOOKUP(TODAY()-1,STOCKHISTORY($A170,TODAY()-1),2,FALSE())),VLOOKUP(TODAY()-2,STOCKHISTORY($A170,TODAY()-2),2,FALSE())),$E80)</f>
        <v/>
      </c>
      <c r="AT170" s="368" t="str">
        <f t="array" ref="AT170">IFERROR(IFERROR(IFERROR(IF(TODAY()&gt;=$H169,VLOOKUP(XLOOKUP(AT$115,dds!$2:$2,dds!$4:$4),STOCKHISTORY($A170,XLOOKUP(AT$115,dds!$2:$2,dds!$4:$4)),2,FALSE()),VLOOKUP(TODAY(),STOCKHISTORY($A170,TODAY()),2,FALSE())),VLOOKUP(TODAY()-1,STOCKHISTORY($A170,TODAY()-1),2,FALSE())),VLOOKUP(TODAY()-2,STOCKHISTORY($A170,TODAY()-2),2,FALSE())),$E80)</f>
        <v/>
      </c>
      <c r="AU170" s="368" t="str">
        <f t="array" ref="AU170">IFERROR(IFERROR(IFERROR(IF(TODAY()&gt;=$H169,VLOOKUP(XLOOKUP(AU$115,dds!$2:$2,dds!$4:$4),STOCKHISTORY($A170,XLOOKUP(AU$115,dds!$2:$2,dds!$4:$4)),2,FALSE()),VLOOKUP(TODAY(),STOCKHISTORY($A170,TODAY()),2,FALSE())),VLOOKUP(TODAY()-1,STOCKHISTORY($A170,TODAY()-1),2,FALSE())),VLOOKUP(TODAY()-2,STOCKHISTORY($A170,TODAY()-2),2,FALSE())),$E80)</f>
        <v/>
      </c>
      <c r="AV170" s="368" t="str">
        <f t="array" ref="AV170">IFERROR(IFERROR(IFERROR(IF(TODAY()&gt;=$H169,VLOOKUP(XLOOKUP(AV$115,dds!$2:$2,dds!$4:$4),STOCKHISTORY($A170,XLOOKUP(AV$115,dds!$2:$2,dds!$4:$4)),2,FALSE()),VLOOKUP(TODAY(),STOCKHISTORY($A170,TODAY()),2,FALSE())),VLOOKUP(TODAY()-1,STOCKHISTORY($A170,TODAY()-1),2,FALSE())),VLOOKUP(TODAY()-2,STOCKHISTORY($A170,TODAY()-2),2,FALSE())),$E80)</f>
        <v/>
      </c>
      <c r="AW170" s="368" t="str">
        <f t="array" ref="AW170">IFERROR(IFERROR(IFERROR(IF(TODAY()&gt;=$H169,VLOOKUP(XLOOKUP(AW$115,dds!$2:$2,dds!$4:$4),STOCKHISTORY($A170,XLOOKUP(AW$115,dds!$2:$2,dds!$4:$4)),2,FALSE()),VLOOKUP(TODAY(),STOCKHISTORY($A170,TODAY()),2,FALSE())),VLOOKUP(TODAY()-1,STOCKHISTORY($A170,TODAY()-1),2,FALSE())),VLOOKUP(TODAY()-2,STOCKHISTORY($A170,TODAY()-2),2,FALSE())),$E80)</f>
        <v/>
      </c>
      <c r="AX170" s="368" t="str">
        <f t="array" ref="AX170">IFERROR(IFERROR(IFERROR(IF(TODAY()&gt;=$H169,VLOOKUP(XLOOKUP(AX$115,dds!$2:$2,dds!$4:$4),STOCKHISTORY($A170,XLOOKUP(AX$115,dds!$2:$2,dds!$4:$4)),2,FALSE()),VLOOKUP(TODAY(),STOCKHISTORY($A170,TODAY()),2,FALSE())),VLOOKUP(TODAY()-1,STOCKHISTORY($A170,TODAY()-1),2,FALSE())),VLOOKUP(TODAY()-2,STOCKHISTORY($A170,TODAY()-2),2,FALSE())),$E80)</f>
        <v/>
      </c>
      <c r="AY170" s="368" t="str">
        <f t="array" ref="AY170">IFERROR(IFERROR(IFERROR(IF(TODAY()&gt;=$H169,VLOOKUP(XLOOKUP(AY$115,dds!$2:$2,dds!$4:$4),STOCKHISTORY($A170,XLOOKUP(AY$115,dds!$2:$2,dds!$4:$4)),2,FALSE()),VLOOKUP(TODAY(),STOCKHISTORY($A170,TODAY()),2,FALSE())),VLOOKUP(TODAY()-1,STOCKHISTORY($A170,TODAY()-1),2,FALSE())),VLOOKUP(TODAY()-2,STOCKHISTORY($A170,TODAY()-2),2,FALSE())),$E80)</f>
        <v/>
      </c>
      <c r="AZ170" s="368" t="str">
        <f t="array" ref="AZ170">IFERROR(IFERROR(IFERROR(IF(TODAY()&gt;=$H169,VLOOKUP(XLOOKUP(AZ$115,dds!$2:$2,dds!$4:$4),STOCKHISTORY($A170,XLOOKUP(AZ$115,dds!$2:$2,dds!$4:$4)),2,FALSE()),VLOOKUP(TODAY(),STOCKHISTORY($A170,TODAY()),2,FALSE())),VLOOKUP(TODAY()-1,STOCKHISTORY($A170,TODAY()-1),2,FALSE())),VLOOKUP(TODAY()-2,STOCKHISTORY($A170,TODAY()-2),2,FALSE())),$E80)</f>
        <v/>
      </c>
      <c r="BA170" s="368" t="str">
        <f t="array" ref="BA170">IFERROR(IFERROR(IFERROR(IF(TODAY()&gt;=$H169,VLOOKUP(XLOOKUP(BA$115,dds!$2:$2,dds!$4:$4),STOCKHISTORY($A170,XLOOKUP(BA$115,dds!$2:$2,dds!$4:$4)),2,FALSE()),VLOOKUP(TODAY(),STOCKHISTORY($A170,TODAY()),2,FALSE())),VLOOKUP(TODAY()-1,STOCKHISTORY($A170,TODAY()-1),2,FALSE())),VLOOKUP(TODAY()-2,STOCKHISTORY($A170,TODAY()-2),2,FALSE())),$E80)</f>
        <v/>
      </c>
      <c r="BB170" s="368" t="str">
        <f t="array" ref="BB170">IFERROR(IFERROR(IFERROR(IF(TODAY()&gt;=$H169,VLOOKUP(XLOOKUP(BB$115,dds!$2:$2,dds!$4:$4),STOCKHISTORY($A170,XLOOKUP(BB$115,dds!$2:$2,dds!$4:$4)),2,FALSE()),VLOOKUP(TODAY(),STOCKHISTORY($A170,TODAY()),2,FALSE())),VLOOKUP(TODAY()-1,STOCKHISTORY($A170,TODAY()-1),2,FALSE())),VLOOKUP(TODAY()-2,STOCKHISTORY($A170,TODAY()-2),2,FALSE())),$E80)</f>
        <v/>
      </c>
      <c r="BC170" s="368" t="str">
        <f t="array" ref="BC170">IFERROR(IFERROR(IFERROR(IF(TODAY()&gt;=$H169,VLOOKUP(XLOOKUP(BC$115,dds!$2:$2,dds!$4:$4),STOCKHISTORY($A170,XLOOKUP(BC$115,dds!$2:$2,dds!$4:$4)),2,FALSE()),VLOOKUP(TODAY(),STOCKHISTORY($A170,TODAY()),2,FALSE())),VLOOKUP(TODAY()-1,STOCKHISTORY($A170,TODAY()-1),2,FALSE())),VLOOKUP(TODAY()-2,STOCKHISTORY($A170,TODAY()-2),2,FALSE())),$E80)</f>
        <v/>
      </c>
      <c r="BD170" s="368" t="str">
        <f t="array" ref="BD170">IFERROR(IFERROR(IFERROR(IF(TODAY()&gt;=$H169,VLOOKUP(XLOOKUP(BD$115,dds!$2:$2,dds!$4:$4),STOCKHISTORY($A170,XLOOKUP(BD$115,dds!$2:$2,dds!$4:$4)),2,FALSE()),VLOOKUP(TODAY(),STOCKHISTORY($A170,TODAY()),2,FALSE())),VLOOKUP(TODAY()-1,STOCKHISTORY($A170,TODAY()-1),2,FALSE())),VLOOKUP(TODAY()-2,STOCKHISTORY($A170,TODAY()-2),2,FALSE())),$E80)</f>
        <v/>
      </c>
      <c r="BE170" s="368" t="str">
        <f t="array" ref="BE170">IFERROR(IFERROR(IFERROR(IF(TODAY()&gt;=$H169,VLOOKUP(XLOOKUP(BE$115,dds!$2:$2,dds!$4:$4),STOCKHISTORY($A170,XLOOKUP(BE$115,dds!$2:$2,dds!$4:$4)),2,FALSE()),VLOOKUP(TODAY(),STOCKHISTORY($A170,TODAY()),2,FALSE())),VLOOKUP(TODAY()-1,STOCKHISTORY($A170,TODAY()-1),2,FALSE())),VLOOKUP(TODAY()-2,STOCKHISTORY($A170,TODAY()-2),2,FALSE())),$E80)</f>
        <v/>
      </c>
      <c r="BF170" s="368" t="str">
        <f t="array" ref="BF170">IFERROR(IFERROR(IFERROR(IF(TODAY()&gt;=$H169,VLOOKUP(XLOOKUP(BF$115,dds!$2:$2,dds!$4:$4),STOCKHISTORY($A170,XLOOKUP(BF$115,dds!$2:$2,dds!$4:$4)),2,FALSE()),VLOOKUP(TODAY(),STOCKHISTORY($A170,TODAY()),2,FALSE())),VLOOKUP(TODAY()-1,STOCKHISTORY($A170,TODAY()-1),2,FALSE())),VLOOKUP(TODAY()-2,STOCKHISTORY($A170,TODAY()-2),2,FALSE())),$E80)</f>
        <v/>
      </c>
      <c r="BG170" s="368" t="str">
        <f t="array" ref="BG170">IFERROR(IFERROR(IFERROR(IF(TODAY()&gt;=$H169,VLOOKUP(XLOOKUP(BG$115,dds!$2:$2,dds!$4:$4),STOCKHISTORY($A170,XLOOKUP(BG$115,dds!$2:$2,dds!$4:$4)),2,FALSE()),VLOOKUP(TODAY(),STOCKHISTORY($A170,TODAY()),2,FALSE())),VLOOKUP(TODAY()-1,STOCKHISTORY($A170,TODAY()-1),2,FALSE())),VLOOKUP(TODAY()-2,STOCKHISTORY($A170,TODAY()-2),2,FALSE())),$E80)</f>
        <v/>
      </c>
      <c r="BH170" s="368" t="str">
        <f t="array" ref="BH170">IFERROR(IFERROR(IFERROR(IF(TODAY()&gt;=$H169,VLOOKUP(XLOOKUP(BH$115,dds!$2:$2,dds!$4:$4),STOCKHISTORY($A170,XLOOKUP(BH$115,dds!$2:$2,dds!$4:$4)),2,FALSE()),VLOOKUP(TODAY(),STOCKHISTORY($A170,TODAY()),2,FALSE())),VLOOKUP(TODAY()-1,STOCKHISTORY($A170,TODAY()-1),2,FALSE())),VLOOKUP(TODAY()-2,STOCKHISTORY($A170,TODAY()-2),2,FALSE())),$E80)</f>
        <v/>
      </c>
      <c r="BI170" s="368" t="str">
        <f t="array" ref="BI170">IFERROR(IFERROR(IFERROR(IF(TODAY()&gt;=$H169,VLOOKUP(XLOOKUP(BI$115,dds!$2:$2,dds!$4:$4),STOCKHISTORY($A170,XLOOKUP(BI$115,dds!$2:$2,dds!$4:$4)),2,FALSE()),VLOOKUP(TODAY(),STOCKHISTORY($A170,TODAY()),2,FALSE())),VLOOKUP(TODAY()-1,STOCKHISTORY($A170,TODAY()-1),2,FALSE())),VLOOKUP(TODAY()-2,STOCKHISTORY($A170,TODAY()-2),2,FALSE())),$E80)</f>
        <v/>
      </c>
      <c r="BJ170" s="368" t="str">
        <f t="array" ref="BJ170">IFERROR(IFERROR(IFERROR(IF(TODAY()&gt;=$H169,VLOOKUP(XLOOKUP(BJ$115,dds!$2:$2,dds!$4:$4),STOCKHISTORY($A170,XLOOKUP(BJ$115,dds!$2:$2,dds!$4:$4)),2,FALSE()),VLOOKUP(TODAY(),STOCKHISTORY($A170,TODAY()),2,FALSE())),VLOOKUP(TODAY()-1,STOCKHISTORY($A170,TODAY()-1),2,FALSE())),VLOOKUP(TODAY()-2,STOCKHISTORY($A170,TODAY()-2),2,FALSE())),$E80)</f>
        <v/>
      </c>
      <c r="BK170" s="368" t="str">
        <f t="array" ref="BK170">IFERROR(IFERROR(IFERROR(IF(TODAY()&gt;=$H169,VLOOKUP(XLOOKUP(BK$115,dds!$2:$2,dds!$4:$4),STOCKHISTORY($A170,XLOOKUP(BK$115,dds!$2:$2,dds!$4:$4)),2,FALSE()),VLOOKUP(TODAY(),STOCKHISTORY($A170,TODAY()),2,FALSE())),VLOOKUP(TODAY()-1,STOCKHISTORY($A170,TODAY()-1),2,FALSE())),VLOOKUP(TODAY()-2,STOCKHISTORY($A170,TODAY()-2),2,FALSE())),$E80)</f>
        <v/>
      </c>
      <c r="BL170" s="368" t="str">
        <f t="array" ref="BL170">IFERROR(IFERROR(IFERROR(IF(TODAY()&gt;=$H169,VLOOKUP(XLOOKUP(BL$115,dds!$2:$2,dds!$4:$4),STOCKHISTORY($A170,XLOOKUP(BL$115,dds!$2:$2,dds!$4:$4)),2,FALSE()),VLOOKUP(TODAY(),STOCKHISTORY($A170,TODAY()),2,FALSE())),VLOOKUP(TODAY()-1,STOCKHISTORY($A170,TODAY()-1),2,FALSE())),VLOOKUP(TODAY()-2,STOCKHISTORY($A170,TODAY()-2),2,FALSE())),$E80)</f>
        <v/>
      </c>
    </row>
    <row r="171" ht="14.25" customHeight="1">
      <c r="A171" s="367"/>
      <c r="B171" s="367"/>
      <c r="C171" s="440" t="str">
        <f t="shared" si="2"/>
        <v/>
      </c>
      <c r="D171" s="367"/>
      <c r="E171" s="368" t="str">
        <f t="array" ref="E171">IFERROR(IFERROR(IFERROR(IF(TODAY()&gt;=$H170,VLOOKUP(XLOOKUP(E$115,dds!$2:$2,dds!$4:$4),STOCKHISTORY($A171,XLOOKUP(E$115,dds!$2:$2,dds!$4:$4)),2,FALSE()),VLOOKUP(TODAY(),STOCKHISTORY($A171,TODAY()),2,FALSE())),VLOOKUP(TODAY()-1,STOCKHISTORY($A171,TODAY()-1),2,FALSE())),VLOOKUP(TODAY()-2,STOCKHISTORY($A171,TODAY()-2),2,FALSE())),$E81)</f>
        <v/>
      </c>
      <c r="F171" s="368" t="str">
        <f t="array" ref="F171">IFERROR(IFERROR(IFERROR(IF(TODAY()&gt;=$H170,VLOOKUP(XLOOKUP(F$115,dds!$2:$2,dds!$4:$4),STOCKHISTORY($A171,XLOOKUP(F$115,dds!$2:$2,dds!$4:$4)),2,FALSE()),VLOOKUP(TODAY(),STOCKHISTORY($A171,TODAY()),2,FALSE())),VLOOKUP(TODAY()-1,STOCKHISTORY($A171,TODAY()-1),2,FALSE())),VLOOKUP(TODAY()-2,STOCKHISTORY($A171,TODAY()-2),2,FALSE())),$E81)</f>
        <v/>
      </c>
      <c r="G171" s="368" t="str">
        <f t="array" ref="G171">IFERROR(IFERROR(IFERROR(IF(TODAY()&gt;=$H170,VLOOKUP(XLOOKUP(G$115,dds!$2:$2,dds!$4:$4),STOCKHISTORY($A171,XLOOKUP(G$115,dds!$2:$2,dds!$4:$4)),2,FALSE()),VLOOKUP(TODAY(),STOCKHISTORY($A171,TODAY()),2,FALSE())),VLOOKUP(TODAY()-1,STOCKHISTORY($A171,TODAY()-1),2,FALSE())),VLOOKUP(TODAY()-2,STOCKHISTORY($A171,TODAY()-2),2,FALSE())),$E81)</f>
        <v/>
      </c>
      <c r="H171" s="368" t="str">
        <f t="array" ref="H171">IFERROR(IFERROR(IFERROR(IF(TODAY()&gt;=$H170,VLOOKUP(XLOOKUP(H$115,dds!$2:$2,dds!$4:$4),STOCKHISTORY($A171,XLOOKUP(H$115,dds!$2:$2,dds!$4:$4)),2,FALSE()),VLOOKUP(TODAY(),STOCKHISTORY($A171,TODAY()),2,FALSE())),VLOOKUP(TODAY()-1,STOCKHISTORY($A171,TODAY()-1),2,FALSE())),VLOOKUP(TODAY()-2,STOCKHISTORY($A171,TODAY()-2),2,FALSE())),$E81)</f>
        <v/>
      </c>
      <c r="I171" s="368" t="str">
        <f t="array" ref="I171">IFERROR(IFERROR(IFERROR(IF(TODAY()&gt;=$H170,VLOOKUP(XLOOKUP(I$115,dds!$2:$2,dds!$4:$4),STOCKHISTORY($A171,XLOOKUP(I$115,dds!$2:$2,dds!$4:$4)),2,FALSE()),VLOOKUP(TODAY(),STOCKHISTORY($A171,TODAY()),2,FALSE())),VLOOKUP(TODAY()-1,STOCKHISTORY($A171,TODAY()-1),2,FALSE())),VLOOKUP(TODAY()-2,STOCKHISTORY($A171,TODAY()-2),2,FALSE())),$E81)</f>
        <v/>
      </c>
      <c r="J171" s="368" t="str">
        <f t="array" ref="J171">IFERROR(IFERROR(IFERROR(IF(TODAY()&gt;=$H170,VLOOKUP(XLOOKUP(J$115,dds!$2:$2,dds!$4:$4),STOCKHISTORY($A171,XLOOKUP(J$115,dds!$2:$2,dds!$4:$4)),2,FALSE()),VLOOKUP(TODAY(),STOCKHISTORY($A171,TODAY()),2,FALSE())),VLOOKUP(TODAY()-1,STOCKHISTORY($A171,TODAY()-1),2,FALSE())),VLOOKUP(TODAY()-2,STOCKHISTORY($A171,TODAY()-2),2,FALSE())),$E81)</f>
        <v/>
      </c>
      <c r="K171" s="368" t="str">
        <f t="array" ref="K171">IFERROR(IFERROR(IFERROR(IF(TODAY()&gt;=$H170,VLOOKUP(XLOOKUP(K$115,dds!$2:$2,dds!$4:$4),STOCKHISTORY($A171,XLOOKUP(K$115,dds!$2:$2,dds!$4:$4)),2,FALSE()),VLOOKUP(TODAY(),STOCKHISTORY($A171,TODAY()),2,FALSE())),VLOOKUP(TODAY()-1,STOCKHISTORY($A171,TODAY()-1),2,FALSE())),VLOOKUP(TODAY()-2,STOCKHISTORY($A171,TODAY()-2),2,FALSE())),$E81)</f>
        <v/>
      </c>
      <c r="L171" s="368" t="str">
        <f t="array" ref="L171">IFERROR(IFERROR(IFERROR(IF(TODAY()&gt;=$H170,VLOOKUP(XLOOKUP(L$115,dds!$2:$2,dds!$4:$4),STOCKHISTORY($A171,XLOOKUP(L$115,dds!$2:$2,dds!$4:$4)),2,FALSE()),VLOOKUP(TODAY(),STOCKHISTORY($A171,TODAY()),2,FALSE())),VLOOKUP(TODAY()-1,STOCKHISTORY($A171,TODAY()-1),2,FALSE())),VLOOKUP(TODAY()-2,STOCKHISTORY($A171,TODAY()-2),2,FALSE())),$E81)</f>
        <v/>
      </c>
      <c r="M171" s="368" t="str">
        <f t="array" ref="M171">IFERROR(IFERROR(IFERROR(IF(TODAY()&gt;=$H170,VLOOKUP(XLOOKUP(M$115,dds!$2:$2,dds!$4:$4),STOCKHISTORY($A171,XLOOKUP(M$115,dds!$2:$2,dds!$4:$4)),2,FALSE()),VLOOKUP(TODAY(),STOCKHISTORY($A171,TODAY()),2,FALSE())),VLOOKUP(TODAY()-1,STOCKHISTORY($A171,TODAY()-1),2,FALSE())),VLOOKUP(TODAY()-2,STOCKHISTORY($A171,TODAY()-2),2,FALSE())),$E81)</f>
        <v/>
      </c>
      <c r="N171" s="368" t="str">
        <f t="array" ref="N171">IFERROR(IFERROR(IFERROR(IF(TODAY()&gt;=$H170,VLOOKUP(XLOOKUP(N$115,dds!$2:$2,dds!$4:$4),STOCKHISTORY($A171,XLOOKUP(N$115,dds!$2:$2,dds!$4:$4)),2,FALSE()),VLOOKUP(TODAY(),STOCKHISTORY($A171,TODAY()),2,FALSE())),VLOOKUP(TODAY()-1,STOCKHISTORY($A171,TODAY()-1),2,FALSE())),VLOOKUP(TODAY()-2,STOCKHISTORY($A171,TODAY()-2),2,FALSE())),$E81)</f>
        <v/>
      </c>
      <c r="O171" s="368" t="str">
        <f t="array" ref="O171">IFERROR(IFERROR(IFERROR(IF(TODAY()&gt;=$H170,VLOOKUP(XLOOKUP(O$115,dds!$2:$2,dds!$4:$4),STOCKHISTORY($A171,XLOOKUP(O$115,dds!$2:$2,dds!$4:$4)),2,FALSE()),VLOOKUP(TODAY(),STOCKHISTORY($A171,TODAY()),2,FALSE())),VLOOKUP(TODAY()-1,STOCKHISTORY($A171,TODAY()-1),2,FALSE())),VLOOKUP(TODAY()-2,STOCKHISTORY($A171,TODAY()-2),2,FALSE())),$E81)</f>
        <v/>
      </c>
      <c r="P171" s="368" t="str">
        <f t="array" ref="P171">IFERROR(IFERROR(IFERROR(IF(TODAY()&gt;=$H170,VLOOKUP(XLOOKUP(P$115,dds!$2:$2,dds!$4:$4),STOCKHISTORY($A171,XLOOKUP(P$115,dds!$2:$2,dds!$4:$4)),2,FALSE()),VLOOKUP(TODAY(),STOCKHISTORY($A171,TODAY()),2,FALSE())),VLOOKUP(TODAY()-1,STOCKHISTORY($A171,TODAY()-1),2,FALSE())),VLOOKUP(TODAY()-2,STOCKHISTORY($A171,TODAY()-2),2,FALSE())),$E81)</f>
        <v/>
      </c>
      <c r="Q171" s="368" t="str">
        <f t="array" ref="Q171">IFERROR(IFERROR(IFERROR(IF(TODAY()&gt;=$H170,VLOOKUP(XLOOKUP(Q$115,dds!$2:$2,dds!$4:$4),STOCKHISTORY($A171,XLOOKUP(Q$115,dds!$2:$2,dds!$4:$4)),2,FALSE()),VLOOKUP(TODAY(),STOCKHISTORY($A171,TODAY()),2,FALSE())),VLOOKUP(TODAY()-1,STOCKHISTORY($A171,TODAY()-1),2,FALSE())),VLOOKUP(TODAY()-2,STOCKHISTORY($A171,TODAY()-2),2,FALSE())),$E81)</f>
        <v/>
      </c>
      <c r="R171" s="368" t="str">
        <f t="array" ref="R171">IFERROR(IFERROR(IFERROR(IF(TODAY()&gt;=$H170,VLOOKUP(XLOOKUP(R$115,dds!$2:$2,dds!$4:$4),STOCKHISTORY($A171,XLOOKUP(R$115,dds!$2:$2,dds!$4:$4)),2,FALSE()),VLOOKUP(TODAY(),STOCKHISTORY($A171,TODAY()),2,FALSE())),VLOOKUP(TODAY()-1,STOCKHISTORY($A171,TODAY()-1),2,FALSE())),VLOOKUP(TODAY()-2,STOCKHISTORY($A171,TODAY()-2),2,FALSE())),$E81)</f>
        <v/>
      </c>
      <c r="S171" s="368" t="str">
        <f t="array" ref="S171">IFERROR(IFERROR(IFERROR(IF(TODAY()&gt;=$H170,VLOOKUP(XLOOKUP(S$115,dds!$2:$2,dds!$4:$4),STOCKHISTORY($A171,XLOOKUP(S$115,dds!$2:$2,dds!$4:$4)),2,FALSE()),VLOOKUP(TODAY(),STOCKHISTORY($A171,TODAY()),2,FALSE())),VLOOKUP(TODAY()-1,STOCKHISTORY($A171,TODAY()-1),2,FALSE())),VLOOKUP(TODAY()-2,STOCKHISTORY($A171,TODAY()-2),2,FALSE())),$E81)</f>
        <v/>
      </c>
      <c r="T171" s="368" t="str">
        <f t="array" ref="T171">IFERROR(IFERROR(IFERROR(IF(TODAY()&gt;=$H170,VLOOKUP(XLOOKUP(T$115,dds!$2:$2,dds!$4:$4),STOCKHISTORY($A171,XLOOKUP(T$115,dds!$2:$2,dds!$4:$4)),2,FALSE()),VLOOKUP(TODAY(),STOCKHISTORY($A171,TODAY()),2,FALSE())),VLOOKUP(TODAY()-1,STOCKHISTORY($A171,TODAY()-1),2,FALSE())),VLOOKUP(TODAY()-2,STOCKHISTORY($A171,TODAY()-2),2,FALSE())),$E81)</f>
        <v/>
      </c>
      <c r="U171" s="368" t="str">
        <f t="array" ref="U171">IFERROR(IFERROR(IFERROR(IF(TODAY()&gt;=$H170,VLOOKUP(XLOOKUP(U$115,dds!$2:$2,dds!$4:$4),STOCKHISTORY($A171,XLOOKUP(U$115,dds!$2:$2,dds!$4:$4)),2,FALSE()),VLOOKUP(TODAY(),STOCKHISTORY($A171,TODAY()),2,FALSE())),VLOOKUP(TODAY()-1,STOCKHISTORY($A171,TODAY()-1),2,FALSE())),VLOOKUP(TODAY()-2,STOCKHISTORY($A171,TODAY()-2),2,FALSE())),$E81)</f>
        <v/>
      </c>
      <c r="V171" s="368" t="str">
        <f t="array" ref="V171">IFERROR(IFERROR(IFERROR(IF(TODAY()&gt;=$H170,VLOOKUP(XLOOKUP(V$115,dds!$2:$2,dds!$4:$4),STOCKHISTORY($A171,XLOOKUP(V$115,dds!$2:$2,dds!$4:$4)),2,FALSE()),VLOOKUP(TODAY(),STOCKHISTORY($A171,TODAY()),2,FALSE())),VLOOKUP(TODAY()-1,STOCKHISTORY($A171,TODAY()-1),2,FALSE())),VLOOKUP(TODAY()-2,STOCKHISTORY($A171,TODAY()-2),2,FALSE())),$E81)</f>
        <v/>
      </c>
      <c r="W171" s="368" t="str">
        <f t="array" ref="W171">IFERROR(IFERROR(IFERROR(IF(TODAY()&gt;=$H170,VLOOKUP(XLOOKUP(W$115,dds!$2:$2,dds!$4:$4),STOCKHISTORY($A171,XLOOKUP(W$115,dds!$2:$2,dds!$4:$4)),2,FALSE()),VLOOKUP(TODAY(),STOCKHISTORY($A171,TODAY()),2,FALSE())),VLOOKUP(TODAY()-1,STOCKHISTORY($A171,TODAY()-1),2,FALSE())),VLOOKUP(TODAY()-2,STOCKHISTORY($A171,TODAY()-2),2,FALSE())),$E81)</f>
        <v/>
      </c>
      <c r="X171" s="368" t="str">
        <f t="array" ref="X171">IFERROR(IFERROR(IFERROR(IF(TODAY()&gt;=$H170,VLOOKUP(XLOOKUP(X$115,dds!$2:$2,dds!$4:$4),STOCKHISTORY($A171,XLOOKUP(X$115,dds!$2:$2,dds!$4:$4)),2,FALSE()),VLOOKUP(TODAY(),STOCKHISTORY($A171,TODAY()),2,FALSE())),VLOOKUP(TODAY()-1,STOCKHISTORY($A171,TODAY()-1),2,FALSE())),VLOOKUP(TODAY()-2,STOCKHISTORY($A171,TODAY()-2),2,FALSE())),$E81)</f>
        <v/>
      </c>
      <c r="Y171" s="368" t="str">
        <f t="array" ref="Y171">IFERROR(IFERROR(IFERROR(IF(TODAY()&gt;=$H170,VLOOKUP(XLOOKUP(Y$115,dds!$2:$2,dds!$4:$4),STOCKHISTORY($A171,XLOOKUP(Y$115,dds!$2:$2,dds!$4:$4)),2,FALSE()),VLOOKUP(TODAY(),STOCKHISTORY($A171,TODAY()),2,FALSE())),VLOOKUP(TODAY()-1,STOCKHISTORY($A171,TODAY()-1),2,FALSE())),VLOOKUP(TODAY()-2,STOCKHISTORY($A171,TODAY()-2),2,FALSE())),$E81)</f>
        <v/>
      </c>
      <c r="Z171" s="368" t="str">
        <f t="array" ref="Z171">IFERROR(IFERROR(IFERROR(IF(TODAY()&gt;=$H170,VLOOKUP(XLOOKUP(Z$115,dds!$2:$2,dds!$4:$4),STOCKHISTORY($A171,XLOOKUP(Z$115,dds!$2:$2,dds!$4:$4)),2,FALSE()),VLOOKUP(TODAY(),STOCKHISTORY($A171,TODAY()),2,FALSE())),VLOOKUP(TODAY()-1,STOCKHISTORY($A171,TODAY()-1),2,FALSE())),VLOOKUP(TODAY()-2,STOCKHISTORY($A171,TODAY()-2),2,FALSE())),$E81)</f>
        <v/>
      </c>
      <c r="AA171" s="368" t="str">
        <f t="array" ref="AA171">IFERROR(IFERROR(IFERROR(IF(TODAY()&gt;=$H170,VLOOKUP(XLOOKUP(AA$115,dds!$2:$2,dds!$4:$4),STOCKHISTORY($A171,XLOOKUP(AA$115,dds!$2:$2,dds!$4:$4)),2,FALSE()),VLOOKUP(TODAY(),STOCKHISTORY($A171,TODAY()),2,FALSE())),VLOOKUP(TODAY()-1,STOCKHISTORY($A171,TODAY()-1),2,FALSE())),VLOOKUP(TODAY()-2,STOCKHISTORY($A171,TODAY()-2),2,FALSE())),$E81)</f>
        <v/>
      </c>
      <c r="AB171" s="368" t="str">
        <f t="array" ref="AB171">IFERROR(IFERROR(IFERROR(IF(TODAY()&gt;=$H170,VLOOKUP(XLOOKUP(AB$115,dds!$2:$2,dds!$4:$4),STOCKHISTORY($A171,XLOOKUP(AB$115,dds!$2:$2,dds!$4:$4)),2,FALSE()),VLOOKUP(TODAY(),STOCKHISTORY($A171,TODAY()),2,FALSE())),VLOOKUP(TODAY()-1,STOCKHISTORY($A171,TODAY()-1),2,FALSE())),VLOOKUP(TODAY()-2,STOCKHISTORY($A171,TODAY()-2),2,FALSE())),$E81)</f>
        <v/>
      </c>
      <c r="AC171" s="368" t="str">
        <f t="array" ref="AC171">IFERROR(IFERROR(IFERROR(IF(TODAY()&gt;=$H170,VLOOKUP(XLOOKUP(AC$115,dds!$2:$2,dds!$4:$4),STOCKHISTORY($A171,XLOOKUP(AC$115,dds!$2:$2,dds!$4:$4)),2,FALSE()),VLOOKUP(TODAY(),STOCKHISTORY($A171,TODAY()),2,FALSE())),VLOOKUP(TODAY()-1,STOCKHISTORY($A171,TODAY()-1),2,FALSE())),VLOOKUP(TODAY()-2,STOCKHISTORY($A171,TODAY()-2),2,FALSE())),$E81)</f>
        <v/>
      </c>
      <c r="AD171" s="368" t="str">
        <f t="array" ref="AD171">IFERROR(IFERROR(IFERROR(IF(TODAY()&gt;=$H170,VLOOKUP(XLOOKUP(AD$115,dds!$2:$2,dds!$4:$4),STOCKHISTORY($A171,XLOOKUP(AD$115,dds!$2:$2,dds!$4:$4)),2,FALSE()),VLOOKUP(TODAY(),STOCKHISTORY($A171,TODAY()),2,FALSE())),VLOOKUP(TODAY()-1,STOCKHISTORY($A171,TODAY()-1),2,FALSE())),VLOOKUP(TODAY()-2,STOCKHISTORY($A171,TODAY()-2),2,FALSE())),$E81)</f>
        <v/>
      </c>
      <c r="AE171" s="368" t="str">
        <f t="array" ref="AE171">IFERROR(IFERROR(IFERROR(IF(TODAY()&gt;=$H170,VLOOKUP(XLOOKUP(AE$115,dds!$2:$2,dds!$4:$4),STOCKHISTORY($A171,XLOOKUP(AE$115,dds!$2:$2,dds!$4:$4)),2,FALSE()),VLOOKUP(TODAY(),STOCKHISTORY($A171,TODAY()),2,FALSE())),VLOOKUP(TODAY()-1,STOCKHISTORY($A171,TODAY()-1),2,FALSE())),VLOOKUP(TODAY()-2,STOCKHISTORY($A171,TODAY()-2),2,FALSE())),$E81)</f>
        <v/>
      </c>
      <c r="AF171" s="368" t="str">
        <f t="array" ref="AF171">IFERROR(IFERROR(IFERROR(IF(TODAY()&gt;=$H170,VLOOKUP(XLOOKUP(AF$115,dds!$2:$2,dds!$4:$4),STOCKHISTORY($A171,XLOOKUP(AF$115,dds!$2:$2,dds!$4:$4)),2,FALSE()),VLOOKUP(TODAY(),STOCKHISTORY($A171,TODAY()),2,FALSE())),VLOOKUP(TODAY()-1,STOCKHISTORY($A171,TODAY()-1),2,FALSE())),VLOOKUP(TODAY()-2,STOCKHISTORY($A171,TODAY()-2),2,FALSE())),$E81)</f>
        <v/>
      </c>
      <c r="AG171" s="368" t="str">
        <f t="array" ref="AG171">IFERROR(IFERROR(IFERROR(IF(TODAY()&gt;=$H170,VLOOKUP(XLOOKUP(AG$115,dds!$2:$2,dds!$4:$4),STOCKHISTORY($A171,XLOOKUP(AG$115,dds!$2:$2,dds!$4:$4)),2,FALSE()),VLOOKUP(TODAY(),STOCKHISTORY($A171,TODAY()),2,FALSE())),VLOOKUP(TODAY()-1,STOCKHISTORY($A171,TODAY()-1),2,FALSE())),VLOOKUP(TODAY()-2,STOCKHISTORY($A171,TODAY()-2),2,FALSE())),$E81)</f>
        <v/>
      </c>
      <c r="AH171" s="368" t="str">
        <f t="array" ref="AH171">IFERROR(IFERROR(IFERROR(IF(TODAY()&gt;=$H170,VLOOKUP(XLOOKUP(AH$115,dds!$2:$2,dds!$4:$4),STOCKHISTORY($A171,XLOOKUP(AH$115,dds!$2:$2,dds!$4:$4)),2,FALSE()),VLOOKUP(TODAY(),STOCKHISTORY($A171,TODAY()),2,FALSE())),VLOOKUP(TODAY()-1,STOCKHISTORY($A171,TODAY()-1),2,FALSE())),VLOOKUP(TODAY()-2,STOCKHISTORY($A171,TODAY()-2),2,FALSE())),$E81)</f>
        <v/>
      </c>
      <c r="AI171" s="368" t="str">
        <f t="array" ref="AI171">IFERROR(IFERROR(IFERROR(IF(TODAY()&gt;=$H170,VLOOKUP(XLOOKUP(AI$115,dds!$2:$2,dds!$4:$4),STOCKHISTORY($A171,XLOOKUP(AI$115,dds!$2:$2,dds!$4:$4)),2,FALSE()),VLOOKUP(TODAY(),STOCKHISTORY($A171,TODAY()),2,FALSE())),VLOOKUP(TODAY()-1,STOCKHISTORY($A171,TODAY()-1),2,FALSE())),VLOOKUP(TODAY()-2,STOCKHISTORY($A171,TODAY()-2),2,FALSE())),$E81)</f>
        <v/>
      </c>
      <c r="AJ171" s="368" t="str">
        <f t="array" ref="AJ171">IFERROR(IFERROR(IFERROR(IF(TODAY()&gt;=$H170,VLOOKUP(XLOOKUP(AJ$115,dds!$2:$2,dds!$4:$4),STOCKHISTORY($A171,XLOOKUP(AJ$115,dds!$2:$2,dds!$4:$4)),2,FALSE()),VLOOKUP(TODAY(),STOCKHISTORY($A171,TODAY()),2,FALSE())),VLOOKUP(TODAY()-1,STOCKHISTORY($A171,TODAY()-1),2,FALSE())),VLOOKUP(TODAY()-2,STOCKHISTORY($A171,TODAY()-2),2,FALSE())),$E81)</f>
        <v/>
      </c>
      <c r="AK171" s="368" t="str">
        <f t="array" ref="AK171">IFERROR(IFERROR(IFERROR(IF(TODAY()&gt;=$H170,VLOOKUP(XLOOKUP(AK$115,dds!$2:$2,dds!$4:$4),STOCKHISTORY($A171,XLOOKUP(AK$115,dds!$2:$2,dds!$4:$4)),2,FALSE()),VLOOKUP(TODAY(),STOCKHISTORY($A171,TODAY()),2,FALSE())),VLOOKUP(TODAY()-1,STOCKHISTORY($A171,TODAY()-1),2,FALSE())),VLOOKUP(TODAY()-2,STOCKHISTORY($A171,TODAY()-2),2,FALSE())),$E81)</f>
        <v/>
      </c>
      <c r="AL171" s="368" t="str">
        <f t="array" ref="AL171">IFERROR(IFERROR(IFERROR(IF(TODAY()&gt;=$H170,VLOOKUP(XLOOKUP(AL$115,dds!$2:$2,dds!$4:$4),STOCKHISTORY($A171,XLOOKUP(AL$115,dds!$2:$2,dds!$4:$4)),2,FALSE()),VLOOKUP(TODAY(),STOCKHISTORY($A171,TODAY()),2,FALSE())),VLOOKUP(TODAY()-1,STOCKHISTORY($A171,TODAY()-1),2,FALSE())),VLOOKUP(TODAY()-2,STOCKHISTORY($A171,TODAY()-2),2,FALSE())),$E81)</f>
        <v/>
      </c>
      <c r="AM171" s="368" t="str">
        <f t="array" ref="AM171">IFERROR(IFERROR(IFERROR(IF(TODAY()&gt;=$H170,VLOOKUP(XLOOKUP(AM$115,dds!$2:$2,dds!$4:$4),STOCKHISTORY($A171,XLOOKUP(AM$115,dds!$2:$2,dds!$4:$4)),2,FALSE()),VLOOKUP(TODAY(),STOCKHISTORY($A171,TODAY()),2,FALSE())),VLOOKUP(TODAY()-1,STOCKHISTORY($A171,TODAY()-1),2,FALSE())),VLOOKUP(TODAY()-2,STOCKHISTORY($A171,TODAY()-2),2,FALSE())),$E81)</f>
        <v/>
      </c>
      <c r="AN171" s="368" t="str">
        <f t="array" ref="AN171">IFERROR(IFERROR(IFERROR(IF(TODAY()&gt;=$H170,VLOOKUP(XLOOKUP(AN$115,dds!$2:$2,dds!$4:$4),STOCKHISTORY($A171,XLOOKUP(AN$115,dds!$2:$2,dds!$4:$4)),2,FALSE()),VLOOKUP(TODAY(),STOCKHISTORY($A171,TODAY()),2,FALSE())),VLOOKUP(TODAY()-1,STOCKHISTORY($A171,TODAY()-1),2,FALSE())),VLOOKUP(TODAY()-2,STOCKHISTORY($A171,TODAY()-2),2,FALSE())),$E81)</f>
        <v/>
      </c>
      <c r="AO171" s="368" t="str">
        <f t="array" ref="AO171">IFERROR(IFERROR(IFERROR(IF(TODAY()&gt;=$H170,VLOOKUP(XLOOKUP(AO$115,dds!$2:$2,dds!$4:$4),STOCKHISTORY($A171,XLOOKUP(AO$115,dds!$2:$2,dds!$4:$4)),2,FALSE()),VLOOKUP(TODAY(),STOCKHISTORY($A171,TODAY()),2,FALSE())),VLOOKUP(TODAY()-1,STOCKHISTORY($A171,TODAY()-1),2,FALSE())),VLOOKUP(TODAY()-2,STOCKHISTORY($A171,TODAY()-2),2,FALSE())),$E81)</f>
        <v/>
      </c>
      <c r="AP171" s="368" t="str">
        <f t="array" ref="AP171">IFERROR(IFERROR(IFERROR(IF(TODAY()&gt;=$H170,VLOOKUP(XLOOKUP(AP$115,dds!$2:$2,dds!$4:$4),STOCKHISTORY($A171,XLOOKUP(AP$115,dds!$2:$2,dds!$4:$4)),2,FALSE()),VLOOKUP(TODAY(),STOCKHISTORY($A171,TODAY()),2,FALSE())),VLOOKUP(TODAY()-1,STOCKHISTORY($A171,TODAY()-1),2,FALSE())),VLOOKUP(TODAY()-2,STOCKHISTORY($A171,TODAY()-2),2,FALSE())),$E81)</f>
        <v/>
      </c>
      <c r="AQ171" s="368" t="str">
        <f t="array" ref="AQ171">IFERROR(IFERROR(IFERROR(IF(TODAY()&gt;=$H170,VLOOKUP(XLOOKUP(AQ$115,dds!$2:$2,dds!$4:$4),STOCKHISTORY($A171,XLOOKUP(AQ$115,dds!$2:$2,dds!$4:$4)),2,FALSE()),VLOOKUP(TODAY(),STOCKHISTORY($A171,TODAY()),2,FALSE())),VLOOKUP(TODAY()-1,STOCKHISTORY($A171,TODAY()-1),2,FALSE())),VLOOKUP(TODAY()-2,STOCKHISTORY($A171,TODAY()-2),2,FALSE())),$E81)</f>
        <v/>
      </c>
      <c r="AR171" s="368" t="str">
        <f t="array" ref="AR171">IFERROR(IFERROR(IFERROR(IF(TODAY()&gt;=$H170,VLOOKUP(XLOOKUP(AR$115,dds!$2:$2,dds!$4:$4),STOCKHISTORY($A171,XLOOKUP(AR$115,dds!$2:$2,dds!$4:$4)),2,FALSE()),VLOOKUP(TODAY(),STOCKHISTORY($A171,TODAY()),2,FALSE())),VLOOKUP(TODAY()-1,STOCKHISTORY($A171,TODAY()-1),2,FALSE())),VLOOKUP(TODAY()-2,STOCKHISTORY($A171,TODAY()-2),2,FALSE())),$E81)</f>
        <v/>
      </c>
      <c r="AS171" s="368" t="str">
        <f t="array" ref="AS171">IFERROR(IFERROR(IFERROR(IF(TODAY()&gt;=$H170,VLOOKUP(XLOOKUP(AS$115,dds!$2:$2,dds!$4:$4),STOCKHISTORY($A171,XLOOKUP(AS$115,dds!$2:$2,dds!$4:$4)),2,FALSE()),VLOOKUP(TODAY(),STOCKHISTORY($A171,TODAY()),2,FALSE())),VLOOKUP(TODAY()-1,STOCKHISTORY($A171,TODAY()-1),2,FALSE())),VLOOKUP(TODAY()-2,STOCKHISTORY($A171,TODAY()-2),2,FALSE())),$E81)</f>
        <v/>
      </c>
      <c r="AT171" s="368" t="str">
        <f t="array" ref="AT171">IFERROR(IFERROR(IFERROR(IF(TODAY()&gt;=$H170,VLOOKUP(XLOOKUP(AT$115,dds!$2:$2,dds!$4:$4),STOCKHISTORY($A171,XLOOKUP(AT$115,dds!$2:$2,dds!$4:$4)),2,FALSE()),VLOOKUP(TODAY(),STOCKHISTORY($A171,TODAY()),2,FALSE())),VLOOKUP(TODAY()-1,STOCKHISTORY($A171,TODAY()-1),2,FALSE())),VLOOKUP(TODAY()-2,STOCKHISTORY($A171,TODAY()-2),2,FALSE())),$E81)</f>
        <v/>
      </c>
      <c r="AU171" s="368" t="str">
        <f t="array" ref="AU171">IFERROR(IFERROR(IFERROR(IF(TODAY()&gt;=$H170,VLOOKUP(XLOOKUP(AU$115,dds!$2:$2,dds!$4:$4),STOCKHISTORY($A171,XLOOKUP(AU$115,dds!$2:$2,dds!$4:$4)),2,FALSE()),VLOOKUP(TODAY(),STOCKHISTORY($A171,TODAY()),2,FALSE())),VLOOKUP(TODAY()-1,STOCKHISTORY($A171,TODAY()-1),2,FALSE())),VLOOKUP(TODAY()-2,STOCKHISTORY($A171,TODAY()-2),2,FALSE())),$E81)</f>
        <v/>
      </c>
      <c r="AV171" s="368" t="str">
        <f t="array" ref="AV171">IFERROR(IFERROR(IFERROR(IF(TODAY()&gt;=$H170,VLOOKUP(XLOOKUP(AV$115,dds!$2:$2,dds!$4:$4),STOCKHISTORY($A171,XLOOKUP(AV$115,dds!$2:$2,dds!$4:$4)),2,FALSE()),VLOOKUP(TODAY(),STOCKHISTORY($A171,TODAY()),2,FALSE())),VLOOKUP(TODAY()-1,STOCKHISTORY($A171,TODAY()-1),2,FALSE())),VLOOKUP(TODAY()-2,STOCKHISTORY($A171,TODAY()-2),2,FALSE())),$E81)</f>
        <v/>
      </c>
      <c r="AW171" s="368" t="str">
        <f t="array" ref="AW171">IFERROR(IFERROR(IFERROR(IF(TODAY()&gt;=$H170,VLOOKUP(XLOOKUP(AW$115,dds!$2:$2,dds!$4:$4),STOCKHISTORY($A171,XLOOKUP(AW$115,dds!$2:$2,dds!$4:$4)),2,FALSE()),VLOOKUP(TODAY(),STOCKHISTORY($A171,TODAY()),2,FALSE())),VLOOKUP(TODAY()-1,STOCKHISTORY($A171,TODAY()-1),2,FALSE())),VLOOKUP(TODAY()-2,STOCKHISTORY($A171,TODAY()-2),2,FALSE())),$E81)</f>
        <v/>
      </c>
      <c r="AX171" s="368" t="str">
        <f t="array" ref="AX171">IFERROR(IFERROR(IFERROR(IF(TODAY()&gt;=$H170,VLOOKUP(XLOOKUP(AX$115,dds!$2:$2,dds!$4:$4),STOCKHISTORY($A171,XLOOKUP(AX$115,dds!$2:$2,dds!$4:$4)),2,FALSE()),VLOOKUP(TODAY(),STOCKHISTORY($A171,TODAY()),2,FALSE())),VLOOKUP(TODAY()-1,STOCKHISTORY($A171,TODAY()-1),2,FALSE())),VLOOKUP(TODAY()-2,STOCKHISTORY($A171,TODAY()-2),2,FALSE())),$E81)</f>
        <v/>
      </c>
      <c r="AY171" s="368" t="str">
        <f t="array" ref="AY171">IFERROR(IFERROR(IFERROR(IF(TODAY()&gt;=$H170,VLOOKUP(XLOOKUP(AY$115,dds!$2:$2,dds!$4:$4),STOCKHISTORY($A171,XLOOKUP(AY$115,dds!$2:$2,dds!$4:$4)),2,FALSE()),VLOOKUP(TODAY(),STOCKHISTORY($A171,TODAY()),2,FALSE())),VLOOKUP(TODAY()-1,STOCKHISTORY($A171,TODAY()-1),2,FALSE())),VLOOKUP(TODAY()-2,STOCKHISTORY($A171,TODAY()-2),2,FALSE())),$E81)</f>
        <v/>
      </c>
      <c r="AZ171" s="368" t="str">
        <f t="array" ref="AZ171">IFERROR(IFERROR(IFERROR(IF(TODAY()&gt;=$H170,VLOOKUP(XLOOKUP(AZ$115,dds!$2:$2,dds!$4:$4),STOCKHISTORY($A171,XLOOKUP(AZ$115,dds!$2:$2,dds!$4:$4)),2,FALSE()),VLOOKUP(TODAY(),STOCKHISTORY($A171,TODAY()),2,FALSE())),VLOOKUP(TODAY()-1,STOCKHISTORY($A171,TODAY()-1),2,FALSE())),VLOOKUP(TODAY()-2,STOCKHISTORY($A171,TODAY()-2),2,FALSE())),$E81)</f>
        <v/>
      </c>
      <c r="BA171" s="368" t="str">
        <f t="array" ref="BA171">IFERROR(IFERROR(IFERROR(IF(TODAY()&gt;=$H170,VLOOKUP(XLOOKUP(BA$115,dds!$2:$2,dds!$4:$4),STOCKHISTORY($A171,XLOOKUP(BA$115,dds!$2:$2,dds!$4:$4)),2,FALSE()),VLOOKUP(TODAY(),STOCKHISTORY($A171,TODAY()),2,FALSE())),VLOOKUP(TODAY()-1,STOCKHISTORY($A171,TODAY()-1),2,FALSE())),VLOOKUP(TODAY()-2,STOCKHISTORY($A171,TODAY()-2),2,FALSE())),$E81)</f>
        <v/>
      </c>
      <c r="BB171" s="368" t="str">
        <f t="array" ref="BB171">IFERROR(IFERROR(IFERROR(IF(TODAY()&gt;=$H170,VLOOKUP(XLOOKUP(BB$115,dds!$2:$2,dds!$4:$4),STOCKHISTORY($A171,XLOOKUP(BB$115,dds!$2:$2,dds!$4:$4)),2,FALSE()),VLOOKUP(TODAY(),STOCKHISTORY($A171,TODAY()),2,FALSE())),VLOOKUP(TODAY()-1,STOCKHISTORY($A171,TODAY()-1),2,FALSE())),VLOOKUP(TODAY()-2,STOCKHISTORY($A171,TODAY()-2),2,FALSE())),$E81)</f>
        <v/>
      </c>
      <c r="BC171" s="368" t="str">
        <f t="array" ref="BC171">IFERROR(IFERROR(IFERROR(IF(TODAY()&gt;=$H170,VLOOKUP(XLOOKUP(BC$115,dds!$2:$2,dds!$4:$4),STOCKHISTORY($A171,XLOOKUP(BC$115,dds!$2:$2,dds!$4:$4)),2,FALSE()),VLOOKUP(TODAY(),STOCKHISTORY($A171,TODAY()),2,FALSE())),VLOOKUP(TODAY()-1,STOCKHISTORY($A171,TODAY()-1),2,FALSE())),VLOOKUP(TODAY()-2,STOCKHISTORY($A171,TODAY()-2),2,FALSE())),$E81)</f>
        <v/>
      </c>
      <c r="BD171" s="368" t="str">
        <f t="array" ref="BD171">IFERROR(IFERROR(IFERROR(IF(TODAY()&gt;=$H170,VLOOKUP(XLOOKUP(BD$115,dds!$2:$2,dds!$4:$4),STOCKHISTORY($A171,XLOOKUP(BD$115,dds!$2:$2,dds!$4:$4)),2,FALSE()),VLOOKUP(TODAY(),STOCKHISTORY($A171,TODAY()),2,FALSE())),VLOOKUP(TODAY()-1,STOCKHISTORY($A171,TODAY()-1),2,FALSE())),VLOOKUP(TODAY()-2,STOCKHISTORY($A171,TODAY()-2),2,FALSE())),$E81)</f>
        <v/>
      </c>
      <c r="BE171" s="368" t="str">
        <f t="array" ref="BE171">IFERROR(IFERROR(IFERROR(IF(TODAY()&gt;=$H170,VLOOKUP(XLOOKUP(BE$115,dds!$2:$2,dds!$4:$4),STOCKHISTORY($A171,XLOOKUP(BE$115,dds!$2:$2,dds!$4:$4)),2,FALSE()),VLOOKUP(TODAY(),STOCKHISTORY($A171,TODAY()),2,FALSE())),VLOOKUP(TODAY()-1,STOCKHISTORY($A171,TODAY()-1),2,FALSE())),VLOOKUP(TODAY()-2,STOCKHISTORY($A171,TODAY()-2),2,FALSE())),$E81)</f>
        <v/>
      </c>
      <c r="BF171" s="368" t="str">
        <f t="array" ref="BF171">IFERROR(IFERROR(IFERROR(IF(TODAY()&gt;=$H170,VLOOKUP(XLOOKUP(BF$115,dds!$2:$2,dds!$4:$4),STOCKHISTORY($A171,XLOOKUP(BF$115,dds!$2:$2,dds!$4:$4)),2,FALSE()),VLOOKUP(TODAY(),STOCKHISTORY($A171,TODAY()),2,FALSE())),VLOOKUP(TODAY()-1,STOCKHISTORY($A171,TODAY()-1),2,FALSE())),VLOOKUP(TODAY()-2,STOCKHISTORY($A171,TODAY()-2),2,FALSE())),$E81)</f>
        <v/>
      </c>
      <c r="BG171" s="368" t="str">
        <f t="array" ref="BG171">IFERROR(IFERROR(IFERROR(IF(TODAY()&gt;=$H170,VLOOKUP(XLOOKUP(BG$115,dds!$2:$2,dds!$4:$4),STOCKHISTORY($A171,XLOOKUP(BG$115,dds!$2:$2,dds!$4:$4)),2,FALSE()),VLOOKUP(TODAY(),STOCKHISTORY($A171,TODAY()),2,FALSE())),VLOOKUP(TODAY()-1,STOCKHISTORY($A171,TODAY()-1),2,FALSE())),VLOOKUP(TODAY()-2,STOCKHISTORY($A171,TODAY()-2),2,FALSE())),$E81)</f>
        <v/>
      </c>
      <c r="BH171" s="368" t="str">
        <f t="array" ref="BH171">IFERROR(IFERROR(IFERROR(IF(TODAY()&gt;=$H170,VLOOKUP(XLOOKUP(BH$115,dds!$2:$2,dds!$4:$4),STOCKHISTORY($A171,XLOOKUP(BH$115,dds!$2:$2,dds!$4:$4)),2,FALSE()),VLOOKUP(TODAY(),STOCKHISTORY($A171,TODAY()),2,FALSE())),VLOOKUP(TODAY()-1,STOCKHISTORY($A171,TODAY()-1),2,FALSE())),VLOOKUP(TODAY()-2,STOCKHISTORY($A171,TODAY()-2),2,FALSE())),$E81)</f>
        <v/>
      </c>
      <c r="BI171" s="368" t="str">
        <f t="array" ref="BI171">IFERROR(IFERROR(IFERROR(IF(TODAY()&gt;=$H170,VLOOKUP(XLOOKUP(BI$115,dds!$2:$2,dds!$4:$4),STOCKHISTORY($A171,XLOOKUP(BI$115,dds!$2:$2,dds!$4:$4)),2,FALSE()),VLOOKUP(TODAY(),STOCKHISTORY($A171,TODAY()),2,FALSE())),VLOOKUP(TODAY()-1,STOCKHISTORY($A171,TODAY()-1),2,FALSE())),VLOOKUP(TODAY()-2,STOCKHISTORY($A171,TODAY()-2),2,FALSE())),$E81)</f>
        <v/>
      </c>
      <c r="BJ171" s="368" t="str">
        <f t="array" ref="BJ171">IFERROR(IFERROR(IFERROR(IF(TODAY()&gt;=$H170,VLOOKUP(XLOOKUP(BJ$115,dds!$2:$2,dds!$4:$4),STOCKHISTORY($A171,XLOOKUP(BJ$115,dds!$2:$2,dds!$4:$4)),2,FALSE()),VLOOKUP(TODAY(),STOCKHISTORY($A171,TODAY()),2,FALSE())),VLOOKUP(TODAY()-1,STOCKHISTORY($A171,TODAY()-1),2,FALSE())),VLOOKUP(TODAY()-2,STOCKHISTORY($A171,TODAY()-2),2,FALSE())),$E81)</f>
        <v/>
      </c>
      <c r="BK171" s="368" t="str">
        <f t="array" ref="BK171">IFERROR(IFERROR(IFERROR(IF(TODAY()&gt;=$H170,VLOOKUP(XLOOKUP(BK$115,dds!$2:$2,dds!$4:$4),STOCKHISTORY($A171,XLOOKUP(BK$115,dds!$2:$2,dds!$4:$4)),2,FALSE()),VLOOKUP(TODAY(),STOCKHISTORY($A171,TODAY()),2,FALSE())),VLOOKUP(TODAY()-1,STOCKHISTORY($A171,TODAY()-1),2,FALSE())),VLOOKUP(TODAY()-2,STOCKHISTORY($A171,TODAY()-2),2,FALSE())),$E81)</f>
        <v/>
      </c>
      <c r="BL171" s="368" t="str">
        <f t="array" ref="BL171">IFERROR(IFERROR(IFERROR(IF(TODAY()&gt;=$H170,VLOOKUP(XLOOKUP(BL$115,dds!$2:$2,dds!$4:$4),STOCKHISTORY($A171,XLOOKUP(BL$115,dds!$2:$2,dds!$4:$4)),2,FALSE()),VLOOKUP(TODAY(),STOCKHISTORY($A171,TODAY()),2,FALSE())),VLOOKUP(TODAY()-1,STOCKHISTORY($A171,TODAY()-1),2,FALSE())),VLOOKUP(TODAY()-2,STOCKHISTORY($A171,TODAY()-2),2,FALSE())),$E81)</f>
        <v/>
      </c>
    </row>
    <row r="172" ht="14.25" customHeight="1">
      <c r="A172" s="367"/>
      <c r="B172" s="367"/>
      <c r="C172" s="440" t="str">
        <f t="shared" si="2"/>
        <v/>
      </c>
      <c r="D172" s="367"/>
      <c r="E172" s="368" t="str">
        <f t="array" ref="E172">IFERROR(IFERROR(IFERROR(IF(TODAY()&gt;=$H171,VLOOKUP(XLOOKUP(E$115,dds!$2:$2,dds!$4:$4),STOCKHISTORY($A172,XLOOKUP(E$115,dds!$2:$2,dds!$4:$4)),2,FALSE()),VLOOKUP(TODAY(),STOCKHISTORY($A172,TODAY()),2,FALSE())),VLOOKUP(TODAY()-1,STOCKHISTORY($A172,TODAY()-1),2,FALSE())),VLOOKUP(TODAY()-2,STOCKHISTORY($A172,TODAY()-2),2,FALSE())),$E82)</f>
        <v/>
      </c>
      <c r="F172" s="368" t="str">
        <f t="array" ref="F172">IFERROR(IFERROR(IFERROR(IF(TODAY()&gt;=$H171,VLOOKUP(XLOOKUP(F$115,dds!$2:$2,dds!$4:$4),STOCKHISTORY($A172,XLOOKUP(F$115,dds!$2:$2,dds!$4:$4)),2,FALSE()),VLOOKUP(TODAY(),STOCKHISTORY($A172,TODAY()),2,FALSE())),VLOOKUP(TODAY()-1,STOCKHISTORY($A172,TODAY()-1),2,FALSE())),VLOOKUP(TODAY()-2,STOCKHISTORY($A172,TODAY()-2),2,FALSE())),$E82)</f>
        <v/>
      </c>
      <c r="G172" s="368" t="str">
        <f t="array" ref="G172">IFERROR(IFERROR(IFERROR(IF(TODAY()&gt;=$H171,VLOOKUP(XLOOKUP(G$115,dds!$2:$2,dds!$4:$4),STOCKHISTORY($A172,XLOOKUP(G$115,dds!$2:$2,dds!$4:$4)),2,FALSE()),VLOOKUP(TODAY(),STOCKHISTORY($A172,TODAY()),2,FALSE())),VLOOKUP(TODAY()-1,STOCKHISTORY($A172,TODAY()-1),2,FALSE())),VLOOKUP(TODAY()-2,STOCKHISTORY($A172,TODAY()-2),2,FALSE())),$E82)</f>
        <v/>
      </c>
      <c r="H172" s="368" t="str">
        <f t="array" ref="H172">IFERROR(IFERROR(IFERROR(IF(TODAY()&gt;=$H171,VLOOKUP(XLOOKUP(H$115,dds!$2:$2,dds!$4:$4),STOCKHISTORY($A172,XLOOKUP(H$115,dds!$2:$2,dds!$4:$4)),2,FALSE()),VLOOKUP(TODAY(),STOCKHISTORY($A172,TODAY()),2,FALSE())),VLOOKUP(TODAY()-1,STOCKHISTORY($A172,TODAY()-1),2,FALSE())),VLOOKUP(TODAY()-2,STOCKHISTORY($A172,TODAY()-2),2,FALSE())),$E82)</f>
        <v/>
      </c>
      <c r="I172" s="368" t="str">
        <f t="array" ref="I172">IFERROR(IFERROR(IFERROR(IF(TODAY()&gt;=$H171,VLOOKUP(XLOOKUP(I$115,dds!$2:$2,dds!$4:$4),STOCKHISTORY($A172,XLOOKUP(I$115,dds!$2:$2,dds!$4:$4)),2,FALSE()),VLOOKUP(TODAY(),STOCKHISTORY($A172,TODAY()),2,FALSE())),VLOOKUP(TODAY()-1,STOCKHISTORY($A172,TODAY()-1),2,FALSE())),VLOOKUP(TODAY()-2,STOCKHISTORY($A172,TODAY()-2),2,FALSE())),$E82)</f>
        <v/>
      </c>
      <c r="J172" s="368" t="str">
        <f t="array" ref="J172">IFERROR(IFERROR(IFERROR(IF(TODAY()&gt;=$H171,VLOOKUP(XLOOKUP(J$115,dds!$2:$2,dds!$4:$4),STOCKHISTORY($A172,XLOOKUP(J$115,dds!$2:$2,dds!$4:$4)),2,FALSE()),VLOOKUP(TODAY(),STOCKHISTORY($A172,TODAY()),2,FALSE())),VLOOKUP(TODAY()-1,STOCKHISTORY($A172,TODAY()-1),2,FALSE())),VLOOKUP(TODAY()-2,STOCKHISTORY($A172,TODAY()-2),2,FALSE())),$E82)</f>
        <v/>
      </c>
      <c r="K172" s="368" t="str">
        <f t="array" ref="K172">IFERROR(IFERROR(IFERROR(IF(TODAY()&gt;=$H171,VLOOKUP(XLOOKUP(K$115,dds!$2:$2,dds!$4:$4),STOCKHISTORY($A172,XLOOKUP(K$115,dds!$2:$2,dds!$4:$4)),2,FALSE()),VLOOKUP(TODAY(),STOCKHISTORY($A172,TODAY()),2,FALSE())),VLOOKUP(TODAY()-1,STOCKHISTORY($A172,TODAY()-1),2,FALSE())),VLOOKUP(TODAY()-2,STOCKHISTORY($A172,TODAY()-2),2,FALSE())),$E82)</f>
        <v/>
      </c>
      <c r="L172" s="368" t="str">
        <f t="array" ref="L172">IFERROR(IFERROR(IFERROR(IF(TODAY()&gt;=$H171,VLOOKUP(XLOOKUP(L$115,dds!$2:$2,dds!$4:$4),STOCKHISTORY($A172,XLOOKUP(L$115,dds!$2:$2,dds!$4:$4)),2,FALSE()),VLOOKUP(TODAY(),STOCKHISTORY($A172,TODAY()),2,FALSE())),VLOOKUP(TODAY()-1,STOCKHISTORY($A172,TODAY()-1),2,FALSE())),VLOOKUP(TODAY()-2,STOCKHISTORY($A172,TODAY()-2),2,FALSE())),$E82)</f>
        <v/>
      </c>
      <c r="M172" s="368" t="str">
        <f t="array" ref="M172">IFERROR(IFERROR(IFERROR(IF(TODAY()&gt;=$H171,VLOOKUP(XLOOKUP(M$115,dds!$2:$2,dds!$4:$4),STOCKHISTORY($A172,XLOOKUP(M$115,dds!$2:$2,dds!$4:$4)),2,FALSE()),VLOOKUP(TODAY(),STOCKHISTORY($A172,TODAY()),2,FALSE())),VLOOKUP(TODAY()-1,STOCKHISTORY($A172,TODAY()-1),2,FALSE())),VLOOKUP(TODAY()-2,STOCKHISTORY($A172,TODAY()-2),2,FALSE())),$E82)</f>
        <v/>
      </c>
      <c r="N172" s="368" t="str">
        <f t="array" ref="N172">IFERROR(IFERROR(IFERROR(IF(TODAY()&gt;=$H171,VLOOKUP(XLOOKUP(N$115,dds!$2:$2,dds!$4:$4),STOCKHISTORY($A172,XLOOKUP(N$115,dds!$2:$2,dds!$4:$4)),2,FALSE()),VLOOKUP(TODAY(),STOCKHISTORY($A172,TODAY()),2,FALSE())),VLOOKUP(TODAY()-1,STOCKHISTORY($A172,TODAY()-1),2,FALSE())),VLOOKUP(TODAY()-2,STOCKHISTORY($A172,TODAY()-2),2,FALSE())),$E82)</f>
        <v/>
      </c>
      <c r="O172" s="368" t="str">
        <f t="array" ref="O172">IFERROR(IFERROR(IFERROR(IF(TODAY()&gt;=$H171,VLOOKUP(XLOOKUP(O$115,dds!$2:$2,dds!$4:$4),STOCKHISTORY($A172,XLOOKUP(O$115,dds!$2:$2,dds!$4:$4)),2,FALSE()),VLOOKUP(TODAY(),STOCKHISTORY($A172,TODAY()),2,FALSE())),VLOOKUP(TODAY()-1,STOCKHISTORY($A172,TODAY()-1),2,FALSE())),VLOOKUP(TODAY()-2,STOCKHISTORY($A172,TODAY()-2),2,FALSE())),$E82)</f>
        <v/>
      </c>
      <c r="P172" s="368" t="str">
        <f t="array" ref="P172">IFERROR(IFERROR(IFERROR(IF(TODAY()&gt;=$H171,VLOOKUP(XLOOKUP(P$115,dds!$2:$2,dds!$4:$4),STOCKHISTORY($A172,XLOOKUP(P$115,dds!$2:$2,dds!$4:$4)),2,FALSE()),VLOOKUP(TODAY(),STOCKHISTORY($A172,TODAY()),2,FALSE())),VLOOKUP(TODAY()-1,STOCKHISTORY($A172,TODAY()-1),2,FALSE())),VLOOKUP(TODAY()-2,STOCKHISTORY($A172,TODAY()-2),2,FALSE())),$E82)</f>
        <v/>
      </c>
      <c r="Q172" s="368" t="str">
        <f t="array" ref="Q172">IFERROR(IFERROR(IFERROR(IF(TODAY()&gt;=$H171,VLOOKUP(XLOOKUP(Q$115,dds!$2:$2,dds!$4:$4),STOCKHISTORY($A172,XLOOKUP(Q$115,dds!$2:$2,dds!$4:$4)),2,FALSE()),VLOOKUP(TODAY(),STOCKHISTORY($A172,TODAY()),2,FALSE())),VLOOKUP(TODAY()-1,STOCKHISTORY($A172,TODAY()-1),2,FALSE())),VLOOKUP(TODAY()-2,STOCKHISTORY($A172,TODAY()-2),2,FALSE())),$E82)</f>
        <v/>
      </c>
      <c r="R172" s="368" t="str">
        <f t="array" ref="R172">IFERROR(IFERROR(IFERROR(IF(TODAY()&gt;=$H171,VLOOKUP(XLOOKUP(R$115,dds!$2:$2,dds!$4:$4),STOCKHISTORY($A172,XLOOKUP(R$115,dds!$2:$2,dds!$4:$4)),2,FALSE()),VLOOKUP(TODAY(),STOCKHISTORY($A172,TODAY()),2,FALSE())),VLOOKUP(TODAY()-1,STOCKHISTORY($A172,TODAY()-1),2,FALSE())),VLOOKUP(TODAY()-2,STOCKHISTORY($A172,TODAY()-2),2,FALSE())),$E82)</f>
        <v/>
      </c>
      <c r="S172" s="368" t="str">
        <f t="array" ref="S172">IFERROR(IFERROR(IFERROR(IF(TODAY()&gt;=$H171,VLOOKUP(XLOOKUP(S$115,dds!$2:$2,dds!$4:$4),STOCKHISTORY($A172,XLOOKUP(S$115,dds!$2:$2,dds!$4:$4)),2,FALSE()),VLOOKUP(TODAY(),STOCKHISTORY($A172,TODAY()),2,FALSE())),VLOOKUP(TODAY()-1,STOCKHISTORY($A172,TODAY()-1),2,FALSE())),VLOOKUP(TODAY()-2,STOCKHISTORY($A172,TODAY()-2),2,FALSE())),$E82)</f>
        <v/>
      </c>
      <c r="T172" s="368" t="str">
        <f t="array" ref="T172">IFERROR(IFERROR(IFERROR(IF(TODAY()&gt;=$H171,VLOOKUP(XLOOKUP(T$115,dds!$2:$2,dds!$4:$4),STOCKHISTORY($A172,XLOOKUP(T$115,dds!$2:$2,dds!$4:$4)),2,FALSE()),VLOOKUP(TODAY(),STOCKHISTORY($A172,TODAY()),2,FALSE())),VLOOKUP(TODAY()-1,STOCKHISTORY($A172,TODAY()-1),2,FALSE())),VLOOKUP(TODAY()-2,STOCKHISTORY($A172,TODAY()-2),2,FALSE())),$E82)</f>
        <v/>
      </c>
      <c r="U172" s="368" t="str">
        <f t="array" ref="U172">IFERROR(IFERROR(IFERROR(IF(TODAY()&gt;=$H171,VLOOKUP(XLOOKUP(U$115,dds!$2:$2,dds!$4:$4),STOCKHISTORY($A172,XLOOKUP(U$115,dds!$2:$2,dds!$4:$4)),2,FALSE()),VLOOKUP(TODAY(),STOCKHISTORY($A172,TODAY()),2,FALSE())),VLOOKUP(TODAY()-1,STOCKHISTORY($A172,TODAY()-1),2,FALSE())),VLOOKUP(TODAY()-2,STOCKHISTORY($A172,TODAY()-2),2,FALSE())),$E82)</f>
        <v/>
      </c>
      <c r="V172" s="368" t="str">
        <f t="array" ref="V172">IFERROR(IFERROR(IFERROR(IF(TODAY()&gt;=$H171,VLOOKUP(XLOOKUP(V$115,dds!$2:$2,dds!$4:$4),STOCKHISTORY($A172,XLOOKUP(V$115,dds!$2:$2,dds!$4:$4)),2,FALSE()),VLOOKUP(TODAY(),STOCKHISTORY($A172,TODAY()),2,FALSE())),VLOOKUP(TODAY()-1,STOCKHISTORY($A172,TODAY()-1),2,FALSE())),VLOOKUP(TODAY()-2,STOCKHISTORY($A172,TODAY()-2),2,FALSE())),$E82)</f>
        <v/>
      </c>
      <c r="W172" s="368" t="str">
        <f t="array" ref="W172">IFERROR(IFERROR(IFERROR(IF(TODAY()&gt;=$H171,VLOOKUP(XLOOKUP(W$115,dds!$2:$2,dds!$4:$4),STOCKHISTORY($A172,XLOOKUP(W$115,dds!$2:$2,dds!$4:$4)),2,FALSE()),VLOOKUP(TODAY(),STOCKHISTORY($A172,TODAY()),2,FALSE())),VLOOKUP(TODAY()-1,STOCKHISTORY($A172,TODAY()-1),2,FALSE())),VLOOKUP(TODAY()-2,STOCKHISTORY($A172,TODAY()-2),2,FALSE())),$E82)</f>
        <v/>
      </c>
      <c r="X172" s="368" t="str">
        <f t="array" ref="X172">IFERROR(IFERROR(IFERROR(IF(TODAY()&gt;=$H171,VLOOKUP(XLOOKUP(X$115,dds!$2:$2,dds!$4:$4),STOCKHISTORY($A172,XLOOKUP(X$115,dds!$2:$2,dds!$4:$4)),2,FALSE()),VLOOKUP(TODAY(),STOCKHISTORY($A172,TODAY()),2,FALSE())),VLOOKUP(TODAY()-1,STOCKHISTORY($A172,TODAY()-1),2,FALSE())),VLOOKUP(TODAY()-2,STOCKHISTORY($A172,TODAY()-2),2,FALSE())),$E82)</f>
        <v/>
      </c>
      <c r="Y172" s="368" t="str">
        <f t="array" ref="Y172">IFERROR(IFERROR(IFERROR(IF(TODAY()&gt;=$H171,VLOOKUP(XLOOKUP(Y$115,dds!$2:$2,dds!$4:$4),STOCKHISTORY($A172,XLOOKUP(Y$115,dds!$2:$2,dds!$4:$4)),2,FALSE()),VLOOKUP(TODAY(),STOCKHISTORY($A172,TODAY()),2,FALSE())),VLOOKUP(TODAY()-1,STOCKHISTORY($A172,TODAY()-1),2,FALSE())),VLOOKUP(TODAY()-2,STOCKHISTORY($A172,TODAY()-2),2,FALSE())),$E82)</f>
        <v/>
      </c>
      <c r="Z172" s="368" t="str">
        <f t="array" ref="Z172">IFERROR(IFERROR(IFERROR(IF(TODAY()&gt;=$H171,VLOOKUP(XLOOKUP(Z$115,dds!$2:$2,dds!$4:$4),STOCKHISTORY($A172,XLOOKUP(Z$115,dds!$2:$2,dds!$4:$4)),2,FALSE()),VLOOKUP(TODAY(),STOCKHISTORY($A172,TODAY()),2,FALSE())),VLOOKUP(TODAY()-1,STOCKHISTORY($A172,TODAY()-1),2,FALSE())),VLOOKUP(TODAY()-2,STOCKHISTORY($A172,TODAY()-2),2,FALSE())),$E82)</f>
        <v/>
      </c>
      <c r="AA172" s="368" t="str">
        <f t="array" ref="AA172">IFERROR(IFERROR(IFERROR(IF(TODAY()&gt;=$H171,VLOOKUP(XLOOKUP(AA$115,dds!$2:$2,dds!$4:$4),STOCKHISTORY($A172,XLOOKUP(AA$115,dds!$2:$2,dds!$4:$4)),2,FALSE()),VLOOKUP(TODAY(),STOCKHISTORY($A172,TODAY()),2,FALSE())),VLOOKUP(TODAY()-1,STOCKHISTORY($A172,TODAY()-1),2,FALSE())),VLOOKUP(TODAY()-2,STOCKHISTORY($A172,TODAY()-2),2,FALSE())),$E82)</f>
        <v/>
      </c>
      <c r="AB172" s="368" t="str">
        <f t="array" ref="AB172">IFERROR(IFERROR(IFERROR(IF(TODAY()&gt;=$H171,VLOOKUP(XLOOKUP(AB$115,dds!$2:$2,dds!$4:$4),STOCKHISTORY($A172,XLOOKUP(AB$115,dds!$2:$2,dds!$4:$4)),2,FALSE()),VLOOKUP(TODAY(),STOCKHISTORY($A172,TODAY()),2,FALSE())),VLOOKUP(TODAY()-1,STOCKHISTORY($A172,TODAY()-1),2,FALSE())),VLOOKUP(TODAY()-2,STOCKHISTORY($A172,TODAY()-2),2,FALSE())),$E82)</f>
        <v/>
      </c>
      <c r="AC172" s="368" t="str">
        <f t="array" ref="AC172">IFERROR(IFERROR(IFERROR(IF(TODAY()&gt;=$H171,VLOOKUP(XLOOKUP(AC$115,dds!$2:$2,dds!$4:$4),STOCKHISTORY($A172,XLOOKUP(AC$115,dds!$2:$2,dds!$4:$4)),2,FALSE()),VLOOKUP(TODAY(),STOCKHISTORY($A172,TODAY()),2,FALSE())),VLOOKUP(TODAY()-1,STOCKHISTORY($A172,TODAY()-1),2,FALSE())),VLOOKUP(TODAY()-2,STOCKHISTORY($A172,TODAY()-2),2,FALSE())),$E82)</f>
        <v/>
      </c>
      <c r="AD172" s="368" t="str">
        <f t="array" ref="AD172">IFERROR(IFERROR(IFERROR(IF(TODAY()&gt;=$H171,VLOOKUP(XLOOKUP(AD$115,dds!$2:$2,dds!$4:$4),STOCKHISTORY($A172,XLOOKUP(AD$115,dds!$2:$2,dds!$4:$4)),2,FALSE()),VLOOKUP(TODAY(),STOCKHISTORY($A172,TODAY()),2,FALSE())),VLOOKUP(TODAY()-1,STOCKHISTORY($A172,TODAY()-1),2,FALSE())),VLOOKUP(TODAY()-2,STOCKHISTORY($A172,TODAY()-2),2,FALSE())),$E82)</f>
        <v/>
      </c>
      <c r="AE172" s="368" t="str">
        <f t="array" ref="AE172">IFERROR(IFERROR(IFERROR(IF(TODAY()&gt;=$H171,VLOOKUP(XLOOKUP(AE$115,dds!$2:$2,dds!$4:$4),STOCKHISTORY($A172,XLOOKUP(AE$115,dds!$2:$2,dds!$4:$4)),2,FALSE()),VLOOKUP(TODAY(),STOCKHISTORY($A172,TODAY()),2,FALSE())),VLOOKUP(TODAY()-1,STOCKHISTORY($A172,TODAY()-1),2,FALSE())),VLOOKUP(TODAY()-2,STOCKHISTORY($A172,TODAY()-2),2,FALSE())),$E82)</f>
        <v/>
      </c>
      <c r="AF172" s="368" t="str">
        <f t="array" ref="AF172">IFERROR(IFERROR(IFERROR(IF(TODAY()&gt;=$H171,VLOOKUP(XLOOKUP(AF$115,dds!$2:$2,dds!$4:$4),STOCKHISTORY($A172,XLOOKUP(AF$115,dds!$2:$2,dds!$4:$4)),2,FALSE()),VLOOKUP(TODAY(),STOCKHISTORY($A172,TODAY()),2,FALSE())),VLOOKUP(TODAY()-1,STOCKHISTORY($A172,TODAY()-1),2,FALSE())),VLOOKUP(TODAY()-2,STOCKHISTORY($A172,TODAY()-2),2,FALSE())),$E82)</f>
        <v/>
      </c>
      <c r="AG172" s="368" t="str">
        <f t="array" ref="AG172">IFERROR(IFERROR(IFERROR(IF(TODAY()&gt;=$H171,VLOOKUP(XLOOKUP(AG$115,dds!$2:$2,dds!$4:$4),STOCKHISTORY($A172,XLOOKUP(AG$115,dds!$2:$2,dds!$4:$4)),2,FALSE()),VLOOKUP(TODAY(),STOCKHISTORY($A172,TODAY()),2,FALSE())),VLOOKUP(TODAY()-1,STOCKHISTORY($A172,TODAY()-1),2,FALSE())),VLOOKUP(TODAY()-2,STOCKHISTORY($A172,TODAY()-2),2,FALSE())),$E82)</f>
        <v/>
      </c>
      <c r="AH172" s="368" t="str">
        <f t="array" ref="AH172">IFERROR(IFERROR(IFERROR(IF(TODAY()&gt;=$H171,VLOOKUP(XLOOKUP(AH$115,dds!$2:$2,dds!$4:$4),STOCKHISTORY($A172,XLOOKUP(AH$115,dds!$2:$2,dds!$4:$4)),2,FALSE()),VLOOKUP(TODAY(),STOCKHISTORY($A172,TODAY()),2,FALSE())),VLOOKUP(TODAY()-1,STOCKHISTORY($A172,TODAY()-1),2,FALSE())),VLOOKUP(TODAY()-2,STOCKHISTORY($A172,TODAY()-2),2,FALSE())),$E82)</f>
        <v/>
      </c>
      <c r="AI172" s="368" t="str">
        <f t="array" ref="AI172">IFERROR(IFERROR(IFERROR(IF(TODAY()&gt;=$H171,VLOOKUP(XLOOKUP(AI$115,dds!$2:$2,dds!$4:$4),STOCKHISTORY($A172,XLOOKUP(AI$115,dds!$2:$2,dds!$4:$4)),2,FALSE()),VLOOKUP(TODAY(),STOCKHISTORY($A172,TODAY()),2,FALSE())),VLOOKUP(TODAY()-1,STOCKHISTORY($A172,TODAY()-1),2,FALSE())),VLOOKUP(TODAY()-2,STOCKHISTORY($A172,TODAY()-2),2,FALSE())),$E82)</f>
        <v/>
      </c>
      <c r="AJ172" s="368" t="str">
        <f t="array" ref="AJ172">IFERROR(IFERROR(IFERROR(IF(TODAY()&gt;=$H171,VLOOKUP(XLOOKUP(AJ$115,dds!$2:$2,dds!$4:$4),STOCKHISTORY($A172,XLOOKUP(AJ$115,dds!$2:$2,dds!$4:$4)),2,FALSE()),VLOOKUP(TODAY(),STOCKHISTORY($A172,TODAY()),2,FALSE())),VLOOKUP(TODAY()-1,STOCKHISTORY($A172,TODAY()-1),2,FALSE())),VLOOKUP(TODAY()-2,STOCKHISTORY($A172,TODAY()-2),2,FALSE())),$E82)</f>
        <v/>
      </c>
      <c r="AK172" s="368" t="str">
        <f t="array" ref="AK172">IFERROR(IFERROR(IFERROR(IF(TODAY()&gt;=$H171,VLOOKUP(XLOOKUP(AK$115,dds!$2:$2,dds!$4:$4),STOCKHISTORY($A172,XLOOKUP(AK$115,dds!$2:$2,dds!$4:$4)),2,FALSE()),VLOOKUP(TODAY(),STOCKHISTORY($A172,TODAY()),2,FALSE())),VLOOKUP(TODAY()-1,STOCKHISTORY($A172,TODAY()-1),2,FALSE())),VLOOKUP(TODAY()-2,STOCKHISTORY($A172,TODAY()-2),2,FALSE())),$E82)</f>
        <v/>
      </c>
      <c r="AL172" s="368" t="str">
        <f t="array" ref="AL172">IFERROR(IFERROR(IFERROR(IF(TODAY()&gt;=$H171,VLOOKUP(XLOOKUP(AL$115,dds!$2:$2,dds!$4:$4),STOCKHISTORY($A172,XLOOKUP(AL$115,dds!$2:$2,dds!$4:$4)),2,FALSE()),VLOOKUP(TODAY(),STOCKHISTORY($A172,TODAY()),2,FALSE())),VLOOKUP(TODAY()-1,STOCKHISTORY($A172,TODAY()-1),2,FALSE())),VLOOKUP(TODAY()-2,STOCKHISTORY($A172,TODAY()-2),2,FALSE())),$E82)</f>
        <v/>
      </c>
      <c r="AM172" s="368" t="str">
        <f t="array" ref="AM172">IFERROR(IFERROR(IFERROR(IF(TODAY()&gt;=$H171,VLOOKUP(XLOOKUP(AM$115,dds!$2:$2,dds!$4:$4),STOCKHISTORY($A172,XLOOKUP(AM$115,dds!$2:$2,dds!$4:$4)),2,FALSE()),VLOOKUP(TODAY(),STOCKHISTORY($A172,TODAY()),2,FALSE())),VLOOKUP(TODAY()-1,STOCKHISTORY($A172,TODAY()-1),2,FALSE())),VLOOKUP(TODAY()-2,STOCKHISTORY($A172,TODAY()-2),2,FALSE())),$E82)</f>
        <v/>
      </c>
      <c r="AN172" s="368" t="str">
        <f t="array" ref="AN172">IFERROR(IFERROR(IFERROR(IF(TODAY()&gt;=$H171,VLOOKUP(XLOOKUP(AN$115,dds!$2:$2,dds!$4:$4),STOCKHISTORY($A172,XLOOKUP(AN$115,dds!$2:$2,dds!$4:$4)),2,FALSE()),VLOOKUP(TODAY(),STOCKHISTORY($A172,TODAY()),2,FALSE())),VLOOKUP(TODAY()-1,STOCKHISTORY($A172,TODAY()-1),2,FALSE())),VLOOKUP(TODAY()-2,STOCKHISTORY($A172,TODAY()-2),2,FALSE())),$E82)</f>
        <v/>
      </c>
      <c r="AO172" s="368" t="str">
        <f t="array" ref="AO172">IFERROR(IFERROR(IFERROR(IF(TODAY()&gt;=$H171,VLOOKUP(XLOOKUP(AO$115,dds!$2:$2,dds!$4:$4),STOCKHISTORY($A172,XLOOKUP(AO$115,dds!$2:$2,dds!$4:$4)),2,FALSE()),VLOOKUP(TODAY(),STOCKHISTORY($A172,TODAY()),2,FALSE())),VLOOKUP(TODAY()-1,STOCKHISTORY($A172,TODAY()-1),2,FALSE())),VLOOKUP(TODAY()-2,STOCKHISTORY($A172,TODAY()-2),2,FALSE())),$E82)</f>
        <v/>
      </c>
      <c r="AP172" s="368" t="str">
        <f t="array" ref="AP172">IFERROR(IFERROR(IFERROR(IF(TODAY()&gt;=$H171,VLOOKUP(XLOOKUP(AP$115,dds!$2:$2,dds!$4:$4),STOCKHISTORY($A172,XLOOKUP(AP$115,dds!$2:$2,dds!$4:$4)),2,FALSE()),VLOOKUP(TODAY(),STOCKHISTORY($A172,TODAY()),2,FALSE())),VLOOKUP(TODAY()-1,STOCKHISTORY($A172,TODAY()-1),2,FALSE())),VLOOKUP(TODAY()-2,STOCKHISTORY($A172,TODAY()-2),2,FALSE())),$E82)</f>
        <v/>
      </c>
      <c r="AQ172" s="368" t="str">
        <f t="array" ref="AQ172">IFERROR(IFERROR(IFERROR(IF(TODAY()&gt;=$H171,VLOOKUP(XLOOKUP(AQ$115,dds!$2:$2,dds!$4:$4),STOCKHISTORY($A172,XLOOKUP(AQ$115,dds!$2:$2,dds!$4:$4)),2,FALSE()),VLOOKUP(TODAY(),STOCKHISTORY($A172,TODAY()),2,FALSE())),VLOOKUP(TODAY()-1,STOCKHISTORY($A172,TODAY()-1),2,FALSE())),VLOOKUP(TODAY()-2,STOCKHISTORY($A172,TODAY()-2),2,FALSE())),$E82)</f>
        <v/>
      </c>
      <c r="AR172" s="368" t="str">
        <f t="array" ref="AR172">IFERROR(IFERROR(IFERROR(IF(TODAY()&gt;=$H171,VLOOKUP(XLOOKUP(AR$115,dds!$2:$2,dds!$4:$4),STOCKHISTORY($A172,XLOOKUP(AR$115,dds!$2:$2,dds!$4:$4)),2,FALSE()),VLOOKUP(TODAY(),STOCKHISTORY($A172,TODAY()),2,FALSE())),VLOOKUP(TODAY()-1,STOCKHISTORY($A172,TODAY()-1),2,FALSE())),VLOOKUP(TODAY()-2,STOCKHISTORY($A172,TODAY()-2),2,FALSE())),$E82)</f>
        <v/>
      </c>
      <c r="AS172" s="368" t="str">
        <f t="array" ref="AS172">IFERROR(IFERROR(IFERROR(IF(TODAY()&gt;=$H171,VLOOKUP(XLOOKUP(AS$115,dds!$2:$2,dds!$4:$4),STOCKHISTORY($A172,XLOOKUP(AS$115,dds!$2:$2,dds!$4:$4)),2,FALSE()),VLOOKUP(TODAY(),STOCKHISTORY($A172,TODAY()),2,FALSE())),VLOOKUP(TODAY()-1,STOCKHISTORY($A172,TODAY()-1),2,FALSE())),VLOOKUP(TODAY()-2,STOCKHISTORY($A172,TODAY()-2),2,FALSE())),$E82)</f>
        <v/>
      </c>
      <c r="AT172" s="368" t="str">
        <f t="array" ref="AT172">IFERROR(IFERROR(IFERROR(IF(TODAY()&gt;=$H171,VLOOKUP(XLOOKUP(AT$115,dds!$2:$2,dds!$4:$4),STOCKHISTORY($A172,XLOOKUP(AT$115,dds!$2:$2,dds!$4:$4)),2,FALSE()),VLOOKUP(TODAY(),STOCKHISTORY($A172,TODAY()),2,FALSE())),VLOOKUP(TODAY()-1,STOCKHISTORY($A172,TODAY()-1),2,FALSE())),VLOOKUP(TODAY()-2,STOCKHISTORY($A172,TODAY()-2),2,FALSE())),$E82)</f>
        <v/>
      </c>
      <c r="AU172" s="368" t="str">
        <f t="array" ref="AU172">IFERROR(IFERROR(IFERROR(IF(TODAY()&gt;=$H171,VLOOKUP(XLOOKUP(AU$115,dds!$2:$2,dds!$4:$4),STOCKHISTORY($A172,XLOOKUP(AU$115,dds!$2:$2,dds!$4:$4)),2,FALSE()),VLOOKUP(TODAY(),STOCKHISTORY($A172,TODAY()),2,FALSE())),VLOOKUP(TODAY()-1,STOCKHISTORY($A172,TODAY()-1),2,FALSE())),VLOOKUP(TODAY()-2,STOCKHISTORY($A172,TODAY()-2),2,FALSE())),$E82)</f>
        <v/>
      </c>
      <c r="AV172" s="368" t="str">
        <f t="array" ref="AV172">IFERROR(IFERROR(IFERROR(IF(TODAY()&gt;=$H171,VLOOKUP(XLOOKUP(AV$115,dds!$2:$2,dds!$4:$4),STOCKHISTORY($A172,XLOOKUP(AV$115,dds!$2:$2,dds!$4:$4)),2,FALSE()),VLOOKUP(TODAY(),STOCKHISTORY($A172,TODAY()),2,FALSE())),VLOOKUP(TODAY()-1,STOCKHISTORY($A172,TODAY()-1),2,FALSE())),VLOOKUP(TODAY()-2,STOCKHISTORY($A172,TODAY()-2),2,FALSE())),$E82)</f>
        <v/>
      </c>
      <c r="AW172" s="368" t="str">
        <f t="array" ref="AW172">IFERROR(IFERROR(IFERROR(IF(TODAY()&gt;=$H171,VLOOKUP(XLOOKUP(AW$115,dds!$2:$2,dds!$4:$4),STOCKHISTORY($A172,XLOOKUP(AW$115,dds!$2:$2,dds!$4:$4)),2,FALSE()),VLOOKUP(TODAY(),STOCKHISTORY($A172,TODAY()),2,FALSE())),VLOOKUP(TODAY()-1,STOCKHISTORY($A172,TODAY()-1),2,FALSE())),VLOOKUP(TODAY()-2,STOCKHISTORY($A172,TODAY()-2),2,FALSE())),$E82)</f>
        <v/>
      </c>
      <c r="AX172" s="368" t="str">
        <f t="array" ref="AX172">IFERROR(IFERROR(IFERROR(IF(TODAY()&gt;=$H171,VLOOKUP(XLOOKUP(AX$115,dds!$2:$2,dds!$4:$4),STOCKHISTORY($A172,XLOOKUP(AX$115,dds!$2:$2,dds!$4:$4)),2,FALSE()),VLOOKUP(TODAY(),STOCKHISTORY($A172,TODAY()),2,FALSE())),VLOOKUP(TODAY()-1,STOCKHISTORY($A172,TODAY()-1),2,FALSE())),VLOOKUP(TODAY()-2,STOCKHISTORY($A172,TODAY()-2),2,FALSE())),$E82)</f>
        <v/>
      </c>
      <c r="AY172" s="368" t="str">
        <f t="array" ref="AY172">IFERROR(IFERROR(IFERROR(IF(TODAY()&gt;=$H171,VLOOKUP(XLOOKUP(AY$115,dds!$2:$2,dds!$4:$4),STOCKHISTORY($A172,XLOOKUP(AY$115,dds!$2:$2,dds!$4:$4)),2,FALSE()),VLOOKUP(TODAY(),STOCKHISTORY($A172,TODAY()),2,FALSE())),VLOOKUP(TODAY()-1,STOCKHISTORY($A172,TODAY()-1),2,FALSE())),VLOOKUP(TODAY()-2,STOCKHISTORY($A172,TODAY()-2),2,FALSE())),$E82)</f>
        <v/>
      </c>
      <c r="AZ172" s="368" t="str">
        <f t="array" ref="AZ172">IFERROR(IFERROR(IFERROR(IF(TODAY()&gt;=$H171,VLOOKUP(XLOOKUP(AZ$115,dds!$2:$2,dds!$4:$4),STOCKHISTORY($A172,XLOOKUP(AZ$115,dds!$2:$2,dds!$4:$4)),2,FALSE()),VLOOKUP(TODAY(),STOCKHISTORY($A172,TODAY()),2,FALSE())),VLOOKUP(TODAY()-1,STOCKHISTORY($A172,TODAY()-1),2,FALSE())),VLOOKUP(TODAY()-2,STOCKHISTORY($A172,TODAY()-2),2,FALSE())),$E82)</f>
        <v/>
      </c>
      <c r="BA172" s="368" t="str">
        <f t="array" ref="BA172">IFERROR(IFERROR(IFERROR(IF(TODAY()&gt;=$H171,VLOOKUP(XLOOKUP(BA$115,dds!$2:$2,dds!$4:$4),STOCKHISTORY($A172,XLOOKUP(BA$115,dds!$2:$2,dds!$4:$4)),2,FALSE()),VLOOKUP(TODAY(),STOCKHISTORY($A172,TODAY()),2,FALSE())),VLOOKUP(TODAY()-1,STOCKHISTORY($A172,TODAY()-1),2,FALSE())),VLOOKUP(TODAY()-2,STOCKHISTORY($A172,TODAY()-2),2,FALSE())),$E82)</f>
        <v/>
      </c>
      <c r="BB172" s="368" t="str">
        <f t="array" ref="BB172">IFERROR(IFERROR(IFERROR(IF(TODAY()&gt;=$H171,VLOOKUP(XLOOKUP(BB$115,dds!$2:$2,dds!$4:$4),STOCKHISTORY($A172,XLOOKUP(BB$115,dds!$2:$2,dds!$4:$4)),2,FALSE()),VLOOKUP(TODAY(),STOCKHISTORY($A172,TODAY()),2,FALSE())),VLOOKUP(TODAY()-1,STOCKHISTORY($A172,TODAY()-1),2,FALSE())),VLOOKUP(TODAY()-2,STOCKHISTORY($A172,TODAY()-2),2,FALSE())),$E82)</f>
        <v/>
      </c>
      <c r="BC172" s="368" t="str">
        <f t="array" ref="BC172">IFERROR(IFERROR(IFERROR(IF(TODAY()&gt;=$H171,VLOOKUP(XLOOKUP(BC$115,dds!$2:$2,dds!$4:$4),STOCKHISTORY($A172,XLOOKUP(BC$115,dds!$2:$2,dds!$4:$4)),2,FALSE()),VLOOKUP(TODAY(),STOCKHISTORY($A172,TODAY()),2,FALSE())),VLOOKUP(TODAY()-1,STOCKHISTORY($A172,TODAY()-1),2,FALSE())),VLOOKUP(TODAY()-2,STOCKHISTORY($A172,TODAY()-2),2,FALSE())),$E82)</f>
        <v/>
      </c>
      <c r="BD172" s="368" t="str">
        <f t="array" ref="BD172">IFERROR(IFERROR(IFERROR(IF(TODAY()&gt;=$H171,VLOOKUP(XLOOKUP(BD$115,dds!$2:$2,dds!$4:$4),STOCKHISTORY($A172,XLOOKUP(BD$115,dds!$2:$2,dds!$4:$4)),2,FALSE()),VLOOKUP(TODAY(),STOCKHISTORY($A172,TODAY()),2,FALSE())),VLOOKUP(TODAY()-1,STOCKHISTORY($A172,TODAY()-1),2,FALSE())),VLOOKUP(TODAY()-2,STOCKHISTORY($A172,TODAY()-2),2,FALSE())),$E82)</f>
        <v/>
      </c>
      <c r="BE172" s="368" t="str">
        <f t="array" ref="BE172">IFERROR(IFERROR(IFERROR(IF(TODAY()&gt;=$H171,VLOOKUP(XLOOKUP(BE$115,dds!$2:$2,dds!$4:$4),STOCKHISTORY($A172,XLOOKUP(BE$115,dds!$2:$2,dds!$4:$4)),2,FALSE()),VLOOKUP(TODAY(),STOCKHISTORY($A172,TODAY()),2,FALSE())),VLOOKUP(TODAY()-1,STOCKHISTORY($A172,TODAY()-1),2,FALSE())),VLOOKUP(TODAY()-2,STOCKHISTORY($A172,TODAY()-2),2,FALSE())),$E82)</f>
        <v/>
      </c>
      <c r="BF172" s="368" t="str">
        <f t="array" ref="BF172">IFERROR(IFERROR(IFERROR(IF(TODAY()&gt;=$H171,VLOOKUP(XLOOKUP(BF$115,dds!$2:$2,dds!$4:$4),STOCKHISTORY($A172,XLOOKUP(BF$115,dds!$2:$2,dds!$4:$4)),2,FALSE()),VLOOKUP(TODAY(),STOCKHISTORY($A172,TODAY()),2,FALSE())),VLOOKUP(TODAY()-1,STOCKHISTORY($A172,TODAY()-1),2,FALSE())),VLOOKUP(TODAY()-2,STOCKHISTORY($A172,TODAY()-2),2,FALSE())),$E82)</f>
        <v/>
      </c>
      <c r="BG172" s="368" t="str">
        <f t="array" ref="BG172">IFERROR(IFERROR(IFERROR(IF(TODAY()&gt;=$H171,VLOOKUP(XLOOKUP(BG$115,dds!$2:$2,dds!$4:$4),STOCKHISTORY($A172,XLOOKUP(BG$115,dds!$2:$2,dds!$4:$4)),2,FALSE()),VLOOKUP(TODAY(),STOCKHISTORY($A172,TODAY()),2,FALSE())),VLOOKUP(TODAY()-1,STOCKHISTORY($A172,TODAY()-1),2,FALSE())),VLOOKUP(TODAY()-2,STOCKHISTORY($A172,TODAY()-2),2,FALSE())),$E82)</f>
        <v/>
      </c>
      <c r="BH172" s="368" t="str">
        <f t="array" ref="BH172">IFERROR(IFERROR(IFERROR(IF(TODAY()&gt;=$H171,VLOOKUP(XLOOKUP(BH$115,dds!$2:$2,dds!$4:$4),STOCKHISTORY($A172,XLOOKUP(BH$115,dds!$2:$2,dds!$4:$4)),2,FALSE()),VLOOKUP(TODAY(),STOCKHISTORY($A172,TODAY()),2,FALSE())),VLOOKUP(TODAY()-1,STOCKHISTORY($A172,TODAY()-1),2,FALSE())),VLOOKUP(TODAY()-2,STOCKHISTORY($A172,TODAY()-2),2,FALSE())),$E82)</f>
        <v/>
      </c>
      <c r="BI172" s="368" t="str">
        <f t="array" ref="BI172">IFERROR(IFERROR(IFERROR(IF(TODAY()&gt;=$H171,VLOOKUP(XLOOKUP(BI$115,dds!$2:$2,dds!$4:$4),STOCKHISTORY($A172,XLOOKUP(BI$115,dds!$2:$2,dds!$4:$4)),2,FALSE()),VLOOKUP(TODAY(),STOCKHISTORY($A172,TODAY()),2,FALSE())),VLOOKUP(TODAY()-1,STOCKHISTORY($A172,TODAY()-1),2,FALSE())),VLOOKUP(TODAY()-2,STOCKHISTORY($A172,TODAY()-2),2,FALSE())),$E82)</f>
        <v/>
      </c>
      <c r="BJ172" s="368" t="str">
        <f t="array" ref="BJ172">IFERROR(IFERROR(IFERROR(IF(TODAY()&gt;=$H171,VLOOKUP(XLOOKUP(BJ$115,dds!$2:$2,dds!$4:$4),STOCKHISTORY($A172,XLOOKUP(BJ$115,dds!$2:$2,dds!$4:$4)),2,FALSE()),VLOOKUP(TODAY(),STOCKHISTORY($A172,TODAY()),2,FALSE())),VLOOKUP(TODAY()-1,STOCKHISTORY($A172,TODAY()-1),2,FALSE())),VLOOKUP(TODAY()-2,STOCKHISTORY($A172,TODAY()-2),2,FALSE())),$E82)</f>
        <v/>
      </c>
      <c r="BK172" s="368" t="str">
        <f t="array" ref="BK172">IFERROR(IFERROR(IFERROR(IF(TODAY()&gt;=$H171,VLOOKUP(XLOOKUP(BK$115,dds!$2:$2,dds!$4:$4),STOCKHISTORY($A172,XLOOKUP(BK$115,dds!$2:$2,dds!$4:$4)),2,FALSE()),VLOOKUP(TODAY(),STOCKHISTORY($A172,TODAY()),2,FALSE())),VLOOKUP(TODAY()-1,STOCKHISTORY($A172,TODAY()-1),2,FALSE())),VLOOKUP(TODAY()-2,STOCKHISTORY($A172,TODAY()-2),2,FALSE())),$E82)</f>
        <v/>
      </c>
      <c r="BL172" s="368" t="str">
        <f t="array" ref="BL172">IFERROR(IFERROR(IFERROR(IF(TODAY()&gt;=$H171,VLOOKUP(XLOOKUP(BL$115,dds!$2:$2,dds!$4:$4),STOCKHISTORY($A172,XLOOKUP(BL$115,dds!$2:$2,dds!$4:$4)),2,FALSE()),VLOOKUP(TODAY(),STOCKHISTORY($A172,TODAY()),2,FALSE())),VLOOKUP(TODAY()-1,STOCKHISTORY($A172,TODAY()-1),2,FALSE())),VLOOKUP(TODAY()-2,STOCKHISTORY($A172,TODAY()-2),2,FALSE())),$E82)</f>
        <v/>
      </c>
    </row>
    <row r="173" ht="14.25" customHeight="1">
      <c r="A173" s="367"/>
      <c r="B173" s="367"/>
      <c r="C173" s="440" t="str">
        <f t="shared" si="2"/>
        <v/>
      </c>
      <c r="D173" s="367"/>
      <c r="E173" s="368" t="str">
        <f t="array" ref="E173">IFERROR(IFERROR(IFERROR(IF(TODAY()&gt;=$H172,VLOOKUP(XLOOKUP(E$115,dds!$2:$2,dds!$4:$4),STOCKHISTORY($A173,XLOOKUP(E$115,dds!$2:$2,dds!$4:$4)),2,FALSE()),VLOOKUP(TODAY(),STOCKHISTORY($A173,TODAY()),2,FALSE())),VLOOKUP(TODAY()-1,STOCKHISTORY($A173,TODAY()-1),2,FALSE())),VLOOKUP(TODAY()-2,STOCKHISTORY($A173,TODAY()-2),2,FALSE())),$E83)</f>
        <v/>
      </c>
      <c r="F173" s="368" t="str">
        <f t="array" ref="F173">IFERROR(IFERROR(IFERROR(IF(TODAY()&gt;=$H172,VLOOKUP(XLOOKUP(F$115,dds!$2:$2,dds!$4:$4),STOCKHISTORY($A173,XLOOKUP(F$115,dds!$2:$2,dds!$4:$4)),2,FALSE()),VLOOKUP(TODAY(),STOCKHISTORY($A173,TODAY()),2,FALSE())),VLOOKUP(TODAY()-1,STOCKHISTORY($A173,TODAY()-1),2,FALSE())),VLOOKUP(TODAY()-2,STOCKHISTORY($A173,TODAY()-2),2,FALSE())),$E83)</f>
        <v/>
      </c>
      <c r="G173" s="368" t="str">
        <f t="array" ref="G173">IFERROR(IFERROR(IFERROR(IF(TODAY()&gt;=$H172,VLOOKUP(XLOOKUP(G$115,dds!$2:$2,dds!$4:$4),STOCKHISTORY($A173,XLOOKUP(G$115,dds!$2:$2,dds!$4:$4)),2,FALSE()),VLOOKUP(TODAY(),STOCKHISTORY($A173,TODAY()),2,FALSE())),VLOOKUP(TODAY()-1,STOCKHISTORY($A173,TODAY()-1),2,FALSE())),VLOOKUP(TODAY()-2,STOCKHISTORY($A173,TODAY()-2),2,FALSE())),$E83)</f>
        <v/>
      </c>
      <c r="H173" s="368" t="str">
        <f t="array" ref="H173">IFERROR(IFERROR(IFERROR(IF(TODAY()&gt;=$H172,VLOOKUP(XLOOKUP(H$115,dds!$2:$2,dds!$4:$4),STOCKHISTORY($A173,XLOOKUP(H$115,dds!$2:$2,dds!$4:$4)),2,FALSE()),VLOOKUP(TODAY(),STOCKHISTORY($A173,TODAY()),2,FALSE())),VLOOKUP(TODAY()-1,STOCKHISTORY($A173,TODAY()-1),2,FALSE())),VLOOKUP(TODAY()-2,STOCKHISTORY($A173,TODAY()-2),2,FALSE())),$E83)</f>
        <v/>
      </c>
      <c r="I173" s="368" t="str">
        <f t="array" ref="I173">IFERROR(IFERROR(IFERROR(IF(TODAY()&gt;=$H172,VLOOKUP(XLOOKUP(I$115,dds!$2:$2,dds!$4:$4),STOCKHISTORY($A173,XLOOKUP(I$115,dds!$2:$2,dds!$4:$4)),2,FALSE()),VLOOKUP(TODAY(),STOCKHISTORY($A173,TODAY()),2,FALSE())),VLOOKUP(TODAY()-1,STOCKHISTORY($A173,TODAY()-1),2,FALSE())),VLOOKUP(TODAY()-2,STOCKHISTORY($A173,TODAY()-2),2,FALSE())),$E83)</f>
        <v/>
      </c>
      <c r="J173" s="368" t="str">
        <f t="array" ref="J173">IFERROR(IFERROR(IFERROR(IF(TODAY()&gt;=$H172,VLOOKUP(XLOOKUP(J$115,dds!$2:$2,dds!$4:$4),STOCKHISTORY($A173,XLOOKUP(J$115,dds!$2:$2,dds!$4:$4)),2,FALSE()),VLOOKUP(TODAY(),STOCKHISTORY($A173,TODAY()),2,FALSE())),VLOOKUP(TODAY()-1,STOCKHISTORY($A173,TODAY()-1),2,FALSE())),VLOOKUP(TODAY()-2,STOCKHISTORY($A173,TODAY()-2),2,FALSE())),$E83)</f>
        <v/>
      </c>
      <c r="K173" s="368" t="str">
        <f t="array" ref="K173">IFERROR(IFERROR(IFERROR(IF(TODAY()&gt;=$H172,VLOOKUP(XLOOKUP(K$115,dds!$2:$2,dds!$4:$4),STOCKHISTORY($A173,XLOOKUP(K$115,dds!$2:$2,dds!$4:$4)),2,FALSE()),VLOOKUP(TODAY(),STOCKHISTORY($A173,TODAY()),2,FALSE())),VLOOKUP(TODAY()-1,STOCKHISTORY($A173,TODAY()-1),2,FALSE())),VLOOKUP(TODAY()-2,STOCKHISTORY($A173,TODAY()-2),2,FALSE())),$E83)</f>
        <v/>
      </c>
      <c r="L173" s="368" t="str">
        <f t="array" ref="L173">IFERROR(IFERROR(IFERROR(IF(TODAY()&gt;=$H172,VLOOKUP(XLOOKUP(L$115,dds!$2:$2,dds!$4:$4),STOCKHISTORY($A173,XLOOKUP(L$115,dds!$2:$2,dds!$4:$4)),2,FALSE()),VLOOKUP(TODAY(),STOCKHISTORY($A173,TODAY()),2,FALSE())),VLOOKUP(TODAY()-1,STOCKHISTORY($A173,TODAY()-1),2,FALSE())),VLOOKUP(TODAY()-2,STOCKHISTORY($A173,TODAY()-2),2,FALSE())),$E83)</f>
        <v/>
      </c>
      <c r="M173" s="368" t="str">
        <f t="array" ref="M173">IFERROR(IFERROR(IFERROR(IF(TODAY()&gt;=$H172,VLOOKUP(XLOOKUP(M$115,dds!$2:$2,dds!$4:$4),STOCKHISTORY($A173,XLOOKUP(M$115,dds!$2:$2,dds!$4:$4)),2,FALSE()),VLOOKUP(TODAY(),STOCKHISTORY($A173,TODAY()),2,FALSE())),VLOOKUP(TODAY()-1,STOCKHISTORY($A173,TODAY()-1),2,FALSE())),VLOOKUP(TODAY()-2,STOCKHISTORY($A173,TODAY()-2),2,FALSE())),$E83)</f>
        <v/>
      </c>
      <c r="N173" s="368" t="str">
        <f t="array" ref="N173">IFERROR(IFERROR(IFERROR(IF(TODAY()&gt;=$H172,VLOOKUP(XLOOKUP(N$115,dds!$2:$2,dds!$4:$4),STOCKHISTORY($A173,XLOOKUP(N$115,dds!$2:$2,dds!$4:$4)),2,FALSE()),VLOOKUP(TODAY(),STOCKHISTORY($A173,TODAY()),2,FALSE())),VLOOKUP(TODAY()-1,STOCKHISTORY($A173,TODAY()-1),2,FALSE())),VLOOKUP(TODAY()-2,STOCKHISTORY($A173,TODAY()-2),2,FALSE())),$E83)</f>
        <v/>
      </c>
      <c r="O173" s="368" t="str">
        <f t="array" ref="O173">IFERROR(IFERROR(IFERROR(IF(TODAY()&gt;=$H172,VLOOKUP(XLOOKUP(O$115,dds!$2:$2,dds!$4:$4),STOCKHISTORY($A173,XLOOKUP(O$115,dds!$2:$2,dds!$4:$4)),2,FALSE()),VLOOKUP(TODAY(),STOCKHISTORY($A173,TODAY()),2,FALSE())),VLOOKUP(TODAY()-1,STOCKHISTORY($A173,TODAY()-1),2,FALSE())),VLOOKUP(TODAY()-2,STOCKHISTORY($A173,TODAY()-2),2,FALSE())),$E83)</f>
        <v/>
      </c>
      <c r="P173" s="368" t="str">
        <f t="array" ref="P173">IFERROR(IFERROR(IFERROR(IF(TODAY()&gt;=$H172,VLOOKUP(XLOOKUP(P$115,dds!$2:$2,dds!$4:$4),STOCKHISTORY($A173,XLOOKUP(P$115,dds!$2:$2,dds!$4:$4)),2,FALSE()),VLOOKUP(TODAY(),STOCKHISTORY($A173,TODAY()),2,FALSE())),VLOOKUP(TODAY()-1,STOCKHISTORY($A173,TODAY()-1),2,FALSE())),VLOOKUP(TODAY()-2,STOCKHISTORY($A173,TODAY()-2),2,FALSE())),$E83)</f>
        <v/>
      </c>
      <c r="Q173" s="368" t="str">
        <f t="array" ref="Q173">IFERROR(IFERROR(IFERROR(IF(TODAY()&gt;=$H172,VLOOKUP(XLOOKUP(Q$115,dds!$2:$2,dds!$4:$4),STOCKHISTORY($A173,XLOOKUP(Q$115,dds!$2:$2,dds!$4:$4)),2,FALSE()),VLOOKUP(TODAY(),STOCKHISTORY($A173,TODAY()),2,FALSE())),VLOOKUP(TODAY()-1,STOCKHISTORY($A173,TODAY()-1),2,FALSE())),VLOOKUP(TODAY()-2,STOCKHISTORY($A173,TODAY()-2),2,FALSE())),$E83)</f>
        <v/>
      </c>
      <c r="R173" s="368" t="str">
        <f t="array" ref="R173">IFERROR(IFERROR(IFERROR(IF(TODAY()&gt;=$H172,VLOOKUP(XLOOKUP(R$115,dds!$2:$2,dds!$4:$4),STOCKHISTORY($A173,XLOOKUP(R$115,dds!$2:$2,dds!$4:$4)),2,FALSE()),VLOOKUP(TODAY(),STOCKHISTORY($A173,TODAY()),2,FALSE())),VLOOKUP(TODAY()-1,STOCKHISTORY($A173,TODAY()-1),2,FALSE())),VLOOKUP(TODAY()-2,STOCKHISTORY($A173,TODAY()-2),2,FALSE())),$E83)</f>
        <v/>
      </c>
      <c r="S173" s="368" t="str">
        <f t="array" ref="S173">IFERROR(IFERROR(IFERROR(IF(TODAY()&gt;=$H172,VLOOKUP(XLOOKUP(S$115,dds!$2:$2,dds!$4:$4),STOCKHISTORY($A173,XLOOKUP(S$115,dds!$2:$2,dds!$4:$4)),2,FALSE()),VLOOKUP(TODAY(),STOCKHISTORY($A173,TODAY()),2,FALSE())),VLOOKUP(TODAY()-1,STOCKHISTORY($A173,TODAY()-1),2,FALSE())),VLOOKUP(TODAY()-2,STOCKHISTORY($A173,TODAY()-2),2,FALSE())),$E83)</f>
        <v/>
      </c>
      <c r="T173" s="368" t="str">
        <f t="array" ref="T173">IFERROR(IFERROR(IFERROR(IF(TODAY()&gt;=$H172,VLOOKUP(XLOOKUP(T$115,dds!$2:$2,dds!$4:$4),STOCKHISTORY($A173,XLOOKUP(T$115,dds!$2:$2,dds!$4:$4)),2,FALSE()),VLOOKUP(TODAY(),STOCKHISTORY($A173,TODAY()),2,FALSE())),VLOOKUP(TODAY()-1,STOCKHISTORY($A173,TODAY()-1),2,FALSE())),VLOOKUP(TODAY()-2,STOCKHISTORY($A173,TODAY()-2),2,FALSE())),$E83)</f>
        <v/>
      </c>
      <c r="U173" s="368" t="str">
        <f t="array" ref="U173">IFERROR(IFERROR(IFERROR(IF(TODAY()&gt;=$H172,VLOOKUP(XLOOKUP(U$115,dds!$2:$2,dds!$4:$4),STOCKHISTORY($A173,XLOOKUP(U$115,dds!$2:$2,dds!$4:$4)),2,FALSE()),VLOOKUP(TODAY(),STOCKHISTORY($A173,TODAY()),2,FALSE())),VLOOKUP(TODAY()-1,STOCKHISTORY($A173,TODAY()-1),2,FALSE())),VLOOKUP(TODAY()-2,STOCKHISTORY($A173,TODAY()-2),2,FALSE())),$E83)</f>
        <v/>
      </c>
      <c r="V173" s="368" t="str">
        <f t="array" ref="V173">IFERROR(IFERROR(IFERROR(IF(TODAY()&gt;=$H172,VLOOKUP(XLOOKUP(V$115,dds!$2:$2,dds!$4:$4),STOCKHISTORY($A173,XLOOKUP(V$115,dds!$2:$2,dds!$4:$4)),2,FALSE()),VLOOKUP(TODAY(),STOCKHISTORY($A173,TODAY()),2,FALSE())),VLOOKUP(TODAY()-1,STOCKHISTORY($A173,TODAY()-1),2,FALSE())),VLOOKUP(TODAY()-2,STOCKHISTORY($A173,TODAY()-2),2,FALSE())),$E83)</f>
        <v/>
      </c>
      <c r="W173" s="368" t="str">
        <f t="array" ref="W173">IFERROR(IFERROR(IFERROR(IF(TODAY()&gt;=$H172,VLOOKUP(XLOOKUP(W$115,dds!$2:$2,dds!$4:$4),STOCKHISTORY($A173,XLOOKUP(W$115,dds!$2:$2,dds!$4:$4)),2,FALSE()),VLOOKUP(TODAY(),STOCKHISTORY($A173,TODAY()),2,FALSE())),VLOOKUP(TODAY()-1,STOCKHISTORY($A173,TODAY()-1),2,FALSE())),VLOOKUP(TODAY()-2,STOCKHISTORY($A173,TODAY()-2),2,FALSE())),$E83)</f>
        <v/>
      </c>
      <c r="X173" s="368" t="str">
        <f t="array" ref="X173">IFERROR(IFERROR(IFERROR(IF(TODAY()&gt;=$H172,VLOOKUP(XLOOKUP(X$115,dds!$2:$2,dds!$4:$4),STOCKHISTORY($A173,XLOOKUP(X$115,dds!$2:$2,dds!$4:$4)),2,FALSE()),VLOOKUP(TODAY(),STOCKHISTORY($A173,TODAY()),2,FALSE())),VLOOKUP(TODAY()-1,STOCKHISTORY($A173,TODAY()-1),2,FALSE())),VLOOKUP(TODAY()-2,STOCKHISTORY($A173,TODAY()-2),2,FALSE())),$E83)</f>
        <v/>
      </c>
      <c r="Y173" s="368" t="str">
        <f t="array" ref="Y173">IFERROR(IFERROR(IFERROR(IF(TODAY()&gt;=$H172,VLOOKUP(XLOOKUP(Y$115,dds!$2:$2,dds!$4:$4),STOCKHISTORY($A173,XLOOKUP(Y$115,dds!$2:$2,dds!$4:$4)),2,FALSE()),VLOOKUP(TODAY(),STOCKHISTORY($A173,TODAY()),2,FALSE())),VLOOKUP(TODAY()-1,STOCKHISTORY($A173,TODAY()-1),2,FALSE())),VLOOKUP(TODAY()-2,STOCKHISTORY($A173,TODAY()-2),2,FALSE())),$E83)</f>
        <v/>
      </c>
      <c r="Z173" s="368" t="str">
        <f t="array" ref="Z173">IFERROR(IFERROR(IFERROR(IF(TODAY()&gt;=$H172,VLOOKUP(XLOOKUP(Z$115,dds!$2:$2,dds!$4:$4),STOCKHISTORY($A173,XLOOKUP(Z$115,dds!$2:$2,dds!$4:$4)),2,FALSE()),VLOOKUP(TODAY(),STOCKHISTORY($A173,TODAY()),2,FALSE())),VLOOKUP(TODAY()-1,STOCKHISTORY($A173,TODAY()-1),2,FALSE())),VLOOKUP(TODAY()-2,STOCKHISTORY($A173,TODAY()-2),2,FALSE())),$E83)</f>
        <v/>
      </c>
      <c r="AA173" s="368" t="str">
        <f t="array" ref="AA173">IFERROR(IFERROR(IFERROR(IF(TODAY()&gt;=$H172,VLOOKUP(XLOOKUP(AA$115,dds!$2:$2,dds!$4:$4),STOCKHISTORY($A173,XLOOKUP(AA$115,dds!$2:$2,dds!$4:$4)),2,FALSE()),VLOOKUP(TODAY(),STOCKHISTORY($A173,TODAY()),2,FALSE())),VLOOKUP(TODAY()-1,STOCKHISTORY($A173,TODAY()-1),2,FALSE())),VLOOKUP(TODAY()-2,STOCKHISTORY($A173,TODAY()-2),2,FALSE())),$E83)</f>
        <v/>
      </c>
      <c r="AB173" s="368" t="str">
        <f t="array" ref="AB173">IFERROR(IFERROR(IFERROR(IF(TODAY()&gt;=$H172,VLOOKUP(XLOOKUP(AB$115,dds!$2:$2,dds!$4:$4),STOCKHISTORY($A173,XLOOKUP(AB$115,dds!$2:$2,dds!$4:$4)),2,FALSE()),VLOOKUP(TODAY(),STOCKHISTORY($A173,TODAY()),2,FALSE())),VLOOKUP(TODAY()-1,STOCKHISTORY($A173,TODAY()-1),2,FALSE())),VLOOKUP(TODAY()-2,STOCKHISTORY($A173,TODAY()-2),2,FALSE())),$E83)</f>
        <v/>
      </c>
      <c r="AC173" s="368" t="str">
        <f t="array" ref="AC173">IFERROR(IFERROR(IFERROR(IF(TODAY()&gt;=$H172,VLOOKUP(XLOOKUP(AC$115,dds!$2:$2,dds!$4:$4),STOCKHISTORY($A173,XLOOKUP(AC$115,dds!$2:$2,dds!$4:$4)),2,FALSE()),VLOOKUP(TODAY(),STOCKHISTORY($A173,TODAY()),2,FALSE())),VLOOKUP(TODAY()-1,STOCKHISTORY($A173,TODAY()-1),2,FALSE())),VLOOKUP(TODAY()-2,STOCKHISTORY($A173,TODAY()-2),2,FALSE())),$E83)</f>
        <v/>
      </c>
      <c r="AD173" s="368" t="str">
        <f t="array" ref="AD173">IFERROR(IFERROR(IFERROR(IF(TODAY()&gt;=$H172,VLOOKUP(XLOOKUP(AD$115,dds!$2:$2,dds!$4:$4),STOCKHISTORY($A173,XLOOKUP(AD$115,dds!$2:$2,dds!$4:$4)),2,FALSE()),VLOOKUP(TODAY(),STOCKHISTORY($A173,TODAY()),2,FALSE())),VLOOKUP(TODAY()-1,STOCKHISTORY($A173,TODAY()-1),2,FALSE())),VLOOKUP(TODAY()-2,STOCKHISTORY($A173,TODAY()-2),2,FALSE())),$E83)</f>
        <v/>
      </c>
      <c r="AE173" s="368" t="str">
        <f t="array" ref="AE173">IFERROR(IFERROR(IFERROR(IF(TODAY()&gt;=$H172,VLOOKUP(XLOOKUP(AE$115,dds!$2:$2,dds!$4:$4),STOCKHISTORY($A173,XLOOKUP(AE$115,dds!$2:$2,dds!$4:$4)),2,FALSE()),VLOOKUP(TODAY(),STOCKHISTORY($A173,TODAY()),2,FALSE())),VLOOKUP(TODAY()-1,STOCKHISTORY($A173,TODAY()-1),2,FALSE())),VLOOKUP(TODAY()-2,STOCKHISTORY($A173,TODAY()-2),2,FALSE())),$E83)</f>
        <v/>
      </c>
      <c r="AF173" s="368" t="str">
        <f t="array" ref="AF173">IFERROR(IFERROR(IFERROR(IF(TODAY()&gt;=$H172,VLOOKUP(XLOOKUP(AF$115,dds!$2:$2,dds!$4:$4),STOCKHISTORY($A173,XLOOKUP(AF$115,dds!$2:$2,dds!$4:$4)),2,FALSE()),VLOOKUP(TODAY(),STOCKHISTORY($A173,TODAY()),2,FALSE())),VLOOKUP(TODAY()-1,STOCKHISTORY($A173,TODAY()-1),2,FALSE())),VLOOKUP(TODAY()-2,STOCKHISTORY($A173,TODAY()-2),2,FALSE())),$E83)</f>
        <v/>
      </c>
      <c r="AG173" s="368" t="str">
        <f t="array" ref="AG173">IFERROR(IFERROR(IFERROR(IF(TODAY()&gt;=$H172,VLOOKUP(XLOOKUP(AG$115,dds!$2:$2,dds!$4:$4),STOCKHISTORY($A173,XLOOKUP(AG$115,dds!$2:$2,dds!$4:$4)),2,FALSE()),VLOOKUP(TODAY(),STOCKHISTORY($A173,TODAY()),2,FALSE())),VLOOKUP(TODAY()-1,STOCKHISTORY($A173,TODAY()-1),2,FALSE())),VLOOKUP(TODAY()-2,STOCKHISTORY($A173,TODAY()-2),2,FALSE())),$E83)</f>
        <v/>
      </c>
      <c r="AH173" s="368" t="str">
        <f t="array" ref="AH173">IFERROR(IFERROR(IFERROR(IF(TODAY()&gt;=$H172,VLOOKUP(XLOOKUP(AH$115,dds!$2:$2,dds!$4:$4),STOCKHISTORY($A173,XLOOKUP(AH$115,dds!$2:$2,dds!$4:$4)),2,FALSE()),VLOOKUP(TODAY(),STOCKHISTORY($A173,TODAY()),2,FALSE())),VLOOKUP(TODAY()-1,STOCKHISTORY($A173,TODAY()-1),2,FALSE())),VLOOKUP(TODAY()-2,STOCKHISTORY($A173,TODAY()-2),2,FALSE())),$E83)</f>
        <v/>
      </c>
      <c r="AI173" s="368" t="str">
        <f t="array" ref="AI173">IFERROR(IFERROR(IFERROR(IF(TODAY()&gt;=$H172,VLOOKUP(XLOOKUP(AI$115,dds!$2:$2,dds!$4:$4),STOCKHISTORY($A173,XLOOKUP(AI$115,dds!$2:$2,dds!$4:$4)),2,FALSE()),VLOOKUP(TODAY(),STOCKHISTORY($A173,TODAY()),2,FALSE())),VLOOKUP(TODAY()-1,STOCKHISTORY($A173,TODAY()-1),2,FALSE())),VLOOKUP(TODAY()-2,STOCKHISTORY($A173,TODAY()-2),2,FALSE())),$E83)</f>
        <v/>
      </c>
      <c r="AJ173" s="368" t="str">
        <f t="array" ref="AJ173">IFERROR(IFERROR(IFERROR(IF(TODAY()&gt;=$H172,VLOOKUP(XLOOKUP(AJ$115,dds!$2:$2,dds!$4:$4),STOCKHISTORY($A173,XLOOKUP(AJ$115,dds!$2:$2,dds!$4:$4)),2,FALSE()),VLOOKUP(TODAY(),STOCKHISTORY($A173,TODAY()),2,FALSE())),VLOOKUP(TODAY()-1,STOCKHISTORY($A173,TODAY()-1),2,FALSE())),VLOOKUP(TODAY()-2,STOCKHISTORY($A173,TODAY()-2),2,FALSE())),$E83)</f>
        <v/>
      </c>
      <c r="AK173" s="368" t="str">
        <f t="array" ref="AK173">IFERROR(IFERROR(IFERROR(IF(TODAY()&gt;=$H172,VLOOKUP(XLOOKUP(AK$115,dds!$2:$2,dds!$4:$4),STOCKHISTORY($A173,XLOOKUP(AK$115,dds!$2:$2,dds!$4:$4)),2,FALSE()),VLOOKUP(TODAY(),STOCKHISTORY($A173,TODAY()),2,FALSE())),VLOOKUP(TODAY()-1,STOCKHISTORY($A173,TODAY()-1),2,FALSE())),VLOOKUP(TODAY()-2,STOCKHISTORY($A173,TODAY()-2),2,FALSE())),$E83)</f>
        <v/>
      </c>
      <c r="AL173" s="368" t="str">
        <f t="array" ref="AL173">IFERROR(IFERROR(IFERROR(IF(TODAY()&gt;=$H172,VLOOKUP(XLOOKUP(AL$115,dds!$2:$2,dds!$4:$4),STOCKHISTORY($A173,XLOOKUP(AL$115,dds!$2:$2,dds!$4:$4)),2,FALSE()),VLOOKUP(TODAY(),STOCKHISTORY($A173,TODAY()),2,FALSE())),VLOOKUP(TODAY()-1,STOCKHISTORY($A173,TODAY()-1),2,FALSE())),VLOOKUP(TODAY()-2,STOCKHISTORY($A173,TODAY()-2),2,FALSE())),$E83)</f>
        <v/>
      </c>
      <c r="AM173" s="368" t="str">
        <f t="array" ref="AM173">IFERROR(IFERROR(IFERROR(IF(TODAY()&gt;=$H172,VLOOKUP(XLOOKUP(AM$115,dds!$2:$2,dds!$4:$4),STOCKHISTORY($A173,XLOOKUP(AM$115,dds!$2:$2,dds!$4:$4)),2,FALSE()),VLOOKUP(TODAY(),STOCKHISTORY($A173,TODAY()),2,FALSE())),VLOOKUP(TODAY()-1,STOCKHISTORY($A173,TODAY()-1),2,FALSE())),VLOOKUP(TODAY()-2,STOCKHISTORY($A173,TODAY()-2),2,FALSE())),$E83)</f>
        <v/>
      </c>
      <c r="AN173" s="368" t="str">
        <f t="array" ref="AN173">IFERROR(IFERROR(IFERROR(IF(TODAY()&gt;=$H172,VLOOKUP(XLOOKUP(AN$115,dds!$2:$2,dds!$4:$4),STOCKHISTORY($A173,XLOOKUP(AN$115,dds!$2:$2,dds!$4:$4)),2,FALSE()),VLOOKUP(TODAY(),STOCKHISTORY($A173,TODAY()),2,FALSE())),VLOOKUP(TODAY()-1,STOCKHISTORY($A173,TODAY()-1),2,FALSE())),VLOOKUP(TODAY()-2,STOCKHISTORY($A173,TODAY()-2),2,FALSE())),$E83)</f>
        <v/>
      </c>
      <c r="AO173" s="368" t="str">
        <f t="array" ref="AO173">IFERROR(IFERROR(IFERROR(IF(TODAY()&gt;=$H172,VLOOKUP(XLOOKUP(AO$115,dds!$2:$2,dds!$4:$4),STOCKHISTORY($A173,XLOOKUP(AO$115,dds!$2:$2,dds!$4:$4)),2,FALSE()),VLOOKUP(TODAY(),STOCKHISTORY($A173,TODAY()),2,FALSE())),VLOOKUP(TODAY()-1,STOCKHISTORY($A173,TODAY()-1),2,FALSE())),VLOOKUP(TODAY()-2,STOCKHISTORY($A173,TODAY()-2),2,FALSE())),$E83)</f>
        <v/>
      </c>
      <c r="AP173" s="368" t="str">
        <f t="array" ref="AP173">IFERROR(IFERROR(IFERROR(IF(TODAY()&gt;=$H172,VLOOKUP(XLOOKUP(AP$115,dds!$2:$2,dds!$4:$4),STOCKHISTORY($A173,XLOOKUP(AP$115,dds!$2:$2,dds!$4:$4)),2,FALSE()),VLOOKUP(TODAY(),STOCKHISTORY($A173,TODAY()),2,FALSE())),VLOOKUP(TODAY()-1,STOCKHISTORY($A173,TODAY()-1),2,FALSE())),VLOOKUP(TODAY()-2,STOCKHISTORY($A173,TODAY()-2),2,FALSE())),$E83)</f>
        <v/>
      </c>
      <c r="AQ173" s="368" t="str">
        <f t="array" ref="AQ173">IFERROR(IFERROR(IFERROR(IF(TODAY()&gt;=$H172,VLOOKUP(XLOOKUP(AQ$115,dds!$2:$2,dds!$4:$4),STOCKHISTORY($A173,XLOOKUP(AQ$115,dds!$2:$2,dds!$4:$4)),2,FALSE()),VLOOKUP(TODAY(),STOCKHISTORY($A173,TODAY()),2,FALSE())),VLOOKUP(TODAY()-1,STOCKHISTORY($A173,TODAY()-1),2,FALSE())),VLOOKUP(TODAY()-2,STOCKHISTORY($A173,TODAY()-2),2,FALSE())),$E83)</f>
        <v/>
      </c>
      <c r="AR173" s="368" t="str">
        <f t="array" ref="AR173">IFERROR(IFERROR(IFERROR(IF(TODAY()&gt;=$H172,VLOOKUP(XLOOKUP(AR$115,dds!$2:$2,dds!$4:$4),STOCKHISTORY($A173,XLOOKUP(AR$115,dds!$2:$2,dds!$4:$4)),2,FALSE()),VLOOKUP(TODAY(),STOCKHISTORY($A173,TODAY()),2,FALSE())),VLOOKUP(TODAY()-1,STOCKHISTORY($A173,TODAY()-1),2,FALSE())),VLOOKUP(TODAY()-2,STOCKHISTORY($A173,TODAY()-2),2,FALSE())),$E83)</f>
        <v/>
      </c>
      <c r="AS173" s="368" t="str">
        <f t="array" ref="AS173">IFERROR(IFERROR(IFERROR(IF(TODAY()&gt;=$H172,VLOOKUP(XLOOKUP(AS$115,dds!$2:$2,dds!$4:$4),STOCKHISTORY($A173,XLOOKUP(AS$115,dds!$2:$2,dds!$4:$4)),2,FALSE()),VLOOKUP(TODAY(),STOCKHISTORY($A173,TODAY()),2,FALSE())),VLOOKUP(TODAY()-1,STOCKHISTORY($A173,TODAY()-1),2,FALSE())),VLOOKUP(TODAY()-2,STOCKHISTORY($A173,TODAY()-2),2,FALSE())),$E83)</f>
        <v/>
      </c>
      <c r="AT173" s="368" t="str">
        <f t="array" ref="AT173">IFERROR(IFERROR(IFERROR(IF(TODAY()&gt;=$H172,VLOOKUP(XLOOKUP(AT$115,dds!$2:$2,dds!$4:$4),STOCKHISTORY($A173,XLOOKUP(AT$115,dds!$2:$2,dds!$4:$4)),2,FALSE()),VLOOKUP(TODAY(),STOCKHISTORY($A173,TODAY()),2,FALSE())),VLOOKUP(TODAY()-1,STOCKHISTORY($A173,TODAY()-1),2,FALSE())),VLOOKUP(TODAY()-2,STOCKHISTORY($A173,TODAY()-2),2,FALSE())),$E83)</f>
        <v/>
      </c>
      <c r="AU173" s="368" t="str">
        <f t="array" ref="AU173">IFERROR(IFERROR(IFERROR(IF(TODAY()&gt;=$H172,VLOOKUP(XLOOKUP(AU$115,dds!$2:$2,dds!$4:$4),STOCKHISTORY($A173,XLOOKUP(AU$115,dds!$2:$2,dds!$4:$4)),2,FALSE()),VLOOKUP(TODAY(),STOCKHISTORY($A173,TODAY()),2,FALSE())),VLOOKUP(TODAY()-1,STOCKHISTORY($A173,TODAY()-1),2,FALSE())),VLOOKUP(TODAY()-2,STOCKHISTORY($A173,TODAY()-2),2,FALSE())),$E83)</f>
        <v/>
      </c>
      <c r="AV173" s="368" t="str">
        <f t="array" ref="AV173">IFERROR(IFERROR(IFERROR(IF(TODAY()&gt;=$H172,VLOOKUP(XLOOKUP(AV$115,dds!$2:$2,dds!$4:$4),STOCKHISTORY($A173,XLOOKUP(AV$115,dds!$2:$2,dds!$4:$4)),2,FALSE()),VLOOKUP(TODAY(),STOCKHISTORY($A173,TODAY()),2,FALSE())),VLOOKUP(TODAY()-1,STOCKHISTORY($A173,TODAY()-1),2,FALSE())),VLOOKUP(TODAY()-2,STOCKHISTORY($A173,TODAY()-2),2,FALSE())),$E83)</f>
        <v/>
      </c>
      <c r="AW173" s="368" t="str">
        <f t="array" ref="AW173">IFERROR(IFERROR(IFERROR(IF(TODAY()&gt;=$H172,VLOOKUP(XLOOKUP(AW$115,dds!$2:$2,dds!$4:$4),STOCKHISTORY($A173,XLOOKUP(AW$115,dds!$2:$2,dds!$4:$4)),2,FALSE()),VLOOKUP(TODAY(),STOCKHISTORY($A173,TODAY()),2,FALSE())),VLOOKUP(TODAY()-1,STOCKHISTORY($A173,TODAY()-1),2,FALSE())),VLOOKUP(TODAY()-2,STOCKHISTORY($A173,TODAY()-2),2,FALSE())),$E83)</f>
        <v/>
      </c>
      <c r="AX173" s="368" t="str">
        <f t="array" ref="AX173">IFERROR(IFERROR(IFERROR(IF(TODAY()&gt;=$H172,VLOOKUP(XLOOKUP(AX$115,dds!$2:$2,dds!$4:$4),STOCKHISTORY($A173,XLOOKUP(AX$115,dds!$2:$2,dds!$4:$4)),2,FALSE()),VLOOKUP(TODAY(),STOCKHISTORY($A173,TODAY()),2,FALSE())),VLOOKUP(TODAY()-1,STOCKHISTORY($A173,TODAY()-1),2,FALSE())),VLOOKUP(TODAY()-2,STOCKHISTORY($A173,TODAY()-2),2,FALSE())),$E83)</f>
        <v/>
      </c>
      <c r="AY173" s="368" t="str">
        <f t="array" ref="AY173">IFERROR(IFERROR(IFERROR(IF(TODAY()&gt;=$H172,VLOOKUP(XLOOKUP(AY$115,dds!$2:$2,dds!$4:$4),STOCKHISTORY($A173,XLOOKUP(AY$115,dds!$2:$2,dds!$4:$4)),2,FALSE()),VLOOKUP(TODAY(),STOCKHISTORY($A173,TODAY()),2,FALSE())),VLOOKUP(TODAY()-1,STOCKHISTORY($A173,TODAY()-1),2,FALSE())),VLOOKUP(TODAY()-2,STOCKHISTORY($A173,TODAY()-2),2,FALSE())),$E83)</f>
        <v/>
      </c>
      <c r="AZ173" s="368" t="str">
        <f t="array" ref="AZ173">IFERROR(IFERROR(IFERROR(IF(TODAY()&gt;=$H172,VLOOKUP(XLOOKUP(AZ$115,dds!$2:$2,dds!$4:$4),STOCKHISTORY($A173,XLOOKUP(AZ$115,dds!$2:$2,dds!$4:$4)),2,FALSE()),VLOOKUP(TODAY(),STOCKHISTORY($A173,TODAY()),2,FALSE())),VLOOKUP(TODAY()-1,STOCKHISTORY($A173,TODAY()-1),2,FALSE())),VLOOKUP(TODAY()-2,STOCKHISTORY($A173,TODAY()-2),2,FALSE())),$E83)</f>
        <v/>
      </c>
      <c r="BA173" s="368" t="str">
        <f t="array" ref="BA173">IFERROR(IFERROR(IFERROR(IF(TODAY()&gt;=$H172,VLOOKUP(XLOOKUP(BA$115,dds!$2:$2,dds!$4:$4),STOCKHISTORY($A173,XLOOKUP(BA$115,dds!$2:$2,dds!$4:$4)),2,FALSE()),VLOOKUP(TODAY(),STOCKHISTORY($A173,TODAY()),2,FALSE())),VLOOKUP(TODAY()-1,STOCKHISTORY($A173,TODAY()-1),2,FALSE())),VLOOKUP(TODAY()-2,STOCKHISTORY($A173,TODAY()-2),2,FALSE())),$E83)</f>
        <v/>
      </c>
      <c r="BB173" s="368" t="str">
        <f t="array" ref="BB173">IFERROR(IFERROR(IFERROR(IF(TODAY()&gt;=$H172,VLOOKUP(XLOOKUP(BB$115,dds!$2:$2,dds!$4:$4),STOCKHISTORY($A173,XLOOKUP(BB$115,dds!$2:$2,dds!$4:$4)),2,FALSE()),VLOOKUP(TODAY(),STOCKHISTORY($A173,TODAY()),2,FALSE())),VLOOKUP(TODAY()-1,STOCKHISTORY($A173,TODAY()-1),2,FALSE())),VLOOKUP(TODAY()-2,STOCKHISTORY($A173,TODAY()-2),2,FALSE())),$E83)</f>
        <v/>
      </c>
      <c r="BC173" s="368" t="str">
        <f t="array" ref="BC173">IFERROR(IFERROR(IFERROR(IF(TODAY()&gt;=$H172,VLOOKUP(XLOOKUP(BC$115,dds!$2:$2,dds!$4:$4),STOCKHISTORY($A173,XLOOKUP(BC$115,dds!$2:$2,dds!$4:$4)),2,FALSE()),VLOOKUP(TODAY(),STOCKHISTORY($A173,TODAY()),2,FALSE())),VLOOKUP(TODAY()-1,STOCKHISTORY($A173,TODAY()-1),2,FALSE())),VLOOKUP(TODAY()-2,STOCKHISTORY($A173,TODAY()-2),2,FALSE())),$E83)</f>
        <v/>
      </c>
      <c r="BD173" s="368" t="str">
        <f t="array" ref="BD173">IFERROR(IFERROR(IFERROR(IF(TODAY()&gt;=$H172,VLOOKUP(XLOOKUP(BD$115,dds!$2:$2,dds!$4:$4),STOCKHISTORY($A173,XLOOKUP(BD$115,dds!$2:$2,dds!$4:$4)),2,FALSE()),VLOOKUP(TODAY(),STOCKHISTORY($A173,TODAY()),2,FALSE())),VLOOKUP(TODAY()-1,STOCKHISTORY($A173,TODAY()-1),2,FALSE())),VLOOKUP(TODAY()-2,STOCKHISTORY($A173,TODAY()-2),2,FALSE())),$E83)</f>
        <v/>
      </c>
      <c r="BE173" s="368" t="str">
        <f t="array" ref="BE173">IFERROR(IFERROR(IFERROR(IF(TODAY()&gt;=$H172,VLOOKUP(XLOOKUP(BE$115,dds!$2:$2,dds!$4:$4),STOCKHISTORY($A173,XLOOKUP(BE$115,dds!$2:$2,dds!$4:$4)),2,FALSE()),VLOOKUP(TODAY(),STOCKHISTORY($A173,TODAY()),2,FALSE())),VLOOKUP(TODAY()-1,STOCKHISTORY($A173,TODAY()-1),2,FALSE())),VLOOKUP(TODAY()-2,STOCKHISTORY($A173,TODAY()-2),2,FALSE())),$E83)</f>
        <v/>
      </c>
      <c r="BF173" s="368" t="str">
        <f t="array" ref="BF173">IFERROR(IFERROR(IFERROR(IF(TODAY()&gt;=$H172,VLOOKUP(XLOOKUP(BF$115,dds!$2:$2,dds!$4:$4),STOCKHISTORY($A173,XLOOKUP(BF$115,dds!$2:$2,dds!$4:$4)),2,FALSE()),VLOOKUP(TODAY(),STOCKHISTORY($A173,TODAY()),2,FALSE())),VLOOKUP(TODAY()-1,STOCKHISTORY($A173,TODAY()-1),2,FALSE())),VLOOKUP(TODAY()-2,STOCKHISTORY($A173,TODAY()-2),2,FALSE())),$E83)</f>
        <v/>
      </c>
      <c r="BG173" s="368" t="str">
        <f t="array" ref="BG173">IFERROR(IFERROR(IFERROR(IF(TODAY()&gt;=$H172,VLOOKUP(XLOOKUP(BG$115,dds!$2:$2,dds!$4:$4),STOCKHISTORY($A173,XLOOKUP(BG$115,dds!$2:$2,dds!$4:$4)),2,FALSE()),VLOOKUP(TODAY(),STOCKHISTORY($A173,TODAY()),2,FALSE())),VLOOKUP(TODAY()-1,STOCKHISTORY($A173,TODAY()-1),2,FALSE())),VLOOKUP(TODAY()-2,STOCKHISTORY($A173,TODAY()-2),2,FALSE())),$E83)</f>
        <v/>
      </c>
      <c r="BH173" s="368" t="str">
        <f t="array" ref="BH173">IFERROR(IFERROR(IFERROR(IF(TODAY()&gt;=$H172,VLOOKUP(XLOOKUP(BH$115,dds!$2:$2,dds!$4:$4),STOCKHISTORY($A173,XLOOKUP(BH$115,dds!$2:$2,dds!$4:$4)),2,FALSE()),VLOOKUP(TODAY(),STOCKHISTORY($A173,TODAY()),2,FALSE())),VLOOKUP(TODAY()-1,STOCKHISTORY($A173,TODAY()-1),2,FALSE())),VLOOKUP(TODAY()-2,STOCKHISTORY($A173,TODAY()-2),2,FALSE())),$E83)</f>
        <v/>
      </c>
      <c r="BI173" s="368" t="str">
        <f t="array" ref="BI173">IFERROR(IFERROR(IFERROR(IF(TODAY()&gt;=$H172,VLOOKUP(XLOOKUP(BI$115,dds!$2:$2,dds!$4:$4),STOCKHISTORY($A173,XLOOKUP(BI$115,dds!$2:$2,dds!$4:$4)),2,FALSE()),VLOOKUP(TODAY(),STOCKHISTORY($A173,TODAY()),2,FALSE())),VLOOKUP(TODAY()-1,STOCKHISTORY($A173,TODAY()-1),2,FALSE())),VLOOKUP(TODAY()-2,STOCKHISTORY($A173,TODAY()-2),2,FALSE())),$E83)</f>
        <v/>
      </c>
      <c r="BJ173" s="368" t="str">
        <f t="array" ref="BJ173">IFERROR(IFERROR(IFERROR(IF(TODAY()&gt;=$H172,VLOOKUP(XLOOKUP(BJ$115,dds!$2:$2,dds!$4:$4),STOCKHISTORY($A173,XLOOKUP(BJ$115,dds!$2:$2,dds!$4:$4)),2,FALSE()),VLOOKUP(TODAY(),STOCKHISTORY($A173,TODAY()),2,FALSE())),VLOOKUP(TODAY()-1,STOCKHISTORY($A173,TODAY()-1),2,FALSE())),VLOOKUP(TODAY()-2,STOCKHISTORY($A173,TODAY()-2),2,FALSE())),$E83)</f>
        <v/>
      </c>
      <c r="BK173" s="368" t="str">
        <f t="array" ref="BK173">IFERROR(IFERROR(IFERROR(IF(TODAY()&gt;=$H172,VLOOKUP(XLOOKUP(BK$115,dds!$2:$2,dds!$4:$4),STOCKHISTORY($A173,XLOOKUP(BK$115,dds!$2:$2,dds!$4:$4)),2,FALSE()),VLOOKUP(TODAY(),STOCKHISTORY($A173,TODAY()),2,FALSE())),VLOOKUP(TODAY()-1,STOCKHISTORY($A173,TODAY()-1),2,FALSE())),VLOOKUP(TODAY()-2,STOCKHISTORY($A173,TODAY()-2),2,FALSE())),$E83)</f>
        <v/>
      </c>
      <c r="BL173" s="368" t="str">
        <f t="array" ref="BL173">IFERROR(IFERROR(IFERROR(IF(TODAY()&gt;=$H172,VLOOKUP(XLOOKUP(BL$115,dds!$2:$2,dds!$4:$4),STOCKHISTORY($A173,XLOOKUP(BL$115,dds!$2:$2,dds!$4:$4)),2,FALSE()),VLOOKUP(TODAY(),STOCKHISTORY($A173,TODAY()),2,FALSE())),VLOOKUP(TODAY()-1,STOCKHISTORY($A173,TODAY()-1),2,FALSE())),VLOOKUP(TODAY()-2,STOCKHISTORY($A173,TODAY()-2),2,FALSE())),$E83)</f>
        <v/>
      </c>
    </row>
    <row r="174" ht="14.25" customHeight="1">
      <c r="A174" s="367"/>
      <c r="B174" s="367"/>
      <c r="C174" s="440" t="str">
        <f t="shared" si="2"/>
        <v/>
      </c>
      <c r="D174" s="367"/>
      <c r="E174" s="368" t="str">
        <f t="array" ref="E174">IFERROR(IFERROR(IFERROR(IF(TODAY()&gt;=$H173,VLOOKUP(XLOOKUP(E$115,dds!$2:$2,dds!$4:$4),STOCKHISTORY($A174,XLOOKUP(E$115,dds!$2:$2,dds!$4:$4)),2,FALSE()),VLOOKUP(TODAY(),STOCKHISTORY($A174,TODAY()),2,FALSE())),VLOOKUP(TODAY()-1,STOCKHISTORY($A174,TODAY()-1),2,FALSE())),VLOOKUP(TODAY()-2,STOCKHISTORY($A174,TODAY()-2),2,FALSE())),$E84)</f>
        <v/>
      </c>
      <c r="F174" s="368" t="str">
        <f t="array" ref="F174">IFERROR(IFERROR(IFERROR(IF(TODAY()&gt;=$H173,VLOOKUP(XLOOKUP(F$115,dds!$2:$2,dds!$4:$4),STOCKHISTORY($A174,XLOOKUP(F$115,dds!$2:$2,dds!$4:$4)),2,FALSE()),VLOOKUP(TODAY(),STOCKHISTORY($A174,TODAY()),2,FALSE())),VLOOKUP(TODAY()-1,STOCKHISTORY($A174,TODAY()-1),2,FALSE())),VLOOKUP(TODAY()-2,STOCKHISTORY($A174,TODAY()-2),2,FALSE())),$E84)</f>
        <v/>
      </c>
      <c r="G174" s="368" t="str">
        <f t="array" ref="G174">IFERROR(IFERROR(IFERROR(IF(TODAY()&gt;=$H173,VLOOKUP(XLOOKUP(G$115,dds!$2:$2,dds!$4:$4),STOCKHISTORY($A174,XLOOKUP(G$115,dds!$2:$2,dds!$4:$4)),2,FALSE()),VLOOKUP(TODAY(),STOCKHISTORY($A174,TODAY()),2,FALSE())),VLOOKUP(TODAY()-1,STOCKHISTORY($A174,TODAY()-1),2,FALSE())),VLOOKUP(TODAY()-2,STOCKHISTORY($A174,TODAY()-2),2,FALSE())),$E84)</f>
        <v/>
      </c>
      <c r="H174" s="368" t="str">
        <f t="array" ref="H174">IFERROR(IFERROR(IFERROR(IF(TODAY()&gt;=$H173,VLOOKUP(XLOOKUP(H$115,dds!$2:$2,dds!$4:$4),STOCKHISTORY($A174,XLOOKUP(H$115,dds!$2:$2,dds!$4:$4)),2,FALSE()),VLOOKUP(TODAY(),STOCKHISTORY($A174,TODAY()),2,FALSE())),VLOOKUP(TODAY()-1,STOCKHISTORY($A174,TODAY()-1),2,FALSE())),VLOOKUP(TODAY()-2,STOCKHISTORY($A174,TODAY()-2),2,FALSE())),$E84)</f>
        <v/>
      </c>
      <c r="I174" s="368" t="str">
        <f t="array" ref="I174">IFERROR(IFERROR(IFERROR(IF(TODAY()&gt;=$H173,VLOOKUP(XLOOKUP(I$115,dds!$2:$2,dds!$4:$4),STOCKHISTORY($A174,XLOOKUP(I$115,dds!$2:$2,dds!$4:$4)),2,FALSE()),VLOOKUP(TODAY(),STOCKHISTORY($A174,TODAY()),2,FALSE())),VLOOKUP(TODAY()-1,STOCKHISTORY($A174,TODAY()-1),2,FALSE())),VLOOKUP(TODAY()-2,STOCKHISTORY($A174,TODAY()-2),2,FALSE())),$E84)</f>
        <v/>
      </c>
      <c r="J174" s="368" t="str">
        <f t="array" ref="J174">IFERROR(IFERROR(IFERROR(IF(TODAY()&gt;=$H173,VLOOKUP(XLOOKUP(J$115,dds!$2:$2,dds!$4:$4),STOCKHISTORY($A174,XLOOKUP(J$115,dds!$2:$2,dds!$4:$4)),2,FALSE()),VLOOKUP(TODAY(),STOCKHISTORY($A174,TODAY()),2,FALSE())),VLOOKUP(TODAY()-1,STOCKHISTORY($A174,TODAY()-1),2,FALSE())),VLOOKUP(TODAY()-2,STOCKHISTORY($A174,TODAY()-2),2,FALSE())),$E84)</f>
        <v/>
      </c>
      <c r="K174" s="368" t="str">
        <f t="array" ref="K174">IFERROR(IFERROR(IFERROR(IF(TODAY()&gt;=$H173,VLOOKUP(XLOOKUP(K$115,dds!$2:$2,dds!$4:$4),STOCKHISTORY($A174,XLOOKUP(K$115,dds!$2:$2,dds!$4:$4)),2,FALSE()),VLOOKUP(TODAY(),STOCKHISTORY($A174,TODAY()),2,FALSE())),VLOOKUP(TODAY()-1,STOCKHISTORY($A174,TODAY()-1),2,FALSE())),VLOOKUP(TODAY()-2,STOCKHISTORY($A174,TODAY()-2),2,FALSE())),$E84)</f>
        <v/>
      </c>
      <c r="L174" s="368" t="str">
        <f t="array" ref="L174">IFERROR(IFERROR(IFERROR(IF(TODAY()&gt;=$H173,VLOOKUP(XLOOKUP(L$115,dds!$2:$2,dds!$4:$4),STOCKHISTORY($A174,XLOOKUP(L$115,dds!$2:$2,dds!$4:$4)),2,FALSE()),VLOOKUP(TODAY(),STOCKHISTORY($A174,TODAY()),2,FALSE())),VLOOKUP(TODAY()-1,STOCKHISTORY($A174,TODAY()-1),2,FALSE())),VLOOKUP(TODAY()-2,STOCKHISTORY($A174,TODAY()-2),2,FALSE())),$E84)</f>
        <v/>
      </c>
      <c r="M174" s="368" t="str">
        <f t="array" ref="M174">IFERROR(IFERROR(IFERROR(IF(TODAY()&gt;=$H173,VLOOKUP(XLOOKUP(M$115,dds!$2:$2,dds!$4:$4),STOCKHISTORY($A174,XLOOKUP(M$115,dds!$2:$2,dds!$4:$4)),2,FALSE()),VLOOKUP(TODAY(),STOCKHISTORY($A174,TODAY()),2,FALSE())),VLOOKUP(TODAY()-1,STOCKHISTORY($A174,TODAY()-1),2,FALSE())),VLOOKUP(TODAY()-2,STOCKHISTORY($A174,TODAY()-2),2,FALSE())),$E84)</f>
        <v/>
      </c>
      <c r="N174" s="368" t="str">
        <f t="array" ref="N174">IFERROR(IFERROR(IFERROR(IF(TODAY()&gt;=$H173,VLOOKUP(XLOOKUP(N$115,dds!$2:$2,dds!$4:$4),STOCKHISTORY($A174,XLOOKUP(N$115,dds!$2:$2,dds!$4:$4)),2,FALSE()),VLOOKUP(TODAY(),STOCKHISTORY($A174,TODAY()),2,FALSE())),VLOOKUP(TODAY()-1,STOCKHISTORY($A174,TODAY()-1),2,FALSE())),VLOOKUP(TODAY()-2,STOCKHISTORY($A174,TODAY()-2),2,FALSE())),$E84)</f>
        <v/>
      </c>
      <c r="O174" s="368" t="str">
        <f t="array" ref="O174">IFERROR(IFERROR(IFERROR(IF(TODAY()&gt;=$H173,VLOOKUP(XLOOKUP(O$115,dds!$2:$2,dds!$4:$4),STOCKHISTORY($A174,XLOOKUP(O$115,dds!$2:$2,dds!$4:$4)),2,FALSE()),VLOOKUP(TODAY(),STOCKHISTORY($A174,TODAY()),2,FALSE())),VLOOKUP(TODAY()-1,STOCKHISTORY($A174,TODAY()-1),2,FALSE())),VLOOKUP(TODAY()-2,STOCKHISTORY($A174,TODAY()-2),2,FALSE())),$E84)</f>
        <v/>
      </c>
      <c r="P174" s="368" t="str">
        <f t="array" ref="P174">IFERROR(IFERROR(IFERROR(IF(TODAY()&gt;=$H173,VLOOKUP(XLOOKUP(P$115,dds!$2:$2,dds!$4:$4),STOCKHISTORY($A174,XLOOKUP(P$115,dds!$2:$2,dds!$4:$4)),2,FALSE()),VLOOKUP(TODAY(),STOCKHISTORY($A174,TODAY()),2,FALSE())),VLOOKUP(TODAY()-1,STOCKHISTORY($A174,TODAY()-1),2,FALSE())),VLOOKUP(TODAY()-2,STOCKHISTORY($A174,TODAY()-2),2,FALSE())),$E84)</f>
        <v/>
      </c>
      <c r="Q174" s="368" t="str">
        <f t="array" ref="Q174">IFERROR(IFERROR(IFERROR(IF(TODAY()&gt;=$H173,VLOOKUP(XLOOKUP(Q$115,dds!$2:$2,dds!$4:$4),STOCKHISTORY($A174,XLOOKUP(Q$115,dds!$2:$2,dds!$4:$4)),2,FALSE()),VLOOKUP(TODAY(),STOCKHISTORY($A174,TODAY()),2,FALSE())),VLOOKUP(TODAY()-1,STOCKHISTORY($A174,TODAY()-1),2,FALSE())),VLOOKUP(TODAY()-2,STOCKHISTORY($A174,TODAY()-2),2,FALSE())),$E84)</f>
        <v/>
      </c>
      <c r="R174" s="368" t="str">
        <f t="array" ref="R174">IFERROR(IFERROR(IFERROR(IF(TODAY()&gt;=$H173,VLOOKUP(XLOOKUP(R$115,dds!$2:$2,dds!$4:$4),STOCKHISTORY($A174,XLOOKUP(R$115,dds!$2:$2,dds!$4:$4)),2,FALSE()),VLOOKUP(TODAY(),STOCKHISTORY($A174,TODAY()),2,FALSE())),VLOOKUP(TODAY()-1,STOCKHISTORY($A174,TODAY()-1),2,FALSE())),VLOOKUP(TODAY()-2,STOCKHISTORY($A174,TODAY()-2),2,FALSE())),$E84)</f>
        <v/>
      </c>
      <c r="S174" s="368" t="str">
        <f t="array" ref="S174">IFERROR(IFERROR(IFERROR(IF(TODAY()&gt;=$H173,VLOOKUP(XLOOKUP(S$115,dds!$2:$2,dds!$4:$4),STOCKHISTORY($A174,XLOOKUP(S$115,dds!$2:$2,dds!$4:$4)),2,FALSE()),VLOOKUP(TODAY(),STOCKHISTORY($A174,TODAY()),2,FALSE())),VLOOKUP(TODAY()-1,STOCKHISTORY($A174,TODAY()-1),2,FALSE())),VLOOKUP(TODAY()-2,STOCKHISTORY($A174,TODAY()-2),2,FALSE())),$E84)</f>
        <v/>
      </c>
      <c r="T174" s="368" t="str">
        <f t="array" ref="T174">IFERROR(IFERROR(IFERROR(IF(TODAY()&gt;=$H173,VLOOKUP(XLOOKUP(T$115,dds!$2:$2,dds!$4:$4),STOCKHISTORY($A174,XLOOKUP(T$115,dds!$2:$2,dds!$4:$4)),2,FALSE()),VLOOKUP(TODAY(),STOCKHISTORY($A174,TODAY()),2,FALSE())),VLOOKUP(TODAY()-1,STOCKHISTORY($A174,TODAY()-1),2,FALSE())),VLOOKUP(TODAY()-2,STOCKHISTORY($A174,TODAY()-2),2,FALSE())),$E84)</f>
        <v/>
      </c>
      <c r="U174" s="368" t="str">
        <f t="array" ref="U174">IFERROR(IFERROR(IFERROR(IF(TODAY()&gt;=$H173,VLOOKUP(XLOOKUP(U$115,dds!$2:$2,dds!$4:$4),STOCKHISTORY($A174,XLOOKUP(U$115,dds!$2:$2,dds!$4:$4)),2,FALSE()),VLOOKUP(TODAY(),STOCKHISTORY($A174,TODAY()),2,FALSE())),VLOOKUP(TODAY()-1,STOCKHISTORY($A174,TODAY()-1),2,FALSE())),VLOOKUP(TODAY()-2,STOCKHISTORY($A174,TODAY()-2),2,FALSE())),$E84)</f>
        <v/>
      </c>
      <c r="V174" s="368" t="str">
        <f t="array" ref="V174">IFERROR(IFERROR(IFERROR(IF(TODAY()&gt;=$H173,VLOOKUP(XLOOKUP(V$115,dds!$2:$2,dds!$4:$4),STOCKHISTORY($A174,XLOOKUP(V$115,dds!$2:$2,dds!$4:$4)),2,FALSE()),VLOOKUP(TODAY(),STOCKHISTORY($A174,TODAY()),2,FALSE())),VLOOKUP(TODAY()-1,STOCKHISTORY($A174,TODAY()-1),2,FALSE())),VLOOKUP(TODAY()-2,STOCKHISTORY($A174,TODAY()-2),2,FALSE())),$E84)</f>
        <v/>
      </c>
      <c r="W174" s="368" t="str">
        <f t="array" ref="W174">IFERROR(IFERROR(IFERROR(IF(TODAY()&gt;=$H173,VLOOKUP(XLOOKUP(W$115,dds!$2:$2,dds!$4:$4),STOCKHISTORY($A174,XLOOKUP(W$115,dds!$2:$2,dds!$4:$4)),2,FALSE()),VLOOKUP(TODAY(),STOCKHISTORY($A174,TODAY()),2,FALSE())),VLOOKUP(TODAY()-1,STOCKHISTORY($A174,TODAY()-1),2,FALSE())),VLOOKUP(TODAY()-2,STOCKHISTORY($A174,TODAY()-2),2,FALSE())),$E84)</f>
        <v/>
      </c>
      <c r="X174" s="368" t="str">
        <f t="array" ref="X174">IFERROR(IFERROR(IFERROR(IF(TODAY()&gt;=$H173,VLOOKUP(XLOOKUP(X$115,dds!$2:$2,dds!$4:$4),STOCKHISTORY($A174,XLOOKUP(X$115,dds!$2:$2,dds!$4:$4)),2,FALSE()),VLOOKUP(TODAY(),STOCKHISTORY($A174,TODAY()),2,FALSE())),VLOOKUP(TODAY()-1,STOCKHISTORY($A174,TODAY()-1),2,FALSE())),VLOOKUP(TODAY()-2,STOCKHISTORY($A174,TODAY()-2),2,FALSE())),$E84)</f>
        <v/>
      </c>
      <c r="Y174" s="368" t="str">
        <f t="array" ref="Y174">IFERROR(IFERROR(IFERROR(IF(TODAY()&gt;=$H173,VLOOKUP(XLOOKUP(Y$115,dds!$2:$2,dds!$4:$4),STOCKHISTORY($A174,XLOOKUP(Y$115,dds!$2:$2,dds!$4:$4)),2,FALSE()),VLOOKUP(TODAY(),STOCKHISTORY($A174,TODAY()),2,FALSE())),VLOOKUP(TODAY()-1,STOCKHISTORY($A174,TODAY()-1),2,FALSE())),VLOOKUP(TODAY()-2,STOCKHISTORY($A174,TODAY()-2),2,FALSE())),$E84)</f>
        <v/>
      </c>
      <c r="Z174" s="368" t="str">
        <f t="array" ref="Z174">IFERROR(IFERROR(IFERROR(IF(TODAY()&gt;=$H173,VLOOKUP(XLOOKUP(Z$115,dds!$2:$2,dds!$4:$4),STOCKHISTORY($A174,XLOOKUP(Z$115,dds!$2:$2,dds!$4:$4)),2,FALSE()),VLOOKUP(TODAY(),STOCKHISTORY($A174,TODAY()),2,FALSE())),VLOOKUP(TODAY()-1,STOCKHISTORY($A174,TODAY()-1),2,FALSE())),VLOOKUP(TODAY()-2,STOCKHISTORY($A174,TODAY()-2),2,FALSE())),$E84)</f>
        <v/>
      </c>
      <c r="AA174" s="368" t="str">
        <f t="array" ref="AA174">IFERROR(IFERROR(IFERROR(IF(TODAY()&gt;=$H173,VLOOKUP(XLOOKUP(AA$115,dds!$2:$2,dds!$4:$4),STOCKHISTORY($A174,XLOOKUP(AA$115,dds!$2:$2,dds!$4:$4)),2,FALSE()),VLOOKUP(TODAY(),STOCKHISTORY($A174,TODAY()),2,FALSE())),VLOOKUP(TODAY()-1,STOCKHISTORY($A174,TODAY()-1),2,FALSE())),VLOOKUP(TODAY()-2,STOCKHISTORY($A174,TODAY()-2),2,FALSE())),$E84)</f>
        <v/>
      </c>
      <c r="AB174" s="368" t="str">
        <f t="array" ref="AB174">IFERROR(IFERROR(IFERROR(IF(TODAY()&gt;=$H173,VLOOKUP(XLOOKUP(AB$115,dds!$2:$2,dds!$4:$4),STOCKHISTORY($A174,XLOOKUP(AB$115,dds!$2:$2,dds!$4:$4)),2,FALSE()),VLOOKUP(TODAY(),STOCKHISTORY($A174,TODAY()),2,FALSE())),VLOOKUP(TODAY()-1,STOCKHISTORY($A174,TODAY()-1),2,FALSE())),VLOOKUP(TODAY()-2,STOCKHISTORY($A174,TODAY()-2),2,FALSE())),$E84)</f>
        <v/>
      </c>
      <c r="AC174" s="368" t="str">
        <f t="array" ref="AC174">IFERROR(IFERROR(IFERROR(IF(TODAY()&gt;=$H173,VLOOKUP(XLOOKUP(AC$115,dds!$2:$2,dds!$4:$4),STOCKHISTORY($A174,XLOOKUP(AC$115,dds!$2:$2,dds!$4:$4)),2,FALSE()),VLOOKUP(TODAY(),STOCKHISTORY($A174,TODAY()),2,FALSE())),VLOOKUP(TODAY()-1,STOCKHISTORY($A174,TODAY()-1),2,FALSE())),VLOOKUP(TODAY()-2,STOCKHISTORY($A174,TODAY()-2),2,FALSE())),$E84)</f>
        <v/>
      </c>
      <c r="AD174" s="368" t="str">
        <f t="array" ref="AD174">IFERROR(IFERROR(IFERROR(IF(TODAY()&gt;=$H173,VLOOKUP(XLOOKUP(AD$115,dds!$2:$2,dds!$4:$4),STOCKHISTORY($A174,XLOOKUP(AD$115,dds!$2:$2,dds!$4:$4)),2,FALSE()),VLOOKUP(TODAY(),STOCKHISTORY($A174,TODAY()),2,FALSE())),VLOOKUP(TODAY()-1,STOCKHISTORY($A174,TODAY()-1),2,FALSE())),VLOOKUP(TODAY()-2,STOCKHISTORY($A174,TODAY()-2),2,FALSE())),$E84)</f>
        <v/>
      </c>
      <c r="AE174" s="368" t="str">
        <f t="array" ref="AE174">IFERROR(IFERROR(IFERROR(IF(TODAY()&gt;=$H173,VLOOKUP(XLOOKUP(AE$115,dds!$2:$2,dds!$4:$4),STOCKHISTORY($A174,XLOOKUP(AE$115,dds!$2:$2,dds!$4:$4)),2,FALSE()),VLOOKUP(TODAY(),STOCKHISTORY($A174,TODAY()),2,FALSE())),VLOOKUP(TODAY()-1,STOCKHISTORY($A174,TODAY()-1),2,FALSE())),VLOOKUP(TODAY()-2,STOCKHISTORY($A174,TODAY()-2),2,FALSE())),$E84)</f>
        <v/>
      </c>
      <c r="AF174" s="368" t="str">
        <f t="array" ref="AF174">IFERROR(IFERROR(IFERROR(IF(TODAY()&gt;=$H173,VLOOKUP(XLOOKUP(AF$115,dds!$2:$2,dds!$4:$4),STOCKHISTORY($A174,XLOOKUP(AF$115,dds!$2:$2,dds!$4:$4)),2,FALSE()),VLOOKUP(TODAY(),STOCKHISTORY($A174,TODAY()),2,FALSE())),VLOOKUP(TODAY()-1,STOCKHISTORY($A174,TODAY()-1),2,FALSE())),VLOOKUP(TODAY()-2,STOCKHISTORY($A174,TODAY()-2),2,FALSE())),$E84)</f>
        <v/>
      </c>
      <c r="AG174" s="368" t="str">
        <f t="array" ref="AG174">IFERROR(IFERROR(IFERROR(IF(TODAY()&gt;=$H173,VLOOKUP(XLOOKUP(AG$115,dds!$2:$2,dds!$4:$4),STOCKHISTORY($A174,XLOOKUP(AG$115,dds!$2:$2,dds!$4:$4)),2,FALSE()),VLOOKUP(TODAY(),STOCKHISTORY($A174,TODAY()),2,FALSE())),VLOOKUP(TODAY()-1,STOCKHISTORY($A174,TODAY()-1),2,FALSE())),VLOOKUP(TODAY()-2,STOCKHISTORY($A174,TODAY()-2),2,FALSE())),$E84)</f>
        <v/>
      </c>
      <c r="AH174" s="368" t="str">
        <f t="array" ref="AH174">IFERROR(IFERROR(IFERROR(IF(TODAY()&gt;=$H173,VLOOKUP(XLOOKUP(AH$115,dds!$2:$2,dds!$4:$4),STOCKHISTORY($A174,XLOOKUP(AH$115,dds!$2:$2,dds!$4:$4)),2,FALSE()),VLOOKUP(TODAY(),STOCKHISTORY($A174,TODAY()),2,FALSE())),VLOOKUP(TODAY()-1,STOCKHISTORY($A174,TODAY()-1),2,FALSE())),VLOOKUP(TODAY()-2,STOCKHISTORY($A174,TODAY()-2),2,FALSE())),$E84)</f>
        <v/>
      </c>
      <c r="AI174" s="368" t="str">
        <f t="array" ref="AI174">IFERROR(IFERROR(IFERROR(IF(TODAY()&gt;=$H173,VLOOKUP(XLOOKUP(AI$115,dds!$2:$2,dds!$4:$4),STOCKHISTORY($A174,XLOOKUP(AI$115,dds!$2:$2,dds!$4:$4)),2,FALSE()),VLOOKUP(TODAY(),STOCKHISTORY($A174,TODAY()),2,FALSE())),VLOOKUP(TODAY()-1,STOCKHISTORY($A174,TODAY()-1),2,FALSE())),VLOOKUP(TODAY()-2,STOCKHISTORY($A174,TODAY()-2),2,FALSE())),$E84)</f>
        <v/>
      </c>
      <c r="AJ174" s="368" t="str">
        <f t="array" ref="AJ174">IFERROR(IFERROR(IFERROR(IF(TODAY()&gt;=$H173,VLOOKUP(XLOOKUP(AJ$115,dds!$2:$2,dds!$4:$4),STOCKHISTORY($A174,XLOOKUP(AJ$115,dds!$2:$2,dds!$4:$4)),2,FALSE()),VLOOKUP(TODAY(),STOCKHISTORY($A174,TODAY()),2,FALSE())),VLOOKUP(TODAY()-1,STOCKHISTORY($A174,TODAY()-1),2,FALSE())),VLOOKUP(TODAY()-2,STOCKHISTORY($A174,TODAY()-2),2,FALSE())),$E84)</f>
        <v/>
      </c>
      <c r="AK174" s="368" t="str">
        <f t="array" ref="AK174">IFERROR(IFERROR(IFERROR(IF(TODAY()&gt;=$H173,VLOOKUP(XLOOKUP(AK$115,dds!$2:$2,dds!$4:$4),STOCKHISTORY($A174,XLOOKUP(AK$115,dds!$2:$2,dds!$4:$4)),2,FALSE()),VLOOKUP(TODAY(),STOCKHISTORY($A174,TODAY()),2,FALSE())),VLOOKUP(TODAY()-1,STOCKHISTORY($A174,TODAY()-1),2,FALSE())),VLOOKUP(TODAY()-2,STOCKHISTORY($A174,TODAY()-2),2,FALSE())),$E84)</f>
        <v/>
      </c>
      <c r="AL174" s="368" t="str">
        <f t="array" ref="AL174">IFERROR(IFERROR(IFERROR(IF(TODAY()&gt;=$H173,VLOOKUP(XLOOKUP(AL$115,dds!$2:$2,dds!$4:$4),STOCKHISTORY($A174,XLOOKUP(AL$115,dds!$2:$2,dds!$4:$4)),2,FALSE()),VLOOKUP(TODAY(),STOCKHISTORY($A174,TODAY()),2,FALSE())),VLOOKUP(TODAY()-1,STOCKHISTORY($A174,TODAY()-1),2,FALSE())),VLOOKUP(TODAY()-2,STOCKHISTORY($A174,TODAY()-2),2,FALSE())),$E84)</f>
        <v/>
      </c>
      <c r="AM174" s="368" t="str">
        <f t="array" ref="AM174">IFERROR(IFERROR(IFERROR(IF(TODAY()&gt;=$H173,VLOOKUP(XLOOKUP(AM$115,dds!$2:$2,dds!$4:$4),STOCKHISTORY($A174,XLOOKUP(AM$115,dds!$2:$2,dds!$4:$4)),2,FALSE()),VLOOKUP(TODAY(),STOCKHISTORY($A174,TODAY()),2,FALSE())),VLOOKUP(TODAY()-1,STOCKHISTORY($A174,TODAY()-1),2,FALSE())),VLOOKUP(TODAY()-2,STOCKHISTORY($A174,TODAY()-2),2,FALSE())),$E84)</f>
        <v/>
      </c>
      <c r="AN174" s="368" t="str">
        <f t="array" ref="AN174">IFERROR(IFERROR(IFERROR(IF(TODAY()&gt;=$H173,VLOOKUP(XLOOKUP(AN$115,dds!$2:$2,dds!$4:$4),STOCKHISTORY($A174,XLOOKUP(AN$115,dds!$2:$2,dds!$4:$4)),2,FALSE()),VLOOKUP(TODAY(),STOCKHISTORY($A174,TODAY()),2,FALSE())),VLOOKUP(TODAY()-1,STOCKHISTORY($A174,TODAY()-1),2,FALSE())),VLOOKUP(TODAY()-2,STOCKHISTORY($A174,TODAY()-2),2,FALSE())),$E84)</f>
        <v/>
      </c>
      <c r="AO174" s="368" t="str">
        <f t="array" ref="AO174">IFERROR(IFERROR(IFERROR(IF(TODAY()&gt;=$H173,VLOOKUP(XLOOKUP(AO$115,dds!$2:$2,dds!$4:$4),STOCKHISTORY($A174,XLOOKUP(AO$115,dds!$2:$2,dds!$4:$4)),2,FALSE()),VLOOKUP(TODAY(),STOCKHISTORY($A174,TODAY()),2,FALSE())),VLOOKUP(TODAY()-1,STOCKHISTORY($A174,TODAY()-1),2,FALSE())),VLOOKUP(TODAY()-2,STOCKHISTORY($A174,TODAY()-2),2,FALSE())),$E84)</f>
        <v/>
      </c>
      <c r="AP174" s="368" t="str">
        <f t="array" ref="AP174">IFERROR(IFERROR(IFERROR(IF(TODAY()&gt;=$H173,VLOOKUP(XLOOKUP(AP$115,dds!$2:$2,dds!$4:$4),STOCKHISTORY($A174,XLOOKUP(AP$115,dds!$2:$2,dds!$4:$4)),2,FALSE()),VLOOKUP(TODAY(),STOCKHISTORY($A174,TODAY()),2,FALSE())),VLOOKUP(TODAY()-1,STOCKHISTORY($A174,TODAY()-1),2,FALSE())),VLOOKUP(TODAY()-2,STOCKHISTORY($A174,TODAY()-2),2,FALSE())),$E84)</f>
        <v/>
      </c>
      <c r="AQ174" s="368" t="str">
        <f t="array" ref="AQ174">IFERROR(IFERROR(IFERROR(IF(TODAY()&gt;=$H173,VLOOKUP(XLOOKUP(AQ$115,dds!$2:$2,dds!$4:$4),STOCKHISTORY($A174,XLOOKUP(AQ$115,dds!$2:$2,dds!$4:$4)),2,FALSE()),VLOOKUP(TODAY(),STOCKHISTORY($A174,TODAY()),2,FALSE())),VLOOKUP(TODAY()-1,STOCKHISTORY($A174,TODAY()-1),2,FALSE())),VLOOKUP(TODAY()-2,STOCKHISTORY($A174,TODAY()-2),2,FALSE())),$E84)</f>
        <v/>
      </c>
      <c r="AR174" s="368" t="str">
        <f t="array" ref="AR174">IFERROR(IFERROR(IFERROR(IF(TODAY()&gt;=$H173,VLOOKUP(XLOOKUP(AR$115,dds!$2:$2,dds!$4:$4),STOCKHISTORY($A174,XLOOKUP(AR$115,dds!$2:$2,dds!$4:$4)),2,FALSE()),VLOOKUP(TODAY(),STOCKHISTORY($A174,TODAY()),2,FALSE())),VLOOKUP(TODAY()-1,STOCKHISTORY($A174,TODAY()-1),2,FALSE())),VLOOKUP(TODAY()-2,STOCKHISTORY($A174,TODAY()-2),2,FALSE())),$E84)</f>
        <v/>
      </c>
      <c r="AS174" s="368" t="str">
        <f t="array" ref="AS174">IFERROR(IFERROR(IFERROR(IF(TODAY()&gt;=$H173,VLOOKUP(XLOOKUP(AS$115,dds!$2:$2,dds!$4:$4),STOCKHISTORY($A174,XLOOKUP(AS$115,dds!$2:$2,dds!$4:$4)),2,FALSE()),VLOOKUP(TODAY(),STOCKHISTORY($A174,TODAY()),2,FALSE())),VLOOKUP(TODAY()-1,STOCKHISTORY($A174,TODAY()-1),2,FALSE())),VLOOKUP(TODAY()-2,STOCKHISTORY($A174,TODAY()-2),2,FALSE())),$E84)</f>
        <v/>
      </c>
      <c r="AT174" s="368" t="str">
        <f t="array" ref="AT174">IFERROR(IFERROR(IFERROR(IF(TODAY()&gt;=$H173,VLOOKUP(XLOOKUP(AT$115,dds!$2:$2,dds!$4:$4),STOCKHISTORY($A174,XLOOKUP(AT$115,dds!$2:$2,dds!$4:$4)),2,FALSE()),VLOOKUP(TODAY(),STOCKHISTORY($A174,TODAY()),2,FALSE())),VLOOKUP(TODAY()-1,STOCKHISTORY($A174,TODAY()-1),2,FALSE())),VLOOKUP(TODAY()-2,STOCKHISTORY($A174,TODAY()-2),2,FALSE())),$E84)</f>
        <v/>
      </c>
      <c r="AU174" s="368" t="str">
        <f t="array" ref="AU174">IFERROR(IFERROR(IFERROR(IF(TODAY()&gt;=$H173,VLOOKUP(XLOOKUP(AU$115,dds!$2:$2,dds!$4:$4),STOCKHISTORY($A174,XLOOKUP(AU$115,dds!$2:$2,dds!$4:$4)),2,FALSE()),VLOOKUP(TODAY(),STOCKHISTORY($A174,TODAY()),2,FALSE())),VLOOKUP(TODAY()-1,STOCKHISTORY($A174,TODAY()-1),2,FALSE())),VLOOKUP(TODAY()-2,STOCKHISTORY($A174,TODAY()-2),2,FALSE())),$E84)</f>
        <v/>
      </c>
      <c r="AV174" s="368" t="str">
        <f t="array" ref="AV174">IFERROR(IFERROR(IFERROR(IF(TODAY()&gt;=$H173,VLOOKUP(XLOOKUP(AV$115,dds!$2:$2,dds!$4:$4),STOCKHISTORY($A174,XLOOKUP(AV$115,dds!$2:$2,dds!$4:$4)),2,FALSE()),VLOOKUP(TODAY(),STOCKHISTORY($A174,TODAY()),2,FALSE())),VLOOKUP(TODAY()-1,STOCKHISTORY($A174,TODAY()-1),2,FALSE())),VLOOKUP(TODAY()-2,STOCKHISTORY($A174,TODAY()-2),2,FALSE())),$E84)</f>
        <v/>
      </c>
      <c r="AW174" s="368" t="str">
        <f t="array" ref="AW174">IFERROR(IFERROR(IFERROR(IF(TODAY()&gt;=$H173,VLOOKUP(XLOOKUP(AW$115,dds!$2:$2,dds!$4:$4),STOCKHISTORY($A174,XLOOKUP(AW$115,dds!$2:$2,dds!$4:$4)),2,FALSE()),VLOOKUP(TODAY(),STOCKHISTORY($A174,TODAY()),2,FALSE())),VLOOKUP(TODAY()-1,STOCKHISTORY($A174,TODAY()-1),2,FALSE())),VLOOKUP(TODAY()-2,STOCKHISTORY($A174,TODAY()-2),2,FALSE())),$E84)</f>
        <v/>
      </c>
      <c r="AX174" s="368" t="str">
        <f t="array" ref="AX174">IFERROR(IFERROR(IFERROR(IF(TODAY()&gt;=$H173,VLOOKUP(XLOOKUP(AX$115,dds!$2:$2,dds!$4:$4),STOCKHISTORY($A174,XLOOKUP(AX$115,dds!$2:$2,dds!$4:$4)),2,FALSE()),VLOOKUP(TODAY(),STOCKHISTORY($A174,TODAY()),2,FALSE())),VLOOKUP(TODAY()-1,STOCKHISTORY($A174,TODAY()-1),2,FALSE())),VLOOKUP(TODAY()-2,STOCKHISTORY($A174,TODAY()-2),2,FALSE())),$E84)</f>
        <v/>
      </c>
      <c r="AY174" s="368" t="str">
        <f t="array" ref="AY174">IFERROR(IFERROR(IFERROR(IF(TODAY()&gt;=$H173,VLOOKUP(XLOOKUP(AY$115,dds!$2:$2,dds!$4:$4),STOCKHISTORY($A174,XLOOKUP(AY$115,dds!$2:$2,dds!$4:$4)),2,FALSE()),VLOOKUP(TODAY(),STOCKHISTORY($A174,TODAY()),2,FALSE())),VLOOKUP(TODAY()-1,STOCKHISTORY($A174,TODAY()-1),2,FALSE())),VLOOKUP(TODAY()-2,STOCKHISTORY($A174,TODAY()-2),2,FALSE())),$E84)</f>
        <v/>
      </c>
      <c r="AZ174" s="368" t="str">
        <f t="array" ref="AZ174">IFERROR(IFERROR(IFERROR(IF(TODAY()&gt;=$H173,VLOOKUP(XLOOKUP(AZ$115,dds!$2:$2,dds!$4:$4),STOCKHISTORY($A174,XLOOKUP(AZ$115,dds!$2:$2,dds!$4:$4)),2,FALSE()),VLOOKUP(TODAY(),STOCKHISTORY($A174,TODAY()),2,FALSE())),VLOOKUP(TODAY()-1,STOCKHISTORY($A174,TODAY()-1),2,FALSE())),VLOOKUP(TODAY()-2,STOCKHISTORY($A174,TODAY()-2),2,FALSE())),$E84)</f>
        <v/>
      </c>
      <c r="BA174" s="368" t="str">
        <f t="array" ref="BA174">IFERROR(IFERROR(IFERROR(IF(TODAY()&gt;=$H173,VLOOKUP(XLOOKUP(BA$115,dds!$2:$2,dds!$4:$4),STOCKHISTORY($A174,XLOOKUP(BA$115,dds!$2:$2,dds!$4:$4)),2,FALSE()),VLOOKUP(TODAY(),STOCKHISTORY($A174,TODAY()),2,FALSE())),VLOOKUP(TODAY()-1,STOCKHISTORY($A174,TODAY()-1),2,FALSE())),VLOOKUP(TODAY()-2,STOCKHISTORY($A174,TODAY()-2),2,FALSE())),$E84)</f>
        <v/>
      </c>
      <c r="BB174" s="368" t="str">
        <f t="array" ref="BB174">IFERROR(IFERROR(IFERROR(IF(TODAY()&gt;=$H173,VLOOKUP(XLOOKUP(BB$115,dds!$2:$2,dds!$4:$4),STOCKHISTORY($A174,XLOOKUP(BB$115,dds!$2:$2,dds!$4:$4)),2,FALSE()),VLOOKUP(TODAY(),STOCKHISTORY($A174,TODAY()),2,FALSE())),VLOOKUP(TODAY()-1,STOCKHISTORY($A174,TODAY()-1),2,FALSE())),VLOOKUP(TODAY()-2,STOCKHISTORY($A174,TODAY()-2),2,FALSE())),$E84)</f>
        <v/>
      </c>
      <c r="BC174" s="368" t="str">
        <f t="array" ref="BC174">IFERROR(IFERROR(IFERROR(IF(TODAY()&gt;=$H173,VLOOKUP(XLOOKUP(BC$115,dds!$2:$2,dds!$4:$4),STOCKHISTORY($A174,XLOOKUP(BC$115,dds!$2:$2,dds!$4:$4)),2,FALSE()),VLOOKUP(TODAY(),STOCKHISTORY($A174,TODAY()),2,FALSE())),VLOOKUP(TODAY()-1,STOCKHISTORY($A174,TODAY()-1),2,FALSE())),VLOOKUP(TODAY()-2,STOCKHISTORY($A174,TODAY()-2),2,FALSE())),$E84)</f>
        <v/>
      </c>
      <c r="BD174" s="368" t="str">
        <f t="array" ref="BD174">IFERROR(IFERROR(IFERROR(IF(TODAY()&gt;=$H173,VLOOKUP(XLOOKUP(BD$115,dds!$2:$2,dds!$4:$4),STOCKHISTORY($A174,XLOOKUP(BD$115,dds!$2:$2,dds!$4:$4)),2,FALSE()),VLOOKUP(TODAY(),STOCKHISTORY($A174,TODAY()),2,FALSE())),VLOOKUP(TODAY()-1,STOCKHISTORY($A174,TODAY()-1),2,FALSE())),VLOOKUP(TODAY()-2,STOCKHISTORY($A174,TODAY()-2),2,FALSE())),$E84)</f>
        <v/>
      </c>
      <c r="BE174" s="368" t="str">
        <f t="array" ref="BE174">IFERROR(IFERROR(IFERROR(IF(TODAY()&gt;=$H173,VLOOKUP(XLOOKUP(BE$115,dds!$2:$2,dds!$4:$4),STOCKHISTORY($A174,XLOOKUP(BE$115,dds!$2:$2,dds!$4:$4)),2,FALSE()),VLOOKUP(TODAY(),STOCKHISTORY($A174,TODAY()),2,FALSE())),VLOOKUP(TODAY()-1,STOCKHISTORY($A174,TODAY()-1),2,FALSE())),VLOOKUP(TODAY()-2,STOCKHISTORY($A174,TODAY()-2),2,FALSE())),$E84)</f>
        <v/>
      </c>
      <c r="BF174" s="368" t="str">
        <f t="array" ref="BF174">IFERROR(IFERROR(IFERROR(IF(TODAY()&gt;=$H173,VLOOKUP(XLOOKUP(BF$115,dds!$2:$2,dds!$4:$4),STOCKHISTORY($A174,XLOOKUP(BF$115,dds!$2:$2,dds!$4:$4)),2,FALSE()),VLOOKUP(TODAY(),STOCKHISTORY($A174,TODAY()),2,FALSE())),VLOOKUP(TODAY()-1,STOCKHISTORY($A174,TODAY()-1),2,FALSE())),VLOOKUP(TODAY()-2,STOCKHISTORY($A174,TODAY()-2),2,FALSE())),$E84)</f>
        <v/>
      </c>
      <c r="BG174" s="368" t="str">
        <f t="array" ref="BG174">IFERROR(IFERROR(IFERROR(IF(TODAY()&gt;=$H173,VLOOKUP(XLOOKUP(BG$115,dds!$2:$2,dds!$4:$4),STOCKHISTORY($A174,XLOOKUP(BG$115,dds!$2:$2,dds!$4:$4)),2,FALSE()),VLOOKUP(TODAY(),STOCKHISTORY($A174,TODAY()),2,FALSE())),VLOOKUP(TODAY()-1,STOCKHISTORY($A174,TODAY()-1),2,FALSE())),VLOOKUP(TODAY()-2,STOCKHISTORY($A174,TODAY()-2),2,FALSE())),$E84)</f>
        <v/>
      </c>
      <c r="BH174" s="368" t="str">
        <f t="array" ref="BH174">IFERROR(IFERROR(IFERROR(IF(TODAY()&gt;=$H173,VLOOKUP(XLOOKUP(BH$115,dds!$2:$2,dds!$4:$4),STOCKHISTORY($A174,XLOOKUP(BH$115,dds!$2:$2,dds!$4:$4)),2,FALSE()),VLOOKUP(TODAY(),STOCKHISTORY($A174,TODAY()),2,FALSE())),VLOOKUP(TODAY()-1,STOCKHISTORY($A174,TODAY()-1),2,FALSE())),VLOOKUP(TODAY()-2,STOCKHISTORY($A174,TODAY()-2),2,FALSE())),$E84)</f>
        <v/>
      </c>
      <c r="BI174" s="368" t="str">
        <f t="array" ref="BI174">IFERROR(IFERROR(IFERROR(IF(TODAY()&gt;=$H173,VLOOKUP(XLOOKUP(BI$115,dds!$2:$2,dds!$4:$4),STOCKHISTORY($A174,XLOOKUP(BI$115,dds!$2:$2,dds!$4:$4)),2,FALSE()),VLOOKUP(TODAY(),STOCKHISTORY($A174,TODAY()),2,FALSE())),VLOOKUP(TODAY()-1,STOCKHISTORY($A174,TODAY()-1),2,FALSE())),VLOOKUP(TODAY()-2,STOCKHISTORY($A174,TODAY()-2),2,FALSE())),$E84)</f>
        <v/>
      </c>
      <c r="BJ174" s="368" t="str">
        <f t="array" ref="BJ174">IFERROR(IFERROR(IFERROR(IF(TODAY()&gt;=$H173,VLOOKUP(XLOOKUP(BJ$115,dds!$2:$2,dds!$4:$4),STOCKHISTORY($A174,XLOOKUP(BJ$115,dds!$2:$2,dds!$4:$4)),2,FALSE()),VLOOKUP(TODAY(),STOCKHISTORY($A174,TODAY()),2,FALSE())),VLOOKUP(TODAY()-1,STOCKHISTORY($A174,TODAY()-1),2,FALSE())),VLOOKUP(TODAY()-2,STOCKHISTORY($A174,TODAY()-2),2,FALSE())),$E84)</f>
        <v/>
      </c>
      <c r="BK174" s="368" t="str">
        <f t="array" ref="BK174">IFERROR(IFERROR(IFERROR(IF(TODAY()&gt;=$H173,VLOOKUP(XLOOKUP(BK$115,dds!$2:$2,dds!$4:$4),STOCKHISTORY($A174,XLOOKUP(BK$115,dds!$2:$2,dds!$4:$4)),2,FALSE()),VLOOKUP(TODAY(),STOCKHISTORY($A174,TODAY()),2,FALSE())),VLOOKUP(TODAY()-1,STOCKHISTORY($A174,TODAY()-1),2,FALSE())),VLOOKUP(TODAY()-2,STOCKHISTORY($A174,TODAY()-2),2,FALSE())),$E84)</f>
        <v/>
      </c>
      <c r="BL174" s="368" t="str">
        <f t="array" ref="BL174">IFERROR(IFERROR(IFERROR(IF(TODAY()&gt;=$H173,VLOOKUP(XLOOKUP(BL$115,dds!$2:$2,dds!$4:$4),STOCKHISTORY($A174,XLOOKUP(BL$115,dds!$2:$2,dds!$4:$4)),2,FALSE()),VLOOKUP(TODAY(),STOCKHISTORY($A174,TODAY()),2,FALSE())),VLOOKUP(TODAY()-1,STOCKHISTORY($A174,TODAY()-1),2,FALSE())),VLOOKUP(TODAY()-2,STOCKHISTORY($A174,TODAY()-2),2,FALSE())),$E84)</f>
        <v/>
      </c>
    </row>
    <row r="175" ht="14.25" customHeight="1">
      <c r="A175" s="367"/>
      <c r="B175" s="367"/>
      <c r="C175" s="440" t="str">
        <f t="shared" si="2"/>
        <v/>
      </c>
      <c r="D175" s="367"/>
      <c r="E175" s="368" t="str">
        <f t="array" ref="E175">IFERROR(IFERROR(IFERROR(IF(TODAY()&gt;=$H174,VLOOKUP(XLOOKUP(E$115,dds!$2:$2,dds!$4:$4),STOCKHISTORY($A175,XLOOKUP(E$115,dds!$2:$2,dds!$4:$4)),2,FALSE()),VLOOKUP(TODAY(),STOCKHISTORY($A175,TODAY()),2,FALSE())),VLOOKUP(TODAY()-1,STOCKHISTORY($A175,TODAY()-1),2,FALSE())),VLOOKUP(TODAY()-2,STOCKHISTORY($A175,TODAY()-2),2,FALSE())),$E85)</f>
        <v/>
      </c>
      <c r="F175" s="368" t="str">
        <f t="array" ref="F175">IFERROR(IFERROR(IFERROR(IF(TODAY()&gt;=$H174,VLOOKUP(XLOOKUP(F$115,dds!$2:$2,dds!$4:$4),STOCKHISTORY($A175,XLOOKUP(F$115,dds!$2:$2,dds!$4:$4)),2,FALSE()),VLOOKUP(TODAY(),STOCKHISTORY($A175,TODAY()),2,FALSE())),VLOOKUP(TODAY()-1,STOCKHISTORY($A175,TODAY()-1),2,FALSE())),VLOOKUP(TODAY()-2,STOCKHISTORY($A175,TODAY()-2),2,FALSE())),$E85)</f>
        <v/>
      </c>
      <c r="G175" s="368" t="str">
        <f t="array" ref="G175">IFERROR(IFERROR(IFERROR(IF(TODAY()&gt;=$H174,VLOOKUP(XLOOKUP(G$115,dds!$2:$2,dds!$4:$4),STOCKHISTORY($A175,XLOOKUP(G$115,dds!$2:$2,dds!$4:$4)),2,FALSE()),VLOOKUP(TODAY(),STOCKHISTORY($A175,TODAY()),2,FALSE())),VLOOKUP(TODAY()-1,STOCKHISTORY($A175,TODAY()-1),2,FALSE())),VLOOKUP(TODAY()-2,STOCKHISTORY($A175,TODAY()-2),2,FALSE())),$E85)</f>
        <v/>
      </c>
      <c r="H175" s="368" t="str">
        <f t="array" ref="H175">IFERROR(IFERROR(IFERROR(IF(TODAY()&gt;=$H174,VLOOKUP(XLOOKUP(H$115,dds!$2:$2,dds!$4:$4),STOCKHISTORY($A175,XLOOKUP(H$115,dds!$2:$2,dds!$4:$4)),2,FALSE()),VLOOKUP(TODAY(),STOCKHISTORY($A175,TODAY()),2,FALSE())),VLOOKUP(TODAY()-1,STOCKHISTORY($A175,TODAY()-1),2,FALSE())),VLOOKUP(TODAY()-2,STOCKHISTORY($A175,TODAY()-2),2,FALSE())),$E85)</f>
        <v/>
      </c>
      <c r="I175" s="368" t="str">
        <f t="array" ref="I175">IFERROR(IFERROR(IFERROR(IF(TODAY()&gt;=$H174,VLOOKUP(XLOOKUP(I$115,dds!$2:$2,dds!$4:$4),STOCKHISTORY($A175,XLOOKUP(I$115,dds!$2:$2,dds!$4:$4)),2,FALSE()),VLOOKUP(TODAY(),STOCKHISTORY($A175,TODAY()),2,FALSE())),VLOOKUP(TODAY()-1,STOCKHISTORY($A175,TODAY()-1),2,FALSE())),VLOOKUP(TODAY()-2,STOCKHISTORY($A175,TODAY()-2),2,FALSE())),$E85)</f>
        <v/>
      </c>
      <c r="J175" s="368" t="str">
        <f t="array" ref="J175">IFERROR(IFERROR(IFERROR(IF(TODAY()&gt;=$H174,VLOOKUP(XLOOKUP(J$115,dds!$2:$2,dds!$4:$4),STOCKHISTORY($A175,XLOOKUP(J$115,dds!$2:$2,dds!$4:$4)),2,FALSE()),VLOOKUP(TODAY(),STOCKHISTORY($A175,TODAY()),2,FALSE())),VLOOKUP(TODAY()-1,STOCKHISTORY($A175,TODAY()-1),2,FALSE())),VLOOKUP(TODAY()-2,STOCKHISTORY($A175,TODAY()-2),2,FALSE())),$E85)</f>
        <v/>
      </c>
      <c r="K175" s="368" t="str">
        <f t="array" ref="K175">IFERROR(IFERROR(IFERROR(IF(TODAY()&gt;=$H174,VLOOKUP(XLOOKUP(K$115,dds!$2:$2,dds!$4:$4),STOCKHISTORY($A175,XLOOKUP(K$115,dds!$2:$2,dds!$4:$4)),2,FALSE()),VLOOKUP(TODAY(),STOCKHISTORY($A175,TODAY()),2,FALSE())),VLOOKUP(TODAY()-1,STOCKHISTORY($A175,TODAY()-1),2,FALSE())),VLOOKUP(TODAY()-2,STOCKHISTORY($A175,TODAY()-2),2,FALSE())),$E85)</f>
        <v/>
      </c>
      <c r="L175" s="368" t="str">
        <f t="array" ref="L175">IFERROR(IFERROR(IFERROR(IF(TODAY()&gt;=$H174,VLOOKUP(XLOOKUP(L$115,dds!$2:$2,dds!$4:$4),STOCKHISTORY($A175,XLOOKUP(L$115,dds!$2:$2,dds!$4:$4)),2,FALSE()),VLOOKUP(TODAY(),STOCKHISTORY($A175,TODAY()),2,FALSE())),VLOOKUP(TODAY()-1,STOCKHISTORY($A175,TODAY()-1),2,FALSE())),VLOOKUP(TODAY()-2,STOCKHISTORY($A175,TODAY()-2),2,FALSE())),$E85)</f>
        <v/>
      </c>
      <c r="M175" s="368" t="str">
        <f t="array" ref="M175">IFERROR(IFERROR(IFERROR(IF(TODAY()&gt;=$H174,VLOOKUP(XLOOKUP(M$115,dds!$2:$2,dds!$4:$4),STOCKHISTORY($A175,XLOOKUP(M$115,dds!$2:$2,dds!$4:$4)),2,FALSE()),VLOOKUP(TODAY(),STOCKHISTORY($A175,TODAY()),2,FALSE())),VLOOKUP(TODAY()-1,STOCKHISTORY($A175,TODAY()-1),2,FALSE())),VLOOKUP(TODAY()-2,STOCKHISTORY($A175,TODAY()-2),2,FALSE())),$E85)</f>
        <v/>
      </c>
      <c r="N175" s="368" t="str">
        <f t="array" ref="N175">IFERROR(IFERROR(IFERROR(IF(TODAY()&gt;=$H174,VLOOKUP(XLOOKUP(N$115,dds!$2:$2,dds!$4:$4),STOCKHISTORY($A175,XLOOKUP(N$115,dds!$2:$2,dds!$4:$4)),2,FALSE()),VLOOKUP(TODAY(),STOCKHISTORY($A175,TODAY()),2,FALSE())),VLOOKUP(TODAY()-1,STOCKHISTORY($A175,TODAY()-1),2,FALSE())),VLOOKUP(TODAY()-2,STOCKHISTORY($A175,TODAY()-2),2,FALSE())),$E85)</f>
        <v/>
      </c>
      <c r="O175" s="368" t="str">
        <f t="array" ref="O175">IFERROR(IFERROR(IFERROR(IF(TODAY()&gt;=$H174,VLOOKUP(XLOOKUP(O$115,dds!$2:$2,dds!$4:$4),STOCKHISTORY($A175,XLOOKUP(O$115,dds!$2:$2,dds!$4:$4)),2,FALSE()),VLOOKUP(TODAY(),STOCKHISTORY($A175,TODAY()),2,FALSE())),VLOOKUP(TODAY()-1,STOCKHISTORY($A175,TODAY()-1),2,FALSE())),VLOOKUP(TODAY()-2,STOCKHISTORY($A175,TODAY()-2),2,FALSE())),$E85)</f>
        <v/>
      </c>
      <c r="P175" s="368" t="str">
        <f t="array" ref="P175">IFERROR(IFERROR(IFERROR(IF(TODAY()&gt;=$H174,VLOOKUP(XLOOKUP(P$115,dds!$2:$2,dds!$4:$4),STOCKHISTORY($A175,XLOOKUP(P$115,dds!$2:$2,dds!$4:$4)),2,FALSE()),VLOOKUP(TODAY(),STOCKHISTORY($A175,TODAY()),2,FALSE())),VLOOKUP(TODAY()-1,STOCKHISTORY($A175,TODAY()-1),2,FALSE())),VLOOKUP(TODAY()-2,STOCKHISTORY($A175,TODAY()-2),2,FALSE())),$E85)</f>
        <v/>
      </c>
      <c r="Q175" s="368" t="str">
        <f t="array" ref="Q175">IFERROR(IFERROR(IFERROR(IF(TODAY()&gt;=$H174,VLOOKUP(XLOOKUP(Q$115,dds!$2:$2,dds!$4:$4),STOCKHISTORY($A175,XLOOKUP(Q$115,dds!$2:$2,dds!$4:$4)),2,FALSE()),VLOOKUP(TODAY(),STOCKHISTORY($A175,TODAY()),2,FALSE())),VLOOKUP(TODAY()-1,STOCKHISTORY($A175,TODAY()-1),2,FALSE())),VLOOKUP(TODAY()-2,STOCKHISTORY($A175,TODAY()-2),2,FALSE())),$E85)</f>
        <v/>
      </c>
      <c r="R175" s="368" t="str">
        <f t="array" ref="R175">IFERROR(IFERROR(IFERROR(IF(TODAY()&gt;=$H174,VLOOKUP(XLOOKUP(R$115,dds!$2:$2,dds!$4:$4),STOCKHISTORY($A175,XLOOKUP(R$115,dds!$2:$2,dds!$4:$4)),2,FALSE()),VLOOKUP(TODAY(),STOCKHISTORY($A175,TODAY()),2,FALSE())),VLOOKUP(TODAY()-1,STOCKHISTORY($A175,TODAY()-1),2,FALSE())),VLOOKUP(TODAY()-2,STOCKHISTORY($A175,TODAY()-2),2,FALSE())),$E85)</f>
        <v/>
      </c>
      <c r="S175" s="368" t="str">
        <f t="array" ref="S175">IFERROR(IFERROR(IFERROR(IF(TODAY()&gt;=$H174,VLOOKUP(XLOOKUP(S$115,dds!$2:$2,dds!$4:$4),STOCKHISTORY($A175,XLOOKUP(S$115,dds!$2:$2,dds!$4:$4)),2,FALSE()),VLOOKUP(TODAY(),STOCKHISTORY($A175,TODAY()),2,FALSE())),VLOOKUP(TODAY()-1,STOCKHISTORY($A175,TODAY()-1),2,FALSE())),VLOOKUP(TODAY()-2,STOCKHISTORY($A175,TODAY()-2),2,FALSE())),$E85)</f>
        <v/>
      </c>
      <c r="T175" s="368" t="str">
        <f t="array" ref="T175">IFERROR(IFERROR(IFERROR(IF(TODAY()&gt;=$H174,VLOOKUP(XLOOKUP(T$115,dds!$2:$2,dds!$4:$4),STOCKHISTORY($A175,XLOOKUP(T$115,dds!$2:$2,dds!$4:$4)),2,FALSE()),VLOOKUP(TODAY(),STOCKHISTORY($A175,TODAY()),2,FALSE())),VLOOKUP(TODAY()-1,STOCKHISTORY($A175,TODAY()-1),2,FALSE())),VLOOKUP(TODAY()-2,STOCKHISTORY($A175,TODAY()-2),2,FALSE())),$E85)</f>
        <v/>
      </c>
      <c r="U175" s="368" t="str">
        <f t="array" ref="U175">IFERROR(IFERROR(IFERROR(IF(TODAY()&gt;=$H174,VLOOKUP(XLOOKUP(U$115,dds!$2:$2,dds!$4:$4),STOCKHISTORY($A175,XLOOKUP(U$115,dds!$2:$2,dds!$4:$4)),2,FALSE()),VLOOKUP(TODAY(),STOCKHISTORY($A175,TODAY()),2,FALSE())),VLOOKUP(TODAY()-1,STOCKHISTORY($A175,TODAY()-1),2,FALSE())),VLOOKUP(TODAY()-2,STOCKHISTORY($A175,TODAY()-2),2,FALSE())),$E85)</f>
        <v/>
      </c>
      <c r="V175" s="368" t="str">
        <f t="array" ref="V175">IFERROR(IFERROR(IFERROR(IF(TODAY()&gt;=$H174,VLOOKUP(XLOOKUP(V$115,dds!$2:$2,dds!$4:$4),STOCKHISTORY($A175,XLOOKUP(V$115,dds!$2:$2,dds!$4:$4)),2,FALSE()),VLOOKUP(TODAY(),STOCKHISTORY($A175,TODAY()),2,FALSE())),VLOOKUP(TODAY()-1,STOCKHISTORY($A175,TODAY()-1),2,FALSE())),VLOOKUP(TODAY()-2,STOCKHISTORY($A175,TODAY()-2),2,FALSE())),$E85)</f>
        <v/>
      </c>
      <c r="W175" s="368" t="str">
        <f t="array" ref="W175">IFERROR(IFERROR(IFERROR(IF(TODAY()&gt;=$H174,VLOOKUP(XLOOKUP(W$115,dds!$2:$2,dds!$4:$4),STOCKHISTORY($A175,XLOOKUP(W$115,dds!$2:$2,dds!$4:$4)),2,FALSE()),VLOOKUP(TODAY(),STOCKHISTORY($A175,TODAY()),2,FALSE())),VLOOKUP(TODAY()-1,STOCKHISTORY($A175,TODAY()-1),2,FALSE())),VLOOKUP(TODAY()-2,STOCKHISTORY($A175,TODAY()-2),2,FALSE())),$E85)</f>
        <v/>
      </c>
      <c r="X175" s="368" t="str">
        <f t="array" ref="X175">IFERROR(IFERROR(IFERROR(IF(TODAY()&gt;=$H174,VLOOKUP(XLOOKUP(X$115,dds!$2:$2,dds!$4:$4),STOCKHISTORY($A175,XLOOKUP(X$115,dds!$2:$2,dds!$4:$4)),2,FALSE()),VLOOKUP(TODAY(),STOCKHISTORY($A175,TODAY()),2,FALSE())),VLOOKUP(TODAY()-1,STOCKHISTORY($A175,TODAY()-1),2,FALSE())),VLOOKUP(TODAY()-2,STOCKHISTORY($A175,TODAY()-2),2,FALSE())),$E85)</f>
        <v/>
      </c>
      <c r="Y175" s="368" t="str">
        <f t="array" ref="Y175">IFERROR(IFERROR(IFERROR(IF(TODAY()&gt;=$H174,VLOOKUP(XLOOKUP(Y$115,dds!$2:$2,dds!$4:$4),STOCKHISTORY($A175,XLOOKUP(Y$115,dds!$2:$2,dds!$4:$4)),2,FALSE()),VLOOKUP(TODAY(),STOCKHISTORY($A175,TODAY()),2,FALSE())),VLOOKUP(TODAY()-1,STOCKHISTORY($A175,TODAY()-1),2,FALSE())),VLOOKUP(TODAY()-2,STOCKHISTORY($A175,TODAY()-2),2,FALSE())),$E85)</f>
        <v/>
      </c>
      <c r="Z175" s="368" t="str">
        <f t="array" ref="Z175">IFERROR(IFERROR(IFERROR(IF(TODAY()&gt;=$H174,VLOOKUP(XLOOKUP(Z$115,dds!$2:$2,dds!$4:$4),STOCKHISTORY($A175,XLOOKUP(Z$115,dds!$2:$2,dds!$4:$4)),2,FALSE()),VLOOKUP(TODAY(),STOCKHISTORY($A175,TODAY()),2,FALSE())),VLOOKUP(TODAY()-1,STOCKHISTORY($A175,TODAY()-1),2,FALSE())),VLOOKUP(TODAY()-2,STOCKHISTORY($A175,TODAY()-2),2,FALSE())),$E85)</f>
        <v/>
      </c>
      <c r="AA175" s="368" t="str">
        <f t="array" ref="AA175">IFERROR(IFERROR(IFERROR(IF(TODAY()&gt;=$H174,VLOOKUP(XLOOKUP(AA$115,dds!$2:$2,dds!$4:$4),STOCKHISTORY($A175,XLOOKUP(AA$115,dds!$2:$2,dds!$4:$4)),2,FALSE()),VLOOKUP(TODAY(),STOCKHISTORY($A175,TODAY()),2,FALSE())),VLOOKUP(TODAY()-1,STOCKHISTORY($A175,TODAY()-1),2,FALSE())),VLOOKUP(TODAY()-2,STOCKHISTORY($A175,TODAY()-2),2,FALSE())),$E85)</f>
        <v/>
      </c>
      <c r="AB175" s="368" t="str">
        <f t="array" ref="AB175">IFERROR(IFERROR(IFERROR(IF(TODAY()&gt;=$H174,VLOOKUP(XLOOKUP(AB$115,dds!$2:$2,dds!$4:$4),STOCKHISTORY($A175,XLOOKUP(AB$115,dds!$2:$2,dds!$4:$4)),2,FALSE()),VLOOKUP(TODAY(),STOCKHISTORY($A175,TODAY()),2,FALSE())),VLOOKUP(TODAY()-1,STOCKHISTORY($A175,TODAY()-1),2,FALSE())),VLOOKUP(TODAY()-2,STOCKHISTORY($A175,TODAY()-2),2,FALSE())),$E85)</f>
        <v/>
      </c>
      <c r="AC175" s="368" t="str">
        <f t="array" ref="AC175">IFERROR(IFERROR(IFERROR(IF(TODAY()&gt;=$H174,VLOOKUP(XLOOKUP(AC$115,dds!$2:$2,dds!$4:$4),STOCKHISTORY($A175,XLOOKUP(AC$115,dds!$2:$2,dds!$4:$4)),2,FALSE()),VLOOKUP(TODAY(),STOCKHISTORY($A175,TODAY()),2,FALSE())),VLOOKUP(TODAY()-1,STOCKHISTORY($A175,TODAY()-1),2,FALSE())),VLOOKUP(TODAY()-2,STOCKHISTORY($A175,TODAY()-2),2,FALSE())),$E85)</f>
        <v/>
      </c>
      <c r="AD175" s="368" t="str">
        <f t="array" ref="AD175">IFERROR(IFERROR(IFERROR(IF(TODAY()&gt;=$H174,VLOOKUP(XLOOKUP(AD$115,dds!$2:$2,dds!$4:$4),STOCKHISTORY($A175,XLOOKUP(AD$115,dds!$2:$2,dds!$4:$4)),2,FALSE()),VLOOKUP(TODAY(),STOCKHISTORY($A175,TODAY()),2,FALSE())),VLOOKUP(TODAY()-1,STOCKHISTORY($A175,TODAY()-1),2,FALSE())),VLOOKUP(TODAY()-2,STOCKHISTORY($A175,TODAY()-2),2,FALSE())),$E85)</f>
        <v/>
      </c>
      <c r="AE175" s="368" t="str">
        <f t="array" ref="AE175">IFERROR(IFERROR(IFERROR(IF(TODAY()&gt;=$H174,VLOOKUP(XLOOKUP(AE$115,dds!$2:$2,dds!$4:$4),STOCKHISTORY($A175,XLOOKUP(AE$115,dds!$2:$2,dds!$4:$4)),2,FALSE()),VLOOKUP(TODAY(),STOCKHISTORY($A175,TODAY()),2,FALSE())),VLOOKUP(TODAY()-1,STOCKHISTORY($A175,TODAY()-1),2,FALSE())),VLOOKUP(TODAY()-2,STOCKHISTORY($A175,TODAY()-2),2,FALSE())),$E85)</f>
        <v/>
      </c>
      <c r="AF175" s="368" t="str">
        <f t="array" ref="AF175">IFERROR(IFERROR(IFERROR(IF(TODAY()&gt;=$H174,VLOOKUP(XLOOKUP(AF$115,dds!$2:$2,dds!$4:$4),STOCKHISTORY($A175,XLOOKUP(AF$115,dds!$2:$2,dds!$4:$4)),2,FALSE()),VLOOKUP(TODAY(),STOCKHISTORY($A175,TODAY()),2,FALSE())),VLOOKUP(TODAY()-1,STOCKHISTORY($A175,TODAY()-1),2,FALSE())),VLOOKUP(TODAY()-2,STOCKHISTORY($A175,TODAY()-2),2,FALSE())),$E85)</f>
        <v/>
      </c>
      <c r="AG175" s="368" t="str">
        <f t="array" ref="AG175">IFERROR(IFERROR(IFERROR(IF(TODAY()&gt;=$H174,VLOOKUP(XLOOKUP(AG$115,dds!$2:$2,dds!$4:$4),STOCKHISTORY($A175,XLOOKUP(AG$115,dds!$2:$2,dds!$4:$4)),2,FALSE()),VLOOKUP(TODAY(),STOCKHISTORY($A175,TODAY()),2,FALSE())),VLOOKUP(TODAY()-1,STOCKHISTORY($A175,TODAY()-1),2,FALSE())),VLOOKUP(TODAY()-2,STOCKHISTORY($A175,TODAY()-2),2,FALSE())),$E85)</f>
        <v/>
      </c>
      <c r="AH175" s="368" t="str">
        <f t="array" ref="AH175">IFERROR(IFERROR(IFERROR(IF(TODAY()&gt;=$H174,VLOOKUP(XLOOKUP(AH$115,dds!$2:$2,dds!$4:$4),STOCKHISTORY($A175,XLOOKUP(AH$115,dds!$2:$2,dds!$4:$4)),2,FALSE()),VLOOKUP(TODAY(),STOCKHISTORY($A175,TODAY()),2,FALSE())),VLOOKUP(TODAY()-1,STOCKHISTORY($A175,TODAY()-1),2,FALSE())),VLOOKUP(TODAY()-2,STOCKHISTORY($A175,TODAY()-2),2,FALSE())),$E85)</f>
        <v/>
      </c>
      <c r="AI175" s="368" t="str">
        <f t="array" ref="AI175">IFERROR(IFERROR(IFERROR(IF(TODAY()&gt;=$H174,VLOOKUP(XLOOKUP(AI$115,dds!$2:$2,dds!$4:$4),STOCKHISTORY($A175,XLOOKUP(AI$115,dds!$2:$2,dds!$4:$4)),2,FALSE()),VLOOKUP(TODAY(),STOCKHISTORY($A175,TODAY()),2,FALSE())),VLOOKUP(TODAY()-1,STOCKHISTORY($A175,TODAY()-1),2,FALSE())),VLOOKUP(TODAY()-2,STOCKHISTORY($A175,TODAY()-2),2,FALSE())),$E85)</f>
        <v/>
      </c>
      <c r="AJ175" s="368" t="str">
        <f t="array" ref="AJ175">IFERROR(IFERROR(IFERROR(IF(TODAY()&gt;=$H174,VLOOKUP(XLOOKUP(AJ$115,dds!$2:$2,dds!$4:$4),STOCKHISTORY($A175,XLOOKUP(AJ$115,dds!$2:$2,dds!$4:$4)),2,FALSE()),VLOOKUP(TODAY(),STOCKHISTORY($A175,TODAY()),2,FALSE())),VLOOKUP(TODAY()-1,STOCKHISTORY($A175,TODAY()-1),2,FALSE())),VLOOKUP(TODAY()-2,STOCKHISTORY($A175,TODAY()-2),2,FALSE())),$E85)</f>
        <v/>
      </c>
      <c r="AK175" s="368" t="str">
        <f t="array" ref="AK175">IFERROR(IFERROR(IFERROR(IF(TODAY()&gt;=$H174,VLOOKUP(XLOOKUP(AK$115,dds!$2:$2,dds!$4:$4),STOCKHISTORY($A175,XLOOKUP(AK$115,dds!$2:$2,dds!$4:$4)),2,FALSE()),VLOOKUP(TODAY(),STOCKHISTORY($A175,TODAY()),2,FALSE())),VLOOKUP(TODAY()-1,STOCKHISTORY($A175,TODAY()-1),2,FALSE())),VLOOKUP(TODAY()-2,STOCKHISTORY($A175,TODAY()-2),2,FALSE())),$E85)</f>
        <v/>
      </c>
      <c r="AL175" s="368" t="str">
        <f t="array" ref="AL175">IFERROR(IFERROR(IFERROR(IF(TODAY()&gt;=$H174,VLOOKUP(XLOOKUP(AL$115,dds!$2:$2,dds!$4:$4),STOCKHISTORY($A175,XLOOKUP(AL$115,dds!$2:$2,dds!$4:$4)),2,FALSE()),VLOOKUP(TODAY(),STOCKHISTORY($A175,TODAY()),2,FALSE())),VLOOKUP(TODAY()-1,STOCKHISTORY($A175,TODAY()-1),2,FALSE())),VLOOKUP(TODAY()-2,STOCKHISTORY($A175,TODAY()-2),2,FALSE())),$E85)</f>
        <v/>
      </c>
      <c r="AM175" s="368" t="str">
        <f t="array" ref="AM175">IFERROR(IFERROR(IFERROR(IF(TODAY()&gt;=$H174,VLOOKUP(XLOOKUP(AM$115,dds!$2:$2,dds!$4:$4),STOCKHISTORY($A175,XLOOKUP(AM$115,dds!$2:$2,dds!$4:$4)),2,FALSE()),VLOOKUP(TODAY(),STOCKHISTORY($A175,TODAY()),2,FALSE())),VLOOKUP(TODAY()-1,STOCKHISTORY($A175,TODAY()-1),2,FALSE())),VLOOKUP(TODAY()-2,STOCKHISTORY($A175,TODAY()-2),2,FALSE())),$E85)</f>
        <v/>
      </c>
      <c r="AN175" s="368" t="str">
        <f t="array" ref="AN175">IFERROR(IFERROR(IFERROR(IF(TODAY()&gt;=$H174,VLOOKUP(XLOOKUP(AN$115,dds!$2:$2,dds!$4:$4),STOCKHISTORY($A175,XLOOKUP(AN$115,dds!$2:$2,dds!$4:$4)),2,FALSE()),VLOOKUP(TODAY(),STOCKHISTORY($A175,TODAY()),2,FALSE())),VLOOKUP(TODAY()-1,STOCKHISTORY($A175,TODAY()-1),2,FALSE())),VLOOKUP(TODAY()-2,STOCKHISTORY($A175,TODAY()-2),2,FALSE())),$E85)</f>
        <v/>
      </c>
      <c r="AO175" s="368" t="str">
        <f t="array" ref="AO175">IFERROR(IFERROR(IFERROR(IF(TODAY()&gt;=$H174,VLOOKUP(XLOOKUP(AO$115,dds!$2:$2,dds!$4:$4),STOCKHISTORY($A175,XLOOKUP(AO$115,dds!$2:$2,dds!$4:$4)),2,FALSE()),VLOOKUP(TODAY(),STOCKHISTORY($A175,TODAY()),2,FALSE())),VLOOKUP(TODAY()-1,STOCKHISTORY($A175,TODAY()-1),2,FALSE())),VLOOKUP(TODAY()-2,STOCKHISTORY($A175,TODAY()-2),2,FALSE())),$E85)</f>
        <v/>
      </c>
      <c r="AP175" s="368" t="str">
        <f t="array" ref="AP175">IFERROR(IFERROR(IFERROR(IF(TODAY()&gt;=$H174,VLOOKUP(XLOOKUP(AP$115,dds!$2:$2,dds!$4:$4),STOCKHISTORY($A175,XLOOKUP(AP$115,dds!$2:$2,dds!$4:$4)),2,FALSE()),VLOOKUP(TODAY(),STOCKHISTORY($A175,TODAY()),2,FALSE())),VLOOKUP(TODAY()-1,STOCKHISTORY($A175,TODAY()-1),2,FALSE())),VLOOKUP(TODAY()-2,STOCKHISTORY($A175,TODAY()-2),2,FALSE())),$E85)</f>
        <v/>
      </c>
      <c r="AQ175" s="368" t="str">
        <f t="array" ref="AQ175">IFERROR(IFERROR(IFERROR(IF(TODAY()&gt;=$H174,VLOOKUP(XLOOKUP(AQ$115,dds!$2:$2,dds!$4:$4),STOCKHISTORY($A175,XLOOKUP(AQ$115,dds!$2:$2,dds!$4:$4)),2,FALSE()),VLOOKUP(TODAY(),STOCKHISTORY($A175,TODAY()),2,FALSE())),VLOOKUP(TODAY()-1,STOCKHISTORY($A175,TODAY()-1),2,FALSE())),VLOOKUP(TODAY()-2,STOCKHISTORY($A175,TODAY()-2),2,FALSE())),$E85)</f>
        <v/>
      </c>
      <c r="AR175" s="368" t="str">
        <f t="array" ref="AR175">IFERROR(IFERROR(IFERROR(IF(TODAY()&gt;=$H174,VLOOKUP(XLOOKUP(AR$115,dds!$2:$2,dds!$4:$4),STOCKHISTORY($A175,XLOOKUP(AR$115,dds!$2:$2,dds!$4:$4)),2,FALSE()),VLOOKUP(TODAY(),STOCKHISTORY($A175,TODAY()),2,FALSE())),VLOOKUP(TODAY()-1,STOCKHISTORY($A175,TODAY()-1),2,FALSE())),VLOOKUP(TODAY()-2,STOCKHISTORY($A175,TODAY()-2),2,FALSE())),$E85)</f>
        <v/>
      </c>
      <c r="AS175" s="368" t="str">
        <f t="array" ref="AS175">IFERROR(IFERROR(IFERROR(IF(TODAY()&gt;=$H174,VLOOKUP(XLOOKUP(AS$115,dds!$2:$2,dds!$4:$4),STOCKHISTORY($A175,XLOOKUP(AS$115,dds!$2:$2,dds!$4:$4)),2,FALSE()),VLOOKUP(TODAY(),STOCKHISTORY($A175,TODAY()),2,FALSE())),VLOOKUP(TODAY()-1,STOCKHISTORY($A175,TODAY()-1),2,FALSE())),VLOOKUP(TODAY()-2,STOCKHISTORY($A175,TODAY()-2),2,FALSE())),$E85)</f>
        <v/>
      </c>
      <c r="AT175" s="368" t="str">
        <f t="array" ref="AT175">IFERROR(IFERROR(IFERROR(IF(TODAY()&gt;=$H174,VLOOKUP(XLOOKUP(AT$115,dds!$2:$2,dds!$4:$4),STOCKHISTORY($A175,XLOOKUP(AT$115,dds!$2:$2,dds!$4:$4)),2,FALSE()),VLOOKUP(TODAY(),STOCKHISTORY($A175,TODAY()),2,FALSE())),VLOOKUP(TODAY()-1,STOCKHISTORY($A175,TODAY()-1),2,FALSE())),VLOOKUP(TODAY()-2,STOCKHISTORY($A175,TODAY()-2),2,FALSE())),$E85)</f>
        <v/>
      </c>
      <c r="AU175" s="368" t="str">
        <f t="array" ref="AU175">IFERROR(IFERROR(IFERROR(IF(TODAY()&gt;=$H174,VLOOKUP(XLOOKUP(AU$115,dds!$2:$2,dds!$4:$4),STOCKHISTORY($A175,XLOOKUP(AU$115,dds!$2:$2,dds!$4:$4)),2,FALSE()),VLOOKUP(TODAY(),STOCKHISTORY($A175,TODAY()),2,FALSE())),VLOOKUP(TODAY()-1,STOCKHISTORY($A175,TODAY()-1),2,FALSE())),VLOOKUP(TODAY()-2,STOCKHISTORY($A175,TODAY()-2),2,FALSE())),$E85)</f>
        <v/>
      </c>
      <c r="AV175" s="368" t="str">
        <f t="array" ref="AV175">IFERROR(IFERROR(IFERROR(IF(TODAY()&gt;=$H174,VLOOKUP(XLOOKUP(AV$115,dds!$2:$2,dds!$4:$4),STOCKHISTORY($A175,XLOOKUP(AV$115,dds!$2:$2,dds!$4:$4)),2,FALSE()),VLOOKUP(TODAY(),STOCKHISTORY($A175,TODAY()),2,FALSE())),VLOOKUP(TODAY()-1,STOCKHISTORY($A175,TODAY()-1),2,FALSE())),VLOOKUP(TODAY()-2,STOCKHISTORY($A175,TODAY()-2),2,FALSE())),$E85)</f>
        <v/>
      </c>
      <c r="AW175" s="368" t="str">
        <f t="array" ref="AW175">IFERROR(IFERROR(IFERROR(IF(TODAY()&gt;=$H174,VLOOKUP(XLOOKUP(AW$115,dds!$2:$2,dds!$4:$4),STOCKHISTORY($A175,XLOOKUP(AW$115,dds!$2:$2,dds!$4:$4)),2,FALSE()),VLOOKUP(TODAY(),STOCKHISTORY($A175,TODAY()),2,FALSE())),VLOOKUP(TODAY()-1,STOCKHISTORY($A175,TODAY()-1),2,FALSE())),VLOOKUP(TODAY()-2,STOCKHISTORY($A175,TODAY()-2),2,FALSE())),$E85)</f>
        <v/>
      </c>
      <c r="AX175" s="368" t="str">
        <f t="array" ref="AX175">IFERROR(IFERROR(IFERROR(IF(TODAY()&gt;=$H174,VLOOKUP(XLOOKUP(AX$115,dds!$2:$2,dds!$4:$4),STOCKHISTORY($A175,XLOOKUP(AX$115,dds!$2:$2,dds!$4:$4)),2,FALSE()),VLOOKUP(TODAY(),STOCKHISTORY($A175,TODAY()),2,FALSE())),VLOOKUP(TODAY()-1,STOCKHISTORY($A175,TODAY()-1),2,FALSE())),VLOOKUP(TODAY()-2,STOCKHISTORY($A175,TODAY()-2),2,FALSE())),$E85)</f>
        <v/>
      </c>
      <c r="AY175" s="368" t="str">
        <f t="array" ref="AY175">IFERROR(IFERROR(IFERROR(IF(TODAY()&gt;=$H174,VLOOKUP(XLOOKUP(AY$115,dds!$2:$2,dds!$4:$4),STOCKHISTORY($A175,XLOOKUP(AY$115,dds!$2:$2,dds!$4:$4)),2,FALSE()),VLOOKUP(TODAY(),STOCKHISTORY($A175,TODAY()),2,FALSE())),VLOOKUP(TODAY()-1,STOCKHISTORY($A175,TODAY()-1),2,FALSE())),VLOOKUP(TODAY()-2,STOCKHISTORY($A175,TODAY()-2),2,FALSE())),$E85)</f>
        <v/>
      </c>
      <c r="AZ175" s="368" t="str">
        <f t="array" ref="AZ175">IFERROR(IFERROR(IFERROR(IF(TODAY()&gt;=$H174,VLOOKUP(XLOOKUP(AZ$115,dds!$2:$2,dds!$4:$4),STOCKHISTORY($A175,XLOOKUP(AZ$115,dds!$2:$2,dds!$4:$4)),2,FALSE()),VLOOKUP(TODAY(),STOCKHISTORY($A175,TODAY()),2,FALSE())),VLOOKUP(TODAY()-1,STOCKHISTORY($A175,TODAY()-1),2,FALSE())),VLOOKUP(TODAY()-2,STOCKHISTORY($A175,TODAY()-2),2,FALSE())),$E85)</f>
        <v/>
      </c>
      <c r="BA175" s="368" t="str">
        <f t="array" ref="BA175">IFERROR(IFERROR(IFERROR(IF(TODAY()&gt;=$H174,VLOOKUP(XLOOKUP(BA$115,dds!$2:$2,dds!$4:$4),STOCKHISTORY($A175,XLOOKUP(BA$115,dds!$2:$2,dds!$4:$4)),2,FALSE()),VLOOKUP(TODAY(),STOCKHISTORY($A175,TODAY()),2,FALSE())),VLOOKUP(TODAY()-1,STOCKHISTORY($A175,TODAY()-1),2,FALSE())),VLOOKUP(TODAY()-2,STOCKHISTORY($A175,TODAY()-2),2,FALSE())),$E85)</f>
        <v/>
      </c>
      <c r="BB175" s="368" t="str">
        <f t="array" ref="BB175">IFERROR(IFERROR(IFERROR(IF(TODAY()&gt;=$H174,VLOOKUP(XLOOKUP(BB$115,dds!$2:$2,dds!$4:$4),STOCKHISTORY($A175,XLOOKUP(BB$115,dds!$2:$2,dds!$4:$4)),2,FALSE()),VLOOKUP(TODAY(),STOCKHISTORY($A175,TODAY()),2,FALSE())),VLOOKUP(TODAY()-1,STOCKHISTORY($A175,TODAY()-1),2,FALSE())),VLOOKUP(TODAY()-2,STOCKHISTORY($A175,TODAY()-2),2,FALSE())),$E85)</f>
        <v/>
      </c>
      <c r="BC175" s="368" t="str">
        <f t="array" ref="BC175">IFERROR(IFERROR(IFERROR(IF(TODAY()&gt;=$H174,VLOOKUP(XLOOKUP(BC$115,dds!$2:$2,dds!$4:$4),STOCKHISTORY($A175,XLOOKUP(BC$115,dds!$2:$2,dds!$4:$4)),2,FALSE()),VLOOKUP(TODAY(),STOCKHISTORY($A175,TODAY()),2,FALSE())),VLOOKUP(TODAY()-1,STOCKHISTORY($A175,TODAY()-1),2,FALSE())),VLOOKUP(TODAY()-2,STOCKHISTORY($A175,TODAY()-2),2,FALSE())),$E85)</f>
        <v/>
      </c>
      <c r="BD175" s="368" t="str">
        <f t="array" ref="BD175">IFERROR(IFERROR(IFERROR(IF(TODAY()&gt;=$H174,VLOOKUP(XLOOKUP(BD$115,dds!$2:$2,dds!$4:$4),STOCKHISTORY($A175,XLOOKUP(BD$115,dds!$2:$2,dds!$4:$4)),2,FALSE()),VLOOKUP(TODAY(),STOCKHISTORY($A175,TODAY()),2,FALSE())),VLOOKUP(TODAY()-1,STOCKHISTORY($A175,TODAY()-1),2,FALSE())),VLOOKUP(TODAY()-2,STOCKHISTORY($A175,TODAY()-2),2,FALSE())),$E85)</f>
        <v/>
      </c>
      <c r="BE175" s="368" t="str">
        <f t="array" ref="BE175">IFERROR(IFERROR(IFERROR(IF(TODAY()&gt;=$H174,VLOOKUP(XLOOKUP(BE$115,dds!$2:$2,dds!$4:$4),STOCKHISTORY($A175,XLOOKUP(BE$115,dds!$2:$2,dds!$4:$4)),2,FALSE()),VLOOKUP(TODAY(),STOCKHISTORY($A175,TODAY()),2,FALSE())),VLOOKUP(TODAY()-1,STOCKHISTORY($A175,TODAY()-1),2,FALSE())),VLOOKUP(TODAY()-2,STOCKHISTORY($A175,TODAY()-2),2,FALSE())),$E85)</f>
        <v/>
      </c>
      <c r="BF175" s="368" t="str">
        <f t="array" ref="BF175">IFERROR(IFERROR(IFERROR(IF(TODAY()&gt;=$H174,VLOOKUP(XLOOKUP(BF$115,dds!$2:$2,dds!$4:$4),STOCKHISTORY($A175,XLOOKUP(BF$115,dds!$2:$2,dds!$4:$4)),2,FALSE()),VLOOKUP(TODAY(),STOCKHISTORY($A175,TODAY()),2,FALSE())),VLOOKUP(TODAY()-1,STOCKHISTORY($A175,TODAY()-1),2,FALSE())),VLOOKUP(TODAY()-2,STOCKHISTORY($A175,TODAY()-2),2,FALSE())),$E85)</f>
        <v/>
      </c>
      <c r="BG175" s="368" t="str">
        <f t="array" ref="BG175">IFERROR(IFERROR(IFERROR(IF(TODAY()&gt;=$H174,VLOOKUP(XLOOKUP(BG$115,dds!$2:$2,dds!$4:$4),STOCKHISTORY($A175,XLOOKUP(BG$115,dds!$2:$2,dds!$4:$4)),2,FALSE()),VLOOKUP(TODAY(),STOCKHISTORY($A175,TODAY()),2,FALSE())),VLOOKUP(TODAY()-1,STOCKHISTORY($A175,TODAY()-1),2,FALSE())),VLOOKUP(TODAY()-2,STOCKHISTORY($A175,TODAY()-2),2,FALSE())),$E85)</f>
        <v/>
      </c>
      <c r="BH175" s="368" t="str">
        <f t="array" ref="BH175">IFERROR(IFERROR(IFERROR(IF(TODAY()&gt;=$H174,VLOOKUP(XLOOKUP(BH$115,dds!$2:$2,dds!$4:$4),STOCKHISTORY($A175,XLOOKUP(BH$115,dds!$2:$2,dds!$4:$4)),2,FALSE()),VLOOKUP(TODAY(),STOCKHISTORY($A175,TODAY()),2,FALSE())),VLOOKUP(TODAY()-1,STOCKHISTORY($A175,TODAY()-1),2,FALSE())),VLOOKUP(TODAY()-2,STOCKHISTORY($A175,TODAY()-2),2,FALSE())),$E85)</f>
        <v/>
      </c>
      <c r="BI175" s="368" t="str">
        <f t="array" ref="BI175">IFERROR(IFERROR(IFERROR(IF(TODAY()&gt;=$H174,VLOOKUP(XLOOKUP(BI$115,dds!$2:$2,dds!$4:$4),STOCKHISTORY($A175,XLOOKUP(BI$115,dds!$2:$2,dds!$4:$4)),2,FALSE()),VLOOKUP(TODAY(),STOCKHISTORY($A175,TODAY()),2,FALSE())),VLOOKUP(TODAY()-1,STOCKHISTORY($A175,TODAY()-1),2,FALSE())),VLOOKUP(TODAY()-2,STOCKHISTORY($A175,TODAY()-2),2,FALSE())),$E85)</f>
        <v/>
      </c>
      <c r="BJ175" s="368" t="str">
        <f t="array" ref="BJ175">IFERROR(IFERROR(IFERROR(IF(TODAY()&gt;=$H174,VLOOKUP(XLOOKUP(BJ$115,dds!$2:$2,dds!$4:$4),STOCKHISTORY($A175,XLOOKUP(BJ$115,dds!$2:$2,dds!$4:$4)),2,FALSE()),VLOOKUP(TODAY(),STOCKHISTORY($A175,TODAY()),2,FALSE())),VLOOKUP(TODAY()-1,STOCKHISTORY($A175,TODAY()-1),2,FALSE())),VLOOKUP(TODAY()-2,STOCKHISTORY($A175,TODAY()-2),2,FALSE())),$E85)</f>
        <v/>
      </c>
      <c r="BK175" s="368" t="str">
        <f t="array" ref="BK175">IFERROR(IFERROR(IFERROR(IF(TODAY()&gt;=$H174,VLOOKUP(XLOOKUP(BK$115,dds!$2:$2,dds!$4:$4),STOCKHISTORY($A175,XLOOKUP(BK$115,dds!$2:$2,dds!$4:$4)),2,FALSE()),VLOOKUP(TODAY(),STOCKHISTORY($A175,TODAY()),2,FALSE())),VLOOKUP(TODAY()-1,STOCKHISTORY($A175,TODAY()-1),2,FALSE())),VLOOKUP(TODAY()-2,STOCKHISTORY($A175,TODAY()-2),2,FALSE())),$E85)</f>
        <v/>
      </c>
      <c r="BL175" s="368" t="str">
        <f t="array" ref="BL175">IFERROR(IFERROR(IFERROR(IF(TODAY()&gt;=$H174,VLOOKUP(XLOOKUP(BL$115,dds!$2:$2,dds!$4:$4),STOCKHISTORY($A175,XLOOKUP(BL$115,dds!$2:$2,dds!$4:$4)),2,FALSE()),VLOOKUP(TODAY(),STOCKHISTORY($A175,TODAY()),2,FALSE())),VLOOKUP(TODAY()-1,STOCKHISTORY($A175,TODAY()-1),2,FALSE())),VLOOKUP(TODAY()-2,STOCKHISTORY($A175,TODAY()-2),2,FALSE())),$E85)</f>
        <v/>
      </c>
    </row>
    <row r="176" ht="14.25" customHeight="1">
      <c r="A176" s="367"/>
      <c r="B176" s="367"/>
      <c r="C176" s="440" t="str">
        <f t="shared" si="2"/>
        <v/>
      </c>
      <c r="D176" s="367"/>
      <c r="E176" s="368" t="str">
        <f t="array" ref="E176">IFERROR(IFERROR(IFERROR(IF(TODAY()&gt;=$H175,VLOOKUP(XLOOKUP(E$115,dds!$2:$2,dds!$4:$4),STOCKHISTORY($A176,XLOOKUP(E$115,dds!$2:$2,dds!$4:$4)),2,FALSE()),VLOOKUP(TODAY(),STOCKHISTORY($A176,TODAY()),2,FALSE())),VLOOKUP(TODAY()-1,STOCKHISTORY($A176,TODAY()-1),2,FALSE())),VLOOKUP(TODAY()-2,STOCKHISTORY($A176,TODAY()-2),2,FALSE())),$E86)</f>
        <v/>
      </c>
      <c r="F176" s="368" t="str">
        <f t="array" ref="F176">IFERROR(IFERROR(IFERROR(IF(TODAY()&gt;=$H175,VLOOKUP(XLOOKUP(F$115,dds!$2:$2,dds!$4:$4),STOCKHISTORY($A176,XLOOKUP(F$115,dds!$2:$2,dds!$4:$4)),2,FALSE()),VLOOKUP(TODAY(),STOCKHISTORY($A176,TODAY()),2,FALSE())),VLOOKUP(TODAY()-1,STOCKHISTORY($A176,TODAY()-1),2,FALSE())),VLOOKUP(TODAY()-2,STOCKHISTORY($A176,TODAY()-2),2,FALSE())),$E86)</f>
        <v/>
      </c>
      <c r="G176" s="368" t="str">
        <f t="array" ref="G176">IFERROR(IFERROR(IFERROR(IF(TODAY()&gt;=$H175,VLOOKUP(XLOOKUP(G$115,dds!$2:$2,dds!$4:$4),STOCKHISTORY($A176,XLOOKUP(G$115,dds!$2:$2,dds!$4:$4)),2,FALSE()),VLOOKUP(TODAY(),STOCKHISTORY($A176,TODAY()),2,FALSE())),VLOOKUP(TODAY()-1,STOCKHISTORY($A176,TODAY()-1),2,FALSE())),VLOOKUP(TODAY()-2,STOCKHISTORY($A176,TODAY()-2),2,FALSE())),$E86)</f>
        <v/>
      </c>
      <c r="H176" s="368" t="str">
        <f t="array" ref="H176">IFERROR(IFERROR(IFERROR(IF(TODAY()&gt;=$H175,VLOOKUP(XLOOKUP(H$115,dds!$2:$2,dds!$4:$4),STOCKHISTORY($A176,XLOOKUP(H$115,dds!$2:$2,dds!$4:$4)),2,FALSE()),VLOOKUP(TODAY(),STOCKHISTORY($A176,TODAY()),2,FALSE())),VLOOKUP(TODAY()-1,STOCKHISTORY($A176,TODAY()-1),2,FALSE())),VLOOKUP(TODAY()-2,STOCKHISTORY($A176,TODAY()-2),2,FALSE())),$E86)</f>
        <v/>
      </c>
      <c r="I176" s="368" t="str">
        <f t="array" ref="I176">IFERROR(IFERROR(IFERROR(IF(TODAY()&gt;=$H175,VLOOKUP(XLOOKUP(I$115,dds!$2:$2,dds!$4:$4),STOCKHISTORY($A176,XLOOKUP(I$115,dds!$2:$2,dds!$4:$4)),2,FALSE()),VLOOKUP(TODAY(),STOCKHISTORY($A176,TODAY()),2,FALSE())),VLOOKUP(TODAY()-1,STOCKHISTORY($A176,TODAY()-1),2,FALSE())),VLOOKUP(TODAY()-2,STOCKHISTORY($A176,TODAY()-2),2,FALSE())),$E86)</f>
        <v/>
      </c>
      <c r="J176" s="368" t="str">
        <f t="array" ref="J176">IFERROR(IFERROR(IFERROR(IF(TODAY()&gt;=$H175,VLOOKUP(XLOOKUP(J$115,dds!$2:$2,dds!$4:$4),STOCKHISTORY($A176,XLOOKUP(J$115,dds!$2:$2,dds!$4:$4)),2,FALSE()),VLOOKUP(TODAY(),STOCKHISTORY($A176,TODAY()),2,FALSE())),VLOOKUP(TODAY()-1,STOCKHISTORY($A176,TODAY()-1),2,FALSE())),VLOOKUP(TODAY()-2,STOCKHISTORY($A176,TODAY()-2),2,FALSE())),$E86)</f>
        <v/>
      </c>
      <c r="K176" s="368" t="str">
        <f t="array" ref="K176">IFERROR(IFERROR(IFERROR(IF(TODAY()&gt;=$H175,VLOOKUP(XLOOKUP(K$115,dds!$2:$2,dds!$4:$4),STOCKHISTORY($A176,XLOOKUP(K$115,dds!$2:$2,dds!$4:$4)),2,FALSE()),VLOOKUP(TODAY(),STOCKHISTORY($A176,TODAY()),2,FALSE())),VLOOKUP(TODAY()-1,STOCKHISTORY($A176,TODAY()-1),2,FALSE())),VLOOKUP(TODAY()-2,STOCKHISTORY($A176,TODAY()-2),2,FALSE())),$E86)</f>
        <v/>
      </c>
      <c r="L176" s="368" t="str">
        <f t="array" ref="L176">IFERROR(IFERROR(IFERROR(IF(TODAY()&gt;=$H175,VLOOKUP(XLOOKUP(L$115,dds!$2:$2,dds!$4:$4),STOCKHISTORY($A176,XLOOKUP(L$115,dds!$2:$2,dds!$4:$4)),2,FALSE()),VLOOKUP(TODAY(),STOCKHISTORY($A176,TODAY()),2,FALSE())),VLOOKUP(TODAY()-1,STOCKHISTORY($A176,TODAY()-1),2,FALSE())),VLOOKUP(TODAY()-2,STOCKHISTORY($A176,TODAY()-2),2,FALSE())),$E86)</f>
        <v/>
      </c>
      <c r="M176" s="368" t="str">
        <f t="array" ref="M176">IFERROR(IFERROR(IFERROR(IF(TODAY()&gt;=$H175,VLOOKUP(XLOOKUP(M$115,dds!$2:$2,dds!$4:$4),STOCKHISTORY($A176,XLOOKUP(M$115,dds!$2:$2,dds!$4:$4)),2,FALSE()),VLOOKUP(TODAY(),STOCKHISTORY($A176,TODAY()),2,FALSE())),VLOOKUP(TODAY()-1,STOCKHISTORY($A176,TODAY()-1),2,FALSE())),VLOOKUP(TODAY()-2,STOCKHISTORY($A176,TODAY()-2),2,FALSE())),$E86)</f>
        <v/>
      </c>
      <c r="N176" s="368" t="str">
        <f t="array" ref="N176">IFERROR(IFERROR(IFERROR(IF(TODAY()&gt;=$H175,VLOOKUP(XLOOKUP(N$115,dds!$2:$2,dds!$4:$4),STOCKHISTORY($A176,XLOOKUP(N$115,dds!$2:$2,dds!$4:$4)),2,FALSE()),VLOOKUP(TODAY(),STOCKHISTORY($A176,TODAY()),2,FALSE())),VLOOKUP(TODAY()-1,STOCKHISTORY($A176,TODAY()-1),2,FALSE())),VLOOKUP(TODAY()-2,STOCKHISTORY($A176,TODAY()-2),2,FALSE())),$E86)</f>
        <v/>
      </c>
      <c r="O176" s="368" t="str">
        <f t="array" ref="O176">IFERROR(IFERROR(IFERROR(IF(TODAY()&gt;=$H175,VLOOKUP(XLOOKUP(O$115,dds!$2:$2,dds!$4:$4),STOCKHISTORY($A176,XLOOKUP(O$115,dds!$2:$2,dds!$4:$4)),2,FALSE()),VLOOKUP(TODAY(),STOCKHISTORY($A176,TODAY()),2,FALSE())),VLOOKUP(TODAY()-1,STOCKHISTORY($A176,TODAY()-1),2,FALSE())),VLOOKUP(TODAY()-2,STOCKHISTORY($A176,TODAY()-2),2,FALSE())),$E86)</f>
        <v/>
      </c>
      <c r="P176" s="368" t="str">
        <f t="array" ref="P176">IFERROR(IFERROR(IFERROR(IF(TODAY()&gt;=$H175,VLOOKUP(XLOOKUP(P$115,dds!$2:$2,dds!$4:$4),STOCKHISTORY($A176,XLOOKUP(P$115,dds!$2:$2,dds!$4:$4)),2,FALSE()),VLOOKUP(TODAY(),STOCKHISTORY($A176,TODAY()),2,FALSE())),VLOOKUP(TODAY()-1,STOCKHISTORY($A176,TODAY()-1),2,FALSE())),VLOOKUP(TODAY()-2,STOCKHISTORY($A176,TODAY()-2),2,FALSE())),$E86)</f>
        <v/>
      </c>
      <c r="Q176" s="368" t="str">
        <f t="array" ref="Q176">IFERROR(IFERROR(IFERROR(IF(TODAY()&gt;=$H175,VLOOKUP(XLOOKUP(Q$115,dds!$2:$2,dds!$4:$4),STOCKHISTORY($A176,XLOOKUP(Q$115,dds!$2:$2,dds!$4:$4)),2,FALSE()),VLOOKUP(TODAY(),STOCKHISTORY($A176,TODAY()),2,FALSE())),VLOOKUP(TODAY()-1,STOCKHISTORY($A176,TODAY()-1),2,FALSE())),VLOOKUP(TODAY()-2,STOCKHISTORY($A176,TODAY()-2),2,FALSE())),$E86)</f>
        <v/>
      </c>
      <c r="R176" s="368" t="str">
        <f t="array" ref="R176">IFERROR(IFERROR(IFERROR(IF(TODAY()&gt;=$H175,VLOOKUP(XLOOKUP(R$115,dds!$2:$2,dds!$4:$4),STOCKHISTORY($A176,XLOOKUP(R$115,dds!$2:$2,dds!$4:$4)),2,FALSE()),VLOOKUP(TODAY(),STOCKHISTORY($A176,TODAY()),2,FALSE())),VLOOKUP(TODAY()-1,STOCKHISTORY($A176,TODAY()-1),2,FALSE())),VLOOKUP(TODAY()-2,STOCKHISTORY($A176,TODAY()-2),2,FALSE())),$E86)</f>
        <v/>
      </c>
      <c r="S176" s="368" t="str">
        <f t="array" ref="S176">IFERROR(IFERROR(IFERROR(IF(TODAY()&gt;=$H175,VLOOKUP(XLOOKUP(S$115,dds!$2:$2,dds!$4:$4),STOCKHISTORY($A176,XLOOKUP(S$115,dds!$2:$2,dds!$4:$4)),2,FALSE()),VLOOKUP(TODAY(),STOCKHISTORY($A176,TODAY()),2,FALSE())),VLOOKUP(TODAY()-1,STOCKHISTORY($A176,TODAY()-1),2,FALSE())),VLOOKUP(TODAY()-2,STOCKHISTORY($A176,TODAY()-2),2,FALSE())),$E86)</f>
        <v/>
      </c>
      <c r="T176" s="368" t="str">
        <f t="array" ref="T176">IFERROR(IFERROR(IFERROR(IF(TODAY()&gt;=$H175,VLOOKUP(XLOOKUP(T$115,dds!$2:$2,dds!$4:$4),STOCKHISTORY($A176,XLOOKUP(T$115,dds!$2:$2,dds!$4:$4)),2,FALSE()),VLOOKUP(TODAY(),STOCKHISTORY($A176,TODAY()),2,FALSE())),VLOOKUP(TODAY()-1,STOCKHISTORY($A176,TODAY()-1),2,FALSE())),VLOOKUP(TODAY()-2,STOCKHISTORY($A176,TODAY()-2),2,FALSE())),$E86)</f>
        <v/>
      </c>
      <c r="U176" s="368" t="str">
        <f t="array" ref="U176">IFERROR(IFERROR(IFERROR(IF(TODAY()&gt;=$H175,VLOOKUP(XLOOKUP(U$115,dds!$2:$2,dds!$4:$4),STOCKHISTORY($A176,XLOOKUP(U$115,dds!$2:$2,dds!$4:$4)),2,FALSE()),VLOOKUP(TODAY(),STOCKHISTORY($A176,TODAY()),2,FALSE())),VLOOKUP(TODAY()-1,STOCKHISTORY($A176,TODAY()-1),2,FALSE())),VLOOKUP(TODAY()-2,STOCKHISTORY($A176,TODAY()-2),2,FALSE())),$E86)</f>
        <v/>
      </c>
      <c r="V176" s="368" t="str">
        <f t="array" ref="V176">IFERROR(IFERROR(IFERROR(IF(TODAY()&gt;=$H175,VLOOKUP(XLOOKUP(V$115,dds!$2:$2,dds!$4:$4),STOCKHISTORY($A176,XLOOKUP(V$115,dds!$2:$2,dds!$4:$4)),2,FALSE()),VLOOKUP(TODAY(),STOCKHISTORY($A176,TODAY()),2,FALSE())),VLOOKUP(TODAY()-1,STOCKHISTORY($A176,TODAY()-1),2,FALSE())),VLOOKUP(TODAY()-2,STOCKHISTORY($A176,TODAY()-2),2,FALSE())),$E86)</f>
        <v/>
      </c>
      <c r="W176" s="368" t="str">
        <f t="array" ref="W176">IFERROR(IFERROR(IFERROR(IF(TODAY()&gt;=$H175,VLOOKUP(XLOOKUP(W$115,dds!$2:$2,dds!$4:$4),STOCKHISTORY($A176,XLOOKUP(W$115,dds!$2:$2,dds!$4:$4)),2,FALSE()),VLOOKUP(TODAY(),STOCKHISTORY($A176,TODAY()),2,FALSE())),VLOOKUP(TODAY()-1,STOCKHISTORY($A176,TODAY()-1),2,FALSE())),VLOOKUP(TODAY()-2,STOCKHISTORY($A176,TODAY()-2),2,FALSE())),$E86)</f>
        <v/>
      </c>
      <c r="X176" s="368" t="str">
        <f t="array" ref="X176">IFERROR(IFERROR(IFERROR(IF(TODAY()&gt;=$H175,VLOOKUP(XLOOKUP(X$115,dds!$2:$2,dds!$4:$4),STOCKHISTORY($A176,XLOOKUP(X$115,dds!$2:$2,dds!$4:$4)),2,FALSE()),VLOOKUP(TODAY(),STOCKHISTORY($A176,TODAY()),2,FALSE())),VLOOKUP(TODAY()-1,STOCKHISTORY($A176,TODAY()-1),2,FALSE())),VLOOKUP(TODAY()-2,STOCKHISTORY($A176,TODAY()-2),2,FALSE())),$E86)</f>
        <v/>
      </c>
      <c r="Y176" s="368" t="str">
        <f t="array" ref="Y176">IFERROR(IFERROR(IFERROR(IF(TODAY()&gt;=$H175,VLOOKUP(XLOOKUP(Y$115,dds!$2:$2,dds!$4:$4),STOCKHISTORY($A176,XLOOKUP(Y$115,dds!$2:$2,dds!$4:$4)),2,FALSE()),VLOOKUP(TODAY(),STOCKHISTORY($A176,TODAY()),2,FALSE())),VLOOKUP(TODAY()-1,STOCKHISTORY($A176,TODAY()-1),2,FALSE())),VLOOKUP(TODAY()-2,STOCKHISTORY($A176,TODAY()-2),2,FALSE())),$E86)</f>
        <v/>
      </c>
      <c r="Z176" s="368" t="str">
        <f t="array" ref="Z176">IFERROR(IFERROR(IFERROR(IF(TODAY()&gt;=$H175,VLOOKUP(XLOOKUP(Z$115,dds!$2:$2,dds!$4:$4),STOCKHISTORY($A176,XLOOKUP(Z$115,dds!$2:$2,dds!$4:$4)),2,FALSE()),VLOOKUP(TODAY(),STOCKHISTORY($A176,TODAY()),2,FALSE())),VLOOKUP(TODAY()-1,STOCKHISTORY($A176,TODAY()-1),2,FALSE())),VLOOKUP(TODAY()-2,STOCKHISTORY($A176,TODAY()-2),2,FALSE())),$E86)</f>
        <v/>
      </c>
      <c r="AA176" s="368" t="str">
        <f t="array" ref="AA176">IFERROR(IFERROR(IFERROR(IF(TODAY()&gt;=$H175,VLOOKUP(XLOOKUP(AA$115,dds!$2:$2,dds!$4:$4),STOCKHISTORY($A176,XLOOKUP(AA$115,dds!$2:$2,dds!$4:$4)),2,FALSE()),VLOOKUP(TODAY(),STOCKHISTORY($A176,TODAY()),2,FALSE())),VLOOKUP(TODAY()-1,STOCKHISTORY($A176,TODAY()-1),2,FALSE())),VLOOKUP(TODAY()-2,STOCKHISTORY($A176,TODAY()-2),2,FALSE())),$E86)</f>
        <v/>
      </c>
      <c r="AB176" s="368" t="str">
        <f t="array" ref="AB176">IFERROR(IFERROR(IFERROR(IF(TODAY()&gt;=$H175,VLOOKUP(XLOOKUP(AB$115,dds!$2:$2,dds!$4:$4),STOCKHISTORY($A176,XLOOKUP(AB$115,dds!$2:$2,dds!$4:$4)),2,FALSE()),VLOOKUP(TODAY(),STOCKHISTORY($A176,TODAY()),2,FALSE())),VLOOKUP(TODAY()-1,STOCKHISTORY($A176,TODAY()-1),2,FALSE())),VLOOKUP(TODAY()-2,STOCKHISTORY($A176,TODAY()-2),2,FALSE())),$E86)</f>
        <v/>
      </c>
      <c r="AC176" s="368" t="str">
        <f t="array" ref="AC176">IFERROR(IFERROR(IFERROR(IF(TODAY()&gt;=$H175,VLOOKUP(XLOOKUP(AC$115,dds!$2:$2,dds!$4:$4),STOCKHISTORY($A176,XLOOKUP(AC$115,dds!$2:$2,dds!$4:$4)),2,FALSE()),VLOOKUP(TODAY(),STOCKHISTORY($A176,TODAY()),2,FALSE())),VLOOKUP(TODAY()-1,STOCKHISTORY($A176,TODAY()-1),2,FALSE())),VLOOKUP(TODAY()-2,STOCKHISTORY($A176,TODAY()-2),2,FALSE())),$E86)</f>
        <v/>
      </c>
      <c r="AD176" s="368" t="str">
        <f t="array" ref="AD176">IFERROR(IFERROR(IFERROR(IF(TODAY()&gt;=$H175,VLOOKUP(XLOOKUP(AD$115,dds!$2:$2,dds!$4:$4),STOCKHISTORY($A176,XLOOKUP(AD$115,dds!$2:$2,dds!$4:$4)),2,FALSE()),VLOOKUP(TODAY(),STOCKHISTORY($A176,TODAY()),2,FALSE())),VLOOKUP(TODAY()-1,STOCKHISTORY($A176,TODAY()-1),2,FALSE())),VLOOKUP(TODAY()-2,STOCKHISTORY($A176,TODAY()-2),2,FALSE())),$E86)</f>
        <v/>
      </c>
      <c r="AE176" s="368" t="str">
        <f t="array" ref="AE176">IFERROR(IFERROR(IFERROR(IF(TODAY()&gt;=$H175,VLOOKUP(XLOOKUP(AE$115,dds!$2:$2,dds!$4:$4),STOCKHISTORY($A176,XLOOKUP(AE$115,dds!$2:$2,dds!$4:$4)),2,FALSE()),VLOOKUP(TODAY(),STOCKHISTORY($A176,TODAY()),2,FALSE())),VLOOKUP(TODAY()-1,STOCKHISTORY($A176,TODAY()-1),2,FALSE())),VLOOKUP(TODAY()-2,STOCKHISTORY($A176,TODAY()-2),2,FALSE())),$E86)</f>
        <v/>
      </c>
      <c r="AF176" s="368" t="str">
        <f t="array" ref="AF176">IFERROR(IFERROR(IFERROR(IF(TODAY()&gt;=$H175,VLOOKUP(XLOOKUP(AF$115,dds!$2:$2,dds!$4:$4),STOCKHISTORY($A176,XLOOKUP(AF$115,dds!$2:$2,dds!$4:$4)),2,FALSE()),VLOOKUP(TODAY(),STOCKHISTORY($A176,TODAY()),2,FALSE())),VLOOKUP(TODAY()-1,STOCKHISTORY($A176,TODAY()-1),2,FALSE())),VLOOKUP(TODAY()-2,STOCKHISTORY($A176,TODAY()-2),2,FALSE())),$E86)</f>
        <v/>
      </c>
      <c r="AG176" s="368" t="str">
        <f t="array" ref="AG176">IFERROR(IFERROR(IFERROR(IF(TODAY()&gt;=$H175,VLOOKUP(XLOOKUP(AG$115,dds!$2:$2,dds!$4:$4),STOCKHISTORY($A176,XLOOKUP(AG$115,dds!$2:$2,dds!$4:$4)),2,FALSE()),VLOOKUP(TODAY(),STOCKHISTORY($A176,TODAY()),2,FALSE())),VLOOKUP(TODAY()-1,STOCKHISTORY($A176,TODAY()-1),2,FALSE())),VLOOKUP(TODAY()-2,STOCKHISTORY($A176,TODAY()-2),2,FALSE())),$E86)</f>
        <v/>
      </c>
      <c r="AH176" s="368" t="str">
        <f t="array" ref="AH176">IFERROR(IFERROR(IFERROR(IF(TODAY()&gt;=$H175,VLOOKUP(XLOOKUP(AH$115,dds!$2:$2,dds!$4:$4),STOCKHISTORY($A176,XLOOKUP(AH$115,dds!$2:$2,dds!$4:$4)),2,FALSE()),VLOOKUP(TODAY(),STOCKHISTORY($A176,TODAY()),2,FALSE())),VLOOKUP(TODAY()-1,STOCKHISTORY($A176,TODAY()-1),2,FALSE())),VLOOKUP(TODAY()-2,STOCKHISTORY($A176,TODAY()-2),2,FALSE())),$E86)</f>
        <v/>
      </c>
      <c r="AI176" s="368" t="str">
        <f t="array" ref="AI176">IFERROR(IFERROR(IFERROR(IF(TODAY()&gt;=$H175,VLOOKUP(XLOOKUP(AI$115,dds!$2:$2,dds!$4:$4),STOCKHISTORY($A176,XLOOKUP(AI$115,dds!$2:$2,dds!$4:$4)),2,FALSE()),VLOOKUP(TODAY(),STOCKHISTORY($A176,TODAY()),2,FALSE())),VLOOKUP(TODAY()-1,STOCKHISTORY($A176,TODAY()-1),2,FALSE())),VLOOKUP(TODAY()-2,STOCKHISTORY($A176,TODAY()-2),2,FALSE())),$E86)</f>
        <v/>
      </c>
      <c r="AJ176" s="368" t="str">
        <f t="array" ref="AJ176">IFERROR(IFERROR(IFERROR(IF(TODAY()&gt;=$H175,VLOOKUP(XLOOKUP(AJ$115,dds!$2:$2,dds!$4:$4),STOCKHISTORY($A176,XLOOKUP(AJ$115,dds!$2:$2,dds!$4:$4)),2,FALSE()),VLOOKUP(TODAY(),STOCKHISTORY($A176,TODAY()),2,FALSE())),VLOOKUP(TODAY()-1,STOCKHISTORY($A176,TODAY()-1),2,FALSE())),VLOOKUP(TODAY()-2,STOCKHISTORY($A176,TODAY()-2),2,FALSE())),$E86)</f>
        <v/>
      </c>
      <c r="AK176" s="368" t="str">
        <f t="array" ref="AK176">IFERROR(IFERROR(IFERROR(IF(TODAY()&gt;=$H175,VLOOKUP(XLOOKUP(AK$115,dds!$2:$2,dds!$4:$4),STOCKHISTORY($A176,XLOOKUP(AK$115,dds!$2:$2,dds!$4:$4)),2,FALSE()),VLOOKUP(TODAY(),STOCKHISTORY($A176,TODAY()),2,FALSE())),VLOOKUP(TODAY()-1,STOCKHISTORY($A176,TODAY()-1),2,FALSE())),VLOOKUP(TODAY()-2,STOCKHISTORY($A176,TODAY()-2),2,FALSE())),$E86)</f>
        <v/>
      </c>
      <c r="AL176" s="368" t="str">
        <f t="array" ref="AL176">IFERROR(IFERROR(IFERROR(IF(TODAY()&gt;=$H175,VLOOKUP(XLOOKUP(AL$115,dds!$2:$2,dds!$4:$4),STOCKHISTORY($A176,XLOOKUP(AL$115,dds!$2:$2,dds!$4:$4)),2,FALSE()),VLOOKUP(TODAY(),STOCKHISTORY($A176,TODAY()),2,FALSE())),VLOOKUP(TODAY()-1,STOCKHISTORY($A176,TODAY()-1),2,FALSE())),VLOOKUP(TODAY()-2,STOCKHISTORY($A176,TODAY()-2),2,FALSE())),$E86)</f>
        <v/>
      </c>
      <c r="AM176" s="368" t="str">
        <f t="array" ref="AM176">IFERROR(IFERROR(IFERROR(IF(TODAY()&gt;=$H175,VLOOKUP(XLOOKUP(AM$115,dds!$2:$2,dds!$4:$4),STOCKHISTORY($A176,XLOOKUP(AM$115,dds!$2:$2,dds!$4:$4)),2,FALSE()),VLOOKUP(TODAY(),STOCKHISTORY($A176,TODAY()),2,FALSE())),VLOOKUP(TODAY()-1,STOCKHISTORY($A176,TODAY()-1),2,FALSE())),VLOOKUP(TODAY()-2,STOCKHISTORY($A176,TODAY()-2),2,FALSE())),$E86)</f>
        <v/>
      </c>
      <c r="AN176" s="368" t="str">
        <f t="array" ref="AN176">IFERROR(IFERROR(IFERROR(IF(TODAY()&gt;=$H175,VLOOKUP(XLOOKUP(AN$115,dds!$2:$2,dds!$4:$4),STOCKHISTORY($A176,XLOOKUP(AN$115,dds!$2:$2,dds!$4:$4)),2,FALSE()),VLOOKUP(TODAY(),STOCKHISTORY($A176,TODAY()),2,FALSE())),VLOOKUP(TODAY()-1,STOCKHISTORY($A176,TODAY()-1),2,FALSE())),VLOOKUP(TODAY()-2,STOCKHISTORY($A176,TODAY()-2),2,FALSE())),$E86)</f>
        <v/>
      </c>
      <c r="AO176" s="368" t="str">
        <f t="array" ref="AO176">IFERROR(IFERROR(IFERROR(IF(TODAY()&gt;=$H175,VLOOKUP(XLOOKUP(AO$115,dds!$2:$2,dds!$4:$4),STOCKHISTORY($A176,XLOOKUP(AO$115,dds!$2:$2,dds!$4:$4)),2,FALSE()),VLOOKUP(TODAY(),STOCKHISTORY($A176,TODAY()),2,FALSE())),VLOOKUP(TODAY()-1,STOCKHISTORY($A176,TODAY()-1),2,FALSE())),VLOOKUP(TODAY()-2,STOCKHISTORY($A176,TODAY()-2),2,FALSE())),$E86)</f>
        <v/>
      </c>
      <c r="AP176" s="368" t="str">
        <f t="array" ref="AP176">IFERROR(IFERROR(IFERROR(IF(TODAY()&gt;=$H175,VLOOKUP(XLOOKUP(AP$115,dds!$2:$2,dds!$4:$4),STOCKHISTORY($A176,XLOOKUP(AP$115,dds!$2:$2,dds!$4:$4)),2,FALSE()),VLOOKUP(TODAY(),STOCKHISTORY($A176,TODAY()),2,FALSE())),VLOOKUP(TODAY()-1,STOCKHISTORY($A176,TODAY()-1),2,FALSE())),VLOOKUP(TODAY()-2,STOCKHISTORY($A176,TODAY()-2),2,FALSE())),$E86)</f>
        <v/>
      </c>
      <c r="AQ176" s="368" t="str">
        <f t="array" ref="AQ176">IFERROR(IFERROR(IFERROR(IF(TODAY()&gt;=$H175,VLOOKUP(XLOOKUP(AQ$115,dds!$2:$2,dds!$4:$4),STOCKHISTORY($A176,XLOOKUP(AQ$115,dds!$2:$2,dds!$4:$4)),2,FALSE()),VLOOKUP(TODAY(),STOCKHISTORY($A176,TODAY()),2,FALSE())),VLOOKUP(TODAY()-1,STOCKHISTORY($A176,TODAY()-1),2,FALSE())),VLOOKUP(TODAY()-2,STOCKHISTORY($A176,TODAY()-2),2,FALSE())),$E86)</f>
        <v/>
      </c>
      <c r="AR176" s="368" t="str">
        <f t="array" ref="AR176">IFERROR(IFERROR(IFERROR(IF(TODAY()&gt;=$H175,VLOOKUP(XLOOKUP(AR$115,dds!$2:$2,dds!$4:$4),STOCKHISTORY($A176,XLOOKUP(AR$115,dds!$2:$2,dds!$4:$4)),2,FALSE()),VLOOKUP(TODAY(),STOCKHISTORY($A176,TODAY()),2,FALSE())),VLOOKUP(TODAY()-1,STOCKHISTORY($A176,TODAY()-1),2,FALSE())),VLOOKUP(TODAY()-2,STOCKHISTORY($A176,TODAY()-2),2,FALSE())),$E86)</f>
        <v/>
      </c>
      <c r="AS176" s="368" t="str">
        <f t="array" ref="AS176">IFERROR(IFERROR(IFERROR(IF(TODAY()&gt;=$H175,VLOOKUP(XLOOKUP(AS$115,dds!$2:$2,dds!$4:$4),STOCKHISTORY($A176,XLOOKUP(AS$115,dds!$2:$2,dds!$4:$4)),2,FALSE()),VLOOKUP(TODAY(),STOCKHISTORY($A176,TODAY()),2,FALSE())),VLOOKUP(TODAY()-1,STOCKHISTORY($A176,TODAY()-1),2,FALSE())),VLOOKUP(TODAY()-2,STOCKHISTORY($A176,TODAY()-2),2,FALSE())),$E86)</f>
        <v/>
      </c>
      <c r="AT176" s="368" t="str">
        <f t="array" ref="AT176">IFERROR(IFERROR(IFERROR(IF(TODAY()&gt;=$H175,VLOOKUP(XLOOKUP(AT$115,dds!$2:$2,dds!$4:$4),STOCKHISTORY($A176,XLOOKUP(AT$115,dds!$2:$2,dds!$4:$4)),2,FALSE()),VLOOKUP(TODAY(),STOCKHISTORY($A176,TODAY()),2,FALSE())),VLOOKUP(TODAY()-1,STOCKHISTORY($A176,TODAY()-1),2,FALSE())),VLOOKUP(TODAY()-2,STOCKHISTORY($A176,TODAY()-2),2,FALSE())),$E86)</f>
        <v/>
      </c>
      <c r="AU176" s="368" t="str">
        <f t="array" ref="AU176">IFERROR(IFERROR(IFERROR(IF(TODAY()&gt;=$H175,VLOOKUP(XLOOKUP(AU$115,dds!$2:$2,dds!$4:$4),STOCKHISTORY($A176,XLOOKUP(AU$115,dds!$2:$2,dds!$4:$4)),2,FALSE()),VLOOKUP(TODAY(),STOCKHISTORY($A176,TODAY()),2,FALSE())),VLOOKUP(TODAY()-1,STOCKHISTORY($A176,TODAY()-1),2,FALSE())),VLOOKUP(TODAY()-2,STOCKHISTORY($A176,TODAY()-2),2,FALSE())),$E86)</f>
        <v/>
      </c>
      <c r="AV176" s="368" t="str">
        <f t="array" ref="AV176">IFERROR(IFERROR(IFERROR(IF(TODAY()&gt;=$H175,VLOOKUP(XLOOKUP(AV$115,dds!$2:$2,dds!$4:$4),STOCKHISTORY($A176,XLOOKUP(AV$115,dds!$2:$2,dds!$4:$4)),2,FALSE()),VLOOKUP(TODAY(),STOCKHISTORY($A176,TODAY()),2,FALSE())),VLOOKUP(TODAY()-1,STOCKHISTORY($A176,TODAY()-1),2,FALSE())),VLOOKUP(TODAY()-2,STOCKHISTORY($A176,TODAY()-2),2,FALSE())),$E86)</f>
        <v/>
      </c>
      <c r="AW176" s="368" t="str">
        <f t="array" ref="AW176">IFERROR(IFERROR(IFERROR(IF(TODAY()&gt;=$H175,VLOOKUP(XLOOKUP(AW$115,dds!$2:$2,dds!$4:$4),STOCKHISTORY($A176,XLOOKUP(AW$115,dds!$2:$2,dds!$4:$4)),2,FALSE()),VLOOKUP(TODAY(),STOCKHISTORY($A176,TODAY()),2,FALSE())),VLOOKUP(TODAY()-1,STOCKHISTORY($A176,TODAY()-1),2,FALSE())),VLOOKUP(TODAY()-2,STOCKHISTORY($A176,TODAY()-2),2,FALSE())),$E86)</f>
        <v/>
      </c>
      <c r="AX176" s="368" t="str">
        <f t="array" ref="AX176">IFERROR(IFERROR(IFERROR(IF(TODAY()&gt;=$H175,VLOOKUP(XLOOKUP(AX$115,dds!$2:$2,dds!$4:$4),STOCKHISTORY($A176,XLOOKUP(AX$115,dds!$2:$2,dds!$4:$4)),2,FALSE()),VLOOKUP(TODAY(),STOCKHISTORY($A176,TODAY()),2,FALSE())),VLOOKUP(TODAY()-1,STOCKHISTORY($A176,TODAY()-1),2,FALSE())),VLOOKUP(TODAY()-2,STOCKHISTORY($A176,TODAY()-2),2,FALSE())),$E86)</f>
        <v/>
      </c>
      <c r="AY176" s="368" t="str">
        <f t="array" ref="AY176">IFERROR(IFERROR(IFERROR(IF(TODAY()&gt;=$H175,VLOOKUP(XLOOKUP(AY$115,dds!$2:$2,dds!$4:$4),STOCKHISTORY($A176,XLOOKUP(AY$115,dds!$2:$2,dds!$4:$4)),2,FALSE()),VLOOKUP(TODAY(),STOCKHISTORY($A176,TODAY()),2,FALSE())),VLOOKUP(TODAY()-1,STOCKHISTORY($A176,TODAY()-1),2,FALSE())),VLOOKUP(TODAY()-2,STOCKHISTORY($A176,TODAY()-2),2,FALSE())),$E86)</f>
        <v/>
      </c>
      <c r="AZ176" s="368" t="str">
        <f t="array" ref="AZ176">IFERROR(IFERROR(IFERROR(IF(TODAY()&gt;=$H175,VLOOKUP(XLOOKUP(AZ$115,dds!$2:$2,dds!$4:$4),STOCKHISTORY($A176,XLOOKUP(AZ$115,dds!$2:$2,dds!$4:$4)),2,FALSE()),VLOOKUP(TODAY(),STOCKHISTORY($A176,TODAY()),2,FALSE())),VLOOKUP(TODAY()-1,STOCKHISTORY($A176,TODAY()-1),2,FALSE())),VLOOKUP(TODAY()-2,STOCKHISTORY($A176,TODAY()-2),2,FALSE())),$E86)</f>
        <v/>
      </c>
      <c r="BA176" s="368" t="str">
        <f t="array" ref="BA176">IFERROR(IFERROR(IFERROR(IF(TODAY()&gt;=$H175,VLOOKUP(XLOOKUP(BA$115,dds!$2:$2,dds!$4:$4),STOCKHISTORY($A176,XLOOKUP(BA$115,dds!$2:$2,dds!$4:$4)),2,FALSE()),VLOOKUP(TODAY(),STOCKHISTORY($A176,TODAY()),2,FALSE())),VLOOKUP(TODAY()-1,STOCKHISTORY($A176,TODAY()-1),2,FALSE())),VLOOKUP(TODAY()-2,STOCKHISTORY($A176,TODAY()-2),2,FALSE())),$E86)</f>
        <v/>
      </c>
      <c r="BB176" s="368" t="str">
        <f t="array" ref="BB176">IFERROR(IFERROR(IFERROR(IF(TODAY()&gt;=$H175,VLOOKUP(XLOOKUP(BB$115,dds!$2:$2,dds!$4:$4),STOCKHISTORY($A176,XLOOKUP(BB$115,dds!$2:$2,dds!$4:$4)),2,FALSE()),VLOOKUP(TODAY(),STOCKHISTORY($A176,TODAY()),2,FALSE())),VLOOKUP(TODAY()-1,STOCKHISTORY($A176,TODAY()-1),2,FALSE())),VLOOKUP(TODAY()-2,STOCKHISTORY($A176,TODAY()-2),2,FALSE())),$E86)</f>
        <v/>
      </c>
      <c r="BC176" s="368" t="str">
        <f t="array" ref="BC176">IFERROR(IFERROR(IFERROR(IF(TODAY()&gt;=$H175,VLOOKUP(XLOOKUP(BC$115,dds!$2:$2,dds!$4:$4),STOCKHISTORY($A176,XLOOKUP(BC$115,dds!$2:$2,dds!$4:$4)),2,FALSE()),VLOOKUP(TODAY(),STOCKHISTORY($A176,TODAY()),2,FALSE())),VLOOKUP(TODAY()-1,STOCKHISTORY($A176,TODAY()-1),2,FALSE())),VLOOKUP(TODAY()-2,STOCKHISTORY($A176,TODAY()-2),2,FALSE())),$E86)</f>
        <v/>
      </c>
      <c r="BD176" s="368" t="str">
        <f t="array" ref="BD176">IFERROR(IFERROR(IFERROR(IF(TODAY()&gt;=$H175,VLOOKUP(XLOOKUP(BD$115,dds!$2:$2,dds!$4:$4),STOCKHISTORY($A176,XLOOKUP(BD$115,dds!$2:$2,dds!$4:$4)),2,FALSE()),VLOOKUP(TODAY(),STOCKHISTORY($A176,TODAY()),2,FALSE())),VLOOKUP(TODAY()-1,STOCKHISTORY($A176,TODAY()-1),2,FALSE())),VLOOKUP(TODAY()-2,STOCKHISTORY($A176,TODAY()-2),2,FALSE())),$E86)</f>
        <v/>
      </c>
      <c r="BE176" s="368" t="str">
        <f t="array" ref="BE176">IFERROR(IFERROR(IFERROR(IF(TODAY()&gt;=$H175,VLOOKUP(XLOOKUP(BE$115,dds!$2:$2,dds!$4:$4),STOCKHISTORY($A176,XLOOKUP(BE$115,dds!$2:$2,dds!$4:$4)),2,FALSE()),VLOOKUP(TODAY(),STOCKHISTORY($A176,TODAY()),2,FALSE())),VLOOKUP(TODAY()-1,STOCKHISTORY($A176,TODAY()-1),2,FALSE())),VLOOKUP(TODAY()-2,STOCKHISTORY($A176,TODAY()-2),2,FALSE())),$E86)</f>
        <v/>
      </c>
      <c r="BF176" s="368" t="str">
        <f t="array" ref="BF176">IFERROR(IFERROR(IFERROR(IF(TODAY()&gt;=$H175,VLOOKUP(XLOOKUP(BF$115,dds!$2:$2,dds!$4:$4),STOCKHISTORY($A176,XLOOKUP(BF$115,dds!$2:$2,dds!$4:$4)),2,FALSE()),VLOOKUP(TODAY(),STOCKHISTORY($A176,TODAY()),2,FALSE())),VLOOKUP(TODAY()-1,STOCKHISTORY($A176,TODAY()-1),2,FALSE())),VLOOKUP(TODAY()-2,STOCKHISTORY($A176,TODAY()-2),2,FALSE())),$E86)</f>
        <v/>
      </c>
      <c r="BG176" s="368" t="str">
        <f t="array" ref="BG176">IFERROR(IFERROR(IFERROR(IF(TODAY()&gt;=$H175,VLOOKUP(XLOOKUP(BG$115,dds!$2:$2,dds!$4:$4),STOCKHISTORY($A176,XLOOKUP(BG$115,dds!$2:$2,dds!$4:$4)),2,FALSE()),VLOOKUP(TODAY(),STOCKHISTORY($A176,TODAY()),2,FALSE())),VLOOKUP(TODAY()-1,STOCKHISTORY($A176,TODAY()-1),2,FALSE())),VLOOKUP(TODAY()-2,STOCKHISTORY($A176,TODAY()-2),2,FALSE())),$E86)</f>
        <v/>
      </c>
      <c r="BH176" s="368" t="str">
        <f t="array" ref="BH176">IFERROR(IFERROR(IFERROR(IF(TODAY()&gt;=$H175,VLOOKUP(XLOOKUP(BH$115,dds!$2:$2,dds!$4:$4),STOCKHISTORY($A176,XLOOKUP(BH$115,dds!$2:$2,dds!$4:$4)),2,FALSE()),VLOOKUP(TODAY(),STOCKHISTORY($A176,TODAY()),2,FALSE())),VLOOKUP(TODAY()-1,STOCKHISTORY($A176,TODAY()-1),2,FALSE())),VLOOKUP(TODAY()-2,STOCKHISTORY($A176,TODAY()-2),2,FALSE())),$E86)</f>
        <v/>
      </c>
      <c r="BI176" s="368" t="str">
        <f t="array" ref="BI176">IFERROR(IFERROR(IFERROR(IF(TODAY()&gt;=$H175,VLOOKUP(XLOOKUP(BI$115,dds!$2:$2,dds!$4:$4),STOCKHISTORY($A176,XLOOKUP(BI$115,dds!$2:$2,dds!$4:$4)),2,FALSE()),VLOOKUP(TODAY(),STOCKHISTORY($A176,TODAY()),2,FALSE())),VLOOKUP(TODAY()-1,STOCKHISTORY($A176,TODAY()-1),2,FALSE())),VLOOKUP(TODAY()-2,STOCKHISTORY($A176,TODAY()-2),2,FALSE())),$E86)</f>
        <v/>
      </c>
      <c r="BJ176" s="368" t="str">
        <f t="array" ref="BJ176">IFERROR(IFERROR(IFERROR(IF(TODAY()&gt;=$H175,VLOOKUP(XLOOKUP(BJ$115,dds!$2:$2,dds!$4:$4),STOCKHISTORY($A176,XLOOKUP(BJ$115,dds!$2:$2,dds!$4:$4)),2,FALSE()),VLOOKUP(TODAY(),STOCKHISTORY($A176,TODAY()),2,FALSE())),VLOOKUP(TODAY()-1,STOCKHISTORY($A176,TODAY()-1),2,FALSE())),VLOOKUP(TODAY()-2,STOCKHISTORY($A176,TODAY()-2),2,FALSE())),$E86)</f>
        <v/>
      </c>
      <c r="BK176" s="368" t="str">
        <f t="array" ref="BK176">IFERROR(IFERROR(IFERROR(IF(TODAY()&gt;=$H175,VLOOKUP(XLOOKUP(BK$115,dds!$2:$2,dds!$4:$4),STOCKHISTORY($A176,XLOOKUP(BK$115,dds!$2:$2,dds!$4:$4)),2,FALSE()),VLOOKUP(TODAY(),STOCKHISTORY($A176,TODAY()),2,FALSE())),VLOOKUP(TODAY()-1,STOCKHISTORY($A176,TODAY()-1),2,FALSE())),VLOOKUP(TODAY()-2,STOCKHISTORY($A176,TODAY()-2),2,FALSE())),$E86)</f>
        <v/>
      </c>
      <c r="BL176" s="368" t="str">
        <f t="array" ref="BL176">IFERROR(IFERROR(IFERROR(IF(TODAY()&gt;=$H175,VLOOKUP(XLOOKUP(BL$115,dds!$2:$2,dds!$4:$4),STOCKHISTORY($A176,XLOOKUP(BL$115,dds!$2:$2,dds!$4:$4)),2,FALSE()),VLOOKUP(TODAY(),STOCKHISTORY($A176,TODAY()),2,FALSE())),VLOOKUP(TODAY()-1,STOCKHISTORY($A176,TODAY()-1),2,FALSE())),VLOOKUP(TODAY()-2,STOCKHISTORY($A176,TODAY()-2),2,FALSE())),$E86)</f>
        <v/>
      </c>
    </row>
    <row r="177" ht="14.25" customHeight="1">
      <c r="A177" s="367"/>
      <c r="B177" s="367"/>
      <c r="C177" s="440" t="str">
        <f t="shared" si="2"/>
        <v/>
      </c>
      <c r="D177" s="367"/>
      <c r="E177" s="368" t="str">
        <f t="array" ref="E177">IFERROR(IFERROR(IFERROR(IF(TODAY()&gt;=$H176,VLOOKUP(XLOOKUP(E$115,dds!$2:$2,dds!$4:$4),STOCKHISTORY($A177,XLOOKUP(E$115,dds!$2:$2,dds!$4:$4)),2,FALSE()),VLOOKUP(TODAY(),STOCKHISTORY($A177,TODAY()),2,FALSE())),VLOOKUP(TODAY()-1,STOCKHISTORY($A177,TODAY()-1),2,FALSE())),VLOOKUP(TODAY()-2,STOCKHISTORY($A177,TODAY()-2),2,FALSE())),$E87)</f>
        <v/>
      </c>
      <c r="F177" s="368" t="str">
        <f t="array" ref="F177">IFERROR(IFERROR(IFERROR(IF(TODAY()&gt;=$H176,VLOOKUP(XLOOKUP(F$115,dds!$2:$2,dds!$4:$4),STOCKHISTORY($A177,XLOOKUP(F$115,dds!$2:$2,dds!$4:$4)),2,FALSE()),VLOOKUP(TODAY(),STOCKHISTORY($A177,TODAY()),2,FALSE())),VLOOKUP(TODAY()-1,STOCKHISTORY($A177,TODAY()-1),2,FALSE())),VLOOKUP(TODAY()-2,STOCKHISTORY($A177,TODAY()-2),2,FALSE())),$E87)</f>
        <v/>
      </c>
      <c r="G177" s="368" t="str">
        <f t="array" ref="G177">IFERROR(IFERROR(IFERROR(IF(TODAY()&gt;=$H176,VLOOKUP(XLOOKUP(G$115,dds!$2:$2,dds!$4:$4),STOCKHISTORY($A177,XLOOKUP(G$115,dds!$2:$2,dds!$4:$4)),2,FALSE()),VLOOKUP(TODAY(),STOCKHISTORY($A177,TODAY()),2,FALSE())),VLOOKUP(TODAY()-1,STOCKHISTORY($A177,TODAY()-1),2,FALSE())),VLOOKUP(TODAY()-2,STOCKHISTORY($A177,TODAY()-2),2,FALSE())),$E87)</f>
        <v/>
      </c>
      <c r="H177" s="368" t="str">
        <f t="array" ref="H177">IFERROR(IFERROR(IFERROR(IF(TODAY()&gt;=$H176,VLOOKUP(XLOOKUP(H$115,dds!$2:$2,dds!$4:$4),STOCKHISTORY($A177,XLOOKUP(H$115,dds!$2:$2,dds!$4:$4)),2,FALSE()),VLOOKUP(TODAY(),STOCKHISTORY($A177,TODAY()),2,FALSE())),VLOOKUP(TODAY()-1,STOCKHISTORY($A177,TODAY()-1),2,FALSE())),VLOOKUP(TODAY()-2,STOCKHISTORY($A177,TODAY()-2),2,FALSE())),$E87)</f>
        <v/>
      </c>
      <c r="I177" s="368" t="str">
        <f t="array" ref="I177">IFERROR(IFERROR(IFERROR(IF(TODAY()&gt;=$H176,VLOOKUP(XLOOKUP(I$115,dds!$2:$2,dds!$4:$4),STOCKHISTORY($A177,XLOOKUP(I$115,dds!$2:$2,dds!$4:$4)),2,FALSE()),VLOOKUP(TODAY(),STOCKHISTORY($A177,TODAY()),2,FALSE())),VLOOKUP(TODAY()-1,STOCKHISTORY($A177,TODAY()-1),2,FALSE())),VLOOKUP(TODAY()-2,STOCKHISTORY($A177,TODAY()-2),2,FALSE())),$E87)</f>
        <v/>
      </c>
      <c r="J177" s="368" t="str">
        <f t="array" ref="J177">IFERROR(IFERROR(IFERROR(IF(TODAY()&gt;=$H176,VLOOKUP(XLOOKUP(J$115,dds!$2:$2,dds!$4:$4),STOCKHISTORY($A177,XLOOKUP(J$115,dds!$2:$2,dds!$4:$4)),2,FALSE()),VLOOKUP(TODAY(),STOCKHISTORY($A177,TODAY()),2,FALSE())),VLOOKUP(TODAY()-1,STOCKHISTORY($A177,TODAY()-1),2,FALSE())),VLOOKUP(TODAY()-2,STOCKHISTORY($A177,TODAY()-2),2,FALSE())),$E87)</f>
        <v/>
      </c>
      <c r="K177" s="368" t="str">
        <f t="array" ref="K177">IFERROR(IFERROR(IFERROR(IF(TODAY()&gt;=$H176,VLOOKUP(XLOOKUP(K$115,dds!$2:$2,dds!$4:$4),STOCKHISTORY($A177,XLOOKUP(K$115,dds!$2:$2,dds!$4:$4)),2,FALSE()),VLOOKUP(TODAY(),STOCKHISTORY($A177,TODAY()),2,FALSE())),VLOOKUP(TODAY()-1,STOCKHISTORY($A177,TODAY()-1),2,FALSE())),VLOOKUP(TODAY()-2,STOCKHISTORY($A177,TODAY()-2),2,FALSE())),$E87)</f>
        <v/>
      </c>
      <c r="L177" s="368" t="str">
        <f t="array" ref="L177">IFERROR(IFERROR(IFERROR(IF(TODAY()&gt;=$H176,VLOOKUP(XLOOKUP(L$115,dds!$2:$2,dds!$4:$4),STOCKHISTORY($A177,XLOOKUP(L$115,dds!$2:$2,dds!$4:$4)),2,FALSE()),VLOOKUP(TODAY(),STOCKHISTORY($A177,TODAY()),2,FALSE())),VLOOKUP(TODAY()-1,STOCKHISTORY($A177,TODAY()-1),2,FALSE())),VLOOKUP(TODAY()-2,STOCKHISTORY($A177,TODAY()-2),2,FALSE())),$E87)</f>
        <v/>
      </c>
      <c r="M177" s="368" t="str">
        <f t="array" ref="M177">IFERROR(IFERROR(IFERROR(IF(TODAY()&gt;=$H176,VLOOKUP(XLOOKUP(M$115,dds!$2:$2,dds!$4:$4),STOCKHISTORY($A177,XLOOKUP(M$115,dds!$2:$2,dds!$4:$4)),2,FALSE()),VLOOKUP(TODAY(),STOCKHISTORY($A177,TODAY()),2,FALSE())),VLOOKUP(TODAY()-1,STOCKHISTORY($A177,TODAY()-1),2,FALSE())),VLOOKUP(TODAY()-2,STOCKHISTORY($A177,TODAY()-2),2,FALSE())),$E87)</f>
        <v/>
      </c>
      <c r="N177" s="368" t="str">
        <f t="array" ref="N177">IFERROR(IFERROR(IFERROR(IF(TODAY()&gt;=$H176,VLOOKUP(XLOOKUP(N$115,dds!$2:$2,dds!$4:$4),STOCKHISTORY($A177,XLOOKUP(N$115,dds!$2:$2,dds!$4:$4)),2,FALSE()),VLOOKUP(TODAY(),STOCKHISTORY($A177,TODAY()),2,FALSE())),VLOOKUP(TODAY()-1,STOCKHISTORY($A177,TODAY()-1),2,FALSE())),VLOOKUP(TODAY()-2,STOCKHISTORY($A177,TODAY()-2),2,FALSE())),$E87)</f>
        <v/>
      </c>
      <c r="O177" s="368" t="str">
        <f t="array" ref="O177">IFERROR(IFERROR(IFERROR(IF(TODAY()&gt;=$H176,VLOOKUP(XLOOKUP(O$115,dds!$2:$2,dds!$4:$4),STOCKHISTORY($A177,XLOOKUP(O$115,dds!$2:$2,dds!$4:$4)),2,FALSE()),VLOOKUP(TODAY(),STOCKHISTORY($A177,TODAY()),2,FALSE())),VLOOKUP(TODAY()-1,STOCKHISTORY($A177,TODAY()-1),2,FALSE())),VLOOKUP(TODAY()-2,STOCKHISTORY($A177,TODAY()-2),2,FALSE())),$E87)</f>
        <v/>
      </c>
      <c r="P177" s="368" t="str">
        <f t="array" ref="P177">IFERROR(IFERROR(IFERROR(IF(TODAY()&gt;=$H176,VLOOKUP(XLOOKUP(P$115,dds!$2:$2,dds!$4:$4),STOCKHISTORY($A177,XLOOKUP(P$115,dds!$2:$2,dds!$4:$4)),2,FALSE()),VLOOKUP(TODAY(),STOCKHISTORY($A177,TODAY()),2,FALSE())),VLOOKUP(TODAY()-1,STOCKHISTORY($A177,TODAY()-1),2,FALSE())),VLOOKUP(TODAY()-2,STOCKHISTORY($A177,TODAY()-2),2,FALSE())),$E87)</f>
        <v/>
      </c>
      <c r="Q177" s="368" t="str">
        <f t="array" ref="Q177">IFERROR(IFERROR(IFERROR(IF(TODAY()&gt;=$H176,VLOOKUP(XLOOKUP(Q$115,dds!$2:$2,dds!$4:$4),STOCKHISTORY($A177,XLOOKUP(Q$115,dds!$2:$2,dds!$4:$4)),2,FALSE()),VLOOKUP(TODAY(),STOCKHISTORY($A177,TODAY()),2,FALSE())),VLOOKUP(TODAY()-1,STOCKHISTORY($A177,TODAY()-1),2,FALSE())),VLOOKUP(TODAY()-2,STOCKHISTORY($A177,TODAY()-2),2,FALSE())),$E87)</f>
        <v/>
      </c>
      <c r="R177" s="368" t="str">
        <f t="array" ref="R177">IFERROR(IFERROR(IFERROR(IF(TODAY()&gt;=$H176,VLOOKUP(XLOOKUP(R$115,dds!$2:$2,dds!$4:$4),STOCKHISTORY($A177,XLOOKUP(R$115,dds!$2:$2,dds!$4:$4)),2,FALSE()),VLOOKUP(TODAY(),STOCKHISTORY($A177,TODAY()),2,FALSE())),VLOOKUP(TODAY()-1,STOCKHISTORY($A177,TODAY()-1),2,FALSE())),VLOOKUP(TODAY()-2,STOCKHISTORY($A177,TODAY()-2),2,FALSE())),$E87)</f>
        <v/>
      </c>
      <c r="S177" s="368" t="str">
        <f t="array" ref="S177">IFERROR(IFERROR(IFERROR(IF(TODAY()&gt;=$H176,VLOOKUP(XLOOKUP(S$115,dds!$2:$2,dds!$4:$4),STOCKHISTORY($A177,XLOOKUP(S$115,dds!$2:$2,dds!$4:$4)),2,FALSE()),VLOOKUP(TODAY(),STOCKHISTORY($A177,TODAY()),2,FALSE())),VLOOKUP(TODAY()-1,STOCKHISTORY($A177,TODAY()-1),2,FALSE())),VLOOKUP(TODAY()-2,STOCKHISTORY($A177,TODAY()-2),2,FALSE())),$E87)</f>
        <v/>
      </c>
      <c r="T177" s="368" t="str">
        <f t="array" ref="T177">IFERROR(IFERROR(IFERROR(IF(TODAY()&gt;=$H176,VLOOKUP(XLOOKUP(T$115,dds!$2:$2,dds!$4:$4),STOCKHISTORY($A177,XLOOKUP(T$115,dds!$2:$2,dds!$4:$4)),2,FALSE()),VLOOKUP(TODAY(),STOCKHISTORY($A177,TODAY()),2,FALSE())),VLOOKUP(TODAY()-1,STOCKHISTORY($A177,TODAY()-1),2,FALSE())),VLOOKUP(TODAY()-2,STOCKHISTORY($A177,TODAY()-2),2,FALSE())),$E87)</f>
        <v/>
      </c>
      <c r="U177" s="368" t="str">
        <f t="array" ref="U177">IFERROR(IFERROR(IFERROR(IF(TODAY()&gt;=$H176,VLOOKUP(XLOOKUP(U$115,dds!$2:$2,dds!$4:$4),STOCKHISTORY($A177,XLOOKUP(U$115,dds!$2:$2,dds!$4:$4)),2,FALSE()),VLOOKUP(TODAY(),STOCKHISTORY($A177,TODAY()),2,FALSE())),VLOOKUP(TODAY()-1,STOCKHISTORY($A177,TODAY()-1),2,FALSE())),VLOOKUP(TODAY()-2,STOCKHISTORY($A177,TODAY()-2),2,FALSE())),$E87)</f>
        <v/>
      </c>
      <c r="V177" s="368" t="str">
        <f t="array" ref="V177">IFERROR(IFERROR(IFERROR(IF(TODAY()&gt;=$H176,VLOOKUP(XLOOKUP(V$115,dds!$2:$2,dds!$4:$4),STOCKHISTORY($A177,XLOOKUP(V$115,dds!$2:$2,dds!$4:$4)),2,FALSE()),VLOOKUP(TODAY(),STOCKHISTORY($A177,TODAY()),2,FALSE())),VLOOKUP(TODAY()-1,STOCKHISTORY($A177,TODAY()-1),2,FALSE())),VLOOKUP(TODAY()-2,STOCKHISTORY($A177,TODAY()-2),2,FALSE())),$E87)</f>
        <v/>
      </c>
      <c r="W177" s="368" t="str">
        <f t="array" ref="W177">IFERROR(IFERROR(IFERROR(IF(TODAY()&gt;=$H176,VLOOKUP(XLOOKUP(W$115,dds!$2:$2,dds!$4:$4),STOCKHISTORY($A177,XLOOKUP(W$115,dds!$2:$2,dds!$4:$4)),2,FALSE()),VLOOKUP(TODAY(),STOCKHISTORY($A177,TODAY()),2,FALSE())),VLOOKUP(TODAY()-1,STOCKHISTORY($A177,TODAY()-1),2,FALSE())),VLOOKUP(TODAY()-2,STOCKHISTORY($A177,TODAY()-2),2,FALSE())),$E87)</f>
        <v/>
      </c>
      <c r="X177" s="368" t="str">
        <f t="array" ref="X177">IFERROR(IFERROR(IFERROR(IF(TODAY()&gt;=$H176,VLOOKUP(XLOOKUP(X$115,dds!$2:$2,dds!$4:$4),STOCKHISTORY($A177,XLOOKUP(X$115,dds!$2:$2,dds!$4:$4)),2,FALSE()),VLOOKUP(TODAY(),STOCKHISTORY($A177,TODAY()),2,FALSE())),VLOOKUP(TODAY()-1,STOCKHISTORY($A177,TODAY()-1),2,FALSE())),VLOOKUP(TODAY()-2,STOCKHISTORY($A177,TODAY()-2),2,FALSE())),$E87)</f>
        <v/>
      </c>
      <c r="Y177" s="368" t="str">
        <f t="array" ref="Y177">IFERROR(IFERROR(IFERROR(IF(TODAY()&gt;=$H176,VLOOKUP(XLOOKUP(Y$115,dds!$2:$2,dds!$4:$4),STOCKHISTORY($A177,XLOOKUP(Y$115,dds!$2:$2,dds!$4:$4)),2,FALSE()),VLOOKUP(TODAY(),STOCKHISTORY($A177,TODAY()),2,FALSE())),VLOOKUP(TODAY()-1,STOCKHISTORY($A177,TODAY()-1),2,FALSE())),VLOOKUP(TODAY()-2,STOCKHISTORY($A177,TODAY()-2),2,FALSE())),$E87)</f>
        <v/>
      </c>
      <c r="Z177" s="368" t="str">
        <f t="array" ref="Z177">IFERROR(IFERROR(IFERROR(IF(TODAY()&gt;=$H176,VLOOKUP(XLOOKUP(Z$115,dds!$2:$2,dds!$4:$4),STOCKHISTORY($A177,XLOOKUP(Z$115,dds!$2:$2,dds!$4:$4)),2,FALSE()),VLOOKUP(TODAY(),STOCKHISTORY($A177,TODAY()),2,FALSE())),VLOOKUP(TODAY()-1,STOCKHISTORY($A177,TODAY()-1),2,FALSE())),VLOOKUP(TODAY()-2,STOCKHISTORY($A177,TODAY()-2),2,FALSE())),$E87)</f>
        <v/>
      </c>
      <c r="AA177" s="368" t="str">
        <f t="array" ref="AA177">IFERROR(IFERROR(IFERROR(IF(TODAY()&gt;=$H176,VLOOKUP(XLOOKUP(AA$115,dds!$2:$2,dds!$4:$4),STOCKHISTORY($A177,XLOOKUP(AA$115,dds!$2:$2,dds!$4:$4)),2,FALSE()),VLOOKUP(TODAY(),STOCKHISTORY($A177,TODAY()),2,FALSE())),VLOOKUP(TODAY()-1,STOCKHISTORY($A177,TODAY()-1),2,FALSE())),VLOOKUP(TODAY()-2,STOCKHISTORY($A177,TODAY()-2),2,FALSE())),$E87)</f>
        <v/>
      </c>
      <c r="AB177" s="368" t="str">
        <f t="array" ref="AB177">IFERROR(IFERROR(IFERROR(IF(TODAY()&gt;=$H176,VLOOKUP(XLOOKUP(AB$115,dds!$2:$2,dds!$4:$4),STOCKHISTORY($A177,XLOOKUP(AB$115,dds!$2:$2,dds!$4:$4)),2,FALSE()),VLOOKUP(TODAY(),STOCKHISTORY($A177,TODAY()),2,FALSE())),VLOOKUP(TODAY()-1,STOCKHISTORY($A177,TODAY()-1),2,FALSE())),VLOOKUP(TODAY()-2,STOCKHISTORY($A177,TODAY()-2),2,FALSE())),$E87)</f>
        <v/>
      </c>
      <c r="AC177" s="368" t="str">
        <f t="array" ref="AC177">IFERROR(IFERROR(IFERROR(IF(TODAY()&gt;=$H176,VLOOKUP(XLOOKUP(AC$115,dds!$2:$2,dds!$4:$4),STOCKHISTORY($A177,XLOOKUP(AC$115,dds!$2:$2,dds!$4:$4)),2,FALSE()),VLOOKUP(TODAY(),STOCKHISTORY($A177,TODAY()),2,FALSE())),VLOOKUP(TODAY()-1,STOCKHISTORY($A177,TODAY()-1),2,FALSE())),VLOOKUP(TODAY()-2,STOCKHISTORY($A177,TODAY()-2),2,FALSE())),$E87)</f>
        <v/>
      </c>
      <c r="AD177" s="368" t="str">
        <f t="array" ref="AD177">IFERROR(IFERROR(IFERROR(IF(TODAY()&gt;=$H176,VLOOKUP(XLOOKUP(AD$115,dds!$2:$2,dds!$4:$4),STOCKHISTORY($A177,XLOOKUP(AD$115,dds!$2:$2,dds!$4:$4)),2,FALSE()),VLOOKUP(TODAY(),STOCKHISTORY($A177,TODAY()),2,FALSE())),VLOOKUP(TODAY()-1,STOCKHISTORY($A177,TODAY()-1),2,FALSE())),VLOOKUP(TODAY()-2,STOCKHISTORY($A177,TODAY()-2),2,FALSE())),$E87)</f>
        <v/>
      </c>
      <c r="AE177" s="368" t="str">
        <f t="array" ref="AE177">IFERROR(IFERROR(IFERROR(IF(TODAY()&gt;=$H176,VLOOKUP(XLOOKUP(AE$115,dds!$2:$2,dds!$4:$4),STOCKHISTORY($A177,XLOOKUP(AE$115,dds!$2:$2,dds!$4:$4)),2,FALSE()),VLOOKUP(TODAY(),STOCKHISTORY($A177,TODAY()),2,FALSE())),VLOOKUP(TODAY()-1,STOCKHISTORY($A177,TODAY()-1),2,FALSE())),VLOOKUP(TODAY()-2,STOCKHISTORY($A177,TODAY()-2),2,FALSE())),$E87)</f>
        <v/>
      </c>
      <c r="AF177" s="368" t="str">
        <f t="array" ref="AF177">IFERROR(IFERROR(IFERROR(IF(TODAY()&gt;=$H176,VLOOKUP(XLOOKUP(AF$115,dds!$2:$2,dds!$4:$4),STOCKHISTORY($A177,XLOOKUP(AF$115,dds!$2:$2,dds!$4:$4)),2,FALSE()),VLOOKUP(TODAY(),STOCKHISTORY($A177,TODAY()),2,FALSE())),VLOOKUP(TODAY()-1,STOCKHISTORY($A177,TODAY()-1),2,FALSE())),VLOOKUP(TODAY()-2,STOCKHISTORY($A177,TODAY()-2),2,FALSE())),$E87)</f>
        <v/>
      </c>
      <c r="AG177" s="368" t="str">
        <f t="array" ref="AG177">IFERROR(IFERROR(IFERROR(IF(TODAY()&gt;=$H176,VLOOKUP(XLOOKUP(AG$115,dds!$2:$2,dds!$4:$4),STOCKHISTORY($A177,XLOOKUP(AG$115,dds!$2:$2,dds!$4:$4)),2,FALSE()),VLOOKUP(TODAY(),STOCKHISTORY($A177,TODAY()),2,FALSE())),VLOOKUP(TODAY()-1,STOCKHISTORY($A177,TODAY()-1),2,FALSE())),VLOOKUP(TODAY()-2,STOCKHISTORY($A177,TODAY()-2),2,FALSE())),$E87)</f>
        <v/>
      </c>
      <c r="AH177" s="368" t="str">
        <f t="array" ref="AH177">IFERROR(IFERROR(IFERROR(IF(TODAY()&gt;=$H176,VLOOKUP(XLOOKUP(AH$115,dds!$2:$2,dds!$4:$4),STOCKHISTORY($A177,XLOOKUP(AH$115,dds!$2:$2,dds!$4:$4)),2,FALSE()),VLOOKUP(TODAY(),STOCKHISTORY($A177,TODAY()),2,FALSE())),VLOOKUP(TODAY()-1,STOCKHISTORY($A177,TODAY()-1),2,FALSE())),VLOOKUP(TODAY()-2,STOCKHISTORY($A177,TODAY()-2),2,FALSE())),$E87)</f>
        <v/>
      </c>
      <c r="AI177" s="368" t="str">
        <f t="array" ref="AI177">IFERROR(IFERROR(IFERROR(IF(TODAY()&gt;=$H176,VLOOKUP(XLOOKUP(AI$115,dds!$2:$2,dds!$4:$4),STOCKHISTORY($A177,XLOOKUP(AI$115,dds!$2:$2,dds!$4:$4)),2,FALSE()),VLOOKUP(TODAY(),STOCKHISTORY($A177,TODAY()),2,FALSE())),VLOOKUP(TODAY()-1,STOCKHISTORY($A177,TODAY()-1),2,FALSE())),VLOOKUP(TODAY()-2,STOCKHISTORY($A177,TODAY()-2),2,FALSE())),$E87)</f>
        <v/>
      </c>
      <c r="AJ177" s="368" t="str">
        <f t="array" ref="AJ177">IFERROR(IFERROR(IFERROR(IF(TODAY()&gt;=$H176,VLOOKUP(XLOOKUP(AJ$115,dds!$2:$2,dds!$4:$4),STOCKHISTORY($A177,XLOOKUP(AJ$115,dds!$2:$2,dds!$4:$4)),2,FALSE()),VLOOKUP(TODAY(),STOCKHISTORY($A177,TODAY()),2,FALSE())),VLOOKUP(TODAY()-1,STOCKHISTORY($A177,TODAY()-1),2,FALSE())),VLOOKUP(TODAY()-2,STOCKHISTORY($A177,TODAY()-2),2,FALSE())),$E87)</f>
        <v/>
      </c>
      <c r="AK177" s="368" t="str">
        <f t="array" ref="AK177">IFERROR(IFERROR(IFERROR(IF(TODAY()&gt;=$H176,VLOOKUP(XLOOKUP(AK$115,dds!$2:$2,dds!$4:$4),STOCKHISTORY($A177,XLOOKUP(AK$115,dds!$2:$2,dds!$4:$4)),2,FALSE()),VLOOKUP(TODAY(),STOCKHISTORY($A177,TODAY()),2,FALSE())),VLOOKUP(TODAY()-1,STOCKHISTORY($A177,TODAY()-1),2,FALSE())),VLOOKUP(TODAY()-2,STOCKHISTORY($A177,TODAY()-2),2,FALSE())),$E87)</f>
        <v/>
      </c>
      <c r="AL177" s="368" t="str">
        <f t="array" ref="AL177">IFERROR(IFERROR(IFERROR(IF(TODAY()&gt;=$H176,VLOOKUP(XLOOKUP(AL$115,dds!$2:$2,dds!$4:$4),STOCKHISTORY($A177,XLOOKUP(AL$115,dds!$2:$2,dds!$4:$4)),2,FALSE()),VLOOKUP(TODAY(),STOCKHISTORY($A177,TODAY()),2,FALSE())),VLOOKUP(TODAY()-1,STOCKHISTORY($A177,TODAY()-1),2,FALSE())),VLOOKUP(TODAY()-2,STOCKHISTORY($A177,TODAY()-2),2,FALSE())),$E87)</f>
        <v/>
      </c>
      <c r="AM177" s="368" t="str">
        <f t="array" ref="AM177">IFERROR(IFERROR(IFERROR(IF(TODAY()&gt;=$H176,VLOOKUP(XLOOKUP(AM$115,dds!$2:$2,dds!$4:$4),STOCKHISTORY($A177,XLOOKUP(AM$115,dds!$2:$2,dds!$4:$4)),2,FALSE()),VLOOKUP(TODAY(),STOCKHISTORY($A177,TODAY()),2,FALSE())),VLOOKUP(TODAY()-1,STOCKHISTORY($A177,TODAY()-1),2,FALSE())),VLOOKUP(TODAY()-2,STOCKHISTORY($A177,TODAY()-2),2,FALSE())),$E87)</f>
        <v/>
      </c>
      <c r="AN177" s="368" t="str">
        <f t="array" ref="AN177">IFERROR(IFERROR(IFERROR(IF(TODAY()&gt;=$H176,VLOOKUP(XLOOKUP(AN$115,dds!$2:$2,dds!$4:$4),STOCKHISTORY($A177,XLOOKUP(AN$115,dds!$2:$2,dds!$4:$4)),2,FALSE()),VLOOKUP(TODAY(),STOCKHISTORY($A177,TODAY()),2,FALSE())),VLOOKUP(TODAY()-1,STOCKHISTORY($A177,TODAY()-1),2,FALSE())),VLOOKUP(TODAY()-2,STOCKHISTORY($A177,TODAY()-2),2,FALSE())),$E87)</f>
        <v/>
      </c>
      <c r="AO177" s="368" t="str">
        <f t="array" ref="AO177">IFERROR(IFERROR(IFERROR(IF(TODAY()&gt;=$H176,VLOOKUP(XLOOKUP(AO$115,dds!$2:$2,dds!$4:$4),STOCKHISTORY($A177,XLOOKUP(AO$115,dds!$2:$2,dds!$4:$4)),2,FALSE()),VLOOKUP(TODAY(),STOCKHISTORY($A177,TODAY()),2,FALSE())),VLOOKUP(TODAY()-1,STOCKHISTORY($A177,TODAY()-1),2,FALSE())),VLOOKUP(TODAY()-2,STOCKHISTORY($A177,TODAY()-2),2,FALSE())),$E87)</f>
        <v/>
      </c>
      <c r="AP177" s="368" t="str">
        <f t="array" ref="AP177">IFERROR(IFERROR(IFERROR(IF(TODAY()&gt;=$H176,VLOOKUP(XLOOKUP(AP$115,dds!$2:$2,dds!$4:$4),STOCKHISTORY($A177,XLOOKUP(AP$115,dds!$2:$2,dds!$4:$4)),2,FALSE()),VLOOKUP(TODAY(),STOCKHISTORY($A177,TODAY()),2,FALSE())),VLOOKUP(TODAY()-1,STOCKHISTORY($A177,TODAY()-1),2,FALSE())),VLOOKUP(TODAY()-2,STOCKHISTORY($A177,TODAY()-2),2,FALSE())),$E87)</f>
        <v/>
      </c>
      <c r="AQ177" s="368" t="str">
        <f t="array" ref="AQ177">IFERROR(IFERROR(IFERROR(IF(TODAY()&gt;=$H176,VLOOKUP(XLOOKUP(AQ$115,dds!$2:$2,dds!$4:$4),STOCKHISTORY($A177,XLOOKUP(AQ$115,dds!$2:$2,dds!$4:$4)),2,FALSE()),VLOOKUP(TODAY(),STOCKHISTORY($A177,TODAY()),2,FALSE())),VLOOKUP(TODAY()-1,STOCKHISTORY($A177,TODAY()-1),2,FALSE())),VLOOKUP(TODAY()-2,STOCKHISTORY($A177,TODAY()-2),2,FALSE())),$E87)</f>
        <v/>
      </c>
      <c r="AR177" s="368" t="str">
        <f t="array" ref="AR177">IFERROR(IFERROR(IFERROR(IF(TODAY()&gt;=$H176,VLOOKUP(XLOOKUP(AR$115,dds!$2:$2,dds!$4:$4),STOCKHISTORY($A177,XLOOKUP(AR$115,dds!$2:$2,dds!$4:$4)),2,FALSE()),VLOOKUP(TODAY(),STOCKHISTORY($A177,TODAY()),2,FALSE())),VLOOKUP(TODAY()-1,STOCKHISTORY($A177,TODAY()-1),2,FALSE())),VLOOKUP(TODAY()-2,STOCKHISTORY($A177,TODAY()-2),2,FALSE())),$E87)</f>
        <v/>
      </c>
      <c r="AS177" s="368" t="str">
        <f t="array" ref="AS177">IFERROR(IFERROR(IFERROR(IF(TODAY()&gt;=$H176,VLOOKUP(XLOOKUP(AS$115,dds!$2:$2,dds!$4:$4),STOCKHISTORY($A177,XLOOKUP(AS$115,dds!$2:$2,dds!$4:$4)),2,FALSE()),VLOOKUP(TODAY(),STOCKHISTORY($A177,TODAY()),2,FALSE())),VLOOKUP(TODAY()-1,STOCKHISTORY($A177,TODAY()-1),2,FALSE())),VLOOKUP(TODAY()-2,STOCKHISTORY($A177,TODAY()-2),2,FALSE())),$E87)</f>
        <v/>
      </c>
      <c r="AT177" s="368" t="str">
        <f t="array" ref="AT177">IFERROR(IFERROR(IFERROR(IF(TODAY()&gt;=$H176,VLOOKUP(XLOOKUP(AT$115,dds!$2:$2,dds!$4:$4),STOCKHISTORY($A177,XLOOKUP(AT$115,dds!$2:$2,dds!$4:$4)),2,FALSE()),VLOOKUP(TODAY(),STOCKHISTORY($A177,TODAY()),2,FALSE())),VLOOKUP(TODAY()-1,STOCKHISTORY($A177,TODAY()-1),2,FALSE())),VLOOKUP(TODAY()-2,STOCKHISTORY($A177,TODAY()-2),2,FALSE())),$E87)</f>
        <v/>
      </c>
      <c r="AU177" s="368" t="str">
        <f t="array" ref="AU177">IFERROR(IFERROR(IFERROR(IF(TODAY()&gt;=$H176,VLOOKUP(XLOOKUP(AU$115,dds!$2:$2,dds!$4:$4),STOCKHISTORY($A177,XLOOKUP(AU$115,dds!$2:$2,dds!$4:$4)),2,FALSE()),VLOOKUP(TODAY(),STOCKHISTORY($A177,TODAY()),2,FALSE())),VLOOKUP(TODAY()-1,STOCKHISTORY($A177,TODAY()-1),2,FALSE())),VLOOKUP(TODAY()-2,STOCKHISTORY($A177,TODAY()-2),2,FALSE())),$E87)</f>
        <v/>
      </c>
      <c r="AV177" s="368" t="str">
        <f t="array" ref="AV177">IFERROR(IFERROR(IFERROR(IF(TODAY()&gt;=$H176,VLOOKUP(XLOOKUP(AV$115,dds!$2:$2,dds!$4:$4),STOCKHISTORY($A177,XLOOKUP(AV$115,dds!$2:$2,dds!$4:$4)),2,FALSE()),VLOOKUP(TODAY(),STOCKHISTORY($A177,TODAY()),2,FALSE())),VLOOKUP(TODAY()-1,STOCKHISTORY($A177,TODAY()-1),2,FALSE())),VLOOKUP(TODAY()-2,STOCKHISTORY($A177,TODAY()-2),2,FALSE())),$E87)</f>
        <v/>
      </c>
      <c r="AW177" s="368" t="str">
        <f t="array" ref="AW177">IFERROR(IFERROR(IFERROR(IF(TODAY()&gt;=$H176,VLOOKUP(XLOOKUP(AW$115,dds!$2:$2,dds!$4:$4),STOCKHISTORY($A177,XLOOKUP(AW$115,dds!$2:$2,dds!$4:$4)),2,FALSE()),VLOOKUP(TODAY(),STOCKHISTORY($A177,TODAY()),2,FALSE())),VLOOKUP(TODAY()-1,STOCKHISTORY($A177,TODAY()-1),2,FALSE())),VLOOKUP(TODAY()-2,STOCKHISTORY($A177,TODAY()-2),2,FALSE())),$E87)</f>
        <v/>
      </c>
      <c r="AX177" s="368" t="str">
        <f t="array" ref="AX177">IFERROR(IFERROR(IFERROR(IF(TODAY()&gt;=$H176,VLOOKUP(XLOOKUP(AX$115,dds!$2:$2,dds!$4:$4),STOCKHISTORY($A177,XLOOKUP(AX$115,dds!$2:$2,dds!$4:$4)),2,FALSE()),VLOOKUP(TODAY(),STOCKHISTORY($A177,TODAY()),2,FALSE())),VLOOKUP(TODAY()-1,STOCKHISTORY($A177,TODAY()-1),2,FALSE())),VLOOKUP(TODAY()-2,STOCKHISTORY($A177,TODAY()-2),2,FALSE())),$E87)</f>
        <v/>
      </c>
      <c r="AY177" s="368" t="str">
        <f t="array" ref="AY177">IFERROR(IFERROR(IFERROR(IF(TODAY()&gt;=$H176,VLOOKUP(XLOOKUP(AY$115,dds!$2:$2,dds!$4:$4),STOCKHISTORY($A177,XLOOKUP(AY$115,dds!$2:$2,dds!$4:$4)),2,FALSE()),VLOOKUP(TODAY(),STOCKHISTORY($A177,TODAY()),2,FALSE())),VLOOKUP(TODAY()-1,STOCKHISTORY($A177,TODAY()-1),2,FALSE())),VLOOKUP(TODAY()-2,STOCKHISTORY($A177,TODAY()-2),2,FALSE())),$E87)</f>
        <v/>
      </c>
      <c r="AZ177" s="368" t="str">
        <f t="array" ref="AZ177">IFERROR(IFERROR(IFERROR(IF(TODAY()&gt;=$H176,VLOOKUP(XLOOKUP(AZ$115,dds!$2:$2,dds!$4:$4),STOCKHISTORY($A177,XLOOKUP(AZ$115,dds!$2:$2,dds!$4:$4)),2,FALSE()),VLOOKUP(TODAY(),STOCKHISTORY($A177,TODAY()),2,FALSE())),VLOOKUP(TODAY()-1,STOCKHISTORY($A177,TODAY()-1),2,FALSE())),VLOOKUP(TODAY()-2,STOCKHISTORY($A177,TODAY()-2),2,FALSE())),$E87)</f>
        <v/>
      </c>
      <c r="BA177" s="368" t="str">
        <f t="array" ref="BA177">IFERROR(IFERROR(IFERROR(IF(TODAY()&gt;=$H176,VLOOKUP(XLOOKUP(BA$115,dds!$2:$2,dds!$4:$4),STOCKHISTORY($A177,XLOOKUP(BA$115,dds!$2:$2,dds!$4:$4)),2,FALSE()),VLOOKUP(TODAY(),STOCKHISTORY($A177,TODAY()),2,FALSE())),VLOOKUP(TODAY()-1,STOCKHISTORY($A177,TODAY()-1),2,FALSE())),VLOOKUP(TODAY()-2,STOCKHISTORY($A177,TODAY()-2),2,FALSE())),$E87)</f>
        <v/>
      </c>
      <c r="BB177" s="368" t="str">
        <f t="array" ref="BB177">IFERROR(IFERROR(IFERROR(IF(TODAY()&gt;=$H176,VLOOKUP(XLOOKUP(BB$115,dds!$2:$2,dds!$4:$4),STOCKHISTORY($A177,XLOOKUP(BB$115,dds!$2:$2,dds!$4:$4)),2,FALSE()),VLOOKUP(TODAY(),STOCKHISTORY($A177,TODAY()),2,FALSE())),VLOOKUP(TODAY()-1,STOCKHISTORY($A177,TODAY()-1),2,FALSE())),VLOOKUP(TODAY()-2,STOCKHISTORY($A177,TODAY()-2),2,FALSE())),$E87)</f>
        <v/>
      </c>
      <c r="BC177" s="368" t="str">
        <f t="array" ref="BC177">IFERROR(IFERROR(IFERROR(IF(TODAY()&gt;=$H176,VLOOKUP(XLOOKUP(BC$115,dds!$2:$2,dds!$4:$4),STOCKHISTORY($A177,XLOOKUP(BC$115,dds!$2:$2,dds!$4:$4)),2,FALSE()),VLOOKUP(TODAY(),STOCKHISTORY($A177,TODAY()),2,FALSE())),VLOOKUP(TODAY()-1,STOCKHISTORY($A177,TODAY()-1),2,FALSE())),VLOOKUP(TODAY()-2,STOCKHISTORY($A177,TODAY()-2),2,FALSE())),$E87)</f>
        <v/>
      </c>
      <c r="BD177" s="368" t="str">
        <f t="array" ref="BD177">IFERROR(IFERROR(IFERROR(IF(TODAY()&gt;=$H176,VLOOKUP(XLOOKUP(BD$115,dds!$2:$2,dds!$4:$4),STOCKHISTORY($A177,XLOOKUP(BD$115,dds!$2:$2,dds!$4:$4)),2,FALSE()),VLOOKUP(TODAY(),STOCKHISTORY($A177,TODAY()),2,FALSE())),VLOOKUP(TODAY()-1,STOCKHISTORY($A177,TODAY()-1),2,FALSE())),VLOOKUP(TODAY()-2,STOCKHISTORY($A177,TODAY()-2),2,FALSE())),$E87)</f>
        <v/>
      </c>
      <c r="BE177" s="368" t="str">
        <f t="array" ref="BE177">IFERROR(IFERROR(IFERROR(IF(TODAY()&gt;=$H176,VLOOKUP(XLOOKUP(BE$115,dds!$2:$2,dds!$4:$4),STOCKHISTORY($A177,XLOOKUP(BE$115,dds!$2:$2,dds!$4:$4)),2,FALSE()),VLOOKUP(TODAY(),STOCKHISTORY($A177,TODAY()),2,FALSE())),VLOOKUP(TODAY()-1,STOCKHISTORY($A177,TODAY()-1),2,FALSE())),VLOOKUP(TODAY()-2,STOCKHISTORY($A177,TODAY()-2),2,FALSE())),$E87)</f>
        <v/>
      </c>
      <c r="BF177" s="368" t="str">
        <f t="array" ref="BF177">IFERROR(IFERROR(IFERROR(IF(TODAY()&gt;=$H176,VLOOKUP(XLOOKUP(BF$115,dds!$2:$2,dds!$4:$4),STOCKHISTORY($A177,XLOOKUP(BF$115,dds!$2:$2,dds!$4:$4)),2,FALSE()),VLOOKUP(TODAY(),STOCKHISTORY($A177,TODAY()),2,FALSE())),VLOOKUP(TODAY()-1,STOCKHISTORY($A177,TODAY()-1),2,FALSE())),VLOOKUP(TODAY()-2,STOCKHISTORY($A177,TODAY()-2),2,FALSE())),$E87)</f>
        <v/>
      </c>
      <c r="BG177" s="368" t="str">
        <f t="array" ref="BG177">IFERROR(IFERROR(IFERROR(IF(TODAY()&gt;=$H176,VLOOKUP(XLOOKUP(BG$115,dds!$2:$2,dds!$4:$4),STOCKHISTORY($A177,XLOOKUP(BG$115,dds!$2:$2,dds!$4:$4)),2,FALSE()),VLOOKUP(TODAY(),STOCKHISTORY($A177,TODAY()),2,FALSE())),VLOOKUP(TODAY()-1,STOCKHISTORY($A177,TODAY()-1),2,FALSE())),VLOOKUP(TODAY()-2,STOCKHISTORY($A177,TODAY()-2),2,FALSE())),$E87)</f>
        <v/>
      </c>
      <c r="BH177" s="368" t="str">
        <f t="array" ref="BH177">IFERROR(IFERROR(IFERROR(IF(TODAY()&gt;=$H176,VLOOKUP(XLOOKUP(BH$115,dds!$2:$2,dds!$4:$4),STOCKHISTORY($A177,XLOOKUP(BH$115,dds!$2:$2,dds!$4:$4)),2,FALSE()),VLOOKUP(TODAY(),STOCKHISTORY($A177,TODAY()),2,FALSE())),VLOOKUP(TODAY()-1,STOCKHISTORY($A177,TODAY()-1),2,FALSE())),VLOOKUP(TODAY()-2,STOCKHISTORY($A177,TODAY()-2),2,FALSE())),$E87)</f>
        <v/>
      </c>
      <c r="BI177" s="368" t="str">
        <f t="array" ref="BI177">IFERROR(IFERROR(IFERROR(IF(TODAY()&gt;=$H176,VLOOKUP(XLOOKUP(BI$115,dds!$2:$2,dds!$4:$4),STOCKHISTORY($A177,XLOOKUP(BI$115,dds!$2:$2,dds!$4:$4)),2,FALSE()),VLOOKUP(TODAY(),STOCKHISTORY($A177,TODAY()),2,FALSE())),VLOOKUP(TODAY()-1,STOCKHISTORY($A177,TODAY()-1),2,FALSE())),VLOOKUP(TODAY()-2,STOCKHISTORY($A177,TODAY()-2),2,FALSE())),$E87)</f>
        <v/>
      </c>
      <c r="BJ177" s="368" t="str">
        <f t="array" ref="BJ177">IFERROR(IFERROR(IFERROR(IF(TODAY()&gt;=$H176,VLOOKUP(XLOOKUP(BJ$115,dds!$2:$2,dds!$4:$4),STOCKHISTORY($A177,XLOOKUP(BJ$115,dds!$2:$2,dds!$4:$4)),2,FALSE()),VLOOKUP(TODAY(),STOCKHISTORY($A177,TODAY()),2,FALSE())),VLOOKUP(TODAY()-1,STOCKHISTORY($A177,TODAY()-1),2,FALSE())),VLOOKUP(TODAY()-2,STOCKHISTORY($A177,TODAY()-2),2,FALSE())),$E87)</f>
        <v/>
      </c>
      <c r="BK177" s="368" t="str">
        <f t="array" ref="BK177">IFERROR(IFERROR(IFERROR(IF(TODAY()&gt;=$H176,VLOOKUP(XLOOKUP(BK$115,dds!$2:$2,dds!$4:$4),STOCKHISTORY($A177,XLOOKUP(BK$115,dds!$2:$2,dds!$4:$4)),2,FALSE()),VLOOKUP(TODAY(),STOCKHISTORY($A177,TODAY()),2,FALSE())),VLOOKUP(TODAY()-1,STOCKHISTORY($A177,TODAY()-1),2,FALSE())),VLOOKUP(TODAY()-2,STOCKHISTORY($A177,TODAY()-2),2,FALSE())),$E87)</f>
        <v/>
      </c>
      <c r="BL177" s="368" t="str">
        <f t="array" ref="BL177">IFERROR(IFERROR(IFERROR(IF(TODAY()&gt;=$H176,VLOOKUP(XLOOKUP(BL$115,dds!$2:$2,dds!$4:$4),STOCKHISTORY($A177,XLOOKUP(BL$115,dds!$2:$2,dds!$4:$4)),2,FALSE()),VLOOKUP(TODAY(),STOCKHISTORY($A177,TODAY()),2,FALSE())),VLOOKUP(TODAY()-1,STOCKHISTORY($A177,TODAY()-1),2,FALSE())),VLOOKUP(TODAY()-2,STOCKHISTORY($A177,TODAY()-2),2,FALSE())),$E87)</f>
        <v/>
      </c>
    </row>
    <row r="178" ht="14.25" customHeight="1">
      <c r="A178" s="367"/>
      <c r="B178" s="367"/>
      <c r="C178" s="440" t="str">
        <f t="shared" si="2"/>
        <v/>
      </c>
      <c r="D178" s="367"/>
      <c r="E178" s="368" t="str">
        <f t="array" ref="E178">IFERROR(IFERROR(IFERROR(IF(TODAY()&gt;=$H177,VLOOKUP(XLOOKUP(E$115,dds!$2:$2,dds!$4:$4),STOCKHISTORY($A178,XLOOKUP(E$115,dds!$2:$2,dds!$4:$4)),2,FALSE()),VLOOKUP(TODAY(),STOCKHISTORY($A178,TODAY()),2,FALSE())),VLOOKUP(TODAY()-1,STOCKHISTORY($A178,TODAY()-1),2,FALSE())),VLOOKUP(TODAY()-2,STOCKHISTORY($A178,TODAY()-2),2,FALSE())),$E88)</f>
        <v/>
      </c>
      <c r="F178" s="368" t="str">
        <f t="array" ref="F178">IFERROR(IFERROR(IFERROR(IF(TODAY()&gt;=$H177,VLOOKUP(XLOOKUP(F$115,dds!$2:$2,dds!$4:$4),STOCKHISTORY($A178,XLOOKUP(F$115,dds!$2:$2,dds!$4:$4)),2,FALSE()),VLOOKUP(TODAY(),STOCKHISTORY($A178,TODAY()),2,FALSE())),VLOOKUP(TODAY()-1,STOCKHISTORY($A178,TODAY()-1),2,FALSE())),VLOOKUP(TODAY()-2,STOCKHISTORY($A178,TODAY()-2),2,FALSE())),$E88)</f>
        <v/>
      </c>
      <c r="G178" s="368" t="str">
        <f t="array" ref="G178">IFERROR(IFERROR(IFERROR(IF(TODAY()&gt;=$H177,VLOOKUP(XLOOKUP(G$115,dds!$2:$2,dds!$4:$4),STOCKHISTORY($A178,XLOOKUP(G$115,dds!$2:$2,dds!$4:$4)),2,FALSE()),VLOOKUP(TODAY(),STOCKHISTORY($A178,TODAY()),2,FALSE())),VLOOKUP(TODAY()-1,STOCKHISTORY($A178,TODAY()-1),2,FALSE())),VLOOKUP(TODAY()-2,STOCKHISTORY($A178,TODAY()-2),2,FALSE())),$E88)</f>
        <v/>
      </c>
      <c r="H178" s="368" t="str">
        <f t="array" ref="H178">IFERROR(IFERROR(IFERROR(IF(TODAY()&gt;=$H177,VLOOKUP(XLOOKUP(H$115,dds!$2:$2,dds!$4:$4),STOCKHISTORY($A178,XLOOKUP(H$115,dds!$2:$2,dds!$4:$4)),2,FALSE()),VLOOKUP(TODAY(),STOCKHISTORY($A178,TODAY()),2,FALSE())),VLOOKUP(TODAY()-1,STOCKHISTORY($A178,TODAY()-1),2,FALSE())),VLOOKUP(TODAY()-2,STOCKHISTORY($A178,TODAY()-2),2,FALSE())),$E88)</f>
        <v/>
      </c>
      <c r="I178" s="368" t="str">
        <f t="array" ref="I178">IFERROR(IFERROR(IFERROR(IF(TODAY()&gt;=$H177,VLOOKUP(XLOOKUP(I$115,dds!$2:$2,dds!$4:$4),STOCKHISTORY($A178,XLOOKUP(I$115,dds!$2:$2,dds!$4:$4)),2,FALSE()),VLOOKUP(TODAY(),STOCKHISTORY($A178,TODAY()),2,FALSE())),VLOOKUP(TODAY()-1,STOCKHISTORY($A178,TODAY()-1),2,FALSE())),VLOOKUP(TODAY()-2,STOCKHISTORY($A178,TODAY()-2),2,FALSE())),$E88)</f>
        <v/>
      </c>
      <c r="J178" s="368" t="str">
        <f t="array" ref="J178">IFERROR(IFERROR(IFERROR(IF(TODAY()&gt;=$H177,VLOOKUP(XLOOKUP(J$115,dds!$2:$2,dds!$4:$4),STOCKHISTORY($A178,XLOOKUP(J$115,dds!$2:$2,dds!$4:$4)),2,FALSE()),VLOOKUP(TODAY(),STOCKHISTORY($A178,TODAY()),2,FALSE())),VLOOKUP(TODAY()-1,STOCKHISTORY($A178,TODAY()-1),2,FALSE())),VLOOKUP(TODAY()-2,STOCKHISTORY($A178,TODAY()-2),2,FALSE())),$E88)</f>
        <v/>
      </c>
      <c r="K178" s="368" t="str">
        <f t="array" ref="K178">IFERROR(IFERROR(IFERROR(IF(TODAY()&gt;=$H177,VLOOKUP(XLOOKUP(K$115,dds!$2:$2,dds!$4:$4),STOCKHISTORY($A178,XLOOKUP(K$115,dds!$2:$2,dds!$4:$4)),2,FALSE()),VLOOKUP(TODAY(),STOCKHISTORY($A178,TODAY()),2,FALSE())),VLOOKUP(TODAY()-1,STOCKHISTORY($A178,TODAY()-1),2,FALSE())),VLOOKUP(TODAY()-2,STOCKHISTORY($A178,TODAY()-2),2,FALSE())),$E88)</f>
        <v/>
      </c>
      <c r="L178" s="368" t="str">
        <f t="array" ref="L178">IFERROR(IFERROR(IFERROR(IF(TODAY()&gt;=$H177,VLOOKUP(XLOOKUP(L$115,dds!$2:$2,dds!$4:$4),STOCKHISTORY($A178,XLOOKUP(L$115,dds!$2:$2,dds!$4:$4)),2,FALSE()),VLOOKUP(TODAY(),STOCKHISTORY($A178,TODAY()),2,FALSE())),VLOOKUP(TODAY()-1,STOCKHISTORY($A178,TODAY()-1),2,FALSE())),VLOOKUP(TODAY()-2,STOCKHISTORY($A178,TODAY()-2),2,FALSE())),$E88)</f>
        <v/>
      </c>
      <c r="M178" s="368" t="str">
        <f t="array" ref="M178">IFERROR(IFERROR(IFERROR(IF(TODAY()&gt;=$H177,VLOOKUP(XLOOKUP(M$115,dds!$2:$2,dds!$4:$4),STOCKHISTORY($A178,XLOOKUP(M$115,dds!$2:$2,dds!$4:$4)),2,FALSE()),VLOOKUP(TODAY(),STOCKHISTORY($A178,TODAY()),2,FALSE())),VLOOKUP(TODAY()-1,STOCKHISTORY($A178,TODAY()-1),2,FALSE())),VLOOKUP(TODAY()-2,STOCKHISTORY($A178,TODAY()-2),2,FALSE())),$E88)</f>
        <v/>
      </c>
      <c r="N178" s="368" t="str">
        <f t="array" ref="N178">IFERROR(IFERROR(IFERROR(IF(TODAY()&gt;=$H177,VLOOKUP(XLOOKUP(N$115,dds!$2:$2,dds!$4:$4),STOCKHISTORY($A178,XLOOKUP(N$115,dds!$2:$2,dds!$4:$4)),2,FALSE()),VLOOKUP(TODAY(),STOCKHISTORY($A178,TODAY()),2,FALSE())),VLOOKUP(TODAY()-1,STOCKHISTORY($A178,TODAY()-1),2,FALSE())),VLOOKUP(TODAY()-2,STOCKHISTORY($A178,TODAY()-2),2,FALSE())),$E88)</f>
        <v/>
      </c>
      <c r="O178" s="368" t="str">
        <f t="array" ref="O178">IFERROR(IFERROR(IFERROR(IF(TODAY()&gt;=$H177,VLOOKUP(XLOOKUP(O$115,dds!$2:$2,dds!$4:$4),STOCKHISTORY($A178,XLOOKUP(O$115,dds!$2:$2,dds!$4:$4)),2,FALSE()),VLOOKUP(TODAY(),STOCKHISTORY($A178,TODAY()),2,FALSE())),VLOOKUP(TODAY()-1,STOCKHISTORY($A178,TODAY()-1),2,FALSE())),VLOOKUP(TODAY()-2,STOCKHISTORY($A178,TODAY()-2),2,FALSE())),$E88)</f>
        <v/>
      </c>
      <c r="P178" s="368" t="str">
        <f t="array" ref="P178">IFERROR(IFERROR(IFERROR(IF(TODAY()&gt;=$H177,VLOOKUP(XLOOKUP(P$115,dds!$2:$2,dds!$4:$4),STOCKHISTORY($A178,XLOOKUP(P$115,dds!$2:$2,dds!$4:$4)),2,FALSE()),VLOOKUP(TODAY(),STOCKHISTORY($A178,TODAY()),2,FALSE())),VLOOKUP(TODAY()-1,STOCKHISTORY($A178,TODAY()-1),2,FALSE())),VLOOKUP(TODAY()-2,STOCKHISTORY($A178,TODAY()-2),2,FALSE())),$E88)</f>
        <v/>
      </c>
      <c r="Q178" s="368" t="str">
        <f t="array" ref="Q178">IFERROR(IFERROR(IFERROR(IF(TODAY()&gt;=$H177,VLOOKUP(XLOOKUP(Q$115,dds!$2:$2,dds!$4:$4),STOCKHISTORY($A178,XLOOKUP(Q$115,dds!$2:$2,dds!$4:$4)),2,FALSE()),VLOOKUP(TODAY(),STOCKHISTORY($A178,TODAY()),2,FALSE())),VLOOKUP(TODAY()-1,STOCKHISTORY($A178,TODAY()-1),2,FALSE())),VLOOKUP(TODAY()-2,STOCKHISTORY($A178,TODAY()-2),2,FALSE())),$E88)</f>
        <v/>
      </c>
      <c r="R178" s="368" t="str">
        <f t="array" ref="R178">IFERROR(IFERROR(IFERROR(IF(TODAY()&gt;=$H177,VLOOKUP(XLOOKUP(R$115,dds!$2:$2,dds!$4:$4),STOCKHISTORY($A178,XLOOKUP(R$115,dds!$2:$2,dds!$4:$4)),2,FALSE()),VLOOKUP(TODAY(),STOCKHISTORY($A178,TODAY()),2,FALSE())),VLOOKUP(TODAY()-1,STOCKHISTORY($A178,TODAY()-1),2,FALSE())),VLOOKUP(TODAY()-2,STOCKHISTORY($A178,TODAY()-2),2,FALSE())),$E88)</f>
        <v/>
      </c>
      <c r="S178" s="368" t="str">
        <f t="array" ref="S178">IFERROR(IFERROR(IFERROR(IF(TODAY()&gt;=$H177,VLOOKUP(XLOOKUP(S$115,dds!$2:$2,dds!$4:$4),STOCKHISTORY($A178,XLOOKUP(S$115,dds!$2:$2,dds!$4:$4)),2,FALSE()),VLOOKUP(TODAY(),STOCKHISTORY($A178,TODAY()),2,FALSE())),VLOOKUP(TODAY()-1,STOCKHISTORY($A178,TODAY()-1),2,FALSE())),VLOOKUP(TODAY()-2,STOCKHISTORY($A178,TODAY()-2),2,FALSE())),$E88)</f>
        <v/>
      </c>
      <c r="T178" s="368" t="str">
        <f t="array" ref="T178">IFERROR(IFERROR(IFERROR(IF(TODAY()&gt;=$H177,VLOOKUP(XLOOKUP(T$115,dds!$2:$2,dds!$4:$4),STOCKHISTORY($A178,XLOOKUP(T$115,dds!$2:$2,dds!$4:$4)),2,FALSE()),VLOOKUP(TODAY(),STOCKHISTORY($A178,TODAY()),2,FALSE())),VLOOKUP(TODAY()-1,STOCKHISTORY($A178,TODAY()-1),2,FALSE())),VLOOKUP(TODAY()-2,STOCKHISTORY($A178,TODAY()-2),2,FALSE())),$E88)</f>
        <v/>
      </c>
      <c r="U178" s="368" t="str">
        <f t="array" ref="U178">IFERROR(IFERROR(IFERROR(IF(TODAY()&gt;=$H177,VLOOKUP(XLOOKUP(U$115,dds!$2:$2,dds!$4:$4),STOCKHISTORY($A178,XLOOKUP(U$115,dds!$2:$2,dds!$4:$4)),2,FALSE()),VLOOKUP(TODAY(),STOCKHISTORY($A178,TODAY()),2,FALSE())),VLOOKUP(TODAY()-1,STOCKHISTORY($A178,TODAY()-1),2,FALSE())),VLOOKUP(TODAY()-2,STOCKHISTORY($A178,TODAY()-2),2,FALSE())),$E88)</f>
        <v/>
      </c>
      <c r="V178" s="368" t="str">
        <f t="array" ref="V178">IFERROR(IFERROR(IFERROR(IF(TODAY()&gt;=$H177,VLOOKUP(XLOOKUP(V$115,dds!$2:$2,dds!$4:$4),STOCKHISTORY($A178,XLOOKUP(V$115,dds!$2:$2,dds!$4:$4)),2,FALSE()),VLOOKUP(TODAY(),STOCKHISTORY($A178,TODAY()),2,FALSE())),VLOOKUP(TODAY()-1,STOCKHISTORY($A178,TODAY()-1),2,FALSE())),VLOOKUP(TODAY()-2,STOCKHISTORY($A178,TODAY()-2),2,FALSE())),$E88)</f>
        <v/>
      </c>
      <c r="W178" s="368" t="str">
        <f t="array" ref="W178">IFERROR(IFERROR(IFERROR(IF(TODAY()&gt;=$H177,VLOOKUP(XLOOKUP(W$115,dds!$2:$2,dds!$4:$4),STOCKHISTORY($A178,XLOOKUP(W$115,dds!$2:$2,dds!$4:$4)),2,FALSE()),VLOOKUP(TODAY(),STOCKHISTORY($A178,TODAY()),2,FALSE())),VLOOKUP(TODAY()-1,STOCKHISTORY($A178,TODAY()-1),2,FALSE())),VLOOKUP(TODAY()-2,STOCKHISTORY($A178,TODAY()-2),2,FALSE())),$E88)</f>
        <v/>
      </c>
      <c r="X178" s="368" t="str">
        <f t="array" ref="X178">IFERROR(IFERROR(IFERROR(IF(TODAY()&gt;=$H177,VLOOKUP(XLOOKUP(X$115,dds!$2:$2,dds!$4:$4),STOCKHISTORY($A178,XLOOKUP(X$115,dds!$2:$2,dds!$4:$4)),2,FALSE()),VLOOKUP(TODAY(),STOCKHISTORY($A178,TODAY()),2,FALSE())),VLOOKUP(TODAY()-1,STOCKHISTORY($A178,TODAY()-1),2,FALSE())),VLOOKUP(TODAY()-2,STOCKHISTORY($A178,TODAY()-2),2,FALSE())),$E88)</f>
        <v/>
      </c>
      <c r="Y178" s="368" t="str">
        <f t="array" ref="Y178">IFERROR(IFERROR(IFERROR(IF(TODAY()&gt;=$H177,VLOOKUP(XLOOKUP(Y$115,dds!$2:$2,dds!$4:$4),STOCKHISTORY($A178,XLOOKUP(Y$115,dds!$2:$2,dds!$4:$4)),2,FALSE()),VLOOKUP(TODAY(),STOCKHISTORY($A178,TODAY()),2,FALSE())),VLOOKUP(TODAY()-1,STOCKHISTORY($A178,TODAY()-1),2,FALSE())),VLOOKUP(TODAY()-2,STOCKHISTORY($A178,TODAY()-2),2,FALSE())),$E88)</f>
        <v/>
      </c>
      <c r="Z178" s="368" t="str">
        <f t="array" ref="Z178">IFERROR(IFERROR(IFERROR(IF(TODAY()&gt;=$H177,VLOOKUP(XLOOKUP(Z$115,dds!$2:$2,dds!$4:$4),STOCKHISTORY($A178,XLOOKUP(Z$115,dds!$2:$2,dds!$4:$4)),2,FALSE()),VLOOKUP(TODAY(),STOCKHISTORY($A178,TODAY()),2,FALSE())),VLOOKUP(TODAY()-1,STOCKHISTORY($A178,TODAY()-1),2,FALSE())),VLOOKUP(TODAY()-2,STOCKHISTORY($A178,TODAY()-2),2,FALSE())),$E88)</f>
        <v/>
      </c>
      <c r="AA178" s="368" t="str">
        <f t="array" ref="AA178">IFERROR(IFERROR(IFERROR(IF(TODAY()&gt;=$H177,VLOOKUP(XLOOKUP(AA$115,dds!$2:$2,dds!$4:$4),STOCKHISTORY($A178,XLOOKUP(AA$115,dds!$2:$2,dds!$4:$4)),2,FALSE()),VLOOKUP(TODAY(),STOCKHISTORY($A178,TODAY()),2,FALSE())),VLOOKUP(TODAY()-1,STOCKHISTORY($A178,TODAY()-1),2,FALSE())),VLOOKUP(TODAY()-2,STOCKHISTORY($A178,TODAY()-2),2,FALSE())),$E88)</f>
        <v/>
      </c>
      <c r="AB178" s="368" t="str">
        <f t="array" ref="AB178">IFERROR(IFERROR(IFERROR(IF(TODAY()&gt;=$H177,VLOOKUP(XLOOKUP(AB$115,dds!$2:$2,dds!$4:$4),STOCKHISTORY($A178,XLOOKUP(AB$115,dds!$2:$2,dds!$4:$4)),2,FALSE()),VLOOKUP(TODAY(),STOCKHISTORY($A178,TODAY()),2,FALSE())),VLOOKUP(TODAY()-1,STOCKHISTORY($A178,TODAY()-1),2,FALSE())),VLOOKUP(TODAY()-2,STOCKHISTORY($A178,TODAY()-2),2,FALSE())),$E88)</f>
        <v/>
      </c>
      <c r="AC178" s="368" t="str">
        <f t="array" ref="AC178">IFERROR(IFERROR(IFERROR(IF(TODAY()&gt;=$H177,VLOOKUP(XLOOKUP(AC$115,dds!$2:$2,dds!$4:$4),STOCKHISTORY($A178,XLOOKUP(AC$115,dds!$2:$2,dds!$4:$4)),2,FALSE()),VLOOKUP(TODAY(),STOCKHISTORY($A178,TODAY()),2,FALSE())),VLOOKUP(TODAY()-1,STOCKHISTORY($A178,TODAY()-1),2,FALSE())),VLOOKUP(TODAY()-2,STOCKHISTORY($A178,TODAY()-2),2,FALSE())),$E88)</f>
        <v/>
      </c>
      <c r="AD178" s="368" t="str">
        <f t="array" ref="AD178">IFERROR(IFERROR(IFERROR(IF(TODAY()&gt;=$H177,VLOOKUP(XLOOKUP(AD$115,dds!$2:$2,dds!$4:$4),STOCKHISTORY($A178,XLOOKUP(AD$115,dds!$2:$2,dds!$4:$4)),2,FALSE()),VLOOKUP(TODAY(),STOCKHISTORY($A178,TODAY()),2,FALSE())),VLOOKUP(TODAY()-1,STOCKHISTORY($A178,TODAY()-1),2,FALSE())),VLOOKUP(TODAY()-2,STOCKHISTORY($A178,TODAY()-2),2,FALSE())),$E88)</f>
        <v/>
      </c>
      <c r="AE178" s="368" t="str">
        <f t="array" ref="AE178">IFERROR(IFERROR(IFERROR(IF(TODAY()&gt;=$H177,VLOOKUP(XLOOKUP(AE$115,dds!$2:$2,dds!$4:$4),STOCKHISTORY($A178,XLOOKUP(AE$115,dds!$2:$2,dds!$4:$4)),2,FALSE()),VLOOKUP(TODAY(),STOCKHISTORY($A178,TODAY()),2,FALSE())),VLOOKUP(TODAY()-1,STOCKHISTORY($A178,TODAY()-1),2,FALSE())),VLOOKUP(TODAY()-2,STOCKHISTORY($A178,TODAY()-2),2,FALSE())),$E88)</f>
        <v/>
      </c>
      <c r="AF178" s="368" t="str">
        <f t="array" ref="AF178">IFERROR(IFERROR(IFERROR(IF(TODAY()&gt;=$H177,VLOOKUP(XLOOKUP(AF$115,dds!$2:$2,dds!$4:$4),STOCKHISTORY($A178,XLOOKUP(AF$115,dds!$2:$2,dds!$4:$4)),2,FALSE()),VLOOKUP(TODAY(),STOCKHISTORY($A178,TODAY()),2,FALSE())),VLOOKUP(TODAY()-1,STOCKHISTORY($A178,TODAY()-1),2,FALSE())),VLOOKUP(TODAY()-2,STOCKHISTORY($A178,TODAY()-2),2,FALSE())),$E88)</f>
        <v/>
      </c>
      <c r="AG178" s="368" t="str">
        <f t="array" ref="AG178">IFERROR(IFERROR(IFERROR(IF(TODAY()&gt;=$H177,VLOOKUP(XLOOKUP(AG$115,dds!$2:$2,dds!$4:$4),STOCKHISTORY($A178,XLOOKUP(AG$115,dds!$2:$2,dds!$4:$4)),2,FALSE()),VLOOKUP(TODAY(),STOCKHISTORY($A178,TODAY()),2,FALSE())),VLOOKUP(TODAY()-1,STOCKHISTORY($A178,TODAY()-1),2,FALSE())),VLOOKUP(TODAY()-2,STOCKHISTORY($A178,TODAY()-2),2,FALSE())),$E88)</f>
        <v/>
      </c>
      <c r="AH178" s="368" t="str">
        <f t="array" ref="AH178">IFERROR(IFERROR(IFERROR(IF(TODAY()&gt;=$H177,VLOOKUP(XLOOKUP(AH$115,dds!$2:$2,dds!$4:$4),STOCKHISTORY($A178,XLOOKUP(AH$115,dds!$2:$2,dds!$4:$4)),2,FALSE()),VLOOKUP(TODAY(),STOCKHISTORY($A178,TODAY()),2,FALSE())),VLOOKUP(TODAY()-1,STOCKHISTORY($A178,TODAY()-1),2,FALSE())),VLOOKUP(TODAY()-2,STOCKHISTORY($A178,TODAY()-2),2,FALSE())),$E88)</f>
        <v/>
      </c>
      <c r="AI178" s="368" t="str">
        <f t="array" ref="AI178">IFERROR(IFERROR(IFERROR(IF(TODAY()&gt;=$H177,VLOOKUP(XLOOKUP(AI$115,dds!$2:$2,dds!$4:$4),STOCKHISTORY($A178,XLOOKUP(AI$115,dds!$2:$2,dds!$4:$4)),2,FALSE()),VLOOKUP(TODAY(),STOCKHISTORY($A178,TODAY()),2,FALSE())),VLOOKUP(TODAY()-1,STOCKHISTORY($A178,TODAY()-1),2,FALSE())),VLOOKUP(TODAY()-2,STOCKHISTORY($A178,TODAY()-2),2,FALSE())),$E88)</f>
        <v/>
      </c>
      <c r="AJ178" s="368" t="str">
        <f t="array" ref="AJ178">IFERROR(IFERROR(IFERROR(IF(TODAY()&gt;=$H177,VLOOKUP(XLOOKUP(AJ$115,dds!$2:$2,dds!$4:$4),STOCKHISTORY($A178,XLOOKUP(AJ$115,dds!$2:$2,dds!$4:$4)),2,FALSE()),VLOOKUP(TODAY(),STOCKHISTORY($A178,TODAY()),2,FALSE())),VLOOKUP(TODAY()-1,STOCKHISTORY($A178,TODAY()-1),2,FALSE())),VLOOKUP(TODAY()-2,STOCKHISTORY($A178,TODAY()-2),2,FALSE())),$E88)</f>
        <v/>
      </c>
      <c r="AK178" s="368" t="str">
        <f t="array" ref="AK178">IFERROR(IFERROR(IFERROR(IF(TODAY()&gt;=$H177,VLOOKUP(XLOOKUP(AK$115,dds!$2:$2,dds!$4:$4),STOCKHISTORY($A178,XLOOKUP(AK$115,dds!$2:$2,dds!$4:$4)),2,FALSE()),VLOOKUP(TODAY(),STOCKHISTORY($A178,TODAY()),2,FALSE())),VLOOKUP(TODAY()-1,STOCKHISTORY($A178,TODAY()-1),2,FALSE())),VLOOKUP(TODAY()-2,STOCKHISTORY($A178,TODAY()-2),2,FALSE())),$E88)</f>
        <v/>
      </c>
      <c r="AL178" s="368" t="str">
        <f t="array" ref="AL178">IFERROR(IFERROR(IFERROR(IF(TODAY()&gt;=$H177,VLOOKUP(XLOOKUP(AL$115,dds!$2:$2,dds!$4:$4),STOCKHISTORY($A178,XLOOKUP(AL$115,dds!$2:$2,dds!$4:$4)),2,FALSE()),VLOOKUP(TODAY(),STOCKHISTORY($A178,TODAY()),2,FALSE())),VLOOKUP(TODAY()-1,STOCKHISTORY($A178,TODAY()-1),2,FALSE())),VLOOKUP(TODAY()-2,STOCKHISTORY($A178,TODAY()-2),2,FALSE())),$E88)</f>
        <v/>
      </c>
      <c r="AM178" s="368" t="str">
        <f t="array" ref="AM178">IFERROR(IFERROR(IFERROR(IF(TODAY()&gt;=$H177,VLOOKUP(XLOOKUP(AM$115,dds!$2:$2,dds!$4:$4),STOCKHISTORY($A178,XLOOKUP(AM$115,dds!$2:$2,dds!$4:$4)),2,FALSE()),VLOOKUP(TODAY(),STOCKHISTORY($A178,TODAY()),2,FALSE())),VLOOKUP(TODAY()-1,STOCKHISTORY($A178,TODAY()-1),2,FALSE())),VLOOKUP(TODAY()-2,STOCKHISTORY($A178,TODAY()-2),2,FALSE())),$E88)</f>
        <v/>
      </c>
      <c r="AN178" s="368" t="str">
        <f t="array" ref="AN178">IFERROR(IFERROR(IFERROR(IF(TODAY()&gt;=$H177,VLOOKUP(XLOOKUP(AN$115,dds!$2:$2,dds!$4:$4),STOCKHISTORY($A178,XLOOKUP(AN$115,dds!$2:$2,dds!$4:$4)),2,FALSE()),VLOOKUP(TODAY(),STOCKHISTORY($A178,TODAY()),2,FALSE())),VLOOKUP(TODAY()-1,STOCKHISTORY($A178,TODAY()-1),2,FALSE())),VLOOKUP(TODAY()-2,STOCKHISTORY($A178,TODAY()-2),2,FALSE())),$E88)</f>
        <v/>
      </c>
      <c r="AO178" s="368" t="str">
        <f t="array" ref="AO178">IFERROR(IFERROR(IFERROR(IF(TODAY()&gt;=$H177,VLOOKUP(XLOOKUP(AO$115,dds!$2:$2,dds!$4:$4),STOCKHISTORY($A178,XLOOKUP(AO$115,dds!$2:$2,dds!$4:$4)),2,FALSE()),VLOOKUP(TODAY(),STOCKHISTORY($A178,TODAY()),2,FALSE())),VLOOKUP(TODAY()-1,STOCKHISTORY($A178,TODAY()-1),2,FALSE())),VLOOKUP(TODAY()-2,STOCKHISTORY($A178,TODAY()-2),2,FALSE())),$E88)</f>
        <v/>
      </c>
      <c r="AP178" s="368" t="str">
        <f t="array" ref="AP178">IFERROR(IFERROR(IFERROR(IF(TODAY()&gt;=$H177,VLOOKUP(XLOOKUP(AP$115,dds!$2:$2,dds!$4:$4),STOCKHISTORY($A178,XLOOKUP(AP$115,dds!$2:$2,dds!$4:$4)),2,FALSE()),VLOOKUP(TODAY(),STOCKHISTORY($A178,TODAY()),2,FALSE())),VLOOKUP(TODAY()-1,STOCKHISTORY($A178,TODAY()-1),2,FALSE())),VLOOKUP(TODAY()-2,STOCKHISTORY($A178,TODAY()-2),2,FALSE())),$E88)</f>
        <v/>
      </c>
      <c r="AQ178" s="368" t="str">
        <f t="array" ref="AQ178">IFERROR(IFERROR(IFERROR(IF(TODAY()&gt;=$H177,VLOOKUP(XLOOKUP(AQ$115,dds!$2:$2,dds!$4:$4),STOCKHISTORY($A178,XLOOKUP(AQ$115,dds!$2:$2,dds!$4:$4)),2,FALSE()),VLOOKUP(TODAY(),STOCKHISTORY($A178,TODAY()),2,FALSE())),VLOOKUP(TODAY()-1,STOCKHISTORY($A178,TODAY()-1),2,FALSE())),VLOOKUP(TODAY()-2,STOCKHISTORY($A178,TODAY()-2),2,FALSE())),$E88)</f>
        <v/>
      </c>
      <c r="AR178" s="368" t="str">
        <f t="array" ref="AR178">IFERROR(IFERROR(IFERROR(IF(TODAY()&gt;=$H177,VLOOKUP(XLOOKUP(AR$115,dds!$2:$2,dds!$4:$4),STOCKHISTORY($A178,XLOOKUP(AR$115,dds!$2:$2,dds!$4:$4)),2,FALSE()),VLOOKUP(TODAY(),STOCKHISTORY($A178,TODAY()),2,FALSE())),VLOOKUP(TODAY()-1,STOCKHISTORY($A178,TODAY()-1),2,FALSE())),VLOOKUP(TODAY()-2,STOCKHISTORY($A178,TODAY()-2),2,FALSE())),$E88)</f>
        <v/>
      </c>
      <c r="AS178" s="368" t="str">
        <f t="array" ref="AS178">IFERROR(IFERROR(IFERROR(IF(TODAY()&gt;=$H177,VLOOKUP(XLOOKUP(AS$115,dds!$2:$2,dds!$4:$4),STOCKHISTORY($A178,XLOOKUP(AS$115,dds!$2:$2,dds!$4:$4)),2,FALSE()),VLOOKUP(TODAY(),STOCKHISTORY($A178,TODAY()),2,FALSE())),VLOOKUP(TODAY()-1,STOCKHISTORY($A178,TODAY()-1),2,FALSE())),VLOOKUP(TODAY()-2,STOCKHISTORY($A178,TODAY()-2),2,FALSE())),$E88)</f>
        <v/>
      </c>
      <c r="AT178" s="368" t="str">
        <f t="array" ref="AT178">IFERROR(IFERROR(IFERROR(IF(TODAY()&gt;=$H177,VLOOKUP(XLOOKUP(AT$115,dds!$2:$2,dds!$4:$4),STOCKHISTORY($A178,XLOOKUP(AT$115,dds!$2:$2,dds!$4:$4)),2,FALSE()),VLOOKUP(TODAY(),STOCKHISTORY($A178,TODAY()),2,FALSE())),VLOOKUP(TODAY()-1,STOCKHISTORY($A178,TODAY()-1),2,FALSE())),VLOOKUP(TODAY()-2,STOCKHISTORY($A178,TODAY()-2),2,FALSE())),$E88)</f>
        <v/>
      </c>
      <c r="AU178" s="368" t="str">
        <f t="array" ref="AU178">IFERROR(IFERROR(IFERROR(IF(TODAY()&gt;=$H177,VLOOKUP(XLOOKUP(AU$115,dds!$2:$2,dds!$4:$4),STOCKHISTORY($A178,XLOOKUP(AU$115,dds!$2:$2,dds!$4:$4)),2,FALSE()),VLOOKUP(TODAY(),STOCKHISTORY($A178,TODAY()),2,FALSE())),VLOOKUP(TODAY()-1,STOCKHISTORY($A178,TODAY()-1),2,FALSE())),VLOOKUP(TODAY()-2,STOCKHISTORY($A178,TODAY()-2),2,FALSE())),$E88)</f>
        <v/>
      </c>
      <c r="AV178" s="368" t="str">
        <f t="array" ref="AV178">IFERROR(IFERROR(IFERROR(IF(TODAY()&gt;=$H177,VLOOKUP(XLOOKUP(AV$115,dds!$2:$2,dds!$4:$4),STOCKHISTORY($A178,XLOOKUP(AV$115,dds!$2:$2,dds!$4:$4)),2,FALSE()),VLOOKUP(TODAY(),STOCKHISTORY($A178,TODAY()),2,FALSE())),VLOOKUP(TODAY()-1,STOCKHISTORY($A178,TODAY()-1),2,FALSE())),VLOOKUP(TODAY()-2,STOCKHISTORY($A178,TODAY()-2),2,FALSE())),$E88)</f>
        <v/>
      </c>
      <c r="AW178" s="368" t="str">
        <f t="array" ref="AW178">IFERROR(IFERROR(IFERROR(IF(TODAY()&gt;=$H177,VLOOKUP(XLOOKUP(AW$115,dds!$2:$2,dds!$4:$4),STOCKHISTORY($A178,XLOOKUP(AW$115,dds!$2:$2,dds!$4:$4)),2,FALSE()),VLOOKUP(TODAY(),STOCKHISTORY($A178,TODAY()),2,FALSE())),VLOOKUP(TODAY()-1,STOCKHISTORY($A178,TODAY()-1),2,FALSE())),VLOOKUP(TODAY()-2,STOCKHISTORY($A178,TODAY()-2),2,FALSE())),$E88)</f>
        <v/>
      </c>
      <c r="AX178" s="368" t="str">
        <f t="array" ref="AX178">IFERROR(IFERROR(IFERROR(IF(TODAY()&gt;=$H177,VLOOKUP(XLOOKUP(AX$115,dds!$2:$2,dds!$4:$4),STOCKHISTORY($A178,XLOOKUP(AX$115,dds!$2:$2,dds!$4:$4)),2,FALSE()),VLOOKUP(TODAY(),STOCKHISTORY($A178,TODAY()),2,FALSE())),VLOOKUP(TODAY()-1,STOCKHISTORY($A178,TODAY()-1),2,FALSE())),VLOOKUP(TODAY()-2,STOCKHISTORY($A178,TODAY()-2),2,FALSE())),$E88)</f>
        <v/>
      </c>
      <c r="AY178" s="368" t="str">
        <f t="array" ref="AY178">IFERROR(IFERROR(IFERROR(IF(TODAY()&gt;=$H177,VLOOKUP(XLOOKUP(AY$115,dds!$2:$2,dds!$4:$4),STOCKHISTORY($A178,XLOOKUP(AY$115,dds!$2:$2,dds!$4:$4)),2,FALSE()),VLOOKUP(TODAY(),STOCKHISTORY($A178,TODAY()),2,FALSE())),VLOOKUP(TODAY()-1,STOCKHISTORY($A178,TODAY()-1),2,FALSE())),VLOOKUP(TODAY()-2,STOCKHISTORY($A178,TODAY()-2),2,FALSE())),$E88)</f>
        <v/>
      </c>
      <c r="AZ178" s="368" t="str">
        <f t="array" ref="AZ178">IFERROR(IFERROR(IFERROR(IF(TODAY()&gt;=$H177,VLOOKUP(XLOOKUP(AZ$115,dds!$2:$2,dds!$4:$4),STOCKHISTORY($A178,XLOOKUP(AZ$115,dds!$2:$2,dds!$4:$4)),2,FALSE()),VLOOKUP(TODAY(),STOCKHISTORY($A178,TODAY()),2,FALSE())),VLOOKUP(TODAY()-1,STOCKHISTORY($A178,TODAY()-1),2,FALSE())),VLOOKUP(TODAY()-2,STOCKHISTORY($A178,TODAY()-2),2,FALSE())),$E88)</f>
        <v/>
      </c>
      <c r="BA178" s="368" t="str">
        <f t="array" ref="BA178">IFERROR(IFERROR(IFERROR(IF(TODAY()&gt;=$H177,VLOOKUP(XLOOKUP(BA$115,dds!$2:$2,dds!$4:$4),STOCKHISTORY($A178,XLOOKUP(BA$115,dds!$2:$2,dds!$4:$4)),2,FALSE()),VLOOKUP(TODAY(),STOCKHISTORY($A178,TODAY()),2,FALSE())),VLOOKUP(TODAY()-1,STOCKHISTORY($A178,TODAY()-1),2,FALSE())),VLOOKUP(TODAY()-2,STOCKHISTORY($A178,TODAY()-2),2,FALSE())),$E88)</f>
        <v/>
      </c>
      <c r="BB178" s="368" t="str">
        <f t="array" ref="BB178">IFERROR(IFERROR(IFERROR(IF(TODAY()&gt;=$H177,VLOOKUP(XLOOKUP(BB$115,dds!$2:$2,dds!$4:$4),STOCKHISTORY($A178,XLOOKUP(BB$115,dds!$2:$2,dds!$4:$4)),2,FALSE()),VLOOKUP(TODAY(),STOCKHISTORY($A178,TODAY()),2,FALSE())),VLOOKUP(TODAY()-1,STOCKHISTORY($A178,TODAY()-1),2,FALSE())),VLOOKUP(TODAY()-2,STOCKHISTORY($A178,TODAY()-2),2,FALSE())),$E88)</f>
        <v/>
      </c>
      <c r="BC178" s="368" t="str">
        <f t="array" ref="BC178">IFERROR(IFERROR(IFERROR(IF(TODAY()&gt;=$H177,VLOOKUP(XLOOKUP(BC$115,dds!$2:$2,dds!$4:$4),STOCKHISTORY($A178,XLOOKUP(BC$115,dds!$2:$2,dds!$4:$4)),2,FALSE()),VLOOKUP(TODAY(),STOCKHISTORY($A178,TODAY()),2,FALSE())),VLOOKUP(TODAY()-1,STOCKHISTORY($A178,TODAY()-1),2,FALSE())),VLOOKUP(TODAY()-2,STOCKHISTORY($A178,TODAY()-2),2,FALSE())),$E88)</f>
        <v/>
      </c>
      <c r="BD178" s="368" t="str">
        <f t="array" ref="BD178">IFERROR(IFERROR(IFERROR(IF(TODAY()&gt;=$H177,VLOOKUP(XLOOKUP(BD$115,dds!$2:$2,dds!$4:$4),STOCKHISTORY($A178,XLOOKUP(BD$115,dds!$2:$2,dds!$4:$4)),2,FALSE()),VLOOKUP(TODAY(),STOCKHISTORY($A178,TODAY()),2,FALSE())),VLOOKUP(TODAY()-1,STOCKHISTORY($A178,TODAY()-1),2,FALSE())),VLOOKUP(TODAY()-2,STOCKHISTORY($A178,TODAY()-2),2,FALSE())),$E88)</f>
        <v/>
      </c>
      <c r="BE178" s="368" t="str">
        <f t="array" ref="BE178">IFERROR(IFERROR(IFERROR(IF(TODAY()&gt;=$H177,VLOOKUP(XLOOKUP(BE$115,dds!$2:$2,dds!$4:$4),STOCKHISTORY($A178,XLOOKUP(BE$115,dds!$2:$2,dds!$4:$4)),2,FALSE()),VLOOKUP(TODAY(),STOCKHISTORY($A178,TODAY()),2,FALSE())),VLOOKUP(TODAY()-1,STOCKHISTORY($A178,TODAY()-1),2,FALSE())),VLOOKUP(TODAY()-2,STOCKHISTORY($A178,TODAY()-2),2,FALSE())),$E88)</f>
        <v/>
      </c>
      <c r="BF178" s="368" t="str">
        <f t="array" ref="BF178">IFERROR(IFERROR(IFERROR(IF(TODAY()&gt;=$H177,VLOOKUP(XLOOKUP(BF$115,dds!$2:$2,dds!$4:$4),STOCKHISTORY($A178,XLOOKUP(BF$115,dds!$2:$2,dds!$4:$4)),2,FALSE()),VLOOKUP(TODAY(),STOCKHISTORY($A178,TODAY()),2,FALSE())),VLOOKUP(TODAY()-1,STOCKHISTORY($A178,TODAY()-1),2,FALSE())),VLOOKUP(TODAY()-2,STOCKHISTORY($A178,TODAY()-2),2,FALSE())),$E88)</f>
        <v/>
      </c>
      <c r="BG178" s="368" t="str">
        <f t="array" ref="BG178">IFERROR(IFERROR(IFERROR(IF(TODAY()&gt;=$H177,VLOOKUP(XLOOKUP(BG$115,dds!$2:$2,dds!$4:$4),STOCKHISTORY($A178,XLOOKUP(BG$115,dds!$2:$2,dds!$4:$4)),2,FALSE()),VLOOKUP(TODAY(),STOCKHISTORY($A178,TODAY()),2,FALSE())),VLOOKUP(TODAY()-1,STOCKHISTORY($A178,TODAY()-1),2,FALSE())),VLOOKUP(TODAY()-2,STOCKHISTORY($A178,TODAY()-2),2,FALSE())),$E88)</f>
        <v/>
      </c>
      <c r="BH178" s="368" t="str">
        <f t="array" ref="BH178">IFERROR(IFERROR(IFERROR(IF(TODAY()&gt;=$H177,VLOOKUP(XLOOKUP(BH$115,dds!$2:$2,dds!$4:$4),STOCKHISTORY($A178,XLOOKUP(BH$115,dds!$2:$2,dds!$4:$4)),2,FALSE()),VLOOKUP(TODAY(),STOCKHISTORY($A178,TODAY()),2,FALSE())),VLOOKUP(TODAY()-1,STOCKHISTORY($A178,TODAY()-1),2,FALSE())),VLOOKUP(TODAY()-2,STOCKHISTORY($A178,TODAY()-2),2,FALSE())),$E88)</f>
        <v/>
      </c>
      <c r="BI178" s="368" t="str">
        <f t="array" ref="BI178">IFERROR(IFERROR(IFERROR(IF(TODAY()&gt;=$H177,VLOOKUP(XLOOKUP(BI$115,dds!$2:$2,dds!$4:$4),STOCKHISTORY($A178,XLOOKUP(BI$115,dds!$2:$2,dds!$4:$4)),2,FALSE()),VLOOKUP(TODAY(),STOCKHISTORY($A178,TODAY()),2,FALSE())),VLOOKUP(TODAY()-1,STOCKHISTORY($A178,TODAY()-1),2,FALSE())),VLOOKUP(TODAY()-2,STOCKHISTORY($A178,TODAY()-2),2,FALSE())),$E88)</f>
        <v/>
      </c>
      <c r="BJ178" s="368" t="str">
        <f t="array" ref="BJ178">IFERROR(IFERROR(IFERROR(IF(TODAY()&gt;=$H177,VLOOKUP(XLOOKUP(BJ$115,dds!$2:$2,dds!$4:$4),STOCKHISTORY($A178,XLOOKUP(BJ$115,dds!$2:$2,dds!$4:$4)),2,FALSE()),VLOOKUP(TODAY(),STOCKHISTORY($A178,TODAY()),2,FALSE())),VLOOKUP(TODAY()-1,STOCKHISTORY($A178,TODAY()-1),2,FALSE())),VLOOKUP(TODAY()-2,STOCKHISTORY($A178,TODAY()-2),2,FALSE())),$E88)</f>
        <v/>
      </c>
      <c r="BK178" s="368" t="str">
        <f t="array" ref="BK178">IFERROR(IFERROR(IFERROR(IF(TODAY()&gt;=$H177,VLOOKUP(XLOOKUP(BK$115,dds!$2:$2,dds!$4:$4),STOCKHISTORY($A178,XLOOKUP(BK$115,dds!$2:$2,dds!$4:$4)),2,FALSE()),VLOOKUP(TODAY(),STOCKHISTORY($A178,TODAY()),2,FALSE())),VLOOKUP(TODAY()-1,STOCKHISTORY($A178,TODAY()-1),2,FALSE())),VLOOKUP(TODAY()-2,STOCKHISTORY($A178,TODAY()-2),2,FALSE())),$E88)</f>
        <v/>
      </c>
      <c r="BL178" s="368" t="str">
        <f t="array" ref="BL178">IFERROR(IFERROR(IFERROR(IF(TODAY()&gt;=$H177,VLOOKUP(XLOOKUP(BL$115,dds!$2:$2,dds!$4:$4),STOCKHISTORY($A178,XLOOKUP(BL$115,dds!$2:$2,dds!$4:$4)),2,FALSE()),VLOOKUP(TODAY(),STOCKHISTORY($A178,TODAY()),2,FALSE())),VLOOKUP(TODAY()-1,STOCKHISTORY($A178,TODAY()-1),2,FALSE())),VLOOKUP(TODAY()-2,STOCKHISTORY($A178,TODAY()-2),2,FALSE())),$E88)</f>
        <v/>
      </c>
    </row>
    <row r="179" ht="14.25" customHeight="1">
      <c r="A179" s="367"/>
      <c r="B179" s="367"/>
      <c r="C179" s="440" t="str">
        <f t="shared" si="2"/>
        <v/>
      </c>
      <c r="D179" s="367"/>
      <c r="E179" s="368" t="str">
        <f t="array" ref="E179">IFERROR(IFERROR(IFERROR(IF(TODAY()&gt;=$H178,VLOOKUP(XLOOKUP(E$115,dds!$2:$2,dds!$4:$4),STOCKHISTORY($A179,XLOOKUP(E$115,dds!$2:$2,dds!$4:$4)),2,FALSE()),VLOOKUP(TODAY(),STOCKHISTORY($A179,TODAY()),2,FALSE())),VLOOKUP(TODAY()-1,STOCKHISTORY($A179,TODAY()-1),2,FALSE())),VLOOKUP(TODAY()-2,STOCKHISTORY($A179,TODAY()-2),2,FALSE())),$E89)</f>
        <v/>
      </c>
      <c r="F179" s="368" t="str">
        <f t="array" ref="F179">IFERROR(IFERROR(IFERROR(IF(TODAY()&gt;=$H178,VLOOKUP(XLOOKUP(F$115,dds!$2:$2,dds!$4:$4),STOCKHISTORY($A179,XLOOKUP(F$115,dds!$2:$2,dds!$4:$4)),2,FALSE()),VLOOKUP(TODAY(),STOCKHISTORY($A179,TODAY()),2,FALSE())),VLOOKUP(TODAY()-1,STOCKHISTORY($A179,TODAY()-1),2,FALSE())),VLOOKUP(TODAY()-2,STOCKHISTORY($A179,TODAY()-2),2,FALSE())),$E89)</f>
        <v/>
      </c>
      <c r="G179" s="368" t="str">
        <f t="array" ref="G179">IFERROR(IFERROR(IFERROR(IF(TODAY()&gt;=$H178,VLOOKUP(XLOOKUP(G$115,dds!$2:$2,dds!$4:$4),STOCKHISTORY($A179,XLOOKUP(G$115,dds!$2:$2,dds!$4:$4)),2,FALSE()),VLOOKUP(TODAY(),STOCKHISTORY($A179,TODAY()),2,FALSE())),VLOOKUP(TODAY()-1,STOCKHISTORY($A179,TODAY()-1),2,FALSE())),VLOOKUP(TODAY()-2,STOCKHISTORY($A179,TODAY()-2),2,FALSE())),$E89)</f>
        <v/>
      </c>
      <c r="H179" s="368" t="str">
        <f t="array" ref="H179">IFERROR(IFERROR(IFERROR(IF(TODAY()&gt;=$H178,VLOOKUP(XLOOKUP(H$115,dds!$2:$2,dds!$4:$4),STOCKHISTORY($A179,XLOOKUP(H$115,dds!$2:$2,dds!$4:$4)),2,FALSE()),VLOOKUP(TODAY(),STOCKHISTORY($A179,TODAY()),2,FALSE())),VLOOKUP(TODAY()-1,STOCKHISTORY($A179,TODAY()-1),2,FALSE())),VLOOKUP(TODAY()-2,STOCKHISTORY($A179,TODAY()-2),2,FALSE())),$E89)</f>
        <v/>
      </c>
      <c r="I179" s="368" t="str">
        <f t="array" ref="I179">IFERROR(IFERROR(IFERROR(IF(TODAY()&gt;=$H178,VLOOKUP(XLOOKUP(I$115,dds!$2:$2,dds!$4:$4),STOCKHISTORY($A179,XLOOKUP(I$115,dds!$2:$2,dds!$4:$4)),2,FALSE()),VLOOKUP(TODAY(),STOCKHISTORY($A179,TODAY()),2,FALSE())),VLOOKUP(TODAY()-1,STOCKHISTORY($A179,TODAY()-1),2,FALSE())),VLOOKUP(TODAY()-2,STOCKHISTORY($A179,TODAY()-2),2,FALSE())),$E89)</f>
        <v/>
      </c>
      <c r="J179" s="368" t="str">
        <f t="array" ref="J179">IFERROR(IFERROR(IFERROR(IF(TODAY()&gt;=$H178,VLOOKUP(XLOOKUP(J$115,dds!$2:$2,dds!$4:$4),STOCKHISTORY($A179,XLOOKUP(J$115,dds!$2:$2,dds!$4:$4)),2,FALSE()),VLOOKUP(TODAY(),STOCKHISTORY($A179,TODAY()),2,FALSE())),VLOOKUP(TODAY()-1,STOCKHISTORY($A179,TODAY()-1),2,FALSE())),VLOOKUP(TODAY()-2,STOCKHISTORY($A179,TODAY()-2),2,FALSE())),$E89)</f>
        <v/>
      </c>
      <c r="K179" s="368" t="str">
        <f t="array" ref="K179">IFERROR(IFERROR(IFERROR(IF(TODAY()&gt;=$H178,VLOOKUP(XLOOKUP(K$115,dds!$2:$2,dds!$4:$4),STOCKHISTORY($A179,XLOOKUP(K$115,dds!$2:$2,dds!$4:$4)),2,FALSE()),VLOOKUP(TODAY(),STOCKHISTORY($A179,TODAY()),2,FALSE())),VLOOKUP(TODAY()-1,STOCKHISTORY($A179,TODAY()-1),2,FALSE())),VLOOKUP(TODAY()-2,STOCKHISTORY($A179,TODAY()-2),2,FALSE())),$E89)</f>
        <v/>
      </c>
      <c r="L179" s="368" t="str">
        <f t="array" ref="L179">IFERROR(IFERROR(IFERROR(IF(TODAY()&gt;=$H178,VLOOKUP(XLOOKUP(L$115,dds!$2:$2,dds!$4:$4),STOCKHISTORY($A179,XLOOKUP(L$115,dds!$2:$2,dds!$4:$4)),2,FALSE()),VLOOKUP(TODAY(),STOCKHISTORY($A179,TODAY()),2,FALSE())),VLOOKUP(TODAY()-1,STOCKHISTORY($A179,TODAY()-1),2,FALSE())),VLOOKUP(TODAY()-2,STOCKHISTORY($A179,TODAY()-2),2,FALSE())),$E89)</f>
        <v/>
      </c>
      <c r="M179" s="368" t="str">
        <f t="array" ref="M179">IFERROR(IFERROR(IFERROR(IF(TODAY()&gt;=$H178,VLOOKUP(XLOOKUP(M$115,dds!$2:$2,dds!$4:$4),STOCKHISTORY($A179,XLOOKUP(M$115,dds!$2:$2,dds!$4:$4)),2,FALSE()),VLOOKUP(TODAY(),STOCKHISTORY($A179,TODAY()),2,FALSE())),VLOOKUP(TODAY()-1,STOCKHISTORY($A179,TODAY()-1),2,FALSE())),VLOOKUP(TODAY()-2,STOCKHISTORY($A179,TODAY()-2),2,FALSE())),$E89)</f>
        <v/>
      </c>
      <c r="N179" s="368" t="str">
        <f t="array" ref="N179">IFERROR(IFERROR(IFERROR(IF(TODAY()&gt;=$H178,VLOOKUP(XLOOKUP(N$115,dds!$2:$2,dds!$4:$4),STOCKHISTORY($A179,XLOOKUP(N$115,dds!$2:$2,dds!$4:$4)),2,FALSE()),VLOOKUP(TODAY(),STOCKHISTORY($A179,TODAY()),2,FALSE())),VLOOKUP(TODAY()-1,STOCKHISTORY($A179,TODAY()-1),2,FALSE())),VLOOKUP(TODAY()-2,STOCKHISTORY($A179,TODAY()-2),2,FALSE())),$E89)</f>
        <v/>
      </c>
      <c r="O179" s="368" t="str">
        <f t="array" ref="O179">IFERROR(IFERROR(IFERROR(IF(TODAY()&gt;=$H178,VLOOKUP(XLOOKUP(O$115,dds!$2:$2,dds!$4:$4),STOCKHISTORY($A179,XLOOKUP(O$115,dds!$2:$2,dds!$4:$4)),2,FALSE()),VLOOKUP(TODAY(),STOCKHISTORY($A179,TODAY()),2,FALSE())),VLOOKUP(TODAY()-1,STOCKHISTORY($A179,TODAY()-1),2,FALSE())),VLOOKUP(TODAY()-2,STOCKHISTORY($A179,TODAY()-2),2,FALSE())),$E89)</f>
        <v/>
      </c>
      <c r="P179" s="368" t="str">
        <f t="array" ref="P179">IFERROR(IFERROR(IFERROR(IF(TODAY()&gt;=$H178,VLOOKUP(XLOOKUP(P$115,dds!$2:$2,dds!$4:$4),STOCKHISTORY($A179,XLOOKUP(P$115,dds!$2:$2,dds!$4:$4)),2,FALSE()),VLOOKUP(TODAY(),STOCKHISTORY($A179,TODAY()),2,FALSE())),VLOOKUP(TODAY()-1,STOCKHISTORY($A179,TODAY()-1),2,FALSE())),VLOOKUP(TODAY()-2,STOCKHISTORY($A179,TODAY()-2),2,FALSE())),$E89)</f>
        <v/>
      </c>
      <c r="Q179" s="368" t="str">
        <f t="array" ref="Q179">IFERROR(IFERROR(IFERROR(IF(TODAY()&gt;=$H178,VLOOKUP(XLOOKUP(Q$115,dds!$2:$2,dds!$4:$4),STOCKHISTORY($A179,XLOOKUP(Q$115,dds!$2:$2,dds!$4:$4)),2,FALSE()),VLOOKUP(TODAY(),STOCKHISTORY($A179,TODAY()),2,FALSE())),VLOOKUP(TODAY()-1,STOCKHISTORY($A179,TODAY()-1),2,FALSE())),VLOOKUP(TODAY()-2,STOCKHISTORY($A179,TODAY()-2),2,FALSE())),$E89)</f>
        <v/>
      </c>
      <c r="R179" s="368" t="str">
        <f t="array" ref="R179">IFERROR(IFERROR(IFERROR(IF(TODAY()&gt;=$H178,VLOOKUP(XLOOKUP(R$115,dds!$2:$2,dds!$4:$4),STOCKHISTORY($A179,XLOOKUP(R$115,dds!$2:$2,dds!$4:$4)),2,FALSE()),VLOOKUP(TODAY(),STOCKHISTORY($A179,TODAY()),2,FALSE())),VLOOKUP(TODAY()-1,STOCKHISTORY($A179,TODAY()-1),2,FALSE())),VLOOKUP(TODAY()-2,STOCKHISTORY($A179,TODAY()-2),2,FALSE())),$E89)</f>
        <v/>
      </c>
      <c r="S179" s="368" t="str">
        <f t="array" ref="S179">IFERROR(IFERROR(IFERROR(IF(TODAY()&gt;=$H178,VLOOKUP(XLOOKUP(S$115,dds!$2:$2,dds!$4:$4),STOCKHISTORY($A179,XLOOKUP(S$115,dds!$2:$2,dds!$4:$4)),2,FALSE()),VLOOKUP(TODAY(),STOCKHISTORY($A179,TODAY()),2,FALSE())),VLOOKUP(TODAY()-1,STOCKHISTORY($A179,TODAY()-1),2,FALSE())),VLOOKUP(TODAY()-2,STOCKHISTORY($A179,TODAY()-2),2,FALSE())),$E89)</f>
        <v/>
      </c>
      <c r="T179" s="368" t="str">
        <f t="array" ref="T179">IFERROR(IFERROR(IFERROR(IF(TODAY()&gt;=$H178,VLOOKUP(XLOOKUP(T$115,dds!$2:$2,dds!$4:$4),STOCKHISTORY($A179,XLOOKUP(T$115,dds!$2:$2,dds!$4:$4)),2,FALSE()),VLOOKUP(TODAY(),STOCKHISTORY($A179,TODAY()),2,FALSE())),VLOOKUP(TODAY()-1,STOCKHISTORY($A179,TODAY()-1),2,FALSE())),VLOOKUP(TODAY()-2,STOCKHISTORY($A179,TODAY()-2),2,FALSE())),$E89)</f>
        <v/>
      </c>
      <c r="U179" s="368" t="str">
        <f t="array" ref="U179">IFERROR(IFERROR(IFERROR(IF(TODAY()&gt;=$H178,VLOOKUP(XLOOKUP(U$115,dds!$2:$2,dds!$4:$4),STOCKHISTORY($A179,XLOOKUP(U$115,dds!$2:$2,dds!$4:$4)),2,FALSE()),VLOOKUP(TODAY(),STOCKHISTORY($A179,TODAY()),2,FALSE())),VLOOKUP(TODAY()-1,STOCKHISTORY($A179,TODAY()-1),2,FALSE())),VLOOKUP(TODAY()-2,STOCKHISTORY($A179,TODAY()-2),2,FALSE())),$E89)</f>
        <v/>
      </c>
      <c r="V179" s="368" t="str">
        <f t="array" ref="V179">IFERROR(IFERROR(IFERROR(IF(TODAY()&gt;=$H178,VLOOKUP(XLOOKUP(V$115,dds!$2:$2,dds!$4:$4),STOCKHISTORY($A179,XLOOKUP(V$115,dds!$2:$2,dds!$4:$4)),2,FALSE()),VLOOKUP(TODAY(),STOCKHISTORY($A179,TODAY()),2,FALSE())),VLOOKUP(TODAY()-1,STOCKHISTORY($A179,TODAY()-1),2,FALSE())),VLOOKUP(TODAY()-2,STOCKHISTORY($A179,TODAY()-2),2,FALSE())),$E89)</f>
        <v/>
      </c>
      <c r="W179" s="368" t="str">
        <f t="array" ref="W179">IFERROR(IFERROR(IFERROR(IF(TODAY()&gt;=$H178,VLOOKUP(XLOOKUP(W$115,dds!$2:$2,dds!$4:$4),STOCKHISTORY($A179,XLOOKUP(W$115,dds!$2:$2,dds!$4:$4)),2,FALSE()),VLOOKUP(TODAY(),STOCKHISTORY($A179,TODAY()),2,FALSE())),VLOOKUP(TODAY()-1,STOCKHISTORY($A179,TODAY()-1),2,FALSE())),VLOOKUP(TODAY()-2,STOCKHISTORY($A179,TODAY()-2),2,FALSE())),$E89)</f>
        <v/>
      </c>
      <c r="X179" s="368" t="str">
        <f t="array" ref="X179">IFERROR(IFERROR(IFERROR(IF(TODAY()&gt;=$H178,VLOOKUP(XLOOKUP(X$115,dds!$2:$2,dds!$4:$4),STOCKHISTORY($A179,XLOOKUP(X$115,dds!$2:$2,dds!$4:$4)),2,FALSE()),VLOOKUP(TODAY(),STOCKHISTORY($A179,TODAY()),2,FALSE())),VLOOKUP(TODAY()-1,STOCKHISTORY($A179,TODAY()-1),2,FALSE())),VLOOKUP(TODAY()-2,STOCKHISTORY($A179,TODAY()-2),2,FALSE())),$E89)</f>
        <v/>
      </c>
      <c r="Y179" s="368" t="str">
        <f t="array" ref="Y179">IFERROR(IFERROR(IFERROR(IF(TODAY()&gt;=$H178,VLOOKUP(XLOOKUP(Y$115,dds!$2:$2,dds!$4:$4),STOCKHISTORY($A179,XLOOKUP(Y$115,dds!$2:$2,dds!$4:$4)),2,FALSE()),VLOOKUP(TODAY(),STOCKHISTORY($A179,TODAY()),2,FALSE())),VLOOKUP(TODAY()-1,STOCKHISTORY($A179,TODAY()-1),2,FALSE())),VLOOKUP(TODAY()-2,STOCKHISTORY($A179,TODAY()-2),2,FALSE())),$E89)</f>
        <v/>
      </c>
      <c r="Z179" s="368" t="str">
        <f t="array" ref="Z179">IFERROR(IFERROR(IFERROR(IF(TODAY()&gt;=$H178,VLOOKUP(XLOOKUP(Z$115,dds!$2:$2,dds!$4:$4),STOCKHISTORY($A179,XLOOKUP(Z$115,dds!$2:$2,dds!$4:$4)),2,FALSE()),VLOOKUP(TODAY(),STOCKHISTORY($A179,TODAY()),2,FALSE())),VLOOKUP(TODAY()-1,STOCKHISTORY($A179,TODAY()-1),2,FALSE())),VLOOKUP(TODAY()-2,STOCKHISTORY($A179,TODAY()-2),2,FALSE())),$E89)</f>
        <v/>
      </c>
      <c r="AA179" s="368" t="str">
        <f t="array" ref="AA179">IFERROR(IFERROR(IFERROR(IF(TODAY()&gt;=$H178,VLOOKUP(XLOOKUP(AA$115,dds!$2:$2,dds!$4:$4),STOCKHISTORY($A179,XLOOKUP(AA$115,dds!$2:$2,dds!$4:$4)),2,FALSE()),VLOOKUP(TODAY(),STOCKHISTORY($A179,TODAY()),2,FALSE())),VLOOKUP(TODAY()-1,STOCKHISTORY($A179,TODAY()-1),2,FALSE())),VLOOKUP(TODAY()-2,STOCKHISTORY($A179,TODAY()-2),2,FALSE())),$E89)</f>
        <v/>
      </c>
      <c r="AB179" s="368" t="str">
        <f t="array" ref="AB179">IFERROR(IFERROR(IFERROR(IF(TODAY()&gt;=$H178,VLOOKUP(XLOOKUP(AB$115,dds!$2:$2,dds!$4:$4),STOCKHISTORY($A179,XLOOKUP(AB$115,dds!$2:$2,dds!$4:$4)),2,FALSE()),VLOOKUP(TODAY(),STOCKHISTORY($A179,TODAY()),2,FALSE())),VLOOKUP(TODAY()-1,STOCKHISTORY($A179,TODAY()-1),2,FALSE())),VLOOKUP(TODAY()-2,STOCKHISTORY($A179,TODAY()-2),2,FALSE())),$E89)</f>
        <v/>
      </c>
      <c r="AC179" s="368" t="str">
        <f t="array" ref="AC179">IFERROR(IFERROR(IFERROR(IF(TODAY()&gt;=$H178,VLOOKUP(XLOOKUP(AC$115,dds!$2:$2,dds!$4:$4),STOCKHISTORY($A179,XLOOKUP(AC$115,dds!$2:$2,dds!$4:$4)),2,FALSE()),VLOOKUP(TODAY(),STOCKHISTORY($A179,TODAY()),2,FALSE())),VLOOKUP(TODAY()-1,STOCKHISTORY($A179,TODAY()-1),2,FALSE())),VLOOKUP(TODAY()-2,STOCKHISTORY($A179,TODAY()-2),2,FALSE())),$E89)</f>
        <v/>
      </c>
      <c r="AD179" s="368" t="str">
        <f t="array" ref="AD179">IFERROR(IFERROR(IFERROR(IF(TODAY()&gt;=$H178,VLOOKUP(XLOOKUP(AD$115,dds!$2:$2,dds!$4:$4),STOCKHISTORY($A179,XLOOKUP(AD$115,dds!$2:$2,dds!$4:$4)),2,FALSE()),VLOOKUP(TODAY(),STOCKHISTORY($A179,TODAY()),2,FALSE())),VLOOKUP(TODAY()-1,STOCKHISTORY($A179,TODAY()-1),2,FALSE())),VLOOKUP(TODAY()-2,STOCKHISTORY($A179,TODAY()-2),2,FALSE())),$E89)</f>
        <v/>
      </c>
      <c r="AE179" s="368" t="str">
        <f t="array" ref="AE179">IFERROR(IFERROR(IFERROR(IF(TODAY()&gt;=$H178,VLOOKUP(XLOOKUP(AE$115,dds!$2:$2,dds!$4:$4),STOCKHISTORY($A179,XLOOKUP(AE$115,dds!$2:$2,dds!$4:$4)),2,FALSE()),VLOOKUP(TODAY(),STOCKHISTORY($A179,TODAY()),2,FALSE())),VLOOKUP(TODAY()-1,STOCKHISTORY($A179,TODAY()-1),2,FALSE())),VLOOKUP(TODAY()-2,STOCKHISTORY($A179,TODAY()-2),2,FALSE())),$E89)</f>
        <v/>
      </c>
      <c r="AF179" s="368" t="str">
        <f t="array" ref="AF179">IFERROR(IFERROR(IFERROR(IF(TODAY()&gt;=$H178,VLOOKUP(XLOOKUP(AF$115,dds!$2:$2,dds!$4:$4),STOCKHISTORY($A179,XLOOKUP(AF$115,dds!$2:$2,dds!$4:$4)),2,FALSE()),VLOOKUP(TODAY(),STOCKHISTORY($A179,TODAY()),2,FALSE())),VLOOKUP(TODAY()-1,STOCKHISTORY($A179,TODAY()-1),2,FALSE())),VLOOKUP(TODAY()-2,STOCKHISTORY($A179,TODAY()-2),2,FALSE())),$E89)</f>
        <v/>
      </c>
      <c r="AG179" s="368" t="str">
        <f t="array" ref="AG179">IFERROR(IFERROR(IFERROR(IF(TODAY()&gt;=$H178,VLOOKUP(XLOOKUP(AG$115,dds!$2:$2,dds!$4:$4),STOCKHISTORY($A179,XLOOKUP(AG$115,dds!$2:$2,dds!$4:$4)),2,FALSE()),VLOOKUP(TODAY(),STOCKHISTORY($A179,TODAY()),2,FALSE())),VLOOKUP(TODAY()-1,STOCKHISTORY($A179,TODAY()-1),2,FALSE())),VLOOKUP(TODAY()-2,STOCKHISTORY($A179,TODAY()-2),2,FALSE())),$E89)</f>
        <v/>
      </c>
      <c r="AH179" s="368" t="str">
        <f t="array" ref="AH179">IFERROR(IFERROR(IFERROR(IF(TODAY()&gt;=$H178,VLOOKUP(XLOOKUP(AH$115,dds!$2:$2,dds!$4:$4),STOCKHISTORY($A179,XLOOKUP(AH$115,dds!$2:$2,dds!$4:$4)),2,FALSE()),VLOOKUP(TODAY(),STOCKHISTORY($A179,TODAY()),2,FALSE())),VLOOKUP(TODAY()-1,STOCKHISTORY($A179,TODAY()-1),2,FALSE())),VLOOKUP(TODAY()-2,STOCKHISTORY($A179,TODAY()-2),2,FALSE())),$E89)</f>
        <v/>
      </c>
      <c r="AI179" s="368" t="str">
        <f t="array" ref="AI179">IFERROR(IFERROR(IFERROR(IF(TODAY()&gt;=$H178,VLOOKUP(XLOOKUP(AI$115,dds!$2:$2,dds!$4:$4),STOCKHISTORY($A179,XLOOKUP(AI$115,dds!$2:$2,dds!$4:$4)),2,FALSE()),VLOOKUP(TODAY(),STOCKHISTORY($A179,TODAY()),2,FALSE())),VLOOKUP(TODAY()-1,STOCKHISTORY($A179,TODAY()-1),2,FALSE())),VLOOKUP(TODAY()-2,STOCKHISTORY($A179,TODAY()-2),2,FALSE())),$E89)</f>
        <v/>
      </c>
      <c r="AJ179" s="368" t="str">
        <f t="array" ref="AJ179">IFERROR(IFERROR(IFERROR(IF(TODAY()&gt;=$H178,VLOOKUP(XLOOKUP(AJ$115,dds!$2:$2,dds!$4:$4),STOCKHISTORY($A179,XLOOKUP(AJ$115,dds!$2:$2,dds!$4:$4)),2,FALSE()),VLOOKUP(TODAY(),STOCKHISTORY($A179,TODAY()),2,FALSE())),VLOOKUP(TODAY()-1,STOCKHISTORY($A179,TODAY()-1),2,FALSE())),VLOOKUP(TODAY()-2,STOCKHISTORY($A179,TODAY()-2),2,FALSE())),$E89)</f>
        <v/>
      </c>
      <c r="AK179" s="368" t="str">
        <f t="array" ref="AK179">IFERROR(IFERROR(IFERROR(IF(TODAY()&gt;=$H178,VLOOKUP(XLOOKUP(AK$115,dds!$2:$2,dds!$4:$4),STOCKHISTORY($A179,XLOOKUP(AK$115,dds!$2:$2,dds!$4:$4)),2,FALSE()),VLOOKUP(TODAY(),STOCKHISTORY($A179,TODAY()),2,FALSE())),VLOOKUP(TODAY()-1,STOCKHISTORY($A179,TODAY()-1),2,FALSE())),VLOOKUP(TODAY()-2,STOCKHISTORY($A179,TODAY()-2),2,FALSE())),$E89)</f>
        <v/>
      </c>
      <c r="AL179" s="368" t="str">
        <f t="array" ref="AL179">IFERROR(IFERROR(IFERROR(IF(TODAY()&gt;=$H178,VLOOKUP(XLOOKUP(AL$115,dds!$2:$2,dds!$4:$4),STOCKHISTORY($A179,XLOOKUP(AL$115,dds!$2:$2,dds!$4:$4)),2,FALSE()),VLOOKUP(TODAY(),STOCKHISTORY($A179,TODAY()),2,FALSE())),VLOOKUP(TODAY()-1,STOCKHISTORY($A179,TODAY()-1),2,FALSE())),VLOOKUP(TODAY()-2,STOCKHISTORY($A179,TODAY()-2),2,FALSE())),$E89)</f>
        <v/>
      </c>
      <c r="AM179" s="368" t="str">
        <f t="array" ref="AM179">IFERROR(IFERROR(IFERROR(IF(TODAY()&gt;=$H178,VLOOKUP(XLOOKUP(AM$115,dds!$2:$2,dds!$4:$4),STOCKHISTORY($A179,XLOOKUP(AM$115,dds!$2:$2,dds!$4:$4)),2,FALSE()),VLOOKUP(TODAY(),STOCKHISTORY($A179,TODAY()),2,FALSE())),VLOOKUP(TODAY()-1,STOCKHISTORY($A179,TODAY()-1),2,FALSE())),VLOOKUP(TODAY()-2,STOCKHISTORY($A179,TODAY()-2),2,FALSE())),$E89)</f>
        <v/>
      </c>
      <c r="AN179" s="368" t="str">
        <f t="array" ref="AN179">IFERROR(IFERROR(IFERROR(IF(TODAY()&gt;=$H178,VLOOKUP(XLOOKUP(AN$115,dds!$2:$2,dds!$4:$4),STOCKHISTORY($A179,XLOOKUP(AN$115,dds!$2:$2,dds!$4:$4)),2,FALSE()),VLOOKUP(TODAY(),STOCKHISTORY($A179,TODAY()),2,FALSE())),VLOOKUP(TODAY()-1,STOCKHISTORY($A179,TODAY()-1),2,FALSE())),VLOOKUP(TODAY()-2,STOCKHISTORY($A179,TODAY()-2),2,FALSE())),$E89)</f>
        <v/>
      </c>
      <c r="AO179" s="368" t="str">
        <f t="array" ref="AO179">IFERROR(IFERROR(IFERROR(IF(TODAY()&gt;=$H178,VLOOKUP(XLOOKUP(AO$115,dds!$2:$2,dds!$4:$4),STOCKHISTORY($A179,XLOOKUP(AO$115,dds!$2:$2,dds!$4:$4)),2,FALSE()),VLOOKUP(TODAY(),STOCKHISTORY($A179,TODAY()),2,FALSE())),VLOOKUP(TODAY()-1,STOCKHISTORY($A179,TODAY()-1),2,FALSE())),VLOOKUP(TODAY()-2,STOCKHISTORY($A179,TODAY()-2),2,FALSE())),$E89)</f>
        <v/>
      </c>
      <c r="AP179" s="368" t="str">
        <f t="array" ref="AP179">IFERROR(IFERROR(IFERROR(IF(TODAY()&gt;=$H178,VLOOKUP(XLOOKUP(AP$115,dds!$2:$2,dds!$4:$4),STOCKHISTORY($A179,XLOOKUP(AP$115,dds!$2:$2,dds!$4:$4)),2,FALSE()),VLOOKUP(TODAY(),STOCKHISTORY($A179,TODAY()),2,FALSE())),VLOOKUP(TODAY()-1,STOCKHISTORY($A179,TODAY()-1),2,FALSE())),VLOOKUP(TODAY()-2,STOCKHISTORY($A179,TODAY()-2),2,FALSE())),$E89)</f>
        <v/>
      </c>
      <c r="AQ179" s="368" t="str">
        <f t="array" ref="AQ179">IFERROR(IFERROR(IFERROR(IF(TODAY()&gt;=$H178,VLOOKUP(XLOOKUP(AQ$115,dds!$2:$2,dds!$4:$4),STOCKHISTORY($A179,XLOOKUP(AQ$115,dds!$2:$2,dds!$4:$4)),2,FALSE()),VLOOKUP(TODAY(),STOCKHISTORY($A179,TODAY()),2,FALSE())),VLOOKUP(TODAY()-1,STOCKHISTORY($A179,TODAY()-1),2,FALSE())),VLOOKUP(TODAY()-2,STOCKHISTORY($A179,TODAY()-2),2,FALSE())),$E89)</f>
        <v/>
      </c>
      <c r="AR179" s="368" t="str">
        <f t="array" ref="AR179">IFERROR(IFERROR(IFERROR(IF(TODAY()&gt;=$H178,VLOOKUP(XLOOKUP(AR$115,dds!$2:$2,dds!$4:$4),STOCKHISTORY($A179,XLOOKUP(AR$115,dds!$2:$2,dds!$4:$4)),2,FALSE()),VLOOKUP(TODAY(),STOCKHISTORY($A179,TODAY()),2,FALSE())),VLOOKUP(TODAY()-1,STOCKHISTORY($A179,TODAY()-1),2,FALSE())),VLOOKUP(TODAY()-2,STOCKHISTORY($A179,TODAY()-2),2,FALSE())),$E89)</f>
        <v/>
      </c>
      <c r="AS179" s="368" t="str">
        <f t="array" ref="AS179">IFERROR(IFERROR(IFERROR(IF(TODAY()&gt;=$H178,VLOOKUP(XLOOKUP(AS$115,dds!$2:$2,dds!$4:$4),STOCKHISTORY($A179,XLOOKUP(AS$115,dds!$2:$2,dds!$4:$4)),2,FALSE()),VLOOKUP(TODAY(),STOCKHISTORY($A179,TODAY()),2,FALSE())),VLOOKUP(TODAY()-1,STOCKHISTORY($A179,TODAY()-1),2,FALSE())),VLOOKUP(TODAY()-2,STOCKHISTORY($A179,TODAY()-2),2,FALSE())),$E89)</f>
        <v/>
      </c>
      <c r="AT179" s="368" t="str">
        <f t="array" ref="AT179">IFERROR(IFERROR(IFERROR(IF(TODAY()&gt;=$H178,VLOOKUP(XLOOKUP(AT$115,dds!$2:$2,dds!$4:$4),STOCKHISTORY($A179,XLOOKUP(AT$115,dds!$2:$2,dds!$4:$4)),2,FALSE()),VLOOKUP(TODAY(),STOCKHISTORY($A179,TODAY()),2,FALSE())),VLOOKUP(TODAY()-1,STOCKHISTORY($A179,TODAY()-1),2,FALSE())),VLOOKUP(TODAY()-2,STOCKHISTORY($A179,TODAY()-2),2,FALSE())),$E89)</f>
        <v/>
      </c>
      <c r="AU179" s="368" t="str">
        <f t="array" ref="AU179">IFERROR(IFERROR(IFERROR(IF(TODAY()&gt;=$H178,VLOOKUP(XLOOKUP(AU$115,dds!$2:$2,dds!$4:$4),STOCKHISTORY($A179,XLOOKUP(AU$115,dds!$2:$2,dds!$4:$4)),2,FALSE()),VLOOKUP(TODAY(),STOCKHISTORY($A179,TODAY()),2,FALSE())),VLOOKUP(TODAY()-1,STOCKHISTORY($A179,TODAY()-1),2,FALSE())),VLOOKUP(TODAY()-2,STOCKHISTORY($A179,TODAY()-2),2,FALSE())),$E89)</f>
        <v/>
      </c>
      <c r="AV179" s="368" t="str">
        <f t="array" ref="AV179">IFERROR(IFERROR(IFERROR(IF(TODAY()&gt;=$H178,VLOOKUP(XLOOKUP(AV$115,dds!$2:$2,dds!$4:$4),STOCKHISTORY($A179,XLOOKUP(AV$115,dds!$2:$2,dds!$4:$4)),2,FALSE()),VLOOKUP(TODAY(),STOCKHISTORY($A179,TODAY()),2,FALSE())),VLOOKUP(TODAY()-1,STOCKHISTORY($A179,TODAY()-1),2,FALSE())),VLOOKUP(TODAY()-2,STOCKHISTORY($A179,TODAY()-2),2,FALSE())),$E89)</f>
        <v/>
      </c>
      <c r="AW179" s="368" t="str">
        <f t="array" ref="AW179">IFERROR(IFERROR(IFERROR(IF(TODAY()&gt;=$H178,VLOOKUP(XLOOKUP(AW$115,dds!$2:$2,dds!$4:$4),STOCKHISTORY($A179,XLOOKUP(AW$115,dds!$2:$2,dds!$4:$4)),2,FALSE()),VLOOKUP(TODAY(),STOCKHISTORY($A179,TODAY()),2,FALSE())),VLOOKUP(TODAY()-1,STOCKHISTORY($A179,TODAY()-1),2,FALSE())),VLOOKUP(TODAY()-2,STOCKHISTORY($A179,TODAY()-2),2,FALSE())),$E89)</f>
        <v/>
      </c>
      <c r="AX179" s="368" t="str">
        <f t="array" ref="AX179">IFERROR(IFERROR(IFERROR(IF(TODAY()&gt;=$H178,VLOOKUP(XLOOKUP(AX$115,dds!$2:$2,dds!$4:$4),STOCKHISTORY($A179,XLOOKUP(AX$115,dds!$2:$2,dds!$4:$4)),2,FALSE()),VLOOKUP(TODAY(),STOCKHISTORY($A179,TODAY()),2,FALSE())),VLOOKUP(TODAY()-1,STOCKHISTORY($A179,TODAY()-1),2,FALSE())),VLOOKUP(TODAY()-2,STOCKHISTORY($A179,TODAY()-2),2,FALSE())),$E89)</f>
        <v/>
      </c>
      <c r="AY179" s="368" t="str">
        <f t="array" ref="AY179">IFERROR(IFERROR(IFERROR(IF(TODAY()&gt;=$H178,VLOOKUP(XLOOKUP(AY$115,dds!$2:$2,dds!$4:$4),STOCKHISTORY($A179,XLOOKUP(AY$115,dds!$2:$2,dds!$4:$4)),2,FALSE()),VLOOKUP(TODAY(),STOCKHISTORY($A179,TODAY()),2,FALSE())),VLOOKUP(TODAY()-1,STOCKHISTORY($A179,TODAY()-1),2,FALSE())),VLOOKUP(TODAY()-2,STOCKHISTORY($A179,TODAY()-2),2,FALSE())),$E89)</f>
        <v/>
      </c>
      <c r="AZ179" s="368" t="str">
        <f t="array" ref="AZ179">IFERROR(IFERROR(IFERROR(IF(TODAY()&gt;=$H178,VLOOKUP(XLOOKUP(AZ$115,dds!$2:$2,dds!$4:$4),STOCKHISTORY($A179,XLOOKUP(AZ$115,dds!$2:$2,dds!$4:$4)),2,FALSE()),VLOOKUP(TODAY(),STOCKHISTORY($A179,TODAY()),2,FALSE())),VLOOKUP(TODAY()-1,STOCKHISTORY($A179,TODAY()-1),2,FALSE())),VLOOKUP(TODAY()-2,STOCKHISTORY($A179,TODAY()-2),2,FALSE())),$E89)</f>
        <v/>
      </c>
      <c r="BA179" s="368" t="str">
        <f t="array" ref="BA179">IFERROR(IFERROR(IFERROR(IF(TODAY()&gt;=$H178,VLOOKUP(XLOOKUP(BA$115,dds!$2:$2,dds!$4:$4),STOCKHISTORY($A179,XLOOKUP(BA$115,dds!$2:$2,dds!$4:$4)),2,FALSE()),VLOOKUP(TODAY(),STOCKHISTORY($A179,TODAY()),2,FALSE())),VLOOKUP(TODAY()-1,STOCKHISTORY($A179,TODAY()-1),2,FALSE())),VLOOKUP(TODAY()-2,STOCKHISTORY($A179,TODAY()-2),2,FALSE())),$E89)</f>
        <v/>
      </c>
      <c r="BB179" s="368" t="str">
        <f t="array" ref="BB179">IFERROR(IFERROR(IFERROR(IF(TODAY()&gt;=$H178,VLOOKUP(XLOOKUP(BB$115,dds!$2:$2,dds!$4:$4),STOCKHISTORY($A179,XLOOKUP(BB$115,dds!$2:$2,dds!$4:$4)),2,FALSE()),VLOOKUP(TODAY(),STOCKHISTORY($A179,TODAY()),2,FALSE())),VLOOKUP(TODAY()-1,STOCKHISTORY($A179,TODAY()-1),2,FALSE())),VLOOKUP(TODAY()-2,STOCKHISTORY($A179,TODAY()-2),2,FALSE())),$E89)</f>
        <v/>
      </c>
      <c r="BC179" s="368" t="str">
        <f t="array" ref="BC179">IFERROR(IFERROR(IFERROR(IF(TODAY()&gt;=$H178,VLOOKUP(XLOOKUP(BC$115,dds!$2:$2,dds!$4:$4),STOCKHISTORY($A179,XLOOKUP(BC$115,dds!$2:$2,dds!$4:$4)),2,FALSE()),VLOOKUP(TODAY(),STOCKHISTORY($A179,TODAY()),2,FALSE())),VLOOKUP(TODAY()-1,STOCKHISTORY($A179,TODAY()-1),2,FALSE())),VLOOKUP(TODAY()-2,STOCKHISTORY($A179,TODAY()-2),2,FALSE())),$E89)</f>
        <v/>
      </c>
      <c r="BD179" s="368" t="str">
        <f t="array" ref="BD179">IFERROR(IFERROR(IFERROR(IF(TODAY()&gt;=$H178,VLOOKUP(XLOOKUP(BD$115,dds!$2:$2,dds!$4:$4),STOCKHISTORY($A179,XLOOKUP(BD$115,dds!$2:$2,dds!$4:$4)),2,FALSE()),VLOOKUP(TODAY(),STOCKHISTORY($A179,TODAY()),2,FALSE())),VLOOKUP(TODAY()-1,STOCKHISTORY($A179,TODAY()-1),2,FALSE())),VLOOKUP(TODAY()-2,STOCKHISTORY($A179,TODAY()-2),2,FALSE())),$E89)</f>
        <v/>
      </c>
      <c r="BE179" s="368" t="str">
        <f t="array" ref="BE179">IFERROR(IFERROR(IFERROR(IF(TODAY()&gt;=$H178,VLOOKUP(XLOOKUP(BE$115,dds!$2:$2,dds!$4:$4),STOCKHISTORY($A179,XLOOKUP(BE$115,dds!$2:$2,dds!$4:$4)),2,FALSE()),VLOOKUP(TODAY(),STOCKHISTORY($A179,TODAY()),2,FALSE())),VLOOKUP(TODAY()-1,STOCKHISTORY($A179,TODAY()-1),2,FALSE())),VLOOKUP(TODAY()-2,STOCKHISTORY($A179,TODAY()-2),2,FALSE())),$E89)</f>
        <v/>
      </c>
      <c r="BF179" s="368" t="str">
        <f t="array" ref="BF179">IFERROR(IFERROR(IFERROR(IF(TODAY()&gt;=$H178,VLOOKUP(XLOOKUP(BF$115,dds!$2:$2,dds!$4:$4),STOCKHISTORY($A179,XLOOKUP(BF$115,dds!$2:$2,dds!$4:$4)),2,FALSE()),VLOOKUP(TODAY(),STOCKHISTORY($A179,TODAY()),2,FALSE())),VLOOKUP(TODAY()-1,STOCKHISTORY($A179,TODAY()-1),2,FALSE())),VLOOKUP(TODAY()-2,STOCKHISTORY($A179,TODAY()-2),2,FALSE())),$E89)</f>
        <v/>
      </c>
      <c r="BG179" s="368" t="str">
        <f t="array" ref="BG179">IFERROR(IFERROR(IFERROR(IF(TODAY()&gt;=$H178,VLOOKUP(XLOOKUP(BG$115,dds!$2:$2,dds!$4:$4),STOCKHISTORY($A179,XLOOKUP(BG$115,dds!$2:$2,dds!$4:$4)),2,FALSE()),VLOOKUP(TODAY(),STOCKHISTORY($A179,TODAY()),2,FALSE())),VLOOKUP(TODAY()-1,STOCKHISTORY($A179,TODAY()-1),2,FALSE())),VLOOKUP(TODAY()-2,STOCKHISTORY($A179,TODAY()-2),2,FALSE())),$E89)</f>
        <v/>
      </c>
      <c r="BH179" s="368" t="str">
        <f t="array" ref="BH179">IFERROR(IFERROR(IFERROR(IF(TODAY()&gt;=$H178,VLOOKUP(XLOOKUP(BH$115,dds!$2:$2,dds!$4:$4),STOCKHISTORY($A179,XLOOKUP(BH$115,dds!$2:$2,dds!$4:$4)),2,FALSE()),VLOOKUP(TODAY(),STOCKHISTORY($A179,TODAY()),2,FALSE())),VLOOKUP(TODAY()-1,STOCKHISTORY($A179,TODAY()-1),2,FALSE())),VLOOKUP(TODAY()-2,STOCKHISTORY($A179,TODAY()-2),2,FALSE())),$E89)</f>
        <v/>
      </c>
      <c r="BI179" s="368" t="str">
        <f t="array" ref="BI179">IFERROR(IFERROR(IFERROR(IF(TODAY()&gt;=$H178,VLOOKUP(XLOOKUP(BI$115,dds!$2:$2,dds!$4:$4),STOCKHISTORY($A179,XLOOKUP(BI$115,dds!$2:$2,dds!$4:$4)),2,FALSE()),VLOOKUP(TODAY(),STOCKHISTORY($A179,TODAY()),2,FALSE())),VLOOKUP(TODAY()-1,STOCKHISTORY($A179,TODAY()-1),2,FALSE())),VLOOKUP(TODAY()-2,STOCKHISTORY($A179,TODAY()-2),2,FALSE())),$E89)</f>
        <v/>
      </c>
      <c r="BJ179" s="368" t="str">
        <f t="array" ref="BJ179">IFERROR(IFERROR(IFERROR(IF(TODAY()&gt;=$H178,VLOOKUP(XLOOKUP(BJ$115,dds!$2:$2,dds!$4:$4),STOCKHISTORY($A179,XLOOKUP(BJ$115,dds!$2:$2,dds!$4:$4)),2,FALSE()),VLOOKUP(TODAY(),STOCKHISTORY($A179,TODAY()),2,FALSE())),VLOOKUP(TODAY()-1,STOCKHISTORY($A179,TODAY()-1),2,FALSE())),VLOOKUP(TODAY()-2,STOCKHISTORY($A179,TODAY()-2),2,FALSE())),$E89)</f>
        <v/>
      </c>
      <c r="BK179" s="368" t="str">
        <f t="array" ref="BK179">IFERROR(IFERROR(IFERROR(IF(TODAY()&gt;=$H178,VLOOKUP(XLOOKUP(BK$115,dds!$2:$2,dds!$4:$4),STOCKHISTORY($A179,XLOOKUP(BK$115,dds!$2:$2,dds!$4:$4)),2,FALSE()),VLOOKUP(TODAY(),STOCKHISTORY($A179,TODAY()),2,FALSE())),VLOOKUP(TODAY()-1,STOCKHISTORY($A179,TODAY()-1),2,FALSE())),VLOOKUP(TODAY()-2,STOCKHISTORY($A179,TODAY()-2),2,FALSE())),$E89)</f>
        <v/>
      </c>
      <c r="BL179" s="368" t="str">
        <f t="array" ref="BL179">IFERROR(IFERROR(IFERROR(IF(TODAY()&gt;=$H178,VLOOKUP(XLOOKUP(BL$115,dds!$2:$2,dds!$4:$4),STOCKHISTORY($A179,XLOOKUP(BL$115,dds!$2:$2,dds!$4:$4)),2,FALSE()),VLOOKUP(TODAY(),STOCKHISTORY($A179,TODAY()),2,FALSE())),VLOOKUP(TODAY()-1,STOCKHISTORY($A179,TODAY()-1),2,FALSE())),VLOOKUP(TODAY()-2,STOCKHISTORY($A179,TODAY()-2),2,FALSE())),$E89)</f>
        <v/>
      </c>
    </row>
    <row r="180" ht="14.25" customHeight="1">
      <c r="A180" s="367"/>
      <c r="B180" s="367"/>
      <c r="C180" s="440" t="str">
        <f t="shared" si="2"/>
        <v/>
      </c>
      <c r="D180" s="367"/>
      <c r="E180" s="368" t="str">
        <f t="array" ref="E180">IFERROR(IFERROR(IFERROR(IF(TODAY()&gt;=$H179,VLOOKUP(XLOOKUP(E$115,dds!$2:$2,dds!$4:$4),STOCKHISTORY($A180,XLOOKUP(E$115,dds!$2:$2,dds!$4:$4)),2,FALSE()),VLOOKUP(TODAY(),STOCKHISTORY($A180,TODAY()),2,FALSE())),VLOOKUP(TODAY()-1,STOCKHISTORY($A180,TODAY()-1),2,FALSE())),VLOOKUP(TODAY()-2,STOCKHISTORY($A180,TODAY()-2),2,FALSE())),$E90)</f>
        <v/>
      </c>
      <c r="F180" s="368" t="str">
        <f t="array" ref="F180">IFERROR(IFERROR(IFERROR(IF(TODAY()&gt;=$H179,VLOOKUP(XLOOKUP(F$115,dds!$2:$2,dds!$4:$4),STOCKHISTORY($A180,XLOOKUP(F$115,dds!$2:$2,dds!$4:$4)),2,FALSE()),VLOOKUP(TODAY(),STOCKHISTORY($A180,TODAY()),2,FALSE())),VLOOKUP(TODAY()-1,STOCKHISTORY($A180,TODAY()-1),2,FALSE())),VLOOKUP(TODAY()-2,STOCKHISTORY($A180,TODAY()-2),2,FALSE())),$E90)</f>
        <v/>
      </c>
      <c r="G180" s="368" t="str">
        <f t="array" ref="G180">IFERROR(IFERROR(IFERROR(IF(TODAY()&gt;=$H179,VLOOKUP(XLOOKUP(G$115,dds!$2:$2,dds!$4:$4),STOCKHISTORY($A180,XLOOKUP(G$115,dds!$2:$2,dds!$4:$4)),2,FALSE()),VLOOKUP(TODAY(),STOCKHISTORY($A180,TODAY()),2,FALSE())),VLOOKUP(TODAY()-1,STOCKHISTORY($A180,TODAY()-1),2,FALSE())),VLOOKUP(TODAY()-2,STOCKHISTORY($A180,TODAY()-2),2,FALSE())),$E90)</f>
        <v/>
      </c>
      <c r="H180" s="368" t="str">
        <f t="array" ref="H180">IFERROR(IFERROR(IFERROR(IF(TODAY()&gt;=$H179,VLOOKUP(XLOOKUP(H$115,dds!$2:$2,dds!$4:$4),STOCKHISTORY($A180,XLOOKUP(H$115,dds!$2:$2,dds!$4:$4)),2,FALSE()),VLOOKUP(TODAY(),STOCKHISTORY($A180,TODAY()),2,FALSE())),VLOOKUP(TODAY()-1,STOCKHISTORY($A180,TODAY()-1),2,FALSE())),VLOOKUP(TODAY()-2,STOCKHISTORY($A180,TODAY()-2),2,FALSE())),$E90)</f>
        <v/>
      </c>
      <c r="I180" s="368" t="str">
        <f t="array" ref="I180">IFERROR(IFERROR(IFERROR(IF(TODAY()&gt;=$H179,VLOOKUP(XLOOKUP(I$115,dds!$2:$2,dds!$4:$4),STOCKHISTORY($A180,XLOOKUP(I$115,dds!$2:$2,dds!$4:$4)),2,FALSE()),VLOOKUP(TODAY(),STOCKHISTORY($A180,TODAY()),2,FALSE())),VLOOKUP(TODAY()-1,STOCKHISTORY($A180,TODAY()-1),2,FALSE())),VLOOKUP(TODAY()-2,STOCKHISTORY($A180,TODAY()-2),2,FALSE())),$E90)</f>
        <v/>
      </c>
      <c r="J180" s="368" t="str">
        <f t="array" ref="J180">IFERROR(IFERROR(IFERROR(IF(TODAY()&gt;=$H179,VLOOKUP(XLOOKUP(J$115,dds!$2:$2,dds!$4:$4),STOCKHISTORY($A180,XLOOKUP(J$115,dds!$2:$2,dds!$4:$4)),2,FALSE()),VLOOKUP(TODAY(),STOCKHISTORY($A180,TODAY()),2,FALSE())),VLOOKUP(TODAY()-1,STOCKHISTORY($A180,TODAY()-1),2,FALSE())),VLOOKUP(TODAY()-2,STOCKHISTORY($A180,TODAY()-2),2,FALSE())),$E90)</f>
        <v/>
      </c>
      <c r="K180" s="368" t="str">
        <f t="array" ref="K180">IFERROR(IFERROR(IFERROR(IF(TODAY()&gt;=$H179,VLOOKUP(XLOOKUP(K$115,dds!$2:$2,dds!$4:$4),STOCKHISTORY($A180,XLOOKUP(K$115,dds!$2:$2,dds!$4:$4)),2,FALSE()),VLOOKUP(TODAY(),STOCKHISTORY($A180,TODAY()),2,FALSE())),VLOOKUP(TODAY()-1,STOCKHISTORY($A180,TODAY()-1),2,FALSE())),VLOOKUP(TODAY()-2,STOCKHISTORY($A180,TODAY()-2),2,FALSE())),$E90)</f>
        <v/>
      </c>
      <c r="L180" s="368" t="str">
        <f t="array" ref="L180">IFERROR(IFERROR(IFERROR(IF(TODAY()&gt;=$H179,VLOOKUP(XLOOKUP(L$115,dds!$2:$2,dds!$4:$4),STOCKHISTORY($A180,XLOOKUP(L$115,dds!$2:$2,dds!$4:$4)),2,FALSE()),VLOOKUP(TODAY(),STOCKHISTORY($A180,TODAY()),2,FALSE())),VLOOKUP(TODAY()-1,STOCKHISTORY($A180,TODAY()-1),2,FALSE())),VLOOKUP(TODAY()-2,STOCKHISTORY($A180,TODAY()-2),2,FALSE())),$E90)</f>
        <v/>
      </c>
      <c r="M180" s="368" t="str">
        <f t="array" ref="M180">IFERROR(IFERROR(IFERROR(IF(TODAY()&gt;=$H179,VLOOKUP(XLOOKUP(M$115,dds!$2:$2,dds!$4:$4),STOCKHISTORY($A180,XLOOKUP(M$115,dds!$2:$2,dds!$4:$4)),2,FALSE()),VLOOKUP(TODAY(),STOCKHISTORY($A180,TODAY()),2,FALSE())),VLOOKUP(TODAY()-1,STOCKHISTORY($A180,TODAY()-1),2,FALSE())),VLOOKUP(TODAY()-2,STOCKHISTORY($A180,TODAY()-2),2,FALSE())),$E90)</f>
        <v/>
      </c>
      <c r="N180" s="368" t="str">
        <f t="array" ref="N180">IFERROR(IFERROR(IFERROR(IF(TODAY()&gt;=$H179,VLOOKUP(XLOOKUP(N$115,dds!$2:$2,dds!$4:$4),STOCKHISTORY($A180,XLOOKUP(N$115,dds!$2:$2,dds!$4:$4)),2,FALSE()),VLOOKUP(TODAY(),STOCKHISTORY($A180,TODAY()),2,FALSE())),VLOOKUP(TODAY()-1,STOCKHISTORY($A180,TODAY()-1),2,FALSE())),VLOOKUP(TODAY()-2,STOCKHISTORY($A180,TODAY()-2),2,FALSE())),$E90)</f>
        <v/>
      </c>
      <c r="O180" s="368" t="str">
        <f t="array" ref="O180">IFERROR(IFERROR(IFERROR(IF(TODAY()&gt;=$H179,VLOOKUP(XLOOKUP(O$115,dds!$2:$2,dds!$4:$4),STOCKHISTORY($A180,XLOOKUP(O$115,dds!$2:$2,dds!$4:$4)),2,FALSE()),VLOOKUP(TODAY(),STOCKHISTORY($A180,TODAY()),2,FALSE())),VLOOKUP(TODAY()-1,STOCKHISTORY($A180,TODAY()-1),2,FALSE())),VLOOKUP(TODAY()-2,STOCKHISTORY($A180,TODAY()-2),2,FALSE())),$E90)</f>
        <v/>
      </c>
      <c r="P180" s="368" t="str">
        <f t="array" ref="P180">IFERROR(IFERROR(IFERROR(IF(TODAY()&gt;=$H179,VLOOKUP(XLOOKUP(P$115,dds!$2:$2,dds!$4:$4),STOCKHISTORY($A180,XLOOKUP(P$115,dds!$2:$2,dds!$4:$4)),2,FALSE()),VLOOKUP(TODAY(),STOCKHISTORY($A180,TODAY()),2,FALSE())),VLOOKUP(TODAY()-1,STOCKHISTORY($A180,TODAY()-1),2,FALSE())),VLOOKUP(TODAY()-2,STOCKHISTORY($A180,TODAY()-2),2,FALSE())),$E90)</f>
        <v/>
      </c>
      <c r="Q180" s="368" t="str">
        <f t="array" ref="Q180">IFERROR(IFERROR(IFERROR(IF(TODAY()&gt;=$H179,VLOOKUP(XLOOKUP(Q$115,dds!$2:$2,dds!$4:$4),STOCKHISTORY($A180,XLOOKUP(Q$115,dds!$2:$2,dds!$4:$4)),2,FALSE()),VLOOKUP(TODAY(),STOCKHISTORY($A180,TODAY()),2,FALSE())),VLOOKUP(TODAY()-1,STOCKHISTORY($A180,TODAY()-1),2,FALSE())),VLOOKUP(TODAY()-2,STOCKHISTORY($A180,TODAY()-2),2,FALSE())),$E90)</f>
        <v/>
      </c>
      <c r="R180" s="368" t="str">
        <f t="array" ref="R180">IFERROR(IFERROR(IFERROR(IF(TODAY()&gt;=$H179,VLOOKUP(XLOOKUP(R$115,dds!$2:$2,dds!$4:$4),STOCKHISTORY($A180,XLOOKUP(R$115,dds!$2:$2,dds!$4:$4)),2,FALSE()),VLOOKUP(TODAY(),STOCKHISTORY($A180,TODAY()),2,FALSE())),VLOOKUP(TODAY()-1,STOCKHISTORY($A180,TODAY()-1),2,FALSE())),VLOOKUP(TODAY()-2,STOCKHISTORY($A180,TODAY()-2),2,FALSE())),$E90)</f>
        <v/>
      </c>
      <c r="S180" s="368" t="str">
        <f t="array" ref="S180">IFERROR(IFERROR(IFERROR(IF(TODAY()&gt;=$H179,VLOOKUP(XLOOKUP(S$115,dds!$2:$2,dds!$4:$4),STOCKHISTORY($A180,XLOOKUP(S$115,dds!$2:$2,dds!$4:$4)),2,FALSE()),VLOOKUP(TODAY(),STOCKHISTORY($A180,TODAY()),2,FALSE())),VLOOKUP(TODAY()-1,STOCKHISTORY($A180,TODAY()-1),2,FALSE())),VLOOKUP(TODAY()-2,STOCKHISTORY($A180,TODAY()-2),2,FALSE())),$E90)</f>
        <v/>
      </c>
      <c r="T180" s="368" t="str">
        <f t="array" ref="T180">IFERROR(IFERROR(IFERROR(IF(TODAY()&gt;=$H179,VLOOKUP(XLOOKUP(T$115,dds!$2:$2,dds!$4:$4),STOCKHISTORY($A180,XLOOKUP(T$115,dds!$2:$2,dds!$4:$4)),2,FALSE()),VLOOKUP(TODAY(),STOCKHISTORY($A180,TODAY()),2,FALSE())),VLOOKUP(TODAY()-1,STOCKHISTORY($A180,TODAY()-1),2,FALSE())),VLOOKUP(TODAY()-2,STOCKHISTORY($A180,TODAY()-2),2,FALSE())),$E90)</f>
        <v/>
      </c>
      <c r="U180" s="368" t="str">
        <f t="array" ref="U180">IFERROR(IFERROR(IFERROR(IF(TODAY()&gt;=$H179,VLOOKUP(XLOOKUP(U$115,dds!$2:$2,dds!$4:$4),STOCKHISTORY($A180,XLOOKUP(U$115,dds!$2:$2,dds!$4:$4)),2,FALSE()),VLOOKUP(TODAY(),STOCKHISTORY($A180,TODAY()),2,FALSE())),VLOOKUP(TODAY()-1,STOCKHISTORY($A180,TODAY()-1),2,FALSE())),VLOOKUP(TODAY()-2,STOCKHISTORY($A180,TODAY()-2),2,FALSE())),$E90)</f>
        <v/>
      </c>
      <c r="V180" s="368" t="str">
        <f t="array" ref="V180">IFERROR(IFERROR(IFERROR(IF(TODAY()&gt;=$H179,VLOOKUP(XLOOKUP(V$115,dds!$2:$2,dds!$4:$4),STOCKHISTORY($A180,XLOOKUP(V$115,dds!$2:$2,dds!$4:$4)),2,FALSE()),VLOOKUP(TODAY(),STOCKHISTORY($A180,TODAY()),2,FALSE())),VLOOKUP(TODAY()-1,STOCKHISTORY($A180,TODAY()-1),2,FALSE())),VLOOKUP(TODAY()-2,STOCKHISTORY($A180,TODAY()-2),2,FALSE())),$E90)</f>
        <v/>
      </c>
      <c r="W180" s="368" t="str">
        <f t="array" ref="W180">IFERROR(IFERROR(IFERROR(IF(TODAY()&gt;=$H179,VLOOKUP(XLOOKUP(W$115,dds!$2:$2,dds!$4:$4),STOCKHISTORY($A180,XLOOKUP(W$115,dds!$2:$2,dds!$4:$4)),2,FALSE()),VLOOKUP(TODAY(),STOCKHISTORY($A180,TODAY()),2,FALSE())),VLOOKUP(TODAY()-1,STOCKHISTORY($A180,TODAY()-1),2,FALSE())),VLOOKUP(TODAY()-2,STOCKHISTORY($A180,TODAY()-2),2,FALSE())),$E90)</f>
        <v/>
      </c>
      <c r="X180" s="368" t="str">
        <f t="array" ref="X180">IFERROR(IFERROR(IFERROR(IF(TODAY()&gt;=$H179,VLOOKUP(XLOOKUP(X$115,dds!$2:$2,dds!$4:$4),STOCKHISTORY($A180,XLOOKUP(X$115,dds!$2:$2,dds!$4:$4)),2,FALSE()),VLOOKUP(TODAY(),STOCKHISTORY($A180,TODAY()),2,FALSE())),VLOOKUP(TODAY()-1,STOCKHISTORY($A180,TODAY()-1),2,FALSE())),VLOOKUP(TODAY()-2,STOCKHISTORY($A180,TODAY()-2),2,FALSE())),$E90)</f>
        <v/>
      </c>
      <c r="Y180" s="368" t="str">
        <f t="array" ref="Y180">IFERROR(IFERROR(IFERROR(IF(TODAY()&gt;=$H179,VLOOKUP(XLOOKUP(Y$115,dds!$2:$2,dds!$4:$4),STOCKHISTORY($A180,XLOOKUP(Y$115,dds!$2:$2,dds!$4:$4)),2,FALSE()),VLOOKUP(TODAY(),STOCKHISTORY($A180,TODAY()),2,FALSE())),VLOOKUP(TODAY()-1,STOCKHISTORY($A180,TODAY()-1),2,FALSE())),VLOOKUP(TODAY()-2,STOCKHISTORY($A180,TODAY()-2),2,FALSE())),$E90)</f>
        <v/>
      </c>
      <c r="Z180" s="368" t="str">
        <f t="array" ref="Z180">IFERROR(IFERROR(IFERROR(IF(TODAY()&gt;=$H179,VLOOKUP(XLOOKUP(Z$115,dds!$2:$2,dds!$4:$4),STOCKHISTORY($A180,XLOOKUP(Z$115,dds!$2:$2,dds!$4:$4)),2,FALSE()),VLOOKUP(TODAY(),STOCKHISTORY($A180,TODAY()),2,FALSE())),VLOOKUP(TODAY()-1,STOCKHISTORY($A180,TODAY()-1),2,FALSE())),VLOOKUP(TODAY()-2,STOCKHISTORY($A180,TODAY()-2),2,FALSE())),$E90)</f>
        <v/>
      </c>
      <c r="AA180" s="368" t="str">
        <f t="array" ref="AA180">IFERROR(IFERROR(IFERROR(IF(TODAY()&gt;=$H179,VLOOKUP(XLOOKUP(AA$115,dds!$2:$2,dds!$4:$4),STOCKHISTORY($A180,XLOOKUP(AA$115,dds!$2:$2,dds!$4:$4)),2,FALSE()),VLOOKUP(TODAY(),STOCKHISTORY($A180,TODAY()),2,FALSE())),VLOOKUP(TODAY()-1,STOCKHISTORY($A180,TODAY()-1),2,FALSE())),VLOOKUP(TODAY()-2,STOCKHISTORY($A180,TODAY()-2),2,FALSE())),$E90)</f>
        <v/>
      </c>
      <c r="AB180" s="368" t="str">
        <f t="array" ref="AB180">IFERROR(IFERROR(IFERROR(IF(TODAY()&gt;=$H179,VLOOKUP(XLOOKUP(AB$115,dds!$2:$2,dds!$4:$4),STOCKHISTORY($A180,XLOOKUP(AB$115,dds!$2:$2,dds!$4:$4)),2,FALSE()),VLOOKUP(TODAY(),STOCKHISTORY($A180,TODAY()),2,FALSE())),VLOOKUP(TODAY()-1,STOCKHISTORY($A180,TODAY()-1),2,FALSE())),VLOOKUP(TODAY()-2,STOCKHISTORY($A180,TODAY()-2),2,FALSE())),$E90)</f>
        <v/>
      </c>
      <c r="AC180" s="368" t="str">
        <f t="array" ref="AC180">IFERROR(IFERROR(IFERROR(IF(TODAY()&gt;=$H179,VLOOKUP(XLOOKUP(AC$115,dds!$2:$2,dds!$4:$4),STOCKHISTORY($A180,XLOOKUP(AC$115,dds!$2:$2,dds!$4:$4)),2,FALSE()),VLOOKUP(TODAY(),STOCKHISTORY($A180,TODAY()),2,FALSE())),VLOOKUP(TODAY()-1,STOCKHISTORY($A180,TODAY()-1),2,FALSE())),VLOOKUP(TODAY()-2,STOCKHISTORY($A180,TODAY()-2),2,FALSE())),$E90)</f>
        <v/>
      </c>
      <c r="AD180" s="368" t="str">
        <f t="array" ref="AD180">IFERROR(IFERROR(IFERROR(IF(TODAY()&gt;=$H179,VLOOKUP(XLOOKUP(AD$115,dds!$2:$2,dds!$4:$4),STOCKHISTORY($A180,XLOOKUP(AD$115,dds!$2:$2,dds!$4:$4)),2,FALSE()),VLOOKUP(TODAY(),STOCKHISTORY($A180,TODAY()),2,FALSE())),VLOOKUP(TODAY()-1,STOCKHISTORY($A180,TODAY()-1),2,FALSE())),VLOOKUP(TODAY()-2,STOCKHISTORY($A180,TODAY()-2),2,FALSE())),$E90)</f>
        <v/>
      </c>
      <c r="AE180" s="368" t="str">
        <f t="array" ref="AE180">IFERROR(IFERROR(IFERROR(IF(TODAY()&gt;=$H179,VLOOKUP(XLOOKUP(AE$115,dds!$2:$2,dds!$4:$4),STOCKHISTORY($A180,XLOOKUP(AE$115,dds!$2:$2,dds!$4:$4)),2,FALSE()),VLOOKUP(TODAY(),STOCKHISTORY($A180,TODAY()),2,FALSE())),VLOOKUP(TODAY()-1,STOCKHISTORY($A180,TODAY()-1),2,FALSE())),VLOOKUP(TODAY()-2,STOCKHISTORY($A180,TODAY()-2),2,FALSE())),$E90)</f>
        <v/>
      </c>
      <c r="AF180" s="368" t="str">
        <f t="array" ref="AF180">IFERROR(IFERROR(IFERROR(IF(TODAY()&gt;=$H179,VLOOKUP(XLOOKUP(AF$115,dds!$2:$2,dds!$4:$4),STOCKHISTORY($A180,XLOOKUP(AF$115,dds!$2:$2,dds!$4:$4)),2,FALSE()),VLOOKUP(TODAY(),STOCKHISTORY($A180,TODAY()),2,FALSE())),VLOOKUP(TODAY()-1,STOCKHISTORY($A180,TODAY()-1),2,FALSE())),VLOOKUP(TODAY()-2,STOCKHISTORY($A180,TODAY()-2),2,FALSE())),$E90)</f>
        <v/>
      </c>
      <c r="AG180" s="368" t="str">
        <f t="array" ref="AG180">IFERROR(IFERROR(IFERROR(IF(TODAY()&gt;=$H179,VLOOKUP(XLOOKUP(AG$115,dds!$2:$2,dds!$4:$4),STOCKHISTORY($A180,XLOOKUP(AG$115,dds!$2:$2,dds!$4:$4)),2,FALSE()),VLOOKUP(TODAY(),STOCKHISTORY($A180,TODAY()),2,FALSE())),VLOOKUP(TODAY()-1,STOCKHISTORY($A180,TODAY()-1),2,FALSE())),VLOOKUP(TODAY()-2,STOCKHISTORY($A180,TODAY()-2),2,FALSE())),$E90)</f>
        <v/>
      </c>
      <c r="AH180" s="368" t="str">
        <f t="array" ref="AH180">IFERROR(IFERROR(IFERROR(IF(TODAY()&gt;=$H179,VLOOKUP(XLOOKUP(AH$115,dds!$2:$2,dds!$4:$4),STOCKHISTORY($A180,XLOOKUP(AH$115,dds!$2:$2,dds!$4:$4)),2,FALSE()),VLOOKUP(TODAY(),STOCKHISTORY($A180,TODAY()),2,FALSE())),VLOOKUP(TODAY()-1,STOCKHISTORY($A180,TODAY()-1),2,FALSE())),VLOOKUP(TODAY()-2,STOCKHISTORY($A180,TODAY()-2),2,FALSE())),$E90)</f>
        <v/>
      </c>
      <c r="AI180" s="368" t="str">
        <f t="array" ref="AI180">IFERROR(IFERROR(IFERROR(IF(TODAY()&gt;=$H179,VLOOKUP(XLOOKUP(AI$115,dds!$2:$2,dds!$4:$4),STOCKHISTORY($A180,XLOOKUP(AI$115,dds!$2:$2,dds!$4:$4)),2,FALSE()),VLOOKUP(TODAY(),STOCKHISTORY($A180,TODAY()),2,FALSE())),VLOOKUP(TODAY()-1,STOCKHISTORY($A180,TODAY()-1),2,FALSE())),VLOOKUP(TODAY()-2,STOCKHISTORY($A180,TODAY()-2),2,FALSE())),$E90)</f>
        <v/>
      </c>
      <c r="AJ180" s="368" t="str">
        <f t="array" ref="AJ180">IFERROR(IFERROR(IFERROR(IF(TODAY()&gt;=$H179,VLOOKUP(XLOOKUP(AJ$115,dds!$2:$2,dds!$4:$4),STOCKHISTORY($A180,XLOOKUP(AJ$115,dds!$2:$2,dds!$4:$4)),2,FALSE()),VLOOKUP(TODAY(),STOCKHISTORY($A180,TODAY()),2,FALSE())),VLOOKUP(TODAY()-1,STOCKHISTORY($A180,TODAY()-1),2,FALSE())),VLOOKUP(TODAY()-2,STOCKHISTORY($A180,TODAY()-2),2,FALSE())),$E90)</f>
        <v/>
      </c>
      <c r="AK180" s="368" t="str">
        <f t="array" ref="AK180">IFERROR(IFERROR(IFERROR(IF(TODAY()&gt;=$H179,VLOOKUP(XLOOKUP(AK$115,dds!$2:$2,dds!$4:$4),STOCKHISTORY($A180,XLOOKUP(AK$115,dds!$2:$2,dds!$4:$4)),2,FALSE()),VLOOKUP(TODAY(),STOCKHISTORY($A180,TODAY()),2,FALSE())),VLOOKUP(TODAY()-1,STOCKHISTORY($A180,TODAY()-1),2,FALSE())),VLOOKUP(TODAY()-2,STOCKHISTORY($A180,TODAY()-2),2,FALSE())),$E90)</f>
        <v/>
      </c>
      <c r="AL180" s="368" t="str">
        <f t="array" ref="AL180">IFERROR(IFERROR(IFERROR(IF(TODAY()&gt;=$H179,VLOOKUP(XLOOKUP(AL$115,dds!$2:$2,dds!$4:$4),STOCKHISTORY($A180,XLOOKUP(AL$115,dds!$2:$2,dds!$4:$4)),2,FALSE()),VLOOKUP(TODAY(),STOCKHISTORY($A180,TODAY()),2,FALSE())),VLOOKUP(TODAY()-1,STOCKHISTORY($A180,TODAY()-1),2,FALSE())),VLOOKUP(TODAY()-2,STOCKHISTORY($A180,TODAY()-2),2,FALSE())),$E90)</f>
        <v/>
      </c>
      <c r="AM180" s="368" t="str">
        <f t="array" ref="AM180">IFERROR(IFERROR(IFERROR(IF(TODAY()&gt;=$H179,VLOOKUP(XLOOKUP(AM$115,dds!$2:$2,dds!$4:$4),STOCKHISTORY($A180,XLOOKUP(AM$115,dds!$2:$2,dds!$4:$4)),2,FALSE()),VLOOKUP(TODAY(),STOCKHISTORY($A180,TODAY()),2,FALSE())),VLOOKUP(TODAY()-1,STOCKHISTORY($A180,TODAY()-1),2,FALSE())),VLOOKUP(TODAY()-2,STOCKHISTORY($A180,TODAY()-2),2,FALSE())),$E90)</f>
        <v/>
      </c>
      <c r="AN180" s="368" t="str">
        <f t="array" ref="AN180">IFERROR(IFERROR(IFERROR(IF(TODAY()&gt;=$H179,VLOOKUP(XLOOKUP(AN$115,dds!$2:$2,dds!$4:$4),STOCKHISTORY($A180,XLOOKUP(AN$115,dds!$2:$2,dds!$4:$4)),2,FALSE()),VLOOKUP(TODAY(),STOCKHISTORY($A180,TODAY()),2,FALSE())),VLOOKUP(TODAY()-1,STOCKHISTORY($A180,TODAY()-1),2,FALSE())),VLOOKUP(TODAY()-2,STOCKHISTORY($A180,TODAY()-2),2,FALSE())),$E90)</f>
        <v/>
      </c>
      <c r="AO180" s="368" t="str">
        <f t="array" ref="AO180">IFERROR(IFERROR(IFERROR(IF(TODAY()&gt;=$H179,VLOOKUP(XLOOKUP(AO$115,dds!$2:$2,dds!$4:$4),STOCKHISTORY($A180,XLOOKUP(AO$115,dds!$2:$2,dds!$4:$4)),2,FALSE()),VLOOKUP(TODAY(),STOCKHISTORY($A180,TODAY()),2,FALSE())),VLOOKUP(TODAY()-1,STOCKHISTORY($A180,TODAY()-1),2,FALSE())),VLOOKUP(TODAY()-2,STOCKHISTORY($A180,TODAY()-2),2,FALSE())),$E90)</f>
        <v/>
      </c>
      <c r="AP180" s="368" t="str">
        <f t="array" ref="AP180">IFERROR(IFERROR(IFERROR(IF(TODAY()&gt;=$H179,VLOOKUP(XLOOKUP(AP$115,dds!$2:$2,dds!$4:$4),STOCKHISTORY($A180,XLOOKUP(AP$115,dds!$2:$2,dds!$4:$4)),2,FALSE()),VLOOKUP(TODAY(),STOCKHISTORY($A180,TODAY()),2,FALSE())),VLOOKUP(TODAY()-1,STOCKHISTORY($A180,TODAY()-1),2,FALSE())),VLOOKUP(TODAY()-2,STOCKHISTORY($A180,TODAY()-2),2,FALSE())),$E90)</f>
        <v/>
      </c>
      <c r="AQ180" s="368" t="str">
        <f t="array" ref="AQ180">IFERROR(IFERROR(IFERROR(IF(TODAY()&gt;=$H179,VLOOKUP(XLOOKUP(AQ$115,dds!$2:$2,dds!$4:$4),STOCKHISTORY($A180,XLOOKUP(AQ$115,dds!$2:$2,dds!$4:$4)),2,FALSE()),VLOOKUP(TODAY(),STOCKHISTORY($A180,TODAY()),2,FALSE())),VLOOKUP(TODAY()-1,STOCKHISTORY($A180,TODAY()-1),2,FALSE())),VLOOKUP(TODAY()-2,STOCKHISTORY($A180,TODAY()-2),2,FALSE())),$E90)</f>
        <v/>
      </c>
      <c r="AR180" s="368" t="str">
        <f t="array" ref="AR180">IFERROR(IFERROR(IFERROR(IF(TODAY()&gt;=$H179,VLOOKUP(XLOOKUP(AR$115,dds!$2:$2,dds!$4:$4),STOCKHISTORY($A180,XLOOKUP(AR$115,dds!$2:$2,dds!$4:$4)),2,FALSE()),VLOOKUP(TODAY(),STOCKHISTORY($A180,TODAY()),2,FALSE())),VLOOKUP(TODAY()-1,STOCKHISTORY($A180,TODAY()-1),2,FALSE())),VLOOKUP(TODAY()-2,STOCKHISTORY($A180,TODAY()-2),2,FALSE())),$E90)</f>
        <v/>
      </c>
      <c r="AS180" s="368" t="str">
        <f t="array" ref="AS180">IFERROR(IFERROR(IFERROR(IF(TODAY()&gt;=$H179,VLOOKUP(XLOOKUP(AS$115,dds!$2:$2,dds!$4:$4),STOCKHISTORY($A180,XLOOKUP(AS$115,dds!$2:$2,dds!$4:$4)),2,FALSE()),VLOOKUP(TODAY(),STOCKHISTORY($A180,TODAY()),2,FALSE())),VLOOKUP(TODAY()-1,STOCKHISTORY($A180,TODAY()-1),2,FALSE())),VLOOKUP(TODAY()-2,STOCKHISTORY($A180,TODAY()-2),2,FALSE())),$E90)</f>
        <v/>
      </c>
      <c r="AT180" s="368" t="str">
        <f t="array" ref="AT180">IFERROR(IFERROR(IFERROR(IF(TODAY()&gt;=$H179,VLOOKUP(XLOOKUP(AT$115,dds!$2:$2,dds!$4:$4),STOCKHISTORY($A180,XLOOKUP(AT$115,dds!$2:$2,dds!$4:$4)),2,FALSE()),VLOOKUP(TODAY(),STOCKHISTORY($A180,TODAY()),2,FALSE())),VLOOKUP(TODAY()-1,STOCKHISTORY($A180,TODAY()-1),2,FALSE())),VLOOKUP(TODAY()-2,STOCKHISTORY($A180,TODAY()-2),2,FALSE())),$E90)</f>
        <v/>
      </c>
      <c r="AU180" s="368" t="str">
        <f t="array" ref="AU180">IFERROR(IFERROR(IFERROR(IF(TODAY()&gt;=$H179,VLOOKUP(XLOOKUP(AU$115,dds!$2:$2,dds!$4:$4),STOCKHISTORY($A180,XLOOKUP(AU$115,dds!$2:$2,dds!$4:$4)),2,FALSE()),VLOOKUP(TODAY(),STOCKHISTORY($A180,TODAY()),2,FALSE())),VLOOKUP(TODAY()-1,STOCKHISTORY($A180,TODAY()-1),2,FALSE())),VLOOKUP(TODAY()-2,STOCKHISTORY($A180,TODAY()-2),2,FALSE())),$E90)</f>
        <v/>
      </c>
      <c r="AV180" s="368" t="str">
        <f t="array" ref="AV180">IFERROR(IFERROR(IFERROR(IF(TODAY()&gt;=$H179,VLOOKUP(XLOOKUP(AV$115,dds!$2:$2,dds!$4:$4),STOCKHISTORY($A180,XLOOKUP(AV$115,dds!$2:$2,dds!$4:$4)),2,FALSE()),VLOOKUP(TODAY(),STOCKHISTORY($A180,TODAY()),2,FALSE())),VLOOKUP(TODAY()-1,STOCKHISTORY($A180,TODAY()-1),2,FALSE())),VLOOKUP(TODAY()-2,STOCKHISTORY($A180,TODAY()-2),2,FALSE())),$E90)</f>
        <v/>
      </c>
      <c r="AW180" s="368" t="str">
        <f t="array" ref="AW180">IFERROR(IFERROR(IFERROR(IF(TODAY()&gt;=$H179,VLOOKUP(XLOOKUP(AW$115,dds!$2:$2,dds!$4:$4),STOCKHISTORY($A180,XLOOKUP(AW$115,dds!$2:$2,dds!$4:$4)),2,FALSE()),VLOOKUP(TODAY(),STOCKHISTORY($A180,TODAY()),2,FALSE())),VLOOKUP(TODAY()-1,STOCKHISTORY($A180,TODAY()-1),2,FALSE())),VLOOKUP(TODAY()-2,STOCKHISTORY($A180,TODAY()-2),2,FALSE())),$E90)</f>
        <v/>
      </c>
      <c r="AX180" s="368" t="str">
        <f t="array" ref="AX180">IFERROR(IFERROR(IFERROR(IF(TODAY()&gt;=$H179,VLOOKUP(XLOOKUP(AX$115,dds!$2:$2,dds!$4:$4),STOCKHISTORY($A180,XLOOKUP(AX$115,dds!$2:$2,dds!$4:$4)),2,FALSE()),VLOOKUP(TODAY(),STOCKHISTORY($A180,TODAY()),2,FALSE())),VLOOKUP(TODAY()-1,STOCKHISTORY($A180,TODAY()-1),2,FALSE())),VLOOKUP(TODAY()-2,STOCKHISTORY($A180,TODAY()-2),2,FALSE())),$E90)</f>
        <v/>
      </c>
      <c r="AY180" s="368" t="str">
        <f t="array" ref="AY180">IFERROR(IFERROR(IFERROR(IF(TODAY()&gt;=$H179,VLOOKUP(XLOOKUP(AY$115,dds!$2:$2,dds!$4:$4),STOCKHISTORY($A180,XLOOKUP(AY$115,dds!$2:$2,dds!$4:$4)),2,FALSE()),VLOOKUP(TODAY(),STOCKHISTORY($A180,TODAY()),2,FALSE())),VLOOKUP(TODAY()-1,STOCKHISTORY($A180,TODAY()-1),2,FALSE())),VLOOKUP(TODAY()-2,STOCKHISTORY($A180,TODAY()-2),2,FALSE())),$E90)</f>
        <v/>
      </c>
      <c r="AZ180" s="368" t="str">
        <f t="array" ref="AZ180">IFERROR(IFERROR(IFERROR(IF(TODAY()&gt;=$H179,VLOOKUP(XLOOKUP(AZ$115,dds!$2:$2,dds!$4:$4),STOCKHISTORY($A180,XLOOKUP(AZ$115,dds!$2:$2,dds!$4:$4)),2,FALSE()),VLOOKUP(TODAY(),STOCKHISTORY($A180,TODAY()),2,FALSE())),VLOOKUP(TODAY()-1,STOCKHISTORY($A180,TODAY()-1),2,FALSE())),VLOOKUP(TODAY()-2,STOCKHISTORY($A180,TODAY()-2),2,FALSE())),$E90)</f>
        <v/>
      </c>
      <c r="BA180" s="368" t="str">
        <f t="array" ref="BA180">IFERROR(IFERROR(IFERROR(IF(TODAY()&gt;=$H179,VLOOKUP(XLOOKUP(BA$115,dds!$2:$2,dds!$4:$4),STOCKHISTORY($A180,XLOOKUP(BA$115,dds!$2:$2,dds!$4:$4)),2,FALSE()),VLOOKUP(TODAY(),STOCKHISTORY($A180,TODAY()),2,FALSE())),VLOOKUP(TODAY()-1,STOCKHISTORY($A180,TODAY()-1),2,FALSE())),VLOOKUP(TODAY()-2,STOCKHISTORY($A180,TODAY()-2),2,FALSE())),$E90)</f>
        <v/>
      </c>
      <c r="BB180" s="368" t="str">
        <f t="array" ref="BB180">IFERROR(IFERROR(IFERROR(IF(TODAY()&gt;=$H179,VLOOKUP(XLOOKUP(BB$115,dds!$2:$2,dds!$4:$4),STOCKHISTORY($A180,XLOOKUP(BB$115,dds!$2:$2,dds!$4:$4)),2,FALSE()),VLOOKUP(TODAY(),STOCKHISTORY($A180,TODAY()),2,FALSE())),VLOOKUP(TODAY()-1,STOCKHISTORY($A180,TODAY()-1),2,FALSE())),VLOOKUP(TODAY()-2,STOCKHISTORY($A180,TODAY()-2),2,FALSE())),$E90)</f>
        <v/>
      </c>
      <c r="BC180" s="368" t="str">
        <f t="array" ref="BC180">IFERROR(IFERROR(IFERROR(IF(TODAY()&gt;=$H179,VLOOKUP(XLOOKUP(BC$115,dds!$2:$2,dds!$4:$4),STOCKHISTORY($A180,XLOOKUP(BC$115,dds!$2:$2,dds!$4:$4)),2,FALSE()),VLOOKUP(TODAY(),STOCKHISTORY($A180,TODAY()),2,FALSE())),VLOOKUP(TODAY()-1,STOCKHISTORY($A180,TODAY()-1),2,FALSE())),VLOOKUP(TODAY()-2,STOCKHISTORY($A180,TODAY()-2),2,FALSE())),$E90)</f>
        <v/>
      </c>
      <c r="BD180" s="368" t="str">
        <f t="array" ref="BD180">IFERROR(IFERROR(IFERROR(IF(TODAY()&gt;=$H179,VLOOKUP(XLOOKUP(BD$115,dds!$2:$2,dds!$4:$4),STOCKHISTORY($A180,XLOOKUP(BD$115,dds!$2:$2,dds!$4:$4)),2,FALSE()),VLOOKUP(TODAY(),STOCKHISTORY($A180,TODAY()),2,FALSE())),VLOOKUP(TODAY()-1,STOCKHISTORY($A180,TODAY()-1),2,FALSE())),VLOOKUP(TODAY()-2,STOCKHISTORY($A180,TODAY()-2),2,FALSE())),$E90)</f>
        <v/>
      </c>
      <c r="BE180" s="368" t="str">
        <f t="array" ref="BE180">IFERROR(IFERROR(IFERROR(IF(TODAY()&gt;=$H179,VLOOKUP(XLOOKUP(BE$115,dds!$2:$2,dds!$4:$4),STOCKHISTORY($A180,XLOOKUP(BE$115,dds!$2:$2,dds!$4:$4)),2,FALSE()),VLOOKUP(TODAY(),STOCKHISTORY($A180,TODAY()),2,FALSE())),VLOOKUP(TODAY()-1,STOCKHISTORY($A180,TODAY()-1),2,FALSE())),VLOOKUP(TODAY()-2,STOCKHISTORY($A180,TODAY()-2),2,FALSE())),$E90)</f>
        <v/>
      </c>
      <c r="BF180" s="368" t="str">
        <f t="array" ref="BF180">IFERROR(IFERROR(IFERROR(IF(TODAY()&gt;=$H179,VLOOKUP(XLOOKUP(BF$115,dds!$2:$2,dds!$4:$4),STOCKHISTORY($A180,XLOOKUP(BF$115,dds!$2:$2,dds!$4:$4)),2,FALSE()),VLOOKUP(TODAY(),STOCKHISTORY($A180,TODAY()),2,FALSE())),VLOOKUP(TODAY()-1,STOCKHISTORY($A180,TODAY()-1),2,FALSE())),VLOOKUP(TODAY()-2,STOCKHISTORY($A180,TODAY()-2),2,FALSE())),$E90)</f>
        <v/>
      </c>
      <c r="BG180" s="368" t="str">
        <f t="array" ref="BG180">IFERROR(IFERROR(IFERROR(IF(TODAY()&gt;=$H179,VLOOKUP(XLOOKUP(BG$115,dds!$2:$2,dds!$4:$4),STOCKHISTORY($A180,XLOOKUP(BG$115,dds!$2:$2,dds!$4:$4)),2,FALSE()),VLOOKUP(TODAY(),STOCKHISTORY($A180,TODAY()),2,FALSE())),VLOOKUP(TODAY()-1,STOCKHISTORY($A180,TODAY()-1),2,FALSE())),VLOOKUP(TODAY()-2,STOCKHISTORY($A180,TODAY()-2),2,FALSE())),$E90)</f>
        <v/>
      </c>
      <c r="BH180" s="368" t="str">
        <f t="array" ref="BH180">IFERROR(IFERROR(IFERROR(IF(TODAY()&gt;=$H179,VLOOKUP(XLOOKUP(BH$115,dds!$2:$2,dds!$4:$4),STOCKHISTORY($A180,XLOOKUP(BH$115,dds!$2:$2,dds!$4:$4)),2,FALSE()),VLOOKUP(TODAY(),STOCKHISTORY($A180,TODAY()),2,FALSE())),VLOOKUP(TODAY()-1,STOCKHISTORY($A180,TODAY()-1),2,FALSE())),VLOOKUP(TODAY()-2,STOCKHISTORY($A180,TODAY()-2),2,FALSE())),$E90)</f>
        <v/>
      </c>
      <c r="BI180" s="368" t="str">
        <f t="array" ref="BI180">IFERROR(IFERROR(IFERROR(IF(TODAY()&gt;=$H179,VLOOKUP(XLOOKUP(BI$115,dds!$2:$2,dds!$4:$4),STOCKHISTORY($A180,XLOOKUP(BI$115,dds!$2:$2,dds!$4:$4)),2,FALSE()),VLOOKUP(TODAY(),STOCKHISTORY($A180,TODAY()),2,FALSE())),VLOOKUP(TODAY()-1,STOCKHISTORY($A180,TODAY()-1),2,FALSE())),VLOOKUP(TODAY()-2,STOCKHISTORY($A180,TODAY()-2),2,FALSE())),$E90)</f>
        <v/>
      </c>
      <c r="BJ180" s="368" t="str">
        <f t="array" ref="BJ180">IFERROR(IFERROR(IFERROR(IF(TODAY()&gt;=$H179,VLOOKUP(XLOOKUP(BJ$115,dds!$2:$2,dds!$4:$4),STOCKHISTORY($A180,XLOOKUP(BJ$115,dds!$2:$2,dds!$4:$4)),2,FALSE()),VLOOKUP(TODAY(),STOCKHISTORY($A180,TODAY()),2,FALSE())),VLOOKUP(TODAY()-1,STOCKHISTORY($A180,TODAY()-1),2,FALSE())),VLOOKUP(TODAY()-2,STOCKHISTORY($A180,TODAY()-2),2,FALSE())),$E90)</f>
        <v/>
      </c>
      <c r="BK180" s="368" t="str">
        <f t="array" ref="BK180">IFERROR(IFERROR(IFERROR(IF(TODAY()&gt;=$H179,VLOOKUP(XLOOKUP(BK$115,dds!$2:$2,dds!$4:$4),STOCKHISTORY($A180,XLOOKUP(BK$115,dds!$2:$2,dds!$4:$4)),2,FALSE()),VLOOKUP(TODAY(),STOCKHISTORY($A180,TODAY()),2,FALSE())),VLOOKUP(TODAY()-1,STOCKHISTORY($A180,TODAY()-1),2,FALSE())),VLOOKUP(TODAY()-2,STOCKHISTORY($A180,TODAY()-2),2,FALSE())),$E90)</f>
        <v/>
      </c>
      <c r="BL180" s="368" t="str">
        <f t="array" ref="BL180">IFERROR(IFERROR(IFERROR(IF(TODAY()&gt;=$H179,VLOOKUP(XLOOKUP(BL$115,dds!$2:$2,dds!$4:$4),STOCKHISTORY($A180,XLOOKUP(BL$115,dds!$2:$2,dds!$4:$4)),2,FALSE()),VLOOKUP(TODAY(),STOCKHISTORY($A180,TODAY()),2,FALSE())),VLOOKUP(TODAY()-1,STOCKHISTORY($A180,TODAY()-1),2,FALSE())),VLOOKUP(TODAY()-2,STOCKHISTORY($A180,TODAY()-2),2,FALSE())),$E90)</f>
        <v/>
      </c>
    </row>
    <row r="181" ht="14.25" customHeight="1">
      <c r="A181" s="367"/>
      <c r="B181" s="367"/>
      <c r="C181" s="440" t="str">
        <f t="shared" si="2"/>
        <v/>
      </c>
      <c r="D181" s="367"/>
      <c r="E181" s="368" t="str">
        <f t="array" ref="E181">IFERROR(IFERROR(IFERROR(IF(TODAY()&gt;=$H180,VLOOKUP(XLOOKUP(E$115,dds!$2:$2,dds!$4:$4),STOCKHISTORY($A181,XLOOKUP(E$115,dds!$2:$2,dds!$4:$4)),2,FALSE()),VLOOKUP(TODAY(),STOCKHISTORY($A181,TODAY()),2,FALSE())),VLOOKUP(TODAY()-1,STOCKHISTORY($A181,TODAY()-1),2,FALSE())),VLOOKUP(TODAY()-2,STOCKHISTORY($A181,TODAY()-2),2,FALSE())),$E91)</f>
        <v/>
      </c>
      <c r="F181" s="368" t="str">
        <f t="array" ref="F181">IFERROR(IFERROR(IFERROR(IF(TODAY()&gt;=$H180,VLOOKUP(XLOOKUP(F$115,dds!$2:$2,dds!$4:$4),STOCKHISTORY($A181,XLOOKUP(F$115,dds!$2:$2,dds!$4:$4)),2,FALSE()),VLOOKUP(TODAY(),STOCKHISTORY($A181,TODAY()),2,FALSE())),VLOOKUP(TODAY()-1,STOCKHISTORY($A181,TODAY()-1),2,FALSE())),VLOOKUP(TODAY()-2,STOCKHISTORY($A181,TODAY()-2),2,FALSE())),$E91)</f>
        <v/>
      </c>
      <c r="G181" s="368" t="str">
        <f t="array" ref="G181">IFERROR(IFERROR(IFERROR(IF(TODAY()&gt;=$H180,VLOOKUP(XLOOKUP(G$115,dds!$2:$2,dds!$4:$4),STOCKHISTORY($A181,XLOOKUP(G$115,dds!$2:$2,dds!$4:$4)),2,FALSE()),VLOOKUP(TODAY(),STOCKHISTORY($A181,TODAY()),2,FALSE())),VLOOKUP(TODAY()-1,STOCKHISTORY($A181,TODAY()-1),2,FALSE())),VLOOKUP(TODAY()-2,STOCKHISTORY($A181,TODAY()-2),2,FALSE())),$E91)</f>
        <v/>
      </c>
      <c r="H181" s="368" t="str">
        <f t="array" ref="H181">IFERROR(IFERROR(IFERROR(IF(TODAY()&gt;=$H180,VLOOKUP(XLOOKUP(H$115,dds!$2:$2,dds!$4:$4),STOCKHISTORY($A181,XLOOKUP(H$115,dds!$2:$2,dds!$4:$4)),2,FALSE()),VLOOKUP(TODAY(),STOCKHISTORY($A181,TODAY()),2,FALSE())),VLOOKUP(TODAY()-1,STOCKHISTORY($A181,TODAY()-1),2,FALSE())),VLOOKUP(TODAY()-2,STOCKHISTORY($A181,TODAY()-2),2,FALSE())),$E91)</f>
        <v/>
      </c>
      <c r="I181" s="368" t="str">
        <f t="array" ref="I181">IFERROR(IFERROR(IFERROR(IF(TODAY()&gt;=$H180,VLOOKUP(XLOOKUP(I$115,dds!$2:$2,dds!$4:$4),STOCKHISTORY($A181,XLOOKUP(I$115,dds!$2:$2,dds!$4:$4)),2,FALSE()),VLOOKUP(TODAY(),STOCKHISTORY($A181,TODAY()),2,FALSE())),VLOOKUP(TODAY()-1,STOCKHISTORY($A181,TODAY()-1),2,FALSE())),VLOOKUP(TODAY()-2,STOCKHISTORY($A181,TODAY()-2),2,FALSE())),$E91)</f>
        <v/>
      </c>
      <c r="J181" s="368" t="str">
        <f t="array" ref="J181">IFERROR(IFERROR(IFERROR(IF(TODAY()&gt;=$H180,VLOOKUP(XLOOKUP(J$115,dds!$2:$2,dds!$4:$4),STOCKHISTORY($A181,XLOOKUP(J$115,dds!$2:$2,dds!$4:$4)),2,FALSE()),VLOOKUP(TODAY(),STOCKHISTORY($A181,TODAY()),2,FALSE())),VLOOKUP(TODAY()-1,STOCKHISTORY($A181,TODAY()-1),2,FALSE())),VLOOKUP(TODAY()-2,STOCKHISTORY($A181,TODAY()-2),2,FALSE())),$E91)</f>
        <v/>
      </c>
      <c r="K181" s="368" t="str">
        <f t="array" ref="K181">IFERROR(IFERROR(IFERROR(IF(TODAY()&gt;=$H180,VLOOKUP(XLOOKUP(K$115,dds!$2:$2,dds!$4:$4),STOCKHISTORY($A181,XLOOKUP(K$115,dds!$2:$2,dds!$4:$4)),2,FALSE()),VLOOKUP(TODAY(),STOCKHISTORY($A181,TODAY()),2,FALSE())),VLOOKUP(TODAY()-1,STOCKHISTORY($A181,TODAY()-1),2,FALSE())),VLOOKUP(TODAY()-2,STOCKHISTORY($A181,TODAY()-2),2,FALSE())),$E91)</f>
        <v/>
      </c>
      <c r="L181" s="368" t="str">
        <f t="array" ref="L181">IFERROR(IFERROR(IFERROR(IF(TODAY()&gt;=$H180,VLOOKUP(XLOOKUP(L$115,dds!$2:$2,dds!$4:$4),STOCKHISTORY($A181,XLOOKUP(L$115,dds!$2:$2,dds!$4:$4)),2,FALSE()),VLOOKUP(TODAY(),STOCKHISTORY($A181,TODAY()),2,FALSE())),VLOOKUP(TODAY()-1,STOCKHISTORY($A181,TODAY()-1),2,FALSE())),VLOOKUP(TODAY()-2,STOCKHISTORY($A181,TODAY()-2),2,FALSE())),$E91)</f>
        <v/>
      </c>
      <c r="M181" s="368" t="str">
        <f t="array" ref="M181">IFERROR(IFERROR(IFERROR(IF(TODAY()&gt;=$H180,VLOOKUP(XLOOKUP(M$115,dds!$2:$2,dds!$4:$4),STOCKHISTORY($A181,XLOOKUP(M$115,dds!$2:$2,dds!$4:$4)),2,FALSE()),VLOOKUP(TODAY(),STOCKHISTORY($A181,TODAY()),2,FALSE())),VLOOKUP(TODAY()-1,STOCKHISTORY($A181,TODAY()-1),2,FALSE())),VLOOKUP(TODAY()-2,STOCKHISTORY($A181,TODAY()-2),2,FALSE())),$E91)</f>
        <v/>
      </c>
      <c r="N181" s="368" t="str">
        <f t="array" ref="N181">IFERROR(IFERROR(IFERROR(IF(TODAY()&gt;=$H180,VLOOKUP(XLOOKUP(N$115,dds!$2:$2,dds!$4:$4),STOCKHISTORY($A181,XLOOKUP(N$115,dds!$2:$2,dds!$4:$4)),2,FALSE()),VLOOKUP(TODAY(),STOCKHISTORY($A181,TODAY()),2,FALSE())),VLOOKUP(TODAY()-1,STOCKHISTORY($A181,TODAY()-1),2,FALSE())),VLOOKUP(TODAY()-2,STOCKHISTORY($A181,TODAY()-2),2,FALSE())),$E91)</f>
        <v/>
      </c>
      <c r="O181" s="368" t="str">
        <f t="array" ref="O181">IFERROR(IFERROR(IFERROR(IF(TODAY()&gt;=$H180,VLOOKUP(XLOOKUP(O$115,dds!$2:$2,dds!$4:$4),STOCKHISTORY($A181,XLOOKUP(O$115,dds!$2:$2,dds!$4:$4)),2,FALSE()),VLOOKUP(TODAY(),STOCKHISTORY($A181,TODAY()),2,FALSE())),VLOOKUP(TODAY()-1,STOCKHISTORY($A181,TODAY()-1),2,FALSE())),VLOOKUP(TODAY()-2,STOCKHISTORY($A181,TODAY()-2),2,FALSE())),$E91)</f>
        <v/>
      </c>
      <c r="P181" s="368" t="str">
        <f t="array" ref="P181">IFERROR(IFERROR(IFERROR(IF(TODAY()&gt;=$H180,VLOOKUP(XLOOKUP(P$115,dds!$2:$2,dds!$4:$4),STOCKHISTORY($A181,XLOOKUP(P$115,dds!$2:$2,dds!$4:$4)),2,FALSE()),VLOOKUP(TODAY(),STOCKHISTORY($A181,TODAY()),2,FALSE())),VLOOKUP(TODAY()-1,STOCKHISTORY($A181,TODAY()-1),2,FALSE())),VLOOKUP(TODAY()-2,STOCKHISTORY($A181,TODAY()-2),2,FALSE())),$E91)</f>
        <v/>
      </c>
      <c r="Q181" s="368" t="str">
        <f t="array" ref="Q181">IFERROR(IFERROR(IFERROR(IF(TODAY()&gt;=$H180,VLOOKUP(XLOOKUP(Q$115,dds!$2:$2,dds!$4:$4),STOCKHISTORY($A181,XLOOKUP(Q$115,dds!$2:$2,dds!$4:$4)),2,FALSE()),VLOOKUP(TODAY(),STOCKHISTORY($A181,TODAY()),2,FALSE())),VLOOKUP(TODAY()-1,STOCKHISTORY($A181,TODAY()-1),2,FALSE())),VLOOKUP(TODAY()-2,STOCKHISTORY($A181,TODAY()-2),2,FALSE())),$E91)</f>
        <v/>
      </c>
      <c r="R181" s="368" t="str">
        <f t="array" ref="R181">IFERROR(IFERROR(IFERROR(IF(TODAY()&gt;=$H180,VLOOKUP(XLOOKUP(R$115,dds!$2:$2,dds!$4:$4),STOCKHISTORY($A181,XLOOKUP(R$115,dds!$2:$2,dds!$4:$4)),2,FALSE()),VLOOKUP(TODAY(),STOCKHISTORY($A181,TODAY()),2,FALSE())),VLOOKUP(TODAY()-1,STOCKHISTORY($A181,TODAY()-1),2,FALSE())),VLOOKUP(TODAY()-2,STOCKHISTORY($A181,TODAY()-2),2,FALSE())),$E91)</f>
        <v/>
      </c>
      <c r="S181" s="368" t="str">
        <f t="array" ref="S181">IFERROR(IFERROR(IFERROR(IF(TODAY()&gt;=$H180,VLOOKUP(XLOOKUP(S$115,dds!$2:$2,dds!$4:$4),STOCKHISTORY($A181,XLOOKUP(S$115,dds!$2:$2,dds!$4:$4)),2,FALSE()),VLOOKUP(TODAY(),STOCKHISTORY($A181,TODAY()),2,FALSE())),VLOOKUP(TODAY()-1,STOCKHISTORY($A181,TODAY()-1),2,FALSE())),VLOOKUP(TODAY()-2,STOCKHISTORY($A181,TODAY()-2),2,FALSE())),$E91)</f>
        <v/>
      </c>
      <c r="T181" s="368" t="str">
        <f t="array" ref="T181">IFERROR(IFERROR(IFERROR(IF(TODAY()&gt;=$H180,VLOOKUP(XLOOKUP(T$115,dds!$2:$2,dds!$4:$4),STOCKHISTORY($A181,XLOOKUP(T$115,dds!$2:$2,dds!$4:$4)),2,FALSE()),VLOOKUP(TODAY(),STOCKHISTORY($A181,TODAY()),2,FALSE())),VLOOKUP(TODAY()-1,STOCKHISTORY($A181,TODAY()-1),2,FALSE())),VLOOKUP(TODAY()-2,STOCKHISTORY($A181,TODAY()-2),2,FALSE())),$E91)</f>
        <v/>
      </c>
      <c r="U181" s="368" t="str">
        <f t="array" ref="U181">IFERROR(IFERROR(IFERROR(IF(TODAY()&gt;=$H180,VLOOKUP(XLOOKUP(U$115,dds!$2:$2,dds!$4:$4),STOCKHISTORY($A181,XLOOKUP(U$115,dds!$2:$2,dds!$4:$4)),2,FALSE()),VLOOKUP(TODAY(),STOCKHISTORY($A181,TODAY()),2,FALSE())),VLOOKUP(TODAY()-1,STOCKHISTORY($A181,TODAY()-1),2,FALSE())),VLOOKUP(TODAY()-2,STOCKHISTORY($A181,TODAY()-2),2,FALSE())),$E91)</f>
        <v/>
      </c>
      <c r="V181" s="368" t="str">
        <f t="array" ref="V181">IFERROR(IFERROR(IFERROR(IF(TODAY()&gt;=$H180,VLOOKUP(XLOOKUP(V$115,dds!$2:$2,dds!$4:$4),STOCKHISTORY($A181,XLOOKUP(V$115,dds!$2:$2,dds!$4:$4)),2,FALSE()),VLOOKUP(TODAY(),STOCKHISTORY($A181,TODAY()),2,FALSE())),VLOOKUP(TODAY()-1,STOCKHISTORY($A181,TODAY()-1),2,FALSE())),VLOOKUP(TODAY()-2,STOCKHISTORY($A181,TODAY()-2),2,FALSE())),$E91)</f>
        <v/>
      </c>
      <c r="W181" s="368" t="str">
        <f t="array" ref="W181">IFERROR(IFERROR(IFERROR(IF(TODAY()&gt;=$H180,VLOOKUP(XLOOKUP(W$115,dds!$2:$2,dds!$4:$4),STOCKHISTORY($A181,XLOOKUP(W$115,dds!$2:$2,dds!$4:$4)),2,FALSE()),VLOOKUP(TODAY(),STOCKHISTORY($A181,TODAY()),2,FALSE())),VLOOKUP(TODAY()-1,STOCKHISTORY($A181,TODAY()-1),2,FALSE())),VLOOKUP(TODAY()-2,STOCKHISTORY($A181,TODAY()-2),2,FALSE())),$E91)</f>
        <v/>
      </c>
      <c r="X181" s="368" t="str">
        <f t="array" ref="X181">IFERROR(IFERROR(IFERROR(IF(TODAY()&gt;=$H180,VLOOKUP(XLOOKUP(X$115,dds!$2:$2,dds!$4:$4),STOCKHISTORY($A181,XLOOKUP(X$115,dds!$2:$2,dds!$4:$4)),2,FALSE()),VLOOKUP(TODAY(),STOCKHISTORY($A181,TODAY()),2,FALSE())),VLOOKUP(TODAY()-1,STOCKHISTORY($A181,TODAY()-1),2,FALSE())),VLOOKUP(TODAY()-2,STOCKHISTORY($A181,TODAY()-2),2,FALSE())),$E91)</f>
        <v/>
      </c>
      <c r="Y181" s="368" t="str">
        <f t="array" ref="Y181">IFERROR(IFERROR(IFERROR(IF(TODAY()&gt;=$H180,VLOOKUP(XLOOKUP(Y$115,dds!$2:$2,dds!$4:$4),STOCKHISTORY($A181,XLOOKUP(Y$115,dds!$2:$2,dds!$4:$4)),2,FALSE()),VLOOKUP(TODAY(),STOCKHISTORY($A181,TODAY()),2,FALSE())),VLOOKUP(TODAY()-1,STOCKHISTORY($A181,TODAY()-1),2,FALSE())),VLOOKUP(TODAY()-2,STOCKHISTORY($A181,TODAY()-2),2,FALSE())),$E91)</f>
        <v/>
      </c>
      <c r="Z181" s="368" t="str">
        <f t="array" ref="Z181">IFERROR(IFERROR(IFERROR(IF(TODAY()&gt;=$H180,VLOOKUP(XLOOKUP(Z$115,dds!$2:$2,dds!$4:$4),STOCKHISTORY($A181,XLOOKUP(Z$115,dds!$2:$2,dds!$4:$4)),2,FALSE()),VLOOKUP(TODAY(),STOCKHISTORY($A181,TODAY()),2,FALSE())),VLOOKUP(TODAY()-1,STOCKHISTORY($A181,TODAY()-1),2,FALSE())),VLOOKUP(TODAY()-2,STOCKHISTORY($A181,TODAY()-2),2,FALSE())),$E91)</f>
        <v/>
      </c>
      <c r="AA181" s="368" t="str">
        <f t="array" ref="AA181">IFERROR(IFERROR(IFERROR(IF(TODAY()&gt;=$H180,VLOOKUP(XLOOKUP(AA$115,dds!$2:$2,dds!$4:$4),STOCKHISTORY($A181,XLOOKUP(AA$115,dds!$2:$2,dds!$4:$4)),2,FALSE()),VLOOKUP(TODAY(),STOCKHISTORY($A181,TODAY()),2,FALSE())),VLOOKUP(TODAY()-1,STOCKHISTORY($A181,TODAY()-1),2,FALSE())),VLOOKUP(TODAY()-2,STOCKHISTORY($A181,TODAY()-2),2,FALSE())),$E91)</f>
        <v/>
      </c>
      <c r="AB181" s="368" t="str">
        <f t="array" ref="AB181">IFERROR(IFERROR(IFERROR(IF(TODAY()&gt;=$H180,VLOOKUP(XLOOKUP(AB$115,dds!$2:$2,dds!$4:$4),STOCKHISTORY($A181,XLOOKUP(AB$115,dds!$2:$2,dds!$4:$4)),2,FALSE()),VLOOKUP(TODAY(),STOCKHISTORY($A181,TODAY()),2,FALSE())),VLOOKUP(TODAY()-1,STOCKHISTORY($A181,TODAY()-1),2,FALSE())),VLOOKUP(TODAY()-2,STOCKHISTORY($A181,TODAY()-2),2,FALSE())),$E91)</f>
        <v/>
      </c>
      <c r="AC181" s="368" t="str">
        <f t="array" ref="AC181">IFERROR(IFERROR(IFERROR(IF(TODAY()&gt;=$H180,VLOOKUP(XLOOKUP(AC$115,dds!$2:$2,dds!$4:$4),STOCKHISTORY($A181,XLOOKUP(AC$115,dds!$2:$2,dds!$4:$4)),2,FALSE()),VLOOKUP(TODAY(),STOCKHISTORY($A181,TODAY()),2,FALSE())),VLOOKUP(TODAY()-1,STOCKHISTORY($A181,TODAY()-1),2,FALSE())),VLOOKUP(TODAY()-2,STOCKHISTORY($A181,TODAY()-2),2,FALSE())),$E91)</f>
        <v/>
      </c>
      <c r="AD181" s="368" t="str">
        <f t="array" ref="AD181">IFERROR(IFERROR(IFERROR(IF(TODAY()&gt;=$H180,VLOOKUP(XLOOKUP(AD$115,dds!$2:$2,dds!$4:$4),STOCKHISTORY($A181,XLOOKUP(AD$115,dds!$2:$2,dds!$4:$4)),2,FALSE()),VLOOKUP(TODAY(),STOCKHISTORY($A181,TODAY()),2,FALSE())),VLOOKUP(TODAY()-1,STOCKHISTORY($A181,TODAY()-1),2,FALSE())),VLOOKUP(TODAY()-2,STOCKHISTORY($A181,TODAY()-2),2,FALSE())),$E91)</f>
        <v/>
      </c>
      <c r="AE181" s="368" t="str">
        <f t="array" ref="AE181">IFERROR(IFERROR(IFERROR(IF(TODAY()&gt;=$H180,VLOOKUP(XLOOKUP(AE$115,dds!$2:$2,dds!$4:$4),STOCKHISTORY($A181,XLOOKUP(AE$115,dds!$2:$2,dds!$4:$4)),2,FALSE()),VLOOKUP(TODAY(),STOCKHISTORY($A181,TODAY()),2,FALSE())),VLOOKUP(TODAY()-1,STOCKHISTORY($A181,TODAY()-1),2,FALSE())),VLOOKUP(TODAY()-2,STOCKHISTORY($A181,TODAY()-2),2,FALSE())),$E91)</f>
        <v/>
      </c>
      <c r="AF181" s="368" t="str">
        <f t="array" ref="AF181">IFERROR(IFERROR(IFERROR(IF(TODAY()&gt;=$H180,VLOOKUP(XLOOKUP(AF$115,dds!$2:$2,dds!$4:$4),STOCKHISTORY($A181,XLOOKUP(AF$115,dds!$2:$2,dds!$4:$4)),2,FALSE()),VLOOKUP(TODAY(),STOCKHISTORY($A181,TODAY()),2,FALSE())),VLOOKUP(TODAY()-1,STOCKHISTORY($A181,TODAY()-1),2,FALSE())),VLOOKUP(TODAY()-2,STOCKHISTORY($A181,TODAY()-2),2,FALSE())),$E91)</f>
        <v/>
      </c>
      <c r="AG181" s="368" t="str">
        <f t="array" ref="AG181">IFERROR(IFERROR(IFERROR(IF(TODAY()&gt;=$H180,VLOOKUP(XLOOKUP(AG$115,dds!$2:$2,dds!$4:$4),STOCKHISTORY($A181,XLOOKUP(AG$115,dds!$2:$2,dds!$4:$4)),2,FALSE()),VLOOKUP(TODAY(),STOCKHISTORY($A181,TODAY()),2,FALSE())),VLOOKUP(TODAY()-1,STOCKHISTORY($A181,TODAY()-1),2,FALSE())),VLOOKUP(TODAY()-2,STOCKHISTORY($A181,TODAY()-2),2,FALSE())),$E91)</f>
        <v/>
      </c>
      <c r="AH181" s="368" t="str">
        <f t="array" ref="AH181">IFERROR(IFERROR(IFERROR(IF(TODAY()&gt;=$H180,VLOOKUP(XLOOKUP(AH$115,dds!$2:$2,dds!$4:$4),STOCKHISTORY($A181,XLOOKUP(AH$115,dds!$2:$2,dds!$4:$4)),2,FALSE()),VLOOKUP(TODAY(),STOCKHISTORY($A181,TODAY()),2,FALSE())),VLOOKUP(TODAY()-1,STOCKHISTORY($A181,TODAY()-1),2,FALSE())),VLOOKUP(TODAY()-2,STOCKHISTORY($A181,TODAY()-2),2,FALSE())),$E91)</f>
        <v/>
      </c>
      <c r="AI181" s="368" t="str">
        <f t="array" ref="AI181">IFERROR(IFERROR(IFERROR(IF(TODAY()&gt;=$H180,VLOOKUP(XLOOKUP(AI$115,dds!$2:$2,dds!$4:$4),STOCKHISTORY($A181,XLOOKUP(AI$115,dds!$2:$2,dds!$4:$4)),2,FALSE()),VLOOKUP(TODAY(),STOCKHISTORY($A181,TODAY()),2,FALSE())),VLOOKUP(TODAY()-1,STOCKHISTORY($A181,TODAY()-1),2,FALSE())),VLOOKUP(TODAY()-2,STOCKHISTORY($A181,TODAY()-2),2,FALSE())),$E91)</f>
        <v/>
      </c>
      <c r="AJ181" s="368" t="str">
        <f t="array" ref="AJ181">IFERROR(IFERROR(IFERROR(IF(TODAY()&gt;=$H180,VLOOKUP(XLOOKUP(AJ$115,dds!$2:$2,dds!$4:$4),STOCKHISTORY($A181,XLOOKUP(AJ$115,dds!$2:$2,dds!$4:$4)),2,FALSE()),VLOOKUP(TODAY(),STOCKHISTORY($A181,TODAY()),2,FALSE())),VLOOKUP(TODAY()-1,STOCKHISTORY($A181,TODAY()-1),2,FALSE())),VLOOKUP(TODAY()-2,STOCKHISTORY($A181,TODAY()-2),2,FALSE())),$E91)</f>
        <v/>
      </c>
      <c r="AK181" s="368" t="str">
        <f t="array" ref="AK181">IFERROR(IFERROR(IFERROR(IF(TODAY()&gt;=$H180,VLOOKUP(XLOOKUP(AK$115,dds!$2:$2,dds!$4:$4),STOCKHISTORY($A181,XLOOKUP(AK$115,dds!$2:$2,dds!$4:$4)),2,FALSE()),VLOOKUP(TODAY(),STOCKHISTORY($A181,TODAY()),2,FALSE())),VLOOKUP(TODAY()-1,STOCKHISTORY($A181,TODAY()-1),2,FALSE())),VLOOKUP(TODAY()-2,STOCKHISTORY($A181,TODAY()-2),2,FALSE())),$E91)</f>
        <v/>
      </c>
      <c r="AL181" s="368" t="str">
        <f t="array" ref="AL181">IFERROR(IFERROR(IFERROR(IF(TODAY()&gt;=$H180,VLOOKUP(XLOOKUP(AL$115,dds!$2:$2,dds!$4:$4),STOCKHISTORY($A181,XLOOKUP(AL$115,dds!$2:$2,dds!$4:$4)),2,FALSE()),VLOOKUP(TODAY(),STOCKHISTORY($A181,TODAY()),2,FALSE())),VLOOKUP(TODAY()-1,STOCKHISTORY($A181,TODAY()-1),2,FALSE())),VLOOKUP(TODAY()-2,STOCKHISTORY($A181,TODAY()-2),2,FALSE())),$E91)</f>
        <v/>
      </c>
      <c r="AM181" s="368" t="str">
        <f t="array" ref="AM181">IFERROR(IFERROR(IFERROR(IF(TODAY()&gt;=$H180,VLOOKUP(XLOOKUP(AM$115,dds!$2:$2,dds!$4:$4),STOCKHISTORY($A181,XLOOKUP(AM$115,dds!$2:$2,dds!$4:$4)),2,FALSE()),VLOOKUP(TODAY(),STOCKHISTORY($A181,TODAY()),2,FALSE())),VLOOKUP(TODAY()-1,STOCKHISTORY($A181,TODAY()-1),2,FALSE())),VLOOKUP(TODAY()-2,STOCKHISTORY($A181,TODAY()-2),2,FALSE())),$E91)</f>
        <v/>
      </c>
      <c r="AN181" s="368" t="str">
        <f t="array" ref="AN181">IFERROR(IFERROR(IFERROR(IF(TODAY()&gt;=$H180,VLOOKUP(XLOOKUP(AN$115,dds!$2:$2,dds!$4:$4),STOCKHISTORY($A181,XLOOKUP(AN$115,dds!$2:$2,dds!$4:$4)),2,FALSE()),VLOOKUP(TODAY(),STOCKHISTORY($A181,TODAY()),2,FALSE())),VLOOKUP(TODAY()-1,STOCKHISTORY($A181,TODAY()-1),2,FALSE())),VLOOKUP(TODAY()-2,STOCKHISTORY($A181,TODAY()-2),2,FALSE())),$E91)</f>
        <v/>
      </c>
      <c r="AO181" s="368" t="str">
        <f t="array" ref="AO181">IFERROR(IFERROR(IFERROR(IF(TODAY()&gt;=$H180,VLOOKUP(XLOOKUP(AO$115,dds!$2:$2,dds!$4:$4),STOCKHISTORY($A181,XLOOKUP(AO$115,dds!$2:$2,dds!$4:$4)),2,FALSE()),VLOOKUP(TODAY(),STOCKHISTORY($A181,TODAY()),2,FALSE())),VLOOKUP(TODAY()-1,STOCKHISTORY($A181,TODAY()-1),2,FALSE())),VLOOKUP(TODAY()-2,STOCKHISTORY($A181,TODAY()-2),2,FALSE())),$E91)</f>
        <v/>
      </c>
      <c r="AP181" s="368" t="str">
        <f t="array" ref="AP181">IFERROR(IFERROR(IFERROR(IF(TODAY()&gt;=$H180,VLOOKUP(XLOOKUP(AP$115,dds!$2:$2,dds!$4:$4),STOCKHISTORY($A181,XLOOKUP(AP$115,dds!$2:$2,dds!$4:$4)),2,FALSE()),VLOOKUP(TODAY(),STOCKHISTORY($A181,TODAY()),2,FALSE())),VLOOKUP(TODAY()-1,STOCKHISTORY($A181,TODAY()-1),2,FALSE())),VLOOKUP(TODAY()-2,STOCKHISTORY($A181,TODAY()-2),2,FALSE())),$E91)</f>
        <v/>
      </c>
      <c r="AQ181" s="368" t="str">
        <f t="array" ref="AQ181">IFERROR(IFERROR(IFERROR(IF(TODAY()&gt;=$H180,VLOOKUP(XLOOKUP(AQ$115,dds!$2:$2,dds!$4:$4),STOCKHISTORY($A181,XLOOKUP(AQ$115,dds!$2:$2,dds!$4:$4)),2,FALSE()),VLOOKUP(TODAY(),STOCKHISTORY($A181,TODAY()),2,FALSE())),VLOOKUP(TODAY()-1,STOCKHISTORY($A181,TODAY()-1),2,FALSE())),VLOOKUP(TODAY()-2,STOCKHISTORY($A181,TODAY()-2),2,FALSE())),$E91)</f>
        <v/>
      </c>
      <c r="AR181" s="368" t="str">
        <f t="array" ref="AR181">IFERROR(IFERROR(IFERROR(IF(TODAY()&gt;=$H180,VLOOKUP(XLOOKUP(AR$115,dds!$2:$2,dds!$4:$4),STOCKHISTORY($A181,XLOOKUP(AR$115,dds!$2:$2,dds!$4:$4)),2,FALSE()),VLOOKUP(TODAY(),STOCKHISTORY($A181,TODAY()),2,FALSE())),VLOOKUP(TODAY()-1,STOCKHISTORY($A181,TODAY()-1),2,FALSE())),VLOOKUP(TODAY()-2,STOCKHISTORY($A181,TODAY()-2),2,FALSE())),$E91)</f>
        <v/>
      </c>
      <c r="AS181" s="368" t="str">
        <f t="array" ref="AS181">IFERROR(IFERROR(IFERROR(IF(TODAY()&gt;=$H180,VLOOKUP(XLOOKUP(AS$115,dds!$2:$2,dds!$4:$4),STOCKHISTORY($A181,XLOOKUP(AS$115,dds!$2:$2,dds!$4:$4)),2,FALSE()),VLOOKUP(TODAY(),STOCKHISTORY($A181,TODAY()),2,FALSE())),VLOOKUP(TODAY()-1,STOCKHISTORY($A181,TODAY()-1),2,FALSE())),VLOOKUP(TODAY()-2,STOCKHISTORY($A181,TODAY()-2),2,FALSE())),$E91)</f>
        <v/>
      </c>
      <c r="AT181" s="368" t="str">
        <f t="array" ref="AT181">IFERROR(IFERROR(IFERROR(IF(TODAY()&gt;=$H180,VLOOKUP(XLOOKUP(AT$115,dds!$2:$2,dds!$4:$4),STOCKHISTORY($A181,XLOOKUP(AT$115,dds!$2:$2,dds!$4:$4)),2,FALSE()),VLOOKUP(TODAY(),STOCKHISTORY($A181,TODAY()),2,FALSE())),VLOOKUP(TODAY()-1,STOCKHISTORY($A181,TODAY()-1),2,FALSE())),VLOOKUP(TODAY()-2,STOCKHISTORY($A181,TODAY()-2),2,FALSE())),$E91)</f>
        <v/>
      </c>
      <c r="AU181" s="368" t="str">
        <f t="array" ref="AU181">IFERROR(IFERROR(IFERROR(IF(TODAY()&gt;=$H180,VLOOKUP(XLOOKUP(AU$115,dds!$2:$2,dds!$4:$4),STOCKHISTORY($A181,XLOOKUP(AU$115,dds!$2:$2,dds!$4:$4)),2,FALSE()),VLOOKUP(TODAY(),STOCKHISTORY($A181,TODAY()),2,FALSE())),VLOOKUP(TODAY()-1,STOCKHISTORY($A181,TODAY()-1),2,FALSE())),VLOOKUP(TODAY()-2,STOCKHISTORY($A181,TODAY()-2),2,FALSE())),$E91)</f>
        <v/>
      </c>
      <c r="AV181" s="368" t="str">
        <f t="array" ref="AV181">IFERROR(IFERROR(IFERROR(IF(TODAY()&gt;=$H180,VLOOKUP(XLOOKUP(AV$115,dds!$2:$2,dds!$4:$4),STOCKHISTORY($A181,XLOOKUP(AV$115,dds!$2:$2,dds!$4:$4)),2,FALSE()),VLOOKUP(TODAY(),STOCKHISTORY($A181,TODAY()),2,FALSE())),VLOOKUP(TODAY()-1,STOCKHISTORY($A181,TODAY()-1),2,FALSE())),VLOOKUP(TODAY()-2,STOCKHISTORY($A181,TODAY()-2),2,FALSE())),$E91)</f>
        <v/>
      </c>
      <c r="AW181" s="368" t="str">
        <f t="array" ref="AW181">IFERROR(IFERROR(IFERROR(IF(TODAY()&gt;=$H180,VLOOKUP(XLOOKUP(AW$115,dds!$2:$2,dds!$4:$4),STOCKHISTORY($A181,XLOOKUP(AW$115,dds!$2:$2,dds!$4:$4)),2,FALSE()),VLOOKUP(TODAY(),STOCKHISTORY($A181,TODAY()),2,FALSE())),VLOOKUP(TODAY()-1,STOCKHISTORY($A181,TODAY()-1),2,FALSE())),VLOOKUP(TODAY()-2,STOCKHISTORY($A181,TODAY()-2),2,FALSE())),$E91)</f>
        <v/>
      </c>
      <c r="AX181" s="368" t="str">
        <f t="array" ref="AX181">IFERROR(IFERROR(IFERROR(IF(TODAY()&gt;=$H180,VLOOKUP(XLOOKUP(AX$115,dds!$2:$2,dds!$4:$4),STOCKHISTORY($A181,XLOOKUP(AX$115,dds!$2:$2,dds!$4:$4)),2,FALSE()),VLOOKUP(TODAY(),STOCKHISTORY($A181,TODAY()),2,FALSE())),VLOOKUP(TODAY()-1,STOCKHISTORY($A181,TODAY()-1),2,FALSE())),VLOOKUP(TODAY()-2,STOCKHISTORY($A181,TODAY()-2),2,FALSE())),$E91)</f>
        <v/>
      </c>
      <c r="AY181" s="368" t="str">
        <f t="array" ref="AY181">IFERROR(IFERROR(IFERROR(IF(TODAY()&gt;=$H180,VLOOKUP(XLOOKUP(AY$115,dds!$2:$2,dds!$4:$4),STOCKHISTORY($A181,XLOOKUP(AY$115,dds!$2:$2,dds!$4:$4)),2,FALSE()),VLOOKUP(TODAY(),STOCKHISTORY($A181,TODAY()),2,FALSE())),VLOOKUP(TODAY()-1,STOCKHISTORY($A181,TODAY()-1),2,FALSE())),VLOOKUP(TODAY()-2,STOCKHISTORY($A181,TODAY()-2),2,FALSE())),$E91)</f>
        <v/>
      </c>
      <c r="AZ181" s="368" t="str">
        <f t="array" ref="AZ181">IFERROR(IFERROR(IFERROR(IF(TODAY()&gt;=$H180,VLOOKUP(XLOOKUP(AZ$115,dds!$2:$2,dds!$4:$4),STOCKHISTORY($A181,XLOOKUP(AZ$115,dds!$2:$2,dds!$4:$4)),2,FALSE()),VLOOKUP(TODAY(),STOCKHISTORY($A181,TODAY()),2,FALSE())),VLOOKUP(TODAY()-1,STOCKHISTORY($A181,TODAY()-1),2,FALSE())),VLOOKUP(TODAY()-2,STOCKHISTORY($A181,TODAY()-2),2,FALSE())),$E91)</f>
        <v/>
      </c>
      <c r="BA181" s="368" t="str">
        <f t="array" ref="BA181">IFERROR(IFERROR(IFERROR(IF(TODAY()&gt;=$H180,VLOOKUP(XLOOKUP(BA$115,dds!$2:$2,dds!$4:$4),STOCKHISTORY($A181,XLOOKUP(BA$115,dds!$2:$2,dds!$4:$4)),2,FALSE()),VLOOKUP(TODAY(),STOCKHISTORY($A181,TODAY()),2,FALSE())),VLOOKUP(TODAY()-1,STOCKHISTORY($A181,TODAY()-1),2,FALSE())),VLOOKUP(TODAY()-2,STOCKHISTORY($A181,TODAY()-2),2,FALSE())),$E91)</f>
        <v/>
      </c>
      <c r="BB181" s="368" t="str">
        <f t="array" ref="BB181">IFERROR(IFERROR(IFERROR(IF(TODAY()&gt;=$H180,VLOOKUP(XLOOKUP(BB$115,dds!$2:$2,dds!$4:$4),STOCKHISTORY($A181,XLOOKUP(BB$115,dds!$2:$2,dds!$4:$4)),2,FALSE()),VLOOKUP(TODAY(),STOCKHISTORY($A181,TODAY()),2,FALSE())),VLOOKUP(TODAY()-1,STOCKHISTORY($A181,TODAY()-1),2,FALSE())),VLOOKUP(TODAY()-2,STOCKHISTORY($A181,TODAY()-2),2,FALSE())),$E91)</f>
        <v/>
      </c>
      <c r="BC181" s="368" t="str">
        <f t="array" ref="BC181">IFERROR(IFERROR(IFERROR(IF(TODAY()&gt;=$H180,VLOOKUP(XLOOKUP(BC$115,dds!$2:$2,dds!$4:$4),STOCKHISTORY($A181,XLOOKUP(BC$115,dds!$2:$2,dds!$4:$4)),2,FALSE()),VLOOKUP(TODAY(),STOCKHISTORY($A181,TODAY()),2,FALSE())),VLOOKUP(TODAY()-1,STOCKHISTORY($A181,TODAY()-1),2,FALSE())),VLOOKUP(TODAY()-2,STOCKHISTORY($A181,TODAY()-2),2,FALSE())),$E91)</f>
        <v/>
      </c>
      <c r="BD181" s="368" t="str">
        <f t="array" ref="BD181">IFERROR(IFERROR(IFERROR(IF(TODAY()&gt;=$H180,VLOOKUP(XLOOKUP(BD$115,dds!$2:$2,dds!$4:$4),STOCKHISTORY($A181,XLOOKUP(BD$115,dds!$2:$2,dds!$4:$4)),2,FALSE()),VLOOKUP(TODAY(),STOCKHISTORY($A181,TODAY()),2,FALSE())),VLOOKUP(TODAY()-1,STOCKHISTORY($A181,TODAY()-1),2,FALSE())),VLOOKUP(TODAY()-2,STOCKHISTORY($A181,TODAY()-2),2,FALSE())),$E91)</f>
        <v/>
      </c>
      <c r="BE181" s="368" t="str">
        <f t="array" ref="BE181">IFERROR(IFERROR(IFERROR(IF(TODAY()&gt;=$H180,VLOOKUP(XLOOKUP(BE$115,dds!$2:$2,dds!$4:$4),STOCKHISTORY($A181,XLOOKUP(BE$115,dds!$2:$2,dds!$4:$4)),2,FALSE()),VLOOKUP(TODAY(),STOCKHISTORY($A181,TODAY()),2,FALSE())),VLOOKUP(TODAY()-1,STOCKHISTORY($A181,TODAY()-1),2,FALSE())),VLOOKUP(TODAY()-2,STOCKHISTORY($A181,TODAY()-2),2,FALSE())),$E91)</f>
        <v/>
      </c>
      <c r="BF181" s="368" t="str">
        <f t="array" ref="BF181">IFERROR(IFERROR(IFERROR(IF(TODAY()&gt;=$H180,VLOOKUP(XLOOKUP(BF$115,dds!$2:$2,dds!$4:$4),STOCKHISTORY($A181,XLOOKUP(BF$115,dds!$2:$2,dds!$4:$4)),2,FALSE()),VLOOKUP(TODAY(),STOCKHISTORY($A181,TODAY()),2,FALSE())),VLOOKUP(TODAY()-1,STOCKHISTORY($A181,TODAY()-1),2,FALSE())),VLOOKUP(TODAY()-2,STOCKHISTORY($A181,TODAY()-2),2,FALSE())),$E91)</f>
        <v/>
      </c>
      <c r="BG181" s="368" t="str">
        <f t="array" ref="BG181">IFERROR(IFERROR(IFERROR(IF(TODAY()&gt;=$H180,VLOOKUP(XLOOKUP(BG$115,dds!$2:$2,dds!$4:$4),STOCKHISTORY($A181,XLOOKUP(BG$115,dds!$2:$2,dds!$4:$4)),2,FALSE()),VLOOKUP(TODAY(),STOCKHISTORY($A181,TODAY()),2,FALSE())),VLOOKUP(TODAY()-1,STOCKHISTORY($A181,TODAY()-1),2,FALSE())),VLOOKUP(TODAY()-2,STOCKHISTORY($A181,TODAY()-2),2,FALSE())),$E91)</f>
        <v/>
      </c>
      <c r="BH181" s="368" t="str">
        <f t="array" ref="BH181">IFERROR(IFERROR(IFERROR(IF(TODAY()&gt;=$H180,VLOOKUP(XLOOKUP(BH$115,dds!$2:$2,dds!$4:$4),STOCKHISTORY($A181,XLOOKUP(BH$115,dds!$2:$2,dds!$4:$4)),2,FALSE()),VLOOKUP(TODAY(),STOCKHISTORY($A181,TODAY()),2,FALSE())),VLOOKUP(TODAY()-1,STOCKHISTORY($A181,TODAY()-1),2,FALSE())),VLOOKUP(TODAY()-2,STOCKHISTORY($A181,TODAY()-2),2,FALSE())),$E91)</f>
        <v/>
      </c>
      <c r="BI181" s="368" t="str">
        <f t="array" ref="BI181">IFERROR(IFERROR(IFERROR(IF(TODAY()&gt;=$H180,VLOOKUP(XLOOKUP(BI$115,dds!$2:$2,dds!$4:$4),STOCKHISTORY($A181,XLOOKUP(BI$115,dds!$2:$2,dds!$4:$4)),2,FALSE()),VLOOKUP(TODAY(),STOCKHISTORY($A181,TODAY()),2,FALSE())),VLOOKUP(TODAY()-1,STOCKHISTORY($A181,TODAY()-1),2,FALSE())),VLOOKUP(TODAY()-2,STOCKHISTORY($A181,TODAY()-2),2,FALSE())),$E91)</f>
        <v/>
      </c>
      <c r="BJ181" s="368" t="str">
        <f t="array" ref="BJ181">IFERROR(IFERROR(IFERROR(IF(TODAY()&gt;=$H180,VLOOKUP(XLOOKUP(BJ$115,dds!$2:$2,dds!$4:$4),STOCKHISTORY($A181,XLOOKUP(BJ$115,dds!$2:$2,dds!$4:$4)),2,FALSE()),VLOOKUP(TODAY(),STOCKHISTORY($A181,TODAY()),2,FALSE())),VLOOKUP(TODAY()-1,STOCKHISTORY($A181,TODAY()-1),2,FALSE())),VLOOKUP(TODAY()-2,STOCKHISTORY($A181,TODAY()-2),2,FALSE())),$E91)</f>
        <v/>
      </c>
      <c r="BK181" s="368" t="str">
        <f t="array" ref="BK181">IFERROR(IFERROR(IFERROR(IF(TODAY()&gt;=$H180,VLOOKUP(XLOOKUP(BK$115,dds!$2:$2,dds!$4:$4),STOCKHISTORY($A181,XLOOKUP(BK$115,dds!$2:$2,dds!$4:$4)),2,FALSE()),VLOOKUP(TODAY(),STOCKHISTORY($A181,TODAY()),2,FALSE())),VLOOKUP(TODAY()-1,STOCKHISTORY($A181,TODAY()-1),2,FALSE())),VLOOKUP(TODAY()-2,STOCKHISTORY($A181,TODAY()-2),2,FALSE())),$E91)</f>
        <v/>
      </c>
      <c r="BL181" s="368" t="str">
        <f t="array" ref="BL181">IFERROR(IFERROR(IFERROR(IF(TODAY()&gt;=$H180,VLOOKUP(XLOOKUP(BL$115,dds!$2:$2,dds!$4:$4),STOCKHISTORY($A181,XLOOKUP(BL$115,dds!$2:$2,dds!$4:$4)),2,FALSE()),VLOOKUP(TODAY(),STOCKHISTORY($A181,TODAY()),2,FALSE())),VLOOKUP(TODAY()-1,STOCKHISTORY($A181,TODAY()-1),2,FALSE())),VLOOKUP(TODAY()-2,STOCKHISTORY($A181,TODAY()-2),2,FALSE())),$E91)</f>
        <v/>
      </c>
    </row>
    <row r="182" ht="14.25" customHeight="1">
      <c r="A182" s="367"/>
      <c r="B182" s="367"/>
      <c r="C182" s="440" t="str">
        <f t="shared" si="2"/>
        <v/>
      </c>
      <c r="D182" s="367"/>
      <c r="E182" s="368" t="str">
        <f t="array" ref="E182">IFERROR(IFERROR(IFERROR(IF(TODAY()&gt;=$H181,VLOOKUP(XLOOKUP(E$115,dds!$2:$2,dds!$4:$4),STOCKHISTORY($A182,XLOOKUP(E$115,dds!$2:$2,dds!$4:$4)),2,FALSE()),VLOOKUP(TODAY(),STOCKHISTORY($A182,TODAY()),2,FALSE())),VLOOKUP(TODAY()-1,STOCKHISTORY($A182,TODAY()-1),2,FALSE())),VLOOKUP(TODAY()-2,STOCKHISTORY($A182,TODAY()-2),2,FALSE())),$E92)</f>
        <v/>
      </c>
      <c r="F182" s="368" t="str">
        <f t="array" ref="F182">IFERROR(IFERROR(IFERROR(IF(TODAY()&gt;=$H181,VLOOKUP(XLOOKUP(F$115,dds!$2:$2,dds!$4:$4),STOCKHISTORY($A182,XLOOKUP(F$115,dds!$2:$2,dds!$4:$4)),2,FALSE()),VLOOKUP(TODAY(),STOCKHISTORY($A182,TODAY()),2,FALSE())),VLOOKUP(TODAY()-1,STOCKHISTORY($A182,TODAY()-1),2,FALSE())),VLOOKUP(TODAY()-2,STOCKHISTORY($A182,TODAY()-2),2,FALSE())),$E92)</f>
        <v/>
      </c>
      <c r="G182" s="368" t="str">
        <f t="array" ref="G182">IFERROR(IFERROR(IFERROR(IF(TODAY()&gt;=$H181,VLOOKUP(XLOOKUP(G$115,dds!$2:$2,dds!$4:$4),STOCKHISTORY($A182,XLOOKUP(G$115,dds!$2:$2,dds!$4:$4)),2,FALSE()),VLOOKUP(TODAY(),STOCKHISTORY($A182,TODAY()),2,FALSE())),VLOOKUP(TODAY()-1,STOCKHISTORY($A182,TODAY()-1),2,FALSE())),VLOOKUP(TODAY()-2,STOCKHISTORY($A182,TODAY()-2),2,FALSE())),$E92)</f>
        <v/>
      </c>
      <c r="H182" s="368" t="str">
        <f t="array" ref="H182">IFERROR(IFERROR(IFERROR(IF(TODAY()&gt;=$H181,VLOOKUP(XLOOKUP(H$115,dds!$2:$2,dds!$4:$4),STOCKHISTORY($A182,XLOOKUP(H$115,dds!$2:$2,dds!$4:$4)),2,FALSE()),VLOOKUP(TODAY(),STOCKHISTORY($A182,TODAY()),2,FALSE())),VLOOKUP(TODAY()-1,STOCKHISTORY($A182,TODAY()-1),2,FALSE())),VLOOKUP(TODAY()-2,STOCKHISTORY($A182,TODAY()-2),2,FALSE())),$E92)</f>
        <v/>
      </c>
      <c r="I182" s="368" t="str">
        <f t="array" ref="I182">IFERROR(IFERROR(IFERROR(IF(TODAY()&gt;=$H181,VLOOKUP(XLOOKUP(I$115,dds!$2:$2,dds!$4:$4),STOCKHISTORY($A182,XLOOKUP(I$115,dds!$2:$2,dds!$4:$4)),2,FALSE()),VLOOKUP(TODAY(),STOCKHISTORY($A182,TODAY()),2,FALSE())),VLOOKUP(TODAY()-1,STOCKHISTORY($A182,TODAY()-1),2,FALSE())),VLOOKUP(TODAY()-2,STOCKHISTORY($A182,TODAY()-2),2,FALSE())),$E92)</f>
        <v/>
      </c>
      <c r="J182" s="368" t="str">
        <f t="array" ref="J182">IFERROR(IFERROR(IFERROR(IF(TODAY()&gt;=$H181,VLOOKUP(XLOOKUP(J$115,dds!$2:$2,dds!$4:$4),STOCKHISTORY($A182,XLOOKUP(J$115,dds!$2:$2,dds!$4:$4)),2,FALSE()),VLOOKUP(TODAY(),STOCKHISTORY($A182,TODAY()),2,FALSE())),VLOOKUP(TODAY()-1,STOCKHISTORY($A182,TODAY()-1),2,FALSE())),VLOOKUP(TODAY()-2,STOCKHISTORY($A182,TODAY()-2),2,FALSE())),$E92)</f>
        <v/>
      </c>
      <c r="K182" s="368" t="str">
        <f t="array" ref="K182">IFERROR(IFERROR(IFERROR(IF(TODAY()&gt;=$H181,VLOOKUP(XLOOKUP(K$115,dds!$2:$2,dds!$4:$4),STOCKHISTORY($A182,XLOOKUP(K$115,dds!$2:$2,dds!$4:$4)),2,FALSE()),VLOOKUP(TODAY(),STOCKHISTORY($A182,TODAY()),2,FALSE())),VLOOKUP(TODAY()-1,STOCKHISTORY($A182,TODAY()-1),2,FALSE())),VLOOKUP(TODAY()-2,STOCKHISTORY($A182,TODAY()-2),2,FALSE())),$E92)</f>
        <v/>
      </c>
      <c r="L182" s="368" t="str">
        <f t="array" ref="L182">IFERROR(IFERROR(IFERROR(IF(TODAY()&gt;=$H181,VLOOKUP(XLOOKUP(L$115,dds!$2:$2,dds!$4:$4),STOCKHISTORY($A182,XLOOKUP(L$115,dds!$2:$2,dds!$4:$4)),2,FALSE()),VLOOKUP(TODAY(),STOCKHISTORY($A182,TODAY()),2,FALSE())),VLOOKUP(TODAY()-1,STOCKHISTORY($A182,TODAY()-1),2,FALSE())),VLOOKUP(TODAY()-2,STOCKHISTORY($A182,TODAY()-2),2,FALSE())),$E92)</f>
        <v/>
      </c>
      <c r="M182" s="368" t="str">
        <f t="array" ref="M182">IFERROR(IFERROR(IFERROR(IF(TODAY()&gt;=$H181,VLOOKUP(XLOOKUP(M$115,dds!$2:$2,dds!$4:$4),STOCKHISTORY($A182,XLOOKUP(M$115,dds!$2:$2,dds!$4:$4)),2,FALSE()),VLOOKUP(TODAY(),STOCKHISTORY($A182,TODAY()),2,FALSE())),VLOOKUP(TODAY()-1,STOCKHISTORY($A182,TODAY()-1),2,FALSE())),VLOOKUP(TODAY()-2,STOCKHISTORY($A182,TODAY()-2),2,FALSE())),$E92)</f>
        <v/>
      </c>
      <c r="N182" s="368" t="str">
        <f t="array" ref="N182">IFERROR(IFERROR(IFERROR(IF(TODAY()&gt;=$H181,VLOOKUP(XLOOKUP(N$115,dds!$2:$2,dds!$4:$4),STOCKHISTORY($A182,XLOOKUP(N$115,dds!$2:$2,dds!$4:$4)),2,FALSE()),VLOOKUP(TODAY(),STOCKHISTORY($A182,TODAY()),2,FALSE())),VLOOKUP(TODAY()-1,STOCKHISTORY($A182,TODAY()-1),2,FALSE())),VLOOKUP(TODAY()-2,STOCKHISTORY($A182,TODAY()-2),2,FALSE())),$E92)</f>
        <v/>
      </c>
      <c r="O182" s="368" t="str">
        <f t="array" ref="O182">IFERROR(IFERROR(IFERROR(IF(TODAY()&gt;=$H181,VLOOKUP(XLOOKUP(O$115,dds!$2:$2,dds!$4:$4),STOCKHISTORY($A182,XLOOKUP(O$115,dds!$2:$2,dds!$4:$4)),2,FALSE()),VLOOKUP(TODAY(),STOCKHISTORY($A182,TODAY()),2,FALSE())),VLOOKUP(TODAY()-1,STOCKHISTORY($A182,TODAY()-1),2,FALSE())),VLOOKUP(TODAY()-2,STOCKHISTORY($A182,TODAY()-2),2,FALSE())),$E92)</f>
        <v/>
      </c>
      <c r="P182" s="368" t="str">
        <f t="array" ref="P182">IFERROR(IFERROR(IFERROR(IF(TODAY()&gt;=$H181,VLOOKUP(XLOOKUP(P$115,dds!$2:$2,dds!$4:$4),STOCKHISTORY($A182,XLOOKUP(P$115,dds!$2:$2,dds!$4:$4)),2,FALSE()),VLOOKUP(TODAY(),STOCKHISTORY($A182,TODAY()),2,FALSE())),VLOOKUP(TODAY()-1,STOCKHISTORY($A182,TODAY()-1),2,FALSE())),VLOOKUP(TODAY()-2,STOCKHISTORY($A182,TODAY()-2),2,FALSE())),$E92)</f>
        <v/>
      </c>
      <c r="Q182" s="368" t="str">
        <f t="array" ref="Q182">IFERROR(IFERROR(IFERROR(IF(TODAY()&gt;=$H181,VLOOKUP(XLOOKUP(Q$115,dds!$2:$2,dds!$4:$4),STOCKHISTORY($A182,XLOOKUP(Q$115,dds!$2:$2,dds!$4:$4)),2,FALSE()),VLOOKUP(TODAY(),STOCKHISTORY($A182,TODAY()),2,FALSE())),VLOOKUP(TODAY()-1,STOCKHISTORY($A182,TODAY()-1),2,FALSE())),VLOOKUP(TODAY()-2,STOCKHISTORY($A182,TODAY()-2),2,FALSE())),$E92)</f>
        <v/>
      </c>
      <c r="R182" s="368" t="str">
        <f t="array" ref="R182">IFERROR(IFERROR(IFERROR(IF(TODAY()&gt;=$H181,VLOOKUP(XLOOKUP(R$115,dds!$2:$2,dds!$4:$4),STOCKHISTORY($A182,XLOOKUP(R$115,dds!$2:$2,dds!$4:$4)),2,FALSE()),VLOOKUP(TODAY(),STOCKHISTORY($A182,TODAY()),2,FALSE())),VLOOKUP(TODAY()-1,STOCKHISTORY($A182,TODAY()-1),2,FALSE())),VLOOKUP(TODAY()-2,STOCKHISTORY($A182,TODAY()-2),2,FALSE())),$E92)</f>
        <v/>
      </c>
      <c r="S182" s="368" t="str">
        <f t="array" ref="S182">IFERROR(IFERROR(IFERROR(IF(TODAY()&gt;=$H181,VLOOKUP(XLOOKUP(S$115,dds!$2:$2,dds!$4:$4),STOCKHISTORY($A182,XLOOKUP(S$115,dds!$2:$2,dds!$4:$4)),2,FALSE()),VLOOKUP(TODAY(),STOCKHISTORY($A182,TODAY()),2,FALSE())),VLOOKUP(TODAY()-1,STOCKHISTORY($A182,TODAY()-1),2,FALSE())),VLOOKUP(TODAY()-2,STOCKHISTORY($A182,TODAY()-2),2,FALSE())),$E92)</f>
        <v/>
      </c>
      <c r="T182" s="368" t="str">
        <f t="array" ref="T182">IFERROR(IFERROR(IFERROR(IF(TODAY()&gt;=$H181,VLOOKUP(XLOOKUP(T$115,dds!$2:$2,dds!$4:$4),STOCKHISTORY($A182,XLOOKUP(T$115,dds!$2:$2,dds!$4:$4)),2,FALSE()),VLOOKUP(TODAY(),STOCKHISTORY($A182,TODAY()),2,FALSE())),VLOOKUP(TODAY()-1,STOCKHISTORY($A182,TODAY()-1),2,FALSE())),VLOOKUP(TODAY()-2,STOCKHISTORY($A182,TODAY()-2),2,FALSE())),$E92)</f>
        <v/>
      </c>
      <c r="U182" s="368" t="str">
        <f t="array" ref="U182">IFERROR(IFERROR(IFERROR(IF(TODAY()&gt;=$H181,VLOOKUP(XLOOKUP(U$115,dds!$2:$2,dds!$4:$4),STOCKHISTORY($A182,XLOOKUP(U$115,dds!$2:$2,dds!$4:$4)),2,FALSE()),VLOOKUP(TODAY(),STOCKHISTORY($A182,TODAY()),2,FALSE())),VLOOKUP(TODAY()-1,STOCKHISTORY($A182,TODAY()-1),2,FALSE())),VLOOKUP(TODAY()-2,STOCKHISTORY($A182,TODAY()-2),2,FALSE())),$E92)</f>
        <v/>
      </c>
      <c r="V182" s="368" t="str">
        <f t="array" ref="V182">IFERROR(IFERROR(IFERROR(IF(TODAY()&gt;=$H181,VLOOKUP(XLOOKUP(V$115,dds!$2:$2,dds!$4:$4),STOCKHISTORY($A182,XLOOKUP(V$115,dds!$2:$2,dds!$4:$4)),2,FALSE()),VLOOKUP(TODAY(),STOCKHISTORY($A182,TODAY()),2,FALSE())),VLOOKUP(TODAY()-1,STOCKHISTORY($A182,TODAY()-1),2,FALSE())),VLOOKUP(TODAY()-2,STOCKHISTORY($A182,TODAY()-2),2,FALSE())),$E92)</f>
        <v/>
      </c>
      <c r="W182" s="368" t="str">
        <f t="array" ref="W182">IFERROR(IFERROR(IFERROR(IF(TODAY()&gt;=$H181,VLOOKUP(XLOOKUP(W$115,dds!$2:$2,dds!$4:$4),STOCKHISTORY($A182,XLOOKUP(W$115,dds!$2:$2,dds!$4:$4)),2,FALSE()),VLOOKUP(TODAY(),STOCKHISTORY($A182,TODAY()),2,FALSE())),VLOOKUP(TODAY()-1,STOCKHISTORY($A182,TODAY()-1),2,FALSE())),VLOOKUP(TODAY()-2,STOCKHISTORY($A182,TODAY()-2),2,FALSE())),$E92)</f>
        <v/>
      </c>
      <c r="X182" s="368" t="str">
        <f t="array" ref="X182">IFERROR(IFERROR(IFERROR(IF(TODAY()&gt;=$H181,VLOOKUP(XLOOKUP(X$115,dds!$2:$2,dds!$4:$4),STOCKHISTORY($A182,XLOOKUP(X$115,dds!$2:$2,dds!$4:$4)),2,FALSE()),VLOOKUP(TODAY(),STOCKHISTORY($A182,TODAY()),2,FALSE())),VLOOKUP(TODAY()-1,STOCKHISTORY($A182,TODAY()-1),2,FALSE())),VLOOKUP(TODAY()-2,STOCKHISTORY($A182,TODAY()-2),2,FALSE())),$E92)</f>
        <v/>
      </c>
      <c r="Y182" s="368" t="str">
        <f t="array" ref="Y182">IFERROR(IFERROR(IFERROR(IF(TODAY()&gt;=$H181,VLOOKUP(XLOOKUP(Y$115,dds!$2:$2,dds!$4:$4),STOCKHISTORY($A182,XLOOKUP(Y$115,dds!$2:$2,dds!$4:$4)),2,FALSE()),VLOOKUP(TODAY(),STOCKHISTORY($A182,TODAY()),2,FALSE())),VLOOKUP(TODAY()-1,STOCKHISTORY($A182,TODAY()-1),2,FALSE())),VLOOKUP(TODAY()-2,STOCKHISTORY($A182,TODAY()-2),2,FALSE())),$E92)</f>
        <v/>
      </c>
      <c r="Z182" s="368" t="str">
        <f t="array" ref="Z182">IFERROR(IFERROR(IFERROR(IF(TODAY()&gt;=$H181,VLOOKUP(XLOOKUP(Z$115,dds!$2:$2,dds!$4:$4),STOCKHISTORY($A182,XLOOKUP(Z$115,dds!$2:$2,dds!$4:$4)),2,FALSE()),VLOOKUP(TODAY(),STOCKHISTORY($A182,TODAY()),2,FALSE())),VLOOKUP(TODAY()-1,STOCKHISTORY($A182,TODAY()-1),2,FALSE())),VLOOKUP(TODAY()-2,STOCKHISTORY($A182,TODAY()-2),2,FALSE())),$E92)</f>
        <v/>
      </c>
      <c r="AA182" s="368" t="str">
        <f t="array" ref="AA182">IFERROR(IFERROR(IFERROR(IF(TODAY()&gt;=$H181,VLOOKUP(XLOOKUP(AA$115,dds!$2:$2,dds!$4:$4),STOCKHISTORY($A182,XLOOKUP(AA$115,dds!$2:$2,dds!$4:$4)),2,FALSE()),VLOOKUP(TODAY(),STOCKHISTORY($A182,TODAY()),2,FALSE())),VLOOKUP(TODAY()-1,STOCKHISTORY($A182,TODAY()-1),2,FALSE())),VLOOKUP(TODAY()-2,STOCKHISTORY($A182,TODAY()-2),2,FALSE())),$E92)</f>
        <v/>
      </c>
      <c r="AB182" s="368" t="str">
        <f t="array" ref="AB182">IFERROR(IFERROR(IFERROR(IF(TODAY()&gt;=$H181,VLOOKUP(XLOOKUP(AB$115,dds!$2:$2,dds!$4:$4),STOCKHISTORY($A182,XLOOKUP(AB$115,dds!$2:$2,dds!$4:$4)),2,FALSE()),VLOOKUP(TODAY(),STOCKHISTORY($A182,TODAY()),2,FALSE())),VLOOKUP(TODAY()-1,STOCKHISTORY($A182,TODAY()-1),2,FALSE())),VLOOKUP(TODAY()-2,STOCKHISTORY($A182,TODAY()-2),2,FALSE())),$E92)</f>
        <v/>
      </c>
      <c r="AC182" s="368" t="str">
        <f t="array" ref="AC182">IFERROR(IFERROR(IFERROR(IF(TODAY()&gt;=$H181,VLOOKUP(XLOOKUP(AC$115,dds!$2:$2,dds!$4:$4),STOCKHISTORY($A182,XLOOKUP(AC$115,dds!$2:$2,dds!$4:$4)),2,FALSE()),VLOOKUP(TODAY(),STOCKHISTORY($A182,TODAY()),2,FALSE())),VLOOKUP(TODAY()-1,STOCKHISTORY($A182,TODAY()-1),2,FALSE())),VLOOKUP(TODAY()-2,STOCKHISTORY($A182,TODAY()-2),2,FALSE())),$E92)</f>
        <v/>
      </c>
      <c r="AD182" s="368" t="str">
        <f t="array" ref="AD182">IFERROR(IFERROR(IFERROR(IF(TODAY()&gt;=$H181,VLOOKUP(XLOOKUP(AD$115,dds!$2:$2,dds!$4:$4),STOCKHISTORY($A182,XLOOKUP(AD$115,dds!$2:$2,dds!$4:$4)),2,FALSE()),VLOOKUP(TODAY(),STOCKHISTORY($A182,TODAY()),2,FALSE())),VLOOKUP(TODAY()-1,STOCKHISTORY($A182,TODAY()-1),2,FALSE())),VLOOKUP(TODAY()-2,STOCKHISTORY($A182,TODAY()-2),2,FALSE())),$E92)</f>
        <v/>
      </c>
      <c r="AE182" s="368" t="str">
        <f t="array" ref="AE182">IFERROR(IFERROR(IFERROR(IF(TODAY()&gt;=$H181,VLOOKUP(XLOOKUP(AE$115,dds!$2:$2,dds!$4:$4),STOCKHISTORY($A182,XLOOKUP(AE$115,dds!$2:$2,dds!$4:$4)),2,FALSE()),VLOOKUP(TODAY(),STOCKHISTORY($A182,TODAY()),2,FALSE())),VLOOKUP(TODAY()-1,STOCKHISTORY($A182,TODAY()-1),2,FALSE())),VLOOKUP(TODAY()-2,STOCKHISTORY($A182,TODAY()-2),2,FALSE())),$E92)</f>
        <v/>
      </c>
      <c r="AF182" s="368" t="str">
        <f t="array" ref="AF182">IFERROR(IFERROR(IFERROR(IF(TODAY()&gt;=$H181,VLOOKUP(XLOOKUP(AF$115,dds!$2:$2,dds!$4:$4),STOCKHISTORY($A182,XLOOKUP(AF$115,dds!$2:$2,dds!$4:$4)),2,FALSE()),VLOOKUP(TODAY(),STOCKHISTORY($A182,TODAY()),2,FALSE())),VLOOKUP(TODAY()-1,STOCKHISTORY($A182,TODAY()-1),2,FALSE())),VLOOKUP(TODAY()-2,STOCKHISTORY($A182,TODAY()-2),2,FALSE())),$E92)</f>
        <v/>
      </c>
      <c r="AG182" s="368" t="str">
        <f t="array" ref="AG182">IFERROR(IFERROR(IFERROR(IF(TODAY()&gt;=$H181,VLOOKUP(XLOOKUP(AG$115,dds!$2:$2,dds!$4:$4),STOCKHISTORY($A182,XLOOKUP(AG$115,dds!$2:$2,dds!$4:$4)),2,FALSE()),VLOOKUP(TODAY(),STOCKHISTORY($A182,TODAY()),2,FALSE())),VLOOKUP(TODAY()-1,STOCKHISTORY($A182,TODAY()-1),2,FALSE())),VLOOKUP(TODAY()-2,STOCKHISTORY($A182,TODAY()-2),2,FALSE())),$E92)</f>
        <v/>
      </c>
      <c r="AH182" s="368" t="str">
        <f t="array" ref="AH182">IFERROR(IFERROR(IFERROR(IF(TODAY()&gt;=$H181,VLOOKUP(XLOOKUP(AH$115,dds!$2:$2,dds!$4:$4),STOCKHISTORY($A182,XLOOKUP(AH$115,dds!$2:$2,dds!$4:$4)),2,FALSE()),VLOOKUP(TODAY(),STOCKHISTORY($A182,TODAY()),2,FALSE())),VLOOKUP(TODAY()-1,STOCKHISTORY($A182,TODAY()-1),2,FALSE())),VLOOKUP(TODAY()-2,STOCKHISTORY($A182,TODAY()-2),2,FALSE())),$E92)</f>
        <v/>
      </c>
      <c r="AI182" s="368" t="str">
        <f t="array" ref="AI182">IFERROR(IFERROR(IFERROR(IF(TODAY()&gt;=$H181,VLOOKUP(XLOOKUP(AI$115,dds!$2:$2,dds!$4:$4),STOCKHISTORY($A182,XLOOKUP(AI$115,dds!$2:$2,dds!$4:$4)),2,FALSE()),VLOOKUP(TODAY(),STOCKHISTORY($A182,TODAY()),2,FALSE())),VLOOKUP(TODAY()-1,STOCKHISTORY($A182,TODAY()-1),2,FALSE())),VLOOKUP(TODAY()-2,STOCKHISTORY($A182,TODAY()-2),2,FALSE())),$E92)</f>
        <v/>
      </c>
      <c r="AJ182" s="368" t="str">
        <f t="array" ref="AJ182">IFERROR(IFERROR(IFERROR(IF(TODAY()&gt;=$H181,VLOOKUP(XLOOKUP(AJ$115,dds!$2:$2,dds!$4:$4),STOCKHISTORY($A182,XLOOKUP(AJ$115,dds!$2:$2,dds!$4:$4)),2,FALSE()),VLOOKUP(TODAY(),STOCKHISTORY($A182,TODAY()),2,FALSE())),VLOOKUP(TODAY()-1,STOCKHISTORY($A182,TODAY()-1),2,FALSE())),VLOOKUP(TODAY()-2,STOCKHISTORY($A182,TODAY()-2),2,FALSE())),$E92)</f>
        <v/>
      </c>
      <c r="AK182" s="368" t="str">
        <f t="array" ref="AK182">IFERROR(IFERROR(IFERROR(IF(TODAY()&gt;=$H181,VLOOKUP(XLOOKUP(AK$115,dds!$2:$2,dds!$4:$4),STOCKHISTORY($A182,XLOOKUP(AK$115,dds!$2:$2,dds!$4:$4)),2,FALSE()),VLOOKUP(TODAY(),STOCKHISTORY($A182,TODAY()),2,FALSE())),VLOOKUP(TODAY()-1,STOCKHISTORY($A182,TODAY()-1),2,FALSE())),VLOOKUP(TODAY()-2,STOCKHISTORY($A182,TODAY()-2),2,FALSE())),$E92)</f>
        <v/>
      </c>
      <c r="AL182" s="368" t="str">
        <f t="array" ref="AL182">IFERROR(IFERROR(IFERROR(IF(TODAY()&gt;=$H181,VLOOKUP(XLOOKUP(AL$115,dds!$2:$2,dds!$4:$4),STOCKHISTORY($A182,XLOOKUP(AL$115,dds!$2:$2,dds!$4:$4)),2,FALSE()),VLOOKUP(TODAY(),STOCKHISTORY($A182,TODAY()),2,FALSE())),VLOOKUP(TODAY()-1,STOCKHISTORY($A182,TODAY()-1),2,FALSE())),VLOOKUP(TODAY()-2,STOCKHISTORY($A182,TODAY()-2),2,FALSE())),$E92)</f>
        <v/>
      </c>
      <c r="AM182" s="368" t="str">
        <f t="array" ref="AM182">IFERROR(IFERROR(IFERROR(IF(TODAY()&gt;=$H181,VLOOKUP(XLOOKUP(AM$115,dds!$2:$2,dds!$4:$4),STOCKHISTORY($A182,XLOOKUP(AM$115,dds!$2:$2,dds!$4:$4)),2,FALSE()),VLOOKUP(TODAY(),STOCKHISTORY($A182,TODAY()),2,FALSE())),VLOOKUP(TODAY()-1,STOCKHISTORY($A182,TODAY()-1),2,FALSE())),VLOOKUP(TODAY()-2,STOCKHISTORY($A182,TODAY()-2),2,FALSE())),$E92)</f>
        <v/>
      </c>
      <c r="AN182" s="368" t="str">
        <f t="array" ref="AN182">IFERROR(IFERROR(IFERROR(IF(TODAY()&gt;=$H181,VLOOKUP(XLOOKUP(AN$115,dds!$2:$2,dds!$4:$4),STOCKHISTORY($A182,XLOOKUP(AN$115,dds!$2:$2,dds!$4:$4)),2,FALSE()),VLOOKUP(TODAY(),STOCKHISTORY($A182,TODAY()),2,FALSE())),VLOOKUP(TODAY()-1,STOCKHISTORY($A182,TODAY()-1),2,FALSE())),VLOOKUP(TODAY()-2,STOCKHISTORY($A182,TODAY()-2),2,FALSE())),$E92)</f>
        <v/>
      </c>
      <c r="AO182" s="368" t="str">
        <f t="array" ref="AO182">IFERROR(IFERROR(IFERROR(IF(TODAY()&gt;=$H181,VLOOKUP(XLOOKUP(AO$115,dds!$2:$2,dds!$4:$4),STOCKHISTORY($A182,XLOOKUP(AO$115,dds!$2:$2,dds!$4:$4)),2,FALSE()),VLOOKUP(TODAY(),STOCKHISTORY($A182,TODAY()),2,FALSE())),VLOOKUP(TODAY()-1,STOCKHISTORY($A182,TODAY()-1),2,FALSE())),VLOOKUP(TODAY()-2,STOCKHISTORY($A182,TODAY()-2),2,FALSE())),$E92)</f>
        <v/>
      </c>
      <c r="AP182" s="368" t="str">
        <f t="array" ref="AP182">IFERROR(IFERROR(IFERROR(IF(TODAY()&gt;=$H181,VLOOKUP(XLOOKUP(AP$115,dds!$2:$2,dds!$4:$4),STOCKHISTORY($A182,XLOOKUP(AP$115,dds!$2:$2,dds!$4:$4)),2,FALSE()),VLOOKUP(TODAY(),STOCKHISTORY($A182,TODAY()),2,FALSE())),VLOOKUP(TODAY()-1,STOCKHISTORY($A182,TODAY()-1),2,FALSE())),VLOOKUP(TODAY()-2,STOCKHISTORY($A182,TODAY()-2),2,FALSE())),$E92)</f>
        <v/>
      </c>
      <c r="AQ182" s="368" t="str">
        <f t="array" ref="AQ182">IFERROR(IFERROR(IFERROR(IF(TODAY()&gt;=$H181,VLOOKUP(XLOOKUP(AQ$115,dds!$2:$2,dds!$4:$4),STOCKHISTORY($A182,XLOOKUP(AQ$115,dds!$2:$2,dds!$4:$4)),2,FALSE()),VLOOKUP(TODAY(),STOCKHISTORY($A182,TODAY()),2,FALSE())),VLOOKUP(TODAY()-1,STOCKHISTORY($A182,TODAY()-1),2,FALSE())),VLOOKUP(TODAY()-2,STOCKHISTORY($A182,TODAY()-2),2,FALSE())),$E92)</f>
        <v/>
      </c>
      <c r="AR182" s="368" t="str">
        <f t="array" ref="AR182">IFERROR(IFERROR(IFERROR(IF(TODAY()&gt;=$H181,VLOOKUP(XLOOKUP(AR$115,dds!$2:$2,dds!$4:$4),STOCKHISTORY($A182,XLOOKUP(AR$115,dds!$2:$2,dds!$4:$4)),2,FALSE()),VLOOKUP(TODAY(),STOCKHISTORY($A182,TODAY()),2,FALSE())),VLOOKUP(TODAY()-1,STOCKHISTORY($A182,TODAY()-1),2,FALSE())),VLOOKUP(TODAY()-2,STOCKHISTORY($A182,TODAY()-2),2,FALSE())),$E92)</f>
        <v/>
      </c>
      <c r="AS182" s="368" t="str">
        <f t="array" ref="AS182">IFERROR(IFERROR(IFERROR(IF(TODAY()&gt;=$H181,VLOOKUP(XLOOKUP(AS$115,dds!$2:$2,dds!$4:$4),STOCKHISTORY($A182,XLOOKUP(AS$115,dds!$2:$2,dds!$4:$4)),2,FALSE()),VLOOKUP(TODAY(),STOCKHISTORY($A182,TODAY()),2,FALSE())),VLOOKUP(TODAY()-1,STOCKHISTORY($A182,TODAY()-1),2,FALSE())),VLOOKUP(TODAY()-2,STOCKHISTORY($A182,TODAY()-2),2,FALSE())),$E92)</f>
        <v/>
      </c>
      <c r="AT182" s="368" t="str">
        <f t="array" ref="AT182">IFERROR(IFERROR(IFERROR(IF(TODAY()&gt;=$H181,VLOOKUP(XLOOKUP(AT$115,dds!$2:$2,dds!$4:$4),STOCKHISTORY($A182,XLOOKUP(AT$115,dds!$2:$2,dds!$4:$4)),2,FALSE()),VLOOKUP(TODAY(),STOCKHISTORY($A182,TODAY()),2,FALSE())),VLOOKUP(TODAY()-1,STOCKHISTORY($A182,TODAY()-1),2,FALSE())),VLOOKUP(TODAY()-2,STOCKHISTORY($A182,TODAY()-2),2,FALSE())),$E92)</f>
        <v/>
      </c>
      <c r="AU182" s="368" t="str">
        <f t="array" ref="AU182">IFERROR(IFERROR(IFERROR(IF(TODAY()&gt;=$H181,VLOOKUP(XLOOKUP(AU$115,dds!$2:$2,dds!$4:$4),STOCKHISTORY($A182,XLOOKUP(AU$115,dds!$2:$2,dds!$4:$4)),2,FALSE()),VLOOKUP(TODAY(),STOCKHISTORY($A182,TODAY()),2,FALSE())),VLOOKUP(TODAY()-1,STOCKHISTORY($A182,TODAY()-1),2,FALSE())),VLOOKUP(TODAY()-2,STOCKHISTORY($A182,TODAY()-2),2,FALSE())),$E92)</f>
        <v/>
      </c>
      <c r="AV182" s="368" t="str">
        <f t="array" ref="AV182">IFERROR(IFERROR(IFERROR(IF(TODAY()&gt;=$H181,VLOOKUP(XLOOKUP(AV$115,dds!$2:$2,dds!$4:$4),STOCKHISTORY($A182,XLOOKUP(AV$115,dds!$2:$2,dds!$4:$4)),2,FALSE()),VLOOKUP(TODAY(),STOCKHISTORY($A182,TODAY()),2,FALSE())),VLOOKUP(TODAY()-1,STOCKHISTORY($A182,TODAY()-1),2,FALSE())),VLOOKUP(TODAY()-2,STOCKHISTORY($A182,TODAY()-2),2,FALSE())),$E92)</f>
        <v/>
      </c>
      <c r="AW182" s="368" t="str">
        <f t="array" ref="AW182">IFERROR(IFERROR(IFERROR(IF(TODAY()&gt;=$H181,VLOOKUP(XLOOKUP(AW$115,dds!$2:$2,dds!$4:$4),STOCKHISTORY($A182,XLOOKUP(AW$115,dds!$2:$2,dds!$4:$4)),2,FALSE()),VLOOKUP(TODAY(),STOCKHISTORY($A182,TODAY()),2,FALSE())),VLOOKUP(TODAY()-1,STOCKHISTORY($A182,TODAY()-1),2,FALSE())),VLOOKUP(TODAY()-2,STOCKHISTORY($A182,TODAY()-2),2,FALSE())),$E92)</f>
        <v/>
      </c>
      <c r="AX182" s="368" t="str">
        <f t="array" ref="AX182">IFERROR(IFERROR(IFERROR(IF(TODAY()&gt;=$H181,VLOOKUP(XLOOKUP(AX$115,dds!$2:$2,dds!$4:$4),STOCKHISTORY($A182,XLOOKUP(AX$115,dds!$2:$2,dds!$4:$4)),2,FALSE()),VLOOKUP(TODAY(),STOCKHISTORY($A182,TODAY()),2,FALSE())),VLOOKUP(TODAY()-1,STOCKHISTORY($A182,TODAY()-1),2,FALSE())),VLOOKUP(TODAY()-2,STOCKHISTORY($A182,TODAY()-2),2,FALSE())),$E92)</f>
        <v/>
      </c>
      <c r="AY182" s="368" t="str">
        <f t="array" ref="AY182">IFERROR(IFERROR(IFERROR(IF(TODAY()&gt;=$H181,VLOOKUP(XLOOKUP(AY$115,dds!$2:$2,dds!$4:$4),STOCKHISTORY($A182,XLOOKUP(AY$115,dds!$2:$2,dds!$4:$4)),2,FALSE()),VLOOKUP(TODAY(),STOCKHISTORY($A182,TODAY()),2,FALSE())),VLOOKUP(TODAY()-1,STOCKHISTORY($A182,TODAY()-1),2,FALSE())),VLOOKUP(TODAY()-2,STOCKHISTORY($A182,TODAY()-2),2,FALSE())),$E92)</f>
        <v/>
      </c>
      <c r="AZ182" s="368" t="str">
        <f t="array" ref="AZ182">IFERROR(IFERROR(IFERROR(IF(TODAY()&gt;=$H181,VLOOKUP(XLOOKUP(AZ$115,dds!$2:$2,dds!$4:$4),STOCKHISTORY($A182,XLOOKUP(AZ$115,dds!$2:$2,dds!$4:$4)),2,FALSE()),VLOOKUP(TODAY(),STOCKHISTORY($A182,TODAY()),2,FALSE())),VLOOKUP(TODAY()-1,STOCKHISTORY($A182,TODAY()-1),2,FALSE())),VLOOKUP(TODAY()-2,STOCKHISTORY($A182,TODAY()-2),2,FALSE())),$E92)</f>
        <v/>
      </c>
      <c r="BA182" s="368" t="str">
        <f t="array" ref="BA182">IFERROR(IFERROR(IFERROR(IF(TODAY()&gt;=$H181,VLOOKUP(XLOOKUP(BA$115,dds!$2:$2,dds!$4:$4),STOCKHISTORY($A182,XLOOKUP(BA$115,dds!$2:$2,dds!$4:$4)),2,FALSE()),VLOOKUP(TODAY(),STOCKHISTORY($A182,TODAY()),2,FALSE())),VLOOKUP(TODAY()-1,STOCKHISTORY($A182,TODAY()-1),2,FALSE())),VLOOKUP(TODAY()-2,STOCKHISTORY($A182,TODAY()-2),2,FALSE())),$E92)</f>
        <v/>
      </c>
      <c r="BB182" s="368" t="str">
        <f t="array" ref="BB182">IFERROR(IFERROR(IFERROR(IF(TODAY()&gt;=$H181,VLOOKUP(XLOOKUP(BB$115,dds!$2:$2,dds!$4:$4),STOCKHISTORY($A182,XLOOKUP(BB$115,dds!$2:$2,dds!$4:$4)),2,FALSE()),VLOOKUP(TODAY(),STOCKHISTORY($A182,TODAY()),2,FALSE())),VLOOKUP(TODAY()-1,STOCKHISTORY($A182,TODAY()-1),2,FALSE())),VLOOKUP(TODAY()-2,STOCKHISTORY($A182,TODAY()-2),2,FALSE())),$E92)</f>
        <v/>
      </c>
      <c r="BC182" s="368" t="str">
        <f t="array" ref="BC182">IFERROR(IFERROR(IFERROR(IF(TODAY()&gt;=$H181,VLOOKUP(XLOOKUP(BC$115,dds!$2:$2,dds!$4:$4),STOCKHISTORY($A182,XLOOKUP(BC$115,dds!$2:$2,dds!$4:$4)),2,FALSE()),VLOOKUP(TODAY(),STOCKHISTORY($A182,TODAY()),2,FALSE())),VLOOKUP(TODAY()-1,STOCKHISTORY($A182,TODAY()-1),2,FALSE())),VLOOKUP(TODAY()-2,STOCKHISTORY($A182,TODAY()-2),2,FALSE())),$E92)</f>
        <v/>
      </c>
      <c r="BD182" s="368" t="str">
        <f t="array" ref="BD182">IFERROR(IFERROR(IFERROR(IF(TODAY()&gt;=$H181,VLOOKUP(XLOOKUP(BD$115,dds!$2:$2,dds!$4:$4),STOCKHISTORY($A182,XLOOKUP(BD$115,dds!$2:$2,dds!$4:$4)),2,FALSE()),VLOOKUP(TODAY(),STOCKHISTORY($A182,TODAY()),2,FALSE())),VLOOKUP(TODAY()-1,STOCKHISTORY($A182,TODAY()-1),2,FALSE())),VLOOKUP(TODAY()-2,STOCKHISTORY($A182,TODAY()-2),2,FALSE())),$E92)</f>
        <v/>
      </c>
      <c r="BE182" s="368" t="str">
        <f t="array" ref="BE182">IFERROR(IFERROR(IFERROR(IF(TODAY()&gt;=$H181,VLOOKUP(XLOOKUP(BE$115,dds!$2:$2,dds!$4:$4),STOCKHISTORY($A182,XLOOKUP(BE$115,dds!$2:$2,dds!$4:$4)),2,FALSE()),VLOOKUP(TODAY(),STOCKHISTORY($A182,TODAY()),2,FALSE())),VLOOKUP(TODAY()-1,STOCKHISTORY($A182,TODAY()-1),2,FALSE())),VLOOKUP(TODAY()-2,STOCKHISTORY($A182,TODAY()-2),2,FALSE())),$E92)</f>
        <v/>
      </c>
      <c r="BF182" s="368" t="str">
        <f t="array" ref="BF182">IFERROR(IFERROR(IFERROR(IF(TODAY()&gt;=$H181,VLOOKUP(XLOOKUP(BF$115,dds!$2:$2,dds!$4:$4),STOCKHISTORY($A182,XLOOKUP(BF$115,dds!$2:$2,dds!$4:$4)),2,FALSE()),VLOOKUP(TODAY(),STOCKHISTORY($A182,TODAY()),2,FALSE())),VLOOKUP(TODAY()-1,STOCKHISTORY($A182,TODAY()-1),2,FALSE())),VLOOKUP(TODAY()-2,STOCKHISTORY($A182,TODAY()-2),2,FALSE())),$E92)</f>
        <v/>
      </c>
      <c r="BG182" s="368" t="str">
        <f t="array" ref="BG182">IFERROR(IFERROR(IFERROR(IF(TODAY()&gt;=$H181,VLOOKUP(XLOOKUP(BG$115,dds!$2:$2,dds!$4:$4),STOCKHISTORY($A182,XLOOKUP(BG$115,dds!$2:$2,dds!$4:$4)),2,FALSE()),VLOOKUP(TODAY(),STOCKHISTORY($A182,TODAY()),2,FALSE())),VLOOKUP(TODAY()-1,STOCKHISTORY($A182,TODAY()-1),2,FALSE())),VLOOKUP(TODAY()-2,STOCKHISTORY($A182,TODAY()-2),2,FALSE())),$E92)</f>
        <v/>
      </c>
      <c r="BH182" s="368" t="str">
        <f t="array" ref="BH182">IFERROR(IFERROR(IFERROR(IF(TODAY()&gt;=$H181,VLOOKUP(XLOOKUP(BH$115,dds!$2:$2,dds!$4:$4),STOCKHISTORY($A182,XLOOKUP(BH$115,dds!$2:$2,dds!$4:$4)),2,FALSE()),VLOOKUP(TODAY(),STOCKHISTORY($A182,TODAY()),2,FALSE())),VLOOKUP(TODAY()-1,STOCKHISTORY($A182,TODAY()-1),2,FALSE())),VLOOKUP(TODAY()-2,STOCKHISTORY($A182,TODAY()-2),2,FALSE())),$E92)</f>
        <v/>
      </c>
      <c r="BI182" s="368" t="str">
        <f t="array" ref="BI182">IFERROR(IFERROR(IFERROR(IF(TODAY()&gt;=$H181,VLOOKUP(XLOOKUP(BI$115,dds!$2:$2,dds!$4:$4),STOCKHISTORY($A182,XLOOKUP(BI$115,dds!$2:$2,dds!$4:$4)),2,FALSE()),VLOOKUP(TODAY(),STOCKHISTORY($A182,TODAY()),2,FALSE())),VLOOKUP(TODAY()-1,STOCKHISTORY($A182,TODAY()-1),2,FALSE())),VLOOKUP(TODAY()-2,STOCKHISTORY($A182,TODAY()-2),2,FALSE())),$E92)</f>
        <v/>
      </c>
      <c r="BJ182" s="368" t="str">
        <f t="array" ref="BJ182">IFERROR(IFERROR(IFERROR(IF(TODAY()&gt;=$H181,VLOOKUP(XLOOKUP(BJ$115,dds!$2:$2,dds!$4:$4),STOCKHISTORY($A182,XLOOKUP(BJ$115,dds!$2:$2,dds!$4:$4)),2,FALSE()),VLOOKUP(TODAY(),STOCKHISTORY($A182,TODAY()),2,FALSE())),VLOOKUP(TODAY()-1,STOCKHISTORY($A182,TODAY()-1),2,FALSE())),VLOOKUP(TODAY()-2,STOCKHISTORY($A182,TODAY()-2),2,FALSE())),$E92)</f>
        <v/>
      </c>
      <c r="BK182" s="368" t="str">
        <f t="array" ref="BK182">IFERROR(IFERROR(IFERROR(IF(TODAY()&gt;=$H181,VLOOKUP(XLOOKUP(BK$115,dds!$2:$2,dds!$4:$4),STOCKHISTORY($A182,XLOOKUP(BK$115,dds!$2:$2,dds!$4:$4)),2,FALSE()),VLOOKUP(TODAY(),STOCKHISTORY($A182,TODAY()),2,FALSE())),VLOOKUP(TODAY()-1,STOCKHISTORY($A182,TODAY()-1),2,FALSE())),VLOOKUP(TODAY()-2,STOCKHISTORY($A182,TODAY()-2),2,FALSE())),$E92)</f>
        <v/>
      </c>
      <c r="BL182" s="368" t="str">
        <f t="array" ref="BL182">IFERROR(IFERROR(IFERROR(IF(TODAY()&gt;=$H181,VLOOKUP(XLOOKUP(BL$115,dds!$2:$2,dds!$4:$4),STOCKHISTORY($A182,XLOOKUP(BL$115,dds!$2:$2,dds!$4:$4)),2,FALSE()),VLOOKUP(TODAY(),STOCKHISTORY($A182,TODAY()),2,FALSE())),VLOOKUP(TODAY()-1,STOCKHISTORY($A182,TODAY()-1),2,FALSE())),VLOOKUP(TODAY()-2,STOCKHISTORY($A182,TODAY()-2),2,FALSE())),$E92)</f>
        <v/>
      </c>
    </row>
    <row r="183" ht="14.25" customHeight="1">
      <c r="A183" s="367"/>
      <c r="B183" s="367"/>
      <c r="C183" s="440" t="str">
        <f t="shared" si="2"/>
        <v/>
      </c>
      <c r="D183" s="367"/>
      <c r="E183" s="368" t="str">
        <f t="array" ref="E183">IFERROR(IFERROR(IFERROR(IF(TODAY()&gt;=$H182,VLOOKUP(XLOOKUP(E$115,dds!$2:$2,dds!$4:$4),STOCKHISTORY($A183,XLOOKUP(E$115,dds!$2:$2,dds!$4:$4)),2,FALSE()),VLOOKUP(TODAY(),STOCKHISTORY($A183,TODAY()),2,FALSE())),VLOOKUP(TODAY()-1,STOCKHISTORY($A183,TODAY()-1),2,FALSE())),VLOOKUP(TODAY()-2,STOCKHISTORY($A183,TODAY()-2),2,FALSE())),$E93)</f>
        <v/>
      </c>
      <c r="F183" s="368" t="str">
        <f t="array" ref="F183">IFERROR(IFERROR(IFERROR(IF(TODAY()&gt;=$H182,VLOOKUP(XLOOKUP(F$115,dds!$2:$2,dds!$4:$4),STOCKHISTORY($A183,XLOOKUP(F$115,dds!$2:$2,dds!$4:$4)),2,FALSE()),VLOOKUP(TODAY(),STOCKHISTORY($A183,TODAY()),2,FALSE())),VLOOKUP(TODAY()-1,STOCKHISTORY($A183,TODAY()-1),2,FALSE())),VLOOKUP(TODAY()-2,STOCKHISTORY($A183,TODAY()-2),2,FALSE())),$E93)</f>
        <v/>
      </c>
      <c r="G183" s="368" t="str">
        <f t="array" ref="G183">IFERROR(IFERROR(IFERROR(IF(TODAY()&gt;=$H182,VLOOKUP(XLOOKUP(G$115,dds!$2:$2,dds!$4:$4),STOCKHISTORY($A183,XLOOKUP(G$115,dds!$2:$2,dds!$4:$4)),2,FALSE()),VLOOKUP(TODAY(),STOCKHISTORY($A183,TODAY()),2,FALSE())),VLOOKUP(TODAY()-1,STOCKHISTORY($A183,TODAY()-1),2,FALSE())),VLOOKUP(TODAY()-2,STOCKHISTORY($A183,TODAY()-2),2,FALSE())),$E93)</f>
        <v/>
      </c>
      <c r="H183" s="368" t="str">
        <f t="array" ref="H183">IFERROR(IFERROR(IFERROR(IF(TODAY()&gt;=$H182,VLOOKUP(XLOOKUP(H$115,dds!$2:$2,dds!$4:$4),STOCKHISTORY($A183,XLOOKUP(H$115,dds!$2:$2,dds!$4:$4)),2,FALSE()),VLOOKUP(TODAY(),STOCKHISTORY($A183,TODAY()),2,FALSE())),VLOOKUP(TODAY()-1,STOCKHISTORY($A183,TODAY()-1),2,FALSE())),VLOOKUP(TODAY()-2,STOCKHISTORY($A183,TODAY()-2),2,FALSE())),$E93)</f>
        <v/>
      </c>
      <c r="I183" s="368" t="str">
        <f t="array" ref="I183">IFERROR(IFERROR(IFERROR(IF(TODAY()&gt;=$H182,VLOOKUP(XLOOKUP(I$115,dds!$2:$2,dds!$4:$4),STOCKHISTORY($A183,XLOOKUP(I$115,dds!$2:$2,dds!$4:$4)),2,FALSE()),VLOOKUP(TODAY(),STOCKHISTORY($A183,TODAY()),2,FALSE())),VLOOKUP(TODAY()-1,STOCKHISTORY($A183,TODAY()-1),2,FALSE())),VLOOKUP(TODAY()-2,STOCKHISTORY($A183,TODAY()-2),2,FALSE())),$E93)</f>
        <v/>
      </c>
      <c r="J183" s="368" t="str">
        <f t="array" ref="J183">IFERROR(IFERROR(IFERROR(IF(TODAY()&gt;=$H182,VLOOKUP(XLOOKUP(J$115,dds!$2:$2,dds!$4:$4),STOCKHISTORY($A183,XLOOKUP(J$115,dds!$2:$2,dds!$4:$4)),2,FALSE()),VLOOKUP(TODAY(),STOCKHISTORY($A183,TODAY()),2,FALSE())),VLOOKUP(TODAY()-1,STOCKHISTORY($A183,TODAY()-1),2,FALSE())),VLOOKUP(TODAY()-2,STOCKHISTORY($A183,TODAY()-2),2,FALSE())),$E93)</f>
        <v/>
      </c>
      <c r="K183" s="368" t="str">
        <f t="array" ref="K183">IFERROR(IFERROR(IFERROR(IF(TODAY()&gt;=$H182,VLOOKUP(XLOOKUP(K$115,dds!$2:$2,dds!$4:$4),STOCKHISTORY($A183,XLOOKUP(K$115,dds!$2:$2,dds!$4:$4)),2,FALSE()),VLOOKUP(TODAY(),STOCKHISTORY($A183,TODAY()),2,FALSE())),VLOOKUP(TODAY()-1,STOCKHISTORY($A183,TODAY()-1),2,FALSE())),VLOOKUP(TODAY()-2,STOCKHISTORY($A183,TODAY()-2),2,FALSE())),$E93)</f>
        <v/>
      </c>
      <c r="L183" s="368" t="str">
        <f t="array" ref="L183">IFERROR(IFERROR(IFERROR(IF(TODAY()&gt;=$H182,VLOOKUP(XLOOKUP(L$115,dds!$2:$2,dds!$4:$4),STOCKHISTORY($A183,XLOOKUP(L$115,dds!$2:$2,dds!$4:$4)),2,FALSE()),VLOOKUP(TODAY(),STOCKHISTORY($A183,TODAY()),2,FALSE())),VLOOKUP(TODAY()-1,STOCKHISTORY($A183,TODAY()-1),2,FALSE())),VLOOKUP(TODAY()-2,STOCKHISTORY($A183,TODAY()-2),2,FALSE())),$E93)</f>
        <v/>
      </c>
      <c r="M183" s="368" t="str">
        <f t="array" ref="M183">IFERROR(IFERROR(IFERROR(IF(TODAY()&gt;=$H182,VLOOKUP(XLOOKUP(M$115,dds!$2:$2,dds!$4:$4),STOCKHISTORY($A183,XLOOKUP(M$115,dds!$2:$2,dds!$4:$4)),2,FALSE()),VLOOKUP(TODAY(),STOCKHISTORY($A183,TODAY()),2,FALSE())),VLOOKUP(TODAY()-1,STOCKHISTORY($A183,TODAY()-1),2,FALSE())),VLOOKUP(TODAY()-2,STOCKHISTORY($A183,TODAY()-2),2,FALSE())),$E93)</f>
        <v/>
      </c>
      <c r="N183" s="368" t="str">
        <f t="array" ref="N183">IFERROR(IFERROR(IFERROR(IF(TODAY()&gt;=$H182,VLOOKUP(XLOOKUP(N$115,dds!$2:$2,dds!$4:$4),STOCKHISTORY($A183,XLOOKUP(N$115,dds!$2:$2,dds!$4:$4)),2,FALSE()),VLOOKUP(TODAY(),STOCKHISTORY($A183,TODAY()),2,FALSE())),VLOOKUP(TODAY()-1,STOCKHISTORY($A183,TODAY()-1),2,FALSE())),VLOOKUP(TODAY()-2,STOCKHISTORY($A183,TODAY()-2),2,FALSE())),$E93)</f>
        <v/>
      </c>
      <c r="O183" s="368" t="str">
        <f t="array" ref="O183">IFERROR(IFERROR(IFERROR(IF(TODAY()&gt;=$H182,VLOOKUP(XLOOKUP(O$115,dds!$2:$2,dds!$4:$4),STOCKHISTORY($A183,XLOOKUP(O$115,dds!$2:$2,dds!$4:$4)),2,FALSE()),VLOOKUP(TODAY(),STOCKHISTORY($A183,TODAY()),2,FALSE())),VLOOKUP(TODAY()-1,STOCKHISTORY($A183,TODAY()-1),2,FALSE())),VLOOKUP(TODAY()-2,STOCKHISTORY($A183,TODAY()-2),2,FALSE())),$E93)</f>
        <v/>
      </c>
      <c r="P183" s="368" t="str">
        <f t="array" ref="P183">IFERROR(IFERROR(IFERROR(IF(TODAY()&gt;=$H182,VLOOKUP(XLOOKUP(P$115,dds!$2:$2,dds!$4:$4),STOCKHISTORY($A183,XLOOKUP(P$115,dds!$2:$2,dds!$4:$4)),2,FALSE()),VLOOKUP(TODAY(),STOCKHISTORY($A183,TODAY()),2,FALSE())),VLOOKUP(TODAY()-1,STOCKHISTORY($A183,TODAY()-1),2,FALSE())),VLOOKUP(TODAY()-2,STOCKHISTORY($A183,TODAY()-2),2,FALSE())),$E93)</f>
        <v/>
      </c>
      <c r="Q183" s="368" t="str">
        <f t="array" ref="Q183">IFERROR(IFERROR(IFERROR(IF(TODAY()&gt;=$H182,VLOOKUP(XLOOKUP(Q$115,dds!$2:$2,dds!$4:$4),STOCKHISTORY($A183,XLOOKUP(Q$115,dds!$2:$2,dds!$4:$4)),2,FALSE()),VLOOKUP(TODAY(),STOCKHISTORY($A183,TODAY()),2,FALSE())),VLOOKUP(TODAY()-1,STOCKHISTORY($A183,TODAY()-1),2,FALSE())),VLOOKUP(TODAY()-2,STOCKHISTORY($A183,TODAY()-2),2,FALSE())),$E93)</f>
        <v/>
      </c>
      <c r="R183" s="368" t="str">
        <f t="array" ref="R183">IFERROR(IFERROR(IFERROR(IF(TODAY()&gt;=$H182,VLOOKUP(XLOOKUP(R$115,dds!$2:$2,dds!$4:$4),STOCKHISTORY($A183,XLOOKUP(R$115,dds!$2:$2,dds!$4:$4)),2,FALSE()),VLOOKUP(TODAY(),STOCKHISTORY($A183,TODAY()),2,FALSE())),VLOOKUP(TODAY()-1,STOCKHISTORY($A183,TODAY()-1),2,FALSE())),VLOOKUP(TODAY()-2,STOCKHISTORY($A183,TODAY()-2),2,FALSE())),$E93)</f>
        <v/>
      </c>
      <c r="S183" s="368" t="str">
        <f t="array" ref="S183">IFERROR(IFERROR(IFERROR(IF(TODAY()&gt;=$H182,VLOOKUP(XLOOKUP(S$115,dds!$2:$2,dds!$4:$4),STOCKHISTORY($A183,XLOOKUP(S$115,dds!$2:$2,dds!$4:$4)),2,FALSE()),VLOOKUP(TODAY(),STOCKHISTORY($A183,TODAY()),2,FALSE())),VLOOKUP(TODAY()-1,STOCKHISTORY($A183,TODAY()-1),2,FALSE())),VLOOKUP(TODAY()-2,STOCKHISTORY($A183,TODAY()-2),2,FALSE())),$E93)</f>
        <v/>
      </c>
      <c r="T183" s="368" t="str">
        <f t="array" ref="T183">IFERROR(IFERROR(IFERROR(IF(TODAY()&gt;=$H182,VLOOKUP(XLOOKUP(T$115,dds!$2:$2,dds!$4:$4),STOCKHISTORY($A183,XLOOKUP(T$115,dds!$2:$2,dds!$4:$4)),2,FALSE()),VLOOKUP(TODAY(),STOCKHISTORY($A183,TODAY()),2,FALSE())),VLOOKUP(TODAY()-1,STOCKHISTORY($A183,TODAY()-1),2,FALSE())),VLOOKUP(TODAY()-2,STOCKHISTORY($A183,TODAY()-2),2,FALSE())),$E93)</f>
        <v/>
      </c>
      <c r="U183" s="368" t="str">
        <f t="array" ref="U183">IFERROR(IFERROR(IFERROR(IF(TODAY()&gt;=$H182,VLOOKUP(XLOOKUP(U$115,dds!$2:$2,dds!$4:$4),STOCKHISTORY($A183,XLOOKUP(U$115,dds!$2:$2,dds!$4:$4)),2,FALSE()),VLOOKUP(TODAY(),STOCKHISTORY($A183,TODAY()),2,FALSE())),VLOOKUP(TODAY()-1,STOCKHISTORY($A183,TODAY()-1),2,FALSE())),VLOOKUP(TODAY()-2,STOCKHISTORY($A183,TODAY()-2),2,FALSE())),$E93)</f>
        <v/>
      </c>
      <c r="V183" s="368" t="str">
        <f t="array" ref="V183">IFERROR(IFERROR(IFERROR(IF(TODAY()&gt;=$H182,VLOOKUP(XLOOKUP(V$115,dds!$2:$2,dds!$4:$4),STOCKHISTORY($A183,XLOOKUP(V$115,dds!$2:$2,dds!$4:$4)),2,FALSE()),VLOOKUP(TODAY(),STOCKHISTORY($A183,TODAY()),2,FALSE())),VLOOKUP(TODAY()-1,STOCKHISTORY($A183,TODAY()-1),2,FALSE())),VLOOKUP(TODAY()-2,STOCKHISTORY($A183,TODAY()-2),2,FALSE())),$E93)</f>
        <v/>
      </c>
      <c r="W183" s="368" t="str">
        <f t="array" ref="W183">IFERROR(IFERROR(IFERROR(IF(TODAY()&gt;=$H182,VLOOKUP(XLOOKUP(W$115,dds!$2:$2,dds!$4:$4),STOCKHISTORY($A183,XLOOKUP(W$115,dds!$2:$2,dds!$4:$4)),2,FALSE()),VLOOKUP(TODAY(),STOCKHISTORY($A183,TODAY()),2,FALSE())),VLOOKUP(TODAY()-1,STOCKHISTORY($A183,TODAY()-1),2,FALSE())),VLOOKUP(TODAY()-2,STOCKHISTORY($A183,TODAY()-2),2,FALSE())),$E93)</f>
        <v/>
      </c>
      <c r="X183" s="368" t="str">
        <f t="array" ref="X183">IFERROR(IFERROR(IFERROR(IF(TODAY()&gt;=$H182,VLOOKUP(XLOOKUP(X$115,dds!$2:$2,dds!$4:$4),STOCKHISTORY($A183,XLOOKUP(X$115,dds!$2:$2,dds!$4:$4)),2,FALSE()),VLOOKUP(TODAY(),STOCKHISTORY($A183,TODAY()),2,FALSE())),VLOOKUP(TODAY()-1,STOCKHISTORY($A183,TODAY()-1),2,FALSE())),VLOOKUP(TODAY()-2,STOCKHISTORY($A183,TODAY()-2),2,FALSE())),$E93)</f>
        <v/>
      </c>
      <c r="Y183" s="368" t="str">
        <f t="array" ref="Y183">IFERROR(IFERROR(IFERROR(IF(TODAY()&gt;=$H182,VLOOKUP(XLOOKUP(Y$115,dds!$2:$2,dds!$4:$4),STOCKHISTORY($A183,XLOOKUP(Y$115,dds!$2:$2,dds!$4:$4)),2,FALSE()),VLOOKUP(TODAY(),STOCKHISTORY($A183,TODAY()),2,FALSE())),VLOOKUP(TODAY()-1,STOCKHISTORY($A183,TODAY()-1),2,FALSE())),VLOOKUP(TODAY()-2,STOCKHISTORY($A183,TODAY()-2),2,FALSE())),$E93)</f>
        <v/>
      </c>
      <c r="Z183" s="368" t="str">
        <f t="array" ref="Z183">IFERROR(IFERROR(IFERROR(IF(TODAY()&gt;=$H182,VLOOKUP(XLOOKUP(Z$115,dds!$2:$2,dds!$4:$4),STOCKHISTORY($A183,XLOOKUP(Z$115,dds!$2:$2,dds!$4:$4)),2,FALSE()),VLOOKUP(TODAY(),STOCKHISTORY($A183,TODAY()),2,FALSE())),VLOOKUP(TODAY()-1,STOCKHISTORY($A183,TODAY()-1),2,FALSE())),VLOOKUP(TODAY()-2,STOCKHISTORY($A183,TODAY()-2),2,FALSE())),$E93)</f>
        <v/>
      </c>
      <c r="AA183" s="368" t="str">
        <f t="array" ref="AA183">IFERROR(IFERROR(IFERROR(IF(TODAY()&gt;=$H182,VLOOKUP(XLOOKUP(AA$115,dds!$2:$2,dds!$4:$4),STOCKHISTORY($A183,XLOOKUP(AA$115,dds!$2:$2,dds!$4:$4)),2,FALSE()),VLOOKUP(TODAY(),STOCKHISTORY($A183,TODAY()),2,FALSE())),VLOOKUP(TODAY()-1,STOCKHISTORY($A183,TODAY()-1),2,FALSE())),VLOOKUP(TODAY()-2,STOCKHISTORY($A183,TODAY()-2),2,FALSE())),$E93)</f>
        <v/>
      </c>
      <c r="AB183" s="368" t="str">
        <f t="array" ref="AB183">IFERROR(IFERROR(IFERROR(IF(TODAY()&gt;=$H182,VLOOKUP(XLOOKUP(AB$115,dds!$2:$2,dds!$4:$4),STOCKHISTORY($A183,XLOOKUP(AB$115,dds!$2:$2,dds!$4:$4)),2,FALSE()),VLOOKUP(TODAY(),STOCKHISTORY($A183,TODAY()),2,FALSE())),VLOOKUP(TODAY()-1,STOCKHISTORY($A183,TODAY()-1),2,FALSE())),VLOOKUP(TODAY()-2,STOCKHISTORY($A183,TODAY()-2),2,FALSE())),$E93)</f>
        <v/>
      </c>
      <c r="AC183" s="368" t="str">
        <f t="array" ref="AC183">IFERROR(IFERROR(IFERROR(IF(TODAY()&gt;=$H182,VLOOKUP(XLOOKUP(AC$115,dds!$2:$2,dds!$4:$4),STOCKHISTORY($A183,XLOOKUP(AC$115,dds!$2:$2,dds!$4:$4)),2,FALSE()),VLOOKUP(TODAY(),STOCKHISTORY($A183,TODAY()),2,FALSE())),VLOOKUP(TODAY()-1,STOCKHISTORY($A183,TODAY()-1),2,FALSE())),VLOOKUP(TODAY()-2,STOCKHISTORY($A183,TODAY()-2),2,FALSE())),$E93)</f>
        <v/>
      </c>
      <c r="AD183" s="368" t="str">
        <f t="array" ref="AD183">IFERROR(IFERROR(IFERROR(IF(TODAY()&gt;=$H182,VLOOKUP(XLOOKUP(AD$115,dds!$2:$2,dds!$4:$4),STOCKHISTORY($A183,XLOOKUP(AD$115,dds!$2:$2,dds!$4:$4)),2,FALSE()),VLOOKUP(TODAY(),STOCKHISTORY($A183,TODAY()),2,FALSE())),VLOOKUP(TODAY()-1,STOCKHISTORY($A183,TODAY()-1),2,FALSE())),VLOOKUP(TODAY()-2,STOCKHISTORY($A183,TODAY()-2),2,FALSE())),$E93)</f>
        <v/>
      </c>
      <c r="AE183" s="368" t="str">
        <f t="array" ref="AE183">IFERROR(IFERROR(IFERROR(IF(TODAY()&gt;=$H182,VLOOKUP(XLOOKUP(AE$115,dds!$2:$2,dds!$4:$4),STOCKHISTORY($A183,XLOOKUP(AE$115,dds!$2:$2,dds!$4:$4)),2,FALSE()),VLOOKUP(TODAY(),STOCKHISTORY($A183,TODAY()),2,FALSE())),VLOOKUP(TODAY()-1,STOCKHISTORY($A183,TODAY()-1),2,FALSE())),VLOOKUP(TODAY()-2,STOCKHISTORY($A183,TODAY()-2),2,FALSE())),$E93)</f>
        <v/>
      </c>
      <c r="AF183" s="368" t="str">
        <f t="array" ref="AF183">IFERROR(IFERROR(IFERROR(IF(TODAY()&gt;=$H182,VLOOKUP(XLOOKUP(AF$115,dds!$2:$2,dds!$4:$4),STOCKHISTORY($A183,XLOOKUP(AF$115,dds!$2:$2,dds!$4:$4)),2,FALSE()),VLOOKUP(TODAY(),STOCKHISTORY($A183,TODAY()),2,FALSE())),VLOOKUP(TODAY()-1,STOCKHISTORY($A183,TODAY()-1),2,FALSE())),VLOOKUP(TODAY()-2,STOCKHISTORY($A183,TODAY()-2),2,FALSE())),$E93)</f>
        <v/>
      </c>
      <c r="AG183" s="368" t="str">
        <f t="array" ref="AG183">IFERROR(IFERROR(IFERROR(IF(TODAY()&gt;=$H182,VLOOKUP(XLOOKUP(AG$115,dds!$2:$2,dds!$4:$4),STOCKHISTORY($A183,XLOOKUP(AG$115,dds!$2:$2,dds!$4:$4)),2,FALSE()),VLOOKUP(TODAY(),STOCKHISTORY($A183,TODAY()),2,FALSE())),VLOOKUP(TODAY()-1,STOCKHISTORY($A183,TODAY()-1),2,FALSE())),VLOOKUP(TODAY()-2,STOCKHISTORY($A183,TODAY()-2),2,FALSE())),$E93)</f>
        <v/>
      </c>
      <c r="AH183" s="368" t="str">
        <f t="array" ref="AH183">IFERROR(IFERROR(IFERROR(IF(TODAY()&gt;=$H182,VLOOKUP(XLOOKUP(AH$115,dds!$2:$2,dds!$4:$4),STOCKHISTORY($A183,XLOOKUP(AH$115,dds!$2:$2,dds!$4:$4)),2,FALSE()),VLOOKUP(TODAY(),STOCKHISTORY($A183,TODAY()),2,FALSE())),VLOOKUP(TODAY()-1,STOCKHISTORY($A183,TODAY()-1),2,FALSE())),VLOOKUP(TODAY()-2,STOCKHISTORY($A183,TODAY()-2),2,FALSE())),$E93)</f>
        <v/>
      </c>
      <c r="AI183" s="368" t="str">
        <f t="array" ref="AI183">IFERROR(IFERROR(IFERROR(IF(TODAY()&gt;=$H182,VLOOKUP(XLOOKUP(AI$115,dds!$2:$2,dds!$4:$4),STOCKHISTORY($A183,XLOOKUP(AI$115,dds!$2:$2,dds!$4:$4)),2,FALSE()),VLOOKUP(TODAY(),STOCKHISTORY($A183,TODAY()),2,FALSE())),VLOOKUP(TODAY()-1,STOCKHISTORY($A183,TODAY()-1),2,FALSE())),VLOOKUP(TODAY()-2,STOCKHISTORY($A183,TODAY()-2),2,FALSE())),$E93)</f>
        <v/>
      </c>
      <c r="AJ183" s="368" t="str">
        <f t="array" ref="AJ183">IFERROR(IFERROR(IFERROR(IF(TODAY()&gt;=$H182,VLOOKUP(XLOOKUP(AJ$115,dds!$2:$2,dds!$4:$4),STOCKHISTORY($A183,XLOOKUP(AJ$115,dds!$2:$2,dds!$4:$4)),2,FALSE()),VLOOKUP(TODAY(),STOCKHISTORY($A183,TODAY()),2,FALSE())),VLOOKUP(TODAY()-1,STOCKHISTORY($A183,TODAY()-1),2,FALSE())),VLOOKUP(TODAY()-2,STOCKHISTORY($A183,TODAY()-2),2,FALSE())),$E93)</f>
        <v/>
      </c>
      <c r="AK183" s="368" t="str">
        <f t="array" ref="AK183">IFERROR(IFERROR(IFERROR(IF(TODAY()&gt;=$H182,VLOOKUP(XLOOKUP(AK$115,dds!$2:$2,dds!$4:$4),STOCKHISTORY($A183,XLOOKUP(AK$115,dds!$2:$2,dds!$4:$4)),2,FALSE()),VLOOKUP(TODAY(),STOCKHISTORY($A183,TODAY()),2,FALSE())),VLOOKUP(TODAY()-1,STOCKHISTORY($A183,TODAY()-1),2,FALSE())),VLOOKUP(TODAY()-2,STOCKHISTORY($A183,TODAY()-2),2,FALSE())),$E93)</f>
        <v/>
      </c>
      <c r="AL183" s="368" t="str">
        <f t="array" ref="AL183">IFERROR(IFERROR(IFERROR(IF(TODAY()&gt;=$H182,VLOOKUP(XLOOKUP(AL$115,dds!$2:$2,dds!$4:$4),STOCKHISTORY($A183,XLOOKUP(AL$115,dds!$2:$2,dds!$4:$4)),2,FALSE()),VLOOKUP(TODAY(),STOCKHISTORY($A183,TODAY()),2,FALSE())),VLOOKUP(TODAY()-1,STOCKHISTORY($A183,TODAY()-1),2,FALSE())),VLOOKUP(TODAY()-2,STOCKHISTORY($A183,TODAY()-2),2,FALSE())),$E93)</f>
        <v/>
      </c>
      <c r="AM183" s="368" t="str">
        <f t="array" ref="AM183">IFERROR(IFERROR(IFERROR(IF(TODAY()&gt;=$H182,VLOOKUP(XLOOKUP(AM$115,dds!$2:$2,dds!$4:$4),STOCKHISTORY($A183,XLOOKUP(AM$115,dds!$2:$2,dds!$4:$4)),2,FALSE()),VLOOKUP(TODAY(),STOCKHISTORY($A183,TODAY()),2,FALSE())),VLOOKUP(TODAY()-1,STOCKHISTORY($A183,TODAY()-1),2,FALSE())),VLOOKUP(TODAY()-2,STOCKHISTORY($A183,TODAY()-2),2,FALSE())),$E93)</f>
        <v/>
      </c>
      <c r="AN183" s="368" t="str">
        <f t="array" ref="AN183">IFERROR(IFERROR(IFERROR(IF(TODAY()&gt;=$H182,VLOOKUP(XLOOKUP(AN$115,dds!$2:$2,dds!$4:$4),STOCKHISTORY($A183,XLOOKUP(AN$115,dds!$2:$2,dds!$4:$4)),2,FALSE()),VLOOKUP(TODAY(),STOCKHISTORY($A183,TODAY()),2,FALSE())),VLOOKUP(TODAY()-1,STOCKHISTORY($A183,TODAY()-1),2,FALSE())),VLOOKUP(TODAY()-2,STOCKHISTORY($A183,TODAY()-2),2,FALSE())),$E93)</f>
        <v/>
      </c>
      <c r="AO183" s="368" t="str">
        <f t="array" ref="AO183">IFERROR(IFERROR(IFERROR(IF(TODAY()&gt;=$H182,VLOOKUP(XLOOKUP(AO$115,dds!$2:$2,dds!$4:$4),STOCKHISTORY($A183,XLOOKUP(AO$115,dds!$2:$2,dds!$4:$4)),2,FALSE()),VLOOKUP(TODAY(),STOCKHISTORY($A183,TODAY()),2,FALSE())),VLOOKUP(TODAY()-1,STOCKHISTORY($A183,TODAY()-1),2,FALSE())),VLOOKUP(TODAY()-2,STOCKHISTORY($A183,TODAY()-2),2,FALSE())),$E93)</f>
        <v/>
      </c>
      <c r="AP183" s="368" t="str">
        <f t="array" ref="AP183">IFERROR(IFERROR(IFERROR(IF(TODAY()&gt;=$H182,VLOOKUP(XLOOKUP(AP$115,dds!$2:$2,dds!$4:$4),STOCKHISTORY($A183,XLOOKUP(AP$115,dds!$2:$2,dds!$4:$4)),2,FALSE()),VLOOKUP(TODAY(),STOCKHISTORY($A183,TODAY()),2,FALSE())),VLOOKUP(TODAY()-1,STOCKHISTORY($A183,TODAY()-1),2,FALSE())),VLOOKUP(TODAY()-2,STOCKHISTORY($A183,TODAY()-2),2,FALSE())),$E93)</f>
        <v/>
      </c>
      <c r="AQ183" s="368" t="str">
        <f t="array" ref="AQ183">IFERROR(IFERROR(IFERROR(IF(TODAY()&gt;=$H182,VLOOKUP(XLOOKUP(AQ$115,dds!$2:$2,dds!$4:$4),STOCKHISTORY($A183,XLOOKUP(AQ$115,dds!$2:$2,dds!$4:$4)),2,FALSE()),VLOOKUP(TODAY(),STOCKHISTORY($A183,TODAY()),2,FALSE())),VLOOKUP(TODAY()-1,STOCKHISTORY($A183,TODAY()-1),2,FALSE())),VLOOKUP(TODAY()-2,STOCKHISTORY($A183,TODAY()-2),2,FALSE())),$E93)</f>
        <v/>
      </c>
      <c r="AR183" s="368" t="str">
        <f t="array" ref="AR183">IFERROR(IFERROR(IFERROR(IF(TODAY()&gt;=$H182,VLOOKUP(XLOOKUP(AR$115,dds!$2:$2,dds!$4:$4),STOCKHISTORY($A183,XLOOKUP(AR$115,dds!$2:$2,dds!$4:$4)),2,FALSE()),VLOOKUP(TODAY(),STOCKHISTORY($A183,TODAY()),2,FALSE())),VLOOKUP(TODAY()-1,STOCKHISTORY($A183,TODAY()-1),2,FALSE())),VLOOKUP(TODAY()-2,STOCKHISTORY($A183,TODAY()-2),2,FALSE())),$E93)</f>
        <v/>
      </c>
      <c r="AS183" s="368" t="str">
        <f t="array" ref="AS183">IFERROR(IFERROR(IFERROR(IF(TODAY()&gt;=$H182,VLOOKUP(XLOOKUP(AS$115,dds!$2:$2,dds!$4:$4),STOCKHISTORY($A183,XLOOKUP(AS$115,dds!$2:$2,dds!$4:$4)),2,FALSE()),VLOOKUP(TODAY(),STOCKHISTORY($A183,TODAY()),2,FALSE())),VLOOKUP(TODAY()-1,STOCKHISTORY($A183,TODAY()-1),2,FALSE())),VLOOKUP(TODAY()-2,STOCKHISTORY($A183,TODAY()-2),2,FALSE())),$E93)</f>
        <v/>
      </c>
      <c r="AT183" s="368" t="str">
        <f t="array" ref="AT183">IFERROR(IFERROR(IFERROR(IF(TODAY()&gt;=$H182,VLOOKUP(XLOOKUP(AT$115,dds!$2:$2,dds!$4:$4),STOCKHISTORY($A183,XLOOKUP(AT$115,dds!$2:$2,dds!$4:$4)),2,FALSE()),VLOOKUP(TODAY(),STOCKHISTORY($A183,TODAY()),2,FALSE())),VLOOKUP(TODAY()-1,STOCKHISTORY($A183,TODAY()-1),2,FALSE())),VLOOKUP(TODAY()-2,STOCKHISTORY($A183,TODAY()-2),2,FALSE())),$E93)</f>
        <v/>
      </c>
      <c r="AU183" s="368" t="str">
        <f t="array" ref="AU183">IFERROR(IFERROR(IFERROR(IF(TODAY()&gt;=$H182,VLOOKUP(XLOOKUP(AU$115,dds!$2:$2,dds!$4:$4),STOCKHISTORY($A183,XLOOKUP(AU$115,dds!$2:$2,dds!$4:$4)),2,FALSE()),VLOOKUP(TODAY(),STOCKHISTORY($A183,TODAY()),2,FALSE())),VLOOKUP(TODAY()-1,STOCKHISTORY($A183,TODAY()-1),2,FALSE())),VLOOKUP(TODAY()-2,STOCKHISTORY($A183,TODAY()-2),2,FALSE())),$E93)</f>
        <v/>
      </c>
      <c r="AV183" s="368" t="str">
        <f t="array" ref="AV183">IFERROR(IFERROR(IFERROR(IF(TODAY()&gt;=$H182,VLOOKUP(XLOOKUP(AV$115,dds!$2:$2,dds!$4:$4),STOCKHISTORY($A183,XLOOKUP(AV$115,dds!$2:$2,dds!$4:$4)),2,FALSE()),VLOOKUP(TODAY(),STOCKHISTORY($A183,TODAY()),2,FALSE())),VLOOKUP(TODAY()-1,STOCKHISTORY($A183,TODAY()-1),2,FALSE())),VLOOKUP(TODAY()-2,STOCKHISTORY($A183,TODAY()-2),2,FALSE())),$E93)</f>
        <v/>
      </c>
      <c r="AW183" s="368" t="str">
        <f t="array" ref="AW183">IFERROR(IFERROR(IFERROR(IF(TODAY()&gt;=$H182,VLOOKUP(XLOOKUP(AW$115,dds!$2:$2,dds!$4:$4),STOCKHISTORY($A183,XLOOKUP(AW$115,dds!$2:$2,dds!$4:$4)),2,FALSE()),VLOOKUP(TODAY(),STOCKHISTORY($A183,TODAY()),2,FALSE())),VLOOKUP(TODAY()-1,STOCKHISTORY($A183,TODAY()-1),2,FALSE())),VLOOKUP(TODAY()-2,STOCKHISTORY($A183,TODAY()-2),2,FALSE())),$E93)</f>
        <v/>
      </c>
      <c r="AX183" s="368" t="str">
        <f t="array" ref="AX183">IFERROR(IFERROR(IFERROR(IF(TODAY()&gt;=$H182,VLOOKUP(XLOOKUP(AX$115,dds!$2:$2,dds!$4:$4),STOCKHISTORY($A183,XLOOKUP(AX$115,dds!$2:$2,dds!$4:$4)),2,FALSE()),VLOOKUP(TODAY(),STOCKHISTORY($A183,TODAY()),2,FALSE())),VLOOKUP(TODAY()-1,STOCKHISTORY($A183,TODAY()-1),2,FALSE())),VLOOKUP(TODAY()-2,STOCKHISTORY($A183,TODAY()-2),2,FALSE())),$E93)</f>
        <v/>
      </c>
      <c r="AY183" s="368" t="str">
        <f t="array" ref="AY183">IFERROR(IFERROR(IFERROR(IF(TODAY()&gt;=$H182,VLOOKUP(XLOOKUP(AY$115,dds!$2:$2,dds!$4:$4),STOCKHISTORY($A183,XLOOKUP(AY$115,dds!$2:$2,dds!$4:$4)),2,FALSE()),VLOOKUP(TODAY(),STOCKHISTORY($A183,TODAY()),2,FALSE())),VLOOKUP(TODAY()-1,STOCKHISTORY($A183,TODAY()-1),2,FALSE())),VLOOKUP(TODAY()-2,STOCKHISTORY($A183,TODAY()-2),2,FALSE())),$E93)</f>
        <v/>
      </c>
      <c r="AZ183" s="368" t="str">
        <f t="array" ref="AZ183">IFERROR(IFERROR(IFERROR(IF(TODAY()&gt;=$H182,VLOOKUP(XLOOKUP(AZ$115,dds!$2:$2,dds!$4:$4),STOCKHISTORY($A183,XLOOKUP(AZ$115,dds!$2:$2,dds!$4:$4)),2,FALSE()),VLOOKUP(TODAY(),STOCKHISTORY($A183,TODAY()),2,FALSE())),VLOOKUP(TODAY()-1,STOCKHISTORY($A183,TODAY()-1),2,FALSE())),VLOOKUP(TODAY()-2,STOCKHISTORY($A183,TODAY()-2),2,FALSE())),$E93)</f>
        <v/>
      </c>
      <c r="BA183" s="368" t="str">
        <f t="array" ref="BA183">IFERROR(IFERROR(IFERROR(IF(TODAY()&gt;=$H182,VLOOKUP(XLOOKUP(BA$115,dds!$2:$2,dds!$4:$4),STOCKHISTORY($A183,XLOOKUP(BA$115,dds!$2:$2,dds!$4:$4)),2,FALSE()),VLOOKUP(TODAY(),STOCKHISTORY($A183,TODAY()),2,FALSE())),VLOOKUP(TODAY()-1,STOCKHISTORY($A183,TODAY()-1),2,FALSE())),VLOOKUP(TODAY()-2,STOCKHISTORY($A183,TODAY()-2),2,FALSE())),$E93)</f>
        <v/>
      </c>
      <c r="BB183" s="368" t="str">
        <f t="array" ref="BB183">IFERROR(IFERROR(IFERROR(IF(TODAY()&gt;=$H182,VLOOKUP(XLOOKUP(BB$115,dds!$2:$2,dds!$4:$4),STOCKHISTORY($A183,XLOOKUP(BB$115,dds!$2:$2,dds!$4:$4)),2,FALSE()),VLOOKUP(TODAY(),STOCKHISTORY($A183,TODAY()),2,FALSE())),VLOOKUP(TODAY()-1,STOCKHISTORY($A183,TODAY()-1),2,FALSE())),VLOOKUP(TODAY()-2,STOCKHISTORY($A183,TODAY()-2),2,FALSE())),$E93)</f>
        <v/>
      </c>
      <c r="BC183" s="368" t="str">
        <f t="array" ref="BC183">IFERROR(IFERROR(IFERROR(IF(TODAY()&gt;=$H182,VLOOKUP(XLOOKUP(BC$115,dds!$2:$2,dds!$4:$4),STOCKHISTORY($A183,XLOOKUP(BC$115,dds!$2:$2,dds!$4:$4)),2,FALSE()),VLOOKUP(TODAY(),STOCKHISTORY($A183,TODAY()),2,FALSE())),VLOOKUP(TODAY()-1,STOCKHISTORY($A183,TODAY()-1),2,FALSE())),VLOOKUP(TODAY()-2,STOCKHISTORY($A183,TODAY()-2),2,FALSE())),$E93)</f>
        <v/>
      </c>
      <c r="BD183" s="368" t="str">
        <f t="array" ref="BD183">IFERROR(IFERROR(IFERROR(IF(TODAY()&gt;=$H182,VLOOKUP(XLOOKUP(BD$115,dds!$2:$2,dds!$4:$4),STOCKHISTORY($A183,XLOOKUP(BD$115,dds!$2:$2,dds!$4:$4)),2,FALSE()),VLOOKUP(TODAY(),STOCKHISTORY($A183,TODAY()),2,FALSE())),VLOOKUP(TODAY()-1,STOCKHISTORY($A183,TODAY()-1),2,FALSE())),VLOOKUP(TODAY()-2,STOCKHISTORY($A183,TODAY()-2),2,FALSE())),$E93)</f>
        <v/>
      </c>
      <c r="BE183" s="368" t="str">
        <f t="array" ref="BE183">IFERROR(IFERROR(IFERROR(IF(TODAY()&gt;=$H182,VLOOKUP(XLOOKUP(BE$115,dds!$2:$2,dds!$4:$4),STOCKHISTORY($A183,XLOOKUP(BE$115,dds!$2:$2,dds!$4:$4)),2,FALSE()),VLOOKUP(TODAY(),STOCKHISTORY($A183,TODAY()),2,FALSE())),VLOOKUP(TODAY()-1,STOCKHISTORY($A183,TODAY()-1),2,FALSE())),VLOOKUP(TODAY()-2,STOCKHISTORY($A183,TODAY()-2),2,FALSE())),$E93)</f>
        <v/>
      </c>
      <c r="BF183" s="368" t="str">
        <f t="array" ref="BF183">IFERROR(IFERROR(IFERROR(IF(TODAY()&gt;=$H182,VLOOKUP(XLOOKUP(BF$115,dds!$2:$2,dds!$4:$4),STOCKHISTORY($A183,XLOOKUP(BF$115,dds!$2:$2,dds!$4:$4)),2,FALSE()),VLOOKUP(TODAY(),STOCKHISTORY($A183,TODAY()),2,FALSE())),VLOOKUP(TODAY()-1,STOCKHISTORY($A183,TODAY()-1),2,FALSE())),VLOOKUP(TODAY()-2,STOCKHISTORY($A183,TODAY()-2),2,FALSE())),$E93)</f>
        <v/>
      </c>
      <c r="BG183" s="368" t="str">
        <f t="array" ref="BG183">IFERROR(IFERROR(IFERROR(IF(TODAY()&gt;=$H182,VLOOKUP(XLOOKUP(BG$115,dds!$2:$2,dds!$4:$4),STOCKHISTORY($A183,XLOOKUP(BG$115,dds!$2:$2,dds!$4:$4)),2,FALSE()),VLOOKUP(TODAY(),STOCKHISTORY($A183,TODAY()),2,FALSE())),VLOOKUP(TODAY()-1,STOCKHISTORY($A183,TODAY()-1),2,FALSE())),VLOOKUP(TODAY()-2,STOCKHISTORY($A183,TODAY()-2),2,FALSE())),$E93)</f>
        <v/>
      </c>
      <c r="BH183" s="368" t="str">
        <f t="array" ref="BH183">IFERROR(IFERROR(IFERROR(IF(TODAY()&gt;=$H182,VLOOKUP(XLOOKUP(BH$115,dds!$2:$2,dds!$4:$4),STOCKHISTORY($A183,XLOOKUP(BH$115,dds!$2:$2,dds!$4:$4)),2,FALSE()),VLOOKUP(TODAY(),STOCKHISTORY($A183,TODAY()),2,FALSE())),VLOOKUP(TODAY()-1,STOCKHISTORY($A183,TODAY()-1),2,FALSE())),VLOOKUP(TODAY()-2,STOCKHISTORY($A183,TODAY()-2),2,FALSE())),$E93)</f>
        <v/>
      </c>
      <c r="BI183" s="368" t="str">
        <f t="array" ref="BI183">IFERROR(IFERROR(IFERROR(IF(TODAY()&gt;=$H182,VLOOKUP(XLOOKUP(BI$115,dds!$2:$2,dds!$4:$4),STOCKHISTORY($A183,XLOOKUP(BI$115,dds!$2:$2,dds!$4:$4)),2,FALSE()),VLOOKUP(TODAY(),STOCKHISTORY($A183,TODAY()),2,FALSE())),VLOOKUP(TODAY()-1,STOCKHISTORY($A183,TODAY()-1),2,FALSE())),VLOOKUP(TODAY()-2,STOCKHISTORY($A183,TODAY()-2),2,FALSE())),$E93)</f>
        <v/>
      </c>
      <c r="BJ183" s="368" t="str">
        <f t="array" ref="BJ183">IFERROR(IFERROR(IFERROR(IF(TODAY()&gt;=$H182,VLOOKUP(XLOOKUP(BJ$115,dds!$2:$2,dds!$4:$4),STOCKHISTORY($A183,XLOOKUP(BJ$115,dds!$2:$2,dds!$4:$4)),2,FALSE()),VLOOKUP(TODAY(),STOCKHISTORY($A183,TODAY()),2,FALSE())),VLOOKUP(TODAY()-1,STOCKHISTORY($A183,TODAY()-1),2,FALSE())),VLOOKUP(TODAY()-2,STOCKHISTORY($A183,TODAY()-2),2,FALSE())),$E93)</f>
        <v/>
      </c>
      <c r="BK183" s="368" t="str">
        <f t="array" ref="BK183">IFERROR(IFERROR(IFERROR(IF(TODAY()&gt;=$H182,VLOOKUP(XLOOKUP(BK$115,dds!$2:$2,dds!$4:$4),STOCKHISTORY($A183,XLOOKUP(BK$115,dds!$2:$2,dds!$4:$4)),2,FALSE()),VLOOKUP(TODAY(),STOCKHISTORY($A183,TODAY()),2,FALSE())),VLOOKUP(TODAY()-1,STOCKHISTORY($A183,TODAY()-1),2,FALSE())),VLOOKUP(TODAY()-2,STOCKHISTORY($A183,TODAY()-2),2,FALSE())),$E93)</f>
        <v/>
      </c>
      <c r="BL183" s="368" t="str">
        <f t="array" ref="BL183">IFERROR(IFERROR(IFERROR(IF(TODAY()&gt;=$H182,VLOOKUP(XLOOKUP(BL$115,dds!$2:$2,dds!$4:$4),STOCKHISTORY($A183,XLOOKUP(BL$115,dds!$2:$2,dds!$4:$4)),2,FALSE()),VLOOKUP(TODAY(),STOCKHISTORY($A183,TODAY()),2,FALSE())),VLOOKUP(TODAY()-1,STOCKHISTORY($A183,TODAY()-1),2,FALSE())),VLOOKUP(TODAY()-2,STOCKHISTORY($A183,TODAY()-2),2,FALSE())),$E93)</f>
        <v/>
      </c>
    </row>
    <row r="184" ht="14.25" customHeight="1">
      <c r="A184" s="367"/>
      <c r="B184" s="367"/>
      <c r="C184" s="440" t="str">
        <f t="shared" si="2"/>
        <v/>
      </c>
      <c r="D184" s="367"/>
      <c r="E184" s="368" t="str">
        <f t="array" ref="E184">IFERROR(IFERROR(IFERROR(IF(TODAY()&gt;=$H183,VLOOKUP(XLOOKUP(E$115,dds!$2:$2,dds!$4:$4),STOCKHISTORY($A184,XLOOKUP(E$115,dds!$2:$2,dds!$4:$4)),2,FALSE()),VLOOKUP(TODAY(),STOCKHISTORY($A184,TODAY()),2,FALSE())),VLOOKUP(TODAY()-1,STOCKHISTORY($A184,TODAY()-1),2,FALSE())),VLOOKUP(TODAY()-2,STOCKHISTORY($A184,TODAY()-2),2,FALSE())),$E94)</f>
        <v/>
      </c>
      <c r="F184" s="368" t="str">
        <f t="array" ref="F184">IFERROR(IFERROR(IFERROR(IF(TODAY()&gt;=$H183,VLOOKUP(XLOOKUP(F$115,dds!$2:$2,dds!$4:$4),STOCKHISTORY($A184,XLOOKUP(F$115,dds!$2:$2,dds!$4:$4)),2,FALSE()),VLOOKUP(TODAY(),STOCKHISTORY($A184,TODAY()),2,FALSE())),VLOOKUP(TODAY()-1,STOCKHISTORY($A184,TODAY()-1),2,FALSE())),VLOOKUP(TODAY()-2,STOCKHISTORY($A184,TODAY()-2),2,FALSE())),$E94)</f>
        <v/>
      </c>
      <c r="G184" s="368" t="str">
        <f t="array" ref="G184">IFERROR(IFERROR(IFERROR(IF(TODAY()&gt;=$H183,VLOOKUP(XLOOKUP(G$115,dds!$2:$2,dds!$4:$4),STOCKHISTORY($A184,XLOOKUP(G$115,dds!$2:$2,dds!$4:$4)),2,FALSE()),VLOOKUP(TODAY(),STOCKHISTORY($A184,TODAY()),2,FALSE())),VLOOKUP(TODAY()-1,STOCKHISTORY($A184,TODAY()-1),2,FALSE())),VLOOKUP(TODAY()-2,STOCKHISTORY($A184,TODAY()-2),2,FALSE())),$E94)</f>
        <v/>
      </c>
      <c r="H184" s="368" t="str">
        <f t="array" ref="H184">IFERROR(IFERROR(IFERROR(IF(TODAY()&gt;=$H183,VLOOKUP(XLOOKUP(H$115,dds!$2:$2,dds!$4:$4),STOCKHISTORY($A184,XLOOKUP(H$115,dds!$2:$2,dds!$4:$4)),2,FALSE()),VLOOKUP(TODAY(),STOCKHISTORY($A184,TODAY()),2,FALSE())),VLOOKUP(TODAY()-1,STOCKHISTORY($A184,TODAY()-1),2,FALSE())),VLOOKUP(TODAY()-2,STOCKHISTORY($A184,TODAY()-2),2,FALSE())),$E94)</f>
        <v/>
      </c>
      <c r="I184" s="368" t="str">
        <f t="array" ref="I184">IFERROR(IFERROR(IFERROR(IF(TODAY()&gt;=$H183,VLOOKUP(XLOOKUP(I$115,dds!$2:$2,dds!$4:$4),STOCKHISTORY($A184,XLOOKUP(I$115,dds!$2:$2,dds!$4:$4)),2,FALSE()),VLOOKUP(TODAY(),STOCKHISTORY($A184,TODAY()),2,FALSE())),VLOOKUP(TODAY()-1,STOCKHISTORY($A184,TODAY()-1),2,FALSE())),VLOOKUP(TODAY()-2,STOCKHISTORY($A184,TODAY()-2),2,FALSE())),$E94)</f>
        <v/>
      </c>
      <c r="J184" s="368" t="str">
        <f t="array" ref="J184">IFERROR(IFERROR(IFERROR(IF(TODAY()&gt;=$H183,VLOOKUP(XLOOKUP(J$115,dds!$2:$2,dds!$4:$4),STOCKHISTORY($A184,XLOOKUP(J$115,dds!$2:$2,dds!$4:$4)),2,FALSE()),VLOOKUP(TODAY(),STOCKHISTORY($A184,TODAY()),2,FALSE())),VLOOKUP(TODAY()-1,STOCKHISTORY($A184,TODAY()-1),2,FALSE())),VLOOKUP(TODAY()-2,STOCKHISTORY($A184,TODAY()-2),2,FALSE())),$E94)</f>
        <v/>
      </c>
      <c r="K184" s="368" t="str">
        <f t="array" ref="K184">IFERROR(IFERROR(IFERROR(IF(TODAY()&gt;=$H183,VLOOKUP(XLOOKUP(K$115,dds!$2:$2,dds!$4:$4),STOCKHISTORY($A184,XLOOKUP(K$115,dds!$2:$2,dds!$4:$4)),2,FALSE()),VLOOKUP(TODAY(),STOCKHISTORY($A184,TODAY()),2,FALSE())),VLOOKUP(TODAY()-1,STOCKHISTORY($A184,TODAY()-1),2,FALSE())),VLOOKUP(TODAY()-2,STOCKHISTORY($A184,TODAY()-2),2,FALSE())),$E94)</f>
        <v/>
      </c>
      <c r="L184" s="368" t="str">
        <f t="array" ref="L184">IFERROR(IFERROR(IFERROR(IF(TODAY()&gt;=$H183,VLOOKUP(XLOOKUP(L$115,dds!$2:$2,dds!$4:$4),STOCKHISTORY($A184,XLOOKUP(L$115,dds!$2:$2,dds!$4:$4)),2,FALSE()),VLOOKUP(TODAY(),STOCKHISTORY($A184,TODAY()),2,FALSE())),VLOOKUP(TODAY()-1,STOCKHISTORY($A184,TODAY()-1),2,FALSE())),VLOOKUP(TODAY()-2,STOCKHISTORY($A184,TODAY()-2),2,FALSE())),$E94)</f>
        <v/>
      </c>
      <c r="M184" s="368" t="str">
        <f t="array" ref="M184">IFERROR(IFERROR(IFERROR(IF(TODAY()&gt;=$H183,VLOOKUP(XLOOKUP(M$115,dds!$2:$2,dds!$4:$4),STOCKHISTORY($A184,XLOOKUP(M$115,dds!$2:$2,dds!$4:$4)),2,FALSE()),VLOOKUP(TODAY(),STOCKHISTORY($A184,TODAY()),2,FALSE())),VLOOKUP(TODAY()-1,STOCKHISTORY($A184,TODAY()-1),2,FALSE())),VLOOKUP(TODAY()-2,STOCKHISTORY($A184,TODAY()-2),2,FALSE())),$E94)</f>
        <v/>
      </c>
      <c r="N184" s="368" t="str">
        <f t="array" ref="N184">IFERROR(IFERROR(IFERROR(IF(TODAY()&gt;=$H183,VLOOKUP(XLOOKUP(N$115,dds!$2:$2,dds!$4:$4),STOCKHISTORY($A184,XLOOKUP(N$115,dds!$2:$2,dds!$4:$4)),2,FALSE()),VLOOKUP(TODAY(),STOCKHISTORY($A184,TODAY()),2,FALSE())),VLOOKUP(TODAY()-1,STOCKHISTORY($A184,TODAY()-1),2,FALSE())),VLOOKUP(TODAY()-2,STOCKHISTORY($A184,TODAY()-2),2,FALSE())),$E94)</f>
        <v/>
      </c>
      <c r="O184" s="368" t="str">
        <f t="array" ref="O184">IFERROR(IFERROR(IFERROR(IF(TODAY()&gt;=$H183,VLOOKUP(XLOOKUP(O$115,dds!$2:$2,dds!$4:$4),STOCKHISTORY($A184,XLOOKUP(O$115,dds!$2:$2,dds!$4:$4)),2,FALSE()),VLOOKUP(TODAY(),STOCKHISTORY($A184,TODAY()),2,FALSE())),VLOOKUP(TODAY()-1,STOCKHISTORY($A184,TODAY()-1),2,FALSE())),VLOOKUP(TODAY()-2,STOCKHISTORY($A184,TODAY()-2),2,FALSE())),$E94)</f>
        <v/>
      </c>
      <c r="P184" s="368" t="str">
        <f t="array" ref="P184">IFERROR(IFERROR(IFERROR(IF(TODAY()&gt;=$H183,VLOOKUP(XLOOKUP(P$115,dds!$2:$2,dds!$4:$4),STOCKHISTORY($A184,XLOOKUP(P$115,dds!$2:$2,dds!$4:$4)),2,FALSE()),VLOOKUP(TODAY(),STOCKHISTORY($A184,TODAY()),2,FALSE())),VLOOKUP(TODAY()-1,STOCKHISTORY($A184,TODAY()-1),2,FALSE())),VLOOKUP(TODAY()-2,STOCKHISTORY($A184,TODAY()-2),2,FALSE())),$E94)</f>
        <v/>
      </c>
      <c r="Q184" s="368" t="str">
        <f t="array" ref="Q184">IFERROR(IFERROR(IFERROR(IF(TODAY()&gt;=$H183,VLOOKUP(XLOOKUP(Q$115,dds!$2:$2,dds!$4:$4),STOCKHISTORY($A184,XLOOKUP(Q$115,dds!$2:$2,dds!$4:$4)),2,FALSE()),VLOOKUP(TODAY(),STOCKHISTORY($A184,TODAY()),2,FALSE())),VLOOKUP(TODAY()-1,STOCKHISTORY($A184,TODAY()-1),2,FALSE())),VLOOKUP(TODAY()-2,STOCKHISTORY($A184,TODAY()-2),2,FALSE())),$E94)</f>
        <v/>
      </c>
      <c r="R184" s="368" t="str">
        <f t="array" ref="R184">IFERROR(IFERROR(IFERROR(IF(TODAY()&gt;=$H183,VLOOKUP(XLOOKUP(R$115,dds!$2:$2,dds!$4:$4),STOCKHISTORY($A184,XLOOKUP(R$115,dds!$2:$2,dds!$4:$4)),2,FALSE()),VLOOKUP(TODAY(),STOCKHISTORY($A184,TODAY()),2,FALSE())),VLOOKUP(TODAY()-1,STOCKHISTORY($A184,TODAY()-1),2,FALSE())),VLOOKUP(TODAY()-2,STOCKHISTORY($A184,TODAY()-2),2,FALSE())),$E94)</f>
        <v/>
      </c>
      <c r="S184" s="368" t="str">
        <f t="array" ref="S184">IFERROR(IFERROR(IFERROR(IF(TODAY()&gt;=$H183,VLOOKUP(XLOOKUP(S$115,dds!$2:$2,dds!$4:$4),STOCKHISTORY($A184,XLOOKUP(S$115,dds!$2:$2,dds!$4:$4)),2,FALSE()),VLOOKUP(TODAY(),STOCKHISTORY($A184,TODAY()),2,FALSE())),VLOOKUP(TODAY()-1,STOCKHISTORY($A184,TODAY()-1),2,FALSE())),VLOOKUP(TODAY()-2,STOCKHISTORY($A184,TODAY()-2),2,FALSE())),$E94)</f>
        <v/>
      </c>
      <c r="T184" s="368" t="str">
        <f t="array" ref="T184">IFERROR(IFERROR(IFERROR(IF(TODAY()&gt;=$H183,VLOOKUP(XLOOKUP(T$115,dds!$2:$2,dds!$4:$4),STOCKHISTORY($A184,XLOOKUP(T$115,dds!$2:$2,dds!$4:$4)),2,FALSE()),VLOOKUP(TODAY(),STOCKHISTORY($A184,TODAY()),2,FALSE())),VLOOKUP(TODAY()-1,STOCKHISTORY($A184,TODAY()-1),2,FALSE())),VLOOKUP(TODAY()-2,STOCKHISTORY($A184,TODAY()-2),2,FALSE())),$E94)</f>
        <v/>
      </c>
      <c r="U184" s="368" t="str">
        <f t="array" ref="U184">IFERROR(IFERROR(IFERROR(IF(TODAY()&gt;=$H183,VLOOKUP(XLOOKUP(U$115,dds!$2:$2,dds!$4:$4),STOCKHISTORY($A184,XLOOKUP(U$115,dds!$2:$2,dds!$4:$4)),2,FALSE()),VLOOKUP(TODAY(),STOCKHISTORY($A184,TODAY()),2,FALSE())),VLOOKUP(TODAY()-1,STOCKHISTORY($A184,TODAY()-1),2,FALSE())),VLOOKUP(TODAY()-2,STOCKHISTORY($A184,TODAY()-2),2,FALSE())),$E94)</f>
        <v/>
      </c>
      <c r="V184" s="368" t="str">
        <f t="array" ref="V184">IFERROR(IFERROR(IFERROR(IF(TODAY()&gt;=$H183,VLOOKUP(XLOOKUP(V$115,dds!$2:$2,dds!$4:$4),STOCKHISTORY($A184,XLOOKUP(V$115,dds!$2:$2,dds!$4:$4)),2,FALSE()),VLOOKUP(TODAY(),STOCKHISTORY($A184,TODAY()),2,FALSE())),VLOOKUP(TODAY()-1,STOCKHISTORY($A184,TODAY()-1),2,FALSE())),VLOOKUP(TODAY()-2,STOCKHISTORY($A184,TODAY()-2),2,FALSE())),$E94)</f>
        <v/>
      </c>
      <c r="W184" s="368" t="str">
        <f t="array" ref="W184">IFERROR(IFERROR(IFERROR(IF(TODAY()&gt;=$H183,VLOOKUP(XLOOKUP(W$115,dds!$2:$2,dds!$4:$4),STOCKHISTORY($A184,XLOOKUP(W$115,dds!$2:$2,dds!$4:$4)),2,FALSE()),VLOOKUP(TODAY(),STOCKHISTORY($A184,TODAY()),2,FALSE())),VLOOKUP(TODAY()-1,STOCKHISTORY($A184,TODAY()-1),2,FALSE())),VLOOKUP(TODAY()-2,STOCKHISTORY($A184,TODAY()-2),2,FALSE())),$E94)</f>
        <v/>
      </c>
      <c r="X184" s="368" t="str">
        <f t="array" ref="X184">IFERROR(IFERROR(IFERROR(IF(TODAY()&gt;=$H183,VLOOKUP(XLOOKUP(X$115,dds!$2:$2,dds!$4:$4),STOCKHISTORY($A184,XLOOKUP(X$115,dds!$2:$2,dds!$4:$4)),2,FALSE()),VLOOKUP(TODAY(),STOCKHISTORY($A184,TODAY()),2,FALSE())),VLOOKUP(TODAY()-1,STOCKHISTORY($A184,TODAY()-1),2,FALSE())),VLOOKUP(TODAY()-2,STOCKHISTORY($A184,TODAY()-2),2,FALSE())),$E94)</f>
        <v/>
      </c>
      <c r="Y184" s="368" t="str">
        <f t="array" ref="Y184">IFERROR(IFERROR(IFERROR(IF(TODAY()&gt;=$H183,VLOOKUP(XLOOKUP(Y$115,dds!$2:$2,dds!$4:$4),STOCKHISTORY($A184,XLOOKUP(Y$115,dds!$2:$2,dds!$4:$4)),2,FALSE()),VLOOKUP(TODAY(),STOCKHISTORY($A184,TODAY()),2,FALSE())),VLOOKUP(TODAY()-1,STOCKHISTORY($A184,TODAY()-1),2,FALSE())),VLOOKUP(TODAY()-2,STOCKHISTORY($A184,TODAY()-2),2,FALSE())),$E94)</f>
        <v/>
      </c>
      <c r="Z184" s="368" t="str">
        <f t="array" ref="Z184">IFERROR(IFERROR(IFERROR(IF(TODAY()&gt;=$H183,VLOOKUP(XLOOKUP(Z$115,dds!$2:$2,dds!$4:$4),STOCKHISTORY($A184,XLOOKUP(Z$115,dds!$2:$2,dds!$4:$4)),2,FALSE()),VLOOKUP(TODAY(),STOCKHISTORY($A184,TODAY()),2,FALSE())),VLOOKUP(TODAY()-1,STOCKHISTORY($A184,TODAY()-1),2,FALSE())),VLOOKUP(TODAY()-2,STOCKHISTORY($A184,TODAY()-2),2,FALSE())),$E94)</f>
        <v/>
      </c>
      <c r="AA184" s="368" t="str">
        <f t="array" ref="AA184">IFERROR(IFERROR(IFERROR(IF(TODAY()&gt;=$H183,VLOOKUP(XLOOKUP(AA$115,dds!$2:$2,dds!$4:$4),STOCKHISTORY($A184,XLOOKUP(AA$115,dds!$2:$2,dds!$4:$4)),2,FALSE()),VLOOKUP(TODAY(),STOCKHISTORY($A184,TODAY()),2,FALSE())),VLOOKUP(TODAY()-1,STOCKHISTORY($A184,TODAY()-1),2,FALSE())),VLOOKUP(TODAY()-2,STOCKHISTORY($A184,TODAY()-2),2,FALSE())),$E94)</f>
        <v/>
      </c>
      <c r="AB184" s="368" t="str">
        <f t="array" ref="AB184">IFERROR(IFERROR(IFERROR(IF(TODAY()&gt;=$H183,VLOOKUP(XLOOKUP(AB$115,dds!$2:$2,dds!$4:$4),STOCKHISTORY($A184,XLOOKUP(AB$115,dds!$2:$2,dds!$4:$4)),2,FALSE()),VLOOKUP(TODAY(),STOCKHISTORY($A184,TODAY()),2,FALSE())),VLOOKUP(TODAY()-1,STOCKHISTORY($A184,TODAY()-1),2,FALSE())),VLOOKUP(TODAY()-2,STOCKHISTORY($A184,TODAY()-2),2,FALSE())),$E94)</f>
        <v/>
      </c>
      <c r="AC184" s="368" t="str">
        <f t="array" ref="AC184">IFERROR(IFERROR(IFERROR(IF(TODAY()&gt;=$H183,VLOOKUP(XLOOKUP(AC$115,dds!$2:$2,dds!$4:$4),STOCKHISTORY($A184,XLOOKUP(AC$115,dds!$2:$2,dds!$4:$4)),2,FALSE()),VLOOKUP(TODAY(),STOCKHISTORY($A184,TODAY()),2,FALSE())),VLOOKUP(TODAY()-1,STOCKHISTORY($A184,TODAY()-1),2,FALSE())),VLOOKUP(TODAY()-2,STOCKHISTORY($A184,TODAY()-2),2,FALSE())),$E94)</f>
        <v/>
      </c>
      <c r="AD184" s="368" t="str">
        <f t="array" ref="AD184">IFERROR(IFERROR(IFERROR(IF(TODAY()&gt;=$H183,VLOOKUP(XLOOKUP(AD$115,dds!$2:$2,dds!$4:$4),STOCKHISTORY($A184,XLOOKUP(AD$115,dds!$2:$2,dds!$4:$4)),2,FALSE()),VLOOKUP(TODAY(),STOCKHISTORY($A184,TODAY()),2,FALSE())),VLOOKUP(TODAY()-1,STOCKHISTORY($A184,TODAY()-1),2,FALSE())),VLOOKUP(TODAY()-2,STOCKHISTORY($A184,TODAY()-2),2,FALSE())),$E94)</f>
        <v/>
      </c>
      <c r="AE184" s="368" t="str">
        <f t="array" ref="AE184">IFERROR(IFERROR(IFERROR(IF(TODAY()&gt;=$H183,VLOOKUP(XLOOKUP(AE$115,dds!$2:$2,dds!$4:$4),STOCKHISTORY($A184,XLOOKUP(AE$115,dds!$2:$2,dds!$4:$4)),2,FALSE()),VLOOKUP(TODAY(),STOCKHISTORY($A184,TODAY()),2,FALSE())),VLOOKUP(TODAY()-1,STOCKHISTORY($A184,TODAY()-1),2,FALSE())),VLOOKUP(TODAY()-2,STOCKHISTORY($A184,TODAY()-2),2,FALSE())),$E94)</f>
        <v/>
      </c>
      <c r="AF184" s="368" t="str">
        <f t="array" ref="AF184">IFERROR(IFERROR(IFERROR(IF(TODAY()&gt;=$H183,VLOOKUP(XLOOKUP(AF$115,dds!$2:$2,dds!$4:$4),STOCKHISTORY($A184,XLOOKUP(AF$115,dds!$2:$2,dds!$4:$4)),2,FALSE()),VLOOKUP(TODAY(),STOCKHISTORY($A184,TODAY()),2,FALSE())),VLOOKUP(TODAY()-1,STOCKHISTORY($A184,TODAY()-1),2,FALSE())),VLOOKUP(TODAY()-2,STOCKHISTORY($A184,TODAY()-2),2,FALSE())),$E94)</f>
        <v/>
      </c>
      <c r="AG184" s="368" t="str">
        <f t="array" ref="AG184">IFERROR(IFERROR(IFERROR(IF(TODAY()&gt;=$H183,VLOOKUP(XLOOKUP(AG$115,dds!$2:$2,dds!$4:$4),STOCKHISTORY($A184,XLOOKUP(AG$115,dds!$2:$2,dds!$4:$4)),2,FALSE()),VLOOKUP(TODAY(),STOCKHISTORY($A184,TODAY()),2,FALSE())),VLOOKUP(TODAY()-1,STOCKHISTORY($A184,TODAY()-1),2,FALSE())),VLOOKUP(TODAY()-2,STOCKHISTORY($A184,TODAY()-2),2,FALSE())),$E94)</f>
        <v/>
      </c>
      <c r="AH184" s="368" t="str">
        <f t="array" ref="AH184">IFERROR(IFERROR(IFERROR(IF(TODAY()&gt;=$H183,VLOOKUP(XLOOKUP(AH$115,dds!$2:$2,dds!$4:$4),STOCKHISTORY($A184,XLOOKUP(AH$115,dds!$2:$2,dds!$4:$4)),2,FALSE()),VLOOKUP(TODAY(),STOCKHISTORY($A184,TODAY()),2,FALSE())),VLOOKUP(TODAY()-1,STOCKHISTORY($A184,TODAY()-1),2,FALSE())),VLOOKUP(TODAY()-2,STOCKHISTORY($A184,TODAY()-2),2,FALSE())),$E94)</f>
        <v/>
      </c>
      <c r="AI184" s="368" t="str">
        <f t="array" ref="AI184">IFERROR(IFERROR(IFERROR(IF(TODAY()&gt;=$H183,VLOOKUP(XLOOKUP(AI$115,dds!$2:$2,dds!$4:$4),STOCKHISTORY($A184,XLOOKUP(AI$115,dds!$2:$2,dds!$4:$4)),2,FALSE()),VLOOKUP(TODAY(),STOCKHISTORY($A184,TODAY()),2,FALSE())),VLOOKUP(TODAY()-1,STOCKHISTORY($A184,TODAY()-1),2,FALSE())),VLOOKUP(TODAY()-2,STOCKHISTORY($A184,TODAY()-2),2,FALSE())),$E94)</f>
        <v/>
      </c>
      <c r="AJ184" s="368" t="str">
        <f t="array" ref="AJ184">IFERROR(IFERROR(IFERROR(IF(TODAY()&gt;=$H183,VLOOKUP(XLOOKUP(AJ$115,dds!$2:$2,dds!$4:$4),STOCKHISTORY($A184,XLOOKUP(AJ$115,dds!$2:$2,dds!$4:$4)),2,FALSE()),VLOOKUP(TODAY(),STOCKHISTORY($A184,TODAY()),2,FALSE())),VLOOKUP(TODAY()-1,STOCKHISTORY($A184,TODAY()-1),2,FALSE())),VLOOKUP(TODAY()-2,STOCKHISTORY($A184,TODAY()-2),2,FALSE())),$E94)</f>
        <v/>
      </c>
      <c r="AK184" s="368" t="str">
        <f t="array" ref="AK184">IFERROR(IFERROR(IFERROR(IF(TODAY()&gt;=$H183,VLOOKUP(XLOOKUP(AK$115,dds!$2:$2,dds!$4:$4),STOCKHISTORY($A184,XLOOKUP(AK$115,dds!$2:$2,dds!$4:$4)),2,FALSE()),VLOOKUP(TODAY(),STOCKHISTORY($A184,TODAY()),2,FALSE())),VLOOKUP(TODAY()-1,STOCKHISTORY($A184,TODAY()-1),2,FALSE())),VLOOKUP(TODAY()-2,STOCKHISTORY($A184,TODAY()-2),2,FALSE())),$E94)</f>
        <v/>
      </c>
      <c r="AL184" s="368" t="str">
        <f t="array" ref="AL184">IFERROR(IFERROR(IFERROR(IF(TODAY()&gt;=$H183,VLOOKUP(XLOOKUP(AL$115,dds!$2:$2,dds!$4:$4),STOCKHISTORY($A184,XLOOKUP(AL$115,dds!$2:$2,dds!$4:$4)),2,FALSE()),VLOOKUP(TODAY(),STOCKHISTORY($A184,TODAY()),2,FALSE())),VLOOKUP(TODAY()-1,STOCKHISTORY($A184,TODAY()-1),2,FALSE())),VLOOKUP(TODAY()-2,STOCKHISTORY($A184,TODAY()-2),2,FALSE())),$E94)</f>
        <v/>
      </c>
      <c r="AM184" s="368" t="str">
        <f t="array" ref="AM184">IFERROR(IFERROR(IFERROR(IF(TODAY()&gt;=$H183,VLOOKUP(XLOOKUP(AM$115,dds!$2:$2,dds!$4:$4),STOCKHISTORY($A184,XLOOKUP(AM$115,dds!$2:$2,dds!$4:$4)),2,FALSE()),VLOOKUP(TODAY(),STOCKHISTORY($A184,TODAY()),2,FALSE())),VLOOKUP(TODAY()-1,STOCKHISTORY($A184,TODAY()-1),2,FALSE())),VLOOKUP(TODAY()-2,STOCKHISTORY($A184,TODAY()-2),2,FALSE())),$E94)</f>
        <v/>
      </c>
      <c r="AN184" s="368" t="str">
        <f t="array" ref="AN184">IFERROR(IFERROR(IFERROR(IF(TODAY()&gt;=$H183,VLOOKUP(XLOOKUP(AN$115,dds!$2:$2,dds!$4:$4),STOCKHISTORY($A184,XLOOKUP(AN$115,dds!$2:$2,dds!$4:$4)),2,FALSE()),VLOOKUP(TODAY(),STOCKHISTORY($A184,TODAY()),2,FALSE())),VLOOKUP(TODAY()-1,STOCKHISTORY($A184,TODAY()-1),2,FALSE())),VLOOKUP(TODAY()-2,STOCKHISTORY($A184,TODAY()-2),2,FALSE())),$E94)</f>
        <v/>
      </c>
      <c r="AO184" s="368" t="str">
        <f t="array" ref="AO184">IFERROR(IFERROR(IFERROR(IF(TODAY()&gt;=$H183,VLOOKUP(XLOOKUP(AO$115,dds!$2:$2,dds!$4:$4),STOCKHISTORY($A184,XLOOKUP(AO$115,dds!$2:$2,dds!$4:$4)),2,FALSE()),VLOOKUP(TODAY(),STOCKHISTORY($A184,TODAY()),2,FALSE())),VLOOKUP(TODAY()-1,STOCKHISTORY($A184,TODAY()-1),2,FALSE())),VLOOKUP(TODAY()-2,STOCKHISTORY($A184,TODAY()-2),2,FALSE())),$E94)</f>
        <v/>
      </c>
      <c r="AP184" s="368" t="str">
        <f t="array" ref="AP184">IFERROR(IFERROR(IFERROR(IF(TODAY()&gt;=$H183,VLOOKUP(XLOOKUP(AP$115,dds!$2:$2,dds!$4:$4),STOCKHISTORY($A184,XLOOKUP(AP$115,dds!$2:$2,dds!$4:$4)),2,FALSE()),VLOOKUP(TODAY(),STOCKHISTORY($A184,TODAY()),2,FALSE())),VLOOKUP(TODAY()-1,STOCKHISTORY($A184,TODAY()-1),2,FALSE())),VLOOKUP(TODAY()-2,STOCKHISTORY($A184,TODAY()-2),2,FALSE())),$E94)</f>
        <v/>
      </c>
      <c r="AQ184" s="368" t="str">
        <f t="array" ref="AQ184">IFERROR(IFERROR(IFERROR(IF(TODAY()&gt;=$H183,VLOOKUP(XLOOKUP(AQ$115,dds!$2:$2,dds!$4:$4),STOCKHISTORY($A184,XLOOKUP(AQ$115,dds!$2:$2,dds!$4:$4)),2,FALSE()),VLOOKUP(TODAY(),STOCKHISTORY($A184,TODAY()),2,FALSE())),VLOOKUP(TODAY()-1,STOCKHISTORY($A184,TODAY()-1),2,FALSE())),VLOOKUP(TODAY()-2,STOCKHISTORY($A184,TODAY()-2),2,FALSE())),$E94)</f>
        <v/>
      </c>
      <c r="AR184" s="368" t="str">
        <f t="array" ref="AR184">IFERROR(IFERROR(IFERROR(IF(TODAY()&gt;=$H183,VLOOKUP(XLOOKUP(AR$115,dds!$2:$2,dds!$4:$4),STOCKHISTORY($A184,XLOOKUP(AR$115,dds!$2:$2,dds!$4:$4)),2,FALSE()),VLOOKUP(TODAY(),STOCKHISTORY($A184,TODAY()),2,FALSE())),VLOOKUP(TODAY()-1,STOCKHISTORY($A184,TODAY()-1),2,FALSE())),VLOOKUP(TODAY()-2,STOCKHISTORY($A184,TODAY()-2),2,FALSE())),$E94)</f>
        <v/>
      </c>
      <c r="AS184" s="368" t="str">
        <f t="array" ref="AS184">IFERROR(IFERROR(IFERROR(IF(TODAY()&gt;=$H183,VLOOKUP(XLOOKUP(AS$115,dds!$2:$2,dds!$4:$4),STOCKHISTORY($A184,XLOOKUP(AS$115,dds!$2:$2,dds!$4:$4)),2,FALSE()),VLOOKUP(TODAY(),STOCKHISTORY($A184,TODAY()),2,FALSE())),VLOOKUP(TODAY()-1,STOCKHISTORY($A184,TODAY()-1),2,FALSE())),VLOOKUP(TODAY()-2,STOCKHISTORY($A184,TODAY()-2),2,FALSE())),$E94)</f>
        <v/>
      </c>
      <c r="AT184" s="368" t="str">
        <f t="array" ref="AT184">IFERROR(IFERROR(IFERROR(IF(TODAY()&gt;=$H183,VLOOKUP(XLOOKUP(AT$115,dds!$2:$2,dds!$4:$4),STOCKHISTORY($A184,XLOOKUP(AT$115,dds!$2:$2,dds!$4:$4)),2,FALSE()),VLOOKUP(TODAY(),STOCKHISTORY($A184,TODAY()),2,FALSE())),VLOOKUP(TODAY()-1,STOCKHISTORY($A184,TODAY()-1),2,FALSE())),VLOOKUP(TODAY()-2,STOCKHISTORY($A184,TODAY()-2),2,FALSE())),$E94)</f>
        <v/>
      </c>
      <c r="AU184" s="368" t="str">
        <f t="array" ref="AU184">IFERROR(IFERROR(IFERROR(IF(TODAY()&gt;=$H183,VLOOKUP(XLOOKUP(AU$115,dds!$2:$2,dds!$4:$4),STOCKHISTORY($A184,XLOOKUP(AU$115,dds!$2:$2,dds!$4:$4)),2,FALSE()),VLOOKUP(TODAY(),STOCKHISTORY($A184,TODAY()),2,FALSE())),VLOOKUP(TODAY()-1,STOCKHISTORY($A184,TODAY()-1),2,FALSE())),VLOOKUP(TODAY()-2,STOCKHISTORY($A184,TODAY()-2),2,FALSE())),$E94)</f>
        <v/>
      </c>
      <c r="AV184" s="368" t="str">
        <f t="array" ref="AV184">IFERROR(IFERROR(IFERROR(IF(TODAY()&gt;=$H183,VLOOKUP(XLOOKUP(AV$115,dds!$2:$2,dds!$4:$4),STOCKHISTORY($A184,XLOOKUP(AV$115,dds!$2:$2,dds!$4:$4)),2,FALSE()),VLOOKUP(TODAY(),STOCKHISTORY($A184,TODAY()),2,FALSE())),VLOOKUP(TODAY()-1,STOCKHISTORY($A184,TODAY()-1),2,FALSE())),VLOOKUP(TODAY()-2,STOCKHISTORY($A184,TODAY()-2),2,FALSE())),$E94)</f>
        <v/>
      </c>
      <c r="AW184" s="368" t="str">
        <f t="array" ref="AW184">IFERROR(IFERROR(IFERROR(IF(TODAY()&gt;=$H183,VLOOKUP(XLOOKUP(AW$115,dds!$2:$2,dds!$4:$4),STOCKHISTORY($A184,XLOOKUP(AW$115,dds!$2:$2,dds!$4:$4)),2,FALSE()),VLOOKUP(TODAY(),STOCKHISTORY($A184,TODAY()),2,FALSE())),VLOOKUP(TODAY()-1,STOCKHISTORY($A184,TODAY()-1),2,FALSE())),VLOOKUP(TODAY()-2,STOCKHISTORY($A184,TODAY()-2),2,FALSE())),$E94)</f>
        <v/>
      </c>
      <c r="AX184" s="368" t="str">
        <f t="array" ref="AX184">IFERROR(IFERROR(IFERROR(IF(TODAY()&gt;=$H183,VLOOKUP(XLOOKUP(AX$115,dds!$2:$2,dds!$4:$4),STOCKHISTORY($A184,XLOOKUP(AX$115,dds!$2:$2,dds!$4:$4)),2,FALSE()),VLOOKUP(TODAY(),STOCKHISTORY($A184,TODAY()),2,FALSE())),VLOOKUP(TODAY()-1,STOCKHISTORY($A184,TODAY()-1),2,FALSE())),VLOOKUP(TODAY()-2,STOCKHISTORY($A184,TODAY()-2),2,FALSE())),$E94)</f>
        <v/>
      </c>
      <c r="AY184" s="368" t="str">
        <f t="array" ref="AY184">IFERROR(IFERROR(IFERROR(IF(TODAY()&gt;=$H183,VLOOKUP(XLOOKUP(AY$115,dds!$2:$2,dds!$4:$4),STOCKHISTORY($A184,XLOOKUP(AY$115,dds!$2:$2,dds!$4:$4)),2,FALSE()),VLOOKUP(TODAY(),STOCKHISTORY($A184,TODAY()),2,FALSE())),VLOOKUP(TODAY()-1,STOCKHISTORY($A184,TODAY()-1),2,FALSE())),VLOOKUP(TODAY()-2,STOCKHISTORY($A184,TODAY()-2),2,FALSE())),$E94)</f>
        <v/>
      </c>
      <c r="AZ184" s="368" t="str">
        <f t="array" ref="AZ184">IFERROR(IFERROR(IFERROR(IF(TODAY()&gt;=$H183,VLOOKUP(XLOOKUP(AZ$115,dds!$2:$2,dds!$4:$4),STOCKHISTORY($A184,XLOOKUP(AZ$115,dds!$2:$2,dds!$4:$4)),2,FALSE()),VLOOKUP(TODAY(),STOCKHISTORY($A184,TODAY()),2,FALSE())),VLOOKUP(TODAY()-1,STOCKHISTORY($A184,TODAY()-1),2,FALSE())),VLOOKUP(TODAY()-2,STOCKHISTORY($A184,TODAY()-2),2,FALSE())),$E94)</f>
        <v/>
      </c>
      <c r="BA184" s="368" t="str">
        <f t="array" ref="BA184">IFERROR(IFERROR(IFERROR(IF(TODAY()&gt;=$H183,VLOOKUP(XLOOKUP(BA$115,dds!$2:$2,dds!$4:$4),STOCKHISTORY($A184,XLOOKUP(BA$115,dds!$2:$2,dds!$4:$4)),2,FALSE()),VLOOKUP(TODAY(),STOCKHISTORY($A184,TODAY()),2,FALSE())),VLOOKUP(TODAY()-1,STOCKHISTORY($A184,TODAY()-1),2,FALSE())),VLOOKUP(TODAY()-2,STOCKHISTORY($A184,TODAY()-2),2,FALSE())),$E94)</f>
        <v/>
      </c>
      <c r="BB184" s="368" t="str">
        <f t="array" ref="BB184">IFERROR(IFERROR(IFERROR(IF(TODAY()&gt;=$H183,VLOOKUP(XLOOKUP(BB$115,dds!$2:$2,dds!$4:$4),STOCKHISTORY($A184,XLOOKUP(BB$115,dds!$2:$2,dds!$4:$4)),2,FALSE()),VLOOKUP(TODAY(),STOCKHISTORY($A184,TODAY()),2,FALSE())),VLOOKUP(TODAY()-1,STOCKHISTORY($A184,TODAY()-1),2,FALSE())),VLOOKUP(TODAY()-2,STOCKHISTORY($A184,TODAY()-2),2,FALSE())),$E94)</f>
        <v/>
      </c>
      <c r="BC184" s="368" t="str">
        <f t="array" ref="BC184">IFERROR(IFERROR(IFERROR(IF(TODAY()&gt;=$H183,VLOOKUP(XLOOKUP(BC$115,dds!$2:$2,dds!$4:$4),STOCKHISTORY($A184,XLOOKUP(BC$115,dds!$2:$2,dds!$4:$4)),2,FALSE()),VLOOKUP(TODAY(),STOCKHISTORY($A184,TODAY()),2,FALSE())),VLOOKUP(TODAY()-1,STOCKHISTORY($A184,TODAY()-1),2,FALSE())),VLOOKUP(TODAY()-2,STOCKHISTORY($A184,TODAY()-2),2,FALSE())),$E94)</f>
        <v/>
      </c>
      <c r="BD184" s="368" t="str">
        <f t="array" ref="BD184">IFERROR(IFERROR(IFERROR(IF(TODAY()&gt;=$H183,VLOOKUP(XLOOKUP(BD$115,dds!$2:$2,dds!$4:$4),STOCKHISTORY($A184,XLOOKUP(BD$115,dds!$2:$2,dds!$4:$4)),2,FALSE()),VLOOKUP(TODAY(),STOCKHISTORY($A184,TODAY()),2,FALSE())),VLOOKUP(TODAY()-1,STOCKHISTORY($A184,TODAY()-1),2,FALSE())),VLOOKUP(TODAY()-2,STOCKHISTORY($A184,TODAY()-2),2,FALSE())),$E94)</f>
        <v/>
      </c>
      <c r="BE184" s="368" t="str">
        <f t="array" ref="BE184">IFERROR(IFERROR(IFERROR(IF(TODAY()&gt;=$H183,VLOOKUP(XLOOKUP(BE$115,dds!$2:$2,dds!$4:$4),STOCKHISTORY($A184,XLOOKUP(BE$115,dds!$2:$2,dds!$4:$4)),2,FALSE()),VLOOKUP(TODAY(),STOCKHISTORY($A184,TODAY()),2,FALSE())),VLOOKUP(TODAY()-1,STOCKHISTORY($A184,TODAY()-1),2,FALSE())),VLOOKUP(TODAY()-2,STOCKHISTORY($A184,TODAY()-2),2,FALSE())),$E94)</f>
        <v/>
      </c>
      <c r="BF184" s="368" t="str">
        <f t="array" ref="BF184">IFERROR(IFERROR(IFERROR(IF(TODAY()&gt;=$H183,VLOOKUP(XLOOKUP(BF$115,dds!$2:$2,dds!$4:$4),STOCKHISTORY($A184,XLOOKUP(BF$115,dds!$2:$2,dds!$4:$4)),2,FALSE()),VLOOKUP(TODAY(),STOCKHISTORY($A184,TODAY()),2,FALSE())),VLOOKUP(TODAY()-1,STOCKHISTORY($A184,TODAY()-1),2,FALSE())),VLOOKUP(TODAY()-2,STOCKHISTORY($A184,TODAY()-2),2,FALSE())),$E94)</f>
        <v/>
      </c>
      <c r="BG184" s="368" t="str">
        <f t="array" ref="BG184">IFERROR(IFERROR(IFERROR(IF(TODAY()&gt;=$H183,VLOOKUP(XLOOKUP(BG$115,dds!$2:$2,dds!$4:$4),STOCKHISTORY($A184,XLOOKUP(BG$115,dds!$2:$2,dds!$4:$4)),2,FALSE()),VLOOKUP(TODAY(),STOCKHISTORY($A184,TODAY()),2,FALSE())),VLOOKUP(TODAY()-1,STOCKHISTORY($A184,TODAY()-1),2,FALSE())),VLOOKUP(TODAY()-2,STOCKHISTORY($A184,TODAY()-2),2,FALSE())),$E94)</f>
        <v/>
      </c>
      <c r="BH184" s="368" t="str">
        <f t="array" ref="BH184">IFERROR(IFERROR(IFERROR(IF(TODAY()&gt;=$H183,VLOOKUP(XLOOKUP(BH$115,dds!$2:$2,dds!$4:$4),STOCKHISTORY($A184,XLOOKUP(BH$115,dds!$2:$2,dds!$4:$4)),2,FALSE()),VLOOKUP(TODAY(),STOCKHISTORY($A184,TODAY()),2,FALSE())),VLOOKUP(TODAY()-1,STOCKHISTORY($A184,TODAY()-1),2,FALSE())),VLOOKUP(TODAY()-2,STOCKHISTORY($A184,TODAY()-2),2,FALSE())),$E94)</f>
        <v/>
      </c>
      <c r="BI184" s="368" t="str">
        <f t="array" ref="BI184">IFERROR(IFERROR(IFERROR(IF(TODAY()&gt;=$H183,VLOOKUP(XLOOKUP(BI$115,dds!$2:$2,dds!$4:$4),STOCKHISTORY($A184,XLOOKUP(BI$115,dds!$2:$2,dds!$4:$4)),2,FALSE()),VLOOKUP(TODAY(),STOCKHISTORY($A184,TODAY()),2,FALSE())),VLOOKUP(TODAY()-1,STOCKHISTORY($A184,TODAY()-1),2,FALSE())),VLOOKUP(TODAY()-2,STOCKHISTORY($A184,TODAY()-2),2,FALSE())),$E94)</f>
        <v/>
      </c>
      <c r="BJ184" s="368" t="str">
        <f t="array" ref="BJ184">IFERROR(IFERROR(IFERROR(IF(TODAY()&gt;=$H183,VLOOKUP(XLOOKUP(BJ$115,dds!$2:$2,dds!$4:$4),STOCKHISTORY($A184,XLOOKUP(BJ$115,dds!$2:$2,dds!$4:$4)),2,FALSE()),VLOOKUP(TODAY(),STOCKHISTORY($A184,TODAY()),2,FALSE())),VLOOKUP(TODAY()-1,STOCKHISTORY($A184,TODAY()-1),2,FALSE())),VLOOKUP(TODAY()-2,STOCKHISTORY($A184,TODAY()-2),2,FALSE())),$E94)</f>
        <v/>
      </c>
      <c r="BK184" s="368" t="str">
        <f t="array" ref="BK184">IFERROR(IFERROR(IFERROR(IF(TODAY()&gt;=$H183,VLOOKUP(XLOOKUP(BK$115,dds!$2:$2,dds!$4:$4),STOCKHISTORY($A184,XLOOKUP(BK$115,dds!$2:$2,dds!$4:$4)),2,FALSE()),VLOOKUP(TODAY(),STOCKHISTORY($A184,TODAY()),2,FALSE())),VLOOKUP(TODAY()-1,STOCKHISTORY($A184,TODAY()-1),2,FALSE())),VLOOKUP(TODAY()-2,STOCKHISTORY($A184,TODAY()-2),2,FALSE())),$E94)</f>
        <v/>
      </c>
      <c r="BL184" s="368" t="str">
        <f t="array" ref="BL184">IFERROR(IFERROR(IFERROR(IF(TODAY()&gt;=$H183,VLOOKUP(XLOOKUP(BL$115,dds!$2:$2,dds!$4:$4),STOCKHISTORY($A184,XLOOKUP(BL$115,dds!$2:$2,dds!$4:$4)),2,FALSE()),VLOOKUP(TODAY(),STOCKHISTORY($A184,TODAY()),2,FALSE())),VLOOKUP(TODAY()-1,STOCKHISTORY($A184,TODAY()-1),2,FALSE())),VLOOKUP(TODAY()-2,STOCKHISTORY($A184,TODAY()-2),2,FALSE())),$E94)</f>
        <v/>
      </c>
    </row>
    <row r="185" ht="14.25" customHeight="1">
      <c r="A185" s="367"/>
      <c r="B185" s="367"/>
      <c r="C185" s="440" t="str">
        <f t="shared" si="2"/>
        <v/>
      </c>
      <c r="D185" s="367"/>
      <c r="E185" s="368" t="str">
        <f t="array" ref="E185">IFERROR(IFERROR(IFERROR(IF(TODAY()&gt;=$H184,VLOOKUP(XLOOKUP(E$115,dds!$2:$2,dds!$4:$4),STOCKHISTORY($A185,XLOOKUP(E$115,dds!$2:$2,dds!$4:$4)),2,FALSE()),VLOOKUP(TODAY(),STOCKHISTORY($A185,TODAY()),2,FALSE())),VLOOKUP(TODAY()-1,STOCKHISTORY($A185,TODAY()-1),2,FALSE())),VLOOKUP(TODAY()-2,STOCKHISTORY($A185,TODAY()-2),2,FALSE())),$E95)</f>
        <v/>
      </c>
      <c r="F185" s="368" t="str">
        <f t="array" ref="F185">IFERROR(IFERROR(IFERROR(IF(TODAY()&gt;=$H184,VLOOKUP(XLOOKUP(F$115,dds!$2:$2,dds!$4:$4),STOCKHISTORY($A185,XLOOKUP(F$115,dds!$2:$2,dds!$4:$4)),2,FALSE()),VLOOKUP(TODAY(),STOCKHISTORY($A185,TODAY()),2,FALSE())),VLOOKUP(TODAY()-1,STOCKHISTORY($A185,TODAY()-1),2,FALSE())),VLOOKUP(TODAY()-2,STOCKHISTORY($A185,TODAY()-2),2,FALSE())),$E95)</f>
        <v/>
      </c>
      <c r="G185" s="368" t="str">
        <f t="array" ref="G185">IFERROR(IFERROR(IFERROR(IF(TODAY()&gt;=$H184,VLOOKUP(XLOOKUP(G$115,dds!$2:$2,dds!$4:$4),STOCKHISTORY($A185,XLOOKUP(G$115,dds!$2:$2,dds!$4:$4)),2,FALSE()),VLOOKUP(TODAY(),STOCKHISTORY($A185,TODAY()),2,FALSE())),VLOOKUP(TODAY()-1,STOCKHISTORY($A185,TODAY()-1),2,FALSE())),VLOOKUP(TODAY()-2,STOCKHISTORY($A185,TODAY()-2),2,FALSE())),$E95)</f>
        <v/>
      </c>
      <c r="H185" s="368" t="str">
        <f t="array" ref="H185">IFERROR(IFERROR(IFERROR(IF(TODAY()&gt;=$H184,VLOOKUP(XLOOKUP(H$115,dds!$2:$2,dds!$4:$4),STOCKHISTORY($A185,XLOOKUP(H$115,dds!$2:$2,dds!$4:$4)),2,FALSE()),VLOOKUP(TODAY(),STOCKHISTORY($A185,TODAY()),2,FALSE())),VLOOKUP(TODAY()-1,STOCKHISTORY($A185,TODAY()-1),2,FALSE())),VLOOKUP(TODAY()-2,STOCKHISTORY($A185,TODAY()-2),2,FALSE())),$E95)</f>
        <v/>
      </c>
      <c r="I185" s="368" t="str">
        <f t="array" ref="I185">IFERROR(IFERROR(IFERROR(IF(TODAY()&gt;=$H184,VLOOKUP(XLOOKUP(I$115,dds!$2:$2,dds!$4:$4),STOCKHISTORY($A185,XLOOKUP(I$115,dds!$2:$2,dds!$4:$4)),2,FALSE()),VLOOKUP(TODAY(),STOCKHISTORY($A185,TODAY()),2,FALSE())),VLOOKUP(TODAY()-1,STOCKHISTORY($A185,TODAY()-1),2,FALSE())),VLOOKUP(TODAY()-2,STOCKHISTORY($A185,TODAY()-2),2,FALSE())),$E95)</f>
        <v/>
      </c>
      <c r="J185" s="368" t="str">
        <f t="array" ref="J185">IFERROR(IFERROR(IFERROR(IF(TODAY()&gt;=$H184,VLOOKUP(XLOOKUP(J$115,dds!$2:$2,dds!$4:$4),STOCKHISTORY($A185,XLOOKUP(J$115,dds!$2:$2,dds!$4:$4)),2,FALSE()),VLOOKUP(TODAY(),STOCKHISTORY($A185,TODAY()),2,FALSE())),VLOOKUP(TODAY()-1,STOCKHISTORY($A185,TODAY()-1),2,FALSE())),VLOOKUP(TODAY()-2,STOCKHISTORY($A185,TODAY()-2),2,FALSE())),$E95)</f>
        <v/>
      </c>
      <c r="K185" s="368" t="str">
        <f t="array" ref="K185">IFERROR(IFERROR(IFERROR(IF(TODAY()&gt;=$H184,VLOOKUP(XLOOKUP(K$115,dds!$2:$2,dds!$4:$4),STOCKHISTORY($A185,XLOOKUP(K$115,dds!$2:$2,dds!$4:$4)),2,FALSE()),VLOOKUP(TODAY(),STOCKHISTORY($A185,TODAY()),2,FALSE())),VLOOKUP(TODAY()-1,STOCKHISTORY($A185,TODAY()-1),2,FALSE())),VLOOKUP(TODAY()-2,STOCKHISTORY($A185,TODAY()-2),2,FALSE())),$E95)</f>
        <v/>
      </c>
      <c r="L185" s="368" t="str">
        <f t="array" ref="L185">IFERROR(IFERROR(IFERROR(IF(TODAY()&gt;=$H184,VLOOKUP(XLOOKUP(L$115,dds!$2:$2,dds!$4:$4),STOCKHISTORY($A185,XLOOKUP(L$115,dds!$2:$2,dds!$4:$4)),2,FALSE()),VLOOKUP(TODAY(),STOCKHISTORY($A185,TODAY()),2,FALSE())),VLOOKUP(TODAY()-1,STOCKHISTORY($A185,TODAY()-1),2,FALSE())),VLOOKUP(TODAY()-2,STOCKHISTORY($A185,TODAY()-2),2,FALSE())),$E95)</f>
        <v/>
      </c>
      <c r="M185" s="368" t="str">
        <f t="array" ref="M185">IFERROR(IFERROR(IFERROR(IF(TODAY()&gt;=$H184,VLOOKUP(XLOOKUP(M$115,dds!$2:$2,dds!$4:$4),STOCKHISTORY($A185,XLOOKUP(M$115,dds!$2:$2,dds!$4:$4)),2,FALSE()),VLOOKUP(TODAY(),STOCKHISTORY($A185,TODAY()),2,FALSE())),VLOOKUP(TODAY()-1,STOCKHISTORY($A185,TODAY()-1),2,FALSE())),VLOOKUP(TODAY()-2,STOCKHISTORY($A185,TODAY()-2),2,FALSE())),$E95)</f>
        <v/>
      </c>
      <c r="N185" s="368" t="str">
        <f t="array" ref="N185">IFERROR(IFERROR(IFERROR(IF(TODAY()&gt;=$H184,VLOOKUP(XLOOKUP(N$115,dds!$2:$2,dds!$4:$4),STOCKHISTORY($A185,XLOOKUP(N$115,dds!$2:$2,dds!$4:$4)),2,FALSE()),VLOOKUP(TODAY(),STOCKHISTORY($A185,TODAY()),2,FALSE())),VLOOKUP(TODAY()-1,STOCKHISTORY($A185,TODAY()-1),2,FALSE())),VLOOKUP(TODAY()-2,STOCKHISTORY($A185,TODAY()-2),2,FALSE())),$E95)</f>
        <v/>
      </c>
      <c r="O185" s="368" t="str">
        <f t="array" ref="O185">IFERROR(IFERROR(IFERROR(IF(TODAY()&gt;=$H184,VLOOKUP(XLOOKUP(O$115,dds!$2:$2,dds!$4:$4),STOCKHISTORY($A185,XLOOKUP(O$115,dds!$2:$2,dds!$4:$4)),2,FALSE()),VLOOKUP(TODAY(),STOCKHISTORY($A185,TODAY()),2,FALSE())),VLOOKUP(TODAY()-1,STOCKHISTORY($A185,TODAY()-1),2,FALSE())),VLOOKUP(TODAY()-2,STOCKHISTORY($A185,TODAY()-2),2,FALSE())),$E95)</f>
        <v/>
      </c>
      <c r="P185" s="368" t="str">
        <f t="array" ref="P185">IFERROR(IFERROR(IFERROR(IF(TODAY()&gt;=$H184,VLOOKUP(XLOOKUP(P$115,dds!$2:$2,dds!$4:$4),STOCKHISTORY($A185,XLOOKUP(P$115,dds!$2:$2,dds!$4:$4)),2,FALSE()),VLOOKUP(TODAY(),STOCKHISTORY($A185,TODAY()),2,FALSE())),VLOOKUP(TODAY()-1,STOCKHISTORY($A185,TODAY()-1),2,FALSE())),VLOOKUP(TODAY()-2,STOCKHISTORY($A185,TODAY()-2),2,FALSE())),$E95)</f>
        <v/>
      </c>
      <c r="Q185" s="368" t="str">
        <f t="array" ref="Q185">IFERROR(IFERROR(IFERROR(IF(TODAY()&gt;=$H184,VLOOKUP(XLOOKUP(Q$115,dds!$2:$2,dds!$4:$4),STOCKHISTORY($A185,XLOOKUP(Q$115,dds!$2:$2,dds!$4:$4)),2,FALSE()),VLOOKUP(TODAY(),STOCKHISTORY($A185,TODAY()),2,FALSE())),VLOOKUP(TODAY()-1,STOCKHISTORY($A185,TODAY()-1),2,FALSE())),VLOOKUP(TODAY()-2,STOCKHISTORY($A185,TODAY()-2),2,FALSE())),$E95)</f>
        <v/>
      </c>
      <c r="R185" s="368" t="str">
        <f t="array" ref="R185">IFERROR(IFERROR(IFERROR(IF(TODAY()&gt;=$H184,VLOOKUP(XLOOKUP(R$115,dds!$2:$2,dds!$4:$4),STOCKHISTORY($A185,XLOOKUP(R$115,dds!$2:$2,dds!$4:$4)),2,FALSE()),VLOOKUP(TODAY(),STOCKHISTORY($A185,TODAY()),2,FALSE())),VLOOKUP(TODAY()-1,STOCKHISTORY($A185,TODAY()-1),2,FALSE())),VLOOKUP(TODAY()-2,STOCKHISTORY($A185,TODAY()-2),2,FALSE())),$E95)</f>
        <v/>
      </c>
      <c r="S185" s="368" t="str">
        <f t="array" ref="S185">IFERROR(IFERROR(IFERROR(IF(TODAY()&gt;=$H184,VLOOKUP(XLOOKUP(S$115,dds!$2:$2,dds!$4:$4),STOCKHISTORY($A185,XLOOKUP(S$115,dds!$2:$2,dds!$4:$4)),2,FALSE()),VLOOKUP(TODAY(),STOCKHISTORY($A185,TODAY()),2,FALSE())),VLOOKUP(TODAY()-1,STOCKHISTORY($A185,TODAY()-1),2,FALSE())),VLOOKUP(TODAY()-2,STOCKHISTORY($A185,TODAY()-2),2,FALSE())),$E95)</f>
        <v/>
      </c>
      <c r="T185" s="368" t="str">
        <f t="array" ref="T185">IFERROR(IFERROR(IFERROR(IF(TODAY()&gt;=$H184,VLOOKUP(XLOOKUP(T$115,dds!$2:$2,dds!$4:$4),STOCKHISTORY($A185,XLOOKUP(T$115,dds!$2:$2,dds!$4:$4)),2,FALSE()),VLOOKUP(TODAY(),STOCKHISTORY($A185,TODAY()),2,FALSE())),VLOOKUP(TODAY()-1,STOCKHISTORY($A185,TODAY()-1),2,FALSE())),VLOOKUP(TODAY()-2,STOCKHISTORY($A185,TODAY()-2),2,FALSE())),$E95)</f>
        <v/>
      </c>
      <c r="U185" s="368" t="str">
        <f t="array" ref="U185">IFERROR(IFERROR(IFERROR(IF(TODAY()&gt;=$H184,VLOOKUP(XLOOKUP(U$115,dds!$2:$2,dds!$4:$4),STOCKHISTORY($A185,XLOOKUP(U$115,dds!$2:$2,dds!$4:$4)),2,FALSE()),VLOOKUP(TODAY(),STOCKHISTORY($A185,TODAY()),2,FALSE())),VLOOKUP(TODAY()-1,STOCKHISTORY($A185,TODAY()-1),2,FALSE())),VLOOKUP(TODAY()-2,STOCKHISTORY($A185,TODAY()-2),2,FALSE())),$E95)</f>
        <v/>
      </c>
      <c r="V185" s="368" t="str">
        <f t="array" ref="V185">IFERROR(IFERROR(IFERROR(IF(TODAY()&gt;=$H184,VLOOKUP(XLOOKUP(V$115,dds!$2:$2,dds!$4:$4),STOCKHISTORY($A185,XLOOKUP(V$115,dds!$2:$2,dds!$4:$4)),2,FALSE()),VLOOKUP(TODAY(),STOCKHISTORY($A185,TODAY()),2,FALSE())),VLOOKUP(TODAY()-1,STOCKHISTORY($A185,TODAY()-1),2,FALSE())),VLOOKUP(TODAY()-2,STOCKHISTORY($A185,TODAY()-2),2,FALSE())),$E95)</f>
        <v/>
      </c>
      <c r="W185" s="368" t="str">
        <f t="array" ref="W185">IFERROR(IFERROR(IFERROR(IF(TODAY()&gt;=$H184,VLOOKUP(XLOOKUP(W$115,dds!$2:$2,dds!$4:$4),STOCKHISTORY($A185,XLOOKUP(W$115,dds!$2:$2,dds!$4:$4)),2,FALSE()),VLOOKUP(TODAY(),STOCKHISTORY($A185,TODAY()),2,FALSE())),VLOOKUP(TODAY()-1,STOCKHISTORY($A185,TODAY()-1),2,FALSE())),VLOOKUP(TODAY()-2,STOCKHISTORY($A185,TODAY()-2),2,FALSE())),$E95)</f>
        <v/>
      </c>
      <c r="X185" s="368" t="str">
        <f t="array" ref="X185">IFERROR(IFERROR(IFERROR(IF(TODAY()&gt;=$H184,VLOOKUP(XLOOKUP(X$115,dds!$2:$2,dds!$4:$4),STOCKHISTORY($A185,XLOOKUP(X$115,dds!$2:$2,dds!$4:$4)),2,FALSE()),VLOOKUP(TODAY(),STOCKHISTORY($A185,TODAY()),2,FALSE())),VLOOKUP(TODAY()-1,STOCKHISTORY($A185,TODAY()-1),2,FALSE())),VLOOKUP(TODAY()-2,STOCKHISTORY($A185,TODAY()-2),2,FALSE())),$E95)</f>
        <v/>
      </c>
      <c r="Y185" s="368" t="str">
        <f t="array" ref="Y185">IFERROR(IFERROR(IFERROR(IF(TODAY()&gt;=$H184,VLOOKUP(XLOOKUP(Y$115,dds!$2:$2,dds!$4:$4),STOCKHISTORY($A185,XLOOKUP(Y$115,dds!$2:$2,dds!$4:$4)),2,FALSE()),VLOOKUP(TODAY(),STOCKHISTORY($A185,TODAY()),2,FALSE())),VLOOKUP(TODAY()-1,STOCKHISTORY($A185,TODAY()-1),2,FALSE())),VLOOKUP(TODAY()-2,STOCKHISTORY($A185,TODAY()-2),2,FALSE())),$E95)</f>
        <v/>
      </c>
      <c r="Z185" s="368" t="str">
        <f t="array" ref="Z185">IFERROR(IFERROR(IFERROR(IF(TODAY()&gt;=$H184,VLOOKUP(XLOOKUP(Z$115,dds!$2:$2,dds!$4:$4),STOCKHISTORY($A185,XLOOKUP(Z$115,dds!$2:$2,dds!$4:$4)),2,FALSE()),VLOOKUP(TODAY(),STOCKHISTORY($A185,TODAY()),2,FALSE())),VLOOKUP(TODAY()-1,STOCKHISTORY($A185,TODAY()-1),2,FALSE())),VLOOKUP(TODAY()-2,STOCKHISTORY($A185,TODAY()-2),2,FALSE())),$E95)</f>
        <v/>
      </c>
      <c r="AA185" s="368" t="str">
        <f t="array" ref="AA185">IFERROR(IFERROR(IFERROR(IF(TODAY()&gt;=$H184,VLOOKUP(XLOOKUP(AA$115,dds!$2:$2,dds!$4:$4),STOCKHISTORY($A185,XLOOKUP(AA$115,dds!$2:$2,dds!$4:$4)),2,FALSE()),VLOOKUP(TODAY(),STOCKHISTORY($A185,TODAY()),2,FALSE())),VLOOKUP(TODAY()-1,STOCKHISTORY($A185,TODAY()-1),2,FALSE())),VLOOKUP(TODAY()-2,STOCKHISTORY($A185,TODAY()-2),2,FALSE())),$E95)</f>
        <v/>
      </c>
      <c r="AB185" s="368" t="str">
        <f t="array" ref="AB185">IFERROR(IFERROR(IFERROR(IF(TODAY()&gt;=$H184,VLOOKUP(XLOOKUP(AB$115,dds!$2:$2,dds!$4:$4),STOCKHISTORY($A185,XLOOKUP(AB$115,dds!$2:$2,dds!$4:$4)),2,FALSE()),VLOOKUP(TODAY(),STOCKHISTORY($A185,TODAY()),2,FALSE())),VLOOKUP(TODAY()-1,STOCKHISTORY($A185,TODAY()-1),2,FALSE())),VLOOKUP(TODAY()-2,STOCKHISTORY($A185,TODAY()-2),2,FALSE())),$E95)</f>
        <v/>
      </c>
      <c r="AC185" s="368" t="str">
        <f t="array" ref="AC185">IFERROR(IFERROR(IFERROR(IF(TODAY()&gt;=$H184,VLOOKUP(XLOOKUP(AC$115,dds!$2:$2,dds!$4:$4),STOCKHISTORY($A185,XLOOKUP(AC$115,dds!$2:$2,dds!$4:$4)),2,FALSE()),VLOOKUP(TODAY(),STOCKHISTORY($A185,TODAY()),2,FALSE())),VLOOKUP(TODAY()-1,STOCKHISTORY($A185,TODAY()-1),2,FALSE())),VLOOKUP(TODAY()-2,STOCKHISTORY($A185,TODAY()-2),2,FALSE())),$E95)</f>
        <v/>
      </c>
      <c r="AD185" s="368" t="str">
        <f t="array" ref="AD185">IFERROR(IFERROR(IFERROR(IF(TODAY()&gt;=$H184,VLOOKUP(XLOOKUP(AD$115,dds!$2:$2,dds!$4:$4),STOCKHISTORY($A185,XLOOKUP(AD$115,dds!$2:$2,dds!$4:$4)),2,FALSE()),VLOOKUP(TODAY(),STOCKHISTORY($A185,TODAY()),2,FALSE())),VLOOKUP(TODAY()-1,STOCKHISTORY($A185,TODAY()-1),2,FALSE())),VLOOKUP(TODAY()-2,STOCKHISTORY($A185,TODAY()-2),2,FALSE())),$E95)</f>
        <v/>
      </c>
      <c r="AE185" s="368" t="str">
        <f t="array" ref="AE185">IFERROR(IFERROR(IFERROR(IF(TODAY()&gt;=$H184,VLOOKUP(XLOOKUP(AE$115,dds!$2:$2,dds!$4:$4),STOCKHISTORY($A185,XLOOKUP(AE$115,dds!$2:$2,dds!$4:$4)),2,FALSE()),VLOOKUP(TODAY(),STOCKHISTORY($A185,TODAY()),2,FALSE())),VLOOKUP(TODAY()-1,STOCKHISTORY($A185,TODAY()-1),2,FALSE())),VLOOKUP(TODAY()-2,STOCKHISTORY($A185,TODAY()-2),2,FALSE())),$E95)</f>
        <v/>
      </c>
      <c r="AF185" s="368" t="str">
        <f t="array" ref="AF185">IFERROR(IFERROR(IFERROR(IF(TODAY()&gt;=$H184,VLOOKUP(XLOOKUP(AF$115,dds!$2:$2,dds!$4:$4),STOCKHISTORY($A185,XLOOKUP(AF$115,dds!$2:$2,dds!$4:$4)),2,FALSE()),VLOOKUP(TODAY(),STOCKHISTORY($A185,TODAY()),2,FALSE())),VLOOKUP(TODAY()-1,STOCKHISTORY($A185,TODAY()-1),2,FALSE())),VLOOKUP(TODAY()-2,STOCKHISTORY($A185,TODAY()-2),2,FALSE())),$E95)</f>
        <v/>
      </c>
      <c r="AG185" s="368" t="str">
        <f t="array" ref="AG185">IFERROR(IFERROR(IFERROR(IF(TODAY()&gt;=$H184,VLOOKUP(XLOOKUP(AG$115,dds!$2:$2,dds!$4:$4),STOCKHISTORY($A185,XLOOKUP(AG$115,dds!$2:$2,dds!$4:$4)),2,FALSE()),VLOOKUP(TODAY(),STOCKHISTORY($A185,TODAY()),2,FALSE())),VLOOKUP(TODAY()-1,STOCKHISTORY($A185,TODAY()-1),2,FALSE())),VLOOKUP(TODAY()-2,STOCKHISTORY($A185,TODAY()-2),2,FALSE())),$E95)</f>
        <v/>
      </c>
      <c r="AH185" s="368" t="str">
        <f t="array" ref="AH185">IFERROR(IFERROR(IFERROR(IF(TODAY()&gt;=$H184,VLOOKUP(XLOOKUP(AH$115,dds!$2:$2,dds!$4:$4),STOCKHISTORY($A185,XLOOKUP(AH$115,dds!$2:$2,dds!$4:$4)),2,FALSE()),VLOOKUP(TODAY(),STOCKHISTORY($A185,TODAY()),2,FALSE())),VLOOKUP(TODAY()-1,STOCKHISTORY($A185,TODAY()-1),2,FALSE())),VLOOKUP(TODAY()-2,STOCKHISTORY($A185,TODAY()-2),2,FALSE())),$E95)</f>
        <v/>
      </c>
      <c r="AI185" s="368" t="str">
        <f t="array" ref="AI185">IFERROR(IFERROR(IFERROR(IF(TODAY()&gt;=$H184,VLOOKUP(XLOOKUP(AI$115,dds!$2:$2,dds!$4:$4),STOCKHISTORY($A185,XLOOKUP(AI$115,dds!$2:$2,dds!$4:$4)),2,FALSE()),VLOOKUP(TODAY(),STOCKHISTORY($A185,TODAY()),2,FALSE())),VLOOKUP(TODAY()-1,STOCKHISTORY($A185,TODAY()-1),2,FALSE())),VLOOKUP(TODAY()-2,STOCKHISTORY($A185,TODAY()-2),2,FALSE())),$E95)</f>
        <v/>
      </c>
      <c r="AJ185" s="368" t="str">
        <f t="array" ref="AJ185">IFERROR(IFERROR(IFERROR(IF(TODAY()&gt;=$H184,VLOOKUP(XLOOKUP(AJ$115,dds!$2:$2,dds!$4:$4),STOCKHISTORY($A185,XLOOKUP(AJ$115,dds!$2:$2,dds!$4:$4)),2,FALSE()),VLOOKUP(TODAY(),STOCKHISTORY($A185,TODAY()),2,FALSE())),VLOOKUP(TODAY()-1,STOCKHISTORY($A185,TODAY()-1),2,FALSE())),VLOOKUP(TODAY()-2,STOCKHISTORY($A185,TODAY()-2),2,FALSE())),$E95)</f>
        <v/>
      </c>
      <c r="AK185" s="368" t="str">
        <f t="array" ref="AK185">IFERROR(IFERROR(IFERROR(IF(TODAY()&gt;=$H184,VLOOKUP(XLOOKUP(AK$115,dds!$2:$2,dds!$4:$4),STOCKHISTORY($A185,XLOOKUP(AK$115,dds!$2:$2,dds!$4:$4)),2,FALSE()),VLOOKUP(TODAY(),STOCKHISTORY($A185,TODAY()),2,FALSE())),VLOOKUP(TODAY()-1,STOCKHISTORY($A185,TODAY()-1),2,FALSE())),VLOOKUP(TODAY()-2,STOCKHISTORY($A185,TODAY()-2),2,FALSE())),$E95)</f>
        <v/>
      </c>
      <c r="AL185" s="368" t="str">
        <f t="array" ref="AL185">IFERROR(IFERROR(IFERROR(IF(TODAY()&gt;=$H184,VLOOKUP(XLOOKUP(AL$115,dds!$2:$2,dds!$4:$4),STOCKHISTORY($A185,XLOOKUP(AL$115,dds!$2:$2,dds!$4:$4)),2,FALSE()),VLOOKUP(TODAY(),STOCKHISTORY($A185,TODAY()),2,FALSE())),VLOOKUP(TODAY()-1,STOCKHISTORY($A185,TODAY()-1),2,FALSE())),VLOOKUP(TODAY()-2,STOCKHISTORY($A185,TODAY()-2),2,FALSE())),$E95)</f>
        <v/>
      </c>
      <c r="AM185" s="368" t="str">
        <f t="array" ref="AM185">IFERROR(IFERROR(IFERROR(IF(TODAY()&gt;=$H184,VLOOKUP(XLOOKUP(AM$115,dds!$2:$2,dds!$4:$4),STOCKHISTORY($A185,XLOOKUP(AM$115,dds!$2:$2,dds!$4:$4)),2,FALSE()),VLOOKUP(TODAY(),STOCKHISTORY($A185,TODAY()),2,FALSE())),VLOOKUP(TODAY()-1,STOCKHISTORY($A185,TODAY()-1),2,FALSE())),VLOOKUP(TODAY()-2,STOCKHISTORY($A185,TODAY()-2),2,FALSE())),$E95)</f>
        <v/>
      </c>
      <c r="AN185" s="368" t="str">
        <f t="array" ref="AN185">IFERROR(IFERROR(IFERROR(IF(TODAY()&gt;=$H184,VLOOKUP(XLOOKUP(AN$115,dds!$2:$2,dds!$4:$4),STOCKHISTORY($A185,XLOOKUP(AN$115,dds!$2:$2,dds!$4:$4)),2,FALSE()),VLOOKUP(TODAY(),STOCKHISTORY($A185,TODAY()),2,FALSE())),VLOOKUP(TODAY()-1,STOCKHISTORY($A185,TODAY()-1),2,FALSE())),VLOOKUP(TODAY()-2,STOCKHISTORY($A185,TODAY()-2),2,FALSE())),$E95)</f>
        <v/>
      </c>
      <c r="AO185" s="368" t="str">
        <f t="array" ref="AO185">IFERROR(IFERROR(IFERROR(IF(TODAY()&gt;=$H184,VLOOKUP(XLOOKUP(AO$115,dds!$2:$2,dds!$4:$4),STOCKHISTORY($A185,XLOOKUP(AO$115,dds!$2:$2,dds!$4:$4)),2,FALSE()),VLOOKUP(TODAY(),STOCKHISTORY($A185,TODAY()),2,FALSE())),VLOOKUP(TODAY()-1,STOCKHISTORY($A185,TODAY()-1),2,FALSE())),VLOOKUP(TODAY()-2,STOCKHISTORY($A185,TODAY()-2),2,FALSE())),$E95)</f>
        <v/>
      </c>
      <c r="AP185" s="368" t="str">
        <f t="array" ref="AP185">IFERROR(IFERROR(IFERROR(IF(TODAY()&gt;=$H184,VLOOKUP(XLOOKUP(AP$115,dds!$2:$2,dds!$4:$4),STOCKHISTORY($A185,XLOOKUP(AP$115,dds!$2:$2,dds!$4:$4)),2,FALSE()),VLOOKUP(TODAY(),STOCKHISTORY($A185,TODAY()),2,FALSE())),VLOOKUP(TODAY()-1,STOCKHISTORY($A185,TODAY()-1),2,FALSE())),VLOOKUP(TODAY()-2,STOCKHISTORY($A185,TODAY()-2),2,FALSE())),$E95)</f>
        <v/>
      </c>
      <c r="AQ185" s="368" t="str">
        <f t="array" ref="AQ185">IFERROR(IFERROR(IFERROR(IF(TODAY()&gt;=$H184,VLOOKUP(XLOOKUP(AQ$115,dds!$2:$2,dds!$4:$4),STOCKHISTORY($A185,XLOOKUP(AQ$115,dds!$2:$2,dds!$4:$4)),2,FALSE()),VLOOKUP(TODAY(),STOCKHISTORY($A185,TODAY()),2,FALSE())),VLOOKUP(TODAY()-1,STOCKHISTORY($A185,TODAY()-1),2,FALSE())),VLOOKUP(TODAY()-2,STOCKHISTORY($A185,TODAY()-2),2,FALSE())),$E95)</f>
        <v/>
      </c>
      <c r="AR185" s="368" t="str">
        <f t="array" ref="AR185">IFERROR(IFERROR(IFERROR(IF(TODAY()&gt;=$H184,VLOOKUP(XLOOKUP(AR$115,dds!$2:$2,dds!$4:$4),STOCKHISTORY($A185,XLOOKUP(AR$115,dds!$2:$2,dds!$4:$4)),2,FALSE()),VLOOKUP(TODAY(),STOCKHISTORY($A185,TODAY()),2,FALSE())),VLOOKUP(TODAY()-1,STOCKHISTORY($A185,TODAY()-1),2,FALSE())),VLOOKUP(TODAY()-2,STOCKHISTORY($A185,TODAY()-2),2,FALSE())),$E95)</f>
        <v/>
      </c>
      <c r="AS185" s="368" t="str">
        <f t="array" ref="AS185">IFERROR(IFERROR(IFERROR(IF(TODAY()&gt;=$H184,VLOOKUP(XLOOKUP(AS$115,dds!$2:$2,dds!$4:$4),STOCKHISTORY($A185,XLOOKUP(AS$115,dds!$2:$2,dds!$4:$4)),2,FALSE()),VLOOKUP(TODAY(),STOCKHISTORY($A185,TODAY()),2,FALSE())),VLOOKUP(TODAY()-1,STOCKHISTORY($A185,TODAY()-1),2,FALSE())),VLOOKUP(TODAY()-2,STOCKHISTORY($A185,TODAY()-2),2,FALSE())),$E95)</f>
        <v/>
      </c>
      <c r="AT185" s="368" t="str">
        <f t="array" ref="AT185">IFERROR(IFERROR(IFERROR(IF(TODAY()&gt;=$H184,VLOOKUP(XLOOKUP(AT$115,dds!$2:$2,dds!$4:$4),STOCKHISTORY($A185,XLOOKUP(AT$115,dds!$2:$2,dds!$4:$4)),2,FALSE()),VLOOKUP(TODAY(),STOCKHISTORY($A185,TODAY()),2,FALSE())),VLOOKUP(TODAY()-1,STOCKHISTORY($A185,TODAY()-1),2,FALSE())),VLOOKUP(TODAY()-2,STOCKHISTORY($A185,TODAY()-2),2,FALSE())),$E95)</f>
        <v/>
      </c>
      <c r="AU185" s="368" t="str">
        <f t="array" ref="AU185">IFERROR(IFERROR(IFERROR(IF(TODAY()&gt;=$H184,VLOOKUP(XLOOKUP(AU$115,dds!$2:$2,dds!$4:$4),STOCKHISTORY($A185,XLOOKUP(AU$115,dds!$2:$2,dds!$4:$4)),2,FALSE()),VLOOKUP(TODAY(),STOCKHISTORY($A185,TODAY()),2,FALSE())),VLOOKUP(TODAY()-1,STOCKHISTORY($A185,TODAY()-1),2,FALSE())),VLOOKUP(TODAY()-2,STOCKHISTORY($A185,TODAY()-2),2,FALSE())),$E95)</f>
        <v/>
      </c>
      <c r="AV185" s="368" t="str">
        <f t="array" ref="AV185">IFERROR(IFERROR(IFERROR(IF(TODAY()&gt;=$H184,VLOOKUP(XLOOKUP(AV$115,dds!$2:$2,dds!$4:$4),STOCKHISTORY($A185,XLOOKUP(AV$115,dds!$2:$2,dds!$4:$4)),2,FALSE()),VLOOKUP(TODAY(),STOCKHISTORY($A185,TODAY()),2,FALSE())),VLOOKUP(TODAY()-1,STOCKHISTORY($A185,TODAY()-1),2,FALSE())),VLOOKUP(TODAY()-2,STOCKHISTORY($A185,TODAY()-2),2,FALSE())),$E95)</f>
        <v/>
      </c>
      <c r="AW185" s="368" t="str">
        <f t="array" ref="AW185">IFERROR(IFERROR(IFERROR(IF(TODAY()&gt;=$H184,VLOOKUP(XLOOKUP(AW$115,dds!$2:$2,dds!$4:$4),STOCKHISTORY($A185,XLOOKUP(AW$115,dds!$2:$2,dds!$4:$4)),2,FALSE()),VLOOKUP(TODAY(),STOCKHISTORY($A185,TODAY()),2,FALSE())),VLOOKUP(TODAY()-1,STOCKHISTORY($A185,TODAY()-1),2,FALSE())),VLOOKUP(TODAY()-2,STOCKHISTORY($A185,TODAY()-2),2,FALSE())),$E95)</f>
        <v/>
      </c>
      <c r="AX185" s="368" t="str">
        <f t="array" ref="AX185">IFERROR(IFERROR(IFERROR(IF(TODAY()&gt;=$H184,VLOOKUP(XLOOKUP(AX$115,dds!$2:$2,dds!$4:$4),STOCKHISTORY($A185,XLOOKUP(AX$115,dds!$2:$2,dds!$4:$4)),2,FALSE()),VLOOKUP(TODAY(),STOCKHISTORY($A185,TODAY()),2,FALSE())),VLOOKUP(TODAY()-1,STOCKHISTORY($A185,TODAY()-1),2,FALSE())),VLOOKUP(TODAY()-2,STOCKHISTORY($A185,TODAY()-2),2,FALSE())),$E95)</f>
        <v/>
      </c>
      <c r="AY185" s="368" t="str">
        <f t="array" ref="AY185">IFERROR(IFERROR(IFERROR(IF(TODAY()&gt;=$H184,VLOOKUP(XLOOKUP(AY$115,dds!$2:$2,dds!$4:$4),STOCKHISTORY($A185,XLOOKUP(AY$115,dds!$2:$2,dds!$4:$4)),2,FALSE()),VLOOKUP(TODAY(),STOCKHISTORY($A185,TODAY()),2,FALSE())),VLOOKUP(TODAY()-1,STOCKHISTORY($A185,TODAY()-1),2,FALSE())),VLOOKUP(TODAY()-2,STOCKHISTORY($A185,TODAY()-2),2,FALSE())),$E95)</f>
        <v/>
      </c>
      <c r="AZ185" s="368" t="str">
        <f t="array" ref="AZ185">IFERROR(IFERROR(IFERROR(IF(TODAY()&gt;=$H184,VLOOKUP(XLOOKUP(AZ$115,dds!$2:$2,dds!$4:$4),STOCKHISTORY($A185,XLOOKUP(AZ$115,dds!$2:$2,dds!$4:$4)),2,FALSE()),VLOOKUP(TODAY(),STOCKHISTORY($A185,TODAY()),2,FALSE())),VLOOKUP(TODAY()-1,STOCKHISTORY($A185,TODAY()-1),2,FALSE())),VLOOKUP(TODAY()-2,STOCKHISTORY($A185,TODAY()-2),2,FALSE())),$E95)</f>
        <v/>
      </c>
      <c r="BA185" s="368" t="str">
        <f t="array" ref="BA185">IFERROR(IFERROR(IFERROR(IF(TODAY()&gt;=$H184,VLOOKUP(XLOOKUP(BA$115,dds!$2:$2,dds!$4:$4),STOCKHISTORY($A185,XLOOKUP(BA$115,dds!$2:$2,dds!$4:$4)),2,FALSE()),VLOOKUP(TODAY(),STOCKHISTORY($A185,TODAY()),2,FALSE())),VLOOKUP(TODAY()-1,STOCKHISTORY($A185,TODAY()-1),2,FALSE())),VLOOKUP(TODAY()-2,STOCKHISTORY($A185,TODAY()-2),2,FALSE())),$E95)</f>
        <v/>
      </c>
      <c r="BB185" s="368" t="str">
        <f t="array" ref="BB185">IFERROR(IFERROR(IFERROR(IF(TODAY()&gt;=$H184,VLOOKUP(XLOOKUP(BB$115,dds!$2:$2,dds!$4:$4),STOCKHISTORY($A185,XLOOKUP(BB$115,dds!$2:$2,dds!$4:$4)),2,FALSE()),VLOOKUP(TODAY(),STOCKHISTORY($A185,TODAY()),2,FALSE())),VLOOKUP(TODAY()-1,STOCKHISTORY($A185,TODAY()-1),2,FALSE())),VLOOKUP(TODAY()-2,STOCKHISTORY($A185,TODAY()-2),2,FALSE())),$E95)</f>
        <v/>
      </c>
      <c r="BC185" s="368" t="str">
        <f t="array" ref="BC185">IFERROR(IFERROR(IFERROR(IF(TODAY()&gt;=$H184,VLOOKUP(XLOOKUP(BC$115,dds!$2:$2,dds!$4:$4),STOCKHISTORY($A185,XLOOKUP(BC$115,dds!$2:$2,dds!$4:$4)),2,FALSE()),VLOOKUP(TODAY(),STOCKHISTORY($A185,TODAY()),2,FALSE())),VLOOKUP(TODAY()-1,STOCKHISTORY($A185,TODAY()-1),2,FALSE())),VLOOKUP(TODAY()-2,STOCKHISTORY($A185,TODAY()-2),2,FALSE())),$E95)</f>
        <v/>
      </c>
      <c r="BD185" s="368" t="str">
        <f t="array" ref="BD185">IFERROR(IFERROR(IFERROR(IF(TODAY()&gt;=$H184,VLOOKUP(XLOOKUP(BD$115,dds!$2:$2,dds!$4:$4),STOCKHISTORY($A185,XLOOKUP(BD$115,dds!$2:$2,dds!$4:$4)),2,FALSE()),VLOOKUP(TODAY(),STOCKHISTORY($A185,TODAY()),2,FALSE())),VLOOKUP(TODAY()-1,STOCKHISTORY($A185,TODAY()-1),2,FALSE())),VLOOKUP(TODAY()-2,STOCKHISTORY($A185,TODAY()-2),2,FALSE())),$E95)</f>
        <v/>
      </c>
      <c r="BE185" s="368" t="str">
        <f t="array" ref="BE185">IFERROR(IFERROR(IFERROR(IF(TODAY()&gt;=$H184,VLOOKUP(XLOOKUP(BE$115,dds!$2:$2,dds!$4:$4),STOCKHISTORY($A185,XLOOKUP(BE$115,dds!$2:$2,dds!$4:$4)),2,FALSE()),VLOOKUP(TODAY(),STOCKHISTORY($A185,TODAY()),2,FALSE())),VLOOKUP(TODAY()-1,STOCKHISTORY($A185,TODAY()-1),2,FALSE())),VLOOKUP(TODAY()-2,STOCKHISTORY($A185,TODAY()-2),2,FALSE())),$E95)</f>
        <v/>
      </c>
      <c r="BF185" s="368" t="str">
        <f t="array" ref="BF185">IFERROR(IFERROR(IFERROR(IF(TODAY()&gt;=$H184,VLOOKUP(XLOOKUP(BF$115,dds!$2:$2,dds!$4:$4),STOCKHISTORY($A185,XLOOKUP(BF$115,dds!$2:$2,dds!$4:$4)),2,FALSE()),VLOOKUP(TODAY(),STOCKHISTORY($A185,TODAY()),2,FALSE())),VLOOKUP(TODAY()-1,STOCKHISTORY($A185,TODAY()-1),2,FALSE())),VLOOKUP(TODAY()-2,STOCKHISTORY($A185,TODAY()-2),2,FALSE())),$E95)</f>
        <v/>
      </c>
      <c r="BG185" s="368" t="str">
        <f t="array" ref="BG185">IFERROR(IFERROR(IFERROR(IF(TODAY()&gt;=$H184,VLOOKUP(XLOOKUP(BG$115,dds!$2:$2,dds!$4:$4),STOCKHISTORY($A185,XLOOKUP(BG$115,dds!$2:$2,dds!$4:$4)),2,FALSE()),VLOOKUP(TODAY(),STOCKHISTORY($A185,TODAY()),2,FALSE())),VLOOKUP(TODAY()-1,STOCKHISTORY($A185,TODAY()-1),2,FALSE())),VLOOKUP(TODAY()-2,STOCKHISTORY($A185,TODAY()-2),2,FALSE())),$E95)</f>
        <v/>
      </c>
      <c r="BH185" s="368" t="str">
        <f t="array" ref="BH185">IFERROR(IFERROR(IFERROR(IF(TODAY()&gt;=$H184,VLOOKUP(XLOOKUP(BH$115,dds!$2:$2,dds!$4:$4),STOCKHISTORY($A185,XLOOKUP(BH$115,dds!$2:$2,dds!$4:$4)),2,FALSE()),VLOOKUP(TODAY(),STOCKHISTORY($A185,TODAY()),2,FALSE())),VLOOKUP(TODAY()-1,STOCKHISTORY($A185,TODAY()-1),2,FALSE())),VLOOKUP(TODAY()-2,STOCKHISTORY($A185,TODAY()-2),2,FALSE())),$E95)</f>
        <v/>
      </c>
      <c r="BI185" s="368" t="str">
        <f t="array" ref="BI185">IFERROR(IFERROR(IFERROR(IF(TODAY()&gt;=$H184,VLOOKUP(XLOOKUP(BI$115,dds!$2:$2,dds!$4:$4),STOCKHISTORY($A185,XLOOKUP(BI$115,dds!$2:$2,dds!$4:$4)),2,FALSE()),VLOOKUP(TODAY(),STOCKHISTORY($A185,TODAY()),2,FALSE())),VLOOKUP(TODAY()-1,STOCKHISTORY($A185,TODAY()-1),2,FALSE())),VLOOKUP(TODAY()-2,STOCKHISTORY($A185,TODAY()-2),2,FALSE())),$E95)</f>
        <v/>
      </c>
      <c r="BJ185" s="368" t="str">
        <f t="array" ref="BJ185">IFERROR(IFERROR(IFERROR(IF(TODAY()&gt;=$H184,VLOOKUP(XLOOKUP(BJ$115,dds!$2:$2,dds!$4:$4),STOCKHISTORY($A185,XLOOKUP(BJ$115,dds!$2:$2,dds!$4:$4)),2,FALSE()),VLOOKUP(TODAY(),STOCKHISTORY($A185,TODAY()),2,FALSE())),VLOOKUP(TODAY()-1,STOCKHISTORY($A185,TODAY()-1),2,FALSE())),VLOOKUP(TODAY()-2,STOCKHISTORY($A185,TODAY()-2),2,FALSE())),$E95)</f>
        <v/>
      </c>
      <c r="BK185" s="368" t="str">
        <f t="array" ref="BK185">IFERROR(IFERROR(IFERROR(IF(TODAY()&gt;=$H184,VLOOKUP(XLOOKUP(BK$115,dds!$2:$2,dds!$4:$4),STOCKHISTORY($A185,XLOOKUP(BK$115,dds!$2:$2,dds!$4:$4)),2,FALSE()),VLOOKUP(TODAY(),STOCKHISTORY($A185,TODAY()),2,FALSE())),VLOOKUP(TODAY()-1,STOCKHISTORY($A185,TODAY()-1),2,FALSE())),VLOOKUP(TODAY()-2,STOCKHISTORY($A185,TODAY()-2),2,FALSE())),$E95)</f>
        <v/>
      </c>
      <c r="BL185" s="368" t="str">
        <f t="array" ref="BL185">IFERROR(IFERROR(IFERROR(IF(TODAY()&gt;=$H184,VLOOKUP(XLOOKUP(BL$115,dds!$2:$2,dds!$4:$4),STOCKHISTORY($A185,XLOOKUP(BL$115,dds!$2:$2,dds!$4:$4)),2,FALSE()),VLOOKUP(TODAY(),STOCKHISTORY($A185,TODAY()),2,FALSE())),VLOOKUP(TODAY()-1,STOCKHISTORY($A185,TODAY()-1),2,FALSE())),VLOOKUP(TODAY()-2,STOCKHISTORY($A185,TODAY()-2),2,FALSE())),$E95)</f>
        <v/>
      </c>
    </row>
    <row r="186" ht="14.25" customHeight="1">
      <c r="A186" s="367"/>
      <c r="B186" s="367"/>
      <c r="C186" s="440" t="str">
        <f t="shared" si="2"/>
        <v/>
      </c>
      <c r="D186" s="367"/>
      <c r="E186" s="368" t="str">
        <f t="array" ref="E186">IFERROR(IFERROR(IFERROR(IF(TODAY()&gt;=$H185,VLOOKUP(XLOOKUP(E$115,dds!$2:$2,dds!$4:$4),STOCKHISTORY($A186,XLOOKUP(E$115,dds!$2:$2,dds!$4:$4)),2,FALSE()),VLOOKUP(TODAY(),STOCKHISTORY($A186,TODAY()),2,FALSE())),VLOOKUP(TODAY()-1,STOCKHISTORY($A186,TODAY()-1),2,FALSE())),VLOOKUP(TODAY()-2,STOCKHISTORY($A186,TODAY()-2),2,FALSE())),$E96)</f>
        <v/>
      </c>
      <c r="F186" s="368" t="str">
        <f t="array" ref="F186">IFERROR(IFERROR(IFERROR(IF(TODAY()&gt;=$H185,VLOOKUP(XLOOKUP(F$115,dds!$2:$2,dds!$4:$4),STOCKHISTORY($A186,XLOOKUP(F$115,dds!$2:$2,dds!$4:$4)),2,FALSE()),VLOOKUP(TODAY(),STOCKHISTORY($A186,TODAY()),2,FALSE())),VLOOKUP(TODAY()-1,STOCKHISTORY($A186,TODAY()-1),2,FALSE())),VLOOKUP(TODAY()-2,STOCKHISTORY($A186,TODAY()-2),2,FALSE())),$E96)</f>
        <v/>
      </c>
      <c r="G186" s="368" t="str">
        <f t="array" ref="G186">IFERROR(IFERROR(IFERROR(IF(TODAY()&gt;=$H185,VLOOKUP(XLOOKUP(G$115,dds!$2:$2,dds!$4:$4),STOCKHISTORY($A186,XLOOKUP(G$115,dds!$2:$2,dds!$4:$4)),2,FALSE()),VLOOKUP(TODAY(),STOCKHISTORY($A186,TODAY()),2,FALSE())),VLOOKUP(TODAY()-1,STOCKHISTORY($A186,TODAY()-1),2,FALSE())),VLOOKUP(TODAY()-2,STOCKHISTORY($A186,TODAY()-2),2,FALSE())),$E96)</f>
        <v/>
      </c>
      <c r="H186" s="368" t="str">
        <f t="array" ref="H186">IFERROR(IFERROR(IFERROR(IF(TODAY()&gt;=$H185,VLOOKUP(XLOOKUP(H$115,dds!$2:$2,dds!$4:$4),STOCKHISTORY($A186,XLOOKUP(H$115,dds!$2:$2,dds!$4:$4)),2,FALSE()),VLOOKUP(TODAY(),STOCKHISTORY($A186,TODAY()),2,FALSE())),VLOOKUP(TODAY()-1,STOCKHISTORY($A186,TODAY()-1),2,FALSE())),VLOOKUP(TODAY()-2,STOCKHISTORY($A186,TODAY()-2),2,FALSE())),$E96)</f>
        <v/>
      </c>
      <c r="I186" s="368" t="str">
        <f t="array" ref="I186">IFERROR(IFERROR(IFERROR(IF(TODAY()&gt;=$H185,VLOOKUP(XLOOKUP(I$115,dds!$2:$2,dds!$4:$4),STOCKHISTORY($A186,XLOOKUP(I$115,dds!$2:$2,dds!$4:$4)),2,FALSE()),VLOOKUP(TODAY(),STOCKHISTORY($A186,TODAY()),2,FALSE())),VLOOKUP(TODAY()-1,STOCKHISTORY($A186,TODAY()-1),2,FALSE())),VLOOKUP(TODAY()-2,STOCKHISTORY($A186,TODAY()-2),2,FALSE())),$E96)</f>
        <v/>
      </c>
      <c r="J186" s="368" t="str">
        <f t="array" ref="J186">IFERROR(IFERROR(IFERROR(IF(TODAY()&gt;=$H185,VLOOKUP(XLOOKUP(J$115,dds!$2:$2,dds!$4:$4),STOCKHISTORY($A186,XLOOKUP(J$115,dds!$2:$2,dds!$4:$4)),2,FALSE()),VLOOKUP(TODAY(),STOCKHISTORY($A186,TODAY()),2,FALSE())),VLOOKUP(TODAY()-1,STOCKHISTORY($A186,TODAY()-1),2,FALSE())),VLOOKUP(TODAY()-2,STOCKHISTORY($A186,TODAY()-2),2,FALSE())),$E96)</f>
        <v/>
      </c>
      <c r="K186" s="368" t="str">
        <f t="array" ref="K186">IFERROR(IFERROR(IFERROR(IF(TODAY()&gt;=$H185,VLOOKUP(XLOOKUP(K$115,dds!$2:$2,dds!$4:$4),STOCKHISTORY($A186,XLOOKUP(K$115,dds!$2:$2,dds!$4:$4)),2,FALSE()),VLOOKUP(TODAY(),STOCKHISTORY($A186,TODAY()),2,FALSE())),VLOOKUP(TODAY()-1,STOCKHISTORY($A186,TODAY()-1),2,FALSE())),VLOOKUP(TODAY()-2,STOCKHISTORY($A186,TODAY()-2),2,FALSE())),$E96)</f>
        <v/>
      </c>
      <c r="L186" s="368" t="str">
        <f t="array" ref="L186">IFERROR(IFERROR(IFERROR(IF(TODAY()&gt;=$H185,VLOOKUP(XLOOKUP(L$115,dds!$2:$2,dds!$4:$4),STOCKHISTORY($A186,XLOOKUP(L$115,dds!$2:$2,dds!$4:$4)),2,FALSE()),VLOOKUP(TODAY(),STOCKHISTORY($A186,TODAY()),2,FALSE())),VLOOKUP(TODAY()-1,STOCKHISTORY($A186,TODAY()-1),2,FALSE())),VLOOKUP(TODAY()-2,STOCKHISTORY($A186,TODAY()-2),2,FALSE())),$E96)</f>
        <v/>
      </c>
      <c r="M186" s="368" t="str">
        <f t="array" ref="M186">IFERROR(IFERROR(IFERROR(IF(TODAY()&gt;=$H185,VLOOKUP(XLOOKUP(M$115,dds!$2:$2,dds!$4:$4),STOCKHISTORY($A186,XLOOKUP(M$115,dds!$2:$2,dds!$4:$4)),2,FALSE()),VLOOKUP(TODAY(),STOCKHISTORY($A186,TODAY()),2,FALSE())),VLOOKUP(TODAY()-1,STOCKHISTORY($A186,TODAY()-1),2,FALSE())),VLOOKUP(TODAY()-2,STOCKHISTORY($A186,TODAY()-2),2,FALSE())),$E96)</f>
        <v/>
      </c>
      <c r="N186" s="368" t="str">
        <f t="array" ref="N186">IFERROR(IFERROR(IFERROR(IF(TODAY()&gt;=$H185,VLOOKUP(XLOOKUP(N$115,dds!$2:$2,dds!$4:$4),STOCKHISTORY($A186,XLOOKUP(N$115,dds!$2:$2,dds!$4:$4)),2,FALSE()),VLOOKUP(TODAY(),STOCKHISTORY($A186,TODAY()),2,FALSE())),VLOOKUP(TODAY()-1,STOCKHISTORY($A186,TODAY()-1),2,FALSE())),VLOOKUP(TODAY()-2,STOCKHISTORY($A186,TODAY()-2),2,FALSE())),$E96)</f>
        <v/>
      </c>
      <c r="O186" s="368" t="str">
        <f t="array" ref="O186">IFERROR(IFERROR(IFERROR(IF(TODAY()&gt;=$H185,VLOOKUP(XLOOKUP(O$115,dds!$2:$2,dds!$4:$4),STOCKHISTORY($A186,XLOOKUP(O$115,dds!$2:$2,dds!$4:$4)),2,FALSE()),VLOOKUP(TODAY(),STOCKHISTORY($A186,TODAY()),2,FALSE())),VLOOKUP(TODAY()-1,STOCKHISTORY($A186,TODAY()-1),2,FALSE())),VLOOKUP(TODAY()-2,STOCKHISTORY($A186,TODAY()-2),2,FALSE())),$E96)</f>
        <v/>
      </c>
      <c r="P186" s="368" t="str">
        <f t="array" ref="P186">IFERROR(IFERROR(IFERROR(IF(TODAY()&gt;=$H185,VLOOKUP(XLOOKUP(P$115,dds!$2:$2,dds!$4:$4),STOCKHISTORY($A186,XLOOKUP(P$115,dds!$2:$2,dds!$4:$4)),2,FALSE()),VLOOKUP(TODAY(),STOCKHISTORY($A186,TODAY()),2,FALSE())),VLOOKUP(TODAY()-1,STOCKHISTORY($A186,TODAY()-1),2,FALSE())),VLOOKUP(TODAY()-2,STOCKHISTORY($A186,TODAY()-2),2,FALSE())),$E96)</f>
        <v/>
      </c>
      <c r="Q186" s="368" t="str">
        <f t="array" ref="Q186">IFERROR(IFERROR(IFERROR(IF(TODAY()&gt;=$H185,VLOOKUP(XLOOKUP(Q$115,dds!$2:$2,dds!$4:$4),STOCKHISTORY($A186,XLOOKUP(Q$115,dds!$2:$2,dds!$4:$4)),2,FALSE()),VLOOKUP(TODAY(),STOCKHISTORY($A186,TODAY()),2,FALSE())),VLOOKUP(TODAY()-1,STOCKHISTORY($A186,TODAY()-1),2,FALSE())),VLOOKUP(TODAY()-2,STOCKHISTORY($A186,TODAY()-2),2,FALSE())),$E96)</f>
        <v/>
      </c>
      <c r="R186" s="368" t="str">
        <f t="array" ref="R186">IFERROR(IFERROR(IFERROR(IF(TODAY()&gt;=$H185,VLOOKUP(XLOOKUP(R$115,dds!$2:$2,dds!$4:$4),STOCKHISTORY($A186,XLOOKUP(R$115,dds!$2:$2,dds!$4:$4)),2,FALSE()),VLOOKUP(TODAY(),STOCKHISTORY($A186,TODAY()),2,FALSE())),VLOOKUP(TODAY()-1,STOCKHISTORY($A186,TODAY()-1),2,FALSE())),VLOOKUP(TODAY()-2,STOCKHISTORY($A186,TODAY()-2),2,FALSE())),$E96)</f>
        <v/>
      </c>
      <c r="S186" s="368" t="str">
        <f t="array" ref="S186">IFERROR(IFERROR(IFERROR(IF(TODAY()&gt;=$H185,VLOOKUP(XLOOKUP(S$115,dds!$2:$2,dds!$4:$4),STOCKHISTORY($A186,XLOOKUP(S$115,dds!$2:$2,dds!$4:$4)),2,FALSE()),VLOOKUP(TODAY(),STOCKHISTORY($A186,TODAY()),2,FALSE())),VLOOKUP(TODAY()-1,STOCKHISTORY($A186,TODAY()-1),2,FALSE())),VLOOKUP(TODAY()-2,STOCKHISTORY($A186,TODAY()-2),2,FALSE())),$E96)</f>
        <v/>
      </c>
      <c r="T186" s="368" t="str">
        <f t="array" ref="T186">IFERROR(IFERROR(IFERROR(IF(TODAY()&gt;=$H185,VLOOKUP(XLOOKUP(T$115,dds!$2:$2,dds!$4:$4),STOCKHISTORY($A186,XLOOKUP(T$115,dds!$2:$2,dds!$4:$4)),2,FALSE()),VLOOKUP(TODAY(),STOCKHISTORY($A186,TODAY()),2,FALSE())),VLOOKUP(TODAY()-1,STOCKHISTORY($A186,TODAY()-1),2,FALSE())),VLOOKUP(TODAY()-2,STOCKHISTORY($A186,TODAY()-2),2,FALSE())),$E96)</f>
        <v/>
      </c>
      <c r="U186" s="368" t="str">
        <f t="array" ref="U186">IFERROR(IFERROR(IFERROR(IF(TODAY()&gt;=$H185,VLOOKUP(XLOOKUP(U$115,dds!$2:$2,dds!$4:$4),STOCKHISTORY($A186,XLOOKUP(U$115,dds!$2:$2,dds!$4:$4)),2,FALSE()),VLOOKUP(TODAY(),STOCKHISTORY($A186,TODAY()),2,FALSE())),VLOOKUP(TODAY()-1,STOCKHISTORY($A186,TODAY()-1),2,FALSE())),VLOOKUP(TODAY()-2,STOCKHISTORY($A186,TODAY()-2),2,FALSE())),$E96)</f>
        <v/>
      </c>
      <c r="V186" s="368" t="str">
        <f t="array" ref="V186">IFERROR(IFERROR(IFERROR(IF(TODAY()&gt;=$H185,VLOOKUP(XLOOKUP(V$115,dds!$2:$2,dds!$4:$4),STOCKHISTORY($A186,XLOOKUP(V$115,dds!$2:$2,dds!$4:$4)),2,FALSE()),VLOOKUP(TODAY(),STOCKHISTORY($A186,TODAY()),2,FALSE())),VLOOKUP(TODAY()-1,STOCKHISTORY($A186,TODAY()-1),2,FALSE())),VLOOKUP(TODAY()-2,STOCKHISTORY($A186,TODAY()-2),2,FALSE())),$E96)</f>
        <v/>
      </c>
      <c r="W186" s="368" t="str">
        <f t="array" ref="W186">IFERROR(IFERROR(IFERROR(IF(TODAY()&gt;=$H185,VLOOKUP(XLOOKUP(W$115,dds!$2:$2,dds!$4:$4),STOCKHISTORY($A186,XLOOKUP(W$115,dds!$2:$2,dds!$4:$4)),2,FALSE()),VLOOKUP(TODAY(),STOCKHISTORY($A186,TODAY()),2,FALSE())),VLOOKUP(TODAY()-1,STOCKHISTORY($A186,TODAY()-1),2,FALSE())),VLOOKUP(TODAY()-2,STOCKHISTORY($A186,TODAY()-2),2,FALSE())),$E96)</f>
        <v/>
      </c>
      <c r="X186" s="368" t="str">
        <f t="array" ref="X186">IFERROR(IFERROR(IFERROR(IF(TODAY()&gt;=$H185,VLOOKUP(XLOOKUP(X$115,dds!$2:$2,dds!$4:$4),STOCKHISTORY($A186,XLOOKUP(X$115,dds!$2:$2,dds!$4:$4)),2,FALSE()),VLOOKUP(TODAY(),STOCKHISTORY($A186,TODAY()),2,FALSE())),VLOOKUP(TODAY()-1,STOCKHISTORY($A186,TODAY()-1),2,FALSE())),VLOOKUP(TODAY()-2,STOCKHISTORY($A186,TODAY()-2),2,FALSE())),$E96)</f>
        <v/>
      </c>
      <c r="Y186" s="368" t="str">
        <f t="array" ref="Y186">IFERROR(IFERROR(IFERROR(IF(TODAY()&gt;=$H185,VLOOKUP(XLOOKUP(Y$115,dds!$2:$2,dds!$4:$4),STOCKHISTORY($A186,XLOOKUP(Y$115,dds!$2:$2,dds!$4:$4)),2,FALSE()),VLOOKUP(TODAY(),STOCKHISTORY($A186,TODAY()),2,FALSE())),VLOOKUP(TODAY()-1,STOCKHISTORY($A186,TODAY()-1),2,FALSE())),VLOOKUP(TODAY()-2,STOCKHISTORY($A186,TODAY()-2),2,FALSE())),$E96)</f>
        <v/>
      </c>
      <c r="Z186" s="368" t="str">
        <f t="array" ref="Z186">IFERROR(IFERROR(IFERROR(IF(TODAY()&gt;=$H185,VLOOKUP(XLOOKUP(Z$115,dds!$2:$2,dds!$4:$4),STOCKHISTORY($A186,XLOOKUP(Z$115,dds!$2:$2,dds!$4:$4)),2,FALSE()),VLOOKUP(TODAY(),STOCKHISTORY($A186,TODAY()),2,FALSE())),VLOOKUP(TODAY()-1,STOCKHISTORY($A186,TODAY()-1),2,FALSE())),VLOOKUP(TODAY()-2,STOCKHISTORY($A186,TODAY()-2),2,FALSE())),$E96)</f>
        <v/>
      </c>
      <c r="AA186" s="368" t="str">
        <f t="array" ref="AA186">IFERROR(IFERROR(IFERROR(IF(TODAY()&gt;=$H185,VLOOKUP(XLOOKUP(AA$115,dds!$2:$2,dds!$4:$4),STOCKHISTORY($A186,XLOOKUP(AA$115,dds!$2:$2,dds!$4:$4)),2,FALSE()),VLOOKUP(TODAY(),STOCKHISTORY($A186,TODAY()),2,FALSE())),VLOOKUP(TODAY()-1,STOCKHISTORY($A186,TODAY()-1),2,FALSE())),VLOOKUP(TODAY()-2,STOCKHISTORY($A186,TODAY()-2),2,FALSE())),$E96)</f>
        <v/>
      </c>
      <c r="AB186" s="368" t="str">
        <f t="array" ref="AB186">IFERROR(IFERROR(IFERROR(IF(TODAY()&gt;=$H185,VLOOKUP(XLOOKUP(AB$115,dds!$2:$2,dds!$4:$4),STOCKHISTORY($A186,XLOOKUP(AB$115,dds!$2:$2,dds!$4:$4)),2,FALSE()),VLOOKUP(TODAY(),STOCKHISTORY($A186,TODAY()),2,FALSE())),VLOOKUP(TODAY()-1,STOCKHISTORY($A186,TODAY()-1),2,FALSE())),VLOOKUP(TODAY()-2,STOCKHISTORY($A186,TODAY()-2),2,FALSE())),$E96)</f>
        <v/>
      </c>
      <c r="AC186" s="368" t="str">
        <f t="array" ref="AC186">IFERROR(IFERROR(IFERROR(IF(TODAY()&gt;=$H185,VLOOKUP(XLOOKUP(AC$115,dds!$2:$2,dds!$4:$4),STOCKHISTORY($A186,XLOOKUP(AC$115,dds!$2:$2,dds!$4:$4)),2,FALSE()),VLOOKUP(TODAY(),STOCKHISTORY($A186,TODAY()),2,FALSE())),VLOOKUP(TODAY()-1,STOCKHISTORY($A186,TODAY()-1),2,FALSE())),VLOOKUP(TODAY()-2,STOCKHISTORY($A186,TODAY()-2),2,FALSE())),$E96)</f>
        <v/>
      </c>
      <c r="AD186" s="368" t="str">
        <f t="array" ref="AD186">IFERROR(IFERROR(IFERROR(IF(TODAY()&gt;=$H185,VLOOKUP(XLOOKUP(AD$115,dds!$2:$2,dds!$4:$4),STOCKHISTORY($A186,XLOOKUP(AD$115,dds!$2:$2,dds!$4:$4)),2,FALSE()),VLOOKUP(TODAY(),STOCKHISTORY($A186,TODAY()),2,FALSE())),VLOOKUP(TODAY()-1,STOCKHISTORY($A186,TODAY()-1),2,FALSE())),VLOOKUP(TODAY()-2,STOCKHISTORY($A186,TODAY()-2),2,FALSE())),$E96)</f>
        <v/>
      </c>
      <c r="AE186" s="368" t="str">
        <f t="array" ref="AE186">IFERROR(IFERROR(IFERROR(IF(TODAY()&gt;=$H185,VLOOKUP(XLOOKUP(AE$115,dds!$2:$2,dds!$4:$4),STOCKHISTORY($A186,XLOOKUP(AE$115,dds!$2:$2,dds!$4:$4)),2,FALSE()),VLOOKUP(TODAY(),STOCKHISTORY($A186,TODAY()),2,FALSE())),VLOOKUP(TODAY()-1,STOCKHISTORY($A186,TODAY()-1),2,FALSE())),VLOOKUP(TODAY()-2,STOCKHISTORY($A186,TODAY()-2),2,FALSE())),$E96)</f>
        <v/>
      </c>
      <c r="AF186" s="368" t="str">
        <f t="array" ref="AF186">IFERROR(IFERROR(IFERROR(IF(TODAY()&gt;=$H185,VLOOKUP(XLOOKUP(AF$115,dds!$2:$2,dds!$4:$4),STOCKHISTORY($A186,XLOOKUP(AF$115,dds!$2:$2,dds!$4:$4)),2,FALSE()),VLOOKUP(TODAY(),STOCKHISTORY($A186,TODAY()),2,FALSE())),VLOOKUP(TODAY()-1,STOCKHISTORY($A186,TODAY()-1),2,FALSE())),VLOOKUP(TODAY()-2,STOCKHISTORY($A186,TODAY()-2),2,FALSE())),$E96)</f>
        <v/>
      </c>
      <c r="AG186" s="368" t="str">
        <f t="array" ref="AG186">IFERROR(IFERROR(IFERROR(IF(TODAY()&gt;=$H185,VLOOKUP(XLOOKUP(AG$115,dds!$2:$2,dds!$4:$4),STOCKHISTORY($A186,XLOOKUP(AG$115,dds!$2:$2,dds!$4:$4)),2,FALSE()),VLOOKUP(TODAY(),STOCKHISTORY($A186,TODAY()),2,FALSE())),VLOOKUP(TODAY()-1,STOCKHISTORY($A186,TODAY()-1),2,FALSE())),VLOOKUP(TODAY()-2,STOCKHISTORY($A186,TODAY()-2),2,FALSE())),$E96)</f>
        <v/>
      </c>
      <c r="AH186" s="368" t="str">
        <f t="array" ref="AH186">IFERROR(IFERROR(IFERROR(IF(TODAY()&gt;=$H185,VLOOKUP(XLOOKUP(AH$115,dds!$2:$2,dds!$4:$4),STOCKHISTORY($A186,XLOOKUP(AH$115,dds!$2:$2,dds!$4:$4)),2,FALSE()),VLOOKUP(TODAY(),STOCKHISTORY($A186,TODAY()),2,FALSE())),VLOOKUP(TODAY()-1,STOCKHISTORY($A186,TODAY()-1),2,FALSE())),VLOOKUP(TODAY()-2,STOCKHISTORY($A186,TODAY()-2),2,FALSE())),$E96)</f>
        <v/>
      </c>
      <c r="AI186" s="368" t="str">
        <f t="array" ref="AI186">IFERROR(IFERROR(IFERROR(IF(TODAY()&gt;=$H185,VLOOKUP(XLOOKUP(AI$115,dds!$2:$2,dds!$4:$4),STOCKHISTORY($A186,XLOOKUP(AI$115,dds!$2:$2,dds!$4:$4)),2,FALSE()),VLOOKUP(TODAY(),STOCKHISTORY($A186,TODAY()),2,FALSE())),VLOOKUP(TODAY()-1,STOCKHISTORY($A186,TODAY()-1),2,FALSE())),VLOOKUP(TODAY()-2,STOCKHISTORY($A186,TODAY()-2),2,FALSE())),$E96)</f>
        <v/>
      </c>
      <c r="AJ186" s="368" t="str">
        <f t="array" ref="AJ186">IFERROR(IFERROR(IFERROR(IF(TODAY()&gt;=$H185,VLOOKUP(XLOOKUP(AJ$115,dds!$2:$2,dds!$4:$4),STOCKHISTORY($A186,XLOOKUP(AJ$115,dds!$2:$2,dds!$4:$4)),2,FALSE()),VLOOKUP(TODAY(),STOCKHISTORY($A186,TODAY()),2,FALSE())),VLOOKUP(TODAY()-1,STOCKHISTORY($A186,TODAY()-1),2,FALSE())),VLOOKUP(TODAY()-2,STOCKHISTORY($A186,TODAY()-2),2,FALSE())),$E96)</f>
        <v/>
      </c>
      <c r="AK186" s="368" t="str">
        <f t="array" ref="AK186">IFERROR(IFERROR(IFERROR(IF(TODAY()&gt;=$H185,VLOOKUP(XLOOKUP(AK$115,dds!$2:$2,dds!$4:$4),STOCKHISTORY($A186,XLOOKUP(AK$115,dds!$2:$2,dds!$4:$4)),2,FALSE()),VLOOKUP(TODAY(),STOCKHISTORY($A186,TODAY()),2,FALSE())),VLOOKUP(TODAY()-1,STOCKHISTORY($A186,TODAY()-1),2,FALSE())),VLOOKUP(TODAY()-2,STOCKHISTORY($A186,TODAY()-2),2,FALSE())),$E96)</f>
        <v/>
      </c>
      <c r="AL186" s="368" t="str">
        <f t="array" ref="AL186">IFERROR(IFERROR(IFERROR(IF(TODAY()&gt;=$H185,VLOOKUP(XLOOKUP(AL$115,dds!$2:$2,dds!$4:$4),STOCKHISTORY($A186,XLOOKUP(AL$115,dds!$2:$2,dds!$4:$4)),2,FALSE()),VLOOKUP(TODAY(),STOCKHISTORY($A186,TODAY()),2,FALSE())),VLOOKUP(TODAY()-1,STOCKHISTORY($A186,TODAY()-1),2,FALSE())),VLOOKUP(TODAY()-2,STOCKHISTORY($A186,TODAY()-2),2,FALSE())),$E96)</f>
        <v/>
      </c>
      <c r="AM186" s="368" t="str">
        <f t="array" ref="AM186">IFERROR(IFERROR(IFERROR(IF(TODAY()&gt;=$H185,VLOOKUP(XLOOKUP(AM$115,dds!$2:$2,dds!$4:$4),STOCKHISTORY($A186,XLOOKUP(AM$115,dds!$2:$2,dds!$4:$4)),2,FALSE()),VLOOKUP(TODAY(),STOCKHISTORY($A186,TODAY()),2,FALSE())),VLOOKUP(TODAY()-1,STOCKHISTORY($A186,TODAY()-1),2,FALSE())),VLOOKUP(TODAY()-2,STOCKHISTORY($A186,TODAY()-2),2,FALSE())),$E96)</f>
        <v/>
      </c>
      <c r="AN186" s="368" t="str">
        <f t="array" ref="AN186">IFERROR(IFERROR(IFERROR(IF(TODAY()&gt;=$H185,VLOOKUP(XLOOKUP(AN$115,dds!$2:$2,dds!$4:$4),STOCKHISTORY($A186,XLOOKUP(AN$115,dds!$2:$2,dds!$4:$4)),2,FALSE()),VLOOKUP(TODAY(),STOCKHISTORY($A186,TODAY()),2,FALSE())),VLOOKUP(TODAY()-1,STOCKHISTORY($A186,TODAY()-1),2,FALSE())),VLOOKUP(TODAY()-2,STOCKHISTORY($A186,TODAY()-2),2,FALSE())),$E96)</f>
        <v/>
      </c>
      <c r="AO186" s="368" t="str">
        <f t="array" ref="AO186">IFERROR(IFERROR(IFERROR(IF(TODAY()&gt;=$H185,VLOOKUP(XLOOKUP(AO$115,dds!$2:$2,dds!$4:$4),STOCKHISTORY($A186,XLOOKUP(AO$115,dds!$2:$2,dds!$4:$4)),2,FALSE()),VLOOKUP(TODAY(),STOCKHISTORY($A186,TODAY()),2,FALSE())),VLOOKUP(TODAY()-1,STOCKHISTORY($A186,TODAY()-1),2,FALSE())),VLOOKUP(TODAY()-2,STOCKHISTORY($A186,TODAY()-2),2,FALSE())),$E96)</f>
        <v/>
      </c>
      <c r="AP186" s="368" t="str">
        <f t="array" ref="AP186">IFERROR(IFERROR(IFERROR(IF(TODAY()&gt;=$H185,VLOOKUP(XLOOKUP(AP$115,dds!$2:$2,dds!$4:$4),STOCKHISTORY($A186,XLOOKUP(AP$115,dds!$2:$2,dds!$4:$4)),2,FALSE()),VLOOKUP(TODAY(),STOCKHISTORY($A186,TODAY()),2,FALSE())),VLOOKUP(TODAY()-1,STOCKHISTORY($A186,TODAY()-1),2,FALSE())),VLOOKUP(TODAY()-2,STOCKHISTORY($A186,TODAY()-2),2,FALSE())),$E96)</f>
        <v/>
      </c>
      <c r="AQ186" s="368" t="str">
        <f t="array" ref="AQ186">IFERROR(IFERROR(IFERROR(IF(TODAY()&gt;=$H185,VLOOKUP(XLOOKUP(AQ$115,dds!$2:$2,dds!$4:$4),STOCKHISTORY($A186,XLOOKUP(AQ$115,dds!$2:$2,dds!$4:$4)),2,FALSE()),VLOOKUP(TODAY(),STOCKHISTORY($A186,TODAY()),2,FALSE())),VLOOKUP(TODAY()-1,STOCKHISTORY($A186,TODAY()-1),2,FALSE())),VLOOKUP(TODAY()-2,STOCKHISTORY($A186,TODAY()-2),2,FALSE())),$E96)</f>
        <v/>
      </c>
      <c r="AR186" s="368" t="str">
        <f t="array" ref="AR186">IFERROR(IFERROR(IFERROR(IF(TODAY()&gt;=$H185,VLOOKUP(XLOOKUP(AR$115,dds!$2:$2,dds!$4:$4),STOCKHISTORY($A186,XLOOKUP(AR$115,dds!$2:$2,dds!$4:$4)),2,FALSE()),VLOOKUP(TODAY(),STOCKHISTORY($A186,TODAY()),2,FALSE())),VLOOKUP(TODAY()-1,STOCKHISTORY($A186,TODAY()-1),2,FALSE())),VLOOKUP(TODAY()-2,STOCKHISTORY($A186,TODAY()-2),2,FALSE())),$E96)</f>
        <v/>
      </c>
      <c r="AS186" s="368" t="str">
        <f t="array" ref="AS186">IFERROR(IFERROR(IFERROR(IF(TODAY()&gt;=$H185,VLOOKUP(XLOOKUP(AS$115,dds!$2:$2,dds!$4:$4),STOCKHISTORY($A186,XLOOKUP(AS$115,dds!$2:$2,dds!$4:$4)),2,FALSE()),VLOOKUP(TODAY(),STOCKHISTORY($A186,TODAY()),2,FALSE())),VLOOKUP(TODAY()-1,STOCKHISTORY($A186,TODAY()-1),2,FALSE())),VLOOKUP(TODAY()-2,STOCKHISTORY($A186,TODAY()-2),2,FALSE())),$E96)</f>
        <v/>
      </c>
      <c r="AT186" s="368" t="str">
        <f t="array" ref="AT186">IFERROR(IFERROR(IFERROR(IF(TODAY()&gt;=$H185,VLOOKUP(XLOOKUP(AT$115,dds!$2:$2,dds!$4:$4),STOCKHISTORY($A186,XLOOKUP(AT$115,dds!$2:$2,dds!$4:$4)),2,FALSE()),VLOOKUP(TODAY(),STOCKHISTORY($A186,TODAY()),2,FALSE())),VLOOKUP(TODAY()-1,STOCKHISTORY($A186,TODAY()-1),2,FALSE())),VLOOKUP(TODAY()-2,STOCKHISTORY($A186,TODAY()-2),2,FALSE())),$E96)</f>
        <v/>
      </c>
      <c r="AU186" s="368" t="str">
        <f t="array" ref="AU186">IFERROR(IFERROR(IFERROR(IF(TODAY()&gt;=$H185,VLOOKUP(XLOOKUP(AU$115,dds!$2:$2,dds!$4:$4),STOCKHISTORY($A186,XLOOKUP(AU$115,dds!$2:$2,dds!$4:$4)),2,FALSE()),VLOOKUP(TODAY(),STOCKHISTORY($A186,TODAY()),2,FALSE())),VLOOKUP(TODAY()-1,STOCKHISTORY($A186,TODAY()-1),2,FALSE())),VLOOKUP(TODAY()-2,STOCKHISTORY($A186,TODAY()-2),2,FALSE())),$E96)</f>
        <v/>
      </c>
      <c r="AV186" s="368" t="str">
        <f t="array" ref="AV186">IFERROR(IFERROR(IFERROR(IF(TODAY()&gt;=$H185,VLOOKUP(XLOOKUP(AV$115,dds!$2:$2,dds!$4:$4),STOCKHISTORY($A186,XLOOKUP(AV$115,dds!$2:$2,dds!$4:$4)),2,FALSE()),VLOOKUP(TODAY(),STOCKHISTORY($A186,TODAY()),2,FALSE())),VLOOKUP(TODAY()-1,STOCKHISTORY($A186,TODAY()-1),2,FALSE())),VLOOKUP(TODAY()-2,STOCKHISTORY($A186,TODAY()-2),2,FALSE())),$E96)</f>
        <v/>
      </c>
      <c r="AW186" s="368" t="str">
        <f t="array" ref="AW186">IFERROR(IFERROR(IFERROR(IF(TODAY()&gt;=$H185,VLOOKUP(XLOOKUP(AW$115,dds!$2:$2,dds!$4:$4),STOCKHISTORY($A186,XLOOKUP(AW$115,dds!$2:$2,dds!$4:$4)),2,FALSE()),VLOOKUP(TODAY(),STOCKHISTORY($A186,TODAY()),2,FALSE())),VLOOKUP(TODAY()-1,STOCKHISTORY($A186,TODAY()-1),2,FALSE())),VLOOKUP(TODAY()-2,STOCKHISTORY($A186,TODAY()-2),2,FALSE())),$E96)</f>
        <v/>
      </c>
      <c r="AX186" s="368" t="str">
        <f t="array" ref="AX186">IFERROR(IFERROR(IFERROR(IF(TODAY()&gt;=$H185,VLOOKUP(XLOOKUP(AX$115,dds!$2:$2,dds!$4:$4),STOCKHISTORY($A186,XLOOKUP(AX$115,dds!$2:$2,dds!$4:$4)),2,FALSE()),VLOOKUP(TODAY(),STOCKHISTORY($A186,TODAY()),2,FALSE())),VLOOKUP(TODAY()-1,STOCKHISTORY($A186,TODAY()-1),2,FALSE())),VLOOKUP(TODAY()-2,STOCKHISTORY($A186,TODAY()-2),2,FALSE())),$E96)</f>
        <v/>
      </c>
      <c r="AY186" s="368" t="str">
        <f t="array" ref="AY186">IFERROR(IFERROR(IFERROR(IF(TODAY()&gt;=$H185,VLOOKUP(XLOOKUP(AY$115,dds!$2:$2,dds!$4:$4),STOCKHISTORY($A186,XLOOKUP(AY$115,dds!$2:$2,dds!$4:$4)),2,FALSE()),VLOOKUP(TODAY(),STOCKHISTORY($A186,TODAY()),2,FALSE())),VLOOKUP(TODAY()-1,STOCKHISTORY($A186,TODAY()-1),2,FALSE())),VLOOKUP(TODAY()-2,STOCKHISTORY($A186,TODAY()-2),2,FALSE())),$E96)</f>
        <v/>
      </c>
      <c r="AZ186" s="368" t="str">
        <f t="array" ref="AZ186">IFERROR(IFERROR(IFERROR(IF(TODAY()&gt;=$H185,VLOOKUP(XLOOKUP(AZ$115,dds!$2:$2,dds!$4:$4),STOCKHISTORY($A186,XLOOKUP(AZ$115,dds!$2:$2,dds!$4:$4)),2,FALSE()),VLOOKUP(TODAY(),STOCKHISTORY($A186,TODAY()),2,FALSE())),VLOOKUP(TODAY()-1,STOCKHISTORY($A186,TODAY()-1),2,FALSE())),VLOOKUP(TODAY()-2,STOCKHISTORY($A186,TODAY()-2),2,FALSE())),$E96)</f>
        <v/>
      </c>
      <c r="BA186" s="368" t="str">
        <f t="array" ref="BA186">IFERROR(IFERROR(IFERROR(IF(TODAY()&gt;=$H185,VLOOKUP(XLOOKUP(BA$115,dds!$2:$2,dds!$4:$4),STOCKHISTORY($A186,XLOOKUP(BA$115,dds!$2:$2,dds!$4:$4)),2,FALSE()),VLOOKUP(TODAY(),STOCKHISTORY($A186,TODAY()),2,FALSE())),VLOOKUP(TODAY()-1,STOCKHISTORY($A186,TODAY()-1),2,FALSE())),VLOOKUP(TODAY()-2,STOCKHISTORY($A186,TODAY()-2),2,FALSE())),$E96)</f>
        <v/>
      </c>
      <c r="BB186" s="368" t="str">
        <f t="array" ref="BB186">IFERROR(IFERROR(IFERROR(IF(TODAY()&gt;=$H185,VLOOKUP(XLOOKUP(BB$115,dds!$2:$2,dds!$4:$4),STOCKHISTORY($A186,XLOOKUP(BB$115,dds!$2:$2,dds!$4:$4)),2,FALSE()),VLOOKUP(TODAY(),STOCKHISTORY($A186,TODAY()),2,FALSE())),VLOOKUP(TODAY()-1,STOCKHISTORY($A186,TODAY()-1),2,FALSE())),VLOOKUP(TODAY()-2,STOCKHISTORY($A186,TODAY()-2),2,FALSE())),$E96)</f>
        <v/>
      </c>
      <c r="BC186" s="368" t="str">
        <f t="array" ref="BC186">IFERROR(IFERROR(IFERROR(IF(TODAY()&gt;=$H185,VLOOKUP(XLOOKUP(BC$115,dds!$2:$2,dds!$4:$4),STOCKHISTORY($A186,XLOOKUP(BC$115,dds!$2:$2,dds!$4:$4)),2,FALSE()),VLOOKUP(TODAY(),STOCKHISTORY($A186,TODAY()),2,FALSE())),VLOOKUP(TODAY()-1,STOCKHISTORY($A186,TODAY()-1),2,FALSE())),VLOOKUP(TODAY()-2,STOCKHISTORY($A186,TODAY()-2),2,FALSE())),$E96)</f>
        <v/>
      </c>
      <c r="BD186" s="368" t="str">
        <f t="array" ref="BD186">IFERROR(IFERROR(IFERROR(IF(TODAY()&gt;=$H185,VLOOKUP(XLOOKUP(BD$115,dds!$2:$2,dds!$4:$4),STOCKHISTORY($A186,XLOOKUP(BD$115,dds!$2:$2,dds!$4:$4)),2,FALSE()),VLOOKUP(TODAY(),STOCKHISTORY($A186,TODAY()),2,FALSE())),VLOOKUP(TODAY()-1,STOCKHISTORY($A186,TODAY()-1),2,FALSE())),VLOOKUP(TODAY()-2,STOCKHISTORY($A186,TODAY()-2),2,FALSE())),$E96)</f>
        <v/>
      </c>
      <c r="BE186" s="368" t="str">
        <f t="array" ref="BE186">IFERROR(IFERROR(IFERROR(IF(TODAY()&gt;=$H185,VLOOKUP(XLOOKUP(BE$115,dds!$2:$2,dds!$4:$4),STOCKHISTORY($A186,XLOOKUP(BE$115,dds!$2:$2,dds!$4:$4)),2,FALSE()),VLOOKUP(TODAY(),STOCKHISTORY($A186,TODAY()),2,FALSE())),VLOOKUP(TODAY()-1,STOCKHISTORY($A186,TODAY()-1),2,FALSE())),VLOOKUP(TODAY()-2,STOCKHISTORY($A186,TODAY()-2),2,FALSE())),$E96)</f>
        <v/>
      </c>
      <c r="BF186" s="368" t="str">
        <f t="array" ref="BF186">IFERROR(IFERROR(IFERROR(IF(TODAY()&gt;=$H185,VLOOKUP(XLOOKUP(BF$115,dds!$2:$2,dds!$4:$4),STOCKHISTORY($A186,XLOOKUP(BF$115,dds!$2:$2,dds!$4:$4)),2,FALSE()),VLOOKUP(TODAY(),STOCKHISTORY($A186,TODAY()),2,FALSE())),VLOOKUP(TODAY()-1,STOCKHISTORY($A186,TODAY()-1),2,FALSE())),VLOOKUP(TODAY()-2,STOCKHISTORY($A186,TODAY()-2),2,FALSE())),$E96)</f>
        <v/>
      </c>
      <c r="BG186" s="368" t="str">
        <f t="array" ref="BG186">IFERROR(IFERROR(IFERROR(IF(TODAY()&gt;=$H185,VLOOKUP(XLOOKUP(BG$115,dds!$2:$2,dds!$4:$4),STOCKHISTORY($A186,XLOOKUP(BG$115,dds!$2:$2,dds!$4:$4)),2,FALSE()),VLOOKUP(TODAY(),STOCKHISTORY($A186,TODAY()),2,FALSE())),VLOOKUP(TODAY()-1,STOCKHISTORY($A186,TODAY()-1),2,FALSE())),VLOOKUP(TODAY()-2,STOCKHISTORY($A186,TODAY()-2),2,FALSE())),$E96)</f>
        <v/>
      </c>
      <c r="BH186" s="368" t="str">
        <f t="array" ref="BH186">IFERROR(IFERROR(IFERROR(IF(TODAY()&gt;=$H185,VLOOKUP(XLOOKUP(BH$115,dds!$2:$2,dds!$4:$4),STOCKHISTORY($A186,XLOOKUP(BH$115,dds!$2:$2,dds!$4:$4)),2,FALSE()),VLOOKUP(TODAY(),STOCKHISTORY($A186,TODAY()),2,FALSE())),VLOOKUP(TODAY()-1,STOCKHISTORY($A186,TODAY()-1),2,FALSE())),VLOOKUP(TODAY()-2,STOCKHISTORY($A186,TODAY()-2),2,FALSE())),$E96)</f>
        <v/>
      </c>
      <c r="BI186" s="368" t="str">
        <f t="array" ref="BI186">IFERROR(IFERROR(IFERROR(IF(TODAY()&gt;=$H185,VLOOKUP(XLOOKUP(BI$115,dds!$2:$2,dds!$4:$4),STOCKHISTORY($A186,XLOOKUP(BI$115,dds!$2:$2,dds!$4:$4)),2,FALSE()),VLOOKUP(TODAY(),STOCKHISTORY($A186,TODAY()),2,FALSE())),VLOOKUP(TODAY()-1,STOCKHISTORY($A186,TODAY()-1),2,FALSE())),VLOOKUP(TODAY()-2,STOCKHISTORY($A186,TODAY()-2),2,FALSE())),$E96)</f>
        <v/>
      </c>
      <c r="BJ186" s="368" t="str">
        <f t="array" ref="BJ186">IFERROR(IFERROR(IFERROR(IF(TODAY()&gt;=$H185,VLOOKUP(XLOOKUP(BJ$115,dds!$2:$2,dds!$4:$4),STOCKHISTORY($A186,XLOOKUP(BJ$115,dds!$2:$2,dds!$4:$4)),2,FALSE()),VLOOKUP(TODAY(),STOCKHISTORY($A186,TODAY()),2,FALSE())),VLOOKUP(TODAY()-1,STOCKHISTORY($A186,TODAY()-1),2,FALSE())),VLOOKUP(TODAY()-2,STOCKHISTORY($A186,TODAY()-2),2,FALSE())),$E96)</f>
        <v/>
      </c>
      <c r="BK186" s="368" t="str">
        <f t="array" ref="BK186">IFERROR(IFERROR(IFERROR(IF(TODAY()&gt;=$H185,VLOOKUP(XLOOKUP(BK$115,dds!$2:$2,dds!$4:$4),STOCKHISTORY($A186,XLOOKUP(BK$115,dds!$2:$2,dds!$4:$4)),2,FALSE()),VLOOKUP(TODAY(),STOCKHISTORY($A186,TODAY()),2,FALSE())),VLOOKUP(TODAY()-1,STOCKHISTORY($A186,TODAY()-1),2,FALSE())),VLOOKUP(TODAY()-2,STOCKHISTORY($A186,TODAY()-2),2,FALSE())),$E96)</f>
        <v/>
      </c>
      <c r="BL186" s="368" t="str">
        <f t="array" ref="BL186">IFERROR(IFERROR(IFERROR(IF(TODAY()&gt;=$H185,VLOOKUP(XLOOKUP(BL$115,dds!$2:$2,dds!$4:$4),STOCKHISTORY($A186,XLOOKUP(BL$115,dds!$2:$2,dds!$4:$4)),2,FALSE()),VLOOKUP(TODAY(),STOCKHISTORY($A186,TODAY()),2,FALSE())),VLOOKUP(TODAY()-1,STOCKHISTORY($A186,TODAY()-1),2,FALSE())),VLOOKUP(TODAY()-2,STOCKHISTORY($A186,TODAY()-2),2,FALSE())),$E96)</f>
        <v/>
      </c>
    </row>
    <row r="187" ht="14.25" customHeight="1">
      <c r="A187" s="367"/>
      <c r="B187" s="367"/>
      <c r="C187" s="440" t="str">
        <f t="shared" si="2"/>
        <v/>
      </c>
      <c r="D187" s="367"/>
      <c r="E187" s="368" t="str">
        <f t="array" ref="E187">IFERROR(IFERROR(IFERROR(IF(TODAY()&gt;=$H186,VLOOKUP(XLOOKUP(E$115,dds!$2:$2,dds!$4:$4),STOCKHISTORY($A187,XLOOKUP(E$115,dds!$2:$2,dds!$4:$4)),2,FALSE()),VLOOKUP(TODAY(),STOCKHISTORY($A187,TODAY()),2,FALSE())),VLOOKUP(TODAY()-1,STOCKHISTORY($A187,TODAY()-1),2,FALSE())),VLOOKUP(TODAY()-2,STOCKHISTORY($A187,TODAY()-2),2,FALSE())),$E97)</f>
        <v/>
      </c>
      <c r="F187" s="368" t="str">
        <f t="array" ref="F187">IFERROR(IFERROR(IFERROR(IF(TODAY()&gt;=$H186,VLOOKUP(XLOOKUP(F$115,dds!$2:$2,dds!$4:$4),STOCKHISTORY($A187,XLOOKUP(F$115,dds!$2:$2,dds!$4:$4)),2,FALSE()),VLOOKUP(TODAY(),STOCKHISTORY($A187,TODAY()),2,FALSE())),VLOOKUP(TODAY()-1,STOCKHISTORY($A187,TODAY()-1),2,FALSE())),VLOOKUP(TODAY()-2,STOCKHISTORY($A187,TODAY()-2),2,FALSE())),$E97)</f>
        <v/>
      </c>
      <c r="G187" s="368" t="str">
        <f t="array" ref="G187">IFERROR(IFERROR(IFERROR(IF(TODAY()&gt;=$H186,VLOOKUP(XLOOKUP(G$115,dds!$2:$2,dds!$4:$4),STOCKHISTORY($A187,XLOOKUP(G$115,dds!$2:$2,dds!$4:$4)),2,FALSE()),VLOOKUP(TODAY(),STOCKHISTORY($A187,TODAY()),2,FALSE())),VLOOKUP(TODAY()-1,STOCKHISTORY($A187,TODAY()-1),2,FALSE())),VLOOKUP(TODAY()-2,STOCKHISTORY($A187,TODAY()-2),2,FALSE())),$E97)</f>
        <v/>
      </c>
      <c r="H187" s="368" t="str">
        <f t="array" ref="H187">IFERROR(IFERROR(IFERROR(IF(TODAY()&gt;=$H186,VLOOKUP(XLOOKUP(H$115,dds!$2:$2,dds!$4:$4),STOCKHISTORY($A187,XLOOKUP(H$115,dds!$2:$2,dds!$4:$4)),2,FALSE()),VLOOKUP(TODAY(),STOCKHISTORY($A187,TODAY()),2,FALSE())),VLOOKUP(TODAY()-1,STOCKHISTORY($A187,TODAY()-1),2,FALSE())),VLOOKUP(TODAY()-2,STOCKHISTORY($A187,TODAY()-2),2,FALSE())),$E97)</f>
        <v/>
      </c>
      <c r="I187" s="368" t="str">
        <f t="array" ref="I187">IFERROR(IFERROR(IFERROR(IF(TODAY()&gt;=$H186,VLOOKUP(XLOOKUP(I$115,dds!$2:$2,dds!$4:$4),STOCKHISTORY($A187,XLOOKUP(I$115,dds!$2:$2,dds!$4:$4)),2,FALSE()),VLOOKUP(TODAY(),STOCKHISTORY($A187,TODAY()),2,FALSE())),VLOOKUP(TODAY()-1,STOCKHISTORY($A187,TODAY()-1),2,FALSE())),VLOOKUP(TODAY()-2,STOCKHISTORY($A187,TODAY()-2),2,FALSE())),$E97)</f>
        <v/>
      </c>
      <c r="J187" s="368" t="str">
        <f t="array" ref="J187">IFERROR(IFERROR(IFERROR(IF(TODAY()&gt;=$H186,VLOOKUP(XLOOKUP(J$115,dds!$2:$2,dds!$4:$4),STOCKHISTORY($A187,XLOOKUP(J$115,dds!$2:$2,dds!$4:$4)),2,FALSE()),VLOOKUP(TODAY(),STOCKHISTORY($A187,TODAY()),2,FALSE())),VLOOKUP(TODAY()-1,STOCKHISTORY($A187,TODAY()-1),2,FALSE())),VLOOKUP(TODAY()-2,STOCKHISTORY($A187,TODAY()-2),2,FALSE())),$E97)</f>
        <v/>
      </c>
      <c r="K187" s="368" t="str">
        <f t="array" ref="K187">IFERROR(IFERROR(IFERROR(IF(TODAY()&gt;=$H186,VLOOKUP(XLOOKUP(K$115,dds!$2:$2,dds!$4:$4),STOCKHISTORY($A187,XLOOKUP(K$115,dds!$2:$2,dds!$4:$4)),2,FALSE()),VLOOKUP(TODAY(),STOCKHISTORY($A187,TODAY()),2,FALSE())),VLOOKUP(TODAY()-1,STOCKHISTORY($A187,TODAY()-1),2,FALSE())),VLOOKUP(TODAY()-2,STOCKHISTORY($A187,TODAY()-2),2,FALSE())),$E97)</f>
        <v/>
      </c>
      <c r="L187" s="368" t="str">
        <f t="array" ref="L187">IFERROR(IFERROR(IFERROR(IF(TODAY()&gt;=$H186,VLOOKUP(XLOOKUP(L$115,dds!$2:$2,dds!$4:$4),STOCKHISTORY($A187,XLOOKUP(L$115,dds!$2:$2,dds!$4:$4)),2,FALSE()),VLOOKUP(TODAY(),STOCKHISTORY($A187,TODAY()),2,FALSE())),VLOOKUP(TODAY()-1,STOCKHISTORY($A187,TODAY()-1),2,FALSE())),VLOOKUP(TODAY()-2,STOCKHISTORY($A187,TODAY()-2),2,FALSE())),$E97)</f>
        <v/>
      </c>
      <c r="M187" s="368" t="str">
        <f t="array" ref="M187">IFERROR(IFERROR(IFERROR(IF(TODAY()&gt;=$H186,VLOOKUP(XLOOKUP(M$115,dds!$2:$2,dds!$4:$4),STOCKHISTORY($A187,XLOOKUP(M$115,dds!$2:$2,dds!$4:$4)),2,FALSE()),VLOOKUP(TODAY(),STOCKHISTORY($A187,TODAY()),2,FALSE())),VLOOKUP(TODAY()-1,STOCKHISTORY($A187,TODAY()-1),2,FALSE())),VLOOKUP(TODAY()-2,STOCKHISTORY($A187,TODAY()-2),2,FALSE())),$E97)</f>
        <v/>
      </c>
      <c r="N187" s="368" t="str">
        <f t="array" ref="N187">IFERROR(IFERROR(IFERROR(IF(TODAY()&gt;=$H186,VLOOKUP(XLOOKUP(N$115,dds!$2:$2,dds!$4:$4),STOCKHISTORY($A187,XLOOKUP(N$115,dds!$2:$2,dds!$4:$4)),2,FALSE()),VLOOKUP(TODAY(),STOCKHISTORY($A187,TODAY()),2,FALSE())),VLOOKUP(TODAY()-1,STOCKHISTORY($A187,TODAY()-1),2,FALSE())),VLOOKUP(TODAY()-2,STOCKHISTORY($A187,TODAY()-2),2,FALSE())),$E97)</f>
        <v/>
      </c>
      <c r="O187" s="368" t="str">
        <f t="array" ref="O187">IFERROR(IFERROR(IFERROR(IF(TODAY()&gt;=$H186,VLOOKUP(XLOOKUP(O$115,dds!$2:$2,dds!$4:$4),STOCKHISTORY($A187,XLOOKUP(O$115,dds!$2:$2,dds!$4:$4)),2,FALSE()),VLOOKUP(TODAY(),STOCKHISTORY($A187,TODAY()),2,FALSE())),VLOOKUP(TODAY()-1,STOCKHISTORY($A187,TODAY()-1),2,FALSE())),VLOOKUP(TODAY()-2,STOCKHISTORY($A187,TODAY()-2),2,FALSE())),$E97)</f>
        <v/>
      </c>
      <c r="P187" s="368" t="str">
        <f t="array" ref="P187">IFERROR(IFERROR(IFERROR(IF(TODAY()&gt;=$H186,VLOOKUP(XLOOKUP(P$115,dds!$2:$2,dds!$4:$4),STOCKHISTORY($A187,XLOOKUP(P$115,dds!$2:$2,dds!$4:$4)),2,FALSE()),VLOOKUP(TODAY(),STOCKHISTORY($A187,TODAY()),2,FALSE())),VLOOKUP(TODAY()-1,STOCKHISTORY($A187,TODAY()-1),2,FALSE())),VLOOKUP(TODAY()-2,STOCKHISTORY($A187,TODAY()-2),2,FALSE())),$E97)</f>
        <v/>
      </c>
      <c r="Q187" s="368" t="str">
        <f t="array" ref="Q187">IFERROR(IFERROR(IFERROR(IF(TODAY()&gt;=$H186,VLOOKUP(XLOOKUP(Q$115,dds!$2:$2,dds!$4:$4),STOCKHISTORY($A187,XLOOKUP(Q$115,dds!$2:$2,dds!$4:$4)),2,FALSE()),VLOOKUP(TODAY(),STOCKHISTORY($A187,TODAY()),2,FALSE())),VLOOKUP(TODAY()-1,STOCKHISTORY($A187,TODAY()-1),2,FALSE())),VLOOKUP(TODAY()-2,STOCKHISTORY($A187,TODAY()-2),2,FALSE())),$E97)</f>
        <v/>
      </c>
      <c r="R187" s="368" t="str">
        <f t="array" ref="R187">IFERROR(IFERROR(IFERROR(IF(TODAY()&gt;=$H186,VLOOKUP(XLOOKUP(R$115,dds!$2:$2,dds!$4:$4),STOCKHISTORY($A187,XLOOKUP(R$115,dds!$2:$2,dds!$4:$4)),2,FALSE()),VLOOKUP(TODAY(),STOCKHISTORY($A187,TODAY()),2,FALSE())),VLOOKUP(TODAY()-1,STOCKHISTORY($A187,TODAY()-1),2,FALSE())),VLOOKUP(TODAY()-2,STOCKHISTORY($A187,TODAY()-2),2,FALSE())),$E97)</f>
        <v/>
      </c>
      <c r="S187" s="368" t="str">
        <f t="array" ref="S187">IFERROR(IFERROR(IFERROR(IF(TODAY()&gt;=$H186,VLOOKUP(XLOOKUP(S$115,dds!$2:$2,dds!$4:$4),STOCKHISTORY($A187,XLOOKUP(S$115,dds!$2:$2,dds!$4:$4)),2,FALSE()),VLOOKUP(TODAY(),STOCKHISTORY($A187,TODAY()),2,FALSE())),VLOOKUP(TODAY()-1,STOCKHISTORY($A187,TODAY()-1),2,FALSE())),VLOOKUP(TODAY()-2,STOCKHISTORY($A187,TODAY()-2),2,FALSE())),$E97)</f>
        <v/>
      </c>
      <c r="T187" s="368" t="str">
        <f t="array" ref="T187">IFERROR(IFERROR(IFERROR(IF(TODAY()&gt;=$H186,VLOOKUP(XLOOKUP(T$115,dds!$2:$2,dds!$4:$4),STOCKHISTORY($A187,XLOOKUP(T$115,dds!$2:$2,dds!$4:$4)),2,FALSE()),VLOOKUP(TODAY(),STOCKHISTORY($A187,TODAY()),2,FALSE())),VLOOKUP(TODAY()-1,STOCKHISTORY($A187,TODAY()-1),2,FALSE())),VLOOKUP(TODAY()-2,STOCKHISTORY($A187,TODAY()-2),2,FALSE())),$E97)</f>
        <v/>
      </c>
      <c r="U187" s="368" t="str">
        <f t="array" ref="U187">IFERROR(IFERROR(IFERROR(IF(TODAY()&gt;=$H186,VLOOKUP(XLOOKUP(U$115,dds!$2:$2,dds!$4:$4),STOCKHISTORY($A187,XLOOKUP(U$115,dds!$2:$2,dds!$4:$4)),2,FALSE()),VLOOKUP(TODAY(),STOCKHISTORY($A187,TODAY()),2,FALSE())),VLOOKUP(TODAY()-1,STOCKHISTORY($A187,TODAY()-1),2,FALSE())),VLOOKUP(TODAY()-2,STOCKHISTORY($A187,TODAY()-2),2,FALSE())),$E97)</f>
        <v/>
      </c>
      <c r="V187" s="368" t="str">
        <f t="array" ref="V187">IFERROR(IFERROR(IFERROR(IF(TODAY()&gt;=$H186,VLOOKUP(XLOOKUP(V$115,dds!$2:$2,dds!$4:$4),STOCKHISTORY($A187,XLOOKUP(V$115,dds!$2:$2,dds!$4:$4)),2,FALSE()),VLOOKUP(TODAY(),STOCKHISTORY($A187,TODAY()),2,FALSE())),VLOOKUP(TODAY()-1,STOCKHISTORY($A187,TODAY()-1),2,FALSE())),VLOOKUP(TODAY()-2,STOCKHISTORY($A187,TODAY()-2),2,FALSE())),$E97)</f>
        <v/>
      </c>
      <c r="W187" s="368" t="str">
        <f t="array" ref="W187">IFERROR(IFERROR(IFERROR(IF(TODAY()&gt;=$H186,VLOOKUP(XLOOKUP(W$115,dds!$2:$2,dds!$4:$4),STOCKHISTORY($A187,XLOOKUP(W$115,dds!$2:$2,dds!$4:$4)),2,FALSE()),VLOOKUP(TODAY(),STOCKHISTORY($A187,TODAY()),2,FALSE())),VLOOKUP(TODAY()-1,STOCKHISTORY($A187,TODAY()-1),2,FALSE())),VLOOKUP(TODAY()-2,STOCKHISTORY($A187,TODAY()-2),2,FALSE())),$E97)</f>
        <v/>
      </c>
      <c r="X187" s="368" t="str">
        <f t="array" ref="X187">IFERROR(IFERROR(IFERROR(IF(TODAY()&gt;=$H186,VLOOKUP(XLOOKUP(X$115,dds!$2:$2,dds!$4:$4),STOCKHISTORY($A187,XLOOKUP(X$115,dds!$2:$2,dds!$4:$4)),2,FALSE()),VLOOKUP(TODAY(),STOCKHISTORY($A187,TODAY()),2,FALSE())),VLOOKUP(TODAY()-1,STOCKHISTORY($A187,TODAY()-1),2,FALSE())),VLOOKUP(TODAY()-2,STOCKHISTORY($A187,TODAY()-2),2,FALSE())),$E97)</f>
        <v/>
      </c>
      <c r="Y187" s="368" t="str">
        <f t="array" ref="Y187">IFERROR(IFERROR(IFERROR(IF(TODAY()&gt;=$H186,VLOOKUP(XLOOKUP(Y$115,dds!$2:$2,dds!$4:$4),STOCKHISTORY($A187,XLOOKUP(Y$115,dds!$2:$2,dds!$4:$4)),2,FALSE()),VLOOKUP(TODAY(),STOCKHISTORY($A187,TODAY()),2,FALSE())),VLOOKUP(TODAY()-1,STOCKHISTORY($A187,TODAY()-1),2,FALSE())),VLOOKUP(TODAY()-2,STOCKHISTORY($A187,TODAY()-2),2,FALSE())),$E97)</f>
        <v/>
      </c>
      <c r="Z187" s="368" t="str">
        <f t="array" ref="Z187">IFERROR(IFERROR(IFERROR(IF(TODAY()&gt;=$H186,VLOOKUP(XLOOKUP(Z$115,dds!$2:$2,dds!$4:$4),STOCKHISTORY($A187,XLOOKUP(Z$115,dds!$2:$2,dds!$4:$4)),2,FALSE()),VLOOKUP(TODAY(),STOCKHISTORY($A187,TODAY()),2,FALSE())),VLOOKUP(TODAY()-1,STOCKHISTORY($A187,TODAY()-1),2,FALSE())),VLOOKUP(TODAY()-2,STOCKHISTORY($A187,TODAY()-2),2,FALSE())),$E97)</f>
        <v/>
      </c>
      <c r="AA187" s="368" t="str">
        <f t="array" ref="AA187">IFERROR(IFERROR(IFERROR(IF(TODAY()&gt;=$H186,VLOOKUP(XLOOKUP(AA$115,dds!$2:$2,dds!$4:$4),STOCKHISTORY($A187,XLOOKUP(AA$115,dds!$2:$2,dds!$4:$4)),2,FALSE()),VLOOKUP(TODAY(),STOCKHISTORY($A187,TODAY()),2,FALSE())),VLOOKUP(TODAY()-1,STOCKHISTORY($A187,TODAY()-1),2,FALSE())),VLOOKUP(TODAY()-2,STOCKHISTORY($A187,TODAY()-2),2,FALSE())),$E97)</f>
        <v/>
      </c>
      <c r="AB187" s="368" t="str">
        <f t="array" ref="AB187">IFERROR(IFERROR(IFERROR(IF(TODAY()&gt;=$H186,VLOOKUP(XLOOKUP(AB$115,dds!$2:$2,dds!$4:$4),STOCKHISTORY($A187,XLOOKUP(AB$115,dds!$2:$2,dds!$4:$4)),2,FALSE()),VLOOKUP(TODAY(),STOCKHISTORY($A187,TODAY()),2,FALSE())),VLOOKUP(TODAY()-1,STOCKHISTORY($A187,TODAY()-1),2,FALSE())),VLOOKUP(TODAY()-2,STOCKHISTORY($A187,TODAY()-2),2,FALSE())),$E97)</f>
        <v/>
      </c>
      <c r="AC187" s="368" t="str">
        <f t="array" ref="AC187">IFERROR(IFERROR(IFERROR(IF(TODAY()&gt;=$H186,VLOOKUP(XLOOKUP(AC$115,dds!$2:$2,dds!$4:$4),STOCKHISTORY($A187,XLOOKUP(AC$115,dds!$2:$2,dds!$4:$4)),2,FALSE()),VLOOKUP(TODAY(),STOCKHISTORY($A187,TODAY()),2,FALSE())),VLOOKUP(TODAY()-1,STOCKHISTORY($A187,TODAY()-1),2,FALSE())),VLOOKUP(TODAY()-2,STOCKHISTORY($A187,TODAY()-2),2,FALSE())),$E97)</f>
        <v/>
      </c>
      <c r="AD187" s="368" t="str">
        <f t="array" ref="AD187">IFERROR(IFERROR(IFERROR(IF(TODAY()&gt;=$H186,VLOOKUP(XLOOKUP(AD$115,dds!$2:$2,dds!$4:$4),STOCKHISTORY($A187,XLOOKUP(AD$115,dds!$2:$2,dds!$4:$4)),2,FALSE()),VLOOKUP(TODAY(),STOCKHISTORY($A187,TODAY()),2,FALSE())),VLOOKUP(TODAY()-1,STOCKHISTORY($A187,TODAY()-1),2,FALSE())),VLOOKUP(TODAY()-2,STOCKHISTORY($A187,TODAY()-2),2,FALSE())),$E97)</f>
        <v/>
      </c>
      <c r="AE187" s="368" t="str">
        <f t="array" ref="AE187">IFERROR(IFERROR(IFERROR(IF(TODAY()&gt;=$H186,VLOOKUP(XLOOKUP(AE$115,dds!$2:$2,dds!$4:$4),STOCKHISTORY($A187,XLOOKUP(AE$115,dds!$2:$2,dds!$4:$4)),2,FALSE()),VLOOKUP(TODAY(),STOCKHISTORY($A187,TODAY()),2,FALSE())),VLOOKUP(TODAY()-1,STOCKHISTORY($A187,TODAY()-1),2,FALSE())),VLOOKUP(TODAY()-2,STOCKHISTORY($A187,TODAY()-2),2,FALSE())),$E97)</f>
        <v/>
      </c>
      <c r="AF187" s="368" t="str">
        <f t="array" ref="AF187">IFERROR(IFERROR(IFERROR(IF(TODAY()&gt;=$H186,VLOOKUP(XLOOKUP(AF$115,dds!$2:$2,dds!$4:$4),STOCKHISTORY($A187,XLOOKUP(AF$115,dds!$2:$2,dds!$4:$4)),2,FALSE()),VLOOKUP(TODAY(),STOCKHISTORY($A187,TODAY()),2,FALSE())),VLOOKUP(TODAY()-1,STOCKHISTORY($A187,TODAY()-1),2,FALSE())),VLOOKUP(TODAY()-2,STOCKHISTORY($A187,TODAY()-2),2,FALSE())),$E97)</f>
        <v/>
      </c>
      <c r="AG187" s="368" t="str">
        <f t="array" ref="AG187">IFERROR(IFERROR(IFERROR(IF(TODAY()&gt;=$H186,VLOOKUP(XLOOKUP(AG$115,dds!$2:$2,dds!$4:$4),STOCKHISTORY($A187,XLOOKUP(AG$115,dds!$2:$2,dds!$4:$4)),2,FALSE()),VLOOKUP(TODAY(),STOCKHISTORY($A187,TODAY()),2,FALSE())),VLOOKUP(TODAY()-1,STOCKHISTORY($A187,TODAY()-1),2,FALSE())),VLOOKUP(TODAY()-2,STOCKHISTORY($A187,TODAY()-2),2,FALSE())),$E97)</f>
        <v/>
      </c>
      <c r="AH187" s="368" t="str">
        <f t="array" ref="AH187">IFERROR(IFERROR(IFERROR(IF(TODAY()&gt;=$H186,VLOOKUP(XLOOKUP(AH$115,dds!$2:$2,dds!$4:$4),STOCKHISTORY($A187,XLOOKUP(AH$115,dds!$2:$2,dds!$4:$4)),2,FALSE()),VLOOKUP(TODAY(),STOCKHISTORY($A187,TODAY()),2,FALSE())),VLOOKUP(TODAY()-1,STOCKHISTORY($A187,TODAY()-1),2,FALSE())),VLOOKUP(TODAY()-2,STOCKHISTORY($A187,TODAY()-2),2,FALSE())),$E97)</f>
        <v/>
      </c>
      <c r="AI187" s="368" t="str">
        <f t="array" ref="AI187">IFERROR(IFERROR(IFERROR(IF(TODAY()&gt;=$H186,VLOOKUP(XLOOKUP(AI$115,dds!$2:$2,dds!$4:$4),STOCKHISTORY($A187,XLOOKUP(AI$115,dds!$2:$2,dds!$4:$4)),2,FALSE()),VLOOKUP(TODAY(),STOCKHISTORY($A187,TODAY()),2,FALSE())),VLOOKUP(TODAY()-1,STOCKHISTORY($A187,TODAY()-1),2,FALSE())),VLOOKUP(TODAY()-2,STOCKHISTORY($A187,TODAY()-2),2,FALSE())),$E97)</f>
        <v/>
      </c>
      <c r="AJ187" s="368" t="str">
        <f t="array" ref="AJ187">IFERROR(IFERROR(IFERROR(IF(TODAY()&gt;=$H186,VLOOKUP(XLOOKUP(AJ$115,dds!$2:$2,dds!$4:$4),STOCKHISTORY($A187,XLOOKUP(AJ$115,dds!$2:$2,dds!$4:$4)),2,FALSE()),VLOOKUP(TODAY(),STOCKHISTORY($A187,TODAY()),2,FALSE())),VLOOKUP(TODAY()-1,STOCKHISTORY($A187,TODAY()-1),2,FALSE())),VLOOKUP(TODAY()-2,STOCKHISTORY($A187,TODAY()-2),2,FALSE())),$E97)</f>
        <v/>
      </c>
      <c r="AK187" s="368" t="str">
        <f t="array" ref="AK187">IFERROR(IFERROR(IFERROR(IF(TODAY()&gt;=$H186,VLOOKUP(XLOOKUP(AK$115,dds!$2:$2,dds!$4:$4),STOCKHISTORY($A187,XLOOKUP(AK$115,dds!$2:$2,dds!$4:$4)),2,FALSE()),VLOOKUP(TODAY(),STOCKHISTORY($A187,TODAY()),2,FALSE())),VLOOKUP(TODAY()-1,STOCKHISTORY($A187,TODAY()-1),2,FALSE())),VLOOKUP(TODAY()-2,STOCKHISTORY($A187,TODAY()-2),2,FALSE())),$E97)</f>
        <v/>
      </c>
      <c r="AL187" s="368" t="str">
        <f t="array" ref="AL187">IFERROR(IFERROR(IFERROR(IF(TODAY()&gt;=$H186,VLOOKUP(XLOOKUP(AL$115,dds!$2:$2,dds!$4:$4),STOCKHISTORY($A187,XLOOKUP(AL$115,dds!$2:$2,dds!$4:$4)),2,FALSE()),VLOOKUP(TODAY(),STOCKHISTORY($A187,TODAY()),2,FALSE())),VLOOKUP(TODAY()-1,STOCKHISTORY($A187,TODAY()-1),2,FALSE())),VLOOKUP(TODAY()-2,STOCKHISTORY($A187,TODAY()-2),2,FALSE())),$E97)</f>
        <v/>
      </c>
      <c r="AM187" s="368" t="str">
        <f t="array" ref="AM187">IFERROR(IFERROR(IFERROR(IF(TODAY()&gt;=$H186,VLOOKUP(XLOOKUP(AM$115,dds!$2:$2,dds!$4:$4),STOCKHISTORY($A187,XLOOKUP(AM$115,dds!$2:$2,dds!$4:$4)),2,FALSE()),VLOOKUP(TODAY(),STOCKHISTORY($A187,TODAY()),2,FALSE())),VLOOKUP(TODAY()-1,STOCKHISTORY($A187,TODAY()-1),2,FALSE())),VLOOKUP(TODAY()-2,STOCKHISTORY($A187,TODAY()-2),2,FALSE())),$E97)</f>
        <v/>
      </c>
      <c r="AN187" s="368" t="str">
        <f t="array" ref="AN187">IFERROR(IFERROR(IFERROR(IF(TODAY()&gt;=$H186,VLOOKUP(XLOOKUP(AN$115,dds!$2:$2,dds!$4:$4),STOCKHISTORY($A187,XLOOKUP(AN$115,dds!$2:$2,dds!$4:$4)),2,FALSE()),VLOOKUP(TODAY(),STOCKHISTORY($A187,TODAY()),2,FALSE())),VLOOKUP(TODAY()-1,STOCKHISTORY($A187,TODAY()-1),2,FALSE())),VLOOKUP(TODAY()-2,STOCKHISTORY($A187,TODAY()-2),2,FALSE())),$E97)</f>
        <v/>
      </c>
      <c r="AO187" s="368" t="str">
        <f t="array" ref="AO187">IFERROR(IFERROR(IFERROR(IF(TODAY()&gt;=$H186,VLOOKUP(XLOOKUP(AO$115,dds!$2:$2,dds!$4:$4),STOCKHISTORY($A187,XLOOKUP(AO$115,dds!$2:$2,dds!$4:$4)),2,FALSE()),VLOOKUP(TODAY(),STOCKHISTORY($A187,TODAY()),2,FALSE())),VLOOKUP(TODAY()-1,STOCKHISTORY($A187,TODAY()-1),2,FALSE())),VLOOKUP(TODAY()-2,STOCKHISTORY($A187,TODAY()-2),2,FALSE())),$E97)</f>
        <v/>
      </c>
      <c r="AP187" s="368" t="str">
        <f t="array" ref="AP187">IFERROR(IFERROR(IFERROR(IF(TODAY()&gt;=$H186,VLOOKUP(XLOOKUP(AP$115,dds!$2:$2,dds!$4:$4),STOCKHISTORY($A187,XLOOKUP(AP$115,dds!$2:$2,dds!$4:$4)),2,FALSE()),VLOOKUP(TODAY(),STOCKHISTORY($A187,TODAY()),2,FALSE())),VLOOKUP(TODAY()-1,STOCKHISTORY($A187,TODAY()-1),2,FALSE())),VLOOKUP(TODAY()-2,STOCKHISTORY($A187,TODAY()-2),2,FALSE())),$E97)</f>
        <v/>
      </c>
      <c r="AQ187" s="368" t="str">
        <f t="array" ref="AQ187">IFERROR(IFERROR(IFERROR(IF(TODAY()&gt;=$H186,VLOOKUP(XLOOKUP(AQ$115,dds!$2:$2,dds!$4:$4),STOCKHISTORY($A187,XLOOKUP(AQ$115,dds!$2:$2,dds!$4:$4)),2,FALSE()),VLOOKUP(TODAY(),STOCKHISTORY($A187,TODAY()),2,FALSE())),VLOOKUP(TODAY()-1,STOCKHISTORY($A187,TODAY()-1),2,FALSE())),VLOOKUP(TODAY()-2,STOCKHISTORY($A187,TODAY()-2),2,FALSE())),$E97)</f>
        <v/>
      </c>
      <c r="AR187" s="368" t="str">
        <f t="array" ref="AR187">IFERROR(IFERROR(IFERROR(IF(TODAY()&gt;=$H186,VLOOKUP(XLOOKUP(AR$115,dds!$2:$2,dds!$4:$4),STOCKHISTORY($A187,XLOOKUP(AR$115,dds!$2:$2,dds!$4:$4)),2,FALSE()),VLOOKUP(TODAY(),STOCKHISTORY($A187,TODAY()),2,FALSE())),VLOOKUP(TODAY()-1,STOCKHISTORY($A187,TODAY()-1),2,FALSE())),VLOOKUP(TODAY()-2,STOCKHISTORY($A187,TODAY()-2),2,FALSE())),$E97)</f>
        <v/>
      </c>
      <c r="AS187" s="368" t="str">
        <f t="array" ref="AS187">IFERROR(IFERROR(IFERROR(IF(TODAY()&gt;=$H186,VLOOKUP(XLOOKUP(AS$115,dds!$2:$2,dds!$4:$4),STOCKHISTORY($A187,XLOOKUP(AS$115,dds!$2:$2,dds!$4:$4)),2,FALSE()),VLOOKUP(TODAY(),STOCKHISTORY($A187,TODAY()),2,FALSE())),VLOOKUP(TODAY()-1,STOCKHISTORY($A187,TODAY()-1),2,FALSE())),VLOOKUP(TODAY()-2,STOCKHISTORY($A187,TODAY()-2),2,FALSE())),$E97)</f>
        <v/>
      </c>
      <c r="AT187" s="368" t="str">
        <f t="array" ref="AT187">IFERROR(IFERROR(IFERROR(IF(TODAY()&gt;=$H186,VLOOKUP(XLOOKUP(AT$115,dds!$2:$2,dds!$4:$4),STOCKHISTORY($A187,XLOOKUP(AT$115,dds!$2:$2,dds!$4:$4)),2,FALSE()),VLOOKUP(TODAY(),STOCKHISTORY($A187,TODAY()),2,FALSE())),VLOOKUP(TODAY()-1,STOCKHISTORY($A187,TODAY()-1),2,FALSE())),VLOOKUP(TODAY()-2,STOCKHISTORY($A187,TODAY()-2),2,FALSE())),$E97)</f>
        <v/>
      </c>
      <c r="AU187" s="368" t="str">
        <f t="array" ref="AU187">IFERROR(IFERROR(IFERROR(IF(TODAY()&gt;=$H186,VLOOKUP(XLOOKUP(AU$115,dds!$2:$2,dds!$4:$4),STOCKHISTORY($A187,XLOOKUP(AU$115,dds!$2:$2,dds!$4:$4)),2,FALSE()),VLOOKUP(TODAY(),STOCKHISTORY($A187,TODAY()),2,FALSE())),VLOOKUP(TODAY()-1,STOCKHISTORY($A187,TODAY()-1),2,FALSE())),VLOOKUP(TODAY()-2,STOCKHISTORY($A187,TODAY()-2),2,FALSE())),$E97)</f>
        <v/>
      </c>
      <c r="AV187" s="368" t="str">
        <f t="array" ref="AV187">IFERROR(IFERROR(IFERROR(IF(TODAY()&gt;=$H186,VLOOKUP(XLOOKUP(AV$115,dds!$2:$2,dds!$4:$4),STOCKHISTORY($A187,XLOOKUP(AV$115,dds!$2:$2,dds!$4:$4)),2,FALSE()),VLOOKUP(TODAY(),STOCKHISTORY($A187,TODAY()),2,FALSE())),VLOOKUP(TODAY()-1,STOCKHISTORY($A187,TODAY()-1),2,FALSE())),VLOOKUP(TODAY()-2,STOCKHISTORY($A187,TODAY()-2),2,FALSE())),$E97)</f>
        <v/>
      </c>
      <c r="AW187" s="368" t="str">
        <f t="array" ref="AW187">IFERROR(IFERROR(IFERROR(IF(TODAY()&gt;=$H186,VLOOKUP(XLOOKUP(AW$115,dds!$2:$2,dds!$4:$4),STOCKHISTORY($A187,XLOOKUP(AW$115,dds!$2:$2,dds!$4:$4)),2,FALSE()),VLOOKUP(TODAY(),STOCKHISTORY($A187,TODAY()),2,FALSE())),VLOOKUP(TODAY()-1,STOCKHISTORY($A187,TODAY()-1),2,FALSE())),VLOOKUP(TODAY()-2,STOCKHISTORY($A187,TODAY()-2),2,FALSE())),$E97)</f>
        <v/>
      </c>
      <c r="AX187" s="368" t="str">
        <f t="array" ref="AX187">IFERROR(IFERROR(IFERROR(IF(TODAY()&gt;=$H186,VLOOKUP(XLOOKUP(AX$115,dds!$2:$2,dds!$4:$4),STOCKHISTORY($A187,XLOOKUP(AX$115,dds!$2:$2,dds!$4:$4)),2,FALSE()),VLOOKUP(TODAY(),STOCKHISTORY($A187,TODAY()),2,FALSE())),VLOOKUP(TODAY()-1,STOCKHISTORY($A187,TODAY()-1),2,FALSE())),VLOOKUP(TODAY()-2,STOCKHISTORY($A187,TODAY()-2),2,FALSE())),$E97)</f>
        <v/>
      </c>
      <c r="AY187" s="368" t="str">
        <f t="array" ref="AY187">IFERROR(IFERROR(IFERROR(IF(TODAY()&gt;=$H186,VLOOKUP(XLOOKUP(AY$115,dds!$2:$2,dds!$4:$4),STOCKHISTORY($A187,XLOOKUP(AY$115,dds!$2:$2,dds!$4:$4)),2,FALSE()),VLOOKUP(TODAY(),STOCKHISTORY($A187,TODAY()),2,FALSE())),VLOOKUP(TODAY()-1,STOCKHISTORY($A187,TODAY()-1),2,FALSE())),VLOOKUP(TODAY()-2,STOCKHISTORY($A187,TODAY()-2),2,FALSE())),$E97)</f>
        <v/>
      </c>
      <c r="AZ187" s="368" t="str">
        <f t="array" ref="AZ187">IFERROR(IFERROR(IFERROR(IF(TODAY()&gt;=$H186,VLOOKUP(XLOOKUP(AZ$115,dds!$2:$2,dds!$4:$4),STOCKHISTORY($A187,XLOOKUP(AZ$115,dds!$2:$2,dds!$4:$4)),2,FALSE()),VLOOKUP(TODAY(),STOCKHISTORY($A187,TODAY()),2,FALSE())),VLOOKUP(TODAY()-1,STOCKHISTORY($A187,TODAY()-1),2,FALSE())),VLOOKUP(TODAY()-2,STOCKHISTORY($A187,TODAY()-2),2,FALSE())),$E97)</f>
        <v/>
      </c>
      <c r="BA187" s="368" t="str">
        <f t="array" ref="BA187">IFERROR(IFERROR(IFERROR(IF(TODAY()&gt;=$H186,VLOOKUP(XLOOKUP(BA$115,dds!$2:$2,dds!$4:$4),STOCKHISTORY($A187,XLOOKUP(BA$115,dds!$2:$2,dds!$4:$4)),2,FALSE()),VLOOKUP(TODAY(),STOCKHISTORY($A187,TODAY()),2,FALSE())),VLOOKUP(TODAY()-1,STOCKHISTORY($A187,TODAY()-1),2,FALSE())),VLOOKUP(TODAY()-2,STOCKHISTORY($A187,TODAY()-2),2,FALSE())),$E97)</f>
        <v/>
      </c>
      <c r="BB187" s="368" t="str">
        <f t="array" ref="BB187">IFERROR(IFERROR(IFERROR(IF(TODAY()&gt;=$H186,VLOOKUP(XLOOKUP(BB$115,dds!$2:$2,dds!$4:$4),STOCKHISTORY($A187,XLOOKUP(BB$115,dds!$2:$2,dds!$4:$4)),2,FALSE()),VLOOKUP(TODAY(),STOCKHISTORY($A187,TODAY()),2,FALSE())),VLOOKUP(TODAY()-1,STOCKHISTORY($A187,TODAY()-1),2,FALSE())),VLOOKUP(TODAY()-2,STOCKHISTORY($A187,TODAY()-2),2,FALSE())),$E97)</f>
        <v/>
      </c>
      <c r="BC187" s="368" t="str">
        <f t="array" ref="BC187">IFERROR(IFERROR(IFERROR(IF(TODAY()&gt;=$H186,VLOOKUP(XLOOKUP(BC$115,dds!$2:$2,dds!$4:$4),STOCKHISTORY($A187,XLOOKUP(BC$115,dds!$2:$2,dds!$4:$4)),2,FALSE()),VLOOKUP(TODAY(),STOCKHISTORY($A187,TODAY()),2,FALSE())),VLOOKUP(TODAY()-1,STOCKHISTORY($A187,TODAY()-1),2,FALSE())),VLOOKUP(TODAY()-2,STOCKHISTORY($A187,TODAY()-2),2,FALSE())),$E97)</f>
        <v/>
      </c>
      <c r="BD187" s="368" t="str">
        <f t="array" ref="BD187">IFERROR(IFERROR(IFERROR(IF(TODAY()&gt;=$H186,VLOOKUP(XLOOKUP(BD$115,dds!$2:$2,dds!$4:$4),STOCKHISTORY($A187,XLOOKUP(BD$115,dds!$2:$2,dds!$4:$4)),2,FALSE()),VLOOKUP(TODAY(),STOCKHISTORY($A187,TODAY()),2,FALSE())),VLOOKUP(TODAY()-1,STOCKHISTORY($A187,TODAY()-1),2,FALSE())),VLOOKUP(TODAY()-2,STOCKHISTORY($A187,TODAY()-2),2,FALSE())),$E97)</f>
        <v/>
      </c>
      <c r="BE187" s="368" t="str">
        <f t="array" ref="BE187">IFERROR(IFERROR(IFERROR(IF(TODAY()&gt;=$H186,VLOOKUP(XLOOKUP(BE$115,dds!$2:$2,dds!$4:$4),STOCKHISTORY($A187,XLOOKUP(BE$115,dds!$2:$2,dds!$4:$4)),2,FALSE()),VLOOKUP(TODAY(),STOCKHISTORY($A187,TODAY()),2,FALSE())),VLOOKUP(TODAY()-1,STOCKHISTORY($A187,TODAY()-1),2,FALSE())),VLOOKUP(TODAY()-2,STOCKHISTORY($A187,TODAY()-2),2,FALSE())),$E97)</f>
        <v/>
      </c>
      <c r="BF187" s="368" t="str">
        <f t="array" ref="BF187">IFERROR(IFERROR(IFERROR(IF(TODAY()&gt;=$H186,VLOOKUP(XLOOKUP(BF$115,dds!$2:$2,dds!$4:$4),STOCKHISTORY($A187,XLOOKUP(BF$115,dds!$2:$2,dds!$4:$4)),2,FALSE()),VLOOKUP(TODAY(),STOCKHISTORY($A187,TODAY()),2,FALSE())),VLOOKUP(TODAY()-1,STOCKHISTORY($A187,TODAY()-1),2,FALSE())),VLOOKUP(TODAY()-2,STOCKHISTORY($A187,TODAY()-2),2,FALSE())),$E97)</f>
        <v/>
      </c>
      <c r="BG187" s="368" t="str">
        <f t="array" ref="BG187">IFERROR(IFERROR(IFERROR(IF(TODAY()&gt;=$H186,VLOOKUP(XLOOKUP(BG$115,dds!$2:$2,dds!$4:$4),STOCKHISTORY($A187,XLOOKUP(BG$115,dds!$2:$2,dds!$4:$4)),2,FALSE()),VLOOKUP(TODAY(),STOCKHISTORY($A187,TODAY()),2,FALSE())),VLOOKUP(TODAY()-1,STOCKHISTORY($A187,TODAY()-1),2,FALSE())),VLOOKUP(TODAY()-2,STOCKHISTORY($A187,TODAY()-2),2,FALSE())),$E97)</f>
        <v/>
      </c>
      <c r="BH187" s="368" t="str">
        <f t="array" ref="BH187">IFERROR(IFERROR(IFERROR(IF(TODAY()&gt;=$H186,VLOOKUP(XLOOKUP(BH$115,dds!$2:$2,dds!$4:$4),STOCKHISTORY($A187,XLOOKUP(BH$115,dds!$2:$2,dds!$4:$4)),2,FALSE()),VLOOKUP(TODAY(),STOCKHISTORY($A187,TODAY()),2,FALSE())),VLOOKUP(TODAY()-1,STOCKHISTORY($A187,TODAY()-1),2,FALSE())),VLOOKUP(TODAY()-2,STOCKHISTORY($A187,TODAY()-2),2,FALSE())),$E97)</f>
        <v/>
      </c>
      <c r="BI187" s="368" t="str">
        <f t="array" ref="BI187">IFERROR(IFERROR(IFERROR(IF(TODAY()&gt;=$H186,VLOOKUP(XLOOKUP(BI$115,dds!$2:$2,dds!$4:$4),STOCKHISTORY($A187,XLOOKUP(BI$115,dds!$2:$2,dds!$4:$4)),2,FALSE()),VLOOKUP(TODAY(),STOCKHISTORY($A187,TODAY()),2,FALSE())),VLOOKUP(TODAY()-1,STOCKHISTORY($A187,TODAY()-1),2,FALSE())),VLOOKUP(TODAY()-2,STOCKHISTORY($A187,TODAY()-2),2,FALSE())),$E97)</f>
        <v/>
      </c>
      <c r="BJ187" s="368" t="str">
        <f t="array" ref="BJ187">IFERROR(IFERROR(IFERROR(IF(TODAY()&gt;=$H186,VLOOKUP(XLOOKUP(BJ$115,dds!$2:$2,dds!$4:$4),STOCKHISTORY($A187,XLOOKUP(BJ$115,dds!$2:$2,dds!$4:$4)),2,FALSE()),VLOOKUP(TODAY(),STOCKHISTORY($A187,TODAY()),2,FALSE())),VLOOKUP(TODAY()-1,STOCKHISTORY($A187,TODAY()-1),2,FALSE())),VLOOKUP(TODAY()-2,STOCKHISTORY($A187,TODAY()-2),2,FALSE())),$E97)</f>
        <v/>
      </c>
      <c r="BK187" s="368" t="str">
        <f t="array" ref="BK187">IFERROR(IFERROR(IFERROR(IF(TODAY()&gt;=$H186,VLOOKUP(XLOOKUP(BK$115,dds!$2:$2,dds!$4:$4),STOCKHISTORY($A187,XLOOKUP(BK$115,dds!$2:$2,dds!$4:$4)),2,FALSE()),VLOOKUP(TODAY(),STOCKHISTORY($A187,TODAY()),2,FALSE())),VLOOKUP(TODAY()-1,STOCKHISTORY($A187,TODAY()-1),2,FALSE())),VLOOKUP(TODAY()-2,STOCKHISTORY($A187,TODAY()-2),2,FALSE())),$E97)</f>
        <v/>
      </c>
      <c r="BL187" s="368" t="str">
        <f t="array" ref="BL187">IFERROR(IFERROR(IFERROR(IF(TODAY()&gt;=$H186,VLOOKUP(XLOOKUP(BL$115,dds!$2:$2,dds!$4:$4),STOCKHISTORY($A187,XLOOKUP(BL$115,dds!$2:$2,dds!$4:$4)),2,FALSE()),VLOOKUP(TODAY(),STOCKHISTORY($A187,TODAY()),2,FALSE())),VLOOKUP(TODAY()-1,STOCKHISTORY($A187,TODAY()-1),2,FALSE())),VLOOKUP(TODAY()-2,STOCKHISTORY($A187,TODAY()-2),2,FALSE())),$E97)</f>
        <v/>
      </c>
    </row>
    <row r="188" ht="14.25" customHeight="1">
      <c r="A188" s="367"/>
      <c r="B188" s="367"/>
      <c r="C188" s="440" t="str">
        <f t="shared" si="2"/>
        <v/>
      </c>
      <c r="D188" s="367"/>
      <c r="E188" s="368" t="str">
        <f t="array" ref="E188">IFERROR(IFERROR(IFERROR(IF(TODAY()&gt;=$H187,VLOOKUP(XLOOKUP(E$115,dds!$2:$2,dds!$4:$4),STOCKHISTORY($A188,XLOOKUP(E$115,dds!$2:$2,dds!$4:$4)),2,FALSE()),VLOOKUP(TODAY(),STOCKHISTORY($A188,TODAY()),2,FALSE())),VLOOKUP(TODAY()-1,STOCKHISTORY($A188,TODAY()-1),2,FALSE())),VLOOKUP(TODAY()-2,STOCKHISTORY($A188,TODAY()-2),2,FALSE())),$E98)</f>
        <v/>
      </c>
      <c r="F188" s="368" t="str">
        <f t="array" ref="F188">IFERROR(IFERROR(IFERROR(IF(TODAY()&gt;=$H187,VLOOKUP(XLOOKUP(F$115,dds!$2:$2,dds!$4:$4),STOCKHISTORY($A188,XLOOKUP(F$115,dds!$2:$2,dds!$4:$4)),2,FALSE()),VLOOKUP(TODAY(),STOCKHISTORY($A188,TODAY()),2,FALSE())),VLOOKUP(TODAY()-1,STOCKHISTORY($A188,TODAY()-1),2,FALSE())),VLOOKUP(TODAY()-2,STOCKHISTORY($A188,TODAY()-2),2,FALSE())),$E98)</f>
        <v/>
      </c>
      <c r="G188" s="368" t="str">
        <f t="array" ref="G188">IFERROR(IFERROR(IFERROR(IF(TODAY()&gt;=$H187,VLOOKUP(XLOOKUP(G$115,dds!$2:$2,dds!$4:$4),STOCKHISTORY($A188,XLOOKUP(G$115,dds!$2:$2,dds!$4:$4)),2,FALSE()),VLOOKUP(TODAY(),STOCKHISTORY($A188,TODAY()),2,FALSE())),VLOOKUP(TODAY()-1,STOCKHISTORY($A188,TODAY()-1),2,FALSE())),VLOOKUP(TODAY()-2,STOCKHISTORY($A188,TODAY()-2),2,FALSE())),$E98)</f>
        <v/>
      </c>
      <c r="H188" s="368" t="str">
        <f t="array" ref="H188">IFERROR(IFERROR(IFERROR(IF(TODAY()&gt;=$H187,VLOOKUP(XLOOKUP(H$115,dds!$2:$2,dds!$4:$4),STOCKHISTORY($A188,XLOOKUP(H$115,dds!$2:$2,dds!$4:$4)),2,FALSE()),VLOOKUP(TODAY(),STOCKHISTORY($A188,TODAY()),2,FALSE())),VLOOKUP(TODAY()-1,STOCKHISTORY($A188,TODAY()-1),2,FALSE())),VLOOKUP(TODAY()-2,STOCKHISTORY($A188,TODAY()-2),2,FALSE())),$E98)</f>
        <v/>
      </c>
      <c r="I188" s="368" t="str">
        <f t="array" ref="I188">IFERROR(IFERROR(IFERROR(IF(TODAY()&gt;=$H187,VLOOKUP(XLOOKUP(I$115,dds!$2:$2,dds!$4:$4),STOCKHISTORY($A188,XLOOKUP(I$115,dds!$2:$2,dds!$4:$4)),2,FALSE()),VLOOKUP(TODAY(),STOCKHISTORY($A188,TODAY()),2,FALSE())),VLOOKUP(TODAY()-1,STOCKHISTORY($A188,TODAY()-1),2,FALSE())),VLOOKUP(TODAY()-2,STOCKHISTORY($A188,TODAY()-2),2,FALSE())),$E98)</f>
        <v/>
      </c>
      <c r="J188" s="368" t="str">
        <f t="array" ref="J188">IFERROR(IFERROR(IFERROR(IF(TODAY()&gt;=$H187,VLOOKUP(XLOOKUP(J$115,dds!$2:$2,dds!$4:$4),STOCKHISTORY($A188,XLOOKUP(J$115,dds!$2:$2,dds!$4:$4)),2,FALSE()),VLOOKUP(TODAY(),STOCKHISTORY($A188,TODAY()),2,FALSE())),VLOOKUP(TODAY()-1,STOCKHISTORY($A188,TODAY()-1),2,FALSE())),VLOOKUP(TODAY()-2,STOCKHISTORY($A188,TODAY()-2),2,FALSE())),$E98)</f>
        <v/>
      </c>
      <c r="K188" s="368" t="str">
        <f t="array" ref="K188">IFERROR(IFERROR(IFERROR(IF(TODAY()&gt;=$H187,VLOOKUP(XLOOKUP(K$115,dds!$2:$2,dds!$4:$4),STOCKHISTORY($A188,XLOOKUP(K$115,dds!$2:$2,dds!$4:$4)),2,FALSE()),VLOOKUP(TODAY(),STOCKHISTORY($A188,TODAY()),2,FALSE())),VLOOKUP(TODAY()-1,STOCKHISTORY($A188,TODAY()-1),2,FALSE())),VLOOKUP(TODAY()-2,STOCKHISTORY($A188,TODAY()-2),2,FALSE())),$E98)</f>
        <v/>
      </c>
      <c r="L188" s="368" t="str">
        <f t="array" ref="L188">IFERROR(IFERROR(IFERROR(IF(TODAY()&gt;=$H187,VLOOKUP(XLOOKUP(L$115,dds!$2:$2,dds!$4:$4),STOCKHISTORY($A188,XLOOKUP(L$115,dds!$2:$2,dds!$4:$4)),2,FALSE()),VLOOKUP(TODAY(),STOCKHISTORY($A188,TODAY()),2,FALSE())),VLOOKUP(TODAY()-1,STOCKHISTORY($A188,TODAY()-1),2,FALSE())),VLOOKUP(TODAY()-2,STOCKHISTORY($A188,TODAY()-2),2,FALSE())),$E98)</f>
        <v/>
      </c>
      <c r="M188" s="368" t="str">
        <f t="array" ref="M188">IFERROR(IFERROR(IFERROR(IF(TODAY()&gt;=$H187,VLOOKUP(XLOOKUP(M$115,dds!$2:$2,dds!$4:$4),STOCKHISTORY($A188,XLOOKUP(M$115,dds!$2:$2,dds!$4:$4)),2,FALSE()),VLOOKUP(TODAY(),STOCKHISTORY($A188,TODAY()),2,FALSE())),VLOOKUP(TODAY()-1,STOCKHISTORY($A188,TODAY()-1),2,FALSE())),VLOOKUP(TODAY()-2,STOCKHISTORY($A188,TODAY()-2),2,FALSE())),$E98)</f>
        <v/>
      </c>
      <c r="N188" s="368" t="str">
        <f t="array" ref="N188">IFERROR(IFERROR(IFERROR(IF(TODAY()&gt;=$H187,VLOOKUP(XLOOKUP(N$115,dds!$2:$2,dds!$4:$4),STOCKHISTORY($A188,XLOOKUP(N$115,dds!$2:$2,dds!$4:$4)),2,FALSE()),VLOOKUP(TODAY(),STOCKHISTORY($A188,TODAY()),2,FALSE())),VLOOKUP(TODAY()-1,STOCKHISTORY($A188,TODAY()-1),2,FALSE())),VLOOKUP(TODAY()-2,STOCKHISTORY($A188,TODAY()-2),2,FALSE())),$E98)</f>
        <v/>
      </c>
      <c r="O188" s="368" t="str">
        <f t="array" ref="O188">IFERROR(IFERROR(IFERROR(IF(TODAY()&gt;=$H187,VLOOKUP(XLOOKUP(O$115,dds!$2:$2,dds!$4:$4),STOCKHISTORY($A188,XLOOKUP(O$115,dds!$2:$2,dds!$4:$4)),2,FALSE()),VLOOKUP(TODAY(),STOCKHISTORY($A188,TODAY()),2,FALSE())),VLOOKUP(TODAY()-1,STOCKHISTORY($A188,TODAY()-1),2,FALSE())),VLOOKUP(TODAY()-2,STOCKHISTORY($A188,TODAY()-2),2,FALSE())),$E98)</f>
        <v/>
      </c>
      <c r="P188" s="368" t="str">
        <f t="array" ref="P188">IFERROR(IFERROR(IFERROR(IF(TODAY()&gt;=$H187,VLOOKUP(XLOOKUP(P$115,dds!$2:$2,dds!$4:$4),STOCKHISTORY($A188,XLOOKUP(P$115,dds!$2:$2,dds!$4:$4)),2,FALSE()),VLOOKUP(TODAY(),STOCKHISTORY($A188,TODAY()),2,FALSE())),VLOOKUP(TODAY()-1,STOCKHISTORY($A188,TODAY()-1),2,FALSE())),VLOOKUP(TODAY()-2,STOCKHISTORY($A188,TODAY()-2),2,FALSE())),$E98)</f>
        <v/>
      </c>
      <c r="Q188" s="368" t="str">
        <f t="array" ref="Q188">IFERROR(IFERROR(IFERROR(IF(TODAY()&gt;=$H187,VLOOKUP(XLOOKUP(Q$115,dds!$2:$2,dds!$4:$4),STOCKHISTORY($A188,XLOOKUP(Q$115,dds!$2:$2,dds!$4:$4)),2,FALSE()),VLOOKUP(TODAY(),STOCKHISTORY($A188,TODAY()),2,FALSE())),VLOOKUP(TODAY()-1,STOCKHISTORY($A188,TODAY()-1),2,FALSE())),VLOOKUP(TODAY()-2,STOCKHISTORY($A188,TODAY()-2),2,FALSE())),$E98)</f>
        <v/>
      </c>
      <c r="R188" s="368" t="str">
        <f t="array" ref="R188">IFERROR(IFERROR(IFERROR(IF(TODAY()&gt;=$H187,VLOOKUP(XLOOKUP(R$115,dds!$2:$2,dds!$4:$4),STOCKHISTORY($A188,XLOOKUP(R$115,dds!$2:$2,dds!$4:$4)),2,FALSE()),VLOOKUP(TODAY(),STOCKHISTORY($A188,TODAY()),2,FALSE())),VLOOKUP(TODAY()-1,STOCKHISTORY($A188,TODAY()-1),2,FALSE())),VLOOKUP(TODAY()-2,STOCKHISTORY($A188,TODAY()-2),2,FALSE())),$E98)</f>
        <v/>
      </c>
      <c r="S188" s="368" t="str">
        <f t="array" ref="S188">IFERROR(IFERROR(IFERROR(IF(TODAY()&gt;=$H187,VLOOKUP(XLOOKUP(S$115,dds!$2:$2,dds!$4:$4),STOCKHISTORY($A188,XLOOKUP(S$115,dds!$2:$2,dds!$4:$4)),2,FALSE()),VLOOKUP(TODAY(),STOCKHISTORY($A188,TODAY()),2,FALSE())),VLOOKUP(TODAY()-1,STOCKHISTORY($A188,TODAY()-1),2,FALSE())),VLOOKUP(TODAY()-2,STOCKHISTORY($A188,TODAY()-2),2,FALSE())),$E98)</f>
        <v/>
      </c>
      <c r="T188" s="368" t="str">
        <f t="array" ref="T188">IFERROR(IFERROR(IFERROR(IF(TODAY()&gt;=$H187,VLOOKUP(XLOOKUP(T$115,dds!$2:$2,dds!$4:$4),STOCKHISTORY($A188,XLOOKUP(T$115,dds!$2:$2,dds!$4:$4)),2,FALSE()),VLOOKUP(TODAY(),STOCKHISTORY($A188,TODAY()),2,FALSE())),VLOOKUP(TODAY()-1,STOCKHISTORY($A188,TODAY()-1),2,FALSE())),VLOOKUP(TODAY()-2,STOCKHISTORY($A188,TODAY()-2),2,FALSE())),$E98)</f>
        <v/>
      </c>
      <c r="U188" s="368" t="str">
        <f t="array" ref="U188">IFERROR(IFERROR(IFERROR(IF(TODAY()&gt;=$H187,VLOOKUP(XLOOKUP(U$115,dds!$2:$2,dds!$4:$4),STOCKHISTORY($A188,XLOOKUP(U$115,dds!$2:$2,dds!$4:$4)),2,FALSE()),VLOOKUP(TODAY(),STOCKHISTORY($A188,TODAY()),2,FALSE())),VLOOKUP(TODAY()-1,STOCKHISTORY($A188,TODAY()-1),2,FALSE())),VLOOKUP(TODAY()-2,STOCKHISTORY($A188,TODAY()-2),2,FALSE())),$E98)</f>
        <v/>
      </c>
      <c r="V188" s="368" t="str">
        <f t="array" ref="V188">IFERROR(IFERROR(IFERROR(IF(TODAY()&gt;=$H187,VLOOKUP(XLOOKUP(V$115,dds!$2:$2,dds!$4:$4),STOCKHISTORY($A188,XLOOKUP(V$115,dds!$2:$2,dds!$4:$4)),2,FALSE()),VLOOKUP(TODAY(),STOCKHISTORY($A188,TODAY()),2,FALSE())),VLOOKUP(TODAY()-1,STOCKHISTORY($A188,TODAY()-1),2,FALSE())),VLOOKUP(TODAY()-2,STOCKHISTORY($A188,TODAY()-2),2,FALSE())),$E98)</f>
        <v/>
      </c>
      <c r="W188" s="368" t="str">
        <f t="array" ref="W188">IFERROR(IFERROR(IFERROR(IF(TODAY()&gt;=$H187,VLOOKUP(XLOOKUP(W$115,dds!$2:$2,dds!$4:$4),STOCKHISTORY($A188,XLOOKUP(W$115,dds!$2:$2,dds!$4:$4)),2,FALSE()),VLOOKUP(TODAY(),STOCKHISTORY($A188,TODAY()),2,FALSE())),VLOOKUP(TODAY()-1,STOCKHISTORY($A188,TODAY()-1),2,FALSE())),VLOOKUP(TODAY()-2,STOCKHISTORY($A188,TODAY()-2),2,FALSE())),$E98)</f>
        <v/>
      </c>
      <c r="X188" s="368" t="str">
        <f t="array" ref="X188">IFERROR(IFERROR(IFERROR(IF(TODAY()&gt;=$H187,VLOOKUP(XLOOKUP(X$115,dds!$2:$2,dds!$4:$4),STOCKHISTORY($A188,XLOOKUP(X$115,dds!$2:$2,dds!$4:$4)),2,FALSE()),VLOOKUP(TODAY(),STOCKHISTORY($A188,TODAY()),2,FALSE())),VLOOKUP(TODAY()-1,STOCKHISTORY($A188,TODAY()-1),2,FALSE())),VLOOKUP(TODAY()-2,STOCKHISTORY($A188,TODAY()-2),2,FALSE())),$E98)</f>
        <v/>
      </c>
      <c r="Y188" s="368" t="str">
        <f t="array" ref="Y188">IFERROR(IFERROR(IFERROR(IF(TODAY()&gt;=$H187,VLOOKUP(XLOOKUP(Y$115,dds!$2:$2,dds!$4:$4),STOCKHISTORY($A188,XLOOKUP(Y$115,dds!$2:$2,dds!$4:$4)),2,FALSE()),VLOOKUP(TODAY(),STOCKHISTORY($A188,TODAY()),2,FALSE())),VLOOKUP(TODAY()-1,STOCKHISTORY($A188,TODAY()-1),2,FALSE())),VLOOKUP(TODAY()-2,STOCKHISTORY($A188,TODAY()-2),2,FALSE())),$E98)</f>
        <v/>
      </c>
      <c r="Z188" s="368" t="str">
        <f t="array" ref="Z188">IFERROR(IFERROR(IFERROR(IF(TODAY()&gt;=$H187,VLOOKUP(XLOOKUP(Z$115,dds!$2:$2,dds!$4:$4),STOCKHISTORY($A188,XLOOKUP(Z$115,dds!$2:$2,dds!$4:$4)),2,FALSE()),VLOOKUP(TODAY(),STOCKHISTORY($A188,TODAY()),2,FALSE())),VLOOKUP(TODAY()-1,STOCKHISTORY($A188,TODAY()-1),2,FALSE())),VLOOKUP(TODAY()-2,STOCKHISTORY($A188,TODAY()-2),2,FALSE())),$E98)</f>
        <v/>
      </c>
      <c r="AA188" s="368" t="str">
        <f t="array" ref="AA188">IFERROR(IFERROR(IFERROR(IF(TODAY()&gt;=$H187,VLOOKUP(XLOOKUP(AA$115,dds!$2:$2,dds!$4:$4),STOCKHISTORY($A188,XLOOKUP(AA$115,dds!$2:$2,dds!$4:$4)),2,FALSE()),VLOOKUP(TODAY(),STOCKHISTORY($A188,TODAY()),2,FALSE())),VLOOKUP(TODAY()-1,STOCKHISTORY($A188,TODAY()-1),2,FALSE())),VLOOKUP(TODAY()-2,STOCKHISTORY($A188,TODAY()-2),2,FALSE())),$E98)</f>
        <v/>
      </c>
      <c r="AB188" s="368" t="str">
        <f t="array" ref="AB188">IFERROR(IFERROR(IFERROR(IF(TODAY()&gt;=$H187,VLOOKUP(XLOOKUP(AB$115,dds!$2:$2,dds!$4:$4),STOCKHISTORY($A188,XLOOKUP(AB$115,dds!$2:$2,dds!$4:$4)),2,FALSE()),VLOOKUP(TODAY(),STOCKHISTORY($A188,TODAY()),2,FALSE())),VLOOKUP(TODAY()-1,STOCKHISTORY($A188,TODAY()-1),2,FALSE())),VLOOKUP(TODAY()-2,STOCKHISTORY($A188,TODAY()-2),2,FALSE())),$E98)</f>
        <v/>
      </c>
      <c r="AC188" s="368" t="str">
        <f t="array" ref="AC188">IFERROR(IFERROR(IFERROR(IF(TODAY()&gt;=$H187,VLOOKUP(XLOOKUP(AC$115,dds!$2:$2,dds!$4:$4),STOCKHISTORY($A188,XLOOKUP(AC$115,dds!$2:$2,dds!$4:$4)),2,FALSE()),VLOOKUP(TODAY(),STOCKHISTORY($A188,TODAY()),2,FALSE())),VLOOKUP(TODAY()-1,STOCKHISTORY($A188,TODAY()-1),2,FALSE())),VLOOKUP(TODAY()-2,STOCKHISTORY($A188,TODAY()-2),2,FALSE())),$E98)</f>
        <v/>
      </c>
      <c r="AD188" s="368" t="str">
        <f t="array" ref="AD188">IFERROR(IFERROR(IFERROR(IF(TODAY()&gt;=$H187,VLOOKUP(XLOOKUP(AD$115,dds!$2:$2,dds!$4:$4),STOCKHISTORY($A188,XLOOKUP(AD$115,dds!$2:$2,dds!$4:$4)),2,FALSE()),VLOOKUP(TODAY(),STOCKHISTORY($A188,TODAY()),2,FALSE())),VLOOKUP(TODAY()-1,STOCKHISTORY($A188,TODAY()-1),2,FALSE())),VLOOKUP(TODAY()-2,STOCKHISTORY($A188,TODAY()-2),2,FALSE())),$E98)</f>
        <v/>
      </c>
      <c r="AE188" s="368" t="str">
        <f t="array" ref="AE188">IFERROR(IFERROR(IFERROR(IF(TODAY()&gt;=$H187,VLOOKUP(XLOOKUP(AE$115,dds!$2:$2,dds!$4:$4),STOCKHISTORY($A188,XLOOKUP(AE$115,dds!$2:$2,dds!$4:$4)),2,FALSE()),VLOOKUP(TODAY(),STOCKHISTORY($A188,TODAY()),2,FALSE())),VLOOKUP(TODAY()-1,STOCKHISTORY($A188,TODAY()-1),2,FALSE())),VLOOKUP(TODAY()-2,STOCKHISTORY($A188,TODAY()-2),2,FALSE())),$E98)</f>
        <v/>
      </c>
      <c r="AF188" s="368" t="str">
        <f t="array" ref="AF188">IFERROR(IFERROR(IFERROR(IF(TODAY()&gt;=$H187,VLOOKUP(XLOOKUP(AF$115,dds!$2:$2,dds!$4:$4),STOCKHISTORY($A188,XLOOKUP(AF$115,dds!$2:$2,dds!$4:$4)),2,FALSE()),VLOOKUP(TODAY(),STOCKHISTORY($A188,TODAY()),2,FALSE())),VLOOKUP(TODAY()-1,STOCKHISTORY($A188,TODAY()-1),2,FALSE())),VLOOKUP(TODAY()-2,STOCKHISTORY($A188,TODAY()-2),2,FALSE())),$E98)</f>
        <v/>
      </c>
      <c r="AG188" s="368" t="str">
        <f t="array" ref="AG188">IFERROR(IFERROR(IFERROR(IF(TODAY()&gt;=$H187,VLOOKUP(XLOOKUP(AG$115,dds!$2:$2,dds!$4:$4),STOCKHISTORY($A188,XLOOKUP(AG$115,dds!$2:$2,dds!$4:$4)),2,FALSE()),VLOOKUP(TODAY(),STOCKHISTORY($A188,TODAY()),2,FALSE())),VLOOKUP(TODAY()-1,STOCKHISTORY($A188,TODAY()-1),2,FALSE())),VLOOKUP(TODAY()-2,STOCKHISTORY($A188,TODAY()-2),2,FALSE())),$E98)</f>
        <v/>
      </c>
      <c r="AH188" s="368" t="str">
        <f t="array" ref="AH188">IFERROR(IFERROR(IFERROR(IF(TODAY()&gt;=$H187,VLOOKUP(XLOOKUP(AH$115,dds!$2:$2,dds!$4:$4),STOCKHISTORY($A188,XLOOKUP(AH$115,dds!$2:$2,dds!$4:$4)),2,FALSE()),VLOOKUP(TODAY(),STOCKHISTORY($A188,TODAY()),2,FALSE())),VLOOKUP(TODAY()-1,STOCKHISTORY($A188,TODAY()-1),2,FALSE())),VLOOKUP(TODAY()-2,STOCKHISTORY($A188,TODAY()-2),2,FALSE())),$E98)</f>
        <v/>
      </c>
      <c r="AI188" s="368" t="str">
        <f t="array" ref="AI188">IFERROR(IFERROR(IFERROR(IF(TODAY()&gt;=$H187,VLOOKUP(XLOOKUP(AI$115,dds!$2:$2,dds!$4:$4),STOCKHISTORY($A188,XLOOKUP(AI$115,dds!$2:$2,dds!$4:$4)),2,FALSE()),VLOOKUP(TODAY(),STOCKHISTORY($A188,TODAY()),2,FALSE())),VLOOKUP(TODAY()-1,STOCKHISTORY($A188,TODAY()-1),2,FALSE())),VLOOKUP(TODAY()-2,STOCKHISTORY($A188,TODAY()-2),2,FALSE())),$E98)</f>
        <v/>
      </c>
      <c r="AJ188" s="368" t="str">
        <f t="array" ref="AJ188">IFERROR(IFERROR(IFERROR(IF(TODAY()&gt;=$H187,VLOOKUP(XLOOKUP(AJ$115,dds!$2:$2,dds!$4:$4),STOCKHISTORY($A188,XLOOKUP(AJ$115,dds!$2:$2,dds!$4:$4)),2,FALSE()),VLOOKUP(TODAY(),STOCKHISTORY($A188,TODAY()),2,FALSE())),VLOOKUP(TODAY()-1,STOCKHISTORY($A188,TODAY()-1),2,FALSE())),VLOOKUP(TODAY()-2,STOCKHISTORY($A188,TODAY()-2),2,FALSE())),$E98)</f>
        <v/>
      </c>
      <c r="AK188" s="368" t="str">
        <f t="array" ref="AK188">IFERROR(IFERROR(IFERROR(IF(TODAY()&gt;=$H187,VLOOKUP(XLOOKUP(AK$115,dds!$2:$2,dds!$4:$4),STOCKHISTORY($A188,XLOOKUP(AK$115,dds!$2:$2,dds!$4:$4)),2,FALSE()),VLOOKUP(TODAY(),STOCKHISTORY($A188,TODAY()),2,FALSE())),VLOOKUP(TODAY()-1,STOCKHISTORY($A188,TODAY()-1),2,FALSE())),VLOOKUP(TODAY()-2,STOCKHISTORY($A188,TODAY()-2),2,FALSE())),$E98)</f>
        <v/>
      </c>
      <c r="AL188" s="368" t="str">
        <f t="array" ref="AL188">IFERROR(IFERROR(IFERROR(IF(TODAY()&gt;=$H187,VLOOKUP(XLOOKUP(AL$115,dds!$2:$2,dds!$4:$4),STOCKHISTORY($A188,XLOOKUP(AL$115,dds!$2:$2,dds!$4:$4)),2,FALSE()),VLOOKUP(TODAY(),STOCKHISTORY($A188,TODAY()),2,FALSE())),VLOOKUP(TODAY()-1,STOCKHISTORY($A188,TODAY()-1),2,FALSE())),VLOOKUP(TODAY()-2,STOCKHISTORY($A188,TODAY()-2),2,FALSE())),$E98)</f>
        <v/>
      </c>
      <c r="AM188" s="368" t="str">
        <f t="array" ref="AM188">IFERROR(IFERROR(IFERROR(IF(TODAY()&gt;=$H187,VLOOKUP(XLOOKUP(AM$115,dds!$2:$2,dds!$4:$4),STOCKHISTORY($A188,XLOOKUP(AM$115,dds!$2:$2,dds!$4:$4)),2,FALSE()),VLOOKUP(TODAY(),STOCKHISTORY($A188,TODAY()),2,FALSE())),VLOOKUP(TODAY()-1,STOCKHISTORY($A188,TODAY()-1),2,FALSE())),VLOOKUP(TODAY()-2,STOCKHISTORY($A188,TODAY()-2),2,FALSE())),$E98)</f>
        <v/>
      </c>
      <c r="AN188" s="368" t="str">
        <f t="array" ref="AN188">IFERROR(IFERROR(IFERROR(IF(TODAY()&gt;=$H187,VLOOKUP(XLOOKUP(AN$115,dds!$2:$2,dds!$4:$4),STOCKHISTORY($A188,XLOOKUP(AN$115,dds!$2:$2,dds!$4:$4)),2,FALSE()),VLOOKUP(TODAY(),STOCKHISTORY($A188,TODAY()),2,FALSE())),VLOOKUP(TODAY()-1,STOCKHISTORY($A188,TODAY()-1),2,FALSE())),VLOOKUP(TODAY()-2,STOCKHISTORY($A188,TODAY()-2),2,FALSE())),$E98)</f>
        <v/>
      </c>
      <c r="AO188" s="368" t="str">
        <f t="array" ref="AO188">IFERROR(IFERROR(IFERROR(IF(TODAY()&gt;=$H187,VLOOKUP(XLOOKUP(AO$115,dds!$2:$2,dds!$4:$4),STOCKHISTORY($A188,XLOOKUP(AO$115,dds!$2:$2,dds!$4:$4)),2,FALSE()),VLOOKUP(TODAY(),STOCKHISTORY($A188,TODAY()),2,FALSE())),VLOOKUP(TODAY()-1,STOCKHISTORY($A188,TODAY()-1),2,FALSE())),VLOOKUP(TODAY()-2,STOCKHISTORY($A188,TODAY()-2),2,FALSE())),$E98)</f>
        <v/>
      </c>
      <c r="AP188" s="368" t="str">
        <f t="array" ref="AP188">IFERROR(IFERROR(IFERROR(IF(TODAY()&gt;=$H187,VLOOKUP(XLOOKUP(AP$115,dds!$2:$2,dds!$4:$4),STOCKHISTORY($A188,XLOOKUP(AP$115,dds!$2:$2,dds!$4:$4)),2,FALSE()),VLOOKUP(TODAY(),STOCKHISTORY($A188,TODAY()),2,FALSE())),VLOOKUP(TODAY()-1,STOCKHISTORY($A188,TODAY()-1),2,FALSE())),VLOOKUP(TODAY()-2,STOCKHISTORY($A188,TODAY()-2),2,FALSE())),$E98)</f>
        <v/>
      </c>
      <c r="AQ188" s="368" t="str">
        <f t="array" ref="AQ188">IFERROR(IFERROR(IFERROR(IF(TODAY()&gt;=$H187,VLOOKUP(XLOOKUP(AQ$115,dds!$2:$2,dds!$4:$4),STOCKHISTORY($A188,XLOOKUP(AQ$115,dds!$2:$2,dds!$4:$4)),2,FALSE()),VLOOKUP(TODAY(),STOCKHISTORY($A188,TODAY()),2,FALSE())),VLOOKUP(TODAY()-1,STOCKHISTORY($A188,TODAY()-1),2,FALSE())),VLOOKUP(TODAY()-2,STOCKHISTORY($A188,TODAY()-2),2,FALSE())),$E98)</f>
        <v/>
      </c>
      <c r="AR188" s="368" t="str">
        <f t="array" ref="AR188">IFERROR(IFERROR(IFERROR(IF(TODAY()&gt;=$H187,VLOOKUP(XLOOKUP(AR$115,dds!$2:$2,dds!$4:$4),STOCKHISTORY($A188,XLOOKUP(AR$115,dds!$2:$2,dds!$4:$4)),2,FALSE()),VLOOKUP(TODAY(),STOCKHISTORY($A188,TODAY()),2,FALSE())),VLOOKUP(TODAY()-1,STOCKHISTORY($A188,TODAY()-1),2,FALSE())),VLOOKUP(TODAY()-2,STOCKHISTORY($A188,TODAY()-2),2,FALSE())),$E98)</f>
        <v/>
      </c>
      <c r="AS188" s="368" t="str">
        <f t="array" ref="AS188">IFERROR(IFERROR(IFERROR(IF(TODAY()&gt;=$H187,VLOOKUP(XLOOKUP(AS$115,dds!$2:$2,dds!$4:$4),STOCKHISTORY($A188,XLOOKUP(AS$115,dds!$2:$2,dds!$4:$4)),2,FALSE()),VLOOKUP(TODAY(),STOCKHISTORY($A188,TODAY()),2,FALSE())),VLOOKUP(TODAY()-1,STOCKHISTORY($A188,TODAY()-1),2,FALSE())),VLOOKUP(TODAY()-2,STOCKHISTORY($A188,TODAY()-2),2,FALSE())),$E98)</f>
        <v/>
      </c>
      <c r="AT188" s="368" t="str">
        <f t="array" ref="AT188">IFERROR(IFERROR(IFERROR(IF(TODAY()&gt;=$H187,VLOOKUP(XLOOKUP(AT$115,dds!$2:$2,dds!$4:$4),STOCKHISTORY($A188,XLOOKUP(AT$115,dds!$2:$2,dds!$4:$4)),2,FALSE()),VLOOKUP(TODAY(),STOCKHISTORY($A188,TODAY()),2,FALSE())),VLOOKUP(TODAY()-1,STOCKHISTORY($A188,TODAY()-1),2,FALSE())),VLOOKUP(TODAY()-2,STOCKHISTORY($A188,TODAY()-2),2,FALSE())),$E98)</f>
        <v/>
      </c>
      <c r="AU188" s="368" t="str">
        <f t="array" ref="AU188">IFERROR(IFERROR(IFERROR(IF(TODAY()&gt;=$H187,VLOOKUP(XLOOKUP(AU$115,dds!$2:$2,dds!$4:$4),STOCKHISTORY($A188,XLOOKUP(AU$115,dds!$2:$2,dds!$4:$4)),2,FALSE()),VLOOKUP(TODAY(),STOCKHISTORY($A188,TODAY()),2,FALSE())),VLOOKUP(TODAY()-1,STOCKHISTORY($A188,TODAY()-1),2,FALSE())),VLOOKUP(TODAY()-2,STOCKHISTORY($A188,TODAY()-2),2,FALSE())),$E98)</f>
        <v/>
      </c>
      <c r="AV188" s="368" t="str">
        <f t="array" ref="AV188">IFERROR(IFERROR(IFERROR(IF(TODAY()&gt;=$H187,VLOOKUP(XLOOKUP(AV$115,dds!$2:$2,dds!$4:$4),STOCKHISTORY($A188,XLOOKUP(AV$115,dds!$2:$2,dds!$4:$4)),2,FALSE()),VLOOKUP(TODAY(),STOCKHISTORY($A188,TODAY()),2,FALSE())),VLOOKUP(TODAY()-1,STOCKHISTORY($A188,TODAY()-1),2,FALSE())),VLOOKUP(TODAY()-2,STOCKHISTORY($A188,TODAY()-2),2,FALSE())),$E98)</f>
        <v/>
      </c>
      <c r="AW188" s="368" t="str">
        <f t="array" ref="AW188">IFERROR(IFERROR(IFERROR(IF(TODAY()&gt;=$H187,VLOOKUP(XLOOKUP(AW$115,dds!$2:$2,dds!$4:$4),STOCKHISTORY($A188,XLOOKUP(AW$115,dds!$2:$2,dds!$4:$4)),2,FALSE()),VLOOKUP(TODAY(),STOCKHISTORY($A188,TODAY()),2,FALSE())),VLOOKUP(TODAY()-1,STOCKHISTORY($A188,TODAY()-1),2,FALSE())),VLOOKUP(TODAY()-2,STOCKHISTORY($A188,TODAY()-2),2,FALSE())),$E98)</f>
        <v/>
      </c>
      <c r="AX188" s="368" t="str">
        <f t="array" ref="AX188">IFERROR(IFERROR(IFERROR(IF(TODAY()&gt;=$H187,VLOOKUP(XLOOKUP(AX$115,dds!$2:$2,dds!$4:$4),STOCKHISTORY($A188,XLOOKUP(AX$115,dds!$2:$2,dds!$4:$4)),2,FALSE()),VLOOKUP(TODAY(),STOCKHISTORY($A188,TODAY()),2,FALSE())),VLOOKUP(TODAY()-1,STOCKHISTORY($A188,TODAY()-1),2,FALSE())),VLOOKUP(TODAY()-2,STOCKHISTORY($A188,TODAY()-2),2,FALSE())),$E98)</f>
        <v/>
      </c>
      <c r="AY188" s="368" t="str">
        <f t="array" ref="AY188">IFERROR(IFERROR(IFERROR(IF(TODAY()&gt;=$H187,VLOOKUP(XLOOKUP(AY$115,dds!$2:$2,dds!$4:$4),STOCKHISTORY($A188,XLOOKUP(AY$115,dds!$2:$2,dds!$4:$4)),2,FALSE()),VLOOKUP(TODAY(),STOCKHISTORY($A188,TODAY()),2,FALSE())),VLOOKUP(TODAY()-1,STOCKHISTORY($A188,TODAY()-1),2,FALSE())),VLOOKUP(TODAY()-2,STOCKHISTORY($A188,TODAY()-2),2,FALSE())),$E98)</f>
        <v/>
      </c>
      <c r="AZ188" s="368" t="str">
        <f t="array" ref="AZ188">IFERROR(IFERROR(IFERROR(IF(TODAY()&gt;=$H187,VLOOKUP(XLOOKUP(AZ$115,dds!$2:$2,dds!$4:$4),STOCKHISTORY($A188,XLOOKUP(AZ$115,dds!$2:$2,dds!$4:$4)),2,FALSE()),VLOOKUP(TODAY(),STOCKHISTORY($A188,TODAY()),2,FALSE())),VLOOKUP(TODAY()-1,STOCKHISTORY($A188,TODAY()-1),2,FALSE())),VLOOKUP(TODAY()-2,STOCKHISTORY($A188,TODAY()-2),2,FALSE())),$E98)</f>
        <v/>
      </c>
      <c r="BA188" s="368" t="str">
        <f t="array" ref="BA188">IFERROR(IFERROR(IFERROR(IF(TODAY()&gt;=$H187,VLOOKUP(XLOOKUP(BA$115,dds!$2:$2,dds!$4:$4),STOCKHISTORY($A188,XLOOKUP(BA$115,dds!$2:$2,dds!$4:$4)),2,FALSE()),VLOOKUP(TODAY(),STOCKHISTORY($A188,TODAY()),2,FALSE())),VLOOKUP(TODAY()-1,STOCKHISTORY($A188,TODAY()-1),2,FALSE())),VLOOKUP(TODAY()-2,STOCKHISTORY($A188,TODAY()-2),2,FALSE())),$E98)</f>
        <v/>
      </c>
      <c r="BB188" s="368" t="str">
        <f t="array" ref="BB188">IFERROR(IFERROR(IFERROR(IF(TODAY()&gt;=$H187,VLOOKUP(XLOOKUP(BB$115,dds!$2:$2,dds!$4:$4),STOCKHISTORY($A188,XLOOKUP(BB$115,dds!$2:$2,dds!$4:$4)),2,FALSE()),VLOOKUP(TODAY(),STOCKHISTORY($A188,TODAY()),2,FALSE())),VLOOKUP(TODAY()-1,STOCKHISTORY($A188,TODAY()-1),2,FALSE())),VLOOKUP(TODAY()-2,STOCKHISTORY($A188,TODAY()-2),2,FALSE())),$E98)</f>
        <v/>
      </c>
      <c r="BC188" s="368" t="str">
        <f t="array" ref="BC188">IFERROR(IFERROR(IFERROR(IF(TODAY()&gt;=$H187,VLOOKUP(XLOOKUP(BC$115,dds!$2:$2,dds!$4:$4),STOCKHISTORY($A188,XLOOKUP(BC$115,dds!$2:$2,dds!$4:$4)),2,FALSE()),VLOOKUP(TODAY(),STOCKHISTORY($A188,TODAY()),2,FALSE())),VLOOKUP(TODAY()-1,STOCKHISTORY($A188,TODAY()-1),2,FALSE())),VLOOKUP(TODAY()-2,STOCKHISTORY($A188,TODAY()-2),2,FALSE())),$E98)</f>
        <v/>
      </c>
      <c r="BD188" s="368" t="str">
        <f t="array" ref="BD188">IFERROR(IFERROR(IFERROR(IF(TODAY()&gt;=$H187,VLOOKUP(XLOOKUP(BD$115,dds!$2:$2,dds!$4:$4),STOCKHISTORY($A188,XLOOKUP(BD$115,dds!$2:$2,dds!$4:$4)),2,FALSE()),VLOOKUP(TODAY(),STOCKHISTORY($A188,TODAY()),2,FALSE())),VLOOKUP(TODAY()-1,STOCKHISTORY($A188,TODAY()-1),2,FALSE())),VLOOKUP(TODAY()-2,STOCKHISTORY($A188,TODAY()-2),2,FALSE())),$E98)</f>
        <v/>
      </c>
      <c r="BE188" s="368" t="str">
        <f t="array" ref="BE188">IFERROR(IFERROR(IFERROR(IF(TODAY()&gt;=$H187,VLOOKUP(XLOOKUP(BE$115,dds!$2:$2,dds!$4:$4),STOCKHISTORY($A188,XLOOKUP(BE$115,dds!$2:$2,dds!$4:$4)),2,FALSE()),VLOOKUP(TODAY(),STOCKHISTORY($A188,TODAY()),2,FALSE())),VLOOKUP(TODAY()-1,STOCKHISTORY($A188,TODAY()-1),2,FALSE())),VLOOKUP(TODAY()-2,STOCKHISTORY($A188,TODAY()-2),2,FALSE())),$E98)</f>
        <v/>
      </c>
      <c r="BF188" s="368" t="str">
        <f t="array" ref="BF188">IFERROR(IFERROR(IFERROR(IF(TODAY()&gt;=$H187,VLOOKUP(XLOOKUP(BF$115,dds!$2:$2,dds!$4:$4),STOCKHISTORY($A188,XLOOKUP(BF$115,dds!$2:$2,dds!$4:$4)),2,FALSE()),VLOOKUP(TODAY(),STOCKHISTORY($A188,TODAY()),2,FALSE())),VLOOKUP(TODAY()-1,STOCKHISTORY($A188,TODAY()-1),2,FALSE())),VLOOKUP(TODAY()-2,STOCKHISTORY($A188,TODAY()-2),2,FALSE())),$E98)</f>
        <v/>
      </c>
      <c r="BG188" s="368" t="str">
        <f t="array" ref="BG188">IFERROR(IFERROR(IFERROR(IF(TODAY()&gt;=$H187,VLOOKUP(XLOOKUP(BG$115,dds!$2:$2,dds!$4:$4),STOCKHISTORY($A188,XLOOKUP(BG$115,dds!$2:$2,dds!$4:$4)),2,FALSE()),VLOOKUP(TODAY(),STOCKHISTORY($A188,TODAY()),2,FALSE())),VLOOKUP(TODAY()-1,STOCKHISTORY($A188,TODAY()-1),2,FALSE())),VLOOKUP(TODAY()-2,STOCKHISTORY($A188,TODAY()-2),2,FALSE())),$E98)</f>
        <v/>
      </c>
      <c r="BH188" s="368" t="str">
        <f t="array" ref="BH188">IFERROR(IFERROR(IFERROR(IF(TODAY()&gt;=$H187,VLOOKUP(XLOOKUP(BH$115,dds!$2:$2,dds!$4:$4),STOCKHISTORY($A188,XLOOKUP(BH$115,dds!$2:$2,dds!$4:$4)),2,FALSE()),VLOOKUP(TODAY(),STOCKHISTORY($A188,TODAY()),2,FALSE())),VLOOKUP(TODAY()-1,STOCKHISTORY($A188,TODAY()-1),2,FALSE())),VLOOKUP(TODAY()-2,STOCKHISTORY($A188,TODAY()-2),2,FALSE())),$E98)</f>
        <v/>
      </c>
      <c r="BI188" s="368" t="str">
        <f t="array" ref="BI188">IFERROR(IFERROR(IFERROR(IF(TODAY()&gt;=$H187,VLOOKUP(XLOOKUP(BI$115,dds!$2:$2,dds!$4:$4),STOCKHISTORY($A188,XLOOKUP(BI$115,dds!$2:$2,dds!$4:$4)),2,FALSE()),VLOOKUP(TODAY(),STOCKHISTORY($A188,TODAY()),2,FALSE())),VLOOKUP(TODAY()-1,STOCKHISTORY($A188,TODAY()-1),2,FALSE())),VLOOKUP(TODAY()-2,STOCKHISTORY($A188,TODAY()-2),2,FALSE())),$E98)</f>
        <v/>
      </c>
      <c r="BJ188" s="368" t="str">
        <f t="array" ref="BJ188">IFERROR(IFERROR(IFERROR(IF(TODAY()&gt;=$H187,VLOOKUP(XLOOKUP(BJ$115,dds!$2:$2,dds!$4:$4),STOCKHISTORY($A188,XLOOKUP(BJ$115,dds!$2:$2,dds!$4:$4)),2,FALSE()),VLOOKUP(TODAY(),STOCKHISTORY($A188,TODAY()),2,FALSE())),VLOOKUP(TODAY()-1,STOCKHISTORY($A188,TODAY()-1),2,FALSE())),VLOOKUP(TODAY()-2,STOCKHISTORY($A188,TODAY()-2),2,FALSE())),$E98)</f>
        <v/>
      </c>
      <c r="BK188" s="368" t="str">
        <f t="array" ref="BK188">IFERROR(IFERROR(IFERROR(IF(TODAY()&gt;=$H187,VLOOKUP(XLOOKUP(BK$115,dds!$2:$2,dds!$4:$4),STOCKHISTORY($A188,XLOOKUP(BK$115,dds!$2:$2,dds!$4:$4)),2,FALSE()),VLOOKUP(TODAY(),STOCKHISTORY($A188,TODAY()),2,FALSE())),VLOOKUP(TODAY()-1,STOCKHISTORY($A188,TODAY()-1),2,FALSE())),VLOOKUP(TODAY()-2,STOCKHISTORY($A188,TODAY()-2),2,FALSE())),$E98)</f>
        <v/>
      </c>
      <c r="BL188" s="368" t="str">
        <f t="array" ref="BL188">IFERROR(IFERROR(IFERROR(IF(TODAY()&gt;=$H187,VLOOKUP(XLOOKUP(BL$115,dds!$2:$2,dds!$4:$4),STOCKHISTORY($A188,XLOOKUP(BL$115,dds!$2:$2,dds!$4:$4)),2,FALSE()),VLOOKUP(TODAY(),STOCKHISTORY($A188,TODAY()),2,FALSE())),VLOOKUP(TODAY()-1,STOCKHISTORY($A188,TODAY()-1),2,FALSE())),VLOOKUP(TODAY()-2,STOCKHISTORY($A188,TODAY()-2),2,FALSE())),$E98)</f>
        <v/>
      </c>
    </row>
    <row r="189" ht="14.25" customHeight="1">
      <c r="A189" s="367"/>
      <c r="B189" s="367"/>
      <c r="C189" s="440" t="str">
        <f t="shared" si="2"/>
        <v/>
      </c>
      <c r="D189" s="367"/>
      <c r="E189" s="368" t="str">
        <f t="array" ref="E189">IFERROR(IFERROR(IFERROR(IF(TODAY()&gt;=$H188,VLOOKUP(XLOOKUP(E$115,dds!$2:$2,dds!$4:$4),STOCKHISTORY($A189,XLOOKUP(E$115,dds!$2:$2,dds!$4:$4)),2,FALSE()),VLOOKUP(TODAY(),STOCKHISTORY($A189,TODAY()),2,FALSE())),VLOOKUP(TODAY()-1,STOCKHISTORY($A189,TODAY()-1),2,FALSE())),VLOOKUP(TODAY()-2,STOCKHISTORY($A189,TODAY()-2),2,FALSE())),$E99)</f>
        <v/>
      </c>
      <c r="F189" s="368" t="str">
        <f t="array" ref="F189">IFERROR(IFERROR(IFERROR(IF(TODAY()&gt;=$H188,VLOOKUP(XLOOKUP(F$115,dds!$2:$2,dds!$4:$4),STOCKHISTORY($A189,XLOOKUP(F$115,dds!$2:$2,dds!$4:$4)),2,FALSE()),VLOOKUP(TODAY(),STOCKHISTORY($A189,TODAY()),2,FALSE())),VLOOKUP(TODAY()-1,STOCKHISTORY($A189,TODAY()-1),2,FALSE())),VLOOKUP(TODAY()-2,STOCKHISTORY($A189,TODAY()-2),2,FALSE())),$E99)</f>
        <v/>
      </c>
      <c r="G189" s="368" t="str">
        <f t="array" ref="G189">IFERROR(IFERROR(IFERROR(IF(TODAY()&gt;=$H188,VLOOKUP(XLOOKUP(G$115,dds!$2:$2,dds!$4:$4),STOCKHISTORY($A189,XLOOKUP(G$115,dds!$2:$2,dds!$4:$4)),2,FALSE()),VLOOKUP(TODAY(),STOCKHISTORY($A189,TODAY()),2,FALSE())),VLOOKUP(TODAY()-1,STOCKHISTORY($A189,TODAY()-1),2,FALSE())),VLOOKUP(TODAY()-2,STOCKHISTORY($A189,TODAY()-2),2,FALSE())),$E99)</f>
        <v/>
      </c>
      <c r="H189" s="368" t="str">
        <f t="array" ref="H189">IFERROR(IFERROR(IFERROR(IF(TODAY()&gt;=$H188,VLOOKUP(XLOOKUP(H$115,dds!$2:$2,dds!$4:$4),STOCKHISTORY($A189,XLOOKUP(H$115,dds!$2:$2,dds!$4:$4)),2,FALSE()),VLOOKUP(TODAY(),STOCKHISTORY($A189,TODAY()),2,FALSE())),VLOOKUP(TODAY()-1,STOCKHISTORY($A189,TODAY()-1),2,FALSE())),VLOOKUP(TODAY()-2,STOCKHISTORY($A189,TODAY()-2),2,FALSE())),$E99)</f>
        <v/>
      </c>
      <c r="I189" s="368" t="str">
        <f t="array" ref="I189">IFERROR(IFERROR(IFERROR(IF(TODAY()&gt;=$H188,VLOOKUP(XLOOKUP(I$115,dds!$2:$2,dds!$4:$4),STOCKHISTORY($A189,XLOOKUP(I$115,dds!$2:$2,dds!$4:$4)),2,FALSE()),VLOOKUP(TODAY(),STOCKHISTORY($A189,TODAY()),2,FALSE())),VLOOKUP(TODAY()-1,STOCKHISTORY($A189,TODAY()-1),2,FALSE())),VLOOKUP(TODAY()-2,STOCKHISTORY($A189,TODAY()-2),2,FALSE())),$E99)</f>
        <v/>
      </c>
      <c r="J189" s="368" t="str">
        <f t="array" ref="J189">IFERROR(IFERROR(IFERROR(IF(TODAY()&gt;=$H188,VLOOKUP(XLOOKUP(J$115,dds!$2:$2,dds!$4:$4),STOCKHISTORY($A189,XLOOKUP(J$115,dds!$2:$2,dds!$4:$4)),2,FALSE()),VLOOKUP(TODAY(),STOCKHISTORY($A189,TODAY()),2,FALSE())),VLOOKUP(TODAY()-1,STOCKHISTORY($A189,TODAY()-1),2,FALSE())),VLOOKUP(TODAY()-2,STOCKHISTORY($A189,TODAY()-2),2,FALSE())),$E99)</f>
        <v/>
      </c>
      <c r="K189" s="368" t="str">
        <f t="array" ref="K189">IFERROR(IFERROR(IFERROR(IF(TODAY()&gt;=$H188,VLOOKUP(XLOOKUP(K$115,dds!$2:$2,dds!$4:$4),STOCKHISTORY($A189,XLOOKUP(K$115,dds!$2:$2,dds!$4:$4)),2,FALSE()),VLOOKUP(TODAY(),STOCKHISTORY($A189,TODAY()),2,FALSE())),VLOOKUP(TODAY()-1,STOCKHISTORY($A189,TODAY()-1),2,FALSE())),VLOOKUP(TODAY()-2,STOCKHISTORY($A189,TODAY()-2),2,FALSE())),$E99)</f>
        <v/>
      </c>
      <c r="L189" s="368" t="str">
        <f t="array" ref="L189">IFERROR(IFERROR(IFERROR(IF(TODAY()&gt;=$H188,VLOOKUP(XLOOKUP(L$115,dds!$2:$2,dds!$4:$4),STOCKHISTORY($A189,XLOOKUP(L$115,dds!$2:$2,dds!$4:$4)),2,FALSE()),VLOOKUP(TODAY(),STOCKHISTORY($A189,TODAY()),2,FALSE())),VLOOKUP(TODAY()-1,STOCKHISTORY($A189,TODAY()-1),2,FALSE())),VLOOKUP(TODAY()-2,STOCKHISTORY($A189,TODAY()-2),2,FALSE())),$E99)</f>
        <v/>
      </c>
      <c r="M189" s="368" t="str">
        <f t="array" ref="M189">IFERROR(IFERROR(IFERROR(IF(TODAY()&gt;=$H188,VLOOKUP(XLOOKUP(M$115,dds!$2:$2,dds!$4:$4),STOCKHISTORY($A189,XLOOKUP(M$115,dds!$2:$2,dds!$4:$4)),2,FALSE()),VLOOKUP(TODAY(),STOCKHISTORY($A189,TODAY()),2,FALSE())),VLOOKUP(TODAY()-1,STOCKHISTORY($A189,TODAY()-1),2,FALSE())),VLOOKUP(TODAY()-2,STOCKHISTORY($A189,TODAY()-2),2,FALSE())),$E99)</f>
        <v/>
      </c>
      <c r="N189" s="368" t="str">
        <f t="array" ref="N189">IFERROR(IFERROR(IFERROR(IF(TODAY()&gt;=$H188,VLOOKUP(XLOOKUP(N$115,dds!$2:$2,dds!$4:$4),STOCKHISTORY($A189,XLOOKUP(N$115,dds!$2:$2,dds!$4:$4)),2,FALSE()),VLOOKUP(TODAY(),STOCKHISTORY($A189,TODAY()),2,FALSE())),VLOOKUP(TODAY()-1,STOCKHISTORY($A189,TODAY()-1),2,FALSE())),VLOOKUP(TODAY()-2,STOCKHISTORY($A189,TODAY()-2),2,FALSE())),$E99)</f>
        <v/>
      </c>
      <c r="O189" s="368" t="str">
        <f t="array" ref="O189">IFERROR(IFERROR(IFERROR(IF(TODAY()&gt;=$H188,VLOOKUP(XLOOKUP(O$115,dds!$2:$2,dds!$4:$4),STOCKHISTORY($A189,XLOOKUP(O$115,dds!$2:$2,dds!$4:$4)),2,FALSE()),VLOOKUP(TODAY(),STOCKHISTORY($A189,TODAY()),2,FALSE())),VLOOKUP(TODAY()-1,STOCKHISTORY($A189,TODAY()-1),2,FALSE())),VLOOKUP(TODAY()-2,STOCKHISTORY($A189,TODAY()-2),2,FALSE())),$E99)</f>
        <v/>
      </c>
      <c r="P189" s="368" t="str">
        <f t="array" ref="P189">IFERROR(IFERROR(IFERROR(IF(TODAY()&gt;=$H188,VLOOKUP(XLOOKUP(P$115,dds!$2:$2,dds!$4:$4),STOCKHISTORY($A189,XLOOKUP(P$115,dds!$2:$2,dds!$4:$4)),2,FALSE()),VLOOKUP(TODAY(),STOCKHISTORY($A189,TODAY()),2,FALSE())),VLOOKUP(TODAY()-1,STOCKHISTORY($A189,TODAY()-1),2,FALSE())),VLOOKUP(TODAY()-2,STOCKHISTORY($A189,TODAY()-2),2,FALSE())),$E99)</f>
        <v/>
      </c>
      <c r="Q189" s="368" t="str">
        <f t="array" ref="Q189">IFERROR(IFERROR(IFERROR(IF(TODAY()&gt;=$H188,VLOOKUP(XLOOKUP(Q$115,dds!$2:$2,dds!$4:$4),STOCKHISTORY($A189,XLOOKUP(Q$115,dds!$2:$2,dds!$4:$4)),2,FALSE()),VLOOKUP(TODAY(),STOCKHISTORY($A189,TODAY()),2,FALSE())),VLOOKUP(TODAY()-1,STOCKHISTORY($A189,TODAY()-1),2,FALSE())),VLOOKUP(TODAY()-2,STOCKHISTORY($A189,TODAY()-2),2,FALSE())),$E99)</f>
        <v/>
      </c>
      <c r="R189" s="368" t="str">
        <f t="array" ref="R189">IFERROR(IFERROR(IFERROR(IF(TODAY()&gt;=$H188,VLOOKUP(XLOOKUP(R$115,dds!$2:$2,dds!$4:$4),STOCKHISTORY($A189,XLOOKUP(R$115,dds!$2:$2,dds!$4:$4)),2,FALSE()),VLOOKUP(TODAY(),STOCKHISTORY($A189,TODAY()),2,FALSE())),VLOOKUP(TODAY()-1,STOCKHISTORY($A189,TODAY()-1),2,FALSE())),VLOOKUP(TODAY()-2,STOCKHISTORY($A189,TODAY()-2),2,FALSE())),$E99)</f>
        <v/>
      </c>
      <c r="S189" s="368" t="str">
        <f t="array" ref="S189">IFERROR(IFERROR(IFERROR(IF(TODAY()&gt;=$H188,VLOOKUP(XLOOKUP(S$115,dds!$2:$2,dds!$4:$4),STOCKHISTORY($A189,XLOOKUP(S$115,dds!$2:$2,dds!$4:$4)),2,FALSE()),VLOOKUP(TODAY(),STOCKHISTORY($A189,TODAY()),2,FALSE())),VLOOKUP(TODAY()-1,STOCKHISTORY($A189,TODAY()-1),2,FALSE())),VLOOKUP(TODAY()-2,STOCKHISTORY($A189,TODAY()-2),2,FALSE())),$E99)</f>
        <v/>
      </c>
      <c r="T189" s="368" t="str">
        <f t="array" ref="T189">IFERROR(IFERROR(IFERROR(IF(TODAY()&gt;=$H188,VLOOKUP(XLOOKUP(T$115,dds!$2:$2,dds!$4:$4),STOCKHISTORY($A189,XLOOKUP(T$115,dds!$2:$2,dds!$4:$4)),2,FALSE()),VLOOKUP(TODAY(),STOCKHISTORY($A189,TODAY()),2,FALSE())),VLOOKUP(TODAY()-1,STOCKHISTORY($A189,TODAY()-1),2,FALSE())),VLOOKUP(TODAY()-2,STOCKHISTORY($A189,TODAY()-2),2,FALSE())),$E99)</f>
        <v/>
      </c>
      <c r="U189" s="368" t="str">
        <f t="array" ref="U189">IFERROR(IFERROR(IFERROR(IF(TODAY()&gt;=$H188,VLOOKUP(XLOOKUP(U$115,dds!$2:$2,dds!$4:$4),STOCKHISTORY($A189,XLOOKUP(U$115,dds!$2:$2,dds!$4:$4)),2,FALSE()),VLOOKUP(TODAY(),STOCKHISTORY($A189,TODAY()),2,FALSE())),VLOOKUP(TODAY()-1,STOCKHISTORY($A189,TODAY()-1),2,FALSE())),VLOOKUP(TODAY()-2,STOCKHISTORY($A189,TODAY()-2),2,FALSE())),$E99)</f>
        <v/>
      </c>
      <c r="V189" s="368" t="str">
        <f t="array" ref="V189">IFERROR(IFERROR(IFERROR(IF(TODAY()&gt;=$H188,VLOOKUP(XLOOKUP(V$115,dds!$2:$2,dds!$4:$4),STOCKHISTORY($A189,XLOOKUP(V$115,dds!$2:$2,dds!$4:$4)),2,FALSE()),VLOOKUP(TODAY(),STOCKHISTORY($A189,TODAY()),2,FALSE())),VLOOKUP(TODAY()-1,STOCKHISTORY($A189,TODAY()-1),2,FALSE())),VLOOKUP(TODAY()-2,STOCKHISTORY($A189,TODAY()-2),2,FALSE())),$E99)</f>
        <v/>
      </c>
      <c r="W189" s="368" t="str">
        <f t="array" ref="W189">IFERROR(IFERROR(IFERROR(IF(TODAY()&gt;=$H188,VLOOKUP(XLOOKUP(W$115,dds!$2:$2,dds!$4:$4),STOCKHISTORY($A189,XLOOKUP(W$115,dds!$2:$2,dds!$4:$4)),2,FALSE()),VLOOKUP(TODAY(),STOCKHISTORY($A189,TODAY()),2,FALSE())),VLOOKUP(TODAY()-1,STOCKHISTORY($A189,TODAY()-1),2,FALSE())),VLOOKUP(TODAY()-2,STOCKHISTORY($A189,TODAY()-2),2,FALSE())),$E99)</f>
        <v/>
      </c>
      <c r="X189" s="368" t="str">
        <f t="array" ref="X189">IFERROR(IFERROR(IFERROR(IF(TODAY()&gt;=$H188,VLOOKUP(XLOOKUP(X$115,dds!$2:$2,dds!$4:$4),STOCKHISTORY($A189,XLOOKUP(X$115,dds!$2:$2,dds!$4:$4)),2,FALSE()),VLOOKUP(TODAY(),STOCKHISTORY($A189,TODAY()),2,FALSE())),VLOOKUP(TODAY()-1,STOCKHISTORY($A189,TODAY()-1),2,FALSE())),VLOOKUP(TODAY()-2,STOCKHISTORY($A189,TODAY()-2),2,FALSE())),$E99)</f>
        <v/>
      </c>
      <c r="Y189" s="368" t="str">
        <f t="array" ref="Y189">IFERROR(IFERROR(IFERROR(IF(TODAY()&gt;=$H188,VLOOKUP(XLOOKUP(Y$115,dds!$2:$2,dds!$4:$4),STOCKHISTORY($A189,XLOOKUP(Y$115,dds!$2:$2,dds!$4:$4)),2,FALSE()),VLOOKUP(TODAY(),STOCKHISTORY($A189,TODAY()),2,FALSE())),VLOOKUP(TODAY()-1,STOCKHISTORY($A189,TODAY()-1),2,FALSE())),VLOOKUP(TODAY()-2,STOCKHISTORY($A189,TODAY()-2),2,FALSE())),$E99)</f>
        <v/>
      </c>
      <c r="Z189" s="368" t="str">
        <f t="array" ref="Z189">IFERROR(IFERROR(IFERROR(IF(TODAY()&gt;=$H188,VLOOKUP(XLOOKUP(Z$115,dds!$2:$2,dds!$4:$4),STOCKHISTORY($A189,XLOOKUP(Z$115,dds!$2:$2,dds!$4:$4)),2,FALSE()),VLOOKUP(TODAY(),STOCKHISTORY($A189,TODAY()),2,FALSE())),VLOOKUP(TODAY()-1,STOCKHISTORY($A189,TODAY()-1),2,FALSE())),VLOOKUP(TODAY()-2,STOCKHISTORY($A189,TODAY()-2),2,FALSE())),$E99)</f>
        <v/>
      </c>
      <c r="AA189" s="368" t="str">
        <f t="array" ref="AA189">IFERROR(IFERROR(IFERROR(IF(TODAY()&gt;=$H188,VLOOKUP(XLOOKUP(AA$115,dds!$2:$2,dds!$4:$4),STOCKHISTORY($A189,XLOOKUP(AA$115,dds!$2:$2,dds!$4:$4)),2,FALSE()),VLOOKUP(TODAY(),STOCKHISTORY($A189,TODAY()),2,FALSE())),VLOOKUP(TODAY()-1,STOCKHISTORY($A189,TODAY()-1),2,FALSE())),VLOOKUP(TODAY()-2,STOCKHISTORY($A189,TODAY()-2),2,FALSE())),$E99)</f>
        <v/>
      </c>
      <c r="AB189" s="368" t="str">
        <f t="array" ref="AB189">IFERROR(IFERROR(IFERROR(IF(TODAY()&gt;=$H188,VLOOKUP(XLOOKUP(AB$115,dds!$2:$2,dds!$4:$4),STOCKHISTORY($A189,XLOOKUP(AB$115,dds!$2:$2,dds!$4:$4)),2,FALSE()),VLOOKUP(TODAY(),STOCKHISTORY($A189,TODAY()),2,FALSE())),VLOOKUP(TODAY()-1,STOCKHISTORY($A189,TODAY()-1),2,FALSE())),VLOOKUP(TODAY()-2,STOCKHISTORY($A189,TODAY()-2),2,FALSE())),$E99)</f>
        <v/>
      </c>
      <c r="AC189" s="368" t="str">
        <f t="array" ref="AC189">IFERROR(IFERROR(IFERROR(IF(TODAY()&gt;=$H188,VLOOKUP(XLOOKUP(AC$115,dds!$2:$2,dds!$4:$4),STOCKHISTORY($A189,XLOOKUP(AC$115,dds!$2:$2,dds!$4:$4)),2,FALSE()),VLOOKUP(TODAY(),STOCKHISTORY($A189,TODAY()),2,FALSE())),VLOOKUP(TODAY()-1,STOCKHISTORY($A189,TODAY()-1),2,FALSE())),VLOOKUP(TODAY()-2,STOCKHISTORY($A189,TODAY()-2),2,FALSE())),$E99)</f>
        <v/>
      </c>
      <c r="AD189" s="368" t="str">
        <f t="array" ref="AD189">IFERROR(IFERROR(IFERROR(IF(TODAY()&gt;=$H188,VLOOKUP(XLOOKUP(AD$115,dds!$2:$2,dds!$4:$4),STOCKHISTORY($A189,XLOOKUP(AD$115,dds!$2:$2,dds!$4:$4)),2,FALSE()),VLOOKUP(TODAY(),STOCKHISTORY($A189,TODAY()),2,FALSE())),VLOOKUP(TODAY()-1,STOCKHISTORY($A189,TODAY()-1),2,FALSE())),VLOOKUP(TODAY()-2,STOCKHISTORY($A189,TODAY()-2),2,FALSE())),$E99)</f>
        <v/>
      </c>
      <c r="AE189" s="368" t="str">
        <f t="array" ref="AE189">IFERROR(IFERROR(IFERROR(IF(TODAY()&gt;=$H188,VLOOKUP(XLOOKUP(AE$115,dds!$2:$2,dds!$4:$4),STOCKHISTORY($A189,XLOOKUP(AE$115,dds!$2:$2,dds!$4:$4)),2,FALSE()),VLOOKUP(TODAY(),STOCKHISTORY($A189,TODAY()),2,FALSE())),VLOOKUP(TODAY()-1,STOCKHISTORY($A189,TODAY()-1),2,FALSE())),VLOOKUP(TODAY()-2,STOCKHISTORY($A189,TODAY()-2),2,FALSE())),$E99)</f>
        <v/>
      </c>
      <c r="AF189" s="368" t="str">
        <f t="array" ref="AF189">IFERROR(IFERROR(IFERROR(IF(TODAY()&gt;=$H188,VLOOKUP(XLOOKUP(AF$115,dds!$2:$2,dds!$4:$4),STOCKHISTORY($A189,XLOOKUP(AF$115,dds!$2:$2,dds!$4:$4)),2,FALSE()),VLOOKUP(TODAY(),STOCKHISTORY($A189,TODAY()),2,FALSE())),VLOOKUP(TODAY()-1,STOCKHISTORY($A189,TODAY()-1),2,FALSE())),VLOOKUP(TODAY()-2,STOCKHISTORY($A189,TODAY()-2),2,FALSE())),$E99)</f>
        <v/>
      </c>
      <c r="AG189" s="368" t="str">
        <f t="array" ref="AG189">IFERROR(IFERROR(IFERROR(IF(TODAY()&gt;=$H188,VLOOKUP(XLOOKUP(AG$115,dds!$2:$2,dds!$4:$4),STOCKHISTORY($A189,XLOOKUP(AG$115,dds!$2:$2,dds!$4:$4)),2,FALSE()),VLOOKUP(TODAY(),STOCKHISTORY($A189,TODAY()),2,FALSE())),VLOOKUP(TODAY()-1,STOCKHISTORY($A189,TODAY()-1),2,FALSE())),VLOOKUP(TODAY()-2,STOCKHISTORY($A189,TODAY()-2),2,FALSE())),$E99)</f>
        <v/>
      </c>
      <c r="AH189" s="368" t="str">
        <f t="array" ref="AH189">IFERROR(IFERROR(IFERROR(IF(TODAY()&gt;=$H188,VLOOKUP(XLOOKUP(AH$115,dds!$2:$2,dds!$4:$4),STOCKHISTORY($A189,XLOOKUP(AH$115,dds!$2:$2,dds!$4:$4)),2,FALSE()),VLOOKUP(TODAY(),STOCKHISTORY($A189,TODAY()),2,FALSE())),VLOOKUP(TODAY()-1,STOCKHISTORY($A189,TODAY()-1),2,FALSE())),VLOOKUP(TODAY()-2,STOCKHISTORY($A189,TODAY()-2),2,FALSE())),$E99)</f>
        <v/>
      </c>
      <c r="AI189" s="368" t="str">
        <f t="array" ref="AI189">IFERROR(IFERROR(IFERROR(IF(TODAY()&gt;=$H188,VLOOKUP(XLOOKUP(AI$115,dds!$2:$2,dds!$4:$4),STOCKHISTORY($A189,XLOOKUP(AI$115,dds!$2:$2,dds!$4:$4)),2,FALSE()),VLOOKUP(TODAY(),STOCKHISTORY($A189,TODAY()),2,FALSE())),VLOOKUP(TODAY()-1,STOCKHISTORY($A189,TODAY()-1),2,FALSE())),VLOOKUP(TODAY()-2,STOCKHISTORY($A189,TODAY()-2),2,FALSE())),$E99)</f>
        <v/>
      </c>
      <c r="AJ189" s="368" t="str">
        <f t="array" ref="AJ189">IFERROR(IFERROR(IFERROR(IF(TODAY()&gt;=$H188,VLOOKUP(XLOOKUP(AJ$115,dds!$2:$2,dds!$4:$4),STOCKHISTORY($A189,XLOOKUP(AJ$115,dds!$2:$2,dds!$4:$4)),2,FALSE()),VLOOKUP(TODAY(),STOCKHISTORY($A189,TODAY()),2,FALSE())),VLOOKUP(TODAY()-1,STOCKHISTORY($A189,TODAY()-1),2,FALSE())),VLOOKUP(TODAY()-2,STOCKHISTORY($A189,TODAY()-2),2,FALSE())),$E99)</f>
        <v/>
      </c>
      <c r="AK189" s="368" t="str">
        <f t="array" ref="AK189">IFERROR(IFERROR(IFERROR(IF(TODAY()&gt;=$H188,VLOOKUP(XLOOKUP(AK$115,dds!$2:$2,dds!$4:$4),STOCKHISTORY($A189,XLOOKUP(AK$115,dds!$2:$2,dds!$4:$4)),2,FALSE()),VLOOKUP(TODAY(),STOCKHISTORY($A189,TODAY()),2,FALSE())),VLOOKUP(TODAY()-1,STOCKHISTORY($A189,TODAY()-1),2,FALSE())),VLOOKUP(TODAY()-2,STOCKHISTORY($A189,TODAY()-2),2,FALSE())),$E99)</f>
        <v/>
      </c>
      <c r="AL189" s="368" t="str">
        <f t="array" ref="AL189">IFERROR(IFERROR(IFERROR(IF(TODAY()&gt;=$H188,VLOOKUP(XLOOKUP(AL$115,dds!$2:$2,dds!$4:$4),STOCKHISTORY($A189,XLOOKUP(AL$115,dds!$2:$2,dds!$4:$4)),2,FALSE()),VLOOKUP(TODAY(),STOCKHISTORY($A189,TODAY()),2,FALSE())),VLOOKUP(TODAY()-1,STOCKHISTORY($A189,TODAY()-1),2,FALSE())),VLOOKUP(TODAY()-2,STOCKHISTORY($A189,TODAY()-2),2,FALSE())),$E99)</f>
        <v/>
      </c>
      <c r="AM189" s="368" t="str">
        <f t="array" ref="AM189">IFERROR(IFERROR(IFERROR(IF(TODAY()&gt;=$H188,VLOOKUP(XLOOKUP(AM$115,dds!$2:$2,dds!$4:$4),STOCKHISTORY($A189,XLOOKUP(AM$115,dds!$2:$2,dds!$4:$4)),2,FALSE()),VLOOKUP(TODAY(),STOCKHISTORY($A189,TODAY()),2,FALSE())),VLOOKUP(TODAY()-1,STOCKHISTORY($A189,TODAY()-1),2,FALSE())),VLOOKUP(TODAY()-2,STOCKHISTORY($A189,TODAY()-2),2,FALSE())),$E99)</f>
        <v/>
      </c>
      <c r="AN189" s="368" t="str">
        <f t="array" ref="AN189">IFERROR(IFERROR(IFERROR(IF(TODAY()&gt;=$H188,VLOOKUP(XLOOKUP(AN$115,dds!$2:$2,dds!$4:$4),STOCKHISTORY($A189,XLOOKUP(AN$115,dds!$2:$2,dds!$4:$4)),2,FALSE()),VLOOKUP(TODAY(),STOCKHISTORY($A189,TODAY()),2,FALSE())),VLOOKUP(TODAY()-1,STOCKHISTORY($A189,TODAY()-1),2,FALSE())),VLOOKUP(TODAY()-2,STOCKHISTORY($A189,TODAY()-2),2,FALSE())),$E99)</f>
        <v/>
      </c>
      <c r="AO189" s="368" t="str">
        <f t="array" ref="AO189">IFERROR(IFERROR(IFERROR(IF(TODAY()&gt;=$H188,VLOOKUP(XLOOKUP(AO$115,dds!$2:$2,dds!$4:$4),STOCKHISTORY($A189,XLOOKUP(AO$115,dds!$2:$2,dds!$4:$4)),2,FALSE()),VLOOKUP(TODAY(),STOCKHISTORY($A189,TODAY()),2,FALSE())),VLOOKUP(TODAY()-1,STOCKHISTORY($A189,TODAY()-1),2,FALSE())),VLOOKUP(TODAY()-2,STOCKHISTORY($A189,TODAY()-2),2,FALSE())),$E99)</f>
        <v/>
      </c>
      <c r="AP189" s="368" t="str">
        <f t="array" ref="AP189">IFERROR(IFERROR(IFERROR(IF(TODAY()&gt;=$H188,VLOOKUP(XLOOKUP(AP$115,dds!$2:$2,dds!$4:$4),STOCKHISTORY($A189,XLOOKUP(AP$115,dds!$2:$2,dds!$4:$4)),2,FALSE()),VLOOKUP(TODAY(),STOCKHISTORY($A189,TODAY()),2,FALSE())),VLOOKUP(TODAY()-1,STOCKHISTORY($A189,TODAY()-1),2,FALSE())),VLOOKUP(TODAY()-2,STOCKHISTORY($A189,TODAY()-2),2,FALSE())),$E99)</f>
        <v/>
      </c>
      <c r="AQ189" s="368" t="str">
        <f t="array" ref="AQ189">IFERROR(IFERROR(IFERROR(IF(TODAY()&gt;=$H188,VLOOKUP(XLOOKUP(AQ$115,dds!$2:$2,dds!$4:$4),STOCKHISTORY($A189,XLOOKUP(AQ$115,dds!$2:$2,dds!$4:$4)),2,FALSE()),VLOOKUP(TODAY(),STOCKHISTORY($A189,TODAY()),2,FALSE())),VLOOKUP(TODAY()-1,STOCKHISTORY($A189,TODAY()-1),2,FALSE())),VLOOKUP(TODAY()-2,STOCKHISTORY($A189,TODAY()-2),2,FALSE())),$E99)</f>
        <v/>
      </c>
      <c r="AR189" s="368" t="str">
        <f t="array" ref="AR189">IFERROR(IFERROR(IFERROR(IF(TODAY()&gt;=$H188,VLOOKUP(XLOOKUP(AR$115,dds!$2:$2,dds!$4:$4),STOCKHISTORY($A189,XLOOKUP(AR$115,dds!$2:$2,dds!$4:$4)),2,FALSE()),VLOOKUP(TODAY(),STOCKHISTORY($A189,TODAY()),2,FALSE())),VLOOKUP(TODAY()-1,STOCKHISTORY($A189,TODAY()-1),2,FALSE())),VLOOKUP(TODAY()-2,STOCKHISTORY($A189,TODAY()-2),2,FALSE())),$E99)</f>
        <v/>
      </c>
      <c r="AS189" s="368" t="str">
        <f t="array" ref="AS189">IFERROR(IFERROR(IFERROR(IF(TODAY()&gt;=$H188,VLOOKUP(XLOOKUP(AS$115,dds!$2:$2,dds!$4:$4),STOCKHISTORY($A189,XLOOKUP(AS$115,dds!$2:$2,dds!$4:$4)),2,FALSE()),VLOOKUP(TODAY(),STOCKHISTORY($A189,TODAY()),2,FALSE())),VLOOKUP(TODAY()-1,STOCKHISTORY($A189,TODAY()-1),2,FALSE())),VLOOKUP(TODAY()-2,STOCKHISTORY($A189,TODAY()-2),2,FALSE())),$E99)</f>
        <v/>
      </c>
      <c r="AT189" s="368" t="str">
        <f t="array" ref="AT189">IFERROR(IFERROR(IFERROR(IF(TODAY()&gt;=$H188,VLOOKUP(XLOOKUP(AT$115,dds!$2:$2,dds!$4:$4),STOCKHISTORY($A189,XLOOKUP(AT$115,dds!$2:$2,dds!$4:$4)),2,FALSE()),VLOOKUP(TODAY(),STOCKHISTORY($A189,TODAY()),2,FALSE())),VLOOKUP(TODAY()-1,STOCKHISTORY($A189,TODAY()-1),2,FALSE())),VLOOKUP(TODAY()-2,STOCKHISTORY($A189,TODAY()-2),2,FALSE())),$E99)</f>
        <v/>
      </c>
      <c r="AU189" s="368" t="str">
        <f t="array" ref="AU189">IFERROR(IFERROR(IFERROR(IF(TODAY()&gt;=$H188,VLOOKUP(XLOOKUP(AU$115,dds!$2:$2,dds!$4:$4),STOCKHISTORY($A189,XLOOKUP(AU$115,dds!$2:$2,dds!$4:$4)),2,FALSE()),VLOOKUP(TODAY(),STOCKHISTORY($A189,TODAY()),2,FALSE())),VLOOKUP(TODAY()-1,STOCKHISTORY($A189,TODAY()-1),2,FALSE())),VLOOKUP(TODAY()-2,STOCKHISTORY($A189,TODAY()-2),2,FALSE())),$E99)</f>
        <v/>
      </c>
      <c r="AV189" s="368" t="str">
        <f t="array" ref="AV189">IFERROR(IFERROR(IFERROR(IF(TODAY()&gt;=$H188,VLOOKUP(XLOOKUP(AV$115,dds!$2:$2,dds!$4:$4),STOCKHISTORY($A189,XLOOKUP(AV$115,dds!$2:$2,dds!$4:$4)),2,FALSE()),VLOOKUP(TODAY(),STOCKHISTORY($A189,TODAY()),2,FALSE())),VLOOKUP(TODAY()-1,STOCKHISTORY($A189,TODAY()-1),2,FALSE())),VLOOKUP(TODAY()-2,STOCKHISTORY($A189,TODAY()-2),2,FALSE())),$E99)</f>
        <v/>
      </c>
      <c r="AW189" s="368" t="str">
        <f t="array" ref="AW189">IFERROR(IFERROR(IFERROR(IF(TODAY()&gt;=$H188,VLOOKUP(XLOOKUP(AW$115,dds!$2:$2,dds!$4:$4),STOCKHISTORY($A189,XLOOKUP(AW$115,dds!$2:$2,dds!$4:$4)),2,FALSE()),VLOOKUP(TODAY(),STOCKHISTORY($A189,TODAY()),2,FALSE())),VLOOKUP(TODAY()-1,STOCKHISTORY($A189,TODAY()-1),2,FALSE())),VLOOKUP(TODAY()-2,STOCKHISTORY($A189,TODAY()-2),2,FALSE())),$E99)</f>
        <v/>
      </c>
      <c r="AX189" s="368" t="str">
        <f t="array" ref="AX189">IFERROR(IFERROR(IFERROR(IF(TODAY()&gt;=$H188,VLOOKUP(XLOOKUP(AX$115,dds!$2:$2,dds!$4:$4),STOCKHISTORY($A189,XLOOKUP(AX$115,dds!$2:$2,dds!$4:$4)),2,FALSE()),VLOOKUP(TODAY(),STOCKHISTORY($A189,TODAY()),2,FALSE())),VLOOKUP(TODAY()-1,STOCKHISTORY($A189,TODAY()-1),2,FALSE())),VLOOKUP(TODAY()-2,STOCKHISTORY($A189,TODAY()-2),2,FALSE())),$E99)</f>
        <v/>
      </c>
      <c r="AY189" s="368" t="str">
        <f t="array" ref="AY189">IFERROR(IFERROR(IFERROR(IF(TODAY()&gt;=$H188,VLOOKUP(XLOOKUP(AY$115,dds!$2:$2,dds!$4:$4),STOCKHISTORY($A189,XLOOKUP(AY$115,dds!$2:$2,dds!$4:$4)),2,FALSE()),VLOOKUP(TODAY(),STOCKHISTORY($A189,TODAY()),2,FALSE())),VLOOKUP(TODAY()-1,STOCKHISTORY($A189,TODAY()-1),2,FALSE())),VLOOKUP(TODAY()-2,STOCKHISTORY($A189,TODAY()-2),2,FALSE())),$E99)</f>
        <v/>
      </c>
      <c r="AZ189" s="368" t="str">
        <f t="array" ref="AZ189">IFERROR(IFERROR(IFERROR(IF(TODAY()&gt;=$H188,VLOOKUP(XLOOKUP(AZ$115,dds!$2:$2,dds!$4:$4),STOCKHISTORY($A189,XLOOKUP(AZ$115,dds!$2:$2,dds!$4:$4)),2,FALSE()),VLOOKUP(TODAY(),STOCKHISTORY($A189,TODAY()),2,FALSE())),VLOOKUP(TODAY()-1,STOCKHISTORY($A189,TODAY()-1),2,FALSE())),VLOOKUP(TODAY()-2,STOCKHISTORY($A189,TODAY()-2),2,FALSE())),$E99)</f>
        <v/>
      </c>
      <c r="BA189" s="368" t="str">
        <f t="array" ref="BA189">IFERROR(IFERROR(IFERROR(IF(TODAY()&gt;=$H188,VLOOKUP(XLOOKUP(BA$115,dds!$2:$2,dds!$4:$4),STOCKHISTORY($A189,XLOOKUP(BA$115,dds!$2:$2,dds!$4:$4)),2,FALSE()),VLOOKUP(TODAY(),STOCKHISTORY($A189,TODAY()),2,FALSE())),VLOOKUP(TODAY()-1,STOCKHISTORY($A189,TODAY()-1),2,FALSE())),VLOOKUP(TODAY()-2,STOCKHISTORY($A189,TODAY()-2),2,FALSE())),$E99)</f>
        <v/>
      </c>
      <c r="BB189" s="368" t="str">
        <f t="array" ref="BB189">IFERROR(IFERROR(IFERROR(IF(TODAY()&gt;=$H188,VLOOKUP(XLOOKUP(BB$115,dds!$2:$2,dds!$4:$4),STOCKHISTORY($A189,XLOOKUP(BB$115,dds!$2:$2,dds!$4:$4)),2,FALSE()),VLOOKUP(TODAY(),STOCKHISTORY($A189,TODAY()),2,FALSE())),VLOOKUP(TODAY()-1,STOCKHISTORY($A189,TODAY()-1),2,FALSE())),VLOOKUP(TODAY()-2,STOCKHISTORY($A189,TODAY()-2),2,FALSE())),$E99)</f>
        <v/>
      </c>
      <c r="BC189" s="368" t="str">
        <f t="array" ref="BC189">IFERROR(IFERROR(IFERROR(IF(TODAY()&gt;=$H188,VLOOKUP(XLOOKUP(BC$115,dds!$2:$2,dds!$4:$4),STOCKHISTORY($A189,XLOOKUP(BC$115,dds!$2:$2,dds!$4:$4)),2,FALSE()),VLOOKUP(TODAY(),STOCKHISTORY($A189,TODAY()),2,FALSE())),VLOOKUP(TODAY()-1,STOCKHISTORY($A189,TODAY()-1),2,FALSE())),VLOOKUP(TODAY()-2,STOCKHISTORY($A189,TODAY()-2),2,FALSE())),$E99)</f>
        <v/>
      </c>
      <c r="BD189" s="368" t="str">
        <f t="array" ref="BD189">IFERROR(IFERROR(IFERROR(IF(TODAY()&gt;=$H188,VLOOKUP(XLOOKUP(BD$115,dds!$2:$2,dds!$4:$4),STOCKHISTORY($A189,XLOOKUP(BD$115,dds!$2:$2,dds!$4:$4)),2,FALSE()),VLOOKUP(TODAY(),STOCKHISTORY($A189,TODAY()),2,FALSE())),VLOOKUP(TODAY()-1,STOCKHISTORY($A189,TODAY()-1),2,FALSE())),VLOOKUP(TODAY()-2,STOCKHISTORY($A189,TODAY()-2),2,FALSE())),$E99)</f>
        <v/>
      </c>
      <c r="BE189" s="368" t="str">
        <f t="array" ref="BE189">IFERROR(IFERROR(IFERROR(IF(TODAY()&gt;=$H188,VLOOKUP(XLOOKUP(BE$115,dds!$2:$2,dds!$4:$4),STOCKHISTORY($A189,XLOOKUP(BE$115,dds!$2:$2,dds!$4:$4)),2,FALSE()),VLOOKUP(TODAY(),STOCKHISTORY($A189,TODAY()),2,FALSE())),VLOOKUP(TODAY()-1,STOCKHISTORY($A189,TODAY()-1),2,FALSE())),VLOOKUP(TODAY()-2,STOCKHISTORY($A189,TODAY()-2),2,FALSE())),$E99)</f>
        <v/>
      </c>
      <c r="BF189" s="368" t="str">
        <f t="array" ref="BF189">IFERROR(IFERROR(IFERROR(IF(TODAY()&gt;=$H188,VLOOKUP(XLOOKUP(BF$115,dds!$2:$2,dds!$4:$4),STOCKHISTORY($A189,XLOOKUP(BF$115,dds!$2:$2,dds!$4:$4)),2,FALSE()),VLOOKUP(TODAY(),STOCKHISTORY($A189,TODAY()),2,FALSE())),VLOOKUP(TODAY()-1,STOCKHISTORY($A189,TODAY()-1),2,FALSE())),VLOOKUP(TODAY()-2,STOCKHISTORY($A189,TODAY()-2),2,FALSE())),$E99)</f>
        <v/>
      </c>
      <c r="BG189" s="368" t="str">
        <f t="array" ref="BG189">IFERROR(IFERROR(IFERROR(IF(TODAY()&gt;=$H188,VLOOKUP(XLOOKUP(BG$115,dds!$2:$2,dds!$4:$4),STOCKHISTORY($A189,XLOOKUP(BG$115,dds!$2:$2,dds!$4:$4)),2,FALSE()),VLOOKUP(TODAY(),STOCKHISTORY($A189,TODAY()),2,FALSE())),VLOOKUP(TODAY()-1,STOCKHISTORY($A189,TODAY()-1),2,FALSE())),VLOOKUP(TODAY()-2,STOCKHISTORY($A189,TODAY()-2),2,FALSE())),$E99)</f>
        <v/>
      </c>
      <c r="BH189" s="368" t="str">
        <f t="array" ref="BH189">IFERROR(IFERROR(IFERROR(IF(TODAY()&gt;=$H188,VLOOKUP(XLOOKUP(BH$115,dds!$2:$2,dds!$4:$4),STOCKHISTORY($A189,XLOOKUP(BH$115,dds!$2:$2,dds!$4:$4)),2,FALSE()),VLOOKUP(TODAY(),STOCKHISTORY($A189,TODAY()),2,FALSE())),VLOOKUP(TODAY()-1,STOCKHISTORY($A189,TODAY()-1),2,FALSE())),VLOOKUP(TODAY()-2,STOCKHISTORY($A189,TODAY()-2),2,FALSE())),$E99)</f>
        <v/>
      </c>
      <c r="BI189" s="368" t="str">
        <f t="array" ref="BI189">IFERROR(IFERROR(IFERROR(IF(TODAY()&gt;=$H188,VLOOKUP(XLOOKUP(BI$115,dds!$2:$2,dds!$4:$4),STOCKHISTORY($A189,XLOOKUP(BI$115,dds!$2:$2,dds!$4:$4)),2,FALSE()),VLOOKUP(TODAY(),STOCKHISTORY($A189,TODAY()),2,FALSE())),VLOOKUP(TODAY()-1,STOCKHISTORY($A189,TODAY()-1),2,FALSE())),VLOOKUP(TODAY()-2,STOCKHISTORY($A189,TODAY()-2),2,FALSE())),$E99)</f>
        <v/>
      </c>
      <c r="BJ189" s="368" t="str">
        <f t="array" ref="BJ189">IFERROR(IFERROR(IFERROR(IF(TODAY()&gt;=$H188,VLOOKUP(XLOOKUP(BJ$115,dds!$2:$2,dds!$4:$4),STOCKHISTORY($A189,XLOOKUP(BJ$115,dds!$2:$2,dds!$4:$4)),2,FALSE()),VLOOKUP(TODAY(),STOCKHISTORY($A189,TODAY()),2,FALSE())),VLOOKUP(TODAY()-1,STOCKHISTORY($A189,TODAY()-1),2,FALSE())),VLOOKUP(TODAY()-2,STOCKHISTORY($A189,TODAY()-2),2,FALSE())),$E99)</f>
        <v/>
      </c>
      <c r="BK189" s="368" t="str">
        <f t="array" ref="BK189">IFERROR(IFERROR(IFERROR(IF(TODAY()&gt;=$H188,VLOOKUP(XLOOKUP(BK$115,dds!$2:$2,dds!$4:$4),STOCKHISTORY($A189,XLOOKUP(BK$115,dds!$2:$2,dds!$4:$4)),2,FALSE()),VLOOKUP(TODAY(),STOCKHISTORY($A189,TODAY()),2,FALSE())),VLOOKUP(TODAY()-1,STOCKHISTORY($A189,TODAY()-1),2,FALSE())),VLOOKUP(TODAY()-2,STOCKHISTORY($A189,TODAY()-2),2,FALSE())),$E99)</f>
        <v/>
      </c>
      <c r="BL189" s="368" t="str">
        <f t="array" ref="BL189">IFERROR(IFERROR(IFERROR(IF(TODAY()&gt;=$H188,VLOOKUP(XLOOKUP(BL$115,dds!$2:$2,dds!$4:$4),STOCKHISTORY($A189,XLOOKUP(BL$115,dds!$2:$2,dds!$4:$4)),2,FALSE()),VLOOKUP(TODAY(),STOCKHISTORY($A189,TODAY()),2,FALSE())),VLOOKUP(TODAY()-1,STOCKHISTORY($A189,TODAY()-1),2,FALSE())),VLOOKUP(TODAY()-2,STOCKHISTORY($A189,TODAY()-2),2,FALSE())),$E99)</f>
        <v/>
      </c>
    </row>
    <row r="190" ht="14.25" customHeight="1">
      <c r="A190" s="367"/>
      <c r="B190" s="367"/>
      <c r="C190" s="440" t="str">
        <f t="shared" si="2"/>
        <v/>
      </c>
      <c r="D190" s="367"/>
      <c r="E190" s="368" t="str">
        <f t="array" ref="E190">IFERROR(IFERROR(IFERROR(IF(TODAY()&gt;=$H189,VLOOKUP(XLOOKUP(E$115,dds!$2:$2,dds!$4:$4),STOCKHISTORY($A190,XLOOKUP(E$115,dds!$2:$2,dds!$4:$4)),2,FALSE()),VLOOKUP(TODAY(),STOCKHISTORY($A190,TODAY()),2,FALSE())),VLOOKUP(TODAY()-1,STOCKHISTORY($A190,TODAY()-1),2,FALSE())),VLOOKUP(TODAY()-2,STOCKHISTORY($A190,TODAY()-2),2,FALSE())),$E100)</f>
        <v/>
      </c>
      <c r="F190" s="368" t="str">
        <f t="array" ref="F190">IFERROR(IFERROR(IFERROR(IF(TODAY()&gt;=$H189,VLOOKUP(XLOOKUP(F$115,dds!$2:$2,dds!$4:$4),STOCKHISTORY($A190,XLOOKUP(F$115,dds!$2:$2,dds!$4:$4)),2,FALSE()),VLOOKUP(TODAY(),STOCKHISTORY($A190,TODAY()),2,FALSE())),VLOOKUP(TODAY()-1,STOCKHISTORY($A190,TODAY()-1),2,FALSE())),VLOOKUP(TODAY()-2,STOCKHISTORY($A190,TODAY()-2),2,FALSE())),$E100)</f>
        <v/>
      </c>
      <c r="G190" s="368" t="str">
        <f t="array" ref="G190">IFERROR(IFERROR(IFERROR(IF(TODAY()&gt;=$H189,VLOOKUP(XLOOKUP(G$115,dds!$2:$2,dds!$4:$4),STOCKHISTORY($A190,XLOOKUP(G$115,dds!$2:$2,dds!$4:$4)),2,FALSE()),VLOOKUP(TODAY(),STOCKHISTORY($A190,TODAY()),2,FALSE())),VLOOKUP(TODAY()-1,STOCKHISTORY($A190,TODAY()-1),2,FALSE())),VLOOKUP(TODAY()-2,STOCKHISTORY($A190,TODAY()-2),2,FALSE())),$E100)</f>
        <v/>
      </c>
      <c r="H190" s="368" t="str">
        <f t="array" ref="H190">IFERROR(IFERROR(IFERROR(IF(TODAY()&gt;=$H189,VLOOKUP(XLOOKUP(H$115,dds!$2:$2,dds!$4:$4),STOCKHISTORY($A190,XLOOKUP(H$115,dds!$2:$2,dds!$4:$4)),2,FALSE()),VLOOKUP(TODAY(),STOCKHISTORY($A190,TODAY()),2,FALSE())),VLOOKUP(TODAY()-1,STOCKHISTORY($A190,TODAY()-1),2,FALSE())),VLOOKUP(TODAY()-2,STOCKHISTORY($A190,TODAY()-2),2,FALSE())),$E100)</f>
        <v/>
      </c>
      <c r="I190" s="368" t="str">
        <f t="array" ref="I190">IFERROR(IFERROR(IFERROR(IF(TODAY()&gt;=$H189,VLOOKUP(XLOOKUP(I$115,dds!$2:$2,dds!$4:$4),STOCKHISTORY($A190,XLOOKUP(I$115,dds!$2:$2,dds!$4:$4)),2,FALSE()),VLOOKUP(TODAY(),STOCKHISTORY($A190,TODAY()),2,FALSE())),VLOOKUP(TODAY()-1,STOCKHISTORY($A190,TODAY()-1),2,FALSE())),VLOOKUP(TODAY()-2,STOCKHISTORY($A190,TODAY()-2),2,FALSE())),$E100)</f>
        <v/>
      </c>
      <c r="J190" s="368" t="str">
        <f t="array" ref="J190">IFERROR(IFERROR(IFERROR(IF(TODAY()&gt;=$H189,VLOOKUP(XLOOKUP(J$115,dds!$2:$2,dds!$4:$4),STOCKHISTORY($A190,XLOOKUP(J$115,dds!$2:$2,dds!$4:$4)),2,FALSE()),VLOOKUP(TODAY(),STOCKHISTORY($A190,TODAY()),2,FALSE())),VLOOKUP(TODAY()-1,STOCKHISTORY($A190,TODAY()-1),2,FALSE())),VLOOKUP(TODAY()-2,STOCKHISTORY($A190,TODAY()-2),2,FALSE())),$E100)</f>
        <v/>
      </c>
      <c r="K190" s="368" t="str">
        <f t="array" ref="K190">IFERROR(IFERROR(IFERROR(IF(TODAY()&gt;=$H189,VLOOKUP(XLOOKUP(K$115,dds!$2:$2,dds!$4:$4),STOCKHISTORY($A190,XLOOKUP(K$115,dds!$2:$2,dds!$4:$4)),2,FALSE()),VLOOKUP(TODAY(),STOCKHISTORY($A190,TODAY()),2,FALSE())),VLOOKUP(TODAY()-1,STOCKHISTORY($A190,TODAY()-1),2,FALSE())),VLOOKUP(TODAY()-2,STOCKHISTORY($A190,TODAY()-2),2,FALSE())),$E100)</f>
        <v/>
      </c>
      <c r="L190" s="368" t="str">
        <f t="array" ref="L190">IFERROR(IFERROR(IFERROR(IF(TODAY()&gt;=$H189,VLOOKUP(XLOOKUP(L$115,dds!$2:$2,dds!$4:$4),STOCKHISTORY($A190,XLOOKUP(L$115,dds!$2:$2,dds!$4:$4)),2,FALSE()),VLOOKUP(TODAY(),STOCKHISTORY($A190,TODAY()),2,FALSE())),VLOOKUP(TODAY()-1,STOCKHISTORY($A190,TODAY()-1),2,FALSE())),VLOOKUP(TODAY()-2,STOCKHISTORY($A190,TODAY()-2),2,FALSE())),$E100)</f>
        <v/>
      </c>
      <c r="M190" s="368" t="str">
        <f t="array" ref="M190">IFERROR(IFERROR(IFERROR(IF(TODAY()&gt;=$H189,VLOOKUP(XLOOKUP(M$115,dds!$2:$2,dds!$4:$4),STOCKHISTORY($A190,XLOOKUP(M$115,dds!$2:$2,dds!$4:$4)),2,FALSE()),VLOOKUP(TODAY(),STOCKHISTORY($A190,TODAY()),2,FALSE())),VLOOKUP(TODAY()-1,STOCKHISTORY($A190,TODAY()-1),2,FALSE())),VLOOKUP(TODAY()-2,STOCKHISTORY($A190,TODAY()-2),2,FALSE())),$E100)</f>
        <v/>
      </c>
      <c r="N190" s="368" t="str">
        <f t="array" ref="N190">IFERROR(IFERROR(IFERROR(IF(TODAY()&gt;=$H189,VLOOKUP(XLOOKUP(N$115,dds!$2:$2,dds!$4:$4),STOCKHISTORY($A190,XLOOKUP(N$115,dds!$2:$2,dds!$4:$4)),2,FALSE()),VLOOKUP(TODAY(),STOCKHISTORY($A190,TODAY()),2,FALSE())),VLOOKUP(TODAY()-1,STOCKHISTORY($A190,TODAY()-1),2,FALSE())),VLOOKUP(TODAY()-2,STOCKHISTORY($A190,TODAY()-2),2,FALSE())),$E100)</f>
        <v/>
      </c>
      <c r="O190" s="368" t="str">
        <f t="array" ref="O190">IFERROR(IFERROR(IFERROR(IF(TODAY()&gt;=$H189,VLOOKUP(XLOOKUP(O$115,dds!$2:$2,dds!$4:$4),STOCKHISTORY($A190,XLOOKUP(O$115,dds!$2:$2,dds!$4:$4)),2,FALSE()),VLOOKUP(TODAY(),STOCKHISTORY($A190,TODAY()),2,FALSE())),VLOOKUP(TODAY()-1,STOCKHISTORY($A190,TODAY()-1),2,FALSE())),VLOOKUP(TODAY()-2,STOCKHISTORY($A190,TODAY()-2),2,FALSE())),$E100)</f>
        <v/>
      </c>
      <c r="P190" s="368" t="str">
        <f t="array" ref="P190">IFERROR(IFERROR(IFERROR(IF(TODAY()&gt;=$H189,VLOOKUP(XLOOKUP(P$115,dds!$2:$2,dds!$4:$4),STOCKHISTORY($A190,XLOOKUP(P$115,dds!$2:$2,dds!$4:$4)),2,FALSE()),VLOOKUP(TODAY(),STOCKHISTORY($A190,TODAY()),2,FALSE())),VLOOKUP(TODAY()-1,STOCKHISTORY($A190,TODAY()-1),2,FALSE())),VLOOKUP(TODAY()-2,STOCKHISTORY($A190,TODAY()-2),2,FALSE())),$E100)</f>
        <v/>
      </c>
      <c r="Q190" s="368" t="str">
        <f t="array" ref="Q190">IFERROR(IFERROR(IFERROR(IF(TODAY()&gt;=$H189,VLOOKUP(XLOOKUP(Q$115,dds!$2:$2,dds!$4:$4),STOCKHISTORY($A190,XLOOKUP(Q$115,dds!$2:$2,dds!$4:$4)),2,FALSE()),VLOOKUP(TODAY(),STOCKHISTORY($A190,TODAY()),2,FALSE())),VLOOKUP(TODAY()-1,STOCKHISTORY($A190,TODAY()-1),2,FALSE())),VLOOKUP(TODAY()-2,STOCKHISTORY($A190,TODAY()-2),2,FALSE())),$E100)</f>
        <v/>
      </c>
      <c r="R190" s="368" t="str">
        <f t="array" ref="R190">IFERROR(IFERROR(IFERROR(IF(TODAY()&gt;=$H189,VLOOKUP(XLOOKUP(R$115,dds!$2:$2,dds!$4:$4),STOCKHISTORY($A190,XLOOKUP(R$115,dds!$2:$2,dds!$4:$4)),2,FALSE()),VLOOKUP(TODAY(),STOCKHISTORY($A190,TODAY()),2,FALSE())),VLOOKUP(TODAY()-1,STOCKHISTORY($A190,TODAY()-1),2,FALSE())),VLOOKUP(TODAY()-2,STOCKHISTORY($A190,TODAY()-2),2,FALSE())),$E100)</f>
        <v/>
      </c>
      <c r="S190" s="368" t="str">
        <f t="array" ref="S190">IFERROR(IFERROR(IFERROR(IF(TODAY()&gt;=$H189,VLOOKUP(XLOOKUP(S$115,dds!$2:$2,dds!$4:$4),STOCKHISTORY($A190,XLOOKUP(S$115,dds!$2:$2,dds!$4:$4)),2,FALSE()),VLOOKUP(TODAY(),STOCKHISTORY($A190,TODAY()),2,FALSE())),VLOOKUP(TODAY()-1,STOCKHISTORY($A190,TODAY()-1),2,FALSE())),VLOOKUP(TODAY()-2,STOCKHISTORY($A190,TODAY()-2),2,FALSE())),$E100)</f>
        <v/>
      </c>
      <c r="T190" s="368" t="str">
        <f t="array" ref="T190">IFERROR(IFERROR(IFERROR(IF(TODAY()&gt;=$H189,VLOOKUP(XLOOKUP(T$115,dds!$2:$2,dds!$4:$4),STOCKHISTORY($A190,XLOOKUP(T$115,dds!$2:$2,dds!$4:$4)),2,FALSE()),VLOOKUP(TODAY(),STOCKHISTORY($A190,TODAY()),2,FALSE())),VLOOKUP(TODAY()-1,STOCKHISTORY($A190,TODAY()-1),2,FALSE())),VLOOKUP(TODAY()-2,STOCKHISTORY($A190,TODAY()-2),2,FALSE())),$E100)</f>
        <v/>
      </c>
      <c r="U190" s="368" t="str">
        <f t="array" ref="U190">IFERROR(IFERROR(IFERROR(IF(TODAY()&gt;=$H189,VLOOKUP(XLOOKUP(U$115,dds!$2:$2,dds!$4:$4),STOCKHISTORY($A190,XLOOKUP(U$115,dds!$2:$2,dds!$4:$4)),2,FALSE()),VLOOKUP(TODAY(),STOCKHISTORY($A190,TODAY()),2,FALSE())),VLOOKUP(TODAY()-1,STOCKHISTORY($A190,TODAY()-1),2,FALSE())),VLOOKUP(TODAY()-2,STOCKHISTORY($A190,TODAY()-2),2,FALSE())),$E100)</f>
        <v/>
      </c>
      <c r="V190" s="368" t="str">
        <f t="array" ref="V190">IFERROR(IFERROR(IFERROR(IF(TODAY()&gt;=$H189,VLOOKUP(XLOOKUP(V$115,dds!$2:$2,dds!$4:$4),STOCKHISTORY($A190,XLOOKUP(V$115,dds!$2:$2,dds!$4:$4)),2,FALSE()),VLOOKUP(TODAY(),STOCKHISTORY($A190,TODAY()),2,FALSE())),VLOOKUP(TODAY()-1,STOCKHISTORY($A190,TODAY()-1),2,FALSE())),VLOOKUP(TODAY()-2,STOCKHISTORY($A190,TODAY()-2),2,FALSE())),$E100)</f>
        <v/>
      </c>
      <c r="W190" s="368" t="str">
        <f t="array" ref="W190">IFERROR(IFERROR(IFERROR(IF(TODAY()&gt;=$H189,VLOOKUP(XLOOKUP(W$115,dds!$2:$2,dds!$4:$4),STOCKHISTORY($A190,XLOOKUP(W$115,dds!$2:$2,dds!$4:$4)),2,FALSE()),VLOOKUP(TODAY(),STOCKHISTORY($A190,TODAY()),2,FALSE())),VLOOKUP(TODAY()-1,STOCKHISTORY($A190,TODAY()-1),2,FALSE())),VLOOKUP(TODAY()-2,STOCKHISTORY($A190,TODAY()-2),2,FALSE())),$E100)</f>
        <v/>
      </c>
      <c r="X190" s="368" t="str">
        <f t="array" ref="X190">IFERROR(IFERROR(IFERROR(IF(TODAY()&gt;=$H189,VLOOKUP(XLOOKUP(X$115,dds!$2:$2,dds!$4:$4),STOCKHISTORY($A190,XLOOKUP(X$115,dds!$2:$2,dds!$4:$4)),2,FALSE()),VLOOKUP(TODAY(),STOCKHISTORY($A190,TODAY()),2,FALSE())),VLOOKUP(TODAY()-1,STOCKHISTORY($A190,TODAY()-1),2,FALSE())),VLOOKUP(TODAY()-2,STOCKHISTORY($A190,TODAY()-2),2,FALSE())),$E100)</f>
        <v/>
      </c>
      <c r="Y190" s="368" t="str">
        <f t="array" ref="Y190">IFERROR(IFERROR(IFERROR(IF(TODAY()&gt;=$H189,VLOOKUP(XLOOKUP(Y$115,dds!$2:$2,dds!$4:$4),STOCKHISTORY($A190,XLOOKUP(Y$115,dds!$2:$2,dds!$4:$4)),2,FALSE()),VLOOKUP(TODAY(),STOCKHISTORY($A190,TODAY()),2,FALSE())),VLOOKUP(TODAY()-1,STOCKHISTORY($A190,TODAY()-1),2,FALSE())),VLOOKUP(TODAY()-2,STOCKHISTORY($A190,TODAY()-2),2,FALSE())),$E100)</f>
        <v/>
      </c>
      <c r="Z190" s="368" t="str">
        <f t="array" ref="Z190">IFERROR(IFERROR(IFERROR(IF(TODAY()&gt;=$H189,VLOOKUP(XLOOKUP(Z$115,dds!$2:$2,dds!$4:$4),STOCKHISTORY($A190,XLOOKUP(Z$115,dds!$2:$2,dds!$4:$4)),2,FALSE()),VLOOKUP(TODAY(),STOCKHISTORY($A190,TODAY()),2,FALSE())),VLOOKUP(TODAY()-1,STOCKHISTORY($A190,TODAY()-1),2,FALSE())),VLOOKUP(TODAY()-2,STOCKHISTORY($A190,TODAY()-2),2,FALSE())),$E100)</f>
        <v/>
      </c>
      <c r="AA190" s="368" t="str">
        <f t="array" ref="AA190">IFERROR(IFERROR(IFERROR(IF(TODAY()&gt;=$H189,VLOOKUP(XLOOKUP(AA$115,dds!$2:$2,dds!$4:$4),STOCKHISTORY($A190,XLOOKUP(AA$115,dds!$2:$2,dds!$4:$4)),2,FALSE()),VLOOKUP(TODAY(),STOCKHISTORY($A190,TODAY()),2,FALSE())),VLOOKUP(TODAY()-1,STOCKHISTORY($A190,TODAY()-1),2,FALSE())),VLOOKUP(TODAY()-2,STOCKHISTORY($A190,TODAY()-2),2,FALSE())),$E100)</f>
        <v/>
      </c>
      <c r="AB190" s="368" t="str">
        <f t="array" ref="AB190">IFERROR(IFERROR(IFERROR(IF(TODAY()&gt;=$H189,VLOOKUP(XLOOKUP(AB$115,dds!$2:$2,dds!$4:$4),STOCKHISTORY($A190,XLOOKUP(AB$115,dds!$2:$2,dds!$4:$4)),2,FALSE()),VLOOKUP(TODAY(),STOCKHISTORY($A190,TODAY()),2,FALSE())),VLOOKUP(TODAY()-1,STOCKHISTORY($A190,TODAY()-1),2,FALSE())),VLOOKUP(TODAY()-2,STOCKHISTORY($A190,TODAY()-2),2,FALSE())),$E100)</f>
        <v/>
      </c>
      <c r="AC190" s="368" t="str">
        <f t="array" ref="AC190">IFERROR(IFERROR(IFERROR(IF(TODAY()&gt;=$H189,VLOOKUP(XLOOKUP(AC$115,dds!$2:$2,dds!$4:$4),STOCKHISTORY($A190,XLOOKUP(AC$115,dds!$2:$2,dds!$4:$4)),2,FALSE()),VLOOKUP(TODAY(),STOCKHISTORY($A190,TODAY()),2,FALSE())),VLOOKUP(TODAY()-1,STOCKHISTORY($A190,TODAY()-1),2,FALSE())),VLOOKUP(TODAY()-2,STOCKHISTORY($A190,TODAY()-2),2,FALSE())),$E100)</f>
        <v/>
      </c>
      <c r="AD190" s="368" t="str">
        <f t="array" ref="AD190">IFERROR(IFERROR(IFERROR(IF(TODAY()&gt;=$H189,VLOOKUP(XLOOKUP(AD$115,dds!$2:$2,dds!$4:$4),STOCKHISTORY($A190,XLOOKUP(AD$115,dds!$2:$2,dds!$4:$4)),2,FALSE()),VLOOKUP(TODAY(),STOCKHISTORY($A190,TODAY()),2,FALSE())),VLOOKUP(TODAY()-1,STOCKHISTORY($A190,TODAY()-1),2,FALSE())),VLOOKUP(TODAY()-2,STOCKHISTORY($A190,TODAY()-2),2,FALSE())),$E100)</f>
        <v/>
      </c>
      <c r="AE190" s="368" t="str">
        <f t="array" ref="AE190">IFERROR(IFERROR(IFERROR(IF(TODAY()&gt;=$H189,VLOOKUP(XLOOKUP(AE$115,dds!$2:$2,dds!$4:$4),STOCKHISTORY($A190,XLOOKUP(AE$115,dds!$2:$2,dds!$4:$4)),2,FALSE()),VLOOKUP(TODAY(),STOCKHISTORY($A190,TODAY()),2,FALSE())),VLOOKUP(TODAY()-1,STOCKHISTORY($A190,TODAY()-1),2,FALSE())),VLOOKUP(TODAY()-2,STOCKHISTORY($A190,TODAY()-2),2,FALSE())),$E100)</f>
        <v/>
      </c>
      <c r="AF190" s="368" t="str">
        <f t="array" ref="AF190">IFERROR(IFERROR(IFERROR(IF(TODAY()&gt;=$H189,VLOOKUP(XLOOKUP(AF$115,dds!$2:$2,dds!$4:$4),STOCKHISTORY($A190,XLOOKUP(AF$115,dds!$2:$2,dds!$4:$4)),2,FALSE()),VLOOKUP(TODAY(),STOCKHISTORY($A190,TODAY()),2,FALSE())),VLOOKUP(TODAY()-1,STOCKHISTORY($A190,TODAY()-1),2,FALSE())),VLOOKUP(TODAY()-2,STOCKHISTORY($A190,TODAY()-2),2,FALSE())),$E100)</f>
        <v/>
      </c>
      <c r="AG190" s="368" t="str">
        <f t="array" ref="AG190">IFERROR(IFERROR(IFERROR(IF(TODAY()&gt;=$H189,VLOOKUP(XLOOKUP(AG$115,dds!$2:$2,dds!$4:$4),STOCKHISTORY($A190,XLOOKUP(AG$115,dds!$2:$2,dds!$4:$4)),2,FALSE()),VLOOKUP(TODAY(),STOCKHISTORY($A190,TODAY()),2,FALSE())),VLOOKUP(TODAY()-1,STOCKHISTORY($A190,TODAY()-1),2,FALSE())),VLOOKUP(TODAY()-2,STOCKHISTORY($A190,TODAY()-2),2,FALSE())),$E100)</f>
        <v/>
      </c>
      <c r="AH190" s="368" t="str">
        <f t="array" ref="AH190">IFERROR(IFERROR(IFERROR(IF(TODAY()&gt;=$H189,VLOOKUP(XLOOKUP(AH$115,dds!$2:$2,dds!$4:$4),STOCKHISTORY($A190,XLOOKUP(AH$115,dds!$2:$2,dds!$4:$4)),2,FALSE()),VLOOKUP(TODAY(),STOCKHISTORY($A190,TODAY()),2,FALSE())),VLOOKUP(TODAY()-1,STOCKHISTORY($A190,TODAY()-1),2,FALSE())),VLOOKUP(TODAY()-2,STOCKHISTORY($A190,TODAY()-2),2,FALSE())),$E100)</f>
        <v/>
      </c>
      <c r="AI190" s="368" t="str">
        <f t="array" ref="AI190">IFERROR(IFERROR(IFERROR(IF(TODAY()&gt;=$H189,VLOOKUP(XLOOKUP(AI$115,dds!$2:$2,dds!$4:$4),STOCKHISTORY($A190,XLOOKUP(AI$115,dds!$2:$2,dds!$4:$4)),2,FALSE()),VLOOKUP(TODAY(),STOCKHISTORY($A190,TODAY()),2,FALSE())),VLOOKUP(TODAY()-1,STOCKHISTORY($A190,TODAY()-1),2,FALSE())),VLOOKUP(TODAY()-2,STOCKHISTORY($A190,TODAY()-2),2,FALSE())),$E100)</f>
        <v/>
      </c>
      <c r="AJ190" s="368" t="str">
        <f t="array" ref="AJ190">IFERROR(IFERROR(IFERROR(IF(TODAY()&gt;=$H189,VLOOKUP(XLOOKUP(AJ$115,dds!$2:$2,dds!$4:$4),STOCKHISTORY($A190,XLOOKUP(AJ$115,dds!$2:$2,dds!$4:$4)),2,FALSE()),VLOOKUP(TODAY(),STOCKHISTORY($A190,TODAY()),2,FALSE())),VLOOKUP(TODAY()-1,STOCKHISTORY($A190,TODAY()-1),2,FALSE())),VLOOKUP(TODAY()-2,STOCKHISTORY($A190,TODAY()-2),2,FALSE())),$E100)</f>
        <v/>
      </c>
      <c r="AK190" s="368" t="str">
        <f t="array" ref="AK190">IFERROR(IFERROR(IFERROR(IF(TODAY()&gt;=$H189,VLOOKUP(XLOOKUP(AK$115,dds!$2:$2,dds!$4:$4),STOCKHISTORY($A190,XLOOKUP(AK$115,dds!$2:$2,dds!$4:$4)),2,FALSE()),VLOOKUP(TODAY(),STOCKHISTORY($A190,TODAY()),2,FALSE())),VLOOKUP(TODAY()-1,STOCKHISTORY($A190,TODAY()-1),2,FALSE())),VLOOKUP(TODAY()-2,STOCKHISTORY($A190,TODAY()-2),2,FALSE())),$E100)</f>
        <v/>
      </c>
      <c r="AL190" s="368" t="str">
        <f t="array" ref="AL190">IFERROR(IFERROR(IFERROR(IF(TODAY()&gt;=$H189,VLOOKUP(XLOOKUP(AL$115,dds!$2:$2,dds!$4:$4),STOCKHISTORY($A190,XLOOKUP(AL$115,dds!$2:$2,dds!$4:$4)),2,FALSE()),VLOOKUP(TODAY(),STOCKHISTORY($A190,TODAY()),2,FALSE())),VLOOKUP(TODAY()-1,STOCKHISTORY($A190,TODAY()-1),2,FALSE())),VLOOKUP(TODAY()-2,STOCKHISTORY($A190,TODAY()-2),2,FALSE())),$E100)</f>
        <v/>
      </c>
      <c r="AM190" s="368" t="str">
        <f t="array" ref="AM190">IFERROR(IFERROR(IFERROR(IF(TODAY()&gt;=$H189,VLOOKUP(XLOOKUP(AM$115,dds!$2:$2,dds!$4:$4),STOCKHISTORY($A190,XLOOKUP(AM$115,dds!$2:$2,dds!$4:$4)),2,FALSE()),VLOOKUP(TODAY(),STOCKHISTORY($A190,TODAY()),2,FALSE())),VLOOKUP(TODAY()-1,STOCKHISTORY($A190,TODAY()-1),2,FALSE())),VLOOKUP(TODAY()-2,STOCKHISTORY($A190,TODAY()-2),2,FALSE())),$E100)</f>
        <v/>
      </c>
      <c r="AN190" s="368" t="str">
        <f t="array" ref="AN190">IFERROR(IFERROR(IFERROR(IF(TODAY()&gt;=$H189,VLOOKUP(XLOOKUP(AN$115,dds!$2:$2,dds!$4:$4),STOCKHISTORY($A190,XLOOKUP(AN$115,dds!$2:$2,dds!$4:$4)),2,FALSE()),VLOOKUP(TODAY(),STOCKHISTORY($A190,TODAY()),2,FALSE())),VLOOKUP(TODAY()-1,STOCKHISTORY($A190,TODAY()-1),2,FALSE())),VLOOKUP(TODAY()-2,STOCKHISTORY($A190,TODAY()-2),2,FALSE())),$E100)</f>
        <v/>
      </c>
      <c r="AO190" s="368" t="str">
        <f t="array" ref="AO190">IFERROR(IFERROR(IFERROR(IF(TODAY()&gt;=$H189,VLOOKUP(XLOOKUP(AO$115,dds!$2:$2,dds!$4:$4),STOCKHISTORY($A190,XLOOKUP(AO$115,dds!$2:$2,dds!$4:$4)),2,FALSE()),VLOOKUP(TODAY(),STOCKHISTORY($A190,TODAY()),2,FALSE())),VLOOKUP(TODAY()-1,STOCKHISTORY($A190,TODAY()-1),2,FALSE())),VLOOKUP(TODAY()-2,STOCKHISTORY($A190,TODAY()-2),2,FALSE())),$E100)</f>
        <v/>
      </c>
      <c r="AP190" s="368" t="str">
        <f t="array" ref="AP190">IFERROR(IFERROR(IFERROR(IF(TODAY()&gt;=$H189,VLOOKUP(XLOOKUP(AP$115,dds!$2:$2,dds!$4:$4),STOCKHISTORY($A190,XLOOKUP(AP$115,dds!$2:$2,dds!$4:$4)),2,FALSE()),VLOOKUP(TODAY(),STOCKHISTORY($A190,TODAY()),2,FALSE())),VLOOKUP(TODAY()-1,STOCKHISTORY($A190,TODAY()-1),2,FALSE())),VLOOKUP(TODAY()-2,STOCKHISTORY($A190,TODAY()-2),2,FALSE())),$E100)</f>
        <v/>
      </c>
      <c r="AQ190" s="368" t="str">
        <f t="array" ref="AQ190">IFERROR(IFERROR(IFERROR(IF(TODAY()&gt;=$H189,VLOOKUP(XLOOKUP(AQ$115,dds!$2:$2,dds!$4:$4),STOCKHISTORY($A190,XLOOKUP(AQ$115,dds!$2:$2,dds!$4:$4)),2,FALSE()),VLOOKUP(TODAY(),STOCKHISTORY($A190,TODAY()),2,FALSE())),VLOOKUP(TODAY()-1,STOCKHISTORY($A190,TODAY()-1),2,FALSE())),VLOOKUP(TODAY()-2,STOCKHISTORY($A190,TODAY()-2),2,FALSE())),$E100)</f>
        <v/>
      </c>
      <c r="AR190" s="368" t="str">
        <f t="array" ref="AR190">IFERROR(IFERROR(IFERROR(IF(TODAY()&gt;=$H189,VLOOKUP(XLOOKUP(AR$115,dds!$2:$2,dds!$4:$4),STOCKHISTORY($A190,XLOOKUP(AR$115,dds!$2:$2,dds!$4:$4)),2,FALSE()),VLOOKUP(TODAY(),STOCKHISTORY($A190,TODAY()),2,FALSE())),VLOOKUP(TODAY()-1,STOCKHISTORY($A190,TODAY()-1),2,FALSE())),VLOOKUP(TODAY()-2,STOCKHISTORY($A190,TODAY()-2),2,FALSE())),$E100)</f>
        <v/>
      </c>
      <c r="AS190" s="368" t="str">
        <f t="array" ref="AS190">IFERROR(IFERROR(IFERROR(IF(TODAY()&gt;=$H189,VLOOKUP(XLOOKUP(AS$115,dds!$2:$2,dds!$4:$4),STOCKHISTORY($A190,XLOOKUP(AS$115,dds!$2:$2,dds!$4:$4)),2,FALSE()),VLOOKUP(TODAY(),STOCKHISTORY($A190,TODAY()),2,FALSE())),VLOOKUP(TODAY()-1,STOCKHISTORY($A190,TODAY()-1),2,FALSE())),VLOOKUP(TODAY()-2,STOCKHISTORY($A190,TODAY()-2),2,FALSE())),$E100)</f>
        <v/>
      </c>
      <c r="AT190" s="368" t="str">
        <f t="array" ref="AT190">IFERROR(IFERROR(IFERROR(IF(TODAY()&gt;=$H189,VLOOKUP(XLOOKUP(AT$115,dds!$2:$2,dds!$4:$4),STOCKHISTORY($A190,XLOOKUP(AT$115,dds!$2:$2,dds!$4:$4)),2,FALSE()),VLOOKUP(TODAY(),STOCKHISTORY($A190,TODAY()),2,FALSE())),VLOOKUP(TODAY()-1,STOCKHISTORY($A190,TODAY()-1),2,FALSE())),VLOOKUP(TODAY()-2,STOCKHISTORY($A190,TODAY()-2),2,FALSE())),$E100)</f>
        <v/>
      </c>
      <c r="AU190" s="368" t="str">
        <f t="array" ref="AU190">IFERROR(IFERROR(IFERROR(IF(TODAY()&gt;=$H189,VLOOKUP(XLOOKUP(AU$115,dds!$2:$2,dds!$4:$4),STOCKHISTORY($A190,XLOOKUP(AU$115,dds!$2:$2,dds!$4:$4)),2,FALSE()),VLOOKUP(TODAY(),STOCKHISTORY($A190,TODAY()),2,FALSE())),VLOOKUP(TODAY()-1,STOCKHISTORY($A190,TODAY()-1),2,FALSE())),VLOOKUP(TODAY()-2,STOCKHISTORY($A190,TODAY()-2),2,FALSE())),$E100)</f>
        <v/>
      </c>
      <c r="AV190" s="368" t="str">
        <f t="array" ref="AV190">IFERROR(IFERROR(IFERROR(IF(TODAY()&gt;=$H189,VLOOKUP(XLOOKUP(AV$115,dds!$2:$2,dds!$4:$4),STOCKHISTORY($A190,XLOOKUP(AV$115,dds!$2:$2,dds!$4:$4)),2,FALSE()),VLOOKUP(TODAY(),STOCKHISTORY($A190,TODAY()),2,FALSE())),VLOOKUP(TODAY()-1,STOCKHISTORY($A190,TODAY()-1),2,FALSE())),VLOOKUP(TODAY()-2,STOCKHISTORY($A190,TODAY()-2),2,FALSE())),$E100)</f>
        <v/>
      </c>
      <c r="AW190" s="368" t="str">
        <f t="array" ref="AW190">IFERROR(IFERROR(IFERROR(IF(TODAY()&gt;=$H189,VLOOKUP(XLOOKUP(AW$115,dds!$2:$2,dds!$4:$4),STOCKHISTORY($A190,XLOOKUP(AW$115,dds!$2:$2,dds!$4:$4)),2,FALSE()),VLOOKUP(TODAY(),STOCKHISTORY($A190,TODAY()),2,FALSE())),VLOOKUP(TODAY()-1,STOCKHISTORY($A190,TODAY()-1),2,FALSE())),VLOOKUP(TODAY()-2,STOCKHISTORY($A190,TODAY()-2),2,FALSE())),$E100)</f>
        <v/>
      </c>
      <c r="AX190" s="368" t="str">
        <f t="array" ref="AX190">IFERROR(IFERROR(IFERROR(IF(TODAY()&gt;=$H189,VLOOKUP(XLOOKUP(AX$115,dds!$2:$2,dds!$4:$4),STOCKHISTORY($A190,XLOOKUP(AX$115,dds!$2:$2,dds!$4:$4)),2,FALSE()),VLOOKUP(TODAY(),STOCKHISTORY($A190,TODAY()),2,FALSE())),VLOOKUP(TODAY()-1,STOCKHISTORY($A190,TODAY()-1),2,FALSE())),VLOOKUP(TODAY()-2,STOCKHISTORY($A190,TODAY()-2),2,FALSE())),$E100)</f>
        <v/>
      </c>
      <c r="AY190" s="368" t="str">
        <f t="array" ref="AY190">IFERROR(IFERROR(IFERROR(IF(TODAY()&gt;=$H189,VLOOKUP(XLOOKUP(AY$115,dds!$2:$2,dds!$4:$4),STOCKHISTORY($A190,XLOOKUP(AY$115,dds!$2:$2,dds!$4:$4)),2,FALSE()),VLOOKUP(TODAY(),STOCKHISTORY($A190,TODAY()),2,FALSE())),VLOOKUP(TODAY()-1,STOCKHISTORY($A190,TODAY()-1),2,FALSE())),VLOOKUP(TODAY()-2,STOCKHISTORY($A190,TODAY()-2),2,FALSE())),$E100)</f>
        <v/>
      </c>
      <c r="AZ190" s="368" t="str">
        <f t="array" ref="AZ190">IFERROR(IFERROR(IFERROR(IF(TODAY()&gt;=$H189,VLOOKUP(XLOOKUP(AZ$115,dds!$2:$2,dds!$4:$4),STOCKHISTORY($A190,XLOOKUP(AZ$115,dds!$2:$2,dds!$4:$4)),2,FALSE()),VLOOKUP(TODAY(),STOCKHISTORY($A190,TODAY()),2,FALSE())),VLOOKUP(TODAY()-1,STOCKHISTORY($A190,TODAY()-1),2,FALSE())),VLOOKUP(TODAY()-2,STOCKHISTORY($A190,TODAY()-2),2,FALSE())),$E100)</f>
        <v/>
      </c>
      <c r="BA190" s="368" t="str">
        <f t="array" ref="BA190">IFERROR(IFERROR(IFERROR(IF(TODAY()&gt;=$H189,VLOOKUP(XLOOKUP(BA$115,dds!$2:$2,dds!$4:$4),STOCKHISTORY($A190,XLOOKUP(BA$115,dds!$2:$2,dds!$4:$4)),2,FALSE()),VLOOKUP(TODAY(),STOCKHISTORY($A190,TODAY()),2,FALSE())),VLOOKUP(TODAY()-1,STOCKHISTORY($A190,TODAY()-1),2,FALSE())),VLOOKUP(TODAY()-2,STOCKHISTORY($A190,TODAY()-2),2,FALSE())),$E100)</f>
        <v/>
      </c>
      <c r="BB190" s="368" t="str">
        <f t="array" ref="BB190">IFERROR(IFERROR(IFERROR(IF(TODAY()&gt;=$H189,VLOOKUP(XLOOKUP(BB$115,dds!$2:$2,dds!$4:$4),STOCKHISTORY($A190,XLOOKUP(BB$115,dds!$2:$2,dds!$4:$4)),2,FALSE()),VLOOKUP(TODAY(),STOCKHISTORY($A190,TODAY()),2,FALSE())),VLOOKUP(TODAY()-1,STOCKHISTORY($A190,TODAY()-1),2,FALSE())),VLOOKUP(TODAY()-2,STOCKHISTORY($A190,TODAY()-2),2,FALSE())),$E100)</f>
        <v/>
      </c>
      <c r="BC190" s="368" t="str">
        <f t="array" ref="BC190">IFERROR(IFERROR(IFERROR(IF(TODAY()&gt;=$H189,VLOOKUP(XLOOKUP(BC$115,dds!$2:$2,dds!$4:$4),STOCKHISTORY($A190,XLOOKUP(BC$115,dds!$2:$2,dds!$4:$4)),2,FALSE()),VLOOKUP(TODAY(),STOCKHISTORY($A190,TODAY()),2,FALSE())),VLOOKUP(TODAY()-1,STOCKHISTORY($A190,TODAY()-1),2,FALSE())),VLOOKUP(TODAY()-2,STOCKHISTORY($A190,TODAY()-2),2,FALSE())),$E100)</f>
        <v/>
      </c>
      <c r="BD190" s="368" t="str">
        <f t="array" ref="BD190">IFERROR(IFERROR(IFERROR(IF(TODAY()&gt;=$H189,VLOOKUP(XLOOKUP(BD$115,dds!$2:$2,dds!$4:$4),STOCKHISTORY($A190,XLOOKUP(BD$115,dds!$2:$2,dds!$4:$4)),2,FALSE()),VLOOKUP(TODAY(),STOCKHISTORY($A190,TODAY()),2,FALSE())),VLOOKUP(TODAY()-1,STOCKHISTORY($A190,TODAY()-1),2,FALSE())),VLOOKUP(TODAY()-2,STOCKHISTORY($A190,TODAY()-2),2,FALSE())),$E100)</f>
        <v/>
      </c>
      <c r="BE190" s="368" t="str">
        <f t="array" ref="BE190">IFERROR(IFERROR(IFERROR(IF(TODAY()&gt;=$H189,VLOOKUP(XLOOKUP(BE$115,dds!$2:$2,dds!$4:$4),STOCKHISTORY($A190,XLOOKUP(BE$115,dds!$2:$2,dds!$4:$4)),2,FALSE()),VLOOKUP(TODAY(),STOCKHISTORY($A190,TODAY()),2,FALSE())),VLOOKUP(TODAY()-1,STOCKHISTORY($A190,TODAY()-1),2,FALSE())),VLOOKUP(TODAY()-2,STOCKHISTORY($A190,TODAY()-2),2,FALSE())),$E100)</f>
        <v/>
      </c>
      <c r="BF190" s="368" t="str">
        <f t="array" ref="BF190">IFERROR(IFERROR(IFERROR(IF(TODAY()&gt;=$H189,VLOOKUP(XLOOKUP(BF$115,dds!$2:$2,dds!$4:$4),STOCKHISTORY($A190,XLOOKUP(BF$115,dds!$2:$2,dds!$4:$4)),2,FALSE()),VLOOKUP(TODAY(),STOCKHISTORY($A190,TODAY()),2,FALSE())),VLOOKUP(TODAY()-1,STOCKHISTORY($A190,TODAY()-1),2,FALSE())),VLOOKUP(TODAY()-2,STOCKHISTORY($A190,TODAY()-2),2,FALSE())),$E100)</f>
        <v/>
      </c>
      <c r="BG190" s="368" t="str">
        <f t="array" ref="BG190">IFERROR(IFERROR(IFERROR(IF(TODAY()&gt;=$H189,VLOOKUP(XLOOKUP(BG$115,dds!$2:$2,dds!$4:$4),STOCKHISTORY($A190,XLOOKUP(BG$115,dds!$2:$2,dds!$4:$4)),2,FALSE()),VLOOKUP(TODAY(),STOCKHISTORY($A190,TODAY()),2,FALSE())),VLOOKUP(TODAY()-1,STOCKHISTORY($A190,TODAY()-1),2,FALSE())),VLOOKUP(TODAY()-2,STOCKHISTORY($A190,TODAY()-2),2,FALSE())),$E100)</f>
        <v/>
      </c>
      <c r="BH190" s="368" t="str">
        <f t="array" ref="BH190">IFERROR(IFERROR(IFERROR(IF(TODAY()&gt;=$H189,VLOOKUP(XLOOKUP(BH$115,dds!$2:$2,dds!$4:$4),STOCKHISTORY($A190,XLOOKUP(BH$115,dds!$2:$2,dds!$4:$4)),2,FALSE()),VLOOKUP(TODAY(),STOCKHISTORY($A190,TODAY()),2,FALSE())),VLOOKUP(TODAY()-1,STOCKHISTORY($A190,TODAY()-1),2,FALSE())),VLOOKUP(TODAY()-2,STOCKHISTORY($A190,TODAY()-2),2,FALSE())),$E100)</f>
        <v/>
      </c>
      <c r="BI190" s="368" t="str">
        <f t="array" ref="BI190">IFERROR(IFERROR(IFERROR(IF(TODAY()&gt;=$H189,VLOOKUP(XLOOKUP(BI$115,dds!$2:$2,dds!$4:$4),STOCKHISTORY($A190,XLOOKUP(BI$115,dds!$2:$2,dds!$4:$4)),2,FALSE()),VLOOKUP(TODAY(),STOCKHISTORY($A190,TODAY()),2,FALSE())),VLOOKUP(TODAY()-1,STOCKHISTORY($A190,TODAY()-1),2,FALSE())),VLOOKUP(TODAY()-2,STOCKHISTORY($A190,TODAY()-2),2,FALSE())),$E100)</f>
        <v/>
      </c>
      <c r="BJ190" s="368" t="str">
        <f t="array" ref="BJ190">IFERROR(IFERROR(IFERROR(IF(TODAY()&gt;=$H189,VLOOKUP(XLOOKUP(BJ$115,dds!$2:$2,dds!$4:$4),STOCKHISTORY($A190,XLOOKUP(BJ$115,dds!$2:$2,dds!$4:$4)),2,FALSE()),VLOOKUP(TODAY(),STOCKHISTORY($A190,TODAY()),2,FALSE())),VLOOKUP(TODAY()-1,STOCKHISTORY($A190,TODAY()-1),2,FALSE())),VLOOKUP(TODAY()-2,STOCKHISTORY($A190,TODAY()-2),2,FALSE())),$E100)</f>
        <v/>
      </c>
      <c r="BK190" s="368" t="str">
        <f t="array" ref="BK190">IFERROR(IFERROR(IFERROR(IF(TODAY()&gt;=$H189,VLOOKUP(XLOOKUP(BK$115,dds!$2:$2,dds!$4:$4),STOCKHISTORY($A190,XLOOKUP(BK$115,dds!$2:$2,dds!$4:$4)),2,FALSE()),VLOOKUP(TODAY(),STOCKHISTORY($A190,TODAY()),2,FALSE())),VLOOKUP(TODAY()-1,STOCKHISTORY($A190,TODAY()-1),2,FALSE())),VLOOKUP(TODAY()-2,STOCKHISTORY($A190,TODAY()-2),2,FALSE())),$E100)</f>
        <v/>
      </c>
      <c r="BL190" s="368" t="str">
        <f t="array" ref="BL190">IFERROR(IFERROR(IFERROR(IF(TODAY()&gt;=$H189,VLOOKUP(XLOOKUP(BL$115,dds!$2:$2,dds!$4:$4),STOCKHISTORY($A190,XLOOKUP(BL$115,dds!$2:$2,dds!$4:$4)),2,FALSE()),VLOOKUP(TODAY(),STOCKHISTORY($A190,TODAY()),2,FALSE())),VLOOKUP(TODAY()-1,STOCKHISTORY($A190,TODAY()-1),2,FALSE())),VLOOKUP(TODAY()-2,STOCKHISTORY($A190,TODAY()-2),2,FALSE())),$E100)</f>
        <v/>
      </c>
    </row>
    <row r="191" ht="14.25" customHeight="1">
      <c r="A191" s="367"/>
      <c r="B191" s="367"/>
      <c r="C191" s="440" t="str">
        <f t="shared" si="2"/>
        <v/>
      </c>
      <c r="D191" s="367"/>
      <c r="E191" s="368" t="str">
        <f t="array" ref="E191">IFERROR(IFERROR(IFERROR(IF(TODAY()&gt;=$H190,VLOOKUP(XLOOKUP(E$115,dds!$2:$2,dds!$4:$4),STOCKHISTORY($A191,XLOOKUP(E$115,dds!$2:$2,dds!$4:$4)),2,FALSE()),VLOOKUP(TODAY(),STOCKHISTORY($A191,TODAY()),2,FALSE())),VLOOKUP(TODAY()-1,STOCKHISTORY($A191,TODAY()-1),2,FALSE())),VLOOKUP(TODAY()-2,STOCKHISTORY($A191,TODAY()-2),2,FALSE())),$E101)</f>
        <v/>
      </c>
      <c r="F191" s="368" t="str">
        <f t="array" ref="F191">IFERROR(IFERROR(IFERROR(IF(TODAY()&gt;=$H190,VLOOKUP(XLOOKUP(F$115,dds!$2:$2,dds!$4:$4),STOCKHISTORY($A191,XLOOKUP(F$115,dds!$2:$2,dds!$4:$4)),2,FALSE()),VLOOKUP(TODAY(),STOCKHISTORY($A191,TODAY()),2,FALSE())),VLOOKUP(TODAY()-1,STOCKHISTORY($A191,TODAY()-1),2,FALSE())),VLOOKUP(TODAY()-2,STOCKHISTORY($A191,TODAY()-2),2,FALSE())),$E101)</f>
        <v/>
      </c>
      <c r="G191" s="368" t="str">
        <f t="array" ref="G191">IFERROR(IFERROR(IFERROR(IF(TODAY()&gt;=$H190,VLOOKUP(XLOOKUP(G$115,dds!$2:$2,dds!$4:$4),STOCKHISTORY($A191,XLOOKUP(G$115,dds!$2:$2,dds!$4:$4)),2,FALSE()),VLOOKUP(TODAY(),STOCKHISTORY($A191,TODAY()),2,FALSE())),VLOOKUP(TODAY()-1,STOCKHISTORY($A191,TODAY()-1),2,FALSE())),VLOOKUP(TODAY()-2,STOCKHISTORY($A191,TODAY()-2),2,FALSE())),$E101)</f>
        <v/>
      </c>
      <c r="H191" s="368" t="str">
        <f t="array" ref="H191">IFERROR(IFERROR(IFERROR(IF(TODAY()&gt;=$H190,VLOOKUP(XLOOKUP(H$115,dds!$2:$2,dds!$4:$4),STOCKHISTORY($A191,XLOOKUP(H$115,dds!$2:$2,dds!$4:$4)),2,FALSE()),VLOOKUP(TODAY(),STOCKHISTORY($A191,TODAY()),2,FALSE())),VLOOKUP(TODAY()-1,STOCKHISTORY($A191,TODAY()-1),2,FALSE())),VLOOKUP(TODAY()-2,STOCKHISTORY($A191,TODAY()-2),2,FALSE())),$E101)</f>
        <v/>
      </c>
      <c r="I191" s="368" t="str">
        <f t="array" ref="I191">IFERROR(IFERROR(IFERROR(IF(TODAY()&gt;=$H190,VLOOKUP(XLOOKUP(I$115,dds!$2:$2,dds!$4:$4),STOCKHISTORY($A191,XLOOKUP(I$115,dds!$2:$2,dds!$4:$4)),2,FALSE()),VLOOKUP(TODAY(),STOCKHISTORY($A191,TODAY()),2,FALSE())),VLOOKUP(TODAY()-1,STOCKHISTORY($A191,TODAY()-1),2,FALSE())),VLOOKUP(TODAY()-2,STOCKHISTORY($A191,TODAY()-2),2,FALSE())),$E101)</f>
        <v/>
      </c>
      <c r="J191" s="368" t="str">
        <f t="array" ref="J191">IFERROR(IFERROR(IFERROR(IF(TODAY()&gt;=$H190,VLOOKUP(XLOOKUP(J$115,dds!$2:$2,dds!$4:$4),STOCKHISTORY($A191,XLOOKUP(J$115,dds!$2:$2,dds!$4:$4)),2,FALSE()),VLOOKUP(TODAY(),STOCKHISTORY($A191,TODAY()),2,FALSE())),VLOOKUP(TODAY()-1,STOCKHISTORY($A191,TODAY()-1),2,FALSE())),VLOOKUP(TODAY()-2,STOCKHISTORY($A191,TODAY()-2),2,FALSE())),$E101)</f>
        <v/>
      </c>
      <c r="K191" s="368" t="str">
        <f t="array" ref="K191">IFERROR(IFERROR(IFERROR(IF(TODAY()&gt;=$H190,VLOOKUP(XLOOKUP(K$115,dds!$2:$2,dds!$4:$4),STOCKHISTORY($A191,XLOOKUP(K$115,dds!$2:$2,dds!$4:$4)),2,FALSE()),VLOOKUP(TODAY(),STOCKHISTORY($A191,TODAY()),2,FALSE())),VLOOKUP(TODAY()-1,STOCKHISTORY($A191,TODAY()-1),2,FALSE())),VLOOKUP(TODAY()-2,STOCKHISTORY($A191,TODAY()-2),2,FALSE())),$E101)</f>
        <v/>
      </c>
      <c r="L191" s="368" t="str">
        <f t="array" ref="L191">IFERROR(IFERROR(IFERROR(IF(TODAY()&gt;=$H190,VLOOKUP(XLOOKUP(L$115,dds!$2:$2,dds!$4:$4),STOCKHISTORY($A191,XLOOKUP(L$115,dds!$2:$2,dds!$4:$4)),2,FALSE()),VLOOKUP(TODAY(),STOCKHISTORY($A191,TODAY()),2,FALSE())),VLOOKUP(TODAY()-1,STOCKHISTORY($A191,TODAY()-1),2,FALSE())),VLOOKUP(TODAY()-2,STOCKHISTORY($A191,TODAY()-2),2,FALSE())),$E101)</f>
        <v/>
      </c>
      <c r="M191" s="368" t="str">
        <f t="array" ref="M191">IFERROR(IFERROR(IFERROR(IF(TODAY()&gt;=$H190,VLOOKUP(XLOOKUP(M$115,dds!$2:$2,dds!$4:$4),STOCKHISTORY($A191,XLOOKUP(M$115,dds!$2:$2,dds!$4:$4)),2,FALSE()),VLOOKUP(TODAY(),STOCKHISTORY($A191,TODAY()),2,FALSE())),VLOOKUP(TODAY()-1,STOCKHISTORY($A191,TODAY()-1),2,FALSE())),VLOOKUP(TODAY()-2,STOCKHISTORY($A191,TODAY()-2),2,FALSE())),$E101)</f>
        <v/>
      </c>
      <c r="N191" s="368" t="str">
        <f t="array" ref="N191">IFERROR(IFERROR(IFERROR(IF(TODAY()&gt;=$H190,VLOOKUP(XLOOKUP(N$115,dds!$2:$2,dds!$4:$4),STOCKHISTORY($A191,XLOOKUP(N$115,dds!$2:$2,dds!$4:$4)),2,FALSE()),VLOOKUP(TODAY(),STOCKHISTORY($A191,TODAY()),2,FALSE())),VLOOKUP(TODAY()-1,STOCKHISTORY($A191,TODAY()-1),2,FALSE())),VLOOKUP(TODAY()-2,STOCKHISTORY($A191,TODAY()-2),2,FALSE())),$E101)</f>
        <v/>
      </c>
      <c r="O191" s="368" t="str">
        <f t="array" ref="O191">IFERROR(IFERROR(IFERROR(IF(TODAY()&gt;=$H190,VLOOKUP(XLOOKUP(O$115,dds!$2:$2,dds!$4:$4),STOCKHISTORY($A191,XLOOKUP(O$115,dds!$2:$2,dds!$4:$4)),2,FALSE()),VLOOKUP(TODAY(),STOCKHISTORY($A191,TODAY()),2,FALSE())),VLOOKUP(TODAY()-1,STOCKHISTORY($A191,TODAY()-1),2,FALSE())),VLOOKUP(TODAY()-2,STOCKHISTORY($A191,TODAY()-2),2,FALSE())),$E101)</f>
        <v/>
      </c>
      <c r="P191" s="368" t="str">
        <f t="array" ref="P191">IFERROR(IFERROR(IFERROR(IF(TODAY()&gt;=$H190,VLOOKUP(XLOOKUP(P$115,dds!$2:$2,dds!$4:$4),STOCKHISTORY($A191,XLOOKUP(P$115,dds!$2:$2,dds!$4:$4)),2,FALSE()),VLOOKUP(TODAY(),STOCKHISTORY($A191,TODAY()),2,FALSE())),VLOOKUP(TODAY()-1,STOCKHISTORY($A191,TODAY()-1),2,FALSE())),VLOOKUP(TODAY()-2,STOCKHISTORY($A191,TODAY()-2),2,FALSE())),$E101)</f>
        <v/>
      </c>
      <c r="Q191" s="368" t="str">
        <f t="array" ref="Q191">IFERROR(IFERROR(IFERROR(IF(TODAY()&gt;=$H190,VLOOKUP(XLOOKUP(Q$115,dds!$2:$2,dds!$4:$4),STOCKHISTORY($A191,XLOOKUP(Q$115,dds!$2:$2,dds!$4:$4)),2,FALSE()),VLOOKUP(TODAY(),STOCKHISTORY($A191,TODAY()),2,FALSE())),VLOOKUP(TODAY()-1,STOCKHISTORY($A191,TODAY()-1),2,FALSE())),VLOOKUP(TODAY()-2,STOCKHISTORY($A191,TODAY()-2),2,FALSE())),$E101)</f>
        <v/>
      </c>
      <c r="R191" s="368" t="str">
        <f t="array" ref="R191">IFERROR(IFERROR(IFERROR(IF(TODAY()&gt;=$H190,VLOOKUP(XLOOKUP(R$115,dds!$2:$2,dds!$4:$4),STOCKHISTORY($A191,XLOOKUP(R$115,dds!$2:$2,dds!$4:$4)),2,FALSE()),VLOOKUP(TODAY(),STOCKHISTORY($A191,TODAY()),2,FALSE())),VLOOKUP(TODAY()-1,STOCKHISTORY($A191,TODAY()-1),2,FALSE())),VLOOKUP(TODAY()-2,STOCKHISTORY($A191,TODAY()-2),2,FALSE())),$E101)</f>
        <v/>
      </c>
      <c r="S191" s="368" t="str">
        <f t="array" ref="S191">IFERROR(IFERROR(IFERROR(IF(TODAY()&gt;=$H190,VLOOKUP(XLOOKUP(S$115,dds!$2:$2,dds!$4:$4),STOCKHISTORY($A191,XLOOKUP(S$115,dds!$2:$2,dds!$4:$4)),2,FALSE()),VLOOKUP(TODAY(),STOCKHISTORY($A191,TODAY()),2,FALSE())),VLOOKUP(TODAY()-1,STOCKHISTORY($A191,TODAY()-1),2,FALSE())),VLOOKUP(TODAY()-2,STOCKHISTORY($A191,TODAY()-2),2,FALSE())),$E101)</f>
        <v/>
      </c>
      <c r="T191" s="368" t="str">
        <f t="array" ref="T191">IFERROR(IFERROR(IFERROR(IF(TODAY()&gt;=$H190,VLOOKUP(XLOOKUP(T$115,dds!$2:$2,dds!$4:$4),STOCKHISTORY($A191,XLOOKUP(T$115,dds!$2:$2,dds!$4:$4)),2,FALSE()),VLOOKUP(TODAY(),STOCKHISTORY($A191,TODAY()),2,FALSE())),VLOOKUP(TODAY()-1,STOCKHISTORY($A191,TODAY()-1),2,FALSE())),VLOOKUP(TODAY()-2,STOCKHISTORY($A191,TODAY()-2),2,FALSE())),$E101)</f>
        <v/>
      </c>
      <c r="U191" s="368" t="str">
        <f t="array" ref="U191">IFERROR(IFERROR(IFERROR(IF(TODAY()&gt;=$H190,VLOOKUP(XLOOKUP(U$115,dds!$2:$2,dds!$4:$4),STOCKHISTORY($A191,XLOOKUP(U$115,dds!$2:$2,dds!$4:$4)),2,FALSE()),VLOOKUP(TODAY(),STOCKHISTORY($A191,TODAY()),2,FALSE())),VLOOKUP(TODAY()-1,STOCKHISTORY($A191,TODAY()-1),2,FALSE())),VLOOKUP(TODAY()-2,STOCKHISTORY($A191,TODAY()-2),2,FALSE())),$E101)</f>
        <v/>
      </c>
      <c r="V191" s="368" t="str">
        <f t="array" ref="V191">IFERROR(IFERROR(IFERROR(IF(TODAY()&gt;=$H190,VLOOKUP(XLOOKUP(V$115,dds!$2:$2,dds!$4:$4),STOCKHISTORY($A191,XLOOKUP(V$115,dds!$2:$2,dds!$4:$4)),2,FALSE()),VLOOKUP(TODAY(),STOCKHISTORY($A191,TODAY()),2,FALSE())),VLOOKUP(TODAY()-1,STOCKHISTORY($A191,TODAY()-1),2,FALSE())),VLOOKUP(TODAY()-2,STOCKHISTORY($A191,TODAY()-2),2,FALSE())),$E101)</f>
        <v/>
      </c>
      <c r="W191" s="368" t="str">
        <f t="array" ref="W191">IFERROR(IFERROR(IFERROR(IF(TODAY()&gt;=$H190,VLOOKUP(XLOOKUP(W$115,dds!$2:$2,dds!$4:$4),STOCKHISTORY($A191,XLOOKUP(W$115,dds!$2:$2,dds!$4:$4)),2,FALSE()),VLOOKUP(TODAY(),STOCKHISTORY($A191,TODAY()),2,FALSE())),VLOOKUP(TODAY()-1,STOCKHISTORY($A191,TODAY()-1),2,FALSE())),VLOOKUP(TODAY()-2,STOCKHISTORY($A191,TODAY()-2),2,FALSE())),$E101)</f>
        <v/>
      </c>
      <c r="X191" s="368" t="str">
        <f t="array" ref="X191">IFERROR(IFERROR(IFERROR(IF(TODAY()&gt;=$H190,VLOOKUP(XLOOKUP(X$115,dds!$2:$2,dds!$4:$4),STOCKHISTORY($A191,XLOOKUP(X$115,dds!$2:$2,dds!$4:$4)),2,FALSE()),VLOOKUP(TODAY(),STOCKHISTORY($A191,TODAY()),2,FALSE())),VLOOKUP(TODAY()-1,STOCKHISTORY($A191,TODAY()-1),2,FALSE())),VLOOKUP(TODAY()-2,STOCKHISTORY($A191,TODAY()-2),2,FALSE())),$E101)</f>
        <v/>
      </c>
      <c r="Y191" s="368" t="str">
        <f t="array" ref="Y191">IFERROR(IFERROR(IFERROR(IF(TODAY()&gt;=$H190,VLOOKUP(XLOOKUP(Y$115,dds!$2:$2,dds!$4:$4),STOCKHISTORY($A191,XLOOKUP(Y$115,dds!$2:$2,dds!$4:$4)),2,FALSE()),VLOOKUP(TODAY(),STOCKHISTORY($A191,TODAY()),2,FALSE())),VLOOKUP(TODAY()-1,STOCKHISTORY($A191,TODAY()-1),2,FALSE())),VLOOKUP(TODAY()-2,STOCKHISTORY($A191,TODAY()-2),2,FALSE())),$E101)</f>
        <v/>
      </c>
      <c r="Z191" s="368" t="str">
        <f t="array" ref="Z191">IFERROR(IFERROR(IFERROR(IF(TODAY()&gt;=$H190,VLOOKUP(XLOOKUP(Z$115,dds!$2:$2,dds!$4:$4),STOCKHISTORY($A191,XLOOKUP(Z$115,dds!$2:$2,dds!$4:$4)),2,FALSE()),VLOOKUP(TODAY(),STOCKHISTORY($A191,TODAY()),2,FALSE())),VLOOKUP(TODAY()-1,STOCKHISTORY($A191,TODAY()-1),2,FALSE())),VLOOKUP(TODAY()-2,STOCKHISTORY($A191,TODAY()-2),2,FALSE())),$E101)</f>
        <v/>
      </c>
      <c r="AA191" s="368" t="str">
        <f t="array" ref="AA191">IFERROR(IFERROR(IFERROR(IF(TODAY()&gt;=$H190,VLOOKUP(XLOOKUP(AA$115,dds!$2:$2,dds!$4:$4),STOCKHISTORY($A191,XLOOKUP(AA$115,dds!$2:$2,dds!$4:$4)),2,FALSE()),VLOOKUP(TODAY(),STOCKHISTORY($A191,TODAY()),2,FALSE())),VLOOKUP(TODAY()-1,STOCKHISTORY($A191,TODAY()-1),2,FALSE())),VLOOKUP(TODAY()-2,STOCKHISTORY($A191,TODAY()-2),2,FALSE())),$E101)</f>
        <v/>
      </c>
      <c r="AB191" s="368" t="str">
        <f t="array" ref="AB191">IFERROR(IFERROR(IFERROR(IF(TODAY()&gt;=$H190,VLOOKUP(XLOOKUP(AB$115,dds!$2:$2,dds!$4:$4),STOCKHISTORY($A191,XLOOKUP(AB$115,dds!$2:$2,dds!$4:$4)),2,FALSE()),VLOOKUP(TODAY(),STOCKHISTORY($A191,TODAY()),2,FALSE())),VLOOKUP(TODAY()-1,STOCKHISTORY($A191,TODAY()-1),2,FALSE())),VLOOKUP(TODAY()-2,STOCKHISTORY($A191,TODAY()-2),2,FALSE())),$E101)</f>
        <v/>
      </c>
      <c r="AC191" s="368" t="str">
        <f t="array" ref="AC191">IFERROR(IFERROR(IFERROR(IF(TODAY()&gt;=$H190,VLOOKUP(XLOOKUP(AC$115,dds!$2:$2,dds!$4:$4),STOCKHISTORY($A191,XLOOKUP(AC$115,dds!$2:$2,dds!$4:$4)),2,FALSE()),VLOOKUP(TODAY(),STOCKHISTORY($A191,TODAY()),2,FALSE())),VLOOKUP(TODAY()-1,STOCKHISTORY($A191,TODAY()-1),2,FALSE())),VLOOKUP(TODAY()-2,STOCKHISTORY($A191,TODAY()-2),2,FALSE())),$E101)</f>
        <v/>
      </c>
      <c r="AD191" s="368" t="str">
        <f t="array" ref="AD191">IFERROR(IFERROR(IFERROR(IF(TODAY()&gt;=$H190,VLOOKUP(XLOOKUP(AD$115,dds!$2:$2,dds!$4:$4),STOCKHISTORY($A191,XLOOKUP(AD$115,dds!$2:$2,dds!$4:$4)),2,FALSE()),VLOOKUP(TODAY(),STOCKHISTORY($A191,TODAY()),2,FALSE())),VLOOKUP(TODAY()-1,STOCKHISTORY($A191,TODAY()-1),2,FALSE())),VLOOKUP(TODAY()-2,STOCKHISTORY($A191,TODAY()-2),2,FALSE())),$E101)</f>
        <v/>
      </c>
      <c r="AE191" s="368" t="str">
        <f t="array" ref="AE191">IFERROR(IFERROR(IFERROR(IF(TODAY()&gt;=$H190,VLOOKUP(XLOOKUP(AE$115,dds!$2:$2,dds!$4:$4),STOCKHISTORY($A191,XLOOKUP(AE$115,dds!$2:$2,dds!$4:$4)),2,FALSE()),VLOOKUP(TODAY(),STOCKHISTORY($A191,TODAY()),2,FALSE())),VLOOKUP(TODAY()-1,STOCKHISTORY($A191,TODAY()-1),2,FALSE())),VLOOKUP(TODAY()-2,STOCKHISTORY($A191,TODAY()-2),2,FALSE())),$E101)</f>
        <v/>
      </c>
      <c r="AF191" s="368" t="str">
        <f t="array" ref="AF191">IFERROR(IFERROR(IFERROR(IF(TODAY()&gt;=$H190,VLOOKUP(XLOOKUP(AF$115,dds!$2:$2,dds!$4:$4),STOCKHISTORY($A191,XLOOKUP(AF$115,dds!$2:$2,dds!$4:$4)),2,FALSE()),VLOOKUP(TODAY(),STOCKHISTORY($A191,TODAY()),2,FALSE())),VLOOKUP(TODAY()-1,STOCKHISTORY($A191,TODAY()-1),2,FALSE())),VLOOKUP(TODAY()-2,STOCKHISTORY($A191,TODAY()-2),2,FALSE())),$E101)</f>
        <v/>
      </c>
      <c r="AG191" s="368" t="str">
        <f t="array" ref="AG191">IFERROR(IFERROR(IFERROR(IF(TODAY()&gt;=$H190,VLOOKUP(XLOOKUP(AG$115,dds!$2:$2,dds!$4:$4),STOCKHISTORY($A191,XLOOKUP(AG$115,dds!$2:$2,dds!$4:$4)),2,FALSE()),VLOOKUP(TODAY(),STOCKHISTORY($A191,TODAY()),2,FALSE())),VLOOKUP(TODAY()-1,STOCKHISTORY($A191,TODAY()-1),2,FALSE())),VLOOKUP(TODAY()-2,STOCKHISTORY($A191,TODAY()-2),2,FALSE())),$E101)</f>
        <v/>
      </c>
      <c r="AH191" s="368" t="str">
        <f t="array" ref="AH191">IFERROR(IFERROR(IFERROR(IF(TODAY()&gt;=$H190,VLOOKUP(XLOOKUP(AH$115,dds!$2:$2,dds!$4:$4),STOCKHISTORY($A191,XLOOKUP(AH$115,dds!$2:$2,dds!$4:$4)),2,FALSE()),VLOOKUP(TODAY(),STOCKHISTORY($A191,TODAY()),2,FALSE())),VLOOKUP(TODAY()-1,STOCKHISTORY($A191,TODAY()-1),2,FALSE())),VLOOKUP(TODAY()-2,STOCKHISTORY($A191,TODAY()-2),2,FALSE())),$E101)</f>
        <v/>
      </c>
      <c r="AI191" s="368" t="str">
        <f t="array" ref="AI191">IFERROR(IFERROR(IFERROR(IF(TODAY()&gt;=$H190,VLOOKUP(XLOOKUP(AI$115,dds!$2:$2,dds!$4:$4),STOCKHISTORY($A191,XLOOKUP(AI$115,dds!$2:$2,dds!$4:$4)),2,FALSE()),VLOOKUP(TODAY(),STOCKHISTORY($A191,TODAY()),2,FALSE())),VLOOKUP(TODAY()-1,STOCKHISTORY($A191,TODAY()-1),2,FALSE())),VLOOKUP(TODAY()-2,STOCKHISTORY($A191,TODAY()-2),2,FALSE())),$E101)</f>
        <v/>
      </c>
      <c r="AJ191" s="368" t="str">
        <f t="array" ref="AJ191">IFERROR(IFERROR(IFERROR(IF(TODAY()&gt;=$H190,VLOOKUP(XLOOKUP(AJ$115,dds!$2:$2,dds!$4:$4),STOCKHISTORY($A191,XLOOKUP(AJ$115,dds!$2:$2,dds!$4:$4)),2,FALSE()),VLOOKUP(TODAY(),STOCKHISTORY($A191,TODAY()),2,FALSE())),VLOOKUP(TODAY()-1,STOCKHISTORY($A191,TODAY()-1),2,FALSE())),VLOOKUP(TODAY()-2,STOCKHISTORY($A191,TODAY()-2),2,FALSE())),$E101)</f>
        <v/>
      </c>
      <c r="AK191" s="368" t="str">
        <f t="array" ref="AK191">IFERROR(IFERROR(IFERROR(IF(TODAY()&gt;=$H190,VLOOKUP(XLOOKUP(AK$115,dds!$2:$2,dds!$4:$4),STOCKHISTORY($A191,XLOOKUP(AK$115,dds!$2:$2,dds!$4:$4)),2,FALSE()),VLOOKUP(TODAY(),STOCKHISTORY($A191,TODAY()),2,FALSE())),VLOOKUP(TODAY()-1,STOCKHISTORY($A191,TODAY()-1),2,FALSE())),VLOOKUP(TODAY()-2,STOCKHISTORY($A191,TODAY()-2),2,FALSE())),$E101)</f>
        <v/>
      </c>
      <c r="AL191" s="368" t="str">
        <f t="array" ref="AL191">IFERROR(IFERROR(IFERROR(IF(TODAY()&gt;=$H190,VLOOKUP(XLOOKUP(AL$115,dds!$2:$2,dds!$4:$4),STOCKHISTORY($A191,XLOOKUP(AL$115,dds!$2:$2,dds!$4:$4)),2,FALSE()),VLOOKUP(TODAY(),STOCKHISTORY($A191,TODAY()),2,FALSE())),VLOOKUP(TODAY()-1,STOCKHISTORY($A191,TODAY()-1),2,FALSE())),VLOOKUP(TODAY()-2,STOCKHISTORY($A191,TODAY()-2),2,FALSE())),$E101)</f>
        <v/>
      </c>
      <c r="AM191" s="368" t="str">
        <f t="array" ref="AM191">IFERROR(IFERROR(IFERROR(IF(TODAY()&gt;=$H190,VLOOKUP(XLOOKUP(AM$115,dds!$2:$2,dds!$4:$4),STOCKHISTORY($A191,XLOOKUP(AM$115,dds!$2:$2,dds!$4:$4)),2,FALSE()),VLOOKUP(TODAY(),STOCKHISTORY($A191,TODAY()),2,FALSE())),VLOOKUP(TODAY()-1,STOCKHISTORY($A191,TODAY()-1),2,FALSE())),VLOOKUP(TODAY()-2,STOCKHISTORY($A191,TODAY()-2),2,FALSE())),$E101)</f>
        <v/>
      </c>
      <c r="AN191" s="368" t="str">
        <f t="array" ref="AN191">IFERROR(IFERROR(IFERROR(IF(TODAY()&gt;=$H190,VLOOKUP(XLOOKUP(AN$115,dds!$2:$2,dds!$4:$4),STOCKHISTORY($A191,XLOOKUP(AN$115,dds!$2:$2,dds!$4:$4)),2,FALSE()),VLOOKUP(TODAY(),STOCKHISTORY($A191,TODAY()),2,FALSE())),VLOOKUP(TODAY()-1,STOCKHISTORY($A191,TODAY()-1),2,FALSE())),VLOOKUP(TODAY()-2,STOCKHISTORY($A191,TODAY()-2),2,FALSE())),$E101)</f>
        <v/>
      </c>
      <c r="AO191" s="368" t="str">
        <f t="array" ref="AO191">IFERROR(IFERROR(IFERROR(IF(TODAY()&gt;=$H190,VLOOKUP(XLOOKUP(AO$115,dds!$2:$2,dds!$4:$4),STOCKHISTORY($A191,XLOOKUP(AO$115,dds!$2:$2,dds!$4:$4)),2,FALSE()),VLOOKUP(TODAY(),STOCKHISTORY($A191,TODAY()),2,FALSE())),VLOOKUP(TODAY()-1,STOCKHISTORY($A191,TODAY()-1),2,FALSE())),VLOOKUP(TODAY()-2,STOCKHISTORY($A191,TODAY()-2),2,FALSE())),$E101)</f>
        <v/>
      </c>
      <c r="AP191" s="368" t="str">
        <f t="array" ref="AP191">IFERROR(IFERROR(IFERROR(IF(TODAY()&gt;=$H190,VLOOKUP(XLOOKUP(AP$115,dds!$2:$2,dds!$4:$4),STOCKHISTORY($A191,XLOOKUP(AP$115,dds!$2:$2,dds!$4:$4)),2,FALSE()),VLOOKUP(TODAY(),STOCKHISTORY($A191,TODAY()),2,FALSE())),VLOOKUP(TODAY()-1,STOCKHISTORY($A191,TODAY()-1),2,FALSE())),VLOOKUP(TODAY()-2,STOCKHISTORY($A191,TODAY()-2),2,FALSE())),$E101)</f>
        <v/>
      </c>
      <c r="AQ191" s="368" t="str">
        <f t="array" ref="AQ191">IFERROR(IFERROR(IFERROR(IF(TODAY()&gt;=$H190,VLOOKUP(XLOOKUP(AQ$115,dds!$2:$2,dds!$4:$4),STOCKHISTORY($A191,XLOOKUP(AQ$115,dds!$2:$2,dds!$4:$4)),2,FALSE()),VLOOKUP(TODAY(),STOCKHISTORY($A191,TODAY()),2,FALSE())),VLOOKUP(TODAY()-1,STOCKHISTORY($A191,TODAY()-1),2,FALSE())),VLOOKUP(TODAY()-2,STOCKHISTORY($A191,TODAY()-2),2,FALSE())),$E101)</f>
        <v/>
      </c>
      <c r="AR191" s="368" t="str">
        <f t="array" ref="AR191">IFERROR(IFERROR(IFERROR(IF(TODAY()&gt;=$H190,VLOOKUP(XLOOKUP(AR$115,dds!$2:$2,dds!$4:$4),STOCKHISTORY($A191,XLOOKUP(AR$115,dds!$2:$2,dds!$4:$4)),2,FALSE()),VLOOKUP(TODAY(),STOCKHISTORY($A191,TODAY()),2,FALSE())),VLOOKUP(TODAY()-1,STOCKHISTORY($A191,TODAY()-1),2,FALSE())),VLOOKUP(TODAY()-2,STOCKHISTORY($A191,TODAY()-2),2,FALSE())),$E101)</f>
        <v/>
      </c>
      <c r="AS191" s="368" t="str">
        <f t="array" ref="AS191">IFERROR(IFERROR(IFERROR(IF(TODAY()&gt;=$H190,VLOOKUP(XLOOKUP(AS$115,dds!$2:$2,dds!$4:$4),STOCKHISTORY($A191,XLOOKUP(AS$115,dds!$2:$2,dds!$4:$4)),2,FALSE()),VLOOKUP(TODAY(),STOCKHISTORY($A191,TODAY()),2,FALSE())),VLOOKUP(TODAY()-1,STOCKHISTORY($A191,TODAY()-1),2,FALSE())),VLOOKUP(TODAY()-2,STOCKHISTORY($A191,TODAY()-2),2,FALSE())),$E101)</f>
        <v/>
      </c>
      <c r="AT191" s="368" t="str">
        <f t="array" ref="AT191">IFERROR(IFERROR(IFERROR(IF(TODAY()&gt;=$H190,VLOOKUP(XLOOKUP(AT$115,dds!$2:$2,dds!$4:$4),STOCKHISTORY($A191,XLOOKUP(AT$115,dds!$2:$2,dds!$4:$4)),2,FALSE()),VLOOKUP(TODAY(),STOCKHISTORY($A191,TODAY()),2,FALSE())),VLOOKUP(TODAY()-1,STOCKHISTORY($A191,TODAY()-1),2,FALSE())),VLOOKUP(TODAY()-2,STOCKHISTORY($A191,TODAY()-2),2,FALSE())),$E101)</f>
        <v/>
      </c>
      <c r="AU191" s="368" t="str">
        <f t="array" ref="AU191">IFERROR(IFERROR(IFERROR(IF(TODAY()&gt;=$H190,VLOOKUP(XLOOKUP(AU$115,dds!$2:$2,dds!$4:$4),STOCKHISTORY($A191,XLOOKUP(AU$115,dds!$2:$2,dds!$4:$4)),2,FALSE()),VLOOKUP(TODAY(),STOCKHISTORY($A191,TODAY()),2,FALSE())),VLOOKUP(TODAY()-1,STOCKHISTORY($A191,TODAY()-1),2,FALSE())),VLOOKUP(TODAY()-2,STOCKHISTORY($A191,TODAY()-2),2,FALSE())),$E101)</f>
        <v/>
      </c>
      <c r="AV191" s="368" t="str">
        <f t="array" ref="AV191">IFERROR(IFERROR(IFERROR(IF(TODAY()&gt;=$H190,VLOOKUP(XLOOKUP(AV$115,dds!$2:$2,dds!$4:$4),STOCKHISTORY($A191,XLOOKUP(AV$115,dds!$2:$2,dds!$4:$4)),2,FALSE()),VLOOKUP(TODAY(),STOCKHISTORY($A191,TODAY()),2,FALSE())),VLOOKUP(TODAY()-1,STOCKHISTORY($A191,TODAY()-1),2,FALSE())),VLOOKUP(TODAY()-2,STOCKHISTORY($A191,TODAY()-2),2,FALSE())),$E101)</f>
        <v/>
      </c>
      <c r="AW191" s="368" t="str">
        <f t="array" ref="AW191">IFERROR(IFERROR(IFERROR(IF(TODAY()&gt;=$H190,VLOOKUP(XLOOKUP(AW$115,dds!$2:$2,dds!$4:$4),STOCKHISTORY($A191,XLOOKUP(AW$115,dds!$2:$2,dds!$4:$4)),2,FALSE()),VLOOKUP(TODAY(),STOCKHISTORY($A191,TODAY()),2,FALSE())),VLOOKUP(TODAY()-1,STOCKHISTORY($A191,TODAY()-1),2,FALSE())),VLOOKUP(TODAY()-2,STOCKHISTORY($A191,TODAY()-2),2,FALSE())),$E101)</f>
        <v/>
      </c>
      <c r="AX191" s="368" t="str">
        <f t="array" ref="AX191">IFERROR(IFERROR(IFERROR(IF(TODAY()&gt;=$H190,VLOOKUP(XLOOKUP(AX$115,dds!$2:$2,dds!$4:$4),STOCKHISTORY($A191,XLOOKUP(AX$115,dds!$2:$2,dds!$4:$4)),2,FALSE()),VLOOKUP(TODAY(),STOCKHISTORY($A191,TODAY()),2,FALSE())),VLOOKUP(TODAY()-1,STOCKHISTORY($A191,TODAY()-1),2,FALSE())),VLOOKUP(TODAY()-2,STOCKHISTORY($A191,TODAY()-2),2,FALSE())),$E101)</f>
        <v/>
      </c>
      <c r="AY191" s="368" t="str">
        <f t="array" ref="AY191">IFERROR(IFERROR(IFERROR(IF(TODAY()&gt;=$H190,VLOOKUP(XLOOKUP(AY$115,dds!$2:$2,dds!$4:$4),STOCKHISTORY($A191,XLOOKUP(AY$115,dds!$2:$2,dds!$4:$4)),2,FALSE()),VLOOKUP(TODAY(),STOCKHISTORY($A191,TODAY()),2,FALSE())),VLOOKUP(TODAY()-1,STOCKHISTORY($A191,TODAY()-1),2,FALSE())),VLOOKUP(TODAY()-2,STOCKHISTORY($A191,TODAY()-2),2,FALSE())),$E101)</f>
        <v/>
      </c>
      <c r="AZ191" s="368" t="str">
        <f t="array" ref="AZ191">IFERROR(IFERROR(IFERROR(IF(TODAY()&gt;=$H190,VLOOKUP(XLOOKUP(AZ$115,dds!$2:$2,dds!$4:$4),STOCKHISTORY($A191,XLOOKUP(AZ$115,dds!$2:$2,dds!$4:$4)),2,FALSE()),VLOOKUP(TODAY(),STOCKHISTORY($A191,TODAY()),2,FALSE())),VLOOKUP(TODAY()-1,STOCKHISTORY($A191,TODAY()-1),2,FALSE())),VLOOKUP(TODAY()-2,STOCKHISTORY($A191,TODAY()-2),2,FALSE())),$E101)</f>
        <v/>
      </c>
      <c r="BA191" s="368" t="str">
        <f t="array" ref="BA191">IFERROR(IFERROR(IFERROR(IF(TODAY()&gt;=$H190,VLOOKUP(XLOOKUP(BA$115,dds!$2:$2,dds!$4:$4),STOCKHISTORY($A191,XLOOKUP(BA$115,dds!$2:$2,dds!$4:$4)),2,FALSE()),VLOOKUP(TODAY(),STOCKHISTORY($A191,TODAY()),2,FALSE())),VLOOKUP(TODAY()-1,STOCKHISTORY($A191,TODAY()-1),2,FALSE())),VLOOKUP(TODAY()-2,STOCKHISTORY($A191,TODAY()-2),2,FALSE())),$E101)</f>
        <v/>
      </c>
      <c r="BB191" s="368" t="str">
        <f t="array" ref="BB191">IFERROR(IFERROR(IFERROR(IF(TODAY()&gt;=$H190,VLOOKUP(XLOOKUP(BB$115,dds!$2:$2,dds!$4:$4),STOCKHISTORY($A191,XLOOKUP(BB$115,dds!$2:$2,dds!$4:$4)),2,FALSE()),VLOOKUP(TODAY(),STOCKHISTORY($A191,TODAY()),2,FALSE())),VLOOKUP(TODAY()-1,STOCKHISTORY($A191,TODAY()-1),2,FALSE())),VLOOKUP(TODAY()-2,STOCKHISTORY($A191,TODAY()-2),2,FALSE())),$E101)</f>
        <v/>
      </c>
      <c r="BC191" s="368" t="str">
        <f t="array" ref="BC191">IFERROR(IFERROR(IFERROR(IF(TODAY()&gt;=$H190,VLOOKUP(XLOOKUP(BC$115,dds!$2:$2,dds!$4:$4),STOCKHISTORY($A191,XLOOKUP(BC$115,dds!$2:$2,dds!$4:$4)),2,FALSE()),VLOOKUP(TODAY(),STOCKHISTORY($A191,TODAY()),2,FALSE())),VLOOKUP(TODAY()-1,STOCKHISTORY($A191,TODAY()-1),2,FALSE())),VLOOKUP(TODAY()-2,STOCKHISTORY($A191,TODAY()-2),2,FALSE())),$E101)</f>
        <v/>
      </c>
      <c r="BD191" s="368" t="str">
        <f t="array" ref="BD191">IFERROR(IFERROR(IFERROR(IF(TODAY()&gt;=$H190,VLOOKUP(XLOOKUP(BD$115,dds!$2:$2,dds!$4:$4),STOCKHISTORY($A191,XLOOKUP(BD$115,dds!$2:$2,dds!$4:$4)),2,FALSE()),VLOOKUP(TODAY(),STOCKHISTORY($A191,TODAY()),2,FALSE())),VLOOKUP(TODAY()-1,STOCKHISTORY($A191,TODAY()-1),2,FALSE())),VLOOKUP(TODAY()-2,STOCKHISTORY($A191,TODAY()-2),2,FALSE())),$E101)</f>
        <v/>
      </c>
      <c r="BE191" s="368" t="str">
        <f t="array" ref="BE191">IFERROR(IFERROR(IFERROR(IF(TODAY()&gt;=$H190,VLOOKUP(XLOOKUP(BE$115,dds!$2:$2,dds!$4:$4),STOCKHISTORY($A191,XLOOKUP(BE$115,dds!$2:$2,dds!$4:$4)),2,FALSE()),VLOOKUP(TODAY(),STOCKHISTORY($A191,TODAY()),2,FALSE())),VLOOKUP(TODAY()-1,STOCKHISTORY($A191,TODAY()-1),2,FALSE())),VLOOKUP(TODAY()-2,STOCKHISTORY($A191,TODAY()-2),2,FALSE())),$E101)</f>
        <v/>
      </c>
      <c r="BF191" s="368" t="str">
        <f t="array" ref="BF191">IFERROR(IFERROR(IFERROR(IF(TODAY()&gt;=$H190,VLOOKUP(XLOOKUP(BF$115,dds!$2:$2,dds!$4:$4),STOCKHISTORY($A191,XLOOKUP(BF$115,dds!$2:$2,dds!$4:$4)),2,FALSE()),VLOOKUP(TODAY(),STOCKHISTORY($A191,TODAY()),2,FALSE())),VLOOKUP(TODAY()-1,STOCKHISTORY($A191,TODAY()-1),2,FALSE())),VLOOKUP(TODAY()-2,STOCKHISTORY($A191,TODAY()-2),2,FALSE())),$E101)</f>
        <v/>
      </c>
      <c r="BG191" s="368" t="str">
        <f t="array" ref="BG191">IFERROR(IFERROR(IFERROR(IF(TODAY()&gt;=$H190,VLOOKUP(XLOOKUP(BG$115,dds!$2:$2,dds!$4:$4),STOCKHISTORY($A191,XLOOKUP(BG$115,dds!$2:$2,dds!$4:$4)),2,FALSE()),VLOOKUP(TODAY(),STOCKHISTORY($A191,TODAY()),2,FALSE())),VLOOKUP(TODAY()-1,STOCKHISTORY($A191,TODAY()-1),2,FALSE())),VLOOKUP(TODAY()-2,STOCKHISTORY($A191,TODAY()-2),2,FALSE())),$E101)</f>
        <v/>
      </c>
      <c r="BH191" s="368" t="str">
        <f t="array" ref="BH191">IFERROR(IFERROR(IFERROR(IF(TODAY()&gt;=$H190,VLOOKUP(XLOOKUP(BH$115,dds!$2:$2,dds!$4:$4),STOCKHISTORY($A191,XLOOKUP(BH$115,dds!$2:$2,dds!$4:$4)),2,FALSE()),VLOOKUP(TODAY(),STOCKHISTORY($A191,TODAY()),2,FALSE())),VLOOKUP(TODAY()-1,STOCKHISTORY($A191,TODAY()-1),2,FALSE())),VLOOKUP(TODAY()-2,STOCKHISTORY($A191,TODAY()-2),2,FALSE())),$E101)</f>
        <v/>
      </c>
      <c r="BI191" s="368" t="str">
        <f t="array" ref="BI191">IFERROR(IFERROR(IFERROR(IF(TODAY()&gt;=$H190,VLOOKUP(XLOOKUP(BI$115,dds!$2:$2,dds!$4:$4),STOCKHISTORY($A191,XLOOKUP(BI$115,dds!$2:$2,dds!$4:$4)),2,FALSE()),VLOOKUP(TODAY(),STOCKHISTORY($A191,TODAY()),2,FALSE())),VLOOKUP(TODAY()-1,STOCKHISTORY($A191,TODAY()-1),2,FALSE())),VLOOKUP(TODAY()-2,STOCKHISTORY($A191,TODAY()-2),2,FALSE())),$E101)</f>
        <v/>
      </c>
      <c r="BJ191" s="368" t="str">
        <f t="array" ref="BJ191">IFERROR(IFERROR(IFERROR(IF(TODAY()&gt;=$H190,VLOOKUP(XLOOKUP(BJ$115,dds!$2:$2,dds!$4:$4),STOCKHISTORY($A191,XLOOKUP(BJ$115,dds!$2:$2,dds!$4:$4)),2,FALSE()),VLOOKUP(TODAY(),STOCKHISTORY($A191,TODAY()),2,FALSE())),VLOOKUP(TODAY()-1,STOCKHISTORY($A191,TODAY()-1),2,FALSE())),VLOOKUP(TODAY()-2,STOCKHISTORY($A191,TODAY()-2),2,FALSE())),$E101)</f>
        <v/>
      </c>
      <c r="BK191" s="368" t="str">
        <f t="array" ref="BK191">IFERROR(IFERROR(IFERROR(IF(TODAY()&gt;=$H190,VLOOKUP(XLOOKUP(BK$115,dds!$2:$2,dds!$4:$4),STOCKHISTORY($A191,XLOOKUP(BK$115,dds!$2:$2,dds!$4:$4)),2,FALSE()),VLOOKUP(TODAY(),STOCKHISTORY($A191,TODAY()),2,FALSE())),VLOOKUP(TODAY()-1,STOCKHISTORY($A191,TODAY()-1),2,FALSE())),VLOOKUP(TODAY()-2,STOCKHISTORY($A191,TODAY()-2),2,FALSE())),$E101)</f>
        <v/>
      </c>
      <c r="BL191" s="368" t="str">
        <f t="array" ref="BL191">IFERROR(IFERROR(IFERROR(IF(TODAY()&gt;=$H190,VLOOKUP(XLOOKUP(BL$115,dds!$2:$2,dds!$4:$4),STOCKHISTORY($A191,XLOOKUP(BL$115,dds!$2:$2,dds!$4:$4)),2,FALSE()),VLOOKUP(TODAY(),STOCKHISTORY($A191,TODAY()),2,FALSE())),VLOOKUP(TODAY()-1,STOCKHISTORY($A191,TODAY()-1),2,FALSE())),VLOOKUP(TODAY()-2,STOCKHISTORY($A191,TODAY()-2),2,FALSE())),$E101)</f>
        <v/>
      </c>
    </row>
    <row r="192" ht="14.25" customHeight="1">
      <c r="A192" s="367"/>
      <c r="B192" s="367"/>
      <c r="C192" s="440" t="str">
        <f t="shared" si="2"/>
        <v/>
      </c>
      <c r="D192" s="367"/>
      <c r="E192" s="368" t="str">
        <f t="array" ref="E192">IFERROR(IFERROR(IFERROR(IF(TODAY()&gt;=$H191,VLOOKUP(XLOOKUP(E$115,dds!$2:$2,dds!$4:$4),STOCKHISTORY($A192,XLOOKUP(E$115,dds!$2:$2,dds!$4:$4)),2,FALSE()),VLOOKUP(TODAY(),STOCKHISTORY($A192,TODAY()),2,FALSE())),VLOOKUP(TODAY()-1,STOCKHISTORY($A192,TODAY()-1),2,FALSE())),VLOOKUP(TODAY()-2,STOCKHISTORY($A192,TODAY()-2),2,FALSE())),$E102)</f>
        <v/>
      </c>
      <c r="F192" s="368" t="str">
        <f t="array" ref="F192">IFERROR(IFERROR(IFERROR(IF(TODAY()&gt;=$H191,VLOOKUP(XLOOKUP(F$115,dds!$2:$2,dds!$4:$4),STOCKHISTORY($A192,XLOOKUP(F$115,dds!$2:$2,dds!$4:$4)),2,FALSE()),VLOOKUP(TODAY(),STOCKHISTORY($A192,TODAY()),2,FALSE())),VLOOKUP(TODAY()-1,STOCKHISTORY($A192,TODAY()-1),2,FALSE())),VLOOKUP(TODAY()-2,STOCKHISTORY($A192,TODAY()-2),2,FALSE())),$E102)</f>
        <v/>
      </c>
      <c r="G192" s="368" t="str">
        <f t="array" ref="G192">IFERROR(IFERROR(IFERROR(IF(TODAY()&gt;=$H191,VLOOKUP(XLOOKUP(G$115,dds!$2:$2,dds!$4:$4),STOCKHISTORY($A192,XLOOKUP(G$115,dds!$2:$2,dds!$4:$4)),2,FALSE()),VLOOKUP(TODAY(),STOCKHISTORY($A192,TODAY()),2,FALSE())),VLOOKUP(TODAY()-1,STOCKHISTORY($A192,TODAY()-1),2,FALSE())),VLOOKUP(TODAY()-2,STOCKHISTORY($A192,TODAY()-2),2,FALSE())),$E102)</f>
        <v/>
      </c>
      <c r="H192" s="368" t="str">
        <f t="array" ref="H192">IFERROR(IFERROR(IFERROR(IF(TODAY()&gt;=$H191,VLOOKUP(XLOOKUP(H$115,dds!$2:$2,dds!$4:$4),STOCKHISTORY($A192,XLOOKUP(H$115,dds!$2:$2,dds!$4:$4)),2,FALSE()),VLOOKUP(TODAY(),STOCKHISTORY($A192,TODAY()),2,FALSE())),VLOOKUP(TODAY()-1,STOCKHISTORY($A192,TODAY()-1),2,FALSE())),VLOOKUP(TODAY()-2,STOCKHISTORY($A192,TODAY()-2),2,FALSE())),$E102)</f>
        <v/>
      </c>
      <c r="I192" s="368" t="str">
        <f t="array" ref="I192">IFERROR(IFERROR(IFERROR(IF(TODAY()&gt;=$H191,VLOOKUP(XLOOKUP(I$115,dds!$2:$2,dds!$4:$4),STOCKHISTORY($A192,XLOOKUP(I$115,dds!$2:$2,dds!$4:$4)),2,FALSE()),VLOOKUP(TODAY(),STOCKHISTORY($A192,TODAY()),2,FALSE())),VLOOKUP(TODAY()-1,STOCKHISTORY($A192,TODAY()-1),2,FALSE())),VLOOKUP(TODAY()-2,STOCKHISTORY($A192,TODAY()-2),2,FALSE())),$E102)</f>
        <v/>
      </c>
      <c r="J192" s="368" t="str">
        <f t="array" ref="J192">IFERROR(IFERROR(IFERROR(IF(TODAY()&gt;=$H191,VLOOKUP(XLOOKUP(J$115,dds!$2:$2,dds!$4:$4),STOCKHISTORY($A192,XLOOKUP(J$115,dds!$2:$2,dds!$4:$4)),2,FALSE()),VLOOKUP(TODAY(),STOCKHISTORY($A192,TODAY()),2,FALSE())),VLOOKUP(TODAY()-1,STOCKHISTORY($A192,TODAY()-1),2,FALSE())),VLOOKUP(TODAY()-2,STOCKHISTORY($A192,TODAY()-2),2,FALSE())),$E102)</f>
        <v/>
      </c>
      <c r="K192" s="368" t="str">
        <f t="array" ref="K192">IFERROR(IFERROR(IFERROR(IF(TODAY()&gt;=$H191,VLOOKUP(XLOOKUP(K$115,dds!$2:$2,dds!$4:$4),STOCKHISTORY($A192,XLOOKUP(K$115,dds!$2:$2,dds!$4:$4)),2,FALSE()),VLOOKUP(TODAY(),STOCKHISTORY($A192,TODAY()),2,FALSE())),VLOOKUP(TODAY()-1,STOCKHISTORY($A192,TODAY()-1),2,FALSE())),VLOOKUP(TODAY()-2,STOCKHISTORY($A192,TODAY()-2),2,FALSE())),$E102)</f>
        <v/>
      </c>
      <c r="L192" s="368" t="str">
        <f t="array" ref="L192">IFERROR(IFERROR(IFERROR(IF(TODAY()&gt;=$H191,VLOOKUP(XLOOKUP(L$115,dds!$2:$2,dds!$4:$4),STOCKHISTORY($A192,XLOOKUP(L$115,dds!$2:$2,dds!$4:$4)),2,FALSE()),VLOOKUP(TODAY(),STOCKHISTORY($A192,TODAY()),2,FALSE())),VLOOKUP(TODAY()-1,STOCKHISTORY($A192,TODAY()-1),2,FALSE())),VLOOKUP(TODAY()-2,STOCKHISTORY($A192,TODAY()-2),2,FALSE())),$E102)</f>
        <v/>
      </c>
      <c r="M192" s="368" t="str">
        <f t="array" ref="M192">IFERROR(IFERROR(IFERROR(IF(TODAY()&gt;=$H191,VLOOKUP(XLOOKUP(M$115,dds!$2:$2,dds!$4:$4),STOCKHISTORY($A192,XLOOKUP(M$115,dds!$2:$2,dds!$4:$4)),2,FALSE()),VLOOKUP(TODAY(),STOCKHISTORY($A192,TODAY()),2,FALSE())),VLOOKUP(TODAY()-1,STOCKHISTORY($A192,TODAY()-1),2,FALSE())),VLOOKUP(TODAY()-2,STOCKHISTORY($A192,TODAY()-2),2,FALSE())),$E102)</f>
        <v/>
      </c>
      <c r="N192" s="368" t="str">
        <f t="array" ref="N192">IFERROR(IFERROR(IFERROR(IF(TODAY()&gt;=$H191,VLOOKUP(XLOOKUP(N$115,dds!$2:$2,dds!$4:$4),STOCKHISTORY($A192,XLOOKUP(N$115,dds!$2:$2,dds!$4:$4)),2,FALSE()),VLOOKUP(TODAY(),STOCKHISTORY($A192,TODAY()),2,FALSE())),VLOOKUP(TODAY()-1,STOCKHISTORY($A192,TODAY()-1),2,FALSE())),VLOOKUP(TODAY()-2,STOCKHISTORY($A192,TODAY()-2),2,FALSE())),$E102)</f>
        <v/>
      </c>
      <c r="O192" s="368" t="str">
        <f t="array" ref="O192">IFERROR(IFERROR(IFERROR(IF(TODAY()&gt;=$H191,VLOOKUP(XLOOKUP(O$115,dds!$2:$2,dds!$4:$4),STOCKHISTORY($A192,XLOOKUP(O$115,dds!$2:$2,dds!$4:$4)),2,FALSE()),VLOOKUP(TODAY(),STOCKHISTORY($A192,TODAY()),2,FALSE())),VLOOKUP(TODAY()-1,STOCKHISTORY($A192,TODAY()-1),2,FALSE())),VLOOKUP(TODAY()-2,STOCKHISTORY($A192,TODAY()-2),2,FALSE())),$E102)</f>
        <v/>
      </c>
      <c r="P192" s="368" t="str">
        <f t="array" ref="P192">IFERROR(IFERROR(IFERROR(IF(TODAY()&gt;=$H191,VLOOKUP(XLOOKUP(P$115,dds!$2:$2,dds!$4:$4),STOCKHISTORY($A192,XLOOKUP(P$115,dds!$2:$2,dds!$4:$4)),2,FALSE()),VLOOKUP(TODAY(),STOCKHISTORY($A192,TODAY()),2,FALSE())),VLOOKUP(TODAY()-1,STOCKHISTORY($A192,TODAY()-1),2,FALSE())),VLOOKUP(TODAY()-2,STOCKHISTORY($A192,TODAY()-2),2,FALSE())),$E102)</f>
        <v/>
      </c>
      <c r="Q192" s="368" t="str">
        <f t="array" ref="Q192">IFERROR(IFERROR(IFERROR(IF(TODAY()&gt;=$H191,VLOOKUP(XLOOKUP(Q$115,dds!$2:$2,dds!$4:$4),STOCKHISTORY($A192,XLOOKUP(Q$115,dds!$2:$2,dds!$4:$4)),2,FALSE()),VLOOKUP(TODAY(),STOCKHISTORY($A192,TODAY()),2,FALSE())),VLOOKUP(TODAY()-1,STOCKHISTORY($A192,TODAY()-1),2,FALSE())),VLOOKUP(TODAY()-2,STOCKHISTORY($A192,TODAY()-2),2,FALSE())),$E102)</f>
        <v/>
      </c>
      <c r="R192" s="368" t="str">
        <f t="array" ref="R192">IFERROR(IFERROR(IFERROR(IF(TODAY()&gt;=$H191,VLOOKUP(XLOOKUP(R$115,dds!$2:$2,dds!$4:$4),STOCKHISTORY($A192,XLOOKUP(R$115,dds!$2:$2,dds!$4:$4)),2,FALSE()),VLOOKUP(TODAY(),STOCKHISTORY($A192,TODAY()),2,FALSE())),VLOOKUP(TODAY()-1,STOCKHISTORY($A192,TODAY()-1),2,FALSE())),VLOOKUP(TODAY()-2,STOCKHISTORY($A192,TODAY()-2),2,FALSE())),$E102)</f>
        <v/>
      </c>
      <c r="S192" s="368" t="str">
        <f t="array" ref="S192">IFERROR(IFERROR(IFERROR(IF(TODAY()&gt;=$H191,VLOOKUP(XLOOKUP(S$115,dds!$2:$2,dds!$4:$4),STOCKHISTORY($A192,XLOOKUP(S$115,dds!$2:$2,dds!$4:$4)),2,FALSE()),VLOOKUP(TODAY(),STOCKHISTORY($A192,TODAY()),2,FALSE())),VLOOKUP(TODAY()-1,STOCKHISTORY($A192,TODAY()-1),2,FALSE())),VLOOKUP(TODAY()-2,STOCKHISTORY($A192,TODAY()-2),2,FALSE())),$E102)</f>
        <v/>
      </c>
      <c r="T192" s="368" t="str">
        <f t="array" ref="T192">IFERROR(IFERROR(IFERROR(IF(TODAY()&gt;=$H191,VLOOKUP(XLOOKUP(T$115,dds!$2:$2,dds!$4:$4),STOCKHISTORY($A192,XLOOKUP(T$115,dds!$2:$2,dds!$4:$4)),2,FALSE()),VLOOKUP(TODAY(),STOCKHISTORY($A192,TODAY()),2,FALSE())),VLOOKUP(TODAY()-1,STOCKHISTORY($A192,TODAY()-1),2,FALSE())),VLOOKUP(TODAY()-2,STOCKHISTORY($A192,TODAY()-2),2,FALSE())),$E102)</f>
        <v/>
      </c>
      <c r="U192" s="368" t="str">
        <f t="array" ref="U192">IFERROR(IFERROR(IFERROR(IF(TODAY()&gt;=$H191,VLOOKUP(XLOOKUP(U$115,dds!$2:$2,dds!$4:$4),STOCKHISTORY($A192,XLOOKUP(U$115,dds!$2:$2,dds!$4:$4)),2,FALSE()),VLOOKUP(TODAY(),STOCKHISTORY($A192,TODAY()),2,FALSE())),VLOOKUP(TODAY()-1,STOCKHISTORY($A192,TODAY()-1),2,FALSE())),VLOOKUP(TODAY()-2,STOCKHISTORY($A192,TODAY()-2),2,FALSE())),$E102)</f>
        <v/>
      </c>
      <c r="V192" s="368" t="str">
        <f t="array" ref="V192">IFERROR(IFERROR(IFERROR(IF(TODAY()&gt;=$H191,VLOOKUP(XLOOKUP(V$115,dds!$2:$2,dds!$4:$4),STOCKHISTORY($A192,XLOOKUP(V$115,dds!$2:$2,dds!$4:$4)),2,FALSE()),VLOOKUP(TODAY(),STOCKHISTORY($A192,TODAY()),2,FALSE())),VLOOKUP(TODAY()-1,STOCKHISTORY($A192,TODAY()-1),2,FALSE())),VLOOKUP(TODAY()-2,STOCKHISTORY($A192,TODAY()-2),2,FALSE())),$E102)</f>
        <v/>
      </c>
      <c r="W192" s="368" t="str">
        <f t="array" ref="W192">IFERROR(IFERROR(IFERROR(IF(TODAY()&gt;=$H191,VLOOKUP(XLOOKUP(W$115,dds!$2:$2,dds!$4:$4),STOCKHISTORY($A192,XLOOKUP(W$115,dds!$2:$2,dds!$4:$4)),2,FALSE()),VLOOKUP(TODAY(),STOCKHISTORY($A192,TODAY()),2,FALSE())),VLOOKUP(TODAY()-1,STOCKHISTORY($A192,TODAY()-1),2,FALSE())),VLOOKUP(TODAY()-2,STOCKHISTORY($A192,TODAY()-2),2,FALSE())),$E102)</f>
        <v/>
      </c>
      <c r="X192" s="368" t="str">
        <f t="array" ref="X192">IFERROR(IFERROR(IFERROR(IF(TODAY()&gt;=$H191,VLOOKUP(XLOOKUP(X$115,dds!$2:$2,dds!$4:$4),STOCKHISTORY($A192,XLOOKUP(X$115,dds!$2:$2,dds!$4:$4)),2,FALSE()),VLOOKUP(TODAY(),STOCKHISTORY($A192,TODAY()),2,FALSE())),VLOOKUP(TODAY()-1,STOCKHISTORY($A192,TODAY()-1),2,FALSE())),VLOOKUP(TODAY()-2,STOCKHISTORY($A192,TODAY()-2),2,FALSE())),$E102)</f>
        <v/>
      </c>
      <c r="Y192" s="368" t="str">
        <f t="array" ref="Y192">IFERROR(IFERROR(IFERROR(IF(TODAY()&gt;=$H191,VLOOKUP(XLOOKUP(Y$115,dds!$2:$2,dds!$4:$4),STOCKHISTORY($A192,XLOOKUP(Y$115,dds!$2:$2,dds!$4:$4)),2,FALSE()),VLOOKUP(TODAY(),STOCKHISTORY($A192,TODAY()),2,FALSE())),VLOOKUP(TODAY()-1,STOCKHISTORY($A192,TODAY()-1),2,FALSE())),VLOOKUP(TODAY()-2,STOCKHISTORY($A192,TODAY()-2),2,FALSE())),$E102)</f>
        <v/>
      </c>
      <c r="Z192" s="368" t="str">
        <f t="array" ref="Z192">IFERROR(IFERROR(IFERROR(IF(TODAY()&gt;=$H191,VLOOKUP(XLOOKUP(Z$115,dds!$2:$2,dds!$4:$4),STOCKHISTORY($A192,XLOOKUP(Z$115,dds!$2:$2,dds!$4:$4)),2,FALSE()),VLOOKUP(TODAY(),STOCKHISTORY($A192,TODAY()),2,FALSE())),VLOOKUP(TODAY()-1,STOCKHISTORY($A192,TODAY()-1),2,FALSE())),VLOOKUP(TODAY()-2,STOCKHISTORY($A192,TODAY()-2),2,FALSE())),$E102)</f>
        <v/>
      </c>
      <c r="AA192" s="368" t="str">
        <f t="array" ref="AA192">IFERROR(IFERROR(IFERROR(IF(TODAY()&gt;=$H191,VLOOKUP(XLOOKUP(AA$115,dds!$2:$2,dds!$4:$4),STOCKHISTORY($A192,XLOOKUP(AA$115,dds!$2:$2,dds!$4:$4)),2,FALSE()),VLOOKUP(TODAY(),STOCKHISTORY($A192,TODAY()),2,FALSE())),VLOOKUP(TODAY()-1,STOCKHISTORY($A192,TODAY()-1),2,FALSE())),VLOOKUP(TODAY()-2,STOCKHISTORY($A192,TODAY()-2),2,FALSE())),$E102)</f>
        <v/>
      </c>
      <c r="AB192" s="368" t="str">
        <f t="array" ref="AB192">IFERROR(IFERROR(IFERROR(IF(TODAY()&gt;=$H191,VLOOKUP(XLOOKUP(AB$115,dds!$2:$2,dds!$4:$4),STOCKHISTORY($A192,XLOOKUP(AB$115,dds!$2:$2,dds!$4:$4)),2,FALSE()),VLOOKUP(TODAY(),STOCKHISTORY($A192,TODAY()),2,FALSE())),VLOOKUP(TODAY()-1,STOCKHISTORY($A192,TODAY()-1),2,FALSE())),VLOOKUP(TODAY()-2,STOCKHISTORY($A192,TODAY()-2),2,FALSE())),$E102)</f>
        <v/>
      </c>
      <c r="AC192" s="368" t="str">
        <f t="array" ref="AC192">IFERROR(IFERROR(IFERROR(IF(TODAY()&gt;=$H191,VLOOKUP(XLOOKUP(AC$115,dds!$2:$2,dds!$4:$4),STOCKHISTORY($A192,XLOOKUP(AC$115,dds!$2:$2,dds!$4:$4)),2,FALSE()),VLOOKUP(TODAY(),STOCKHISTORY($A192,TODAY()),2,FALSE())),VLOOKUP(TODAY()-1,STOCKHISTORY($A192,TODAY()-1),2,FALSE())),VLOOKUP(TODAY()-2,STOCKHISTORY($A192,TODAY()-2),2,FALSE())),$E102)</f>
        <v/>
      </c>
      <c r="AD192" s="368" t="str">
        <f t="array" ref="AD192">IFERROR(IFERROR(IFERROR(IF(TODAY()&gt;=$H191,VLOOKUP(XLOOKUP(AD$115,dds!$2:$2,dds!$4:$4),STOCKHISTORY($A192,XLOOKUP(AD$115,dds!$2:$2,dds!$4:$4)),2,FALSE()),VLOOKUP(TODAY(),STOCKHISTORY($A192,TODAY()),2,FALSE())),VLOOKUP(TODAY()-1,STOCKHISTORY($A192,TODAY()-1),2,FALSE())),VLOOKUP(TODAY()-2,STOCKHISTORY($A192,TODAY()-2),2,FALSE())),$E102)</f>
        <v/>
      </c>
      <c r="AE192" s="368" t="str">
        <f t="array" ref="AE192">IFERROR(IFERROR(IFERROR(IF(TODAY()&gt;=$H191,VLOOKUP(XLOOKUP(AE$115,dds!$2:$2,dds!$4:$4),STOCKHISTORY($A192,XLOOKUP(AE$115,dds!$2:$2,dds!$4:$4)),2,FALSE()),VLOOKUP(TODAY(),STOCKHISTORY($A192,TODAY()),2,FALSE())),VLOOKUP(TODAY()-1,STOCKHISTORY($A192,TODAY()-1),2,FALSE())),VLOOKUP(TODAY()-2,STOCKHISTORY($A192,TODAY()-2),2,FALSE())),$E102)</f>
        <v/>
      </c>
      <c r="AF192" s="368" t="str">
        <f t="array" ref="AF192">IFERROR(IFERROR(IFERROR(IF(TODAY()&gt;=$H191,VLOOKUP(XLOOKUP(AF$115,dds!$2:$2,dds!$4:$4),STOCKHISTORY($A192,XLOOKUP(AF$115,dds!$2:$2,dds!$4:$4)),2,FALSE()),VLOOKUP(TODAY(),STOCKHISTORY($A192,TODAY()),2,FALSE())),VLOOKUP(TODAY()-1,STOCKHISTORY($A192,TODAY()-1),2,FALSE())),VLOOKUP(TODAY()-2,STOCKHISTORY($A192,TODAY()-2),2,FALSE())),$E102)</f>
        <v/>
      </c>
      <c r="AG192" s="368" t="str">
        <f t="array" ref="AG192">IFERROR(IFERROR(IFERROR(IF(TODAY()&gt;=$H191,VLOOKUP(XLOOKUP(AG$115,dds!$2:$2,dds!$4:$4),STOCKHISTORY($A192,XLOOKUP(AG$115,dds!$2:$2,dds!$4:$4)),2,FALSE()),VLOOKUP(TODAY(),STOCKHISTORY($A192,TODAY()),2,FALSE())),VLOOKUP(TODAY()-1,STOCKHISTORY($A192,TODAY()-1),2,FALSE())),VLOOKUP(TODAY()-2,STOCKHISTORY($A192,TODAY()-2),2,FALSE())),$E102)</f>
        <v/>
      </c>
      <c r="AH192" s="368" t="str">
        <f t="array" ref="AH192">IFERROR(IFERROR(IFERROR(IF(TODAY()&gt;=$H191,VLOOKUP(XLOOKUP(AH$115,dds!$2:$2,dds!$4:$4),STOCKHISTORY($A192,XLOOKUP(AH$115,dds!$2:$2,dds!$4:$4)),2,FALSE()),VLOOKUP(TODAY(),STOCKHISTORY($A192,TODAY()),2,FALSE())),VLOOKUP(TODAY()-1,STOCKHISTORY($A192,TODAY()-1),2,FALSE())),VLOOKUP(TODAY()-2,STOCKHISTORY($A192,TODAY()-2),2,FALSE())),$E102)</f>
        <v/>
      </c>
      <c r="AI192" s="368" t="str">
        <f t="array" ref="AI192">IFERROR(IFERROR(IFERROR(IF(TODAY()&gt;=$H191,VLOOKUP(XLOOKUP(AI$115,dds!$2:$2,dds!$4:$4),STOCKHISTORY($A192,XLOOKUP(AI$115,dds!$2:$2,dds!$4:$4)),2,FALSE()),VLOOKUP(TODAY(),STOCKHISTORY($A192,TODAY()),2,FALSE())),VLOOKUP(TODAY()-1,STOCKHISTORY($A192,TODAY()-1),2,FALSE())),VLOOKUP(TODAY()-2,STOCKHISTORY($A192,TODAY()-2),2,FALSE())),$E102)</f>
        <v/>
      </c>
      <c r="AJ192" s="368" t="str">
        <f t="array" ref="AJ192">IFERROR(IFERROR(IFERROR(IF(TODAY()&gt;=$H191,VLOOKUP(XLOOKUP(AJ$115,dds!$2:$2,dds!$4:$4),STOCKHISTORY($A192,XLOOKUP(AJ$115,dds!$2:$2,dds!$4:$4)),2,FALSE()),VLOOKUP(TODAY(),STOCKHISTORY($A192,TODAY()),2,FALSE())),VLOOKUP(TODAY()-1,STOCKHISTORY($A192,TODAY()-1),2,FALSE())),VLOOKUP(TODAY()-2,STOCKHISTORY($A192,TODAY()-2),2,FALSE())),$E102)</f>
        <v/>
      </c>
      <c r="AK192" s="368" t="str">
        <f t="array" ref="AK192">IFERROR(IFERROR(IFERROR(IF(TODAY()&gt;=$H191,VLOOKUP(XLOOKUP(AK$115,dds!$2:$2,dds!$4:$4),STOCKHISTORY($A192,XLOOKUP(AK$115,dds!$2:$2,dds!$4:$4)),2,FALSE()),VLOOKUP(TODAY(),STOCKHISTORY($A192,TODAY()),2,FALSE())),VLOOKUP(TODAY()-1,STOCKHISTORY($A192,TODAY()-1),2,FALSE())),VLOOKUP(TODAY()-2,STOCKHISTORY($A192,TODAY()-2),2,FALSE())),$E102)</f>
        <v/>
      </c>
      <c r="AL192" s="368" t="str">
        <f t="array" ref="AL192">IFERROR(IFERROR(IFERROR(IF(TODAY()&gt;=$H191,VLOOKUP(XLOOKUP(AL$115,dds!$2:$2,dds!$4:$4),STOCKHISTORY($A192,XLOOKUP(AL$115,dds!$2:$2,dds!$4:$4)),2,FALSE()),VLOOKUP(TODAY(),STOCKHISTORY($A192,TODAY()),2,FALSE())),VLOOKUP(TODAY()-1,STOCKHISTORY($A192,TODAY()-1),2,FALSE())),VLOOKUP(TODAY()-2,STOCKHISTORY($A192,TODAY()-2),2,FALSE())),$E102)</f>
        <v/>
      </c>
      <c r="AM192" s="368" t="str">
        <f t="array" ref="AM192">IFERROR(IFERROR(IFERROR(IF(TODAY()&gt;=$H191,VLOOKUP(XLOOKUP(AM$115,dds!$2:$2,dds!$4:$4),STOCKHISTORY($A192,XLOOKUP(AM$115,dds!$2:$2,dds!$4:$4)),2,FALSE()),VLOOKUP(TODAY(),STOCKHISTORY($A192,TODAY()),2,FALSE())),VLOOKUP(TODAY()-1,STOCKHISTORY($A192,TODAY()-1),2,FALSE())),VLOOKUP(TODAY()-2,STOCKHISTORY($A192,TODAY()-2),2,FALSE())),$E102)</f>
        <v/>
      </c>
      <c r="AN192" s="368" t="str">
        <f t="array" ref="AN192">IFERROR(IFERROR(IFERROR(IF(TODAY()&gt;=$H191,VLOOKUP(XLOOKUP(AN$115,dds!$2:$2,dds!$4:$4),STOCKHISTORY($A192,XLOOKUP(AN$115,dds!$2:$2,dds!$4:$4)),2,FALSE()),VLOOKUP(TODAY(),STOCKHISTORY($A192,TODAY()),2,FALSE())),VLOOKUP(TODAY()-1,STOCKHISTORY($A192,TODAY()-1),2,FALSE())),VLOOKUP(TODAY()-2,STOCKHISTORY($A192,TODAY()-2),2,FALSE())),$E102)</f>
        <v/>
      </c>
      <c r="AO192" s="368" t="str">
        <f t="array" ref="AO192">IFERROR(IFERROR(IFERROR(IF(TODAY()&gt;=$H191,VLOOKUP(XLOOKUP(AO$115,dds!$2:$2,dds!$4:$4),STOCKHISTORY($A192,XLOOKUP(AO$115,dds!$2:$2,dds!$4:$4)),2,FALSE()),VLOOKUP(TODAY(),STOCKHISTORY($A192,TODAY()),2,FALSE())),VLOOKUP(TODAY()-1,STOCKHISTORY($A192,TODAY()-1),2,FALSE())),VLOOKUP(TODAY()-2,STOCKHISTORY($A192,TODAY()-2),2,FALSE())),$E102)</f>
        <v/>
      </c>
      <c r="AP192" s="368" t="str">
        <f t="array" ref="AP192">IFERROR(IFERROR(IFERROR(IF(TODAY()&gt;=$H191,VLOOKUP(XLOOKUP(AP$115,dds!$2:$2,dds!$4:$4),STOCKHISTORY($A192,XLOOKUP(AP$115,dds!$2:$2,dds!$4:$4)),2,FALSE()),VLOOKUP(TODAY(),STOCKHISTORY($A192,TODAY()),2,FALSE())),VLOOKUP(TODAY()-1,STOCKHISTORY($A192,TODAY()-1),2,FALSE())),VLOOKUP(TODAY()-2,STOCKHISTORY($A192,TODAY()-2),2,FALSE())),$E102)</f>
        <v/>
      </c>
      <c r="AQ192" s="368" t="str">
        <f t="array" ref="AQ192">IFERROR(IFERROR(IFERROR(IF(TODAY()&gt;=$H191,VLOOKUP(XLOOKUP(AQ$115,dds!$2:$2,dds!$4:$4),STOCKHISTORY($A192,XLOOKUP(AQ$115,dds!$2:$2,dds!$4:$4)),2,FALSE()),VLOOKUP(TODAY(),STOCKHISTORY($A192,TODAY()),2,FALSE())),VLOOKUP(TODAY()-1,STOCKHISTORY($A192,TODAY()-1),2,FALSE())),VLOOKUP(TODAY()-2,STOCKHISTORY($A192,TODAY()-2),2,FALSE())),$E102)</f>
        <v/>
      </c>
      <c r="AR192" s="368" t="str">
        <f t="array" ref="AR192">IFERROR(IFERROR(IFERROR(IF(TODAY()&gt;=$H191,VLOOKUP(XLOOKUP(AR$115,dds!$2:$2,dds!$4:$4),STOCKHISTORY($A192,XLOOKUP(AR$115,dds!$2:$2,dds!$4:$4)),2,FALSE()),VLOOKUP(TODAY(),STOCKHISTORY($A192,TODAY()),2,FALSE())),VLOOKUP(TODAY()-1,STOCKHISTORY($A192,TODAY()-1),2,FALSE())),VLOOKUP(TODAY()-2,STOCKHISTORY($A192,TODAY()-2),2,FALSE())),$E102)</f>
        <v/>
      </c>
      <c r="AS192" s="368" t="str">
        <f t="array" ref="AS192">IFERROR(IFERROR(IFERROR(IF(TODAY()&gt;=$H191,VLOOKUP(XLOOKUP(AS$115,dds!$2:$2,dds!$4:$4),STOCKHISTORY($A192,XLOOKUP(AS$115,dds!$2:$2,dds!$4:$4)),2,FALSE()),VLOOKUP(TODAY(),STOCKHISTORY($A192,TODAY()),2,FALSE())),VLOOKUP(TODAY()-1,STOCKHISTORY($A192,TODAY()-1),2,FALSE())),VLOOKUP(TODAY()-2,STOCKHISTORY($A192,TODAY()-2),2,FALSE())),$E102)</f>
        <v/>
      </c>
      <c r="AT192" s="368" t="str">
        <f t="array" ref="AT192">IFERROR(IFERROR(IFERROR(IF(TODAY()&gt;=$H191,VLOOKUP(XLOOKUP(AT$115,dds!$2:$2,dds!$4:$4),STOCKHISTORY($A192,XLOOKUP(AT$115,dds!$2:$2,dds!$4:$4)),2,FALSE()),VLOOKUP(TODAY(),STOCKHISTORY($A192,TODAY()),2,FALSE())),VLOOKUP(TODAY()-1,STOCKHISTORY($A192,TODAY()-1),2,FALSE())),VLOOKUP(TODAY()-2,STOCKHISTORY($A192,TODAY()-2),2,FALSE())),$E102)</f>
        <v/>
      </c>
      <c r="AU192" s="368" t="str">
        <f t="array" ref="AU192">IFERROR(IFERROR(IFERROR(IF(TODAY()&gt;=$H191,VLOOKUP(XLOOKUP(AU$115,dds!$2:$2,dds!$4:$4),STOCKHISTORY($A192,XLOOKUP(AU$115,dds!$2:$2,dds!$4:$4)),2,FALSE()),VLOOKUP(TODAY(),STOCKHISTORY($A192,TODAY()),2,FALSE())),VLOOKUP(TODAY()-1,STOCKHISTORY($A192,TODAY()-1),2,FALSE())),VLOOKUP(TODAY()-2,STOCKHISTORY($A192,TODAY()-2),2,FALSE())),$E102)</f>
        <v/>
      </c>
      <c r="AV192" s="368" t="str">
        <f t="array" ref="AV192">IFERROR(IFERROR(IFERROR(IF(TODAY()&gt;=$H191,VLOOKUP(XLOOKUP(AV$115,dds!$2:$2,dds!$4:$4),STOCKHISTORY($A192,XLOOKUP(AV$115,dds!$2:$2,dds!$4:$4)),2,FALSE()),VLOOKUP(TODAY(),STOCKHISTORY($A192,TODAY()),2,FALSE())),VLOOKUP(TODAY()-1,STOCKHISTORY($A192,TODAY()-1),2,FALSE())),VLOOKUP(TODAY()-2,STOCKHISTORY($A192,TODAY()-2),2,FALSE())),$E102)</f>
        <v/>
      </c>
      <c r="AW192" s="368" t="str">
        <f t="array" ref="AW192">IFERROR(IFERROR(IFERROR(IF(TODAY()&gt;=$H191,VLOOKUP(XLOOKUP(AW$115,dds!$2:$2,dds!$4:$4),STOCKHISTORY($A192,XLOOKUP(AW$115,dds!$2:$2,dds!$4:$4)),2,FALSE()),VLOOKUP(TODAY(),STOCKHISTORY($A192,TODAY()),2,FALSE())),VLOOKUP(TODAY()-1,STOCKHISTORY($A192,TODAY()-1),2,FALSE())),VLOOKUP(TODAY()-2,STOCKHISTORY($A192,TODAY()-2),2,FALSE())),$E102)</f>
        <v/>
      </c>
      <c r="AX192" s="368" t="str">
        <f t="array" ref="AX192">IFERROR(IFERROR(IFERROR(IF(TODAY()&gt;=$H191,VLOOKUP(XLOOKUP(AX$115,dds!$2:$2,dds!$4:$4),STOCKHISTORY($A192,XLOOKUP(AX$115,dds!$2:$2,dds!$4:$4)),2,FALSE()),VLOOKUP(TODAY(),STOCKHISTORY($A192,TODAY()),2,FALSE())),VLOOKUP(TODAY()-1,STOCKHISTORY($A192,TODAY()-1),2,FALSE())),VLOOKUP(TODAY()-2,STOCKHISTORY($A192,TODAY()-2),2,FALSE())),$E102)</f>
        <v/>
      </c>
      <c r="AY192" s="368" t="str">
        <f t="array" ref="AY192">IFERROR(IFERROR(IFERROR(IF(TODAY()&gt;=$H191,VLOOKUP(XLOOKUP(AY$115,dds!$2:$2,dds!$4:$4),STOCKHISTORY($A192,XLOOKUP(AY$115,dds!$2:$2,dds!$4:$4)),2,FALSE()),VLOOKUP(TODAY(),STOCKHISTORY($A192,TODAY()),2,FALSE())),VLOOKUP(TODAY()-1,STOCKHISTORY($A192,TODAY()-1),2,FALSE())),VLOOKUP(TODAY()-2,STOCKHISTORY($A192,TODAY()-2),2,FALSE())),$E102)</f>
        <v/>
      </c>
      <c r="AZ192" s="368" t="str">
        <f t="array" ref="AZ192">IFERROR(IFERROR(IFERROR(IF(TODAY()&gt;=$H191,VLOOKUP(XLOOKUP(AZ$115,dds!$2:$2,dds!$4:$4),STOCKHISTORY($A192,XLOOKUP(AZ$115,dds!$2:$2,dds!$4:$4)),2,FALSE()),VLOOKUP(TODAY(),STOCKHISTORY($A192,TODAY()),2,FALSE())),VLOOKUP(TODAY()-1,STOCKHISTORY($A192,TODAY()-1),2,FALSE())),VLOOKUP(TODAY()-2,STOCKHISTORY($A192,TODAY()-2),2,FALSE())),$E102)</f>
        <v/>
      </c>
      <c r="BA192" s="368" t="str">
        <f t="array" ref="BA192">IFERROR(IFERROR(IFERROR(IF(TODAY()&gt;=$H191,VLOOKUP(XLOOKUP(BA$115,dds!$2:$2,dds!$4:$4),STOCKHISTORY($A192,XLOOKUP(BA$115,dds!$2:$2,dds!$4:$4)),2,FALSE()),VLOOKUP(TODAY(),STOCKHISTORY($A192,TODAY()),2,FALSE())),VLOOKUP(TODAY()-1,STOCKHISTORY($A192,TODAY()-1),2,FALSE())),VLOOKUP(TODAY()-2,STOCKHISTORY($A192,TODAY()-2),2,FALSE())),$E102)</f>
        <v/>
      </c>
      <c r="BB192" s="368" t="str">
        <f t="array" ref="BB192">IFERROR(IFERROR(IFERROR(IF(TODAY()&gt;=$H191,VLOOKUP(XLOOKUP(BB$115,dds!$2:$2,dds!$4:$4),STOCKHISTORY($A192,XLOOKUP(BB$115,dds!$2:$2,dds!$4:$4)),2,FALSE()),VLOOKUP(TODAY(),STOCKHISTORY($A192,TODAY()),2,FALSE())),VLOOKUP(TODAY()-1,STOCKHISTORY($A192,TODAY()-1),2,FALSE())),VLOOKUP(TODAY()-2,STOCKHISTORY($A192,TODAY()-2),2,FALSE())),$E102)</f>
        <v/>
      </c>
      <c r="BC192" s="368" t="str">
        <f t="array" ref="BC192">IFERROR(IFERROR(IFERROR(IF(TODAY()&gt;=$H191,VLOOKUP(XLOOKUP(BC$115,dds!$2:$2,dds!$4:$4),STOCKHISTORY($A192,XLOOKUP(BC$115,dds!$2:$2,dds!$4:$4)),2,FALSE()),VLOOKUP(TODAY(),STOCKHISTORY($A192,TODAY()),2,FALSE())),VLOOKUP(TODAY()-1,STOCKHISTORY($A192,TODAY()-1),2,FALSE())),VLOOKUP(TODAY()-2,STOCKHISTORY($A192,TODAY()-2),2,FALSE())),$E102)</f>
        <v/>
      </c>
      <c r="BD192" s="368" t="str">
        <f t="array" ref="BD192">IFERROR(IFERROR(IFERROR(IF(TODAY()&gt;=$H191,VLOOKUP(XLOOKUP(BD$115,dds!$2:$2,dds!$4:$4),STOCKHISTORY($A192,XLOOKUP(BD$115,dds!$2:$2,dds!$4:$4)),2,FALSE()),VLOOKUP(TODAY(),STOCKHISTORY($A192,TODAY()),2,FALSE())),VLOOKUP(TODAY()-1,STOCKHISTORY($A192,TODAY()-1),2,FALSE())),VLOOKUP(TODAY()-2,STOCKHISTORY($A192,TODAY()-2),2,FALSE())),$E102)</f>
        <v/>
      </c>
      <c r="BE192" s="368" t="str">
        <f t="array" ref="BE192">IFERROR(IFERROR(IFERROR(IF(TODAY()&gt;=$H191,VLOOKUP(XLOOKUP(BE$115,dds!$2:$2,dds!$4:$4),STOCKHISTORY($A192,XLOOKUP(BE$115,dds!$2:$2,dds!$4:$4)),2,FALSE()),VLOOKUP(TODAY(),STOCKHISTORY($A192,TODAY()),2,FALSE())),VLOOKUP(TODAY()-1,STOCKHISTORY($A192,TODAY()-1),2,FALSE())),VLOOKUP(TODAY()-2,STOCKHISTORY($A192,TODAY()-2),2,FALSE())),$E102)</f>
        <v/>
      </c>
      <c r="BF192" s="368" t="str">
        <f t="array" ref="BF192">IFERROR(IFERROR(IFERROR(IF(TODAY()&gt;=$H191,VLOOKUP(XLOOKUP(BF$115,dds!$2:$2,dds!$4:$4),STOCKHISTORY($A192,XLOOKUP(BF$115,dds!$2:$2,dds!$4:$4)),2,FALSE()),VLOOKUP(TODAY(),STOCKHISTORY($A192,TODAY()),2,FALSE())),VLOOKUP(TODAY()-1,STOCKHISTORY($A192,TODAY()-1),2,FALSE())),VLOOKUP(TODAY()-2,STOCKHISTORY($A192,TODAY()-2),2,FALSE())),$E102)</f>
        <v/>
      </c>
      <c r="BG192" s="368" t="str">
        <f t="array" ref="BG192">IFERROR(IFERROR(IFERROR(IF(TODAY()&gt;=$H191,VLOOKUP(XLOOKUP(BG$115,dds!$2:$2,dds!$4:$4),STOCKHISTORY($A192,XLOOKUP(BG$115,dds!$2:$2,dds!$4:$4)),2,FALSE()),VLOOKUP(TODAY(),STOCKHISTORY($A192,TODAY()),2,FALSE())),VLOOKUP(TODAY()-1,STOCKHISTORY($A192,TODAY()-1),2,FALSE())),VLOOKUP(TODAY()-2,STOCKHISTORY($A192,TODAY()-2),2,FALSE())),$E102)</f>
        <v/>
      </c>
      <c r="BH192" s="368" t="str">
        <f t="array" ref="BH192">IFERROR(IFERROR(IFERROR(IF(TODAY()&gt;=$H191,VLOOKUP(XLOOKUP(BH$115,dds!$2:$2,dds!$4:$4),STOCKHISTORY($A192,XLOOKUP(BH$115,dds!$2:$2,dds!$4:$4)),2,FALSE()),VLOOKUP(TODAY(),STOCKHISTORY($A192,TODAY()),2,FALSE())),VLOOKUP(TODAY()-1,STOCKHISTORY($A192,TODAY()-1),2,FALSE())),VLOOKUP(TODAY()-2,STOCKHISTORY($A192,TODAY()-2),2,FALSE())),$E102)</f>
        <v/>
      </c>
      <c r="BI192" s="368" t="str">
        <f t="array" ref="BI192">IFERROR(IFERROR(IFERROR(IF(TODAY()&gt;=$H191,VLOOKUP(XLOOKUP(BI$115,dds!$2:$2,dds!$4:$4),STOCKHISTORY($A192,XLOOKUP(BI$115,dds!$2:$2,dds!$4:$4)),2,FALSE()),VLOOKUP(TODAY(),STOCKHISTORY($A192,TODAY()),2,FALSE())),VLOOKUP(TODAY()-1,STOCKHISTORY($A192,TODAY()-1),2,FALSE())),VLOOKUP(TODAY()-2,STOCKHISTORY($A192,TODAY()-2),2,FALSE())),$E102)</f>
        <v/>
      </c>
      <c r="BJ192" s="368" t="str">
        <f t="array" ref="BJ192">IFERROR(IFERROR(IFERROR(IF(TODAY()&gt;=$H191,VLOOKUP(XLOOKUP(BJ$115,dds!$2:$2,dds!$4:$4),STOCKHISTORY($A192,XLOOKUP(BJ$115,dds!$2:$2,dds!$4:$4)),2,FALSE()),VLOOKUP(TODAY(),STOCKHISTORY($A192,TODAY()),2,FALSE())),VLOOKUP(TODAY()-1,STOCKHISTORY($A192,TODAY()-1),2,FALSE())),VLOOKUP(TODAY()-2,STOCKHISTORY($A192,TODAY()-2),2,FALSE())),$E102)</f>
        <v/>
      </c>
      <c r="BK192" s="368" t="str">
        <f t="array" ref="BK192">IFERROR(IFERROR(IFERROR(IF(TODAY()&gt;=$H191,VLOOKUP(XLOOKUP(BK$115,dds!$2:$2,dds!$4:$4),STOCKHISTORY($A192,XLOOKUP(BK$115,dds!$2:$2,dds!$4:$4)),2,FALSE()),VLOOKUP(TODAY(),STOCKHISTORY($A192,TODAY()),2,FALSE())),VLOOKUP(TODAY()-1,STOCKHISTORY($A192,TODAY()-1),2,FALSE())),VLOOKUP(TODAY()-2,STOCKHISTORY($A192,TODAY()-2),2,FALSE())),$E102)</f>
        <v/>
      </c>
      <c r="BL192" s="368" t="str">
        <f t="array" ref="BL192">IFERROR(IFERROR(IFERROR(IF(TODAY()&gt;=$H191,VLOOKUP(XLOOKUP(BL$115,dds!$2:$2,dds!$4:$4),STOCKHISTORY($A192,XLOOKUP(BL$115,dds!$2:$2,dds!$4:$4)),2,FALSE()),VLOOKUP(TODAY(),STOCKHISTORY($A192,TODAY()),2,FALSE())),VLOOKUP(TODAY()-1,STOCKHISTORY($A192,TODAY()-1),2,FALSE())),VLOOKUP(TODAY()-2,STOCKHISTORY($A192,TODAY()-2),2,FALSE())),$E102)</f>
        <v/>
      </c>
    </row>
    <row r="193" ht="14.25" customHeight="1">
      <c r="A193" s="367"/>
      <c r="B193" s="367"/>
      <c r="C193" s="440" t="str">
        <f t="shared" si="2"/>
        <v/>
      </c>
      <c r="D193" s="367"/>
      <c r="E193" s="368" t="str">
        <f t="array" ref="E193">IFERROR(IFERROR(IFERROR(IF(TODAY()&gt;=$H192,VLOOKUP(XLOOKUP(E$115,dds!$2:$2,dds!$4:$4),STOCKHISTORY($A193,XLOOKUP(E$115,dds!$2:$2,dds!$4:$4)),2,FALSE()),VLOOKUP(TODAY(),STOCKHISTORY($A193,TODAY()),2,FALSE())),VLOOKUP(TODAY()-1,STOCKHISTORY($A193,TODAY()-1),2,FALSE())),VLOOKUP(TODAY()-2,STOCKHISTORY($A193,TODAY()-2),2,FALSE())),$E103)</f>
        <v/>
      </c>
      <c r="F193" s="368" t="str">
        <f t="array" ref="F193">IFERROR(IFERROR(IFERROR(IF(TODAY()&gt;=$H192,VLOOKUP(XLOOKUP(F$115,dds!$2:$2,dds!$4:$4),STOCKHISTORY($A193,XLOOKUP(F$115,dds!$2:$2,dds!$4:$4)),2,FALSE()),VLOOKUP(TODAY(),STOCKHISTORY($A193,TODAY()),2,FALSE())),VLOOKUP(TODAY()-1,STOCKHISTORY($A193,TODAY()-1),2,FALSE())),VLOOKUP(TODAY()-2,STOCKHISTORY($A193,TODAY()-2),2,FALSE())),$E103)</f>
        <v/>
      </c>
      <c r="G193" s="368" t="str">
        <f t="array" ref="G193">IFERROR(IFERROR(IFERROR(IF(TODAY()&gt;=$H192,VLOOKUP(XLOOKUP(G$115,dds!$2:$2,dds!$4:$4),STOCKHISTORY($A193,XLOOKUP(G$115,dds!$2:$2,dds!$4:$4)),2,FALSE()),VLOOKUP(TODAY(),STOCKHISTORY($A193,TODAY()),2,FALSE())),VLOOKUP(TODAY()-1,STOCKHISTORY($A193,TODAY()-1),2,FALSE())),VLOOKUP(TODAY()-2,STOCKHISTORY($A193,TODAY()-2),2,FALSE())),$E103)</f>
        <v/>
      </c>
      <c r="H193" s="368" t="str">
        <f t="array" ref="H193">IFERROR(IFERROR(IFERROR(IF(TODAY()&gt;=$H192,VLOOKUP(XLOOKUP(H$115,dds!$2:$2,dds!$4:$4),STOCKHISTORY($A193,XLOOKUP(H$115,dds!$2:$2,dds!$4:$4)),2,FALSE()),VLOOKUP(TODAY(),STOCKHISTORY($A193,TODAY()),2,FALSE())),VLOOKUP(TODAY()-1,STOCKHISTORY($A193,TODAY()-1),2,FALSE())),VLOOKUP(TODAY()-2,STOCKHISTORY($A193,TODAY()-2),2,FALSE())),$E103)</f>
        <v/>
      </c>
      <c r="I193" s="368" t="str">
        <f t="array" ref="I193">IFERROR(IFERROR(IFERROR(IF(TODAY()&gt;=$H192,VLOOKUP(XLOOKUP(I$115,dds!$2:$2,dds!$4:$4),STOCKHISTORY($A193,XLOOKUP(I$115,dds!$2:$2,dds!$4:$4)),2,FALSE()),VLOOKUP(TODAY(),STOCKHISTORY($A193,TODAY()),2,FALSE())),VLOOKUP(TODAY()-1,STOCKHISTORY($A193,TODAY()-1),2,FALSE())),VLOOKUP(TODAY()-2,STOCKHISTORY($A193,TODAY()-2),2,FALSE())),$E103)</f>
        <v/>
      </c>
      <c r="J193" s="368" t="str">
        <f t="array" ref="J193">IFERROR(IFERROR(IFERROR(IF(TODAY()&gt;=$H192,VLOOKUP(XLOOKUP(J$115,dds!$2:$2,dds!$4:$4),STOCKHISTORY($A193,XLOOKUP(J$115,dds!$2:$2,dds!$4:$4)),2,FALSE()),VLOOKUP(TODAY(),STOCKHISTORY($A193,TODAY()),2,FALSE())),VLOOKUP(TODAY()-1,STOCKHISTORY($A193,TODAY()-1),2,FALSE())),VLOOKUP(TODAY()-2,STOCKHISTORY($A193,TODAY()-2),2,FALSE())),$E103)</f>
        <v/>
      </c>
      <c r="K193" s="368" t="str">
        <f t="array" ref="K193">IFERROR(IFERROR(IFERROR(IF(TODAY()&gt;=$H192,VLOOKUP(XLOOKUP(K$115,dds!$2:$2,dds!$4:$4),STOCKHISTORY($A193,XLOOKUP(K$115,dds!$2:$2,dds!$4:$4)),2,FALSE()),VLOOKUP(TODAY(),STOCKHISTORY($A193,TODAY()),2,FALSE())),VLOOKUP(TODAY()-1,STOCKHISTORY($A193,TODAY()-1),2,FALSE())),VLOOKUP(TODAY()-2,STOCKHISTORY($A193,TODAY()-2),2,FALSE())),$E103)</f>
        <v/>
      </c>
      <c r="L193" s="368" t="str">
        <f t="array" ref="L193">IFERROR(IFERROR(IFERROR(IF(TODAY()&gt;=$H192,VLOOKUP(XLOOKUP(L$115,dds!$2:$2,dds!$4:$4),STOCKHISTORY($A193,XLOOKUP(L$115,dds!$2:$2,dds!$4:$4)),2,FALSE()),VLOOKUP(TODAY(),STOCKHISTORY($A193,TODAY()),2,FALSE())),VLOOKUP(TODAY()-1,STOCKHISTORY($A193,TODAY()-1),2,FALSE())),VLOOKUP(TODAY()-2,STOCKHISTORY($A193,TODAY()-2),2,FALSE())),$E103)</f>
        <v/>
      </c>
      <c r="M193" s="368" t="str">
        <f t="array" ref="M193">IFERROR(IFERROR(IFERROR(IF(TODAY()&gt;=$H192,VLOOKUP(XLOOKUP(M$115,dds!$2:$2,dds!$4:$4),STOCKHISTORY($A193,XLOOKUP(M$115,dds!$2:$2,dds!$4:$4)),2,FALSE()),VLOOKUP(TODAY(),STOCKHISTORY($A193,TODAY()),2,FALSE())),VLOOKUP(TODAY()-1,STOCKHISTORY($A193,TODAY()-1),2,FALSE())),VLOOKUP(TODAY()-2,STOCKHISTORY($A193,TODAY()-2),2,FALSE())),$E103)</f>
        <v/>
      </c>
      <c r="N193" s="368" t="str">
        <f t="array" ref="N193">IFERROR(IFERROR(IFERROR(IF(TODAY()&gt;=$H192,VLOOKUP(XLOOKUP(N$115,dds!$2:$2,dds!$4:$4),STOCKHISTORY($A193,XLOOKUP(N$115,dds!$2:$2,dds!$4:$4)),2,FALSE()),VLOOKUP(TODAY(),STOCKHISTORY($A193,TODAY()),2,FALSE())),VLOOKUP(TODAY()-1,STOCKHISTORY($A193,TODAY()-1),2,FALSE())),VLOOKUP(TODAY()-2,STOCKHISTORY($A193,TODAY()-2),2,FALSE())),$E103)</f>
        <v/>
      </c>
      <c r="O193" s="368" t="str">
        <f t="array" ref="O193">IFERROR(IFERROR(IFERROR(IF(TODAY()&gt;=$H192,VLOOKUP(XLOOKUP(O$115,dds!$2:$2,dds!$4:$4),STOCKHISTORY($A193,XLOOKUP(O$115,dds!$2:$2,dds!$4:$4)),2,FALSE()),VLOOKUP(TODAY(),STOCKHISTORY($A193,TODAY()),2,FALSE())),VLOOKUP(TODAY()-1,STOCKHISTORY($A193,TODAY()-1),2,FALSE())),VLOOKUP(TODAY()-2,STOCKHISTORY($A193,TODAY()-2),2,FALSE())),$E103)</f>
        <v/>
      </c>
      <c r="P193" s="368" t="str">
        <f t="array" ref="P193">IFERROR(IFERROR(IFERROR(IF(TODAY()&gt;=$H192,VLOOKUP(XLOOKUP(P$115,dds!$2:$2,dds!$4:$4),STOCKHISTORY($A193,XLOOKUP(P$115,dds!$2:$2,dds!$4:$4)),2,FALSE()),VLOOKUP(TODAY(),STOCKHISTORY($A193,TODAY()),2,FALSE())),VLOOKUP(TODAY()-1,STOCKHISTORY($A193,TODAY()-1),2,FALSE())),VLOOKUP(TODAY()-2,STOCKHISTORY($A193,TODAY()-2),2,FALSE())),$E103)</f>
        <v/>
      </c>
      <c r="Q193" s="368" t="str">
        <f t="array" ref="Q193">IFERROR(IFERROR(IFERROR(IF(TODAY()&gt;=$H192,VLOOKUP(XLOOKUP(Q$115,dds!$2:$2,dds!$4:$4),STOCKHISTORY($A193,XLOOKUP(Q$115,dds!$2:$2,dds!$4:$4)),2,FALSE()),VLOOKUP(TODAY(),STOCKHISTORY($A193,TODAY()),2,FALSE())),VLOOKUP(TODAY()-1,STOCKHISTORY($A193,TODAY()-1),2,FALSE())),VLOOKUP(TODAY()-2,STOCKHISTORY($A193,TODAY()-2),2,FALSE())),$E103)</f>
        <v/>
      </c>
      <c r="R193" s="368" t="str">
        <f t="array" ref="R193">IFERROR(IFERROR(IFERROR(IF(TODAY()&gt;=$H192,VLOOKUP(XLOOKUP(R$115,dds!$2:$2,dds!$4:$4),STOCKHISTORY($A193,XLOOKUP(R$115,dds!$2:$2,dds!$4:$4)),2,FALSE()),VLOOKUP(TODAY(),STOCKHISTORY($A193,TODAY()),2,FALSE())),VLOOKUP(TODAY()-1,STOCKHISTORY($A193,TODAY()-1),2,FALSE())),VLOOKUP(TODAY()-2,STOCKHISTORY($A193,TODAY()-2),2,FALSE())),$E103)</f>
        <v/>
      </c>
      <c r="S193" s="368" t="str">
        <f t="array" ref="S193">IFERROR(IFERROR(IFERROR(IF(TODAY()&gt;=$H192,VLOOKUP(XLOOKUP(S$115,dds!$2:$2,dds!$4:$4),STOCKHISTORY($A193,XLOOKUP(S$115,dds!$2:$2,dds!$4:$4)),2,FALSE()),VLOOKUP(TODAY(),STOCKHISTORY($A193,TODAY()),2,FALSE())),VLOOKUP(TODAY()-1,STOCKHISTORY($A193,TODAY()-1),2,FALSE())),VLOOKUP(TODAY()-2,STOCKHISTORY($A193,TODAY()-2),2,FALSE())),$E103)</f>
        <v/>
      </c>
      <c r="T193" s="368" t="str">
        <f t="array" ref="T193">IFERROR(IFERROR(IFERROR(IF(TODAY()&gt;=$H192,VLOOKUP(XLOOKUP(T$115,dds!$2:$2,dds!$4:$4),STOCKHISTORY($A193,XLOOKUP(T$115,dds!$2:$2,dds!$4:$4)),2,FALSE()),VLOOKUP(TODAY(),STOCKHISTORY($A193,TODAY()),2,FALSE())),VLOOKUP(TODAY()-1,STOCKHISTORY($A193,TODAY()-1),2,FALSE())),VLOOKUP(TODAY()-2,STOCKHISTORY($A193,TODAY()-2),2,FALSE())),$E103)</f>
        <v/>
      </c>
      <c r="U193" s="368" t="str">
        <f t="array" ref="U193">IFERROR(IFERROR(IFERROR(IF(TODAY()&gt;=$H192,VLOOKUP(XLOOKUP(U$115,dds!$2:$2,dds!$4:$4),STOCKHISTORY($A193,XLOOKUP(U$115,dds!$2:$2,dds!$4:$4)),2,FALSE()),VLOOKUP(TODAY(),STOCKHISTORY($A193,TODAY()),2,FALSE())),VLOOKUP(TODAY()-1,STOCKHISTORY($A193,TODAY()-1),2,FALSE())),VLOOKUP(TODAY()-2,STOCKHISTORY($A193,TODAY()-2),2,FALSE())),$E103)</f>
        <v/>
      </c>
      <c r="V193" s="368" t="str">
        <f t="array" ref="V193">IFERROR(IFERROR(IFERROR(IF(TODAY()&gt;=$H192,VLOOKUP(XLOOKUP(V$115,dds!$2:$2,dds!$4:$4),STOCKHISTORY($A193,XLOOKUP(V$115,dds!$2:$2,dds!$4:$4)),2,FALSE()),VLOOKUP(TODAY(),STOCKHISTORY($A193,TODAY()),2,FALSE())),VLOOKUP(TODAY()-1,STOCKHISTORY($A193,TODAY()-1),2,FALSE())),VLOOKUP(TODAY()-2,STOCKHISTORY($A193,TODAY()-2),2,FALSE())),$E103)</f>
        <v/>
      </c>
      <c r="W193" s="368" t="str">
        <f t="array" ref="W193">IFERROR(IFERROR(IFERROR(IF(TODAY()&gt;=$H192,VLOOKUP(XLOOKUP(W$115,dds!$2:$2,dds!$4:$4),STOCKHISTORY($A193,XLOOKUP(W$115,dds!$2:$2,dds!$4:$4)),2,FALSE()),VLOOKUP(TODAY(),STOCKHISTORY($A193,TODAY()),2,FALSE())),VLOOKUP(TODAY()-1,STOCKHISTORY($A193,TODAY()-1),2,FALSE())),VLOOKUP(TODAY()-2,STOCKHISTORY($A193,TODAY()-2),2,FALSE())),$E103)</f>
        <v/>
      </c>
      <c r="X193" s="368" t="str">
        <f t="array" ref="X193">IFERROR(IFERROR(IFERROR(IF(TODAY()&gt;=$H192,VLOOKUP(XLOOKUP(X$115,dds!$2:$2,dds!$4:$4),STOCKHISTORY($A193,XLOOKUP(X$115,dds!$2:$2,dds!$4:$4)),2,FALSE()),VLOOKUP(TODAY(),STOCKHISTORY($A193,TODAY()),2,FALSE())),VLOOKUP(TODAY()-1,STOCKHISTORY($A193,TODAY()-1),2,FALSE())),VLOOKUP(TODAY()-2,STOCKHISTORY($A193,TODAY()-2),2,FALSE())),$E103)</f>
        <v/>
      </c>
      <c r="Y193" s="368" t="str">
        <f t="array" ref="Y193">IFERROR(IFERROR(IFERROR(IF(TODAY()&gt;=$H192,VLOOKUP(XLOOKUP(Y$115,dds!$2:$2,dds!$4:$4),STOCKHISTORY($A193,XLOOKUP(Y$115,dds!$2:$2,dds!$4:$4)),2,FALSE()),VLOOKUP(TODAY(),STOCKHISTORY($A193,TODAY()),2,FALSE())),VLOOKUP(TODAY()-1,STOCKHISTORY($A193,TODAY()-1),2,FALSE())),VLOOKUP(TODAY()-2,STOCKHISTORY($A193,TODAY()-2),2,FALSE())),$E103)</f>
        <v/>
      </c>
      <c r="Z193" s="368" t="str">
        <f t="array" ref="Z193">IFERROR(IFERROR(IFERROR(IF(TODAY()&gt;=$H192,VLOOKUP(XLOOKUP(Z$115,dds!$2:$2,dds!$4:$4),STOCKHISTORY($A193,XLOOKUP(Z$115,dds!$2:$2,dds!$4:$4)),2,FALSE()),VLOOKUP(TODAY(),STOCKHISTORY($A193,TODAY()),2,FALSE())),VLOOKUP(TODAY()-1,STOCKHISTORY($A193,TODAY()-1),2,FALSE())),VLOOKUP(TODAY()-2,STOCKHISTORY($A193,TODAY()-2),2,FALSE())),$E103)</f>
        <v/>
      </c>
      <c r="AA193" s="368" t="str">
        <f t="array" ref="AA193">IFERROR(IFERROR(IFERROR(IF(TODAY()&gt;=$H192,VLOOKUP(XLOOKUP(AA$115,dds!$2:$2,dds!$4:$4),STOCKHISTORY($A193,XLOOKUP(AA$115,dds!$2:$2,dds!$4:$4)),2,FALSE()),VLOOKUP(TODAY(),STOCKHISTORY($A193,TODAY()),2,FALSE())),VLOOKUP(TODAY()-1,STOCKHISTORY($A193,TODAY()-1),2,FALSE())),VLOOKUP(TODAY()-2,STOCKHISTORY($A193,TODAY()-2),2,FALSE())),$E103)</f>
        <v/>
      </c>
      <c r="AB193" s="368" t="str">
        <f t="array" ref="AB193">IFERROR(IFERROR(IFERROR(IF(TODAY()&gt;=$H192,VLOOKUP(XLOOKUP(AB$115,dds!$2:$2,dds!$4:$4),STOCKHISTORY($A193,XLOOKUP(AB$115,dds!$2:$2,dds!$4:$4)),2,FALSE()),VLOOKUP(TODAY(),STOCKHISTORY($A193,TODAY()),2,FALSE())),VLOOKUP(TODAY()-1,STOCKHISTORY($A193,TODAY()-1),2,FALSE())),VLOOKUP(TODAY()-2,STOCKHISTORY($A193,TODAY()-2),2,FALSE())),$E103)</f>
        <v/>
      </c>
      <c r="AC193" s="368" t="str">
        <f t="array" ref="AC193">IFERROR(IFERROR(IFERROR(IF(TODAY()&gt;=$H192,VLOOKUP(XLOOKUP(AC$115,dds!$2:$2,dds!$4:$4),STOCKHISTORY($A193,XLOOKUP(AC$115,dds!$2:$2,dds!$4:$4)),2,FALSE()),VLOOKUP(TODAY(),STOCKHISTORY($A193,TODAY()),2,FALSE())),VLOOKUP(TODAY()-1,STOCKHISTORY($A193,TODAY()-1),2,FALSE())),VLOOKUP(TODAY()-2,STOCKHISTORY($A193,TODAY()-2),2,FALSE())),$E103)</f>
        <v/>
      </c>
      <c r="AD193" s="368" t="str">
        <f t="array" ref="AD193">IFERROR(IFERROR(IFERROR(IF(TODAY()&gt;=$H192,VLOOKUP(XLOOKUP(AD$115,dds!$2:$2,dds!$4:$4),STOCKHISTORY($A193,XLOOKUP(AD$115,dds!$2:$2,dds!$4:$4)),2,FALSE()),VLOOKUP(TODAY(),STOCKHISTORY($A193,TODAY()),2,FALSE())),VLOOKUP(TODAY()-1,STOCKHISTORY($A193,TODAY()-1),2,FALSE())),VLOOKUP(TODAY()-2,STOCKHISTORY($A193,TODAY()-2),2,FALSE())),$E103)</f>
        <v/>
      </c>
      <c r="AE193" s="368" t="str">
        <f t="array" ref="AE193">IFERROR(IFERROR(IFERROR(IF(TODAY()&gt;=$H192,VLOOKUP(XLOOKUP(AE$115,dds!$2:$2,dds!$4:$4),STOCKHISTORY($A193,XLOOKUP(AE$115,dds!$2:$2,dds!$4:$4)),2,FALSE()),VLOOKUP(TODAY(),STOCKHISTORY($A193,TODAY()),2,FALSE())),VLOOKUP(TODAY()-1,STOCKHISTORY($A193,TODAY()-1),2,FALSE())),VLOOKUP(TODAY()-2,STOCKHISTORY($A193,TODAY()-2),2,FALSE())),$E103)</f>
        <v/>
      </c>
      <c r="AF193" s="368" t="str">
        <f t="array" ref="AF193">IFERROR(IFERROR(IFERROR(IF(TODAY()&gt;=$H192,VLOOKUP(XLOOKUP(AF$115,dds!$2:$2,dds!$4:$4),STOCKHISTORY($A193,XLOOKUP(AF$115,dds!$2:$2,dds!$4:$4)),2,FALSE()),VLOOKUP(TODAY(),STOCKHISTORY($A193,TODAY()),2,FALSE())),VLOOKUP(TODAY()-1,STOCKHISTORY($A193,TODAY()-1),2,FALSE())),VLOOKUP(TODAY()-2,STOCKHISTORY($A193,TODAY()-2),2,FALSE())),$E103)</f>
        <v/>
      </c>
      <c r="AG193" s="368" t="str">
        <f t="array" ref="AG193">IFERROR(IFERROR(IFERROR(IF(TODAY()&gt;=$H192,VLOOKUP(XLOOKUP(AG$115,dds!$2:$2,dds!$4:$4),STOCKHISTORY($A193,XLOOKUP(AG$115,dds!$2:$2,dds!$4:$4)),2,FALSE()),VLOOKUP(TODAY(),STOCKHISTORY($A193,TODAY()),2,FALSE())),VLOOKUP(TODAY()-1,STOCKHISTORY($A193,TODAY()-1),2,FALSE())),VLOOKUP(TODAY()-2,STOCKHISTORY($A193,TODAY()-2),2,FALSE())),$E103)</f>
        <v/>
      </c>
      <c r="AH193" s="368" t="str">
        <f t="array" ref="AH193">IFERROR(IFERROR(IFERROR(IF(TODAY()&gt;=$H192,VLOOKUP(XLOOKUP(AH$115,dds!$2:$2,dds!$4:$4),STOCKHISTORY($A193,XLOOKUP(AH$115,dds!$2:$2,dds!$4:$4)),2,FALSE()),VLOOKUP(TODAY(),STOCKHISTORY($A193,TODAY()),2,FALSE())),VLOOKUP(TODAY()-1,STOCKHISTORY($A193,TODAY()-1),2,FALSE())),VLOOKUP(TODAY()-2,STOCKHISTORY($A193,TODAY()-2),2,FALSE())),$E103)</f>
        <v/>
      </c>
      <c r="AI193" s="368" t="str">
        <f t="array" ref="AI193">IFERROR(IFERROR(IFERROR(IF(TODAY()&gt;=$H192,VLOOKUP(XLOOKUP(AI$115,dds!$2:$2,dds!$4:$4),STOCKHISTORY($A193,XLOOKUP(AI$115,dds!$2:$2,dds!$4:$4)),2,FALSE()),VLOOKUP(TODAY(),STOCKHISTORY($A193,TODAY()),2,FALSE())),VLOOKUP(TODAY()-1,STOCKHISTORY($A193,TODAY()-1),2,FALSE())),VLOOKUP(TODAY()-2,STOCKHISTORY($A193,TODAY()-2),2,FALSE())),$E103)</f>
        <v/>
      </c>
      <c r="AJ193" s="368" t="str">
        <f t="array" ref="AJ193">IFERROR(IFERROR(IFERROR(IF(TODAY()&gt;=$H192,VLOOKUP(XLOOKUP(AJ$115,dds!$2:$2,dds!$4:$4),STOCKHISTORY($A193,XLOOKUP(AJ$115,dds!$2:$2,dds!$4:$4)),2,FALSE()),VLOOKUP(TODAY(),STOCKHISTORY($A193,TODAY()),2,FALSE())),VLOOKUP(TODAY()-1,STOCKHISTORY($A193,TODAY()-1),2,FALSE())),VLOOKUP(TODAY()-2,STOCKHISTORY($A193,TODAY()-2),2,FALSE())),$E103)</f>
        <v/>
      </c>
      <c r="AK193" s="368" t="str">
        <f t="array" ref="AK193">IFERROR(IFERROR(IFERROR(IF(TODAY()&gt;=$H192,VLOOKUP(XLOOKUP(AK$115,dds!$2:$2,dds!$4:$4),STOCKHISTORY($A193,XLOOKUP(AK$115,dds!$2:$2,dds!$4:$4)),2,FALSE()),VLOOKUP(TODAY(),STOCKHISTORY($A193,TODAY()),2,FALSE())),VLOOKUP(TODAY()-1,STOCKHISTORY($A193,TODAY()-1),2,FALSE())),VLOOKUP(TODAY()-2,STOCKHISTORY($A193,TODAY()-2),2,FALSE())),$E103)</f>
        <v/>
      </c>
      <c r="AL193" s="368" t="str">
        <f t="array" ref="AL193">IFERROR(IFERROR(IFERROR(IF(TODAY()&gt;=$H192,VLOOKUP(XLOOKUP(AL$115,dds!$2:$2,dds!$4:$4),STOCKHISTORY($A193,XLOOKUP(AL$115,dds!$2:$2,dds!$4:$4)),2,FALSE()),VLOOKUP(TODAY(),STOCKHISTORY($A193,TODAY()),2,FALSE())),VLOOKUP(TODAY()-1,STOCKHISTORY($A193,TODAY()-1),2,FALSE())),VLOOKUP(TODAY()-2,STOCKHISTORY($A193,TODAY()-2),2,FALSE())),$E103)</f>
        <v/>
      </c>
      <c r="AM193" s="368" t="str">
        <f t="array" ref="AM193">IFERROR(IFERROR(IFERROR(IF(TODAY()&gt;=$H192,VLOOKUP(XLOOKUP(AM$115,dds!$2:$2,dds!$4:$4),STOCKHISTORY($A193,XLOOKUP(AM$115,dds!$2:$2,dds!$4:$4)),2,FALSE()),VLOOKUP(TODAY(),STOCKHISTORY($A193,TODAY()),2,FALSE())),VLOOKUP(TODAY()-1,STOCKHISTORY($A193,TODAY()-1),2,FALSE())),VLOOKUP(TODAY()-2,STOCKHISTORY($A193,TODAY()-2),2,FALSE())),$E103)</f>
        <v/>
      </c>
      <c r="AN193" s="368" t="str">
        <f t="array" ref="AN193">IFERROR(IFERROR(IFERROR(IF(TODAY()&gt;=$H192,VLOOKUP(XLOOKUP(AN$115,dds!$2:$2,dds!$4:$4),STOCKHISTORY($A193,XLOOKUP(AN$115,dds!$2:$2,dds!$4:$4)),2,FALSE()),VLOOKUP(TODAY(),STOCKHISTORY($A193,TODAY()),2,FALSE())),VLOOKUP(TODAY()-1,STOCKHISTORY($A193,TODAY()-1),2,FALSE())),VLOOKUP(TODAY()-2,STOCKHISTORY($A193,TODAY()-2),2,FALSE())),$E103)</f>
        <v/>
      </c>
      <c r="AO193" s="368" t="str">
        <f t="array" ref="AO193">IFERROR(IFERROR(IFERROR(IF(TODAY()&gt;=$H192,VLOOKUP(XLOOKUP(AO$115,dds!$2:$2,dds!$4:$4),STOCKHISTORY($A193,XLOOKUP(AO$115,dds!$2:$2,dds!$4:$4)),2,FALSE()),VLOOKUP(TODAY(),STOCKHISTORY($A193,TODAY()),2,FALSE())),VLOOKUP(TODAY()-1,STOCKHISTORY($A193,TODAY()-1),2,FALSE())),VLOOKUP(TODAY()-2,STOCKHISTORY($A193,TODAY()-2),2,FALSE())),$E103)</f>
        <v/>
      </c>
      <c r="AP193" s="368" t="str">
        <f t="array" ref="AP193">IFERROR(IFERROR(IFERROR(IF(TODAY()&gt;=$H192,VLOOKUP(XLOOKUP(AP$115,dds!$2:$2,dds!$4:$4),STOCKHISTORY($A193,XLOOKUP(AP$115,dds!$2:$2,dds!$4:$4)),2,FALSE()),VLOOKUP(TODAY(),STOCKHISTORY($A193,TODAY()),2,FALSE())),VLOOKUP(TODAY()-1,STOCKHISTORY($A193,TODAY()-1),2,FALSE())),VLOOKUP(TODAY()-2,STOCKHISTORY($A193,TODAY()-2),2,FALSE())),$E103)</f>
        <v/>
      </c>
      <c r="AQ193" s="368" t="str">
        <f t="array" ref="AQ193">IFERROR(IFERROR(IFERROR(IF(TODAY()&gt;=$H192,VLOOKUP(XLOOKUP(AQ$115,dds!$2:$2,dds!$4:$4),STOCKHISTORY($A193,XLOOKUP(AQ$115,dds!$2:$2,dds!$4:$4)),2,FALSE()),VLOOKUP(TODAY(),STOCKHISTORY($A193,TODAY()),2,FALSE())),VLOOKUP(TODAY()-1,STOCKHISTORY($A193,TODAY()-1),2,FALSE())),VLOOKUP(TODAY()-2,STOCKHISTORY($A193,TODAY()-2),2,FALSE())),$E103)</f>
        <v/>
      </c>
      <c r="AR193" s="368" t="str">
        <f t="array" ref="AR193">IFERROR(IFERROR(IFERROR(IF(TODAY()&gt;=$H192,VLOOKUP(XLOOKUP(AR$115,dds!$2:$2,dds!$4:$4),STOCKHISTORY($A193,XLOOKUP(AR$115,dds!$2:$2,dds!$4:$4)),2,FALSE()),VLOOKUP(TODAY(),STOCKHISTORY($A193,TODAY()),2,FALSE())),VLOOKUP(TODAY()-1,STOCKHISTORY($A193,TODAY()-1),2,FALSE())),VLOOKUP(TODAY()-2,STOCKHISTORY($A193,TODAY()-2),2,FALSE())),$E103)</f>
        <v/>
      </c>
      <c r="AS193" s="368" t="str">
        <f t="array" ref="AS193">IFERROR(IFERROR(IFERROR(IF(TODAY()&gt;=$H192,VLOOKUP(XLOOKUP(AS$115,dds!$2:$2,dds!$4:$4),STOCKHISTORY($A193,XLOOKUP(AS$115,dds!$2:$2,dds!$4:$4)),2,FALSE()),VLOOKUP(TODAY(),STOCKHISTORY($A193,TODAY()),2,FALSE())),VLOOKUP(TODAY()-1,STOCKHISTORY($A193,TODAY()-1),2,FALSE())),VLOOKUP(TODAY()-2,STOCKHISTORY($A193,TODAY()-2),2,FALSE())),$E103)</f>
        <v/>
      </c>
      <c r="AT193" s="368" t="str">
        <f t="array" ref="AT193">IFERROR(IFERROR(IFERROR(IF(TODAY()&gt;=$H192,VLOOKUP(XLOOKUP(AT$115,dds!$2:$2,dds!$4:$4),STOCKHISTORY($A193,XLOOKUP(AT$115,dds!$2:$2,dds!$4:$4)),2,FALSE()),VLOOKUP(TODAY(),STOCKHISTORY($A193,TODAY()),2,FALSE())),VLOOKUP(TODAY()-1,STOCKHISTORY($A193,TODAY()-1),2,FALSE())),VLOOKUP(TODAY()-2,STOCKHISTORY($A193,TODAY()-2),2,FALSE())),$E103)</f>
        <v/>
      </c>
      <c r="AU193" s="368" t="str">
        <f t="array" ref="AU193">IFERROR(IFERROR(IFERROR(IF(TODAY()&gt;=$H192,VLOOKUP(XLOOKUP(AU$115,dds!$2:$2,dds!$4:$4),STOCKHISTORY($A193,XLOOKUP(AU$115,dds!$2:$2,dds!$4:$4)),2,FALSE()),VLOOKUP(TODAY(),STOCKHISTORY($A193,TODAY()),2,FALSE())),VLOOKUP(TODAY()-1,STOCKHISTORY($A193,TODAY()-1),2,FALSE())),VLOOKUP(TODAY()-2,STOCKHISTORY($A193,TODAY()-2),2,FALSE())),$E103)</f>
        <v/>
      </c>
      <c r="AV193" s="368" t="str">
        <f t="array" ref="AV193">IFERROR(IFERROR(IFERROR(IF(TODAY()&gt;=$H192,VLOOKUP(XLOOKUP(AV$115,dds!$2:$2,dds!$4:$4),STOCKHISTORY($A193,XLOOKUP(AV$115,dds!$2:$2,dds!$4:$4)),2,FALSE()),VLOOKUP(TODAY(),STOCKHISTORY($A193,TODAY()),2,FALSE())),VLOOKUP(TODAY()-1,STOCKHISTORY($A193,TODAY()-1),2,FALSE())),VLOOKUP(TODAY()-2,STOCKHISTORY($A193,TODAY()-2),2,FALSE())),$E103)</f>
        <v/>
      </c>
      <c r="AW193" s="368" t="str">
        <f t="array" ref="AW193">IFERROR(IFERROR(IFERROR(IF(TODAY()&gt;=$H192,VLOOKUP(XLOOKUP(AW$115,dds!$2:$2,dds!$4:$4),STOCKHISTORY($A193,XLOOKUP(AW$115,dds!$2:$2,dds!$4:$4)),2,FALSE()),VLOOKUP(TODAY(),STOCKHISTORY($A193,TODAY()),2,FALSE())),VLOOKUP(TODAY()-1,STOCKHISTORY($A193,TODAY()-1),2,FALSE())),VLOOKUP(TODAY()-2,STOCKHISTORY($A193,TODAY()-2),2,FALSE())),$E103)</f>
        <v/>
      </c>
      <c r="AX193" s="368" t="str">
        <f t="array" ref="AX193">IFERROR(IFERROR(IFERROR(IF(TODAY()&gt;=$H192,VLOOKUP(XLOOKUP(AX$115,dds!$2:$2,dds!$4:$4),STOCKHISTORY($A193,XLOOKUP(AX$115,dds!$2:$2,dds!$4:$4)),2,FALSE()),VLOOKUP(TODAY(),STOCKHISTORY($A193,TODAY()),2,FALSE())),VLOOKUP(TODAY()-1,STOCKHISTORY($A193,TODAY()-1),2,FALSE())),VLOOKUP(TODAY()-2,STOCKHISTORY($A193,TODAY()-2),2,FALSE())),$E103)</f>
        <v/>
      </c>
      <c r="AY193" s="368" t="str">
        <f t="array" ref="AY193">IFERROR(IFERROR(IFERROR(IF(TODAY()&gt;=$H192,VLOOKUP(XLOOKUP(AY$115,dds!$2:$2,dds!$4:$4),STOCKHISTORY($A193,XLOOKUP(AY$115,dds!$2:$2,dds!$4:$4)),2,FALSE()),VLOOKUP(TODAY(),STOCKHISTORY($A193,TODAY()),2,FALSE())),VLOOKUP(TODAY()-1,STOCKHISTORY($A193,TODAY()-1),2,FALSE())),VLOOKUP(TODAY()-2,STOCKHISTORY($A193,TODAY()-2),2,FALSE())),$E103)</f>
        <v/>
      </c>
      <c r="AZ193" s="368" t="str">
        <f t="array" ref="AZ193">IFERROR(IFERROR(IFERROR(IF(TODAY()&gt;=$H192,VLOOKUP(XLOOKUP(AZ$115,dds!$2:$2,dds!$4:$4),STOCKHISTORY($A193,XLOOKUP(AZ$115,dds!$2:$2,dds!$4:$4)),2,FALSE()),VLOOKUP(TODAY(),STOCKHISTORY($A193,TODAY()),2,FALSE())),VLOOKUP(TODAY()-1,STOCKHISTORY($A193,TODAY()-1),2,FALSE())),VLOOKUP(TODAY()-2,STOCKHISTORY($A193,TODAY()-2),2,FALSE())),$E103)</f>
        <v/>
      </c>
      <c r="BA193" s="368" t="str">
        <f t="array" ref="BA193">IFERROR(IFERROR(IFERROR(IF(TODAY()&gt;=$H192,VLOOKUP(XLOOKUP(BA$115,dds!$2:$2,dds!$4:$4),STOCKHISTORY($A193,XLOOKUP(BA$115,dds!$2:$2,dds!$4:$4)),2,FALSE()),VLOOKUP(TODAY(),STOCKHISTORY($A193,TODAY()),2,FALSE())),VLOOKUP(TODAY()-1,STOCKHISTORY($A193,TODAY()-1),2,FALSE())),VLOOKUP(TODAY()-2,STOCKHISTORY($A193,TODAY()-2),2,FALSE())),$E103)</f>
        <v/>
      </c>
      <c r="BB193" s="368" t="str">
        <f t="array" ref="BB193">IFERROR(IFERROR(IFERROR(IF(TODAY()&gt;=$H192,VLOOKUP(XLOOKUP(BB$115,dds!$2:$2,dds!$4:$4),STOCKHISTORY($A193,XLOOKUP(BB$115,dds!$2:$2,dds!$4:$4)),2,FALSE()),VLOOKUP(TODAY(),STOCKHISTORY($A193,TODAY()),2,FALSE())),VLOOKUP(TODAY()-1,STOCKHISTORY($A193,TODAY()-1),2,FALSE())),VLOOKUP(TODAY()-2,STOCKHISTORY($A193,TODAY()-2),2,FALSE())),$E103)</f>
        <v/>
      </c>
      <c r="BC193" s="368" t="str">
        <f t="array" ref="BC193">IFERROR(IFERROR(IFERROR(IF(TODAY()&gt;=$H192,VLOOKUP(XLOOKUP(BC$115,dds!$2:$2,dds!$4:$4),STOCKHISTORY($A193,XLOOKUP(BC$115,dds!$2:$2,dds!$4:$4)),2,FALSE()),VLOOKUP(TODAY(),STOCKHISTORY($A193,TODAY()),2,FALSE())),VLOOKUP(TODAY()-1,STOCKHISTORY($A193,TODAY()-1),2,FALSE())),VLOOKUP(TODAY()-2,STOCKHISTORY($A193,TODAY()-2),2,FALSE())),$E103)</f>
        <v/>
      </c>
      <c r="BD193" s="368" t="str">
        <f t="array" ref="BD193">IFERROR(IFERROR(IFERROR(IF(TODAY()&gt;=$H192,VLOOKUP(XLOOKUP(BD$115,dds!$2:$2,dds!$4:$4),STOCKHISTORY($A193,XLOOKUP(BD$115,dds!$2:$2,dds!$4:$4)),2,FALSE()),VLOOKUP(TODAY(),STOCKHISTORY($A193,TODAY()),2,FALSE())),VLOOKUP(TODAY()-1,STOCKHISTORY($A193,TODAY()-1),2,FALSE())),VLOOKUP(TODAY()-2,STOCKHISTORY($A193,TODAY()-2),2,FALSE())),$E103)</f>
        <v/>
      </c>
      <c r="BE193" s="368" t="str">
        <f t="array" ref="BE193">IFERROR(IFERROR(IFERROR(IF(TODAY()&gt;=$H192,VLOOKUP(XLOOKUP(BE$115,dds!$2:$2,dds!$4:$4),STOCKHISTORY($A193,XLOOKUP(BE$115,dds!$2:$2,dds!$4:$4)),2,FALSE()),VLOOKUP(TODAY(),STOCKHISTORY($A193,TODAY()),2,FALSE())),VLOOKUP(TODAY()-1,STOCKHISTORY($A193,TODAY()-1),2,FALSE())),VLOOKUP(TODAY()-2,STOCKHISTORY($A193,TODAY()-2),2,FALSE())),$E103)</f>
        <v/>
      </c>
      <c r="BF193" s="368" t="str">
        <f t="array" ref="BF193">IFERROR(IFERROR(IFERROR(IF(TODAY()&gt;=$H192,VLOOKUP(XLOOKUP(BF$115,dds!$2:$2,dds!$4:$4),STOCKHISTORY($A193,XLOOKUP(BF$115,dds!$2:$2,dds!$4:$4)),2,FALSE()),VLOOKUP(TODAY(),STOCKHISTORY($A193,TODAY()),2,FALSE())),VLOOKUP(TODAY()-1,STOCKHISTORY($A193,TODAY()-1),2,FALSE())),VLOOKUP(TODAY()-2,STOCKHISTORY($A193,TODAY()-2),2,FALSE())),$E103)</f>
        <v/>
      </c>
      <c r="BG193" s="368" t="str">
        <f t="array" ref="BG193">IFERROR(IFERROR(IFERROR(IF(TODAY()&gt;=$H192,VLOOKUP(XLOOKUP(BG$115,dds!$2:$2,dds!$4:$4),STOCKHISTORY($A193,XLOOKUP(BG$115,dds!$2:$2,dds!$4:$4)),2,FALSE()),VLOOKUP(TODAY(),STOCKHISTORY($A193,TODAY()),2,FALSE())),VLOOKUP(TODAY()-1,STOCKHISTORY($A193,TODAY()-1),2,FALSE())),VLOOKUP(TODAY()-2,STOCKHISTORY($A193,TODAY()-2),2,FALSE())),$E103)</f>
        <v/>
      </c>
      <c r="BH193" s="368" t="str">
        <f t="array" ref="BH193">IFERROR(IFERROR(IFERROR(IF(TODAY()&gt;=$H192,VLOOKUP(XLOOKUP(BH$115,dds!$2:$2,dds!$4:$4),STOCKHISTORY($A193,XLOOKUP(BH$115,dds!$2:$2,dds!$4:$4)),2,FALSE()),VLOOKUP(TODAY(),STOCKHISTORY($A193,TODAY()),2,FALSE())),VLOOKUP(TODAY()-1,STOCKHISTORY($A193,TODAY()-1),2,FALSE())),VLOOKUP(TODAY()-2,STOCKHISTORY($A193,TODAY()-2),2,FALSE())),$E103)</f>
        <v/>
      </c>
      <c r="BI193" s="368" t="str">
        <f t="array" ref="BI193">IFERROR(IFERROR(IFERROR(IF(TODAY()&gt;=$H192,VLOOKUP(XLOOKUP(BI$115,dds!$2:$2,dds!$4:$4),STOCKHISTORY($A193,XLOOKUP(BI$115,dds!$2:$2,dds!$4:$4)),2,FALSE()),VLOOKUP(TODAY(),STOCKHISTORY($A193,TODAY()),2,FALSE())),VLOOKUP(TODAY()-1,STOCKHISTORY($A193,TODAY()-1),2,FALSE())),VLOOKUP(TODAY()-2,STOCKHISTORY($A193,TODAY()-2),2,FALSE())),$E103)</f>
        <v/>
      </c>
      <c r="BJ193" s="368" t="str">
        <f t="array" ref="BJ193">IFERROR(IFERROR(IFERROR(IF(TODAY()&gt;=$H192,VLOOKUP(XLOOKUP(BJ$115,dds!$2:$2,dds!$4:$4),STOCKHISTORY($A193,XLOOKUP(BJ$115,dds!$2:$2,dds!$4:$4)),2,FALSE()),VLOOKUP(TODAY(),STOCKHISTORY($A193,TODAY()),2,FALSE())),VLOOKUP(TODAY()-1,STOCKHISTORY($A193,TODAY()-1),2,FALSE())),VLOOKUP(TODAY()-2,STOCKHISTORY($A193,TODAY()-2),2,FALSE())),$E103)</f>
        <v/>
      </c>
      <c r="BK193" s="368" t="str">
        <f t="array" ref="BK193">IFERROR(IFERROR(IFERROR(IF(TODAY()&gt;=$H192,VLOOKUP(XLOOKUP(BK$115,dds!$2:$2,dds!$4:$4),STOCKHISTORY($A193,XLOOKUP(BK$115,dds!$2:$2,dds!$4:$4)),2,FALSE()),VLOOKUP(TODAY(),STOCKHISTORY($A193,TODAY()),2,FALSE())),VLOOKUP(TODAY()-1,STOCKHISTORY($A193,TODAY()-1),2,FALSE())),VLOOKUP(TODAY()-2,STOCKHISTORY($A193,TODAY()-2),2,FALSE())),$E103)</f>
        <v/>
      </c>
      <c r="BL193" s="368" t="str">
        <f t="array" ref="BL193">IFERROR(IFERROR(IFERROR(IF(TODAY()&gt;=$H192,VLOOKUP(XLOOKUP(BL$115,dds!$2:$2,dds!$4:$4),STOCKHISTORY($A193,XLOOKUP(BL$115,dds!$2:$2,dds!$4:$4)),2,FALSE()),VLOOKUP(TODAY(),STOCKHISTORY($A193,TODAY()),2,FALSE())),VLOOKUP(TODAY()-1,STOCKHISTORY($A193,TODAY()-1),2,FALSE())),VLOOKUP(TODAY()-2,STOCKHISTORY($A193,TODAY()-2),2,FALSE())),$E103)</f>
        <v/>
      </c>
    </row>
    <row r="194" ht="14.25" customHeight="1">
      <c r="A194" s="367"/>
      <c r="B194" s="367"/>
      <c r="C194" s="440" t="str">
        <f t="shared" si="2"/>
        <v/>
      </c>
      <c r="D194" s="367"/>
      <c r="E194" s="368" t="str">
        <f t="array" ref="E194">IFERROR(IFERROR(IFERROR(IF(TODAY()&gt;=$H193,VLOOKUP(XLOOKUP(E$115,dds!$2:$2,dds!$4:$4),STOCKHISTORY($A194,XLOOKUP(E$115,dds!$2:$2,dds!$4:$4)),2,FALSE()),VLOOKUP(TODAY(),STOCKHISTORY($A194,TODAY()),2,FALSE())),VLOOKUP(TODAY()-1,STOCKHISTORY($A194,TODAY()-1),2,FALSE())),VLOOKUP(TODAY()-2,STOCKHISTORY($A194,TODAY()-2),2,FALSE())),$E104)</f>
        <v/>
      </c>
      <c r="F194" s="368" t="str">
        <f t="array" ref="F194">IFERROR(IFERROR(IFERROR(IF(TODAY()&gt;=$H193,VLOOKUP(XLOOKUP(F$115,dds!$2:$2,dds!$4:$4),STOCKHISTORY($A194,XLOOKUP(F$115,dds!$2:$2,dds!$4:$4)),2,FALSE()),VLOOKUP(TODAY(),STOCKHISTORY($A194,TODAY()),2,FALSE())),VLOOKUP(TODAY()-1,STOCKHISTORY($A194,TODAY()-1),2,FALSE())),VLOOKUP(TODAY()-2,STOCKHISTORY($A194,TODAY()-2),2,FALSE())),$E104)</f>
        <v/>
      </c>
      <c r="G194" s="368" t="str">
        <f t="array" ref="G194">IFERROR(IFERROR(IFERROR(IF(TODAY()&gt;=$H193,VLOOKUP(XLOOKUP(G$115,dds!$2:$2,dds!$4:$4),STOCKHISTORY($A194,XLOOKUP(G$115,dds!$2:$2,dds!$4:$4)),2,FALSE()),VLOOKUP(TODAY(),STOCKHISTORY($A194,TODAY()),2,FALSE())),VLOOKUP(TODAY()-1,STOCKHISTORY($A194,TODAY()-1),2,FALSE())),VLOOKUP(TODAY()-2,STOCKHISTORY($A194,TODAY()-2),2,FALSE())),$E104)</f>
        <v/>
      </c>
      <c r="H194" s="368" t="str">
        <f t="array" ref="H194">IFERROR(IFERROR(IFERROR(IF(TODAY()&gt;=$H193,VLOOKUP(XLOOKUP(H$115,dds!$2:$2,dds!$4:$4),STOCKHISTORY($A194,XLOOKUP(H$115,dds!$2:$2,dds!$4:$4)),2,FALSE()),VLOOKUP(TODAY(),STOCKHISTORY($A194,TODAY()),2,FALSE())),VLOOKUP(TODAY()-1,STOCKHISTORY($A194,TODAY()-1),2,FALSE())),VLOOKUP(TODAY()-2,STOCKHISTORY($A194,TODAY()-2),2,FALSE())),$E104)</f>
        <v/>
      </c>
      <c r="I194" s="368" t="str">
        <f t="array" ref="I194">IFERROR(IFERROR(IFERROR(IF(TODAY()&gt;=$H193,VLOOKUP(XLOOKUP(I$115,dds!$2:$2,dds!$4:$4),STOCKHISTORY($A194,XLOOKUP(I$115,dds!$2:$2,dds!$4:$4)),2,FALSE()),VLOOKUP(TODAY(),STOCKHISTORY($A194,TODAY()),2,FALSE())),VLOOKUP(TODAY()-1,STOCKHISTORY($A194,TODAY()-1),2,FALSE())),VLOOKUP(TODAY()-2,STOCKHISTORY($A194,TODAY()-2),2,FALSE())),$E104)</f>
        <v/>
      </c>
      <c r="J194" s="368" t="str">
        <f t="array" ref="J194">IFERROR(IFERROR(IFERROR(IF(TODAY()&gt;=$H193,VLOOKUP(XLOOKUP(J$115,dds!$2:$2,dds!$4:$4),STOCKHISTORY($A194,XLOOKUP(J$115,dds!$2:$2,dds!$4:$4)),2,FALSE()),VLOOKUP(TODAY(),STOCKHISTORY($A194,TODAY()),2,FALSE())),VLOOKUP(TODAY()-1,STOCKHISTORY($A194,TODAY()-1),2,FALSE())),VLOOKUP(TODAY()-2,STOCKHISTORY($A194,TODAY()-2),2,FALSE())),$E104)</f>
        <v/>
      </c>
      <c r="K194" s="368" t="str">
        <f t="array" ref="K194">IFERROR(IFERROR(IFERROR(IF(TODAY()&gt;=$H193,VLOOKUP(XLOOKUP(K$115,dds!$2:$2,dds!$4:$4),STOCKHISTORY($A194,XLOOKUP(K$115,dds!$2:$2,dds!$4:$4)),2,FALSE()),VLOOKUP(TODAY(),STOCKHISTORY($A194,TODAY()),2,FALSE())),VLOOKUP(TODAY()-1,STOCKHISTORY($A194,TODAY()-1),2,FALSE())),VLOOKUP(TODAY()-2,STOCKHISTORY($A194,TODAY()-2),2,FALSE())),$E104)</f>
        <v/>
      </c>
      <c r="L194" s="368" t="str">
        <f t="array" ref="L194">IFERROR(IFERROR(IFERROR(IF(TODAY()&gt;=$H193,VLOOKUP(XLOOKUP(L$115,dds!$2:$2,dds!$4:$4),STOCKHISTORY($A194,XLOOKUP(L$115,dds!$2:$2,dds!$4:$4)),2,FALSE()),VLOOKUP(TODAY(),STOCKHISTORY($A194,TODAY()),2,FALSE())),VLOOKUP(TODAY()-1,STOCKHISTORY($A194,TODAY()-1),2,FALSE())),VLOOKUP(TODAY()-2,STOCKHISTORY($A194,TODAY()-2),2,FALSE())),$E104)</f>
        <v/>
      </c>
      <c r="M194" s="368" t="str">
        <f t="array" ref="M194">IFERROR(IFERROR(IFERROR(IF(TODAY()&gt;=$H193,VLOOKUP(XLOOKUP(M$115,dds!$2:$2,dds!$4:$4),STOCKHISTORY($A194,XLOOKUP(M$115,dds!$2:$2,dds!$4:$4)),2,FALSE()),VLOOKUP(TODAY(),STOCKHISTORY($A194,TODAY()),2,FALSE())),VLOOKUP(TODAY()-1,STOCKHISTORY($A194,TODAY()-1),2,FALSE())),VLOOKUP(TODAY()-2,STOCKHISTORY($A194,TODAY()-2),2,FALSE())),$E104)</f>
        <v/>
      </c>
      <c r="N194" s="368" t="str">
        <f t="array" ref="N194">IFERROR(IFERROR(IFERROR(IF(TODAY()&gt;=$H193,VLOOKUP(XLOOKUP(N$115,dds!$2:$2,dds!$4:$4),STOCKHISTORY($A194,XLOOKUP(N$115,dds!$2:$2,dds!$4:$4)),2,FALSE()),VLOOKUP(TODAY(),STOCKHISTORY($A194,TODAY()),2,FALSE())),VLOOKUP(TODAY()-1,STOCKHISTORY($A194,TODAY()-1),2,FALSE())),VLOOKUP(TODAY()-2,STOCKHISTORY($A194,TODAY()-2),2,FALSE())),$E104)</f>
        <v/>
      </c>
      <c r="O194" s="368" t="str">
        <f t="array" ref="O194">IFERROR(IFERROR(IFERROR(IF(TODAY()&gt;=$H193,VLOOKUP(XLOOKUP(O$115,dds!$2:$2,dds!$4:$4),STOCKHISTORY($A194,XLOOKUP(O$115,dds!$2:$2,dds!$4:$4)),2,FALSE()),VLOOKUP(TODAY(),STOCKHISTORY($A194,TODAY()),2,FALSE())),VLOOKUP(TODAY()-1,STOCKHISTORY($A194,TODAY()-1),2,FALSE())),VLOOKUP(TODAY()-2,STOCKHISTORY($A194,TODAY()-2),2,FALSE())),$E104)</f>
        <v/>
      </c>
      <c r="P194" s="368" t="str">
        <f t="array" ref="P194">IFERROR(IFERROR(IFERROR(IF(TODAY()&gt;=$H193,VLOOKUP(XLOOKUP(P$115,dds!$2:$2,dds!$4:$4),STOCKHISTORY($A194,XLOOKUP(P$115,dds!$2:$2,dds!$4:$4)),2,FALSE()),VLOOKUP(TODAY(),STOCKHISTORY($A194,TODAY()),2,FALSE())),VLOOKUP(TODAY()-1,STOCKHISTORY($A194,TODAY()-1),2,FALSE())),VLOOKUP(TODAY()-2,STOCKHISTORY($A194,TODAY()-2),2,FALSE())),$E104)</f>
        <v/>
      </c>
      <c r="Q194" s="368" t="str">
        <f t="array" ref="Q194">IFERROR(IFERROR(IFERROR(IF(TODAY()&gt;=$H193,VLOOKUP(XLOOKUP(Q$115,dds!$2:$2,dds!$4:$4),STOCKHISTORY($A194,XLOOKUP(Q$115,dds!$2:$2,dds!$4:$4)),2,FALSE()),VLOOKUP(TODAY(),STOCKHISTORY($A194,TODAY()),2,FALSE())),VLOOKUP(TODAY()-1,STOCKHISTORY($A194,TODAY()-1),2,FALSE())),VLOOKUP(TODAY()-2,STOCKHISTORY($A194,TODAY()-2),2,FALSE())),$E104)</f>
        <v/>
      </c>
      <c r="R194" s="368" t="str">
        <f t="array" ref="R194">IFERROR(IFERROR(IFERROR(IF(TODAY()&gt;=$H193,VLOOKUP(XLOOKUP(R$115,dds!$2:$2,dds!$4:$4),STOCKHISTORY($A194,XLOOKUP(R$115,dds!$2:$2,dds!$4:$4)),2,FALSE()),VLOOKUP(TODAY(),STOCKHISTORY($A194,TODAY()),2,FALSE())),VLOOKUP(TODAY()-1,STOCKHISTORY($A194,TODAY()-1),2,FALSE())),VLOOKUP(TODAY()-2,STOCKHISTORY($A194,TODAY()-2),2,FALSE())),$E104)</f>
        <v/>
      </c>
      <c r="S194" s="368" t="str">
        <f t="array" ref="S194">IFERROR(IFERROR(IFERROR(IF(TODAY()&gt;=$H193,VLOOKUP(XLOOKUP(S$115,dds!$2:$2,dds!$4:$4),STOCKHISTORY($A194,XLOOKUP(S$115,dds!$2:$2,dds!$4:$4)),2,FALSE()),VLOOKUP(TODAY(),STOCKHISTORY($A194,TODAY()),2,FALSE())),VLOOKUP(TODAY()-1,STOCKHISTORY($A194,TODAY()-1),2,FALSE())),VLOOKUP(TODAY()-2,STOCKHISTORY($A194,TODAY()-2),2,FALSE())),$E104)</f>
        <v/>
      </c>
      <c r="T194" s="368" t="str">
        <f t="array" ref="T194">IFERROR(IFERROR(IFERROR(IF(TODAY()&gt;=$H193,VLOOKUP(XLOOKUP(T$115,dds!$2:$2,dds!$4:$4),STOCKHISTORY($A194,XLOOKUP(T$115,dds!$2:$2,dds!$4:$4)),2,FALSE()),VLOOKUP(TODAY(),STOCKHISTORY($A194,TODAY()),2,FALSE())),VLOOKUP(TODAY()-1,STOCKHISTORY($A194,TODAY()-1),2,FALSE())),VLOOKUP(TODAY()-2,STOCKHISTORY($A194,TODAY()-2),2,FALSE())),$E104)</f>
        <v/>
      </c>
      <c r="U194" s="368" t="str">
        <f t="array" ref="U194">IFERROR(IFERROR(IFERROR(IF(TODAY()&gt;=$H193,VLOOKUP(XLOOKUP(U$115,dds!$2:$2,dds!$4:$4),STOCKHISTORY($A194,XLOOKUP(U$115,dds!$2:$2,dds!$4:$4)),2,FALSE()),VLOOKUP(TODAY(),STOCKHISTORY($A194,TODAY()),2,FALSE())),VLOOKUP(TODAY()-1,STOCKHISTORY($A194,TODAY()-1),2,FALSE())),VLOOKUP(TODAY()-2,STOCKHISTORY($A194,TODAY()-2),2,FALSE())),$E104)</f>
        <v/>
      </c>
      <c r="V194" s="368" t="str">
        <f t="array" ref="V194">IFERROR(IFERROR(IFERROR(IF(TODAY()&gt;=$H193,VLOOKUP(XLOOKUP(V$115,dds!$2:$2,dds!$4:$4),STOCKHISTORY($A194,XLOOKUP(V$115,dds!$2:$2,dds!$4:$4)),2,FALSE()),VLOOKUP(TODAY(),STOCKHISTORY($A194,TODAY()),2,FALSE())),VLOOKUP(TODAY()-1,STOCKHISTORY($A194,TODAY()-1),2,FALSE())),VLOOKUP(TODAY()-2,STOCKHISTORY($A194,TODAY()-2),2,FALSE())),$E104)</f>
        <v/>
      </c>
      <c r="W194" s="368" t="str">
        <f t="array" ref="W194">IFERROR(IFERROR(IFERROR(IF(TODAY()&gt;=$H193,VLOOKUP(XLOOKUP(W$115,dds!$2:$2,dds!$4:$4),STOCKHISTORY($A194,XLOOKUP(W$115,dds!$2:$2,dds!$4:$4)),2,FALSE()),VLOOKUP(TODAY(),STOCKHISTORY($A194,TODAY()),2,FALSE())),VLOOKUP(TODAY()-1,STOCKHISTORY($A194,TODAY()-1),2,FALSE())),VLOOKUP(TODAY()-2,STOCKHISTORY($A194,TODAY()-2),2,FALSE())),$E104)</f>
        <v/>
      </c>
      <c r="X194" s="368" t="str">
        <f t="array" ref="X194">IFERROR(IFERROR(IFERROR(IF(TODAY()&gt;=$H193,VLOOKUP(XLOOKUP(X$115,dds!$2:$2,dds!$4:$4),STOCKHISTORY($A194,XLOOKUP(X$115,dds!$2:$2,dds!$4:$4)),2,FALSE()),VLOOKUP(TODAY(),STOCKHISTORY($A194,TODAY()),2,FALSE())),VLOOKUP(TODAY()-1,STOCKHISTORY($A194,TODAY()-1),2,FALSE())),VLOOKUP(TODAY()-2,STOCKHISTORY($A194,TODAY()-2),2,FALSE())),$E104)</f>
        <v/>
      </c>
      <c r="Y194" s="368" t="str">
        <f t="array" ref="Y194">IFERROR(IFERROR(IFERROR(IF(TODAY()&gt;=$H193,VLOOKUP(XLOOKUP(Y$115,dds!$2:$2,dds!$4:$4),STOCKHISTORY($A194,XLOOKUP(Y$115,dds!$2:$2,dds!$4:$4)),2,FALSE()),VLOOKUP(TODAY(),STOCKHISTORY($A194,TODAY()),2,FALSE())),VLOOKUP(TODAY()-1,STOCKHISTORY($A194,TODAY()-1),2,FALSE())),VLOOKUP(TODAY()-2,STOCKHISTORY($A194,TODAY()-2),2,FALSE())),$E104)</f>
        <v/>
      </c>
      <c r="Z194" s="368" t="str">
        <f t="array" ref="Z194">IFERROR(IFERROR(IFERROR(IF(TODAY()&gt;=$H193,VLOOKUP(XLOOKUP(Z$115,dds!$2:$2,dds!$4:$4),STOCKHISTORY($A194,XLOOKUP(Z$115,dds!$2:$2,dds!$4:$4)),2,FALSE()),VLOOKUP(TODAY(),STOCKHISTORY($A194,TODAY()),2,FALSE())),VLOOKUP(TODAY()-1,STOCKHISTORY($A194,TODAY()-1),2,FALSE())),VLOOKUP(TODAY()-2,STOCKHISTORY($A194,TODAY()-2),2,FALSE())),$E104)</f>
        <v/>
      </c>
      <c r="AA194" s="368" t="str">
        <f t="array" ref="AA194">IFERROR(IFERROR(IFERROR(IF(TODAY()&gt;=$H193,VLOOKUP(XLOOKUP(AA$115,dds!$2:$2,dds!$4:$4),STOCKHISTORY($A194,XLOOKUP(AA$115,dds!$2:$2,dds!$4:$4)),2,FALSE()),VLOOKUP(TODAY(),STOCKHISTORY($A194,TODAY()),2,FALSE())),VLOOKUP(TODAY()-1,STOCKHISTORY($A194,TODAY()-1),2,FALSE())),VLOOKUP(TODAY()-2,STOCKHISTORY($A194,TODAY()-2),2,FALSE())),$E104)</f>
        <v/>
      </c>
      <c r="AB194" s="368" t="str">
        <f t="array" ref="AB194">IFERROR(IFERROR(IFERROR(IF(TODAY()&gt;=$H193,VLOOKUP(XLOOKUP(AB$115,dds!$2:$2,dds!$4:$4),STOCKHISTORY($A194,XLOOKUP(AB$115,dds!$2:$2,dds!$4:$4)),2,FALSE()),VLOOKUP(TODAY(),STOCKHISTORY($A194,TODAY()),2,FALSE())),VLOOKUP(TODAY()-1,STOCKHISTORY($A194,TODAY()-1),2,FALSE())),VLOOKUP(TODAY()-2,STOCKHISTORY($A194,TODAY()-2),2,FALSE())),$E104)</f>
        <v/>
      </c>
      <c r="AC194" s="368" t="str">
        <f t="array" ref="AC194">IFERROR(IFERROR(IFERROR(IF(TODAY()&gt;=$H193,VLOOKUP(XLOOKUP(AC$115,dds!$2:$2,dds!$4:$4),STOCKHISTORY($A194,XLOOKUP(AC$115,dds!$2:$2,dds!$4:$4)),2,FALSE()),VLOOKUP(TODAY(),STOCKHISTORY($A194,TODAY()),2,FALSE())),VLOOKUP(TODAY()-1,STOCKHISTORY($A194,TODAY()-1),2,FALSE())),VLOOKUP(TODAY()-2,STOCKHISTORY($A194,TODAY()-2),2,FALSE())),$E104)</f>
        <v/>
      </c>
      <c r="AD194" s="368" t="str">
        <f t="array" ref="AD194">IFERROR(IFERROR(IFERROR(IF(TODAY()&gt;=$H193,VLOOKUP(XLOOKUP(AD$115,dds!$2:$2,dds!$4:$4),STOCKHISTORY($A194,XLOOKUP(AD$115,dds!$2:$2,dds!$4:$4)),2,FALSE()),VLOOKUP(TODAY(),STOCKHISTORY($A194,TODAY()),2,FALSE())),VLOOKUP(TODAY()-1,STOCKHISTORY($A194,TODAY()-1),2,FALSE())),VLOOKUP(TODAY()-2,STOCKHISTORY($A194,TODAY()-2),2,FALSE())),$E104)</f>
        <v/>
      </c>
      <c r="AE194" s="368" t="str">
        <f t="array" ref="AE194">IFERROR(IFERROR(IFERROR(IF(TODAY()&gt;=$H193,VLOOKUP(XLOOKUP(AE$115,dds!$2:$2,dds!$4:$4),STOCKHISTORY($A194,XLOOKUP(AE$115,dds!$2:$2,dds!$4:$4)),2,FALSE()),VLOOKUP(TODAY(),STOCKHISTORY($A194,TODAY()),2,FALSE())),VLOOKUP(TODAY()-1,STOCKHISTORY($A194,TODAY()-1),2,FALSE())),VLOOKUP(TODAY()-2,STOCKHISTORY($A194,TODAY()-2),2,FALSE())),$E104)</f>
        <v/>
      </c>
      <c r="AF194" s="368" t="str">
        <f t="array" ref="AF194">IFERROR(IFERROR(IFERROR(IF(TODAY()&gt;=$H193,VLOOKUP(XLOOKUP(AF$115,dds!$2:$2,dds!$4:$4),STOCKHISTORY($A194,XLOOKUP(AF$115,dds!$2:$2,dds!$4:$4)),2,FALSE()),VLOOKUP(TODAY(),STOCKHISTORY($A194,TODAY()),2,FALSE())),VLOOKUP(TODAY()-1,STOCKHISTORY($A194,TODAY()-1),2,FALSE())),VLOOKUP(TODAY()-2,STOCKHISTORY($A194,TODAY()-2),2,FALSE())),$E104)</f>
        <v/>
      </c>
      <c r="AG194" s="368" t="str">
        <f t="array" ref="AG194">IFERROR(IFERROR(IFERROR(IF(TODAY()&gt;=$H193,VLOOKUP(XLOOKUP(AG$115,dds!$2:$2,dds!$4:$4),STOCKHISTORY($A194,XLOOKUP(AG$115,dds!$2:$2,dds!$4:$4)),2,FALSE()),VLOOKUP(TODAY(),STOCKHISTORY($A194,TODAY()),2,FALSE())),VLOOKUP(TODAY()-1,STOCKHISTORY($A194,TODAY()-1),2,FALSE())),VLOOKUP(TODAY()-2,STOCKHISTORY($A194,TODAY()-2),2,FALSE())),$E104)</f>
        <v/>
      </c>
      <c r="AH194" s="368" t="str">
        <f t="array" ref="AH194">IFERROR(IFERROR(IFERROR(IF(TODAY()&gt;=$H193,VLOOKUP(XLOOKUP(AH$115,dds!$2:$2,dds!$4:$4),STOCKHISTORY($A194,XLOOKUP(AH$115,dds!$2:$2,dds!$4:$4)),2,FALSE()),VLOOKUP(TODAY(),STOCKHISTORY($A194,TODAY()),2,FALSE())),VLOOKUP(TODAY()-1,STOCKHISTORY($A194,TODAY()-1),2,FALSE())),VLOOKUP(TODAY()-2,STOCKHISTORY($A194,TODAY()-2),2,FALSE())),$E104)</f>
        <v/>
      </c>
      <c r="AI194" s="368" t="str">
        <f t="array" ref="AI194">IFERROR(IFERROR(IFERROR(IF(TODAY()&gt;=$H193,VLOOKUP(XLOOKUP(AI$115,dds!$2:$2,dds!$4:$4),STOCKHISTORY($A194,XLOOKUP(AI$115,dds!$2:$2,dds!$4:$4)),2,FALSE()),VLOOKUP(TODAY(),STOCKHISTORY($A194,TODAY()),2,FALSE())),VLOOKUP(TODAY()-1,STOCKHISTORY($A194,TODAY()-1),2,FALSE())),VLOOKUP(TODAY()-2,STOCKHISTORY($A194,TODAY()-2),2,FALSE())),$E104)</f>
        <v/>
      </c>
      <c r="AJ194" s="368" t="str">
        <f t="array" ref="AJ194">IFERROR(IFERROR(IFERROR(IF(TODAY()&gt;=$H193,VLOOKUP(XLOOKUP(AJ$115,dds!$2:$2,dds!$4:$4),STOCKHISTORY($A194,XLOOKUP(AJ$115,dds!$2:$2,dds!$4:$4)),2,FALSE()),VLOOKUP(TODAY(),STOCKHISTORY($A194,TODAY()),2,FALSE())),VLOOKUP(TODAY()-1,STOCKHISTORY($A194,TODAY()-1),2,FALSE())),VLOOKUP(TODAY()-2,STOCKHISTORY($A194,TODAY()-2),2,FALSE())),$E104)</f>
        <v/>
      </c>
      <c r="AK194" s="368" t="str">
        <f t="array" ref="AK194">IFERROR(IFERROR(IFERROR(IF(TODAY()&gt;=$H193,VLOOKUP(XLOOKUP(AK$115,dds!$2:$2,dds!$4:$4),STOCKHISTORY($A194,XLOOKUP(AK$115,dds!$2:$2,dds!$4:$4)),2,FALSE()),VLOOKUP(TODAY(),STOCKHISTORY($A194,TODAY()),2,FALSE())),VLOOKUP(TODAY()-1,STOCKHISTORY($A194,TODAY()-1),2,FALSE())),VLOOKUP(TODAY()-2,STOCKHISTORY($A194,TODAY()-2),2,FALSE())),$E104)</f>
        <v/>
      </c>
      <c r="AL194" s="368" t="str">
        <f t="array" ref="AL194">IFERROR(IFERROR(IFERROR(IF(TODAY()&gt;=$H193,VLOOKUP(XLOOKUP(AL$115,dds!$2:$2,dds!$4:$4),STOCKHISTORY($A194,XLOOKUP(AL$115,dds!$2:$2,dds!$4:$4)),2,FALSE()),VLOOKUP(TODAY(),STOCKHISTORY($A194,TODAY()),2,FALSE())),VLOOKUP(TODAY()-1,STOCKHISTORY($A194,TODAY()-1),2,FALSE())),VLOOKUP(TODAY()-2,STOCKHISTORY($A194,TODAY()-2),2,FALSE())),$E104)</f>
        <v/>
      </c>
      <c r="AM194" s="368" t="str">
        <f t="array" ref="AM194">IFERROR(IFERROR(IFERROR(IF(TODAY()&gt;=$H193,VLOOKUP(XLOOKUP(AM$115,dds!$2:$2,dds!$4:$4),STOCKHISTORY($A194,XLOOKUP(AM$115,dds!$2:$2,dds!$4:$4)),2,FALSE()),VLOOKUP(TODAY(),STOCKHISTORY($A194,TODAY()),2,FALSE())),VLOOKUP(TODAY()-1,STOCKHISTORY($A194,TODAY()-1),2,FALSE())),VLOOKUP(TODAY()-2,STOCKHISTORY($A194,TODAY()-2),2,FALSE())),$E104)</f>
        <v/>
      </c>
      <c r="AN194" s="368" t="str">
        <f t="array" ref="AN194">IFERROR(IFERROR(IFERROR(IF(TODAY()&gt;=$H193,VLOOKUP(XLOOKUP(AN$115,dds!$2:$2,dds!$4:$4),STOCKHISTORY($A194,XLOOKUP(AN$115,dds!$2:$2,dds!$4:$4)),2,FALSE()),VLOOKUP(TODAY(),STOCKHISTORY($A194,TODAY()),2,FALSE())),VLOOKUP(TODAY()-1,STOCKHISTORY($A194,TODAY()-1),2,FALSE())),VLOOKUP(TODAY()-2,STOCKHISTORY($A194,TODAY()-2),2,FALSE())),$E104)</f>
        <v/>
      </c>
      <c r="AO194" s="368" t="str">
        <f t="array" ref="AO194">IFERROR(IFERROR(IFERROR(IF(TODAY()&gt;=$H193,VLOOKUP(XLOOKUP(AO$115,dds!$2:$2,dds!$4:$4),STOCKHISTORY($A194,XLOOKUP(AO$115,dds!$2:$2,dds!$4:$4)),2,FALSE()),VLOOKUP(TODAY(),STOCKHISTORY($A194,TODAY()),2,FALSE())),VLOOKUP(TODAY()-1,STOCKHISTORY($A194,TODAY()-1),2,FALSE())),VLOOKUP(TODAY()-2,STOCKHISTORY($A194,TODAY()-2),2,FALSE())),$E104)</f>
        <v/>
      </c>
      <c r="AP194" s="368" t="str">
        <f t="array" ref="AP194">IFERROR(IFERROR(IFERROR(IF(TODAY()&gt;=$H193,VLOOKUP(XLOOKUP(AP$115,dds!$2:$2,dds!$4:$4),STOCKHISTORY($A194,XLOOKUP(AP$115,dds!$2:$2,dds!$4:$4)),2,FALSE()),VLOOKUP(TODAY(),STOCKHISTORY($A194,TODAY()),2,FALSE())),VLOOKUP(TODAY()-1,STOCKHISTORY($A194,TODAY()-1),2,FALSE())),VLOOKUP(TODAY()-2,STOCKHISTORY($A194,TODAY()-2),2,FALSE())),$E104)</f>
        <v/>
      </c>
      <c r="AQ194" s="368" t="str">
        <f t="array" ref="AQ194">IFERROR(IFERROR(IFERROR(IF(TODAY()&gt;=$H193,VLOOKUP(XLOOKUP(AQ$115,dds!$2:$2,dds!$4:$4),STOCKHISTORY($A194,XLOOKUP(AQ$115,dds!$2:$2,dds!$4:$4)),2,FALSE()),VLOOKUP(TODAY(),STOCKHISTORY($A194,TODAY()),2,FALSE())),VLOOKUP(TODAY()-1,STOCKHISTORY($A194,TODAY()-1),2,FALSE())),VLOOKUP(TODAY()-2,STOCKHISTORY($A194,TODAY()-2),2,FALSE())),$E104)</f>
        <v/>
      </c>
      <c r="AR194" s="368" t="str">
        <f t="array" ref="AR194">IFERROR(IFERROR(IFERROR(IF(TODAY()&gt;=$H193,VLOOKUP(XLOOKUP(AR$115,dds!$2:$2,dds!$4:$4),STOCKHISTORY($A194,XLOOKUP(AR$115,dds!$2:$2,dds!$4:$4)),2,FALSE()),VLOOKUP(TODAY(),STOCKHISTORY($A194,TODAY()),2,FALSE())),VLOOKUP(TODAY()-1,STOCKHISTORY($A194,TODAY()-1),2,FALSE())),VLOOKUP(TODAY()-2,STOCKHISTORY($A194,TODAY()-2),2,FALSE())),$E104)</f>
        <v/>
      </c>
      <c r="AS194" s="368" t="str">
        <f t="array" ref="AS194">IFERROR(IFERROR(IFERROR(IF(TODAY()&gt;=$H193,VLOOKUP(XLOOKUP(AS$115,dds!$2:$2,dds!$4:$4),STOCKHISTORY($A194,XLOOKUP(AS$115,dds!$2:$2,dds!$4:$4)),2,FALSE()),VLOOKUP(TODAY(),STOCKHISTORY($A194,TODAY()),2,FALSE())),VLOOKUP(TODAY()-1,STOCKHISTORY($A194,TODAY()-1),2,FALSE())),VLOOKUP(TODAY()-2,STOCKHISTORY($A194,TODAY()-2),2,FALSE())),$E104)</f>
        <v/>
      </c>
      <c r="AT194" s="368" t="str">
        <f t="array" ref="AT194">IFERROR(IFERROR(IFERROR(IF(TODAY()&gt;=$H193,VLOOKUP(XLOOKUP(AT$115,dds!$2:$2,dds!$4:$4),STOCKHISTORY($A194,XLOOKUP(AT$115,dds!$2:$2,dds!$4:$4)),2,FALSE()),VLOOKUP(TODAY(),STOCKHISTORY($A194,TODAY()),2,FALSE())),VLOOKUP(TODAY()-1,STOCKHISTORY($A194,TODAY()-1),2,FALSE())),VLOOKUP(TODAY()-2,STOCKHISTORY($A194,TODAY()-2),2,FALSE())),$E104)</f>
        <v/>
      </c>
      <c r="AU194" s="368" t="str">
        <f t="array" ref="AU194">IFERROR(IFERROR(IFERROR(IF(TODAY()&gt;=$H193,VLOOKUP(XLOOKUP(AU$115,dds!$2:$2,dds!$4:$4),STOCKHISTORY($A194,XLOOKUP(AU$115,dds!$2:$2,dds!$4:$4)),2,FALSE()),VLOOKUP(TODAY(),STOCKHISTORY($A194,TODAY()),2,FALSE())),VLOOKUP(TODAY()-1,STOCKHISTORY($A194,TODAY()-1),2,FALSE())),VLOOKUP(TODAY()-2,STOCKHISTORY($A194,TODAY()-2),2,FALSE())),$E104)</f>
        <v/>
      </c>
      <c r="AV194" s="368" t="str">
        <f t="array" ref="AV194">IFERROR(IFERROR(IFERROR(IF(TODAY()&gt;=$H193,VLOOKUP(XLOOKUP(AV$115,dds!$2:$2,dds!$4:$4),STOCKHISTORY($A194,XLOOKUP(AV$115,dds!$2:$2,dds!$4:$4)),2,FALSE()),VLOOKUP(TODAY(),STOCKHISTORY($A194,TODAY()),2,FALSE())),VLOOKUP(TODAY()-1,STOCKHISTORY($A194,TODAY()-1),2,FALSE())),VLOOKUP(TODAY()-2,STOCKHISTORY($A194,TODAY()-2),2,FALSE())),$E104)</f>
        <v/>
      </c>
      <c r="AW194" s="368" t="str">
        <f t="array" ref="AW194">IFERROR(IFERROR(IFERROR(IF(TODAY()&gt;=$H193,VLOOKUP(XLOOKUP(AW$115,dds!$2:$2,dds!$4:$4),STOCKHISTORY($A194,XLOOKUP(AW$115,dds!$2:$2,dds!$4:$4)),2,FALSE()),VLOOKUP(TODAY(),STOCKHISTORY($A194,TODAY()),2,FALSE())),VLOOKUP(TODAY()-1,STOCKHISTORY($A194,TODAY()-1),2,FALSE())),VLOOKUP(TODAY()-2,STOCKHISTORY($A194,TODAY()-2),2,FALSE())),$E104)</f>
        <v/>
      </c>
      <c r="AX194" s="368" t="str">
        <f t="array" ref="AX194">IFERROR(IFERROR(IFERROR(IF(TODAY()&gt;=$H193,VLOOKUP(XLOOKUP(AX$115,dds!$2:$2,dds!$4:$4),STOCKHISTORY($A194,XLOOKUP(AX$115,dds!$2:$2,dds!$4:$4)),2,FALSE()),VLOOKUP(TODAY(),STOCKHISTORY($A194,TODAY()),2,FALSE())),VLOOKUP(TODAY()-1,STOCKHISTORY($A194,TODAY()-1),2,FALSE())),VLOOKUP(TODAY()-2,STOCKHISTORY($A194,TODAY()-2),2,FALSE())),$E104)</f>
        <v/>
      </c>
      <c r="AY194" s="368" t="str">
        <f t="array" ref="AY194">IFERROR(IFERROR(IFERROR(IF(TODAY()&gt;=$H193,VLOOKUP(XLOOKUP(AY$115,dds!$2:$2,dds!$4:$4),STOCKHISTORY($A194,XLOOKUP(AY$115,dds!$2:$2,dds!$4:$4)),2,FALSE()),VLOOKUP(TODAY(),STOCKHISTORY($A194,TODAY()),2,FALSE())),VLOOKUP(TODAY()-1,STOCKHISTORY($A194,TODAY()-1),2,FALSE())),VLOOKUP(TODAY()-2,STOCKHISTORY($A194,TODAY()-2),2,FALSE())),$E104)</f>
        <v/>
      </c>
      <c r="AZ194" s="368" t="str">
        <f t="array" ref="AZ194">IFERROR(IFERROR(IFERROR(IF(TODAY()&gt;=$H193,VLOOKUP(XLOOKUP(AZ$115,dds!$2:$2,dds!$4:$4),STOCKHISTORY($A194,XLOOKUP(AZ$115,dds!$2:$2,dds!$4:$4)),2,FALSE()),VLOOKUP(TODAY(),STOCKHISTORY($A194,TODAY()),2,FALSE())),VLOOKUP(TODAY()-1,STOCKHISTORY($A194,TODAY()-1),2,FALSE())),VLOOKUP(TODAY()-2,STOCKHISTORY($A194,TODAY()-2),2,FALSE())),$E104)</f>
        <v/>
      </c>
      <c r="BA194" s="368" t="str">
        <f t="array" ref="BA194">IFERROR(IFERROR(IFERROR(IF(TODAY()&gt;=$H193,VLOOKUP(XLOOKUP(BA$115,dds!$2:$2,dds!$4:$4),STOCKHISTORY($A194,XLOOKUP(BA$115,dds!$2:$2,dds!$4:$4)),2,FALSE()),VLOOKUP(TODAY(),STOCKHISTORY($A194,TODAY()),2,FALSE())),VLOOKUP(TODAY()-1,STOCKHISTORY($A194,TODAY()-1),2,FALSE())),VLOOKUP(TODAY()-2,STOCKHISTORY($A194,TODAY()-2),2,FALSE())),$E104)</f>
        <v/>
      </c>
      <c r="BB194" s="368" t="str">
        <f t="array" ref="BB194">IFERROR(IFERROR(IFERROR(IF(TODAY()&gt;=$H193,VLOOKUP(XLOOKUP(BB$115,dds!$2:$2,dds!$4:$4),STOCKHISTORY($A194,XLOOKUP(BB$115,dds!$2:$2,dds!$4:$4)),2,FALSE()),VLOOKUP(TODAY(),STOCKHISTORY($A194,TODAY()),2,FALSE())),VLOOKUP(TODAY()-1,STOCKHISTORY($A194,TODAY()-1),2,FALSE())),VLOOKUP(TODAY()-2,STOCKHISTORY($A194,TODAY()-2),2,FALSE())),$E104)</f>
        <v/>
      </c>
      <c r="BC194" s="368" t="str">
        <f t="array" ref="BC194">IFERROR(IFERROR(IFERROR(IF(TODAY()&gt;=$H193,VLOOKUP(XLOOKUP(BC$115,dds!$2:$2,dds!$4:$4),STOCKHISTORY($A194,XLOOKUP(BC$115,dds!$2:$2,dds!$4:$4)),2,FALSE()),VLOOKUP(TODAY(),STOCKHISTORY($A194,TODAY()),2,FALSE())),VLOOKUP(TODAY()-1,STOCKHISTORY($A194,TODAY()-1),2,FALSE())),VLOOKUP(TODAY()-2,STOCKHISTORY($A194,TODAY()-2),2,FALSE())),$E104)</f>
        <v/>
      </c>
      <c r="BD194" s="368" t="str">
        <f t="array" ref="BD194">IFERROR(IFERROR(IFERROR(IF(TODAY()&gt;=$H193,VLOOKUP(XLOOKUP(BD$115,dds!$2:$2,dds!$4:$4),STOCKHISTORY($A194,XLOOKUP(BD$115,dds!$2:$2,dds!$4:$4)),2,FALSE()),VLOOKUP(TODAY(),STOCKHISTORY($A194,TODAY()),2,FALSE())),VLOOKUP(TODAY()-1,STOCKHISTORY($A194,TODAY()-1),2,FALSE())),VLOOKUP(TODAY()-2,STOCKHISTORY($A194,TODAY()-2),2,FALSE())),$E104)</f>
        <v/>
      </c>
      <c r="BE194" s="368" t="str">
        <f t="array" ref="BE194">IFERROR(IFERROR(IFERROR(IF(TODAY()&gt;=$H193,VLOOKUP(XLOOKUP(BE$115,dds!$2:$2,dds!$4:$4),STOCKHISTORY($A194,XLOOKUP(BE$115,dds!$2:$2,dds!$4:$4)),2,FALSE()),VLOOKUP(TODAY(),STOCKHISTORY($A194,TODAY()),2,FALSE())),VLOOKUP(TODAY()-1,STOCKHISTORY($A194,TODAY()-1),2,FALSE())),VLOOKUP(TODAY()-2,STOCKHISTORY($A194,TODAY()-2),2,FALSE())),$E104)</f>
        <v/>
      </c>
      <c r="BF194" s="368" t="str">
        <f t="array" ref="BF194">IFERROR(IFERROR(IFERROR(IF(TODAY()&gt;=$H193,VLOOKUP(XLOOKUP(BF$115,dds!$2:$2,dds!$4:$4),STOCKHISTORY($A194,XLOOKUP(BF$115,dds!$2:$2,dds!$4:$4)),2,FALSE()),VLOOKUP(TODAY(),STOCKHISTORY($A194,TODAY()),2,FALSE())),VLOOKUP(TODAY()-1,STOCKHISTORY($A194,TODAY()-1),2,FALSE())),VLOOKUP(TODAY()-2,STOCKHISTORY($A194,TODAY()-2),2,FALSE())),$E104)</f>
        <v/>
      </c>
      <c r="BG194" s="368" t="str">
        <f t="array" ref="BG194">IFERROR(IFERROR(IFERROR(IF(TODAY()&gt;=$H193,VLOOKUP(XLOOKUP(BG$115,dds!$2:$2,dds!$4:$4),STOCKHISTORY($A194,XLOOKUP(BG$115,dds!$2:$2,dds!$4:$4)),2,FALSE()),VLOOKUP(TODAY(),STOCKHISTORY($A194,TODAY()),2,FALSE())),VLOOKUP(TODAY()-1,STOCKHISTORY($A194,TODAY()-1),2,FALSE())),VLOOKUP(TODAY()-2,STOCKHISTORY($A194,TODAY()-2),2,FALSE())),$E104)</f>
        <v/>
      </c>
      <c r="BH194" s="368" t="str">
        <f t="array" ref="BH194">IFERROR(IFERROR(IFERROR(IF(TODAY()&gt;=$H193,VLOOKUP(XLOOKUP(BH$115,dds!$2:$2,dds!$4:$4),STOCKHISTORY($A194,XLOOKUP(BH$115,dds!$2:$2,dds!$4:$4)),2,FALSE()),VLOOKUP(TODAY(),STOCKHISTORY($A194,TODAY()),2,FALSE())),VLOOKUP(TODAY()-1,STOCKHISTORY($A194,TODAY()-1),2,FALSE())),VLOOKUP(TODAY()-2,STOCKHISTORY($A194,TODAY()-2),2,FALSE())),$E104)</f>
        <v/>
      </c>
      <c r="BI194" s="368" t="str">
        <f t="array" ref="BI194">IFERROR(IFERROR(IFERROR(IF(TODAY()&gt;=$H193,VLOOKUP(XLOOKUP(BI$115,dds!$2:$2,dds!$4:$4),STOCKHISTORY($A194,XLOOKUP(BI$115,dds!$2:$2,dds!$4:$4)),2,FALSE()),VLOOKUP(TODAY(),STOCKHISTORY($A194,TODAY()),2,FALSE())),VLOOKUP(TODAY()-1,STOCKHISTORY($A194,TODAY()-1),2,FALSE())),VLOOKUP(TODAY()-2,STOCKHISTORY($A194,TODAY()-2),2,FALSE())),$E104)</f>
        <v/>
      </c>
      <c r="BJ194" s="368" t="str">
        <f t="array" ref="BJ194">IFERROR(IFERROR(IFERROR(IF(TODAY()&gt;=$H193,VLOOKUP(XLOOKUP(BJ$115,dds!$2:$2,dds!$4:$4),STOCKHISTORY($A194,XLOOKUP(BJ$115,dds!$2:$2,dds!$4:$4)),2,FALSE()),VLOOKUP(TODAY(),STOCKHISTORY($A194,TODAY()),2,FALSE())),VLOOKUP(TODAY()-1,STOCKHISTORY($A194,TODAY()-1),2,FALSE())),VLOOKUP(TODAY()-2,STOCKHISTORY($A194,TODAY()-2),2,FALSE())),$E104)</f>
        <v/>
      </c>
      <c r="BK194" s="368" t="str">
        <f t="array" ref="BK194">IFERROR(IFERROR(IFERROR(IF(TODAY()&gt;=$H193,VLOOKUP(XLOOKUP(BK$115,dds!$2:$2,dds!$4:$4),STOCKHISTORY($A194,XLOOKUP(BK$115,dds!$2:$2,dds!$4:$4)),2,FALSE()),VLOOKUP(TODAY(),STOCKHISTORY($A194,TODAY()),2,FALSE())),VLOOKUP(TODAY()-1,STOCKHISTORY($A194,TODAY()-1),2,FALSE())),VLOOKUP(TODAY()-2,STOCKHISTORY($A194,TODAY()-2),2,FALSE())),$E104)</f>
        <v/>
      </c>
      <c r="BL194" s="368" t="str">
        <f t="array" ref="BL194">IFERROR(IFERROR(IFERROR(IF(TODAY()&gt;=$H193,VLOOKUP(XLOOKUP(BL$115,dds!$2:$2,dds!$4:$4),STOCKHISTORY($A194,XLOOKUP(BL$115,dds!$2:$2,dds!$4:$4)),2,FALSE()),VLOOKUP(TODAY(),STOCKHISTORY($A194,TODAY()),2,FALSE())),VLOOKUP(TODAY()-1,STOCKHISTORY($A194,TODAY()-1),2,FALSE())),VLOOKUP(TODAY()-2,STOCKHISTORY($A194,TODAY()-2),2,FALSE())),$E104)</f>
        <v/>
      </c>
    </row>
    <row r="195" ht="14.25" customHeight="1">
      <c r="A195" s="367"/>
      <c r="B195" s="367"/>
      <c r="C195" s="440" t="str">
        <f t="shared" si="2"/>
        <v/>
      </c>
      <c r="D195" s="367"/>
      <c r="E195" s="368" t="str">
        <f t="array" ref="E195">IFERROR(IFERROR(IFERROR(IF(TODAY()&gt;=$H194,VLOOKUP(XLOOKUP(E$115,dds!$2:$2,dds!$4:$4),STOCKHISTORY($A195,XLOOKUP(E$115,dds!$2:$2,dds!$4:$4)),2,FALSE()),VLOOKUP(TODAY(),STOCKHISTORY($A195,TODAY()),2,FALSE())),VLOOKUP(TODAY()-1,STOCKHISTORY($A195,TODAY()-1),2,FALSE())),VLOOKUP(TODAY()-2,STOCKHISTORY($A195,TODAY()-2),2,FALSE())),$E105)</f>
        <v/>
      </c>
      <c r="F195" s="368" t="str">
        <f t="array" ref="F195">IFERROR(IFERROR(IFERROR(IF(TODAY()&gt;=$H194,VLOOKUP(XLOOKUP(F$115,dds!$2:$2,dds!$4:$4),STOCKHISTORY($A195,XLOOKUP(F$115,dds!$2:$2,dds!$4:$4)),2,FALSE()),VLOOKUP(TODAY(),STOCKHISTORY($A195,TODAY()),2,FALSE())),VLOOKUP(TODAY()-1,STOCKHISTORY($A195,TODAY()-1),2,FALSE())),VLOOKUP(TODAY()-2,STOCKHISTORY($A195,TODAY()-2),2,FALSE())),$E105)</f>
        <v/>
      </c>
      <c r="G195" s="368" t="str">
        <f t="array" ref="G195">IFERROR(IFERROR(IFERROR(IF(TODAY()&gt;=$H194,VLOOKUP(XLOOKUP(G$115,dds!$2:$2,dds!$4:$4),STOCKHISTORY($A195,XLOOKUP(G$115,dds!$2:$2,dds!$4:$4)),2,FALSE()),VLOOKUP(TODAY(),STOCKHISTORY($A195,TODAY()),2,FALSE())),VLOOKUP(TODAY()-1,STOCKHISTORY($A195,TODAY()-1),2,FALSE())),VLOOKUP(TODAY()-2,STOCKHISTORY($A195,TODAY()-2),2,FALSE())),$E105)</f>
        <v/>
      </c>
      <c r="H195" s="368" t="str">
        <f t="array" ref="H195">IFERROR(IFERROR(IFERROR(IF(TODAY()&gt;=$H194,VLOOKUP(XLOOKUP(H$115,dds!$2:$2,dds!$4:$4),STOCKHISTORY($A195,XLOOKUP(H$115,dds!$2:$2,dds!$4:$4)),2,FALSE()),VLOOKUP(TODAY(),STOCKHISTORY($A195,TODAY()),2,FALSE())),VLOOKUP(TODAY()-1,STOCKHISTORY($A195,TODAY()-1),2,FALSE())),VLOOKUP(TODAY()-2,STOCKHISTORY($A195,TODAY()-2),2,FALSE())),$E105)</f>
        <v/>
      </c>
      <c r="I195" s="368" t="str">
        <f t="array" ref="I195">IFERROR(IFERROR(IFERROR(IF(TODAY()&gt;=$H194,VLOOKUP(XLOOKUP(I$115,dds!$2:$2,dds!$4:$4),STOCKHISTORY($A195,XLOOKUP(I$115,dds!$2:$2,dds!$4:$4)),2,FALSE()),VLOOKUP(TODAY(),STOCKHISTORY($A195,TODAY()),2,FALSE())),VLOOKUP(TODAY()-1,STOCKHISTORY($A195,TODAY()-1),2,FALSE())),VLOOKUP(TODAY()-2,STOCKHISTORY($A195,TODAY()-2),2,FALSE())),$E105)</f>
        <v/>
      </c>
      <c r="J195" s="368" t="str">
        <f t="array" ref="J195">IFERROR(IFERROR(IFERROR(IF(TODAY()&gt;=$H194,VLOOKUP(XLOOKUP(J$115,dds!$2:$2,dds!$4:$4),STOCKHISTORY($A195,XLOOKUP(J$115,dds!$2:$2,dds!$4:$4)),2,FALSE()),VLOOKUP(TODAY(),STOCKHISTORY($A195,TODAY()),2,FALSE())),VLOOKUP(TODAY()-1,STOCKHISTORY($A195,TODAY()-1),2,FALSE())),VLOOKUP(TODAY()-2,STOCKHISTORY($A195,TODAY()-2),2,FALSE())),$E105)</f>
        <v/>
      </c>
      <c r="K195" s="368" t="str">
        <f t="array" ref="K195">IFERROR(IFERROR(IFERROR(IF(TODAY()&gt;=$H194,VLOOKUP(XLOOKUP(K$115,dds!$2:$2,dds!$4:$4),STOCKHISTORY($A195,XLOOKUP(K$115,dds!$2:$2,dds!$4:$4)),2,FALSE()),VLOOKUP(TODAY(),STOCKHISTORY($A195,TODAY()),2,FALSE())),VLOOKUP(TODAY()-1,STOCKHISTORY($A195,TODAY()-1),2,FALSE())),VLOOKUP(TODAY()-2,STOCKHISTORY($A195,TODAY()-2),2,FALSE())),$E105)</f>
        <v/>
      </c>
      <c r="L195" s="368" t="str">
        <f t="array" ref="L195">IFERROR(IFERROR(IFERROR(IF(TODAY()&gt;=$H194,VLOOKUP(XLOOKUP(L$115,dds!$2:$2,dds!$4:$4),STOCKHISTORY($A195,XLOOKUP(L$115,dds!$2:$2,dds!$4:$4)),2,FALSE()),VLOOKUP(TODAY(),STOCKHISTORY($A195,TODAY()),2,FALSE())),VLOOKUP(TODAY()-1,STOCKHISTORY($A195,TODAY()-1),2,FALSE())),VLOOKUP(TODAY()-2,STOCKHISTORY($A195,TODAY()-2),2,FALSE())),$E105)</f>
        <v/>
      </c>
      <c r="M195" s="368" t="str">
        <f t="array" ref="M195">IFERROR(IFERROR(IFERROR(IF(TODAY()&gt;=$H194,VLOOKUP(XLOOKUP(M$115,dds!$2:$2,dds!$4:$4),STOCKHISTORY($A195,XLOOKUP(M$115,dds!$2:$2,dds!$4:$4)),2,FALSE()),VLOOKUP(TODAY(),STOCKHISTORY($A195,TODAY()),2,FALSE())),VLOOKUP(TODAY()-1,STOCKHISTORY($A195,TODAY()-1),2,FALSE())),VLOOKUP(TODAY()-2,STOCKHISTORY($A195,TODAY()-2),2,FALSE())),$E105)</f>
        <v/>
      </c>
      <c r="N195" s="368" t="str">
        <f t="array" ref="N195">IFERROR(IFERROR(IFERROR(IF(TODAY()&gt;=$H194,VLOOKUP(XLOOKUP(N$115,dds!$2:$2,dds!$4:$4),STOCKHISTORY($A195,XLOOKUP(N$115,dds!$2:$2,dds!$4:$4)),2,FALSE()),VLOOKUP(TODAY(),STOCKHISTORY($A195,TODAY()),2,FALSE())),VLOOKUP(TODAY()-1,STOCKHISTORY($A195,TODAY()-1),2,FALSE())),VLOOKUP(TODAY()-2,STOCKHISTORY($A195,TODAY()-2),2,FALSE())),$E105)</f>
        <v/>
      </c>
      <c r="O195" s="368" t="str">
        <f t="array" ref="O195">IFERROR(IFERROR(IFERROR(IF(TODAY()&gt;=$H194,VLOOKUP(XLOOKUP(O$115,dds!$2:$2,dds!$4:$4),STOCKHISTORY($A195,XLOOKUP(O$115,dds!$2:$2,dds!$4:$4)),2,FALSE()),VLOOKUP(TODAY(),STOCKHISTORY($A195,TODAY()),2,FALSE())),VLOOKUP(TODAY()-1,STOCKHISTORY($A195,TODAY()-1),2,FALSE())),VLOOKUP(TODAY()-2,STOCKHISTORY($A195,TODAY()-2),2,FALSE())),$E105)</f>
        <v/>
      </c>
      <c r="P195" s="368" t="str">
        <f t="array" ref="P195">IFERROR(IFERROR(IFERROR(IF(TODAY()&gt;=$H194,VLOOKUP(XLOOKUP(P$115,dds!$2:$2,dds!$4:$4),STOCKHISTORY($A195,XLOOKUP(P$115,dds!$2:$2,dds!$4:$4)),2,FALSE()),VLOOKUP(TODAY(),STOCKHISTORY($A195,TODAY()),2,FALSE())),VLOOKUP(TODAY()-1,STOCKHISTORY($A195,TODAY()-1),2,FALSE())),VLOOKUP(TODAY()-2,STOCKHISTORY($A195,TODAY()-2),2,FALSE())),$E105)</f>
        <v/>
      </c>
      <c r="Q195" s="368" t="str">
        <f t="array" ref="Q195">IFERROR(IFERROR(IFERROR(IF(TODAY()&gt;=$H194,VLOOKUP(XLOOKUP(Q$115,dds!$2:$2,dds!$4:$4),STOCKHISTORY($A195,XLOOKUP(Q$115,dds!$2:$2,dds!$4:$4)),2,FALSE()),VLOOKUP(TODAY(),STOCKHISTORY($A195,TODAY()),2,FALSE())),VLOOKUP(TODAY()-1,STOCKHISTORY($A195,TODAY()-1),2,FALSE())),VLOOKUP(TODAY()-2,STOCKHISTORY($A195,TODAY()-2),2,FALSE())),$E105)</f>
        <v/>
      </c>
      <c r="R195" s="368" t="str">
        <f t="array" ref="R195">IFERROR(IFERROR(IFERROR(IF(TODAY()&gt;=$H194,VLOOKUP(XLOOKUP(R$115,dds!$2:$2,dds!$4:$4),STOCKHISTORY($A195,XLOOKUP(R$115,dds!$2:$2,dds!$4:$4)),2,FALSE()),VLOOKUP(TODAY(),STOCKHISTORY($A195,TODAY()),2,FALSE())),VLOOKUP(TODAY()-1,STOCKHISTORY($A195,TODAY()-1),2,FALSE())),VLOOKUP(TODAY()-2,STOCKHISTORY($A195,TODAY()-2),2,FALSE())),$E105)</f>
        <v/>
      </c>
      <c r="S195" s="368" t="str">
        <f t="array" ref="S195">IFERROR(IFERROR(IFERROR(IF(TODAY()&gt;=$H194,VLOOKUP(XLOOKUP(S$115,dds!$2:$2,dds!$4:$4),STOCKHISTORY($A195,XLOOKUP(S$115,dds!$2:$2,dds!$4:$4)),2,FALSE()),VLOOKUP(TODAY(),STOCKHISTORY($A195,TODAY()),2,FALSE())),VLOOKUP(TODAY()-1,STOCKHISTORY($A195,TODAY()-1),2,FALSE())),VLOOKUP(TODAY()-2,STOCKHISTORY($A195,TODAY()-2),2,FALSE())),$E105)</f>
        <v/>
      </c>
      <c r="T195" s="368" t="str">
        <f t="array" ref="T195">IFERROR(IFERROR(IFERROR(IF(TODAY()&gt;=$H194,VLOOKUP(XLOOKUP(T$115,dds!$2:$2,dds!$4:$4),STOCKHISTORY($A195,XLOOKUP(T$115,dds!$2:$2,dds!$4:$4)),2,FALSE()),VLOOKUP(TODAY(),STOCKHISTORY($A195,TODAY()),2,FALSE())),VLOOKUP(TODAY()-1,STOCKHISTORY($A195,TODAY()-1),2,FALSE())),VLOOKUP(TODAY()-2,STOCKHISTORY($A195,TODAY()-2),2,FALSE())),$E105)</f>
        <v/>
      </c>
      <c r="U195" s="368" t="str">
        <f t="array" ref="U195">IFERROR(IFERROR(IFERROR(IF(TODAY()&gt;=$H194,VLOOKUP(XLOOKUP(U$115,dds!$2:$2,dds!$4:$4),STOCKHISTORY($A195,XLOOKUP(U$115,dds!$2:$2,dds!$4:$4)),2,FALSE()),VLOOKUP(TODAY(),STOCKHISTORY($A195,TODAY()),2,FALSE())),VLOOKUP(TODAY()-1,STOCKHISTORY($A195,TODAY()-1),2,FALSE())),VLOOKUP(TODAY()-2,STOCKHISTORY($A195,TODAY()-2),2,FALSE())),$E105)</f>
        <v/>
      </c>
      <c r="V195" s="368" t="str">
        <f t="array" ref="V195">IFERROR(IFERROR(IFERROR(IF(TODAY()&gt;=$H194,VLOOKUP(XLOOKUP(V$115,dds!$2:$2,dds!$4:$4),STOCKHISTORY($A195,XLOOKUP(V$115,dds!$2:$2,dds!$4:$4)),2,FALSE()),VLOOKUP(TODAY(),STOCKHISTORY($A195,TODAY()),2,FALSE())),VLOOKUP(TODAY()-1,STOCKHISTORY($A195,TODAY()-1),2,FALSE())),VLOOKUP(TODAY()-2,STOCKHISTORY($A195,TODAY()-2),2,FALSE())),$E105)</f>
        <v/>
      </c>
      <c r="W195" s="368" t="str">
        <f t="array" ref="W195">IFERROR(IFERROR(IFERROR(IF(TODAY()&gt;=$H194,VLOOKUP(XLOOKUP(W$115,dds!$2:$2,dds!$4:$4),STOCKHISTORY($A195,XLOOKUP(W$115,dds!$2:$2,dds!$4:$4)),2,FALSE()),VLOOKUP(TODAY(),STOCKHISTORY($A195,TODAY()),2,FALSE())),VLOOKUP(TODAY()-1,STOCKHISTORY($A195,TODAY()-1),2,FALSE())),VLOOKUP(TODAY()-2,STOCKHISTORY($A195,TODAY()-2),2,FALSE())),$E105)</f>
        <v/>
      </c>
      <c r="X195" s="368" t="str">
        <f t="array" ref="X195">IFERROR(IFERROR(IFERROR(IF(TODAY()&gt;=$H194,VLOOKUP(XLOOKUP(X$115,dds!$2:$2,dds!$4:$4),STOCKHISTORY($A195,XLOOKUP(X$115,dds!$2:$2,dds!$4:$4)),2,FALSE()),VLOOKUP(TODAY(),STOCKHISTORY($A195,TODAY()),2,FALSE())),VLOOKUP(TODAY()-1,STOCKHISTORY($A195,TODAY()-1),2,FALSE())),VLOOKUP(TODAY()-2,STOCKHISTORY($A195,TODAY()-2),2,FALSE())),$E105)</f>
        <v/>
      </c>
      <c r="Y195" s="368" t="str">
        <f t="array" ref="Y195">IFERROR(IFERROR(IFERROR(IF(TODAY()&gt;=$H194,VLOOKUP(XLOOKUP(Y$115,dds!$2:$2,dds!$4:$4),STOCKHISTORY($A195,XLOOKUP(Y$115,dds!$2:$2,dds!$4:$4)),2,FALSE()),VLOOKUP(TODAY(),STOCKHISTORY($A195,TODAY()),2,FALSE())),VLOOKUP(TODAY()-1,STOCKHISTORY($A195,TODAY()-1),2,FALSE())),VLOOKUP(TODAY()-2,STOCKHISTORY($A195,TODAY()-2),2,FALSE())),$E105)</f>
        <v/>
      </c>
      <c r="Z195" s="368" t="str">
        <f t="array" ref="Z195">IFERROR(IFERROR(IFERROR(IF(TODAY()&gt;=$H194,VLOOKUP(XLOOKUP(Z$115,dds!$2:$2,dds!$4:$4),STOCKHISTORY($A195,XLOOKUP(Z$115,dds!$2:$2,dds!$4:$4)),2,FALSE()),VLOOKUP(TODAY(),STOCKHISTORY($A195,TODAY()),2,FALSE())),VLOOKUP(TODAY()-1,STOCKHISTORY($A195,TODAY()-1),2,FALSE())),VLOOKUP(TODAY()-2,STOCKHISTORY($A195,TODAY()-2),2,FALSE())),$E105)</f>
        <v/>
      </c>
      <c r="AA195" s="368" t="str">
        <f t="array" ref="AA195">IFERROR(IFERROR(IFERROR(IF(TODAY()&gt;=$H194,VLOOKUP(XLOOKUP(AA$115,dds!$2:$2,dds!$4:$4),STOCKHISTORY($A195,XLOOKUP(AA$115,dds!$2:$2,dds!$4:$4)),2,FALSE()),VLOOKUP(TODAY(),STOCKHISTORY($A195,TODAY()),2,FALSE())),VLOOKUP(TODAY()-1,STOCKHISTORY($A195,TODAY()-1),2,FALSE())),VLOOKUP(TODAY()-2,STOCKHISTORY($A195,TODAY()-2),2,FALSE())),$E105)</f>
        <v/>
      </c>
      <c r="AB195" s="368" t="str">
        <f t="array" ref="AB195">IFERROR(IFERROR(IFERROR(IF(TODAY()&gt;=$H194,VLOOKUP(XLOOKUP(AB$115,dds!$2:$2,dds!$4:$4),STOCKHISTORY($A195,XLOOKUP(AB$115,dds!$2:$2,dds!$4:$4)),2,FALSE()),VLOOKUP(TODAY(),STOCKHISTORY($A195,TODAY()),2,FALSE())),VLOOKUP(TODAY()-1,STOCKHISTORY($A195,TODAY()-1),2,FALSE())),VLOOKUP(TODAY()-2,STOCKHISTORY($A195,TODAY()-2),2,FALSE())),$E105)</f>
        <v/>
      </c>
      <c r="AC195" s="368" t="str">
        <f t="array" ref="AC195">IFERROR(IFERROR(IFERROR(IF(TODAY()&gt;=$H194,VLOOKUP(XLOOKUP(AC$115,dds!$2:$2,dds!$4:$4),STOCKHISTORY($A195,XLOOKUP(AC$115,dds!$2:$2,dds!$4:$4)),2,FALSE()),VLOOKUP(TODAY(),STOCKHISTORY($A195,TODAY()),2,FALSE())),VLOOKUP(TODAY()-1,STOCKHISTORY($A195,TODAY()-1),2,FALSE())),VLOOKUP(TODAY()-2,STOCKHISTORY($A195,TODAY()-2),2,FALSE())),$E105)</f>
        <v/>
      </c>
      <c r="AD195" s="368" t="str">
        <f t="array" ref="AD195">IFERROR(IFERROR(IFERROR(IF(TODAY()&gt;=$H194,VLOOKUP(XLOOKUP(AD$115,dds!$2:$2,dds!$4:$4),STOCKHISTORY($A195,XLOOKUP(AD$115,dds!$2:$2,dds!$4:$4)),2,FALSE()),VLOOKUP(TODAY(),STOCKHISTORY($A195,TODAY()),2,FALSE())),VLOOKUP(TODAY()-1,STOCKHISTORY($A195,TODAY()-1),2,FALSE())),VLOOKUP(TODAY()-2,STOCKHISTORY($A195,TODAY()-2),2,FALSE())),$E105)</f>
        <v/>
      </c>
      <c r="AE195" s="368" t="str">
        <f t="array" ref="AE195">IFERROR(IFERROR(IFERROR(IF(TODAY()&gt;=$H194,VLOOKUP(XLOOKUP(AE$115,dds!$2:$2,dds!$4:$4),STOCKHISTORY($A195,XLOOKUP(AE$115,dds!$2:$2,dds!$4:$4)),2,FALSE()),VLOOKUP(TODAY(),STOCKHISTORY($A195,TODAY()),2,FALSE())),VLOOKUP(TODAY()-1,STOCKHISTORY($A195,TODAY()-1),2,FALSE())),VLOOKUP(TODAY()-2,STOCKHISTORY($A195,TODAY()-2),2,FALSE())),$E105)</f>
        <v/>
      </c>
      <c r="AF195" s="368" t="str">
        <f t="array" ref="AF195">IFERROR(IFERROR(IFERROR(IF(TODAY()&gt;=$H194,VLOOKUP(XLOOKUP(AF$115,dds!$2:$2,dds!$4:$4),STOCKHISTORY($A195,XLOOKUP(AF$115,dds!$2:$2,dds!$4:$4)),2,FALSE()),VLOOKUP(TODAY(),STOCKHISTORY($A195,TODAY()),2,FALSE())),VLOOKUP(TODAY()-1,STOCKHISTORY($A195,TODAY()-1),2,FALSE())),VLOOKUP(TODAY()-2,STOCKHISTORY($A195,TODAY()-2),2,FALSE())),$E105)</f>
        <v/>
      </c>
      <c r="AG195" s="368" t="str">
        <f t="array" ref="AG195">IFERROR(IFERROR(IFERROR(IF(TODAY()&gt;=$H194,VLOOKUP(XLOOKUP(AG$115,dds!$2:$2,dds!$4:$4),STOCKHISTORY($A195,XLOOKUP(AG$115,dds!$2:$2,dds!$4:$4)),2,FALSE()),VLOOKUP(TODAY(),STOCKHISTORY($A195,TODAY()),2,FALSE())),VLOOKUP(TODAY()-1,STOCKHISTORY($A195,TODAY()-1),2,FALSE())),VLOOKUP(TODAY()-2,STOCKHISTORY($A195,TODAY()-2),2,FALSE())),$E105)</f>
        <v/>
      </c>
      <c r="AH195" s="368" t="str">
        <f t="array" ref="AH195">IFERROR(IFERROR(IFERROR(IF(TODAY()&gt;=$H194,VLOOKUP(XLOOKUP(AH$115,dds!$2:$2,dds!$4:$4),STOCKHISTORY($A195,XLOOKUP(AH$115,dds!$2:$2,dds!$4:$4)),2,FALSE()),VLOOKUP(TODAY(),STOCKHISTORY($A195,TODAY()),2,FALSE())),VLOOKUP(TODAY()-1,STOCKHISTORY($A195,TODAY()-1),2,FALSE())),VLOOKUP(TODAY()-2,STOCKHISTORY($A195,TODAY()-2),2,FALSE())),$E105)</f>
        <v/>
      </c>
      <c r="AI195" s="368" t="str">
        <f t="array" ref="AI195">IFERROR(IFERROR(IFERROR(IF(TODAY()&gt;=$H194,VLOOKUP(XLOOKUP(AI$115,dds!$2:$2,dds!$4:$4),STOCKHISTORY($A195,XLOOKUP(AI$115,dds!$2:$2,dds!$4:$4)),2,FALSE()),VLOOKUP(TODAY(),STOCKHISTORY($A195,TODAY()),2,FALSE())),VLOOKUP(TODAY()-1,STOCKHISTORY($A195,TODAY()-1),2,FALSE())),VLOOKUP(TODAY()-2,STOCKHISTORY($A195,TODAY()-2),2,FALSE())),$E105)</f>
        <v/>
      </c>
      <c r="AJ195" s="368" t="str">
        <f t="array" ref="AJ195">IFERROR(IFERROR(IFERROR(IF(TODAY()&gt;=$H194,VLOOKUP(XLOOKUP(AJ$115,dds!$2:$2,dds!$4:$4),STOCKHISTORY($A195,XLOOKUP(AJ$115,dds!$2:$2,dds!$4:$4)),2,FALSE()),VLOOKUP(TODAY(),STOCKHISTORY($A195,TODAY()),2,FALSE())),VLOOKUP(TODAY()-1,STOCKHISTORY($A195,TODAY()-1),2,FALSE())),VLOOKUP(TODAY()-2,STOCKHISTORY($A195,TODAY()-2),2,FALSE())),$E105)</f>
        <v/>
      </c>
      <c r="AK195" s="368" t="str">
        <f t="array" ref="AK195">IFERROR(IFERROR(IFERROR(IF(TODAY()&gt;=$H194,VLOOKUP(XLOOKUP(AK$115,dds!$2:$2,dds!$4:$4),STOCKHISTORY($A195,XLOOKUP(AK$115,dds!$2:$2,dds!$4:$4)),2,FALSE()),VLOOKUP(TODAY(),STOCKHISTORY($A195,TODAY()),2,FALSE())),VLOOKUP(TODAY()-1,STOCKHISTORY($A195,TODAY()-1),2,FALSE())),VLOOKUP(TODAY()-2,STOCKHISTORY($A195,TODAY()-2),2,FALSE())),$E105)</f>
        <v/>
      </c>
      <c r="AL195" s="368" t="str">
        <f t="array" ref="AL195">IFERROR(IFERROR(IFERROR(IF(TODAY()&gt;=$H194,VLOOKUP(XLOOKUP(AL$115,dds!$2:$2,dds!$4:$4),STOCKHISTORY($A195,XLOOKUP(AL$115,dds!$2:$2,dds!$4:$4)),2,FALSE()),VLOOKUP(TODAY(),STOCKHISTORY($A195,TODAY()),2,FALSE())),VLOOKUP(TODAY()-1,STOCKHISTORY($A195,TODAY()-1),2,FALSE())),VLOOKUP(TODAY()-2,STOCKHISTORY($A195,TODAY()-2),2,FALSE())),$E105)</f>
        <v/>
      </c>
      <c r="AM195" s="368" t="str">
        <f t="array" ref="AM195">IFERROR(IFERROR(IFERROR(IF(TODAY()&gt;=$H194,VLOOKUP(XLOOKUP(AM$115,dds!$2:$2,dds!$4:$4),STOCKHISTORY($A195,XLOOKUP(AM$115,dds!$2:$2,dds!$4:$4)),2,FALSE()),VLOOKUP(TODAY(),STOCKHISTORY($A195,TODAY()),2,FALSE())),VLOOKUP(TODAY()-1,STOCKHISTORY($A195,TODAY()-1),2,FALSE())),VLOOKUP(TODAY()-2,STOCKHISTORY($A195,TODAY()-2),2,FALSE())),$E105)</f>
        <v/>
      </c>
      <c r="AN195" s="368" t="str">
        <f t="array" ref="AN195">IFERROR(IFERROR(IFERROR(IF(TODAY()&gt;=$H194,VLOOKUP(XLOOKUP(AN$115,dds!$2:$2,dds!$4:$4),STOCKHISTORY($A195,XLOOKUP(AN$115,dds!$2:$2,dds!$4:$4)),2,FALSE()),VLOOKUP(TODAY(),STOCKHISTORY($A195,TODAY()),2,FALSE())),VLOOKUP(TODAY()-1,STOCKHISTORY($A195,TODAY()-1),2,FALSE())),VLOOKUP(TODAY()-2,STOCKHISTORY($A195,TODAY()-2),2,FALSE())),$E105)</f>
        <v/>
      </c>
      <c r="AO195" s="368" t="str">
        <f t="array" ref="AO195">IFERROR(IFERROR(IFERROR(IF(TODAY()&gt;=$H194,VLOOKUP(XLOOKUP(AO$115,dds!$2:$2,dds!$4:$4),STOCKHISTORY($A195,XLOOKUP(AO$115,dds!$2:$2,dds!$4:$4)),2,FALSE()),VLOOKUP(TODAY(),STOCKHISTORY($A195,TODAY()),2,FALSE())),VLOOKUP(TODAY()-1,STOCKHISTORY($A195,TODAY()-1),2,FALSE())),VLOOKUP(TODAY()-2,STOCKHISTORY($A195,TODAY()-2),2,FALSE())),$E105)</f>
        <v/>
      </c>
      <c r="AP195" s="368" t="str">
        <f t="array" ref="AP195">IFERROR(IFERROR(IFERROR(IF(TODAY()&gt;=$H194,VLOOKUP(XLOOKUP(AP$115,dds!$2:$2,dds!$4:$4),STOCKHISTORY($A195,XLOOKUP(AP$115,dds!$2:$2,dds!$4:$4)),2,FALSE()),VLOOKUP(TODAY(),STOCKHISTORY($A195,TODAY()),2,FALSE())),VLOOKUP(TODAY()-1,STOCKHISTORY($A195,TODAY()-1),2,FALSE())),VLOOKUP(TODAY()-2,STOCKHISTORY($A195,TODAY()-2),2,FALSE())),$E105)</f>
        <v/>
      </c>
      <c r="AQ195" s="368" t="str">
        <f t="array" ref="AQ195">IFERROR(IFERROR(IFERROR(IF(TODAY()&gt;=$H194,VLOOKUP(XLOOKUP(AQ$115,dds!$2:$2,dds!$4:$4),STOCKHISTORY($A195,XLOOKUP(AQ$115,dds!$2:$2,dds!$4:$4)),2,FALSE()),VLOOKUP(TODAY(),STOCKHISTORY($A195,TODAY()),2,FALSE())),VLOOKUP(TODAY()-1,STOCKHISTORY($A195,TODAY()-1),2,FALSE())),VLOOKUP(TODAY()-2,STOCKHISTORY($A195,TODAY()-2),2,FALSE())),$E105)</f>
        <v/>
      </c>
      <c r="AR195" s="368" t="str">
        <f t="array" ref="AR195">IFERROR(IFERROR(IFERROR(IF(TODAY()&gt;=$H194,VLOOKUP(XLOOKUP(AR$115,dds!$2:$2,dds!$4:$4),STOCKHISTORY($A195,XLOOKUP(AR$115,dds!$2:$2,dds!$4:$4)),2,FALSE()),VLOOKUP(TODAY(),STOCKHISTORY($A195,TODAY()),2,FALSE())),VLOOKUP(TODAY()-1,STOCKHISTORY($A195,TODAY()-1),2,FALSE())),VLOOKUP(TODAY()-2,STOCKHISTORY($A195,TODAY()-2),2,FALSE())),$E105)</f>
        <v/>
      </c>
      <c r="AS195" s="368" t="str">
        <f t="array" ref="AS195">IFERROR(IFERROR(IFERROR(IF(TODAY()&gt;=$H194,VLOOKUP(XLOOKUP(AS$115,dds!$2:$2,dds!$4:$4),STOCKHISTORY($A195,XLOOKUP(AS$115,dds!$2:$2,dds!$4:$4)),2,FALSE()),VLOOKUP(TODAY(),STOCKHISTORY($A195,TODAY()),2,FALSE())),VLOOKUP(TODAY()-1,STOCKHISTORY($A195,TODAY()-1),2,FALSE())),VLOOKUP(TODAY()-2,STOCKHISTORY($A195,TODAY()-2),2,FALSE())),$E105)</f>
        <v/>
      </c>
      <c r="AT195" s="368" t="str">
        <f t="array" ref="AT195">IFERROR(IFERROR(IFERROR(IF(TODAY()&gt;=$H194,VLOOKUP(XLOOKUP(AT$115,dds!$2:$2,dds!$4:$4),STOCKHISTORY($A195,XLOOKUP(AT$115,dds!$2:$2,dds!$4:$4)),2,FALSE()),VLOOKUP(TODAY(),STOCKHISTORY($A195,TODAY()),2,FALSE())),VLOOKUP(TODAY()-1,STOCKHISTORY($A195,TODAY()-1),2,FALSE())),VLOOKUP(TODAY()-2,STOCKHISTORY($A195,TODAY()-2),2,FALSE())),$E105)</f>
        <v/>
      </c>
      <c r="AU195" s="368" t="str">
        <f t="array" ref="AU195">IFERROR(IFERROR(IFERROR(IF(TODAY()&gt;=$H194,VLOOKUP(XLOOKUP(AU$115,dds!$2:$2,dds!$4:$4),STOCKHISTORY($A195,XLOOKUP(AU$115,dds!$2:$2,dds!$4:$4)),2,FALSE()),VLOOKUP(TODAY(),STOCKHISTORY($A195,TODAY()),2,FALSE())),VLOOKUP(TODAY()-1,STOCKHISTORY($A195,TODAY()-1),2,FALSE())),VLOOKUP(TODAY()-2,STOCKHISTORY($A195,TODAY()-2),2,FALSE())),$E105)</f>
        <v/>
      </c>
      <c r="AV195" s="368" t="str">
        <f t="array" ref="AV195">IFERROR(IFERROR(IFERROR(IF(TODAY()&gt;=$H194,VLOOKUP(XLOOKUP(AV$115,dds!$2:$2,dds!$4:$4),STOCKHISTORY($A195,XLOOKUP(AV$115,dds!$2:$2,dds!$4:$4)),2,FALSE()),VLOOKUP(TODAY(),STOCKHISTORY($A195,TODAY()),2,FALSE())),VLOOKUP(TODAY()-1,STOCKHISTORY($A195,TODAY()-1),2,FALSE())),VLOOKUP(TODAY()-2,STOCKHISTORY($A195,TODAY()-2),2,FALSE())),$E105)</f>
        <v/>
      </c>
      <c r="AW195" s="368" t="str">
        <f t="array" ref="AW195">IFERROR(IFERROR(IFERROR(IF(TODAY()&gt;=$H194,VLOOKUP(XLOOKUP(AW$115,dds!$2:$2,dds!$4:$4),STOCKHISTORY($A195,XLOOKUP(AW$115,dds!$2:$2,dds!$4:$4)),2,FALSE()),VLOOKUP(TODAY(),STOCKHISTORY($A195,TODAY()),2,FALSE())),VLOOKUP(TODAY()-1,STOCKHISTORY($A195,TODAY()-1),2,FALSE())),VLOOKUP(TODAY()-2,STOCKHISTORY($A195,TODAY()-2),2,FALSE())),$E105)</f>
        <v/>
      </c>
      <c r="AX195" s="368" t="str">
        <f t="array" ref="AX195">IFERROR(IFERROR(IFERROR(IF(TODAY()&gt;=$H194,VLOOKUP(XLOOKUP(AX$115,dds!$2:$2,dds!$4:$4),STOCKHISTORY($A195,XLOOKUP(AX$115,dds!$2:$2,dds!$4:$4)),2,FALSE()),VLOOKUP(TODAY(),STOCKHISTORY($A195,TODAY()),2,FALSE())),VLOOKUP(TODAY()-1,STOCKHISTORY($A195,TODAY()-1),2,FALSE())),VLOOKUP(TODAY()-2,STOCKHISTORY($A195,TODAY()-2),2,FALSE())),$E105)</f>
        <v/>
      </c>
      <c r="AY195" s="368" t="str">
        <f t="array" ref="AY195">IFERROR(IFERROR(IFERROR(IF(TODAY()&gt;=$H194,VLOOKUP(XLOOKUP(AY$115,dds!$2:$2,dds!$4:$4),STOCKHISTORY($A195,XLOOKUP(AY$115,dds!$2:$2,dds!$4:$4)),2,FALSE()),VLOOKUP(TODAY(),STOCKHISTORY($A195,TODAY()),2,FALSE())),VLOOKUP(TODAY()-1,STOCKHISTORY($A195,TODAY()-1),2,FALSE())),VLOOKUP(TODAY()-2,STOCKHISTORY($A195,TODAY()-2),2,FALSE())),$E105)</f>
        <v/>
      </c>
      <c r="AZ195" s="368" t="str">
        <f t="array" ref="AZ195">IFERROR(IFERROR(IFERROR(IF(TODAY()&gt;=$H194,VLOOKUP(XLOOKUP(AZ$115,dds!$2:$2,dds!$4:$4),STOCKHISTORY($A195,XLOOKUP(AZ$115,dds!$2:$2,dds!$4:$4)),2,FALSE()),VLOOKUP(TODAY(),STOCKHISTORY($A195,TODAY()),2,FALSE())),VLOOKUP(TODAY()-1,STOCKHISTORY($A195,TODAY()-1),2,FALSE())),VLOOKUP(TODAY()-2,STOCKHISTORY($A195,TODAY()-2),2,FALSE())),$E105)</f>
        <v/>
      </c>
      <c r="BA195" s="368" t="str">
        <f t="array" ref="BA195">IFERROR(IFERROR(IFERROR(IF(TODAY()&gt;=$H194,VLOOKUP(XLOOKUP(BA$115,dds!$2:$2,dds!$4:$4),STOCKHISTORY($A195,XLOOKUP(BA$115,dds!$2:$2,dds!$4:$4)),2,FALSE()),VLOOKUP(TODAY(),STOCKHISTORY($A195,TODAY()),2,FALSE())),VLOOKUP(TODAY()-1,STOCKHISTORY($A195,TODAY()-1),2,FALSE())),VLOOKUP(TODAY()-2,STOCKHISTORY($A195,TODAY()-2),2,FALSE())),$E105)</f>
        <v/>
      </c>
      <c r="BB195" s="368" t="str">
        <f t="array" ref="BB195">IFERROR(IFERROR(IFERROR(IF(TODAY()&gt;=$H194,VLOOKUP(XLOOKUP(BB$115,dds!$2:$2,dds!$4:$4),STOCKHISTORY($A195,XLOOKUP(BB$115,dds!$2:$2,dds!$4:$4)),2,FALSE()),VLOOKUP(TODAY(),STOCKHISTORY($A195,TODAY()),2,FALSE())),VLOOKUP(TODAY()-1,STOCKHISTORY($A195,TODAY()-1),2,FALSE())),VLOOKUP(TODAY()-2,STOCKHISTORY($A195,TODAY()-2),2,FALSE())),$E105)</f>
        <v/>
      </c>
      <c r="BC195" s="368" t="str">
        <f t="array" ref="BC195">IFERROR(IFERROR(IFERROR(IF(TODAY()&gt;=$H194,VLOOKUP(XLOOKUP(BC$115,dds!$2:$2,dds!$4:$4),STOCKHISTORY($A195,XLOOKUP(BC$115,dds!$2:$2,dds!$4:$4)),2,FALSE()),VLOOKUP(TODAY(),STOCKHISTORY($A195,TODAY()),2,FALSE())),VLOOKUP(TODAY()-1,STOCKHISTORY($A195,TODAY()-1),2,FALSE())),VLOOKUP(TODAY()-2,STOCKHISTORY($A195,TODAY()-2),2,FALSE())),$E105)</f>
        <v/>
      </c>
      <c r="BD195" s="368" t="str">
        <f t="array" ref="BD195">IFERROR(IFERROR(IFERROR(IF(TODAY()&gt;=$H194,VLOOKUP(XLOOKUP(BD$115,dds!$2:$2,dds!$4:$4),STOCKHISTORY($A195,XLOOKUP(BD$115,dds!$2:$2,dds!$4:$4)),2,FALSE()),VLOOKUP(TODAY(),STOCKHISTORY($A195,TODAY()),2,FALSE())),VLOOKUP(TODAY()-1,STOCKHISTORY($A195,TODAY()-1),2,FALSE())),VLOOKUP(TODAY()-2,STOCKHISTORY($A195,TODAY()-2),2,FALSE())),$E105)</f>
        <v/>
      </c>
      <c r="BE195" s="368" t="str">
        <f t="array" ref="BE195">IFERROR(IFERROR(IFERROR(IF(TODAY()&gt;=$H194,VLOOKUP(XLOOKUP(BE$115,dds!$2:$2,dds!$4:$4),STOCKHISTORY($A195,XLOOKUP(BE$115,dds!$2:$2,dds!$4:$4)),2,FALSE()),VLOOKUP(TODAY(),STOCKHISTORY($A195,TODAY()),2,FALSE())),VLOOKUP(TODAY()-1,STOCKHISTORY($A195,TODAY()-1),2,FALSE())),VLOOKUP(TODAY()-2,STOCKHISTORY($A195,TODAY()-2),2,FALSE())),$E105)</f>
        <v/>
      </c>
      <c r="BF195" s="368" t="str">
        <f t="array" ref="BF195">IFERROR(IFERROR(IFERROR(IF(TODAY()&gt;=$H194,VLOOKUP(XLOOKUP(BF$115,dds!$2:$2,dds!$4:$4),STOCKHISTORY($A195,XLOOKUP(BF$115,dds!$2:$2,dds!$4:$4)),2,FALSE()),VLOOKUP(TODAY(),STOCKHISTORY($A195,TODAY()),2,FALSE())),VLOOKUP(TODAY()-1,STOCKHISTORY($A195,TODAY()-1),2,FALSE())),VLOOKUP(TODAY()-2,STOCKHISTORY($A195,TODAY()-2),2,FALSE())),$E105)</f>
        <v/>
      </c>
      <c r="BG195" s="368" t="str">
        <f t="array" ref="BG195">IFERROR(IFERROR(IFERROR(IF(TODAY()&gt;=$H194,VLOOKUP(XLOOKUP(BG$115,dds!$2:$2,dds!$4:$4),STOCKHISTORY($A195,XLOOKUP(BG$115,dds!$2:$2,dds!$4:$4)),2,FALSE()),VLOOKUP(TODAY(),STOCKHISTORY($A195,TODAY()),2,FALSE())),VLOOKUP(TODAY()-1,STOCKHISTORY($A195,TODAY()-1),2,FALSE())),VLOOKUP(TODAY()-2,STOCKHISTORY($A195,TODAY()-2),2,FALSE())),$E105)</f>
        <v/>
      </c>
      <c r="BH195" s="368" t="str">
        <f t="array" ref="BH195">IFERROR(IFERROR(IFERROR(IF(TODAY()&gt;=$H194,VLOOKUP(XLOOKUP(BH$115,dds!$2:$2,dds!$4:$4),STOCKHISTORY($A195,XLOOKUP(BH$115,dds!$2:$2,dds!$4:$4)),2,FALSE()),VLOOKUP(TODAY(),STOCKHISTORY($A195,TODAY()),2,FALSE())),VLOOKUP(TODAY()-1,STOCKHISTORY($A195,TODAY()-1),2,FALSE())),VLOOKUP(TODAY()-2,STOCKHISTORY($A195,TODAY()-2),2,FALSE())),$E105)</f>
        <v/>
      </c>
      <c r="BI195" s="368" t="str">
        <f t="array" ref="BI195">IFERROR(IFERROR(IFERROR(IF(TODAY()&gt;=$H194,VLOOKUP(XLOOKUP(BI$115,dds!$2:$2,dds!$4:$4),STOCKHISTORY($A195,XLOOKUP(BI$115,dds!$2:$2,dds!$4:$4)),2,FALSE()),VLOOKUP(TODAY(),STOCKHISTORY($A195,TODAY()),2,FALSE())),VLOOKUP(TODAY()-1,STOCKHISTORY($A195,TODAY()-1),2,FALSE())),VLOOKUP(TODAY()-2,STOCKHISTORY($A195,TODAY()-2),2,FALSE())),$E105)</f>
        <v/>
      </c>
      <c r="BJ195" s="368" t="str">
        <f t="array" ref="BJ195">IFERROR(IFERROR(IFERROR(IF(TODAY()&gt;=$H194,VLOOKUP(XLOOKUP(BJ$115,dds!$2:$2,dds!$4:$4),STOCKHISTORY($A195,XLOOKUP(BJ$115,dds!$2:$2,dds!$4:$4)),2,FALSE()),VLOOKUP(TODAY(),STOCKHISTORY($A195,TODAY()),2,FALSE())),VLOOKUP(TODAY()-1,STOCKHISTORY($A195,TODAY()-1),2,FALSE())),VLOOKUP(TODAY()-2,STOCKHISTORY($A195,TODAY()-2),2,FALSE())),$E105)</f>
        <v/>
      </c>
      <c r="BK195" s="368" t="str">
        <f t="array" ref="BK195">IFERROR(IFERROR(IFERROR(IF(TODAY()&gt;=$H194,VLOOKUP(XLOOKUP(BK$115,dds!$2:$2,dds!$4:$4),STOCKHISTORY($A195,XLOOKUP(BK$115,dds!$2:$2,dds!$4:$4)),2,FALSE()),VLOOKUP(TODAY(),STOCKHISTORY($A195,TODAY()),2,FALSE())),VLOOKUP(TODAY()-1,STOCKHISTORY($A195,TODAY()-1),2,FALSE())),VLOOKUP(TODAY()-2,STOCKHISTORY($A195,TODAY()-2),2,FALSE())),$E105)</f>
        <v/>
      </c>
      <c r="BL195" s="368" t="str">
        <f t="array" ref="BL195">IFERROR(IFERROR(IFERROR(IF(TODAY()&gt;=$H194,VLOOKUP(XLOOKUP(BL$115,dds!$2:$2,dds!$4:$4),STOCKHISTORY($A195,XLOOKUP(BL$115,dds!$2:$2,dds!$4:$4)),2,FALSE()),VLOOKUP(TODAY(),STOCKHISTORY($A195,TODAY()),2,FALSE())),VLOOKUP(TODAY()-1,STOCKHISTORY($A195,TODAY()-1),2,FALSE())),VLOOKUP(TODAY()-2,STOCKHISTORY($A195,TODAY()-2),2,FALSE())),$E105)</f>
        <v/>
      </c>
    </row>
    <row r="196" ht="14.25" customHeight="1">
      <c r="A196" s="367"/>
      <c r="B196" s="367"/>
      <c r="C196" s="440" t="str">
        <f t="shared" si="2"/>
        <v/>
      </c>
      <c r="D196" s="367"/>
      <c r="E196" s="368" t="str">
        <f t="array" ref="E196">IFERROR(IFERROR(IFERROR(IF(TODAY()&gt;=$H195,VLOOKUP(XLOOKUP(E$115,dds!$2:$2,dds!$4:$4),STOCKHISTORY($A196,XLOOKUP(E$115,dds!$2:$2,dds!$4:$4)),2,FALSE()),VLOOKUP(TODAY(),STOCKHISTORY($A196,TODAY()),2,FALSE())),VLOOKUP(TODAY()-1,STOCKHISTORY($A196,TODAY()-1),2,FALSE())),VLOOKUP(TODAY()-2,STOCKHISTORY($A196,TODAY()-2),2,FALSE())),$E106)</f>
        <v/>
      </c>
      <c r="F196" s="368" t="str">
        <f t="array" ref="F196">IFERROR(IFERROR(IFERROR(IF(TODAY()&gt;=$H195,VLOOKUP(XLOOKUP(F$115,dds!$2:$2,dds!$4:$4),STOCKHISTORY($A196,XLOOKUP(F$115,dds!$2:$2,dds!$4:$4)),2,FALSE()),VLOOKUP(TODAY(),STOCKHISTORY($A196,TODAY()),2,FALSE())),VLOOKUP(TODAY()-1,STOCKHISTORY($A196,TODAY()-1),2,FALSE())),VLOOKUP(TODAY()-2,STOCKHISTORY($A196,TODAY()-2),2,FALSE())),$E106)</f>
        <v/>
      </c>
      <c r="G196" s="368" t="str">
        <f t="array" ref="G196">IFERROR(IFERROR(IFERROR(IF(TODAY()&gt;=$H195,VLOOKUP(XLOOKUP(G$115,dds!$2:$2,dds!$4:$4),STOCKHISTORY($A196,XLOOKUP(G$115,dds!$2:$2,dds!$4:$4)),2,FALSE()),VLOOKUP(TODAY(),STOCKHISTORY($A196,TODAY()),2,FALSE())),VLOOKUP(TODAY()-1,STOCKHISTORY($A196,TODAY()-1),2,FALSE())),VLOOKUP(TODAY()-2,STOCKHISTORY($A196,TODAY()-2),2,FALSE())),$E106)</f>
        <v/>
      </c>
      <c r="H196" s="368" t="str">
        <f t="array" ref="H196">IFERROR(IFERROR(IFERROR(IF(TODAY()&gt;=$H195,VLOOKUP(XLOOKUP(H$115,dds!$2:$2,dds!$4:$4),STOCKHISTORY($A196,XLOOKUP(H$115,dds!$2:$2,dds!$4:$4)),2,FALSE()),VLOOKUP(TODAY(),STOCKHISTORY($A196,TODAY()),2,FALSE())),VLOOKUP(TODAY()-1,STOCKHISTORY($A196,TODAY()-1),2,FALSE())),VLOOKUP(TODAY()-2,STOCKHISTORY($A196,TODAY()-2),2,FALSE())),$E106)</f>
        <v/>
      </c>
      <c r="I196" s="368" t="str">
        <f t="array" ref="I196">IFERROR(IFERROR(IFERROR(IF(TODAY()&gt;=$H195,VLOOKUP(XLOOKUP(I$115,dds!$2:$2,dds!$4:$4),STOCKHISTORY($A196,XLOOKUP(I$115,dds!$2:$2,dds!$4:$4)),2,FALSE()),VLOOKUP(TODAY(),STOCKHISTORY($A196,TODAY()),2,FALSE())),VLOOKUP(TODAY()-1,STOCKHISTORY($A196,TODAY()-1),2,FALSE())),VLOOKUP(TODAY()-2,STOCKHISTORY($A196,TODAY()-2),2,FALSE())),$E106)</f>
        <v/>
      </c>
      <c r="J196" s="368" t="str">
        <f t="array" ref="J196">IFERROR(IFERROR(IFERROR(IF(TODAY()&gt;=$H195,VLOOKUP(XLOOKUP(J$115,dds!$2:$2,dds!$4:$4),STOCKHISTORY($A196,XLOOKUP(J$115,dds!$2:$2,dds!$4:$4)),2,FALSE()),VLOOKUP(TODAY(),STOCKHISTORY($A196,TODAY()),2,FALSE())),VLOOKUP(TODAY()-1,STOCKHISTORY($A196,TODAY()-1),2,FALSE())),VLOOKUP(TODAY()-2,STOCKHISTORY($A196,TODAY()-2),2,FALSE())),$E106)</f>
        <v/>
      </c>
      <c r="K196" s="368" t="str">
        <f t="array" ref="K196">IFERROR(IFERROR(IFERROR(IF(TODAY()&gt;=$H195,VLOOKUP(XLOOKUP(K$115,dds!$2:$2,dds!$4:$4),STOCKHISTORY($A196,XLOOKUP(K$115,dds!$2:$2,dds!$4:$4)),2,FALSE()),VLOOKUP(TODAY(),STOCKHISTORY($A196,TODAY()),2,FALSE())),VLOOKUP(TODAY()-1,STOCKHISTORY($A196,TODAY()-1),2,FALSE())),VLOOKUP(TODAY()-2,STOCKHISTORY($A196,TODAY()-2),2,FALSE())),$E106)</f>
        <v/>
      </c>
      <c r="L196" s="368" t="str">
        <f t="array" ref="L196">IFERROR(IFERROR(IFERROR(IF(TODAY()&gt;=$H195,VLOOKUP(XLOOKUP(L$115,dds!$2:$2,dds!$4:$4),STOCKHISTORY($A196,XLOOKUP(L$115,dds!$2:$2,dds!$4:$4)),2,FALSE()),VLOOKUP(TODAY(),STOCKHISTORY($A196,TODAY()),2,FALSE())),VLOOKUP(TODAY()-1,STOCKHISTORY($A196,TODAY()-1),2,FALSE())),VLOOKUP(TODAY()-2,STOCKHISTORY($A196,TODAY()-2),2,FALSE())),$E106)</f>
        <v/>
      </c>
      <c r="M196" s="368" t="str">
        <f t="array" ref="M196">IFERROR(IFERROR(IFERROR(IF(TODAY()&gt;=$H195,VLOOKUP(XLOOKUP(M$115,dds!$2:$2,dds!$4:$4),STOCKHISTORY($A196,XLOOKUP(M$115,dds!$2:$2,dds!$4:$4)),2,FALSE()),VLOOKUP(TODAY(),STOCKHISTORY($A196,TODAY()),2,FALSE())),VLOOKUP(TODAY()-1,STOCKHISTORY($A196,TODAY()-1),2,FALSE())),VLOOKUP(TODAY()-2,STOCKHISTORY($A196,TODAY()-2),2,FALSE())),$E106)</f>
        <v/>
      </c>
      <c r="N196" s="368" t="str">
        <f t="array" ref="N196">IFERROR(IFERROR(IFERROR(IF(TODAY()&gt;=$H195,VLOOKUP(XLOOKUP(N$115,dds!$2:$2,dds!$4:$4),STOCKHISTORY($A196,XLOOKUP(N$115,dds!$2:$2,dds!$4:$4)),2,FALSE()),VLOOKUP(TODAY(),STOCKHISTORY($A196,TODAY()),2,FALSE())),VLOOKUP(TODAY()-1,STOCKHISTORY($A196,TODAY()-1),2,FALSE())),VLOOKUP(TODAY()-2,STOCKHISTORY($A196,TODAY()-2),2,FALSE())),$E106)</f>
        <v/>
      </c>
      <c r="O196" s="368" t="str">
        <f t="array" ref="O196">IFERROR(IFERROR(IFERROR(IF(TODAY()&gt;=$H195,VLOOKUP(XLOOKUP(O$115,dds!$2:$2,dds!$4:$4),STOCKHISTORY($A196,XLOOKUP(O$115,dds!$2:$2,dds!$4:$4)),2,FALSE()),VLOOKUP(TODAY(),STOCKHISTORY($A196,TODAY()),2,FALSE())),VLOOKUP(TODAY()-1,STOCKHISTORY($A196,TODAY()-1),2,FALSE())),VLOOKUP(TODAY()-2,STOCKHISTORY($A196,TODAY()-2),2,FALSE())),$E106)</f>
        <v/>
      </c>
      <c r="P196" s="368" t="str">
        <f t="array" ref="P196">IFERROR(IFERROR(IFERROR(IF(TODAY()&gt;=$H195,VLOOKUP(XLOOKUP(P$115,dds!$2:$2,dds!$4:$4),STOCKHISTORY($A196,XLOOKUP(P$115,dds!$2:$2,dds!$4:$4)),2,FALSE()),VLOOKUP(TODAY(),STOCKHISTORY($A196,TODAY()),2,FALSE())),VLOOKUP(TODAY()-1,STOCKHISTORY($A196,TODAY()-1),2,FALSE())),VLOOKUP(TODAY()-2,STOCKHISTORY($A196,TODAY()-2),2,FALSE())),$E106)</f>
        <v/>
      </c>
      <c r="Q196" s="368" t="str">
        <f t="array" ref="Q196">IFERROR(IFERROR(IFERROR(IF(TODAY()&gt;=$H195,VLOOKUP(XLOOKUP(Q$115,dds!$2:$2,dds!$4:$4),STOCKHISTORY($A196,XLOOKUP(Q$115,dds!$2:$2,dds!$4:$4)),2,FALSE()),VLOOKUP(TODAY(),STOCKHISTORY($A196,TODAY()),2,FALSE())),VLOOKUP(TODAY()-1,STOCKHISTORY($A196,TODAY()-1),2,FALSE())),VLOOKUP(TODAY()-2,STOCKHISTORY($A196,TODAY()-2),2,FALSE())),$E106)</f>
        <v/>
      </c>
      <c r="R196" s="368" t="str">
        <f t="array" ref="R196">IFERROR(IFERROR(IFERROR(IF(TODAY()&gt;=$H195,VLOOKUP(XLOOKUP(R$115,dds!$2:$2,dds!$4:$4),STOCKHISTORY($A196,XLOOKUP(R$115,dds!$2:$2,dds!$4:$4)),2,FALSE()),VLOOKUP(TODAY(),STOCKHISTORY($A196,TODAY()),2,FALSE())),VLOOKUP(TODAY()-1,STOCKHISTORY($A196,TODAY()-1),2,FALSE())),VLOOKUP(TODAY()-2,STOCKHISTORY($A196,TODAY()-2),2,FALSE())),$E106)</f>
        <v/>
      </c>
      <c r="S196" s="368" t="str">
        <f t="array" ref="S196">IFERROR(IFERROR(IFERROR(IF(TODAY()&gt;=$H195,VLOOKUP(XLOOKUP(S$115,dds!$2:$2,dds!$4:$4),STOCKHISTORY($A196,XLOOKUP(S$115,dds!$2:$2,dds!$4:$4)),2,FALSE()),VLOOKUP(TODAY(),STOCKHISTORY($A196,TODAY()),2,FALSE())),VLOOKUP(TODAY()-1,STOCKHISTORY($A196,TODAY()-1),2,FALSE())),VLOOKUP(TODAY()-2,STOCKHISTORY($A196,TODAY()-2),2,FALSE())),$E106)</f>
        <v/>
      </c>
      <c r="T196" s="368" t="str">
        <f t="array" ref="T196">IFERROR(IFERROR(IFERROR(IF(TODAY()&gt;=$H195,VLOOKUP(XLOOKUP(T$115,dds!$2:$2,dds!$4:$4),STOCKHISTORY($A196,XLOOKUP(T$115,dds!$2:$2,dds!$4:$4)),2,FALSE()),VLOOKUP(TODAY(),STOCKHISTORY($A196,TODAY()),2,FALSE())),VLOOKUP(TODAY()-1,STOCKHISTORY($A196,TODAY()-1),2,FALSE())),VLOOKUP(TODAY()-2,STOCKHISTORY($A196,TODAY()-2),2,FALSE())),$E106)</f>
        <v/>
      </c>
      <c r="U196" s="368" t="str">
        <f t="array" ref="U196">IFERROR(IFERROR(IFERROR(IF(TODAY()&gt;=$H195,VLOOKUP(XLOOKUP(U$115,dds!$2:$2,dds!$4:$4),STOCKHISTORY($A196,XLOOKUP(U$115,dds!$2:$2,dds!$4:$4)),2,FALSE()),VLOOKUP(TODAY(),STOCKHISTORY($A196,TODAY()),2,FALSE())),VLOOKUP(TODAY()-1,STOCKHISTORY($A196,TODAY()-1),2,FALSE())),VLOOKUP(TODAY()-2,STOCKHISTORY($A196,TODAY()-2),2,FALSE())),$E106)</f>
        <v/>
      </c>
      <c r="V196" s="368" t="str">
        <f t="array" ref="V196">IFERROR(IFERROR(IFERROR(IF(TODAY()&gt;=$H195,VLOOKUP(XLOOKUP(V$115,dds!$2:$2,dds!$4:$4),STOCKHISTORY($A196,XLOOKUP(V$115,dds!$2:$2,dds!$4:$4)),2,FALSE()),VLOOKUP(TODAY(),STOCKHISTORY($A196,TODAY()),2,FALSE())),VLOOKUP(TODAY()-1,STOCKHISTORY($A196,TODAY()-1),2,FALSE())),VLOOKUP(TODAY()-2,STOCKHISTORY($A196,TODAY()-2),2,FALSE())),$E106)</f>
        <v/>
      </c>
      <c r="W196" s="368" t="str">
        <f t="array" ref="W196">IFERROR(IFERROR(IFERROR(IF(TODAY()&gt;=$H195,VLOOKUP(XLOOKUP(W$115,dds!$2:$2,dds!$4:$4),STOCKHISTORY($A196,XLOOKUP(W$115,dds!$2:$2,dds!$4:$4)),2,FALSE()),VLOOKUP(TODAY(),STOCKHISTORY($A196,TODAY()),2,FALSE())),VLOOKUP(TODAY()-1,STOCKHISTORY($A196,TODAY()-1),2,FALSE())),VLOOKUP(TODAY()-2,STOCKHISTORY($A196,TODAY()-2),2,FALSE())),$E106)</f>
        <v/>
      </c>
      <c r="X196" s="368" t="str">
        <f t="array" ref="X196">IFERROR(IFERROR(IFERROR(IF(TODAY()&gt;=$H195,VLOOKUP(XLOOKUP(X$115,dds!$2:$2,dds!$4:$4),STOCKHISTORY($A196,XLOOKUP(X$115,dds!$2:$2,dds!$4:$4)),2,FALSE()),VLOOKUP(TODAY(),STOCKHISTORY($A196,TODAY()),2,FALSE())),VLOOKUP(TODAY()-1,STOCKHISTORY($A196,TODAY()-1),2,FALSE())),VLOOKUP(TODAY()-2,STOCKHISTORY($A196,TODAY()-2),2,FALSE())),$E106)</f>
        <v/>
      </c>
      <c r="Y196" s="368" t="str">
        <f t="array" ref="Y196">IFERROR(IFERROR(IFERROR(IF(TODAY()&gt;=$H195,VLOOKUP(XLOOKUP(Y$115,dds!$2:$2,dds!$4:$4),STOCKHISTORY($A196,XLOOKUP(Y$115,dds!$2:$2,dds!$4:$4)),2,FALSE()),VLOOKUP(TODAY(),STOCKHISTORY($A196,TODAY()),2,FALSE())),VLOOKUP(TODAY()-1,STOCKHISTORY($A196,TODAY()-1),2,FALSE())),VLOOKUP(TODAY()-2,STOCKHISTORY($A196,TODAY()-2),2,FALSE())),$E106)</f>
        <v/>
      </c>
      <c r="Z196" s="368" t="str">
        <f t="array" ref="Z196">IFERROR(IFERROR(IFERROR(IF(TODAY()&gt;=$H195,VLOOKUP(XLOOKUP(Z$115,dds!$2:$2,dds!$4:$4),STOCKHISTORY($A196,XLOOKUP(Z$115,dds!$2:$2,dds!$4:$4)),2,FALSE()),VLOOKUP(TODAY(),STOCKHISTORY($A196,TODAY()),2,FALSE())),VLOOKUP(TODAY()-1,STOCKHISTORY($A196,TODAY()-1),2,FALSE())),VLOOKUP(TODAY()-2,STOCKHISTORY($A196,TODAY()-2),2,FALSE())),$E106)</f>
        <v/>
      </c>
      <c r="AA196" s="368" t="str">
        <f t="array" ref="AA196">IFERROR(IFERROR(IFERROR(IF(TODAY()&gt;=$H195,VLOOKUP(XLOOKUP(AA$115,dds!$2:$2,dds!$4:$4),STOCKHISTORY($A196,XLOOKUP(AA$115,dds!$2:$2,dds!$4:$4)),2,FALSE()),VLOOKUP(TODAY(),STOCKHISTORY($A196,TODAY()),2,FALSE())),VLOOKUP(TODAY()-1,STOCKHISTORY($A196,TODAY()-1),2,FALSE())),VLOOKUP(TODAY()-2,STOCKHISTORY($A196,TODAY()-2),2,FALSE())),$E106)</f>
        <v/>
      </c>
      <c r="AB196" s="368" t="str">
        <f t="array" ref="AB196">IFERROR(IFERROR(IFERROR(IF(TODAY()&gt;=$H195,VLOOKUP(XLOOKUP(AB$115,dds!$2:$2,dds!$4:$4),STOCKHISTORY($A196,XLOOKUP(AB$115,dds!$2:$2,dds!$4:$4)),2,FALSE()),VLOOKUP(TODAY(),STOCKHISTORY($A196,TODAY()),2,FALSE())),VLOOKUP(TODAY()-1,STOCKHISTORY($A196,TODAY()-1),2,FALSE())),VLOOKUP(TODAY()-2,STOCKHISTORY($A196,TODAY()-2),2,FALSE())),$E106)</f>
        <v/>
      </c>
      <c r="AC196" s="368" t="str">
        <f t="array" ref="AC196">IFERROR(IFERROR(IFERROR(IF(TODAY()&gt;=$H195,VLOOKUP(XLOOKUP(AC$115,dds!$2:$2,dds!$4:$4),STOCKHISTORY($A196,XLOOKUP(AC$115,dds!$2:$2,dds!$4:$4)),2,FALSE()),VLOOKUP(TODAY(),STOCKHISTORY($A196,TODAY()),2,FALSE())),VLOOKUP(TODAY()-1,STOCKHISTORY($A196,TODAY()-1),2,FALSE())),VLOOKUP(TODAY()-2,STOCKHISTORY($A196,TODAY()-2),2,FALSE())),$E106)</f>
        <v/>
      </c>
      <c r="AD196" s="368" t="str">
        <f t="array" ref="AD196">IFERROR(IFERROR(IFERROR(IF(TODAY()&gt;=$H195,VLOOKUP(XLOOKUP(AD$115,dds!$2:$2,dds!$4:$4),STOCKHISTORY($A196,XLOOKUP(AD$115,dds!$2:$2,dds!$4:$4)),2,FALSE()),VLOOKUP(TODAY(),STOCKHISTORY($A196,TODAY()),2,FALSE())),VLOOKUP(TODAY()-1,STOCKHISTORY($A196,TODAY()-1),2,FALSE())),VLOOKUP(TODAY()-2,STOCKHISTORY($A196,TODAY()-2),2,FALSE())),$E106)</f>
        <v/>
      </c>
      <c r="AE196" s="368" t="str">
        <f t="array" ref="AE196">IFERROR(IFERROR(IFERROR(IF(TODAY()&gt;=$H195,VLOOKUP(XLOOKUP(AE$115,dds!$2:$2,dds!$4:$4),STOCKHISTORY($A196,XLOOKUP(AE$115,dds!$2:$2,dds!$4:$4)),2,FALSE()),VLOOKUP(TODAY(),STOCKHISTORY($A196,TODAY()),2,FALSE())),VLOOKUP(TODAY()-1,STOCKHISTORY($A196,TODAY()-1),2,FALSE())),VLOOKUP(TODAY()-2,STOCKHISTORY($A196,TODAY()-2),2,FALSE())),$E106)</f>
        <v/>
      </c>
      <c r="AF196" s="368" t="str">
        <f t="array" ref="AF196">IFERROR(IFERROR(IFERROR(IF(TODAY()&gt;=$H195,VLOOKUP(XLOOKUP(AF$115,dds!$2:$2,dds!$4:$4),STOCKHISTORY($A196,XLOOKUP(AF$115,dds!$2:$2,dds!$4:$4)),2,FALSE()),VLOOKUP(TODAY(),STOCKHISTORY($A196,TODAY()),2,FALSE())),VLOOKUP(TODAY()-1,STOCKHISTORY($A196,TODAY()-1),2,FALSE())),VLOOKUP(TODAY()-2,STOCKHISTORY($A196,TODAY()-2),2,FALSE())),$E106)</f>
        <v/>
      </c>
      <c r="AG196" s="368" t="str">
        <f t="array" ref="AG196">IFERROR(IFERROR(IFERROR(IF(TODAY()&gt;=$H195,VLOOKUP(XLOOKUP(AG$115,dds!$2:$2,dds!$4:$4),STOCKHISTORY($A196,XLOOKUP(AG$115,dds!$2:$2,dds!$4:$4)),2,FALSE()),VLOOKUP(TODAY(),STOCKHISTORY($A196,TODAY()),2,FALSE())),VLOOKUP(TODAY()-1,STOCKHISTORY($A196,TODAY()-1),2,FALSE())),VLOOKUP(TODAY()-2,STOCKHISTORY($A196,TODAY()-2),2,FALSE())),$E106)</f>
        <v/>
      </c>
      <c r="AH196" s="368" t="str">
        <f t="array" ref="AH196">IFERROR(IFERROR(IFERROR(IF(TODAY()&gt;=$H195,VLOOKUP(XLOOKUP(AH$115,dds!$2:$2,dds!$4:$4),STOCKHISTORY($A196,XLOOKUP(AH$115,dds!$2:$2,dds!$4:$4)),2,FALSE()),VLOOKUP(TODAY(),STOCKHISTORY($A196,TODAY()),2,FALSE())),VLOOKUP(TODAY()-1,STOCKHISTORY($A196,TODAY()-1),2,FALSE())),VLOOKUP(TODAY()-2,STOCKHISTORY($A196,TODAY()-2),2,FALSE())),$E106)</f>
        <v/>
      </c>
      <c r="AI196" s="368" t="str">
        <f t="array" ref="AI196">IFERROR(IFERROR(IFERROR(IF(TODAY()&gt;=$H195,VLOOKUP(XLOOKUP(AI$115,dds!$2:$2,dds!$4:$4),STOCKHISTORY($A196,XLOOKUP(AI$115,dds!$2:$2,dds!$4:$4)),2,FALSE()),VLOOKUP(TODAY(),STOCKHISTORY($A196,TODAY()),2,FALSE())),VLOOKUP(TODAY()-1,STOCKHISTORY($A196,TODAY()-1),2,FALSE())),VLOOKUP(TODAY()-2,STOCKHISTORY($A196,TODAY()-2),2,FALSE())),$E106)</f>
        <v/>
      </c>
      <c r="AJ196" s="368" t="str">
        <f t="array" ref="AJ196">IFERROR(IFERROR(IFERROR(IF(TODAY()&gt;=$H195,VLOOKUP(XLOOKUP(AJ$115,dds!$2:$2,dds!$4:$4),STOCKHISTORY($A196,XLOOKUP(AJ$115,dds!$2:$2,dds!$4:$4)),2,FALSE()),VLOOKUP(TODAY(),STOCKHISTORY($A196,TODAY()),2,FALSE())),VLOOKUP(TODAY()-1,STOCKHISTORY($A196,TODAY()-1),2,FALSE())),VLOOKUP(TODAY()-2,STOCKHISTORY($A196,TODAY()-2),2,FALSE())),$E106)</f>
        <v/>
      </c>
      <c r="AK196" s="368" t="str">
        <f t="array" ref="AK196">IFERROR(IFERROR(IFERROR(IF(TODAY()&gt;=$H195,VLOOKUP(XLOOKUP(AK$115,dds!$2:$2,dds!$4:$4),STOCKHISTORY($A196,XLOOKUP(AK$115,dds!$2:$2,dds!$4:$4)),2,FALSE()),VLOOKUP(TODAY(),STOCKHISTORY($A196,TODAY()),2,FALSE())),VLOOKUP(TODAY()-1,STOCKHISTORY($A196,TODAY()-1),2,FALSE())),VLOOKUP(TODAY()-2,STOCKHISTORY($A196,TODAY()-2),2,FALSE())),$E106)</f>
        <v/>
      </c>
      <c r="AL196" s="368" t="str">
        <f t="array" ref="AL196">IFERROR(IFERROR(IFERROR(IF(TODAY()&gt;=$H195,VLOOKUP(XLOOKUP(AL$115,dds!$2:$2,dds!$4:$4),STOCKHISTORY($A196,XLOOKUP(AL$115,dds!$2:$2,dds!$4:$4)),2,FALSE()),VLOOKUP(TODAY(),STOCKHISTORY($A196,TODAY()),2,FALSE())),VLOOKUP(TODAY()-1,STOCKHISTORY($A196,TODAY()-1),2,FALSE())),VLOOKUP(TODAY()-2,STOCKHISTORY($A196,TODAY()-2),2,FALSE())),$E106)</f>
        <v/>
      </c>
      <c r="AM196" s="368" t="str">
        <f t="array" ref="AM196">IFERROR(IFERROR(IFERROR(IF(TODAY()&gt;=$H195,VLOOKUP(XLOOKUP(AM$115,dds!$2:$2,dds!$4:$4),STOCKHISTORY($A196,XLOOKUP(AM$115,dds!$2:$2,dds!$4:$4)),2,FALSE()),VLOOKUP(TODAY(),STOCKHISTORY($A196,TODAY()),2,FALSE())),VLOOKUP(TODAY()-1,STOCKHISTORY($A196,TODAY()-1),2,FALSE())),VLOOKUP(TODAY()-2,STOCKHISTORY($A196,TODAY()-2),2,FALSE())),$E106)</f>
        <v/>
      </c>
      <c r="AN196" s="368" t="str">
        <f t="array" ref="AN196">IFERROR(IFERROR(IFERROR(IF(TODAY()&gt;=$H195,VLOOKUP(XLOOKUP(AN$115,dds!$2:$2,dds!$4:$4),STOCKHISTORY($A196,XLOOKUP(AN$115,dds!$2:$2,dds!$4:$4)),2,FALSE()),VLOOKUP(TODAY(),STOCKHISTORY($A196,TODAY()),2,FALSE())),VLOOKUP(TODAY()-1,STOCKHISTORY($A196,TODAY()-1),2,FALSE())),VLOOKUP(TODAY()-2,STOCKHISTORY($A196,TODAY()-2),2,FALSE())),$E106)</f>
        <v/>
      </c>
      <c r="AO196" s="368" t="str">
        <f t="array" ref="AO196">IFERROR(IFERROR(IFERROR(IF(TODAY()&gt;=$H195,VLOOKUP(XLOOKUP(AO$115,dds!$2:$2,dds!$4:$4),STOCKHISTORY($A196,XLOOKUP(AO$115,dds!$2:$2,dds!$4:$4)),2,FALSE()),VLOOKUP(TODAY(),STOCKHISTORY($A196,TODAY()),2,FALSE())),VLOOKUP(TODAY()-1,STOCKHISTORY($A196,TODAY()-1),2,FALSE())),VLOOKUP(TODAY()-2,STOCKHISTORY($A196,TODAY()-2),2,FALSE())),$E106)</f>
        <v/>
      </c>
      <c r="AP196" s="368" t="str">
        <f t="array" ref="AP196">IFERROR(IFERROR(IFERROR(IF(TODAY()&gt;=$H195,VLOOKUP(XLOOKUP(AP$115,dds!$2:$2,dds!$4:$4),STOCKHISTORY($A196,XLOOKUP(AP$115,dds!$2:$2,dds!$4:$4)),2,FALSE()),VLOOKUP(TODAY(),STOCKHISTORY($A196,TODAY()),2,FALSE())),VLOOKUP(TODAY()-1,STOCKHISTORY($A196,TODAY()-1),2,FALSE())),VLOOKUP(TODAY()-2,STOCKHISTORY($A196,TODAY()-2),2,FALSE())),$E106)</f>
        <v/>
      </c>
      <c r="AQ196" s="368" t="str">
        <f t="array" ref="AQ196">IFERROR(IFERROR(IFERROR(IF(TODAY()&gt;=$H195,VLOOKUP(XLOOKUP(AQ$115,dds!$2:$2,dds!$4:$4),STOCKHISTORY($A196,XLOOKUP(AQ$115,dds!$2:$2,dds!$4:$4)),2,FALSE()),VLOOKUP(TODAY(),STOCKHISTORY($A196,TODAY()),2,FALSE())),VLOOKUP(TODAY()-1,STOCKHISTORY($A196,TODAY()-1),2,FALSE())),VLOOKUP(TODAY()-2,STOCKHISTORY($A196,TODAY()-2),2,FALSE())),$E106)</f>
        <v/>
      </c>
      <c r="AR196" s="368" t="str">
        <f t="array" ref="AR196">IFERROR(IFERROR(IFERROR(IF(TODAY()&gt;=$H195,VLOOKUP(XLOOKUP(AR$115,dds!$2:$2,dds!$4:$4),STOCKHISTORY($A196,XLOOKUP(AR$115,dds!$2:$2,dds!$4:$4)),2,FALSE()),VLOOKUP(TODAY(),STOCKHISTORY($A196,TODAY()),2,FALSE())),VLOOKUP(TODAY()-1,STOCKHISTORY($A196,TODAY()-1),2,FALSE())),VLOOKUP(TODAY()-2,STOCKHISTORY($A196,TODAY()-2),2,FALSE())),$E106)</f>
        <v/>
      </c>
      <c r="AS196" s="368" t="str">
        <f t="array" ref="AS196">IFERROR(IFERROR(IFERROR(IF(TODAY()&gt;=$H195,VLOOKUP(XLOOKUP(AS$115,dds!$2:$2,dds!$4:$4),STOCKHISTORY($A196,XLOOKUP(AS$115,dds!$2:$2,dds!$4:$4)),2,FALSE()),VLOOKUP(TODAY(),STOCKHISTORY($A196,TODAY()),2,FALSE())),VLOOKUP(TODAY()-1,STOCKHISTORY($A196,TODAY()-1),2,FALSE())),VLOOKUP(TODAY()-2,STOCKHISTORY($A196,TODAY()-2),2,FALSE())),$E106)</f>
        <v/>
      </c>
      <c r="AT196" s="368" t="str">
        <f t="array" ref="AT196">IFERROR(IFERROR(IFERROR(IF(TODAY()&gt;=$H195,VLOOKUP(XLOOKUP(AT$115,dds!$2:$2,dds!$4:$4),STOCKHISTORY($A196,XLOOKUP(AT$115,dds!$2:$2,dds!$4:$4)),2,FALSE()),VLOOKUP(TODAY(),STOCKHISTORY($A196,TODAY()),2,FALSE())),VLOOKUP(TODAY()-1,STOCKHISTORY($A196,TODAY()-1),2,FALSE())),VLOOKUP(TODAY()-2,STOCKHISTORY($A196,TODAY()-2),2,FALSE())),$E106)</f>
        <v/>
      </c>
      <c r="AU196" s="368" t="str">
        <f t="array" ref="AU196">IFERROR(IFERROR(IFERROR(IF(TODAY()&gt;=$H195,VLOOKUP(XLOOKUP(AU$115,dds!$2:$2,dds!$4:$4),STOCKHISTORY($A196,XLOOKUP(AU$115,dds!$2:$2,dds!$4:$4)),2,FALSE()),VLOOKUP(TODAY(),STOCKHISTORY($A196,TODAY()),2,FALSE())),VLOOKUP(TODAY()-1,STOCKHISTORY($A196,TODAY()-1),2,FALSE())),VLOOKUP(TODAY()-2,STOCKHISTORY($A196,TODAY()-2),2,FALSE())),$E106)</f>
        <v/>
      </c>
      <c r="AV196" s="368" t="str">
        <f t="array" ref="AV196">IFERROR(IFERROR(IFERROR(IF(TODAY()&gt;=$H195,VLOOKUP(XLOOKUP(AV$115,dds!$2:$2,dds!$4:$4),STOCKHISTORY($A196,XLOOKUP(AV$115,dds!$2:$2,dds!$4:$4)),2,FALSE()),VLOOKUP(TODAY(),STOCKHISTORY($A196,TODAY()),2,FALSE())),VLOOKUP(TODAY()-1,STOCKHISTORY($A196,TODAY()-1),2,FALSE())),VLOOKUP(TODAY()-2,STOCKHISTORY($A196,TODAY()-2),2,FALSE())),$E106)</f>
        <v/>
      </c>
      <c r="AW196" s="368" t="str">
        <f t="array" ref="AW196">IFERROR(IFERROR(IFERROR(IF(TODAY()&gt;=$H195,VLOOKUP(XLOOKUP(AW$115,dds!$2:$2,dds!$4:$4),STOCKHISTORY($A196,XLOOKUP(AW$115,dds!$2:$2,dds!$4:$4)),2,FALSE()),VLOOKUP(TODAY(),STOCKHISTORY($A196,TODAY()),2,FALSE())),VLOOKUP(TODAY()-1,STOCKHISTORY($A196,TODAY()-1),2,FALSE())),VLOOKUP(TODAY()-2,STOCKHISTORY($A196,TODAY()-2),2,FALSE())),$E106)</f>
        <v/>
      </c>
      <c r="AX196" s="368" t="str">
        <f t="array" ref="AX196">IFERROR(IFERROR(IFERROR(IF(TODAY()&gt;=$H195,VLOOKUP(XLOOKUP(AX$115,dds!$2:$2,dds!$4:$4),STOCKHISTORY($A196,XLOOKUP(AX$115,dds!$2:$2,dds!$4:$4)),2,FALSE()),VLOOKUP(TODAY(),STOCKHISTORY($A196,TODAY()),2,FALSE())),VLOOKUP(TODAY()-1,STOCKHISTORY($A196,TODAY()-1),2,FALSE())),VLOOKUP(TODAY()-2,STOCKHISTORY($A196,TODAY()-2),2,FALSE())),$E106)</f>
        <v/>
      </c>
      <c r="AY196" s="368" t="str">
        <f t="array" ref="AY196">IFERROR(IFERROR(IFERROR(IF(TODAY()&gt;=$H195,VLOOKUP(XLOOKUP(AY$115,dds!$2:$2,dds!$4:$4),STOCKHISTORY($A196,XLOOKUP(AY$115,dds!$2:$2,dds!$4:$4)),2,FALSE()),VLOOKUP(TODAY(),STOCKHISTORY($A196,TODAY()),2,FALSE())),VLOOKUP(TODAY()-1,STOCKHISTORY($A196,TODAY()-1),2,FALSE())),VLOOKUP(TODAY()-2,STOCKHISTORY($A196,TODAY()-2),2,FALSE())),$E106)</f>
        <v/>
      </c>
      <c r="AZ196" s="368" t="str">
        <f t="array" ref="AZ196">IFERROR(IFERROR(IFERROR(IF(TODAY()&gt;=$H195,VLOOKUP(XLOOKUP(AZ$115,dds!$2:$2,dds!$4:$4),STOCKHISTORY($A196,XLOOKUP(AZ$115,dds!$2:$2,dds!$4:$4)),2,FALSE()),VLOOKUP(TODAY(),STOCKHISTORY($A196,TODAY()),2,FALSE())),VLOOKUP(TODAY()-1,STOCKHISTORY($A196,TODAY()-1),2,FALSE())),VLOOKUP(TODAY()-2,STOCKHISTORY($A196,TODAY()-2),2,FALSE())),$E106)</f>
        <v/>
      </c>
      <c r="BA196" s="368" t="str">
        <f t="array" ref="BA196">IFERROR(IFERROR(IFERROR(IF(TODAY()&gt;=$H195,VLOOKUP(XLOOKUP(BA$115,dds!$2:$2,dds!$4:$4),STOCKHISTORY($A196,XLOOKUP(BA$115,dds!$2:$2,dds!$4:$4)),2,FALSE()),VLOOKUP(TODAY(),STOCKHISTORY($A196,TODAY()),2,FALSE())),VLOOKUP(TODAY()-1,STOCKHISTORY($A196,TODAY()-1),2,FALSE())),VLOOKUP(TODAY()-2,STOCKHISTORY($A196,TODAY()-2),2,FALSE())),$E106)</f>
        <v/>
      </c>
      <c r="BB196" s="368" t="str">
        <f t="array" ref="BB196">IFERROR(IFERROR(IFERROR(IF(TODAY()&gt;=$H195,VLOOKUP(XLOOKUP(BB$115,dds!$2:$2,dds!$4:$4),STOCKHISTORY($A196,XLOOKUP(BB$115,dds!$2:$2,dds!$4:$4)),2,FALSE()),VLOOKUP(TODAY(),STOCKHISTORY($A196,TODAY()),2,FALSE())),VLOOKUP(TODAY()-1,STOCKHISTORY($A196,TODAY()-1),2,FALSE())),VLOOKUP(TODAY()-2,STOCKHISTORY($A196,TODAY()-2),2,FALSE())),$E106)</f>
        <v/>
      </c>
      <c r="BC196" s="368" t="str">
        <f t="array" ref="BC196">IFERROR(IFERROR(IFERROR(IF(TODAY()&gt;=$H195,VLOOKUP(XLOOKUP(BC$115,dds!$2:$2,dds!$4:$4),STOCKHISTORY($A196,XLOOKUP(BC$115,dds!$2:$2,dds!$4:$4)),2,FALSE()),VLOOKUP(TODAY(),STOCKHISTORY($A196,TODAY()),2,FALSE())),VLOOKUP(TODAY()-1,STOCKHISTORY($A196,TODAY()-1),2,FALSE())),VLOOKUP(TODAY()-2,STOCKHISTORY($A196,TODAY()-2),2,FALSE())),$E106)</f>
        <v/>
      </c>
      <c r="BD196" s="368" t="str">
        <f t="array" ref="BD196">IFERROR(IFERROR(IFERROR(IF(TODAY()&gt;=$H195,VLOOKUP(XLOOKUP(BD$115,dds!$2:$2,dds!$4:$4),STOCKHISTORY($A196,XLOOKUP(BD$115,dds!$2:$2,dds!$4:$4)),2,FALSE()),VLOOKUP(TODAY(),STOCKHISTORY($A196,TODAY()),2,FALSE())),VLOOKUP(TODAY()-1,STOCKHISTORY($A196,TODAY()-1),2,FALSE())),VLOOKUP(TODAY()-2,STOCKHISTORY($A196,TODAY()-2),2,FALSE())),$E106)</f>
        <v/>
      </c>
      <c r="BE196" s="368" t="str">
        <f t="array" ref="BE196">IFERROR(IFERROR(IFERROR(IF(TODAY()&gt;=$H195,VLOOKUP(XLOOKUP(BE$115,dds!$2:$2,dds!$4:$4),STOCKHISTORY($A196,XLOOKUP(BE$115,dds!$2:$2,dds!$4:$4)),2,FALSE()),VLOOKUP(TODAY(),STOCKHISTORY($A196,TODAY()),2,FALSE())),VLOOKUP(TODAY()-1,STOCKHISTORY($A196,TODAY()-1),2,FALSE())),VLOOKUP(TODAY()-2,STOCKHISTORY($A196,TODAY()-2),2,FALSE())),$E106)</f>
        <v/>
      </c>
      <c r="BF196" s="368" t="str">
        <f t="array" ref="BF196">IFERROR(IFERROR(IFERROR(IF(TODAY()&gt;=$H195,VLOOKUP(XLOOKUP(BF$115,dds!$2:$2,dds!$4:$4),STOCKHISTORY($A196,XLOOKUP(BF$115,dds!$2:$2,dds!$4:$4)),2,FALSE()),VLOOKUP(TODAY(),STOCKHISTORY($A196,TODAY()),2,FALSE())),VLOOKUP(TODAY()-1,STOCKHISTORY($A196,TODAY()-1),2,FALSE())),VLOOKUP(TODAY()-2,STOCKHISTORY($A196,TODAY()-2),2,FALSE())),$E106)</f>
        <v/>
      </c>
      <c r="BG196" s="368" t="str">
        <f t="array" ref="BG196">IFERROR(IFERROR(IFERROR(IF(TODAY()&gt;=$H195,VLOOKUP(XLOOKUP(BG$115,dds!$2:$2,dds!$4:$4),STOCKHISTORY($A196,XLOOKUP(BG$115,dds!$2:$2,dds!$4:$4)),2,FALSE()),VLOOKUP(TODAY(),STOCKHISTORY($A196,TODAY()),2,FALSE())),VLOOKUP(TODAY()-1,STOCKHISTORY($A196,TODAY()-1),2,FALSE())),VLOOKUP(TODAY()-2,STOCKHISTORY($A196,TODAY()-2),2,FALSE())),$E106)</f>
        <v/>
      </c>
      <c r="BH196" s="368" t="str">
        <f t="array" ref="BH196">IFERROR(IFERROR(IFERROR(IF(TODAY()&gt;=$H195,VLOOKUP(XLOOKUP(BH$115,dds!$2:$2,dds!$4:$4),STOCKHISTORY($A196,XLOOKUP(BH$115,dds!$2:$2,dds!$4:$4)),2,FALSE()),VLOOKUP(TODAY(),STOCKHISTORY($A196,TODAY()),2,FALSE())),VLOOKUP(TODAY()-1,STOCKHISTORY($A196,TODAY()-1),2,FALSE())),VLOOKUP(TODAY()-2,STOCKHISTORY($A196,TODAY()-2),2,FALSE())),$E106)</f>
        <v/>
      </c>
      <c r="BI196" s="368" t="str">
        <f t="array" ref="BI196">IFERROR(IFERROR(IFERROR(IF(TODAY()&gt;=$H195,VLOOKUP(XLOOKUP(BI$115,dds!$2:$2,dds!$4:$4),STOCKHISTORY($A196,XLOOKUP(BI$115,dds!$2:$2,dds!$4:$4)),2,FALSE()),VLOOKUP(TODAY(),STOCKHISTORY($A196,TODAY()),2,FALSE())),VLOOKUP(TODAY()-1,STOCKHISTORY($A196,TODAY()-1),2,FALSE())),VLOOKUP(TODAY()-2,STOCKHISTORY($A196,TODAY()-2),2,FALSE())),$E106)</f>
        <v/>
      </c>
      <c r="BJ196" s="368" t="str">
        <f t="array" ref="BJ196">IFERROR(IFERROR(IFERROR(IF(TODAY()&gt;=$H195,VLOOKUP(XLOOKUP(BJ$115,dds!$2:$2,dds!$4:$4),STOCKHISTORY($A196,XLOOKUP(BJ$115,dds!$2:$2,dds!$4:$4)),2,FALSE()),VLOOKUP(TODAY(),STOCKHISTORY($A196,TODAY()),2,FALSE())),VLOOKUP(TODAY()-1,STOCKHISTORY($A196,TODAY()-1),2,FALSE())),VLOOKUP(TODAY()-2,STOCKHISTORY($A196,TODAY()-2),2,FALSE())),$E106)</f>
        <v/>
      </c>
      <c r="BK196" s="368" t="str">
        <f t="array" ref="BK196">IFERROR(IFERROR(IFERROR(IF(TODAY()&gt;=$H195,VLOOKUP(XLOOKUP(BK$115,dds!$2:$2,dds!$4:$4),STOCKHISTORY($A196,XLOOKUP(BK$115,dds!$2:$2,dds!$4:$4)),2,FALSE()),VLOOKUP(TODAY(),STOCKHISTORY($A196,TODAY()),2,FALSE())),VLOOKUP(TODAY()-1,STOCKHISTORY($A196,TODAY()-1),2,FALSE())),VLOOKUP(TODAY()-2,STOCKHISTORY($A196,TODAY()-2),2,FALSE())),$E106)</f>
        <v/>
      </c>
      <c r="BL196" s="368" t="str">
        <f t="array" ref="BL196">IFERROR(IFERROR(IFERROR(IF(TODAY()&gt;=$H195,VLOOKUP(XLOOKUP(BL$115,dds!$2:$2,dds!$4:$4),STOCKHISTORY($A196,XLOOKUP(BL$115,dds!$2:$2,dds!$4:$4)),2,FALSE()),VLOOKUP(TODAY(),STOCKHISTORY($A196,TODAY()),2,FALSE())),VLOOKUP(TODAY()-1,STOCKHISTORY($A196,TODAY()-1),2,FALSE())),VLOOKUP(TODAY()-2,STOCKHISTORY($A196,TODAY()-2),2,FALSE())),$E106)</f>
        <v/>
      </c>
    </row>
    <row r="197" ht="14.25" customHeight="1">
      <c r="A197" s="367"/>
      <c r="B197" s="367"/>
      <c r="C197" s="440" t="str">
        <f t="shared" si="2"/>
        <v/>
      </c>
      <c r="D197" s="367"/>
      <c r="E197" s="368" t="str">
        <f t="array" ref="E197">IFERROR(IFERROR(IFERROR(IF(TODAY()&gt;=$H196,VLOOKUP(XLOOKUP(E$115,dds!$2:$2,dds!$4:$4),STOCKHISTORY($A197,XLOOKUP(E$115,dds!$2:$2,dds!$4:$4)),2,FALSE()),VLOOKUP(TODAY(),STOCKHISTORY($A197,TODAY()),2,FALSE())),VLOOKUP(TODAY()-1,STOCKHISTORY($A197,TODAY()-1),2,FALSE())),VLOOKUP(TODAY()-2,STOCKHISTORY($A197,TODAY()-2),2,FALSE())),$E107)</f>
        <v/>
      </c>
      <c r="F197" s="368" t="str">
        <f t="array" ref="F197">IFERROR(IFERROR(IFERROR(IF(TODAY()&gt;=$H196,VLOOKUP(XLOOKUP(F$115,dds!$2:$2,dds!$4:$4),STOCKHISTORY($A197,XLOOKUP(F$115,dds!$2:$2,dds!$4:$4)),2,FALSE()),VLOOKUP(TODAY(),STOCKHISTORY($A197,TODAY()),2,FALSE())),VLOOKUP(TODAY()-1,STOCKHISTORY($A197,TODAY()-1),2,FALSE())),VLOOKUP(TODAY()-2,STOCKHISTORY($A197,TODAY()-2),2,FALSE())),$E107)</f>
        <v/>
      </c>
      <c r="G197" s="368" t="str">
        <f t="array" ref="G197">IFERROR(IFERROR(IFERROR(IF(TODAY()&gt;=$H196,VLOOKUP(XLOOKUP(G$115,dds!$2:$2,dds!$4:$4),STOCKHISTORY($A197,XLOOKUP(G$115,dds!$2:$2,dds!$4:$4)),2,FALSE()),VLOOKUP(TODAY(),STOCKHISTORY($A197,TODAY()),2,FALSE())),VLOOKUP(TODAY()-1,STOCKHISTORY($A197,TODAY()-1),2,FALSE())),VLOOKUP(TODAY()-2,STOCKHISTORY($A197,TODAY()-2),2,FALSE())),$E107)</f>
        <v/>
      </c>
      <c r="H197" s="368" t="str">
        <f t="array" ref="H197">IFERROR(IFERROR(IFERROR(IF(TODAY()&gt;=$H196,VLOOKUP(XLOOKUP(H$115,dds!$2:$2,dds!$4:$4),STOCKHISTORY($A197,XLOOKUP(H$115,dds!$2:$2,dds!$4:$4)),2,FALSE()),VLOOKUP(TODAY(),STOCKHISTORY($A197,TODAY()),2,FALSE())),VLOOKUP(TODAY()-1,STOCKHISTORY($A197,TODAY()-1),2,FALSE())),VLOOKUP(TODAY()-2,STOCKHISTORY($A197,TODAY()-2),2,FALSE())),$E107)</f>
        <v/>
      </c>
      <c r="I197" s="368" t="str">
        <f t="array" ref="I197">IFERROR(IFERROR(IFERROR(IF(TODAY()&gt;=$H196,VLOOKUP(XLOOKUP(I$115,dds!$2:$2,dds!$4:$4),STOCKHISTORY($A197,XLOOKUP(I$115,dds!$2:$2,dds!$4:$4)),2,FALSE()),VLOOKUP(TODAY(),STOCKHISTORY($A197,TODAY()),2,FALSE())),VLOOKUP(TODAY()-1,STOCKHISTORY($A197,TODAY()-1),2,FALSE())),VLOOKUP(TODAY()-2,STOCKHISTORY($A197,TODAY()-2),2,FALSE())),$E107)</f>
        <v/>
      </c>
      <c r="J197" s="368" t="str">
        <f t="array" ref="J197">IFERROR(IFERROR(IFERROR(IF(TODAY()&gt;=$H196,VLOOKUP(XLOOKUP(J$115,dds!$2:$2,dds!$4:$4),STOCKHISTORY($A197,XLOOKUP(J$115,dds!$2:$2,dds!$4:$4)),2,FALSE()),VLOOKUP(TODAY(),STOCKHISTORY($A197,TODAY()),2,FALSE())),VLOOKUP(TODAY()-1,STOCKHISTORY($A197,TODAY()-1),2,FALSE())),VLOOKUP(TODAY()-2,STOCKHISTORY($A197,TODAY()-2),2,FALSE())),$E107)</f>
        <v/>
      </c>
      <c r="K197" s="368" t="str">
        <f t="array" ref="K197">IFERROR(IFERROR(IFERROR(IF(TODAY()&gt;=$H196,VLOOKUP(XLOOKUP(K$115,dds!$2:$2,dds!$4:$4),STOCKHISTORY($A197,XLOOKUP(K$115,dds!$2:$2,dds!$4:$4)),2,FALSE()),VLOOKUP(TODAY(),STOCKHISTORY($A197,TODAY()),2,FALSE())),VLOOKUP(TODAY()-1,STOCKHISTORY($A197,TODAY()-1),2,FALSE())),VLOOKUP(TODAY()-2,STOCKHISTORY($A197,TODAY()-2),2,FALSE())),$E107)</f>
        <v/>
      </c>
      <c r="L197" s="368" t="str">
        <f t="array" ref="L197">IFERROR(IFERROR(IFERROR(IF(TODAY()&gt;=$H196,VLOOKUP(XLOOKUP(L$115,dds!$2:$2,dds!$4:$4),STOCKHISTORY($A197,XLOOKUP(L$115,dds!$2:$2,dds!$4:$4)),2,FALSE()),VLOOKUP(TODAY(),STOCKHISTORY($A197,TODAY()),2,FALSE())),VLOOKUP(TODAY()-1,STOCKHISTORY($A197,TODAY()-1),2,FALSE())),VLOOKUP(TODAY()-2,STOCKHISTORY($A197,TODAY()-2),2,FALSE())),$E107)</f>
        <v/>
      </c>
      <c r="M197" s="368" t="str">
        <f t="array" ref="M197">IFERROR(IFERROR(IFERROR(IF(TODAY()&gt;=$H196,VLOOKUP(XLOOKUP(M$115,dds!$2:$2,dds!$4:$4),STOCKHISTORY($A197,XLOOKUP(M$115,dds!$2:$2,dds!$4:$4)),2,FALSE()),VLOOKUP(TODAY(),STOCKHISTORY($A197,TODAY()),2,FALSE())),VLOOKUP(TODAY()-1,STOCKHISTORY($A197,TODAY()-1),2,FALSE())),VLOOKUP(TODAY()-2,STOCKHISTORY($A197,TODAY()-2),2,FALSE())),$E107)</f>
        <v/>
      </c>
      <c r="N197" s="368" t="str">
        <f t="array" ref="N197">IFERROR(IFERROR(IFERROR(IF(TODAY()&gt;=$H196,VLOOKUP(XLOOKUP(N$115,dds!$2:$2,dds!$4:$4),STOCKHISTORY($A197,XLOOKUP(N$115,dds!$2:$2,dds!$4:$4)),2,FALSE()),VLOOKUP(TODAY(),STOCKHISTORY($A197,TODAY()),2,FALSE())),VLOOKUP(TODAY()-1,STOCKHISTORY($A197,TODAY()-1),2,FALSE())),VLOOKUP(TODAY()-2,STOCKHISTORY($A197,TODAY()-2),2,FALSE())),$E107)</f>
        <v/>
      </c>
      <c r="O197" s="368" t="str">
        <f t="array" ref="O197">IFERROR(IFERROR(IFERROR(IF(TODAY()&gt;=$H196,VLOOKUP(XLOOKUP(O$115,dds!$2:$2,dds!$4:$4),STOCKHISTORY($A197,XLOOKUP(O$115,dds!$2:$2,dds!$4:$4)),2,FALSE()),VLOOKUP(TODAY(),STOCKHISTORY($A197,TODAY()),2,FALSE())),VLOOKUP(TODAY()-1,STOCKHISTORY($A197,TODAY()-1),2,FALSE())),VLOOKUP(TODAY()-2,STOCKHISTORY($A197,TODAY()-2),2,FALSE())),$E107)</f>
        <v/>
      </c>
      <c r="P197" s="368" t="str">
        <f t="array" ref="P197">IFERROR(IFERROR(IFERROR(IF(TODAY()&gt;=$H196,VLOOKUP(XLOOKUP(P$115,dds!$2:$2,dds!$4:$4),STOCKHISTORY($A197,XLOOKUP(P$115,dds!$2:$2,dds!$4:$4)),2,FALSE()),VLOOKUP(TODAY(),STOCKHISTORY($A197,TODAY()),2,FALSE())),VLOOKUP(TODAY()-1,STOCKHISTORY($A197,TODAY()-1),2,FALSE())),VLOOKUP(TODAY()-2,STOCKHISTORY($A197,TODAY()-2),2,FALSE())),$E107)</f>
        <v/>
      </c>
      <c r="Q197" s="368" t="str">
        <f t="array" ref="Q197">IFERROR(IFERROR(IFERROR(IF(TODAY()&gt;=$H196,VLOOKUP(XLOOKUP(Q$115,dds!$2:$2,dds!$4:$4),STOCKHISTORY($A197,XLOOKUP(Q$115,dds!$2:$2,dds!$4:$4)),2,FALSE()),VLOOKUP(TODAY(),STOCKHISTORY($A197,TODAY()),2,FALSE())),VLOOKUP(TODAY()-1,STOCKHISTORY($A197,TODAY()-1),2,FALSE())),VLOOKUP(TODAY()-2,STOCKHISTORY($A197,TODAY()-2),2,FALSE())),$E107)</f>
        <v/>
      </c>
      <c r="R197" s="368" t="str">
        <f t="array" ref="R197">IFERROR(IFERROR(IFERROR(IF(TODAY()&gt;=$H196,VLOOKUP(XLOOKUP(R$115,dds!$2:$2,dds!$4:$4),STOCKHISTORY($A197,XLOOKUP(R$115,dds!$2:$2,dds!$4:$4)),2,FALSE()),VLOOKUP(TODAY(),STOCKHISTORY($A197,TODAY()),2,FALSE())),VLOOKUP(TODAY()-1,STOCKHISTORY($A197,TODAY()-1),2,FALSE())),VLOOKUP(TODAY()-2,STOCKHISTORY($A197,TODAY()-2),2,FALSE())),$E107)</f>
        <v/>
      </c>
      <c r="S197" s="368" t="str">
        <f t="array" ref="S197">IFERROR(IFERROR(IFERROR(IF(TODAY()&gt;=$H196,VLOOKUP(XLOOKUP(S$115,dds!$2:$2,dds!$4:$4),STOCKHISTORY($A197,XLOOKUP(S$115,dds!$2:$2,dds!$4:$4)),2,FALSE()),VLOOKUP(TODAY(),STOCKHISTORY($A197,TODAY()),2,FALSE())),VLOOKUP(TODAY()-1,STOCKHISTORY($A197,TODAY()-1),2,FALSE())),VLOOKUP(TODAY()-2,STOCKHISTORY($A197,TODAY()-2),2,FALSE())),$E107)</f>
        <v/>
      </c>
      <c r="T197" s="368" t="str">
        <f t="array" ref="T197">IFERROR(IFERROR(IFERROR(IF(TODAY()&gt;=$H196,VLOOKUP(XLOOKUP(T$115,dds!$2:$2,dds!$4:$4),STOCKHISTORY($A197,XLOOKUP(T$115,dds!$2:$2,dds!$4:$4)),2,FALSE()),VLOOKUP(TODAY(),STOCKHISTORY($A197,TODAY()),2,FALSE())),VLOOKUP(TODAY()-1,STOCKHISTORY($A197,TODAY()-1),2,FALSE())),VLOOKUP(TODAY()-2,STOCKHISTORY($A197,TODAY()-2),2,FALSE())),$E107)</f>
        <v/>
      </c>
      <c r="U197" s="368" t="str">
        <f t="array" ref="U197">IFERROR(IFERROR(IFERROR(IF(TODAY()&gt;=$H196,VLOOKUP(XLOOKUP(U$115,dds!$2:$2,dds!$4:$4),STOCKHISTORY($A197,XLOOKUP(U$115,dds!$2:$2,dds!$4:$4)),2,FALSE()),VLOOKUP(TODAY(),STOCKHISTORY($A197,TODAY()),2,FALSE())),VLOOKUP(TODAY()-1,STOCKHISTORY($A197,TODAY()-1),2,FALSE())),VLOOKUP(TODAY()-2,STOCKHISTORY($A197,TODAY()-2),2,FALSE())),$E107)</f>
        <v/>
      </c>
      <c r="V197" s="368" t="str">
        <f t="array" ref="V197">IFERROR(IFERROR(IFERROR(IF(TODAY()&gt;=$H196,VLOOKUP(XLOOKUP(V$115,dds!$2:$2,dds!$4:$4),STOCKHISTORY($A197,XLOOKUP(V$115,dds!$2:$2,dds!$4:$4)),2,FALSE()),VLOOKUP(TODAY(),STOCKHISTORY($A197,TODAY()),2,FALSE())),VLOOKUP(TODAY()-1,STOCKHISTORY($A197,TODAY()-1),2,FALSE())),VLOOKUP(TODAY()-2,STOCKHISTORY($A197,TODAY()-2),2,FALSE())),$E107)</f>
        <v/>
      </c>
      <c r="W197" s="368" t="str">
        <f t="array" ref="W197">IFERROR(IFERROR(IFERROR(IF(TODAY()&gt;=$H196,VLOOKUP(XLOOKUP(W$115,dds!$2:$2,dds!$4:$4),STOCKHISTORY($A197,XLOOKUP(W$115,dds!$2:$2,dds!$4:$4)),2,FALSE()),VLOOKUP(TODAY(),STOCKHISTORY($A197,TODAY()),2,FALSE())),VLOOKUP(TODAY()-1,STOCKHISTORY($A197,TODAY()-1),2,FALSE())),VLOOKUP(TODAY()-2,STOCKHISTORY($A197,TODAY()-2),2,FALSE())),$E107)</f>
        <v/>
      </c>
      <c r="X197" s="368" t="str">
        <f t="array" ref="X197">IFERROR(IFERROR(IFERROR(IF(TODAY()&gt;=$H196,VLOOKUP(XLOOKUP(X$115,dds!$2:$2,dds!$4:$4),STOCKHISTORY($A197,XLOOKUP(X$115,dds!$2:$2,dds!$4:$4)),2,FALSE()),VLOOKUP(TODAY(),STOCKHISTORY($A197,TODAY()),2,FALSE())),VLOOKUP(TODAY()-1,STOCKHISTORY($A197,TODAY()-1),2,FALSE())),VLOOKUP(TODAY()-2,STOCKHISTORY($A197,TODAY()-2),2,FALSE())),$E107)</f>
        <v/>
      </c>
      <c r="Y197" s="368" t="str">
        <f t="array" ref="Y197">IFERROR(IFERROR(IFERROR(IF(TODAY()&gt;=$H196,VLOOKUP(XLOOKUP(Y$115,dds!$2:$2,dds!$4:$4),STOCKHISTORY($A197,XLOOKUP(Y$115,dds!$2:$2,dds!$4:$4)),2,FALSE()),VLOOKUP(TODAY(),STOCKHISTORY($A197,TODAY()),2,FALSE())),VLOOKUP(TODAY()-1,STOCKHISTORY($A197,TODAY()-1),2,FALSE())),VLOOKUP(TODAY()-2,STOCKHISTORY($A197,TODAY()-2),2,FALSE())),$E107)</f>
        <v/>
      </c>
      <c r="Z197" s="368" t="str">
        <f t="array" ref="Z197">IFERROR(IFERROR(IFERROR(IF(TODAY()&gt;=$H196,VLOOKUP(XLOOKUP(Z$115,dds!$2:$2,dds!$4:$4),STOCKHISTORY($A197,XLOOKUP(Z$115,dds!$2:$2,dds!$4:$4)),2,FALSE()),VLOOKUP(TODAY(),STOCKHISTORY($A197,TODAY()),2,FALSE())),VLOOKUP(TODAY()-1,STOCKHISTORY($A197,TODAY()-1),2,FALSE())),VLOOKUP(TODAY()-2,STOCKHISTORY($A197,TODAY()-2),2,FALSE())),$E107)</f>
        <v/>
      </c>
      <c r="AA197" s="368" t="str">
        <f t="array" ref="AA197">IFERROR(IFERROR(IFERROR(IF(TODAY()&gt;=$H196,VLOOKUP(XLOOKUP(AA$115,dds!$2:$2,dds!$4:$4),STOCKHISTORY($A197,XLOOKUP(AA$115,dds!$2:$2,dds!$4:$4)),2,FALSE()),VLOOKUP(TODAY(),STOCKHISTORY($A197,TODAY()),2,FALSE())),VLOOKUP(TODAY()-1,STOCKHISTORY($A197,TODAY()-1),2,FALSE())),VLOOKUP(TODAY()-2,STOCKHISTORY($A197,TODAY()-2),2,FALSE())),$E107)</f>
        <v/>
      </c>
      <c r="AB197" s="368" t="str">
        <f t="array" ref="AB197">IFERROR(IFERROR(IFERROR(IF(TODAY()&gt;=$H196,VLOOKUP(XLOOKUP(AB$115,dds!$2:$2,dds!$4:$4),STOCKHISTORY($A197,XLOOKUP(AB$115,dds!$2:$2,dds!$4:$4)),2,FALSE()),VLOOKUP(TODAY(),STOCKHISTORY($A197,TODAY()),2,FALSE())),VLOOKUP(TODAY()-1,STOCKHISTORY($A197,TODAY()-1),2,FALSE())),VLOOKUP(TODAY()-2,STOCKHISTORY($A197,TODAY()-2),2,FALSE())),$E107)</f>
        <v/>
      </c>
      <c r="AC197" s="368" t="str">
        <f t="array" ref="AC197">IFERROR(IFERROR(IFERROR(IF(TODAY()&gt;=$H196,VLOOKUP(XLOOKUP(AC$115,dds!$2:$2,dds!$4:$4),STOCKHISTORY($A197,XLOOKUP(AC$115,dds!$2:$2,dds!$4:$4)),2,FALSE()),VLOOKUP(TODAY(),STOCKHISTORY($A197,TODAY()),2,FALSE())),VLOOKUP(TODAY()-1,STOCKHISTORY($A197,TODAY()-1),2,FALSE())),VLOOKUP(TODAY()-2,STOCKHISTORY($A197,TODAY()-2),2,FALSE())),$E107)</f>
        <v/>
      </c>
      <c r="AD197" s="368" t="str">
        <f t="array" ref="AD197">IFERROR(IFERROR(IFERROR(IF(TODAY()&gt;=$H196,VLOOKUP(XLOOKUP(AD$115,dds!$2:$2,dds!$4:$4),STOCKHISTORY($A197,XLOOKUP(AD$115,dds!$2:$2,dds!$4:$4)),2,FALSE()),VLOOKUP(TODAY(),STOCKHISTORY($A197,TODAY()),2,FALSE())),VLOOKUP(TODAY()-1,STOCKHISTORY($A197,TODAY()-1),2,FALSE())),VLOOKUP(TODAY()-2,STOCKHISTORY($A197,TODAY()-2),2,FALSE())),$E107)</f>
        <v/>
      </c>
      <c r="AE197" s="368" t="str">
        <f t="array" ref="AE197">IFERROR(IFERROR(IFERROR(IF(TODAY()&gt;=$H196,VLOOKUP(XLOOKUP(AE$115,dds!$2:$2,dds!$4:$4),STOCKHISTORY($A197,XLOOKUP(AE$115,dds!$2:$2,dds!$4:$4)),2,FALSE()),VLOOKUP(TODAY(),STOCKHISTORY($A197,TODAY()),2,FALSE())),VLOOKUP(TODAY()-1,STOCKHISTORY($A197,TODAY()-1),2,FALSE())),VLOOKUP(TODAY()-2,STOCKHISTORY($A197,TODAY()-2),2,FALSE())),$E107)</f>
        <v/>
      </c>
      <c r="AF197" s="368" t="str">
        <f t="array" ref="AF197">IFERROR(IFERROR(IFERROR(IF(TODAY()&gt;=$H196,VLOOKUP(XLOOKUP(AF$115,dds!$2:$2,dds!$4:$4),STOCKHISTORY($A197,XLOOKUP(AF$115,dds!$2:$2,dds!$4:$4)),2,FALSE()),VLOOKUP(TODAY(),STOCKHISTORY($A197,TODAY()),2,FALSE())),VLOOKUP(TODAY()-1,STOCKHISTORY($A197,TODAY()-1),2,FALSE())),VLOOKUP(TODAY()-2,STOCKHISTORY($A197,TODAY()-2),2,FALSE())),$E107)</f>
        <v/>
      </c>
      <c r="AG197" s="368" t="str">
        <f t="array" ref="AG197">IFERROR(IFERROR(IFERROR(IF(TODAY()&gt;=$H196,VLOOKUP(XLOOKUP(AG$115,dds!$2:$2,dds!$4:$4),STOCKHISTORY($A197,XLOOKUP(AG$115,dds!$2:$2,dds!$4:$4)),2,FALSE()),VLOOKUP(TODAY(),STOCKHISTORY($A197,TODAY()),2,FALSE())),VLOOKUP(TODAY()-1,STOCKHISTORY($A197,TODAY()-1),2,FALSE())),VLOOKUP(TODAY()-2,STOCKHISTORY($A197,TODAY()-2),2,FALSE())),$E107)</f>
        <v/>
      </c>
      <c r="AH197" s="368" t="str">
        <f t="array" ref="AH197">IFERROR(IFERROR(IFERROR(IF(TODAY()&gt;=$H196,VLOOKUP(XLOOKUP(AH$115,dds!$2:$2,dds!$4:$4),STOCKHISTORY($A197,XLOOKUP(AH$115,dds!$2:$2,dds!$4:$4)),2,FALSE()),VLOOKUP(TODAY(),STOCKHISTORY($A197,TODAY()),2,FALSE())),VLOOKUP(TODAY()-1,STOCKHISTORY($A197,TODAY()-1),2,FALSE())),VLOOKUP(TODAY()-2,STOCKHISTORY($A197,TODAY()-2),2,FALSE())),$E107)</f>
        <v/>
      </c>
      <c r="AI197" s="368" t="str">
        <f t="array" ref="AI197">IFERROR(IFERROR(IFERROR(IF(TODAY()&gt;=$H196,VLOOKUP(XLOOKUP(AI$115,dds!$2:$2,dds!$4:$4),STOCKHISTORY($A197,XLOOKUP(AI$115,dds!$2:$2,dds!$4:$4)),2,FALSE()),VLOOKUP(TODAY(),STOCKHISTORY($A197,TODAY()),2,FALSE())),VLOOKUP(TODAY()-1,STOCKHISTORY($A197,TODAY()-1),2,FALSE())),VLOOKUP(TODAY()-2,STOCKHISTORY($A197,TODAY()-2),2,FALSE())),$E107)</f>
        <v/>
      </c>
      <c r="AJ197" s="368" t="str">
        <f t="array" ref="AJ197">IFERROR(IFERROR(IFERROR(IF(TODAY()&gt;=$H196,VLOOKUP(XLOOKUP(AJ$115,dds!$2:$2,dds!$4:$4),STOCKHISTORY($A197,XLOOKUP(AJ$115,dds!$2:$2,dds!$4:$4)),2,FALSE()),VLOOKUP(TODAY(),STOCKHISTORY($A197,TODAY()),2,FALSE())),VLOOKUP(TODAY()-1,STOCKHISTORY($A197,TODAY()-1),2,FALSE())),VLOOKUP(TODAY()-2,STOCKHISTORY($A197,TODAY()-2),2,FALSE())),$E107)</f>
        <v/>
      </c>
      <c r="AK197" s="368" t="str">
        <f t="array" ref="AK197">IFERROR(IFERROR(IFERROR(IF(TODAY()&gt;=$H196,VLOOKUP(XLOOKUP(AK$115,dds!$2:$2,dds!$4:$4),STOCKHISTORY($A197,XLOOKUP(AK$115,dds!$2:$2,dds!$4:$4)),2,FALSE()),VLOOKUP(TODAY(),STOCKHISTORY($A197,TODAY()),2,FALSE())),VLOOKUP(TODAY()-1,STOCKHISTORY($A197,TODAY()-1),2,FALSE())),VLOOKUP(TODAY()-2,STOCKHISTORY($A197,TODAY()-2),2,FALSE())),$E107)</f>
        <v/>
      </c>
      <c r="AL197" s="368" t="str">
        <f t="array" ref="AL197">IFERROR(IFERROR(IFERROR(IF(TODAY()&gt;=$H196,VLOOKUP(XLOOKUP(AL$115,dds!$2:$2,dds!$4:$4),STOCKHISTORY($A197,XLOOKUP(AL$115,dds!$2:$2,dds!$4:$4)),2,FALSE()),VLOOKUP(TODAY(),STOCKHISTORY($A197,TODAY()),2,FALSE())),VLOOKUP(TODAY()-1,STOCKHISTORY($A197,TODAY()-1),2,FALSE())),VLOOKUP(TODAY()-2,STOCKHISTORY($A197,TODAY()-2),2,FALSE())),$E107)</f>
        <v/>
      </c>
      <c r="AM197" s="368" t="str">
        <f t="array" ref="AM197">IFERROR(IFERROR(IFERROR(IF(TODAY()&gt;=$H196,VLOOKUP(XLOOKUP(AM$115,dds!$2:$2,dds!$4:$4),STOCKHISTORY($A197,XLOOKUP(AM$115,dds!$2:$2,dds!$4:$4)),2,FALSE()),VLOOKUP(TODAY(),STOCKHISTORY($A197,TODAY()),2,FALSE())),VLOOKUP(TODAY()-1,STOCKHISTORY($A197,TODAY()-1),2,FALSE())),VLOOKUP(TODAY()-2,STOCKHISTORY($A197,TODAY()-2),2,FALSE())),$E107)</f>
        <v/>
      </c>
      <c r="AN197" s="368" t="str">
        <f t="array" ref="AN197">IFERROR(IFERROR(IFERROR(IF(TODAY()&gt;=$H196,VLOOKUP(XLOOKUP(AN$115,dds!$2:$2,dds!$4:$4),STOCKHISTORY($A197,XLOOKUP(AN$115,dds!$2:$2,dds!$4:$4)),2,FALSE()),VLOOKUP(TODAY(),STOCKHISTORY($A197,TODAY()),2,FALSE())),VLOOKUP(TODAY()-1,STOCKHISTORY($A197,TODAY()-1),2,FALSE())),VLOOKUP(TODAY()-2,STOCKHISTORY($A197,TODAY()-2),2,FALSE())),$E107)</f>
        <v/>
      </c>
      <c r="AO197" s="368" t="str">
        <f t="array" ref="AO197">IFERROR(IFERROR(IFERROR(IF(TODAY()&gt;=$H196,VLOOKUP(XLOOKUP(AO$115,dds!$2:$2,dds!$4:$4),STOCKHISTORY($A197,XLOOKUP(AO$115,dds!$2:$2,dds!$4:$4)),2,FALSE()),VLOOKUP(TODAY(),STOCKHISTORY($A197,TODAY()),2,FALSE())),VLOOKUP(TODAY()-1,STOCKHISTORY($A197,TODAY()-1),2,FALSE())),VLOOKUP(TODAY()-2,STOCKHISTORY($A197,TODAY()-2),2,FALSE())),$E107)</f>
        <v/>
      </c>
      <c r="AP197" s="368" t="str">
        <f t="array" ref="AP197">IFERROR(IFERROR(IFERROR(IF(TODAY()&gt;=$H196,VLOOKUP(XLOOKUP(AP$115,dds!$2:$2,dds!$4:$4),STOCKHISTORY($A197,XLOOKUP(AP$115,dds!$2:$2,dds!$4:$4)),2,FALSE()),VLOOKUP(TODAY(),STOCKHISTORY($A197,TODAY()),2,FALSE())),VLOOKUP(TODAY()-1,STOCKHISTORY($A197,TODAY()-1),2,FALSE())),VLOOKUP(TODAY()-2,STOCKHISTORY($A197,TODAY()-2),2,FALSE())),$E107)</f>
        <v/>
      </c>
      <c r="AQ197" s="368" t="str">
        <f t="array" ref="AQ197">IFERROR(IFERROR(IFERROR(IF(TODAY()&gt;=$H196,VLOOKUP(XLOOKUP(AQ$115,dds!$2:$2,dds!$4:$4),STOCKHISTORY($A197,XLOOKUP(AQ$115,dds!$2:$2,dds!$4:$4)),2,FALSE()),VLOOKUP(TODAY(),STOCKHISTORY($A197,TODAY()),2,FALSE())),VLOOKUP(TODAY()-1,STOCKHISTORY($A197,TODAY()-1),2,FALSE())),VLOOKUP(TODAY()-2,STOCKHISTORY($A197,TODAY()-2),2,FALSE())),$E107)</f>
        <v/>
      </c>
      <c r="AR197" s="368" t="str">
        <f t="array" ref="AR197">IFERROR(IFERROR(IFERROR(IF(TODAY()&gt;=$H196,VLOOKUP(XLOOKUP(AR$115,dds!$2:$2,dds!$4:$4),STOCKHISTORY($A197,XLOOKUP(AR$115,dds!$2:$2,dds!$4:$4)),2,FALSE()),VLOOKUP(TODAY(),STOCKHISTORY($A197,TODAY()),2,FALSE())),VLOOKUP(TODAY()-1,STOCKHISTORY($A197,TODAY()-1),2,FALSE())),VLOOKUP(TODAY()-2,STOCKHISTORY($A197,TODAY()-2),2,FALSE())),$E107)</f>
        <v/>
      </c>
      <c r="AS197" s="368" t="str">
        <f t="array" ref="AS197">IFERROR(IFERROR(IFERROR(IF(TODAY()&gt;=$H196,VLOOKUP(XLOOKUP(AS$115,dds!$2:$2,dds!$4:$4),STOCKHISTORY($A197,XLOOKUP(AS$115,dds!$2:$2,dds!$4:$4)),2,FALSE()),VLOOKUP(TODAY(),STOCKHISTORY($A197,TODAY()),2,FALSE())),VLOOKUP(TODAY()-1,STOCKHISTORY($A197,TODAY()-1),2,FALSE())),VLOOKUP(TODAY()-2,STOCKHISTORY($A197,TODAY()-2),2,FALSE())),$E107)</f>
        <v/>
      </c>
      <c r="AT197" s="368" t="str">
        <f t="array" ref="AT197">IFERROR(IFERROR(IFERROR(IF(TODAY()&gt;=$H196,VLOOKUP(XLOOKUP(AT$115,dds!$2:$2,dds!$4:$4),STOCKHISTORY($A197,XLOOKUP(AT$115,dds!$2:$2,dds!$4:$4)),2,FALSE()),VLOOKUP(TODAY(),STOCKHISTORY($A197,TODAY()),2,FALSE())),VLOOKUP(TODAY()-1,STOCKHISTORY($A197,TODAY()-1),2,FALSE())),VLOOKUP(TODAY()-2,STOCKHISTORY($A197,TODAY()-2),2,FALSE())),$E107)</f>
        <v/>
      </c>
      <c r="AU197" s="368" t="str">
        <f t="array" ref="AU197">IFERROR(IFERROR(IFERROR(IF(TODAY()&gt;=$H196,VLOOKUP(XLOOKUP(AU$115,dds!$2:$2,dds!$4:$4),STOCKHISTORY($A197,XLOOKUP(AU$115,dds!$2:$2,dds!$4:$4)),2,FALSE()),VLOOKUP(TODAY(),STOCKHISTORY($A197,TODAY()),2,FALSE())),VLOOKUP(TODAY()-1,STOCKHISTORY($A197,TODAY()-1),2,FALSE())),VLOOKUP(TODAY()-2,STOCKHISTORY($A197,TODAY()-2),2,FALSE())),$E107)</f>
        <v/>
      </c>
      <c r="AV197" s="368" t="str">
        <f t="array" ref="AV197">IFERROR(IFERROR(IFERROR(IF(TODAY()&gt;=$H196,VLOOKUP(XLOOKUP(AV$115,dds!$2:$2,dds!$4:$4),STOCKHISTORY($A197,XLOOKUP(AV$115,dds!$2:$2,dds!$4:$4)),2,FALSE()),VLOOKUP(TODAY(),STOCKHISTORY($A197,TODAY()),2,FALSE())),VLOOKUP(TODAY()-1,STOCKHISTORY($A197,TODAY()-1),2,FALSE())),VLOOKUP(TODAY()-2,STOCKHISTORY($A197,TODAY()-2),2,FALSE())),$E107)</f>
        <v/>
      </c>
      <c r="AW197" s="368" t="str">
        <f t="array" ref="AW197">IFERROR(IFERROR(IFERROR(IF(TODAY()&gt;=$H196,VLOOKUP(XLOOKUP(AW$115,dds!$2:$2,dds!$4:$4),STOCKHISTORY($A197,XLOOKUP(AW$115,dds!$2:$2,dds!$4:$4)),2,FALSE()),VLOOKUP(TODAY(),STOCKHISTORY($A197,TODAY()),2,FALSE())),VLOOKUP(TODAY()-1,STOCKHISTORY($A197,TODAY()-1),2,FALSE())),VLOOKUP(TODAY()-2,STOCKHISTORY($A197,TODAY()-2),2,FALSE())),$E107)</f>
        <v/>
      </c>
      <c r="AX197" s="368" t="str">
        <f t="array" ref="AX197">IFERROR(IFERROR(IFERROR(IF(TODAY()&gt;=$H196,VLOOKUP(XLOOKUP(AX$115,dds!$2:$2,dds!$4:$4),STOCKHISTORY($A197,XLOOKUP(AX$115,dds!$2:$2,dds!$4:$4)),2,FALSE()),VLOOKUP(TODAY(),STOCKHISTORY($A197,TODAY()),2,FALSE())),VLOOKUP(TODAY()-1,STOCKHISTORY($A197,TODAY()-1),2,FALSE())),VLOOKUP(TODAY()-2,STOCKHISTORY($A197,TODAY()-2),2,FALSE())),$E107)</f>
        <v/>
      </c>
      <c r="AY197" s="368" t="str">
        <f t="array" ref="AY197">IFERROR(IFERROR(IFERROR(IF(TODAY()&gt;=$H196,VLOOKUP(XLOOKUP(AY$115,dds!$2:$2,dds!$4:$4),STOCKHISTORY($A197,XLOOKUP(AY$115,dds!$2:$2,dds!$4:$4)),2,FALSE()),VLOOKUP(TODAY(),STOCKHISTORY($A197,TODAY()),2,FALSE())),VLOOKUP(TODAY()-1,STOCKHISTORY($A197,TODAY()-1),2,FALSE())),VLOOKUP(TODAY()-2,STOCKHISTORY($A197,TODAY()-2),2,FALSE())),$E107)</f>
        <v/>
      </c>
      <c r="AZ197" s="368" t="str">
        <f t="array" ref="AZ197">IFERROR(IFERROR(IFERROR(IF(TODAY()&gt;=$H196,VLOOKUP(XLOOKUP(AZ$115,dds!$2:$2,dds!$4:$4),STOCKHISTORY($A197,XLOOKUP(AZ$115,dds!$2:$2,dds!$4:$4)),2,FALSE()),VLOOKUP(TODAY(),STOCKHISTORY($A197,TODAY()),2,FALSE())),VLOOKUP(TODAY()-1,STOCKHISTORY($A197,TODAY()-1),2,FALSE())),VLOOKUP(TODAY()-2,STOCKHISTORY($A197,TODAY()-2),2,FALSE())),$E107)</f>
        <v/>
      </c>
      <c r="BA197" s="368" t="str">
        <f t="array" ref="BA197">IFERROR(IFERROR(IFERROR(IF(TODAY()&gt;=$H196,VLOOKUP(XLOOKUP(BA$115,dds!$2:$2,dds!$4:$4),STOCKHISTORY($A197,XLOOKUP(BA$115,dds!$2:$2,dds!$4:$4)),2,FALSE()),VLOOKUP(TODAY(),STOCKHISTORY($A197,TODAY()),2,FALSE())),VLOOKUP(TODAY()-1,STOCKHISTORY($A197,TODAY()-1),2,FALSE())),VLOOKUP(TODAY()-2,STOCKHISTORY($A197,TODAY()-2),2,FALSE())),$E107)</f>
        <v/>
      </c>
      <c r="BB197" s="368" t="str">
        <f t="array" ref="BB197">IFERROR(IFERROR(IFERROR(IF(TODAY()&gt;=$H196,VLOOKUP(XLOOKUP(BB$115,dds!$2:$2,dds!$4:$4),STOCKHISTORY($A197,XLOOKUP(BB$115,dds!$2:$2,dds!$4:$4)),2,FALSE()),VLOOKUP(TODAY(),STOCKHISTORY($A197,TODAY()),2,FALSE())),VLOOKUP(TODAY()-1,STOCKHISTORY($A197,TODAY()-1),2,FALSE())),VLOOKUP(TODAY()-2,STOCKHISTORY($A197,TODAY()-2),2,FALSE())),$E107)</f>
        <v/>
      </c>
      <c r="BC197" s="368" t="str">
        <f t="array" ref="BC197">IFERROR(IFERROR(IFERROR(IF(TODAY()&gt;=$H196,VLOOKUP(XLOOKUP(BC$115,dds!$2:$2,dds!$4:$4),STOCKHISTORY($A197,XLOOKUP(BC$115,dds!$2:$2,dds!$4:$4)),2,FALSE()),VLOOKUP(TODAY(),STOCKHISTORY($A197,TODAY()),2,FALSE())),VLOOKUP(TODAY()-1,STOCKHISTORY($A197,TODAY()-1),2,FALSE())),VLOOKUP(TODAY()-2,STOCKHISTORY($A197,TODAY()-2),2,FALSE())),$E107)</f>
        <v/>
      </c>
      <c r="BD197" s="368" t="str">
        <f t="array" ref="BD197">IFERROR(IFERROR(IFERROR(IF(TODAY()&gt;=$H196,VLOOKUP(XLOOKUP(BD$115,dds!$2:$2,dds!$4:$4),STOCKHISTORY($A197,XLOOKUP(BD$115,dds!$2:$2,dds!$4:$4)),2,FALSE()),VLOOKUP(TODAY(),STOCKHISTORY($A197,TODAY()),2,FALSE())),VLOOKUP(TODAY()-1,STOCKHISTORY($A197,TODAY()-1),2,FALSE())),VLOOKUP(TODAY()-2,STOCKHISTORY($A197,TODAY()-2),2,FALSE())),$E107)</f>
        <v/>
      </c>
      <c r="BE197" s="368" t="str">
        <f t="array" ref="BE197">IFERROR(IFERROR(IFERROR(IF(TODAY()&gt;=$H196,VLOOKUP(XLOOKUP(BE$115,dds!$2:$2,dds!$4:$4),STOCKHISTORY($A197,XLOOKUP(BE$115,dds!$2:$2,dds!$4:$4)),2,FALSE()),VLOOKUP(TODAY(),STOCKHISTORY($A197,TODAY()),2,FALSE())),VLOOKUP(TODAY()-1,STOCKHISTORY($A197,TODAY()-1),2,FALSE())),VLOOKUP(TODAY()-2,STOCKHISTORY($A197,TODAY()-2),2,FALSE())),$E107)</f>
        <v/>
      </c>
      <c r="BF197" s="368" t="str">
        <f t="array" ref="BF197">IFERROR(IFERROR(IFERROR(IF(TODAY()&gt;=$H196,VLOOKUP(XLOOKUP(BF$115,dds!$2:$2,dds!$4:$4),STOCKHISTORY($A197,XLOOKUP(BF$115,dds!$2:$2,dds!$4:$4)),2,FALSE()),VLOOKUP(TODAY(),STOCKHISTORY($A197,TODAY()),2,FALSE())),VLOOKUP(TODAY()-1,STOCKHISTORY($A197,TODAY()-1),2,FALSE())),VLOOKUP(TODAY()-2,STOCKHISTORY($A197,TODAY()-2),2,FALSE())),$E107)</f>
        <v/>
      </c>
      <c r="BG197" s="368" t="str">
        <f t="array" ref="BG197">IFERROR(IFERROR(IFERROR(IF(TODAY()&gt;=$H196,VLOOKUP(XLOOKUP(BG$115,dds!$2:$2,dds!$4:$4),STOCKHISTORY($A197,XLOOKUP(BG$115,dds!$2:$2,dds!$4:$4)),2,FALSE()),VLOOKUP(TODAY(),STOCKHISTORY($A197,TODAY()),2,FALSE())),VLOOKUP(TODAY()-1,STOCKHISTORY($A197,TODAY()-1),2,FALSE())),VLOOKUP(TODAY()-2,STOCKHISTORY($A197,TODAY()-2),2,FALSE())),$E107)</f>
        <v/>
      </c>
      <c r="BH197" s="368" t="str">
        <f t="array" ref="BH197">IFERROR(IFERROR(IFERROR(IF(TODAY()&gt;=$H196,VLOOKUP(XLOOKUP(BH$115,dds!$2:$2,dds!$4:$4),STOCKHISTORY($A197,XLOOKUP(BH$115,dds!$2:$2,dds!$4:$4)),2,FALSE()),VLOOKUP(TODAY(),STOCKHISTORY($A197,TODAY()),2,FALSE())),VLOOKUP(TODAY()-1,STOCKHISTORY($A197,TODAY()-1),2,FALSE())),VLOOKUP(TODAY()-2,STOCKHISTORY($A197,TODAY()-2),2,FALSE())),$E107)</f>
        <v/>
      </c>
      <c r="BI197" s="368" t="str">
        <f t="array" ref="BI197">IFERROR(IFERROR(IFERROR(IF(TODAY()&gt;=$H196,VLOOKUP(XLOOKUP(BI$115,dds!$2:$2,dds!$4:$4),STOCKHISTORY($A197,XLOOKUP(BI$115,dds!$2:$2,dds!$4:$4)),2,FALSE()),VLOOKUP(TODAY(),STOCKHISTORY($A197,TODAY()),2,FALSE())),VLOOKUP(TODAY()-1,STOCKHISTORY($A197,TODAY()-1),2,FALSE())),VLOOKUP(TODAY()-2,STOCKHISTORY($A197,TODAY()-2),2,FALSE())),$E107)</f>
        <v/>
      </c>
      <c r="BJ197" s="368" t="str">
        <f t="array" ref="BJ197">IFERROR(IFERROR(IFERROR(IF(TODAY()&gt;=$H196,VLOOKUP(XLOOKUP(BJ$115,dds!$2:$2,dds!$4:$4),STOCKHISTORY($A197,XLOOKUP(BJ$115,dds!$2:$2,dds!$4:$4)),2,FALSE()),VLOOKUP(TODAY(),STOCKHISTORY($A197,TODAY()),2,FALSE())),VLOOKUP(TODAY()-1,STOCKHISTORY($A197,TODAY()-1),2,FALSE())),VLOOKUP(TODAY()-2,STOCKHISTORY($A197,TODAY()-2),2,FALSE())),$E107)</f>
        <v/>
      </c>
      <c r="BK197" s="368" t="str">
        <f t="array" ref="BK197">IFERROR(IFERROR(IFERROR(IF(TODAY()&gt;=$H196,VLOOKUP(XLOOKUP(BK$115,dds!$2:$2,dds!$4:$4),STOCKHISTORY($A197,XLOOKUP(BK$115,dds!$2:$2,dds!$4:$4)),2,FALSE()),VLOOKUP(TODAY(),STOCKHISTORY($A197,TODAY()),2,FALSE())),VLOOKUP(TODAY()-1,STOCKHISTORY($A197,TODAY()-1),2,FALSE())),VLOOKUP(TODAY()-2,STOCKHISTORY($A197,TODAY()-2),2,FALSE())),$E107)</f>
        <v/>
      </c>
      <c r="BL197" s="368" t="str">
        <f t="array" ref="BL197">IFERROR(IFERROR(IFERROR(IF(TODAY()&gt;=$H196,VLOOKUP(XLOOKUP(BL$115,dds!$2:$2,dds!$4:$4),STOCKHISTORY($A197,XLOOKUP(BL$115,dds!$2:$2,dds!$4:$4)),2,FALSE()),VLOOKUP(TODAY(),STOCKHISTORY($A197,TODAY()),2,FALSE())),VLOOKUP(TODAY()-1,STOCKHISTORY($A197,TODAY()-1),2,FALSE())),VLOOKUP(TODAY()-2,STOCKHISTORY($A197,TODAY()-2),2,FALSE())),$E107)</f>
        <v/>
      </c>
    </row>
    <row r="198" ht="14.25" customHeight="1">
      <c r="A198" s="90"/>
      <c r="B198" s="90"/>
      <c r="C198" s="440" t="str">
        <f t="shared" si="2"/>
        <v/>
      </c>
      <c r="D198" s="90"/>
      <c r="E198" s="158"/>
      <c r="F198" s="158"/>
      <c r="G198" s="158"/>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c r="AE198" s="90"/>
      <c r="AF198" s="90"/>
      <c r="AG198" s="90"/>
      <c r="AH198" s="90"/>
      <c r="AI198" s="90"/>
      <c r="AJ198" s="90"/>
      <c r="AK198" s="90"/>
      <c r="AL198" s="90"/>
      <c r="AM198" s="90"/>
      <c r="AN198" s="90"/>
      <c r="AO198" s="90"/>
      <c r="AP198" s="90"/>
      <c r="AQ198" s="90"/>
      <c r="AR198" s="90"/>
      <c r="AS198" s="90"/>
      <c r="AT198" s="90"/>
      <c r="AU198" s="90"/>
      <c r="AV198" s="90"/>
      <c r="AW198" s="90"/>
      <c r="AX198" s="90"/>
      <c r="AY198" s="90"/>
      <c r="AZ198" s="90"/>
      <c r="BA198" s="90"/>
      <c r="BB198" s="90"/>
      <c r="BC198" s="90"/>
      <c r="BD198" s="90"/>
      <c r="BE198" s="90"/>
      <c r="BF198" s="90"/>
      <c r="BG198" s="90"/>
      <c r="BH198" s="90"/>
      <c r="BI198" s="90"/>
      <c r="BJ198" s="90"/>
      <c r="BK198" s="90"/>
      <c r="BL198" s="90"/>
    </row>
    <row r="199" ht="14.25" customHeight="1">
      <c r="A199" s="90"/>
      <c r="B199" s="90"/>
      <c r="C199" s="440" t="str">
        <f t="shared" si="2"/>
        <v/>
      </c>
      <c r="D199" s="90"/>
      <c r="E199" s="158"/>
      <c r="F199" s="158"/>
      <c r="G199" s="158"/>
      <c r="H199" s="90"/>
      <c r="I199" s="90"/>
      <c r="J199" s="90"/>
      <c r="K199" s="90"/>
      <c r="L199" s="90"/>
      <c r="M199" s="90"/>
      <c r="N199" s="90"/>
      <c r="O199" s="90"/>
      <c r="P199" s="90"/>
      <c r="Q199" s="90"/>
      <c r="R199" s="90"/>
      <c r="S199" s="90"/>
      <c r="T199" s="90"/>
      <c r="U199" s="90"/>
      <c r="V199" s="90"/>
      <c r="W199" s="90"/>
      <c r="X199" s="90"/>
      <c r="Y199" s="90"/>
      <c r="Z199" s="90"/>
      <c r="AA199" s="90"/>
      <c r="AB199" s="90"/>
      <c r="AC199" s="90"/>
      <c r="AD199" s="90"/>
      <c r="AE199" s="90"/>
      <c r="AF199" s="90"/>
      <c r="AG199" s="90"/>
      <c r="AH199" s="90"/>
      <c r="AI199" s="90"/>
      <c r="AJ199" s="90"/>
      <c r="AK199" s="90"/>
      <c r="AL199" s="90"/>
      <c r="AM199" s="90"/>
      <c r="AN199" s="90"/>
      <c r="AO199" s="90"/>
      <c r="AP199" s="90"/>
      <c r="AQ199" s="90"/>
      <c r="AR199" s="90"/>
      <c r="AS199" s="90"/>
      <c r="AT199" s="90"/>
      <c r="AU199" s="90"/>
      <c r="AV199" s="90"/>
      <c r="AW199" s="90"/>
      <c r="AX199" s="90"/>
      <c r="AY199" s="90"/>
      <c r="AZ199" s="90"/>
      <c r="BA199" s="90"/>
      <c r="BB199" s="90"/>
      <c r="BC199" s="90"/>
      <c r="BD199" s="90"/>
      <c r="BE199" s="90"/>
      <c r="BF199" s="90"/>
      <c r="BG199" s="90"/>
      <c r="BH199" s="90"/>
      <c r="BI199" s="90"/>
      <c r="BJ199" s="90"/>
      <c r="BK199" s="90"/>
      <c r="BL199" s="90"/>
    </row>
    <row r="200" ht="14.25" customHeight="1">
      <c r="A200" s="90"/>
      <c r="B200" s="90"/>
      <c r="C200" s="440" t="str">
        <f t="shared" si="2"/>
        <v/>
      </c>
      <c r="D200" s="90"/>
      <c r="E200" s="158"/>
      <c r="F200" s="158"/>
      <c r="G200" s="158"/>
      <c r="H200" s="90"/>
      <c r="I200" s="90"/>
      <c r="J200" s="90"/>
      <c r="K200" s="90"/>
      <c r="L200" s="90"/>
      <c r="M200" s="90"/>
      <c r="N200" s="90"/>
      <c r="O200" s="90"/>
      <c r="P200" s="90"/>
      <c r="Q200" s="90"/>
      <c r="R200" s="90"/>
      <c r="S200" s="90"/>
      <c r="T200" s="90"/>
      <c r="U200" s="90"/>
      <c r="V200" s="90"/>
      <c r="W200" s="90"/>
      <c r="X200" s="90"/>
      <c r="Y200" s="90"/>
      <c r="Z200" s="90"/>
      <c r="AA200" s="90"/>
      <c r="AB200" s="90"/>
      <c r="AC200" s="90"/>
      <c r="AD200" s="90"/>
      <c r="AE200" s="90"/>
      <c r="AF200" s="90"/>
      <c r="AG200" s="90"/>
      <c r="AH200" s="90"/>
      <c r="AI200" s="90"/>
      <c r="AJ200" s="90"/>
      <c r="AK200" s="90"/>
      <c r="AL200" s="90"/>
      <c r="AM200" s="90"/>
      <c r="AN200" s="90"/>
      <c r="AO200" s="90"/>
      <c r="AP200" s="90"/>
      <c r="AQ200" s="90"/>
      <c r="AR200" s="90"/>
      <c r="AS200" s="90"/>
      <c r="AT200" s="90"/>
      <c r="AU200" s="90"/>
      <c r="AV200" s="90"/>
      <c r="AW200" s="90"/>
      <c r="AX200" s="90"/>
      <c r="AY200" s="90"/>
      <c r="AZ200" s="90"/>
      <c r="BA200" s="90"/>
      <c r="BB200" s="90"/>
      <c r="BC200" s="90"/>
      <c r="BD200" s="90"/>
      <c r="BE200" s="90"/>
      <c r="BF200" s="90"/>
      <c r="BG200" s="90"/>
      <c r="BH200" s="90"/>
      <c r="BI200" s="90"/>
      <c r="BJ200" s="90"/>
      <c r="BK200" s="90"/>
      <c r="BL200" s="90"/>
    </row>
    <row r="201" ht="14.25" customHeight="1">
      <c r="A201" s="90"/>
      <c r="B201" s="90"/>
      <c r="C201" s="440" t="str">
        <f t="shared" si="2"/>
        <v/>
      </c>
      <c r="D201" s="90"/>
      <c r="E201" s="158"/>
      <c r="F201" s="158"/>
      <c r="G201" s="158"/>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c r="AY201" s="90"/>
      <c r="AZ201" s="90"/>
      <c r="BA201" s="90"/>
      <c r="BB201" s="90"/>
      <c r="BC201" s="90"/>
      <c r="BD201" s="90"/>
      <c r="BE201" s="90"/>
      <c r="BF201" s="90"/>
      <c r="BG201" s="90"/>
      <c r="BH201" s="90"/>
      <c r="BI201" s="90"/>
      <c r="BJ201" s="90"/>
      <c r="BK201" s="90"/>
      <c r="BL201" s="90"/>
    </row>
    <row r="202" ht="14.25" customHeight="1">
      <c r="A202" s="90"/>
      <c r="B202" s="90"/>
      <c r="C202" s="440" t="str">
        <f t="shared" si="2"/>
        <v/>
      </c>
      <c r="D202" s="90"/>
      <c r="E202" s="158"/>
      <c r="F202" s="158"/>
      <c r="G202" s="158"/>
      <c r="H202" s="90"/>
      <c r="I202" s="90"/>
      <c r="J202" s="90"/>
      <c r="K202" s="90"/>
      <c r="L202" s="90"/>
      <c r="M202" s="90"/>
      <c r="N202" s="90"/>
      <c r="O202" s="90"/>
      <c r="P202" s="90"/>
      <c r="Q202" s="90"/>
      <c r="R202" s="90"/>
      <c r="S202" s="90"/>
      <c r="T202" s="90"/>
      <c r="U202" s="90"/>
      <c r="V202" s="90"/>
      <c r="W202" s="90"/>
      <c r="X202" s="90"/>
      <c r="Y202" s="90"/>
      <c r="Z202" s="90"/>
      <c r="AA202" s="90"/>
      <c r="AB202" s="90"/>
      <c r="AC202" s="90"/>
      <c r="AD202" s="90"/>
      <c r="AE202" s="90"/>
      <c r="AF202" s="90"/>
      <c r="AG202" s="90"/>
      <c r="AH202" s="90"/>
      <c r="AI202" s="90"/>
      <c r="AJ202" s="90"/>
      <c r="AK202" s="90"/>
      <c r="AL202" s="90"/>
      <c r="AM202" s="90"/>
      <c r="AN202" s="90"/>
      <c r="AO202" s="90"/>
      <c r="AP202" s="90"/>
      <c r="AQ202" s="90"/>
      <c r="AR202" s="90"/>
      <c r="AS202" s="90"/>
      <c r="AT202" s="90"/>
      <c r="AU202" s="90"/>
      <c r="AV202" s="90"/>
      <c r="AW202" s="90"/>
      <c r="AX202" s="90"/>
      <c r="AY202" s="90"/>
      <c r="AZ202" s="90"/>
      <c r="BA202" s="90"/>
      <c r="BB202" s="90"/>
      <c r="BC202" s="90"/>
      <c r="BD202" s="90"/>
      <c r="BE202" s="90"/>
      <c r="BF202" s="90"/>
      <c r="BG202" s="90"/>
      <c r="BH202" s="90"/>
      <c r="BI202" s="90"/>
      <c r="BJ202" s="90"/>
      <c r="BK202" s="90"/>
      <c r="BL202" s="90"/>
    </row>
    <row r="203" ht="14.25" customHeight="1">
      <c r="A203" s="90"/>
      <c r="B203" s="90"/>
      <c r="C203" s="440" t="str">
        <f t="shared" si="2"/>
        <v/>
      </c>
      <c r="D203" s="90"/>
      <c r="E203" s="158"/>
      <c r="F203" s="158"/>
      <c r="G203" s="158"/>
      <c r="H203" s="90"/>
      <c r="I203" s="90"/>
      <c r="J203" s="90"/>
      <c r="K203" s="90"/>
      <c r="L203" s="90"/>
      <c r="M203" s="90"/>
      <c r="N203" s="90"/>
      <c r="O203" s="90"/>
      <c r="P203" s="90"/>
      <c r="Q203" s="90"/>
      <c r="R203" s="90"/>
      <c r="S203" s="90"/>
      <c r="T203" s="90"/>
      <c r="U203" s="90"/>
      <c r="V203" s="90"/>
      <c r="W203" s="90"/>
      <c r="X203" s="90"/>
      <c r="Y203" s="90"/>
      <c r="Z203" s="90"/>
      <c r="AA203" s="90"/>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c r="AY203" s="90"/>
      <c r="AZ203" s="90"/>
      <c r="BA203" s="90"/>
      <c r="BB203" s="90"/>
      <c r="BC203" s="90"/>
      <c r="BD203" s="90"/>
      <c r="BE203" s="90"/>
      <c r="BF203" s="90"/>
      <c r="BG203" s="90"/>
      <c r="BH203" s="90"/>
      <c r="BI203" s="90"/>
      <c r="BJ203" s="90"/>
      <c r="BK203" s="90"/>
      <c r="BL203" s="90"/>
    </row>
    <row r="204" ht="14.25" customHeight="1">
      <c r="A204" s="90"/>
      <c r="B204" s="90"/>
      <c r="C204" s="440" t="str">
        <f t="shared" si="2"/>
        <v/>
      </c>
      <c r="D204" s="90"/>
      <c r="E204" s="158"/>
      <c r="F204" s="158"/>
      <c r="G204" s="158"/>
      <c r="H204" s="90"/>
      <c r="I204" s="90"/>
      <c r="J204" s="90"/>
      <c r="K204" s="90"/>
      <c r="L204" s="90"/>
      <c r="M204" s="90"/>
      <c r="N204" s="90"/>
      <c r="O204" s="90"/>
      <c r="P204" s="90"/>
      <c r="Q204" s="90"/>
      <c r="R204" s="90"/>
      <c r="S204" s="90"/>
      <c r="T204" s="90"/>
      <c r="U204" s="90"/>
      <c r="V204" s="90"/>
      <c r="W204" s="90"/>
      <c r="X204" s="90"/>
      <c r="Y204" s="90"/>
      <c r="Z204" s="90"/>
      <c r="AA204" s="90"/>
      <c r="AB204" s="90"/>
      <c r="AC204" s="90"/>
      <c r="AD204" s="90"/>
      <c r="AE204" s="90"/>
      <c r="AF204" s="90"/>
      <c r="AG204" s="90"/>
      <c r="AH204" s="90"/>
      <c r="AI204" s="90"/>
      <c r="AJ204" s="90"/>
      <c r="AK204" s="90"/>
      <c r="AL204" s="90"/>
      <c r="AM204" s="90"/>
      <c r="AN204" s="90"/>
      <c r="AO204" s="90"/>
      <c r="AP204" s="90"/>
      <c r="AQ204" s="90"/>
      <c r="AR204" s="90"/>
      <c r="AS204" s="90"/>
      <c r="AT204" s="90"/>
      <c r="AU204" s="90"/>
      <c r="AV204" s="90"/>
      <c r="AW204" s="90"/>
      <c r="AX204" s="90"/>
      <c r="AY204" s="90"/>
      <c r="AZ204" s="90"/>
      <c r="BA204" s="90"/>
      <c r="BB204" s="90"/>
      <c r="BC204" s="90"/>
      <c r="BD204" s="90"/>
      <c r="BE204" s="90"/>
      <c r="BF204" s="90"/>
      <c r="BG204" s="90"/>
      <c r="BH204" s="90"/>
      <c r="BI204" s="90"/>
      <c r="BJ204" s="90"/>
      <c r="BK204" s="90"/>
      <c r="BL204" s="90"/>
    </row>
    <row r="205" ht="14.25" customHeight="1">
      <c r="A205" s="90"/>
      <c r="B205" s="90"/>
      <c r="C205" s="440" t="str">
        <f t="shared" si="2"/>
        <v/>
      </c>
      <c r="D205" s="90"/>
      <c r="E205" s="158"/>
      <c r="F205" s="158"/>
      <c r="G205" s="158"/>
      <c r="H205" s="90"/>
      <c r="I205" s="90"/>
      <c r="J205" s="90"/>
      <c r="K205" s="90"/>
      <c r="L205" s="90"/>
      <c r="M205" s="90"/>
      <c r="N205" s="90"/>
      <c r="O205" s="90"/>
      <c r="P205" s="90"/>
      <c r="Q205" s="90"/>
      <c r="R205" s="90"/>
      <c r="S205" s="90"/>
      <c r="T205" s="90"/>
      <c r="U205" s="90"/>
      <c r="V205" s="90"/>
      <c r="W205" s="90"/>
      <c r="X205" s="90"/>
      <c r="Y205" s="90"/>
      <c r="Z205" s="90"/>
      <c r="AA205" s="90"/>
      <c r="AB205" s="90"/>
      <c r="AC205" s="90"/>
      <c r="AD205" s="90"/>
      <c r="AE205" s="90"/>
      <c r="AF205" s="90"/>
      <c r="AG205" s="90"/>
      <c r="AH205" s="90"/>
      <c r="AI205" s="90"/>
      <c r="AJ205" s="90"/>
      <c r="AK205" s="90"/>
      <c r="AL205" s="90"/>
      <c r="AM205" s="90"/>
      <c r="AN205" s="90"/>
      <c r="AO205" s="90"/>
      <c r="AP205" s="90"/>
      <c r="AQ205" s="90"/>
      <c r="AR205" s="90"/>
      <c r="AS205" s="90"/>
      <c r="AT205" s="90"/>
      <c r="AU205" s="90"/>
      <c r="AV205" s="90"/>
      <c r="AW205" s="90"/>
      <c r="AX205" s="90"/>
      <c r="AY205" s="90"/>
      <c r="AZ205" s="90"/>
      <c r="BA205" s="90"/>
      <c r="BB205" s="90"/>
      <c r="BC205" s="90"/>
      <c r="BD205" s="90"/>
      <c r="BE205" s="90"/>
      <c r="BF205" s="90"/>
      <c r="BG205" s="90"/>
      <c r="BH205" s="90"/>
      <c r="BI205" s="90"/>
      <c r="BJ205" s="90"/>
      <c r="BK205" s="90"/>
      <c r="BL205" s="90"/>
    </row>
    <row r="206" ht="14.25" customHeight="1">
      <c r="A206" s="90"/>
      <c r="B206" s="90"/>
      <c r="C206" s="440" t="str">
        <f t="shared" si="2"/>
        <v/>
      </c>
      <c r="D206" s="90"/>
      <c r="E206" s="158"/>
      <c r="F206" s="158"/>
      <c r="G206" s="158"/>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0"/>
      <c r="AX206" s="90"/>
      <c r="AY206" s="90"/>
      <c r="AZ206" s="90"/>
      <c r="BA206" s="90"/>
      <c r="BB206" s="90"/>
      <c r="BC206" s="90"/>
      <c r="BD206" s="90"/>
      <c r="BE206" s="90"/>
      <c r="BF206" s="90"/>
      <c r="BG206" s="90"/>
      <c r="BH206" s="90"/>
      <c r="BI206" s="90"/>
      <c r="BJ206" s="90"/>
      <c r="BK206" s="90"/>
      <c r="BL206" s="90"/>
    </row>
    <row r="207" ht="14.25" customHeight="1">
      <c r="A207" s="90"/>
      <c r="B207" s="90"/>
      <c r="C207" s="440" t="str">
        <f t="shared" si="2"/>
        <v/>
      </c>
      <c r="D207" s="90"/>
      <c r="E207" s="158"/>
      <c r="F207" s="158"/>
      <c r="G207" s="158"/>
      <c r="H207" s="90"/>
      <c r="I207" s="90"/>
      <c r="J207" s="90"/>
      <c r="K207" s="90"/>
      <c r="L207" s="90"/>
      <c r="M207" s="90"/>
      <c r="N207" s="90"/>
      <c r="O207" s="90"/>
      <c r="P207" s="90"/>
      <c r="Q207" s="90"/>
      <c r="R207" s="90"/>
      <c r="S207" s="90"/>
      <c r="T207" s="90"/>
      <c r="U207" s="90"/>
      <c r="V207" s="90"/>
      <c r="W207" s="90"/>
      <c r="X207" s="90"/>
      <c r="Y207" s="90"/>
      <c r="Z207" s="90"/>
      <c r="AA207" s="90"/>
      <c r="AB207" s="90"/>
      <c r="AC207" s="90"/>
      <c r="AD207" s="90"/>
      <c r="AE207" s="90"/>
      <c r="AF207" s="90"/>
      <c r="AG207" s="90"/>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row>
    <row r="208" ht="14.25" customHeight="1">
      <c r="A208" s="90"/>
      <c r="B208" s="90"/>
      <c r="C208" s="440" t="str">
        <f t="shared" si="2"/>
        <v/>
      </c>
      <c r="D208" s="90"/>
      <c r="E208" s="158"/>
      <c r="F208" s="158"/>
      <c r="G208" s="158"/>
      <c r="H208" s="90"/>
      <c r="I208" s="90"/>
      <c r="J208" s="90"/>
      <c r="K208" s="90"/>
      <c r="L208" s="90"/>
      <c r="M208" s="90"/>
      <c r="N208" s="90"/>
      <c r="O208" s="90"/>
      <c r="P208" s="90"/>
      <c r="Q208" s="90"/>
      <c r="R208" s="90"/>
      <c r="S208" s="90"/>
      <c r="T208" s="90"/>
      <c r="U208" s="90"/>
      <c r="V208" s="90"/>
      <c r="W208" s="90"/>
      <c r="X208" s="90"/>
      <c r="Y208" s="90"/>
      <c r="Z208" s="90"/>
      <c r="AA208" s="90"/>
      <c r="AB208" s="90"/>
      <c r="AC208" s="90"/>
      <c r="AD208" s="90"/>
      <c r="AE208" s="90"/>
      <c r="AF208" s="90"/>
      <c r="AG208" s="90"/>
      <c r="AH208" s="90"/>
      <c r="AI208" s="90"/>
      <c r="AJ208" s="90"/>
      <c r="AK208" s="90"/>
      <c r="AL208" s="90"/>
      <c r="AM208" s="90"/>
      <c r="AN208" s="90"/>
      <c r="AO208" s="90"/>
      <c r="AP208" s="90"/>
      <c r="AQ208" s="90"/>
      <c r="AR208" s="90"/>
      <c r="AS208" s="90"/>
      <c r="AT208" s="90"/>
      <c r="AU208" s="90"/>
      <c r="AV208" s="90"/>
      <c r="AW208" s="90"/>
      <c r="AX208" s="90"/>
      <c r="AY208" s="90"/>
      <c r="AZ208" s="90"/>
      <c r="BA208" s="90"/>
      <c r="BB208" s="90"/>
      <c r="BC208" s="90"/>
      <c r="BD208" s="90"/>
      <c r="BE208" s="90"/>
      <c r="BF208" s="90"/>
      <c r="BG208" s="90"/>
      <c r="BH208" s="90"/>
      <c r="BI208" s="90"/>
      <c r="BJ208" s="90"/>
      <c r="BK208" s="90"/>
      <c r="BL208" s="90"/>
    </row>
    <row r="209" ht="14.25" customHeight="1">
      <c r="A209" s="90"/>
      <c r="B209" s="90"/>
      <c r="C209" s="440" t="str">
        <f t="shared" si="2"/>
        <v/>
      </c>
      <c r="D209" s="90"/>
      <c r="E209" s="158"/>
      <c r="F209" s="158"/>
      <c r="G209" s="158"/>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90"/>
      <c r="AK209" s="90"/>
      <c r="AL209" s="90"/>
      <c r="AM209" s="90"/>
      <c r="AN209" s="90"/>
      <c r="AO209" s="90"/>
      <c r="AP209" s="90"/>
      <c r="AQ209" s="90"/>
      <c r="AR209" s="90"/>
      <c r="AS209" s="90"/>
      <c r="AT209" s="90"/>
      <c r="AU209" s="90"/>
      <c r="AV209" s="90"/>
      <c r="AW209" s="90"/>
      <c r="AX209" s="90"/>
      <c r="AY209" s="90"/>
      <c r="AZ209" s="90"/>
      <c r="BA209" s="90"/>
      <c r="BB209" s="90"/>
      <c r="BC209" s="90"/>
      <c r="BD209" s="90"/>
      <c r="BE209" s="90"/>
      <c r="BF209" s="90"/>
      <c r="BG209" s="90"/>
      <c r="BH209" s="90"/>
      <c r="BI209" s="90"/>
      <c r="BJ209" s="90"/>
      <c r="BK209" s="90"/>
      <c r="BL209" s="90"/>
    </row>
    <row r="210" ht="14.25" customHeight="1">
      <c r="A210" s="90"/>
      <c r="B210" s="90"/>
      <c r="C210" s="440" t="str">
        <f t="shared" si="2"/>
        <v/>
      </c>
      <c r="D210" s="90"/>
      <c r="E210" s="158"/>
      <c r="F210" s="158"/>
      <c r="G210" s="158"/>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c r="AF210" s="90"/>
      <c r="AG210" s="90"/>
      <c r="AH210" s="90"/>
      <c r="AI210" s="90"/>
      <c r="AJ210" s="90"/>
      <c r="AK210" s="90"/>
      <c r="AL210" s="90"/>
      <c r="AM210" s="90"/>
      <c r="AN210" s="90"/>
      <c r="AO210" s="90"/>
      <c r="AP210" s="90"/>
      <c r="AQ210" s="90"/>
      <c r="AR210" s="90"/>
      <c r="AS210" s="90"/>
      <c r="AT210" s="90"/>
      <c r="AU210" s="90"/>
      <c r="AV210" s="90"/>
      <c r="AW210" s="90"/>
      <c r="AX210" s="90"/>
      <c r="AY210" s="90"/>
      <c r="AZ210" s="90"/>
      <c r="BA210" s="90"/>
      <c r="BB210" s="90"/>
      <c r="BC210" s="90"/>
      <c r="BD210" s="90"/>
      <c r="BE210" s="90"/>
      <c r="BF210" s="90"/>
      <c r="BG210" s="90"/>
      <c r="BH210" s="90"/>
      <c r="BI210" s="90"/>
      <c r="BJ210" s="90"/>
      <c r="BK210" s="90"/>
      <c r="BL210" s="90"/>
    </row>
    <row r="211" ht="14.25" customHeight="1">
      <c r="A211" s="90"/>
      <c r="B211" s="90"/>
      <c r="C211" s="440" t="str">
        <f t="shared" si="2"/>
        <v/>
      </c>
      <c r="D211" s="90"/>
      <c r="E211" s="90"/>
      <c r="F211" s="90"/>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s="90"/>
      <c r="AF211" s="90"/>
      <c r="AG211" s="90"/>
      <c r="AH211" s="90"/>
      <c r="AI211" s="90"/>
      <c r="AJ211" s="90"/>
      <c r="AK211" s="90"/>
      <c r="AL211" s="90"/>
      <c r="AM211" s="90"/>
      <c r="AN211" s="90"/>
      <c r="AO211" s="90"/>
      <c r="AP211" s="90"/>
      <c r="AQ211" s="90"/>
      <c r="AR211" s="90"/>
      <c r="AS211" s="90"/>
      <c r="AT211" s="90"/>
      <c r="AU211" s="90"/>
      <c r="AV211" s="90"/>
      <c r="AW211" s="90"/>
      <c r="AX211" s="90"/>
      <c r="AY211" s="90"/>
      <c r="AZ211" s="90"/>
      <c r="BA211" s="90"/>
      <c r="BB211" s="90"/>
      <c r="BC211" s="90"/>
      <c r="BD211" s="90"/>
      <c r="BE211" s="90"/>
      <c r="BF211" s="90"/>
      <c r="BG211" s="90"/>
      <c r="BH211" s="90"/>
      <c r="BI211" s="90"/>
      <c r="BJ211" s="90"/>
      <c r="BK211" s="90"/>
      <c r="BL211" s="90"/>
    </row>
    <row r="212" ht="14.25" customHeight="1">
      <c r="A212" s="90"/>
      <c r="B212" s="90"/>
      <c r="C212" s="440" t="str">
        <f t="shared" si="2"/>
        <v/>
      </c>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AT212" s="90"/>
      <c r="AU212" s="90"/>
      <c r="AV212" s="90"/>
      <c r="AW212" s="90"/>
      <c r="AX212" s="90"/>
      <c r="AY212" s="90"/>
      <c r="AZ212" s="90"/>
      <c r="BA212" s="90"/>
      <c r="BB212" s="90"/>
      <c r="BC212" s="90"/>
      <c r="BD212" s="90"/>
      <c r="BE212" s="90"/>
      <c r="BF212" s="90"/>
      <c r="BG212" s="90"/>
      <c r="BH212" s="90"/>
      <c r="BI212" s="90"/>
      <c r="BJ212" s="90"/>
      <c r="BK212" s="90"/>
      <c r="BL212" s="90"/>
    </row>
    <row r="213" ht="14.25" customHeight="1">
      <c r="A213" s="90"/>
      <c r="B213" s="90"/>
      <c r="C213" s="440" t="str">
        <f t="shared" si="2"/>
        <v/>
      </c>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90"/>
      <c r="AK213" s="90"/>
      <c r="AL213" s="90"/>
      <c r="AM213" s="90"/>
      <c r="AN213" s="90"/>
      <c r="AO213" s="90"/>
      <c r="AP213" s="90"/>
      <c r="AQ213" s="90"/>
      <c r="AR213" s="90"/>
      <c r="AS213" s="90"/>
      <c r="AT213" s="90"/>
      <c r="AU213" s="90"/>
      <c r="AV213" s="90"/>
      <c r="AW213" s="90"/>
      <c r="AX213" s="90"/>
      <c r="AY213" s="90"/>
      <c r="AZ213" s="90"/>
      <c r="BA213" s="90"/>
      <c r="BB213" s="90"/>
      <c r="BC213" s="90"/>
      <c r="BD213" s="90"/>
      <c r="BE213" s="90"/>
      <c r="BF213" s="90"/>
      <c r="BG213" s="90"/>
      <c r="BH213" s="90"/>
      <c r="BI213" s="90"/>
      <c r="BJ213" s="90"/>
      <c r="BK213" s="90"/>
      <c r="BL213" s="90"/>
    </row>
    <row r="214" ht="14.25" customHeight="1">
      <c r="A214" s="90"/>
      <c r="B214" s="90"/>
      <c r="C214" s="440" t="str">
        <f t="shared" si="2"/>
        <v/>
      </c>
      <c r="D214" s="90"/>
      <c r="E214" s="90"/>
      <c r="F214" s="90"/>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c r="AF214" s="90"/>
      <c r="AG214" s="90"/>
      <c r="AH214" s="90"/>
      <c r="AI214" s="90"/>
      <c r="AJ214" s="90"/>
      <c r="AK214" s="90"/>
      <c r="AL214" s="90"/>
      <c r="AM214" s="90"/>
      <c r="AN214" s="90"/>
      <c r="AO214" s="90"/>
      <c r="AP214" s="90"/>
      <c r="AQ214" s="90"/>
      <c r="AR214" s="90"/>
      <c r="AS214" s="90"/>
      <c r="AT214" s="90"/>
      <c r="AU214" s="90"/>
      <c r="AV214" s="90"/>
      <c r="AW214" s="90"/>
      <c r="AX214" s="90"/>
      <c r="AY214" s="90"/>
      <c r="AZ214" s="90"/>
      <c r="BA214" s="90"/>
      <c r="BB214" s="90"/>
      <c r="BC214" s="90"/>
      <c r="BD214" s="90"/>
      <c r="BE214" s="90"/>
      <c r="BF214" s="90"/>
      <c r="BG214" s="90"/>
      <c r="BH214" s="90"/>
      <c r="BI214" s="90"/>
      <c r="BJ214" s="90"/>
      <c r="BK214" s="90"/>
      <c r="BL214" s="90"/>
    </row>
    <row r="215" ht="14.25" customHeight="1">
      <c r="A215" s="90"/>
      <c r="B215" s="90"/>
      <c r="C215" s="440" t="str">
        <f t="shared" si="2"/>
        <v/>
      </c>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90"/>
      <c r="AC215" s="90"/>
      <c r="AD215" s="90"/>
      <c r="AE215" s="90"/>
      <c r="AF215" s="90"/>
      <c r="AG215" s="90"/>
      <c r="AH215" s="90"/>
      <c r="AI215" s="90"/>
      <c r="AJ215" s="90"/>
      <c r="AK215" s="90"/>
      <c r="AL215" s="90"/>
      <c r="AM215" s="90"/>
      <c r="AN215" s="90"/>
      <c r="AO215" s="90"/>
      <c r="AP215" s="90"/>
      <c r="AQ215" s="90"/>
      <c r="AR215" s="90"/>
      <c r="AS215" s="90"/>
      <c r="AT215" s="90"/>
      <c r="AU215" s="90"/>
      <c r="AV215" s="90"/>
      <c r="AW215" s="90"/>
      <c r="AX215" s="90"/>
      <c r="AY215" s="90"/>
      <c r="AZ215" s="90"/>
      <c r="BA215" s="90"/>
      <c r="BB215" s="90"/>
      <c r="BC215" s="90"/>
      <c r="BD215" s="90"/>
      <c r="BE215" s="90"/>
      <c r="BF215" s="90"/>
      <c r="BG215" s="90"/>
      <c r="BH215" s="90"/>
      <c r="BI215" s="90"/>
      <c r="BJ215" s="90"/>
      <c r="BK215" s="90"/>
      <c r="BL215" s="90"/>
    </row>
    <row r="216" ht="14.25" customHeight="1">
      <c r="A216" s="90"/>
      <c r="B216" s="90"/>
      <c r="C216" s="440" t="str">
        <f t="shared" si="2"/>
        <v/>
      </c>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90"/>
      <c r="AX216" s="90"/>
      <c r="AY216" s="90"/>
      <c r="AZ216" s="90"/>
      <c r="BA216" s="90"/>
      <c r="BB216" s="90"/>
      <c r="BC216" s="90"/>
      <c r="BD216" s="90"/>
      <c r="BE216" s="90"/>
      <c r="BF216" s="90"/>
      <c r="BG216" s="90"/>
      <c r="BH216" s="90"/>
      <c r="BI216" s="90"/>
      <c r="BJ216" s="90"/>
      <c r="BK216" s="90"/>
      <c r="BL216" s="90"/>
    </row>
    <row r="217" ht="14.25" customHeight="1">
      <c r="A217" s="90"/>
      <c r="B217" s="90"/>
      <c r="C217" s="440" t="str">
        <f t="shared" si="2"/>
        <v/>
      </c>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c r="AH217" s="90"/>
      <c r="AI217" s="90"/>
      <c r="AJ217" s="90"/>
      <c r="AK217" s="90"/>
      <c r="AL217" s="90"/>
      <c r="AM217" s="90"/>
      <c r="AN217" s="90"/>
      <c r="AO217" s="90"/>
      <c r="AP217" s="90"/>
      <c r="AQ217" s="90"/>
      <c r="AR217" s="90"/>
      <c r="AS217" s="90"/>
      <c r="AT217" s="90"/>
      <c r="AU217" s="90"/>
      <c r="AV217" s="90"/>
      <c r="AW217" s="90"/>
      <c r="AX217" s="90"/>
      <c r="AY217" s="90"/>
      <c r="AZ217" s="90"/>
      <c r="BA217" s="90"/>
      <c r="BB217" s="90"/>
      <c r="BC217" s="90"/>
      <c r="BD217" s="90"/>
      <c r="BE217" s="90"/>
      <c r="BF217" s="90"/>
      <c r="BG217" s="90"/>
      <c r="BH217" s="90"/>
      <c r="BI217" s="90"/>
      <c r="BJ217" s="90"/>
      <c r="BK217" s="90"/>
      <c r="BL217" s="90"/>
    </row>
    <row r="218" ht="14.25" customHeight="1">
      <c r="A218" s="90"/>
      <c r="B218" s="90"/>
      <c r="C218" s="440" t="str">
        <f t="shared" si="2"/>
        <v/>
      </c>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AT218" s="90"/>
      <c r="AU218" s="90"/>
      <c r="AV218" s="90"/>
      <c r="AW218" s="90"/>
      <c r="AX218" s="90"/>
      <c r="AY218" s="90"/>
      <c r="AZ218" s="90"/>
      <c r="BA218" s="90"/>
      <c r="BB218" s="90"/>
      <c r="BC218" s="90"/>
      <c r="BD218" s="90"/>
      <c r="BE218" s="90"/>
      <c r="BF218" s="90"/>
      <c r="BG218" s="90"/>
      <c r="BH218" s="90"/>
      <c r="BI218" s="90"/>
      <c r="BJ218" s="90"/>
      <c r="BK218" s="90"/>
      <c r="BL218" s="90"/>
    </row>
    <row r="219" ht="14.25" customHeight="1">
      <c r="A219" s="90"/>
      <c r="B219" s="90"/>
      <c r="C219" s="440" t="str">
        <f t="shared" si="2"/>
        <v/>
      </c>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90"/>
      <c r="AK219" s="90"/>
      <c r="AL219" s="90"/>
      <c r="AM219" s="90"/>
      <c r="AN219" s="90"/>
      <c r="AO219" s="90"/>
      <c r="AP219" s="90"/>
      <c r="AQ219" s="90"/>
      <c r="AR219" s="90"/>
      <c r="AS219" s="90"/>
      <c r="AT219" s="90"/>
      <c r="AU219" s="90"/>
      <c r="AV219" s="90"/>
      <c r="AW219" s="90"/>
      <c r="AX219" s="90"/>
      <c r="AY219" s="90"/>
      <c r="AZ219" s="90"/>
      <c r="BA219" s="90"/>
      <c r="BB219" s="90"/>
      <c r="BC219" s="90"/>
      <c r="BD219" s="90"/>
      <c r="BE219" s="90"/>
      <c r="BF219" s="90"/>
      <c r="BG219" s="90"/>
      <c r="BH219" s="90"/>
      <c r="BI219" s="90"/>
      <c r="BJ219" s="90"/>
      <c r="BK219" s="90"/>
      <c r="BL219" s="90"/>
    </row>
    <row r="220" ht="14.25" customHeight="1">
      <c r="A220" s="90"/>
      <c r="B220" s="90"/>
      <c r="C220" s="440" t="str">
        <f t="shared" si="2"/>
        <v/>
      </c>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0"/>
      <c r="BD220" s="90"/>
      <c r="BE220" s="90"/>
      <c r="BF220" s="90"/>
      <c r="BG220" s="90"/>
      <c r="BH220" s="90"/>
      <c r="BI220" s="90"/>
      <c r="BJ220" s="90"/>
      <c r="BK220" s="90"/>
      <c r="BL220" s="90"/>
    </row>
    <row r="221" ht="14.25" customHeight="1">
      <c r="A221" s="90"/>
      <c r="B221" s="90"/>
      <c r="C221" s="440" t="str">
        <f t="shared" si="2"/>
        <v/>
      </c>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90"/>
      <c r="AC221" s="90"/>
      <c r="AD221" s="90"/>
      <c r="AE221" s="90"/>
      <c r="AF221" s="90"/>
      <c r="AG221" s="90"/>
      <c r="AH221" s="90"/>
      <c r="AI221" s="90"/>
      <c r="AJ221" s="90"/>
      <c r="AK221" s="90"/>
      <c r="AL221" s="90"/>
      <c r="AM221" s="90"/>
      <c r="AN221" s="90"/>
      <c r="AO221" s="90"/>
      <c r="AP221" s="90"/>
      <c r="AQ221" s="90"/>
      <c r="AR221" s="90"/>
      <c r="AS221" s="90"/>
      <c r="AT221" s="90"/>
      <c r="AU221" s="90"/>
      <c r="AV221" s="90"/>
      <c r="AW221" s="90"/>
      <c r="AX221" s="90"/>
      <c r="AY221" s="90"/>
      <c r="AZ221" s="90"/>
      <c r="BA221" s="90"/>
      <c r="BB221" s="90"/>
      <c r="BC221" s="90"/>
      <c r="BD221" s="90"/>
      <c r="BE221" s="90"/>
      <c r="BF221" s="90"/>
      <c r="BG221" s="90"/>
      <c r="BH221" s="90"/>
      <c r="BI221" s="90"/>
      <c r="BJ221" s="90"/>
      <c r="BK221" s="90"/>
      <c r="BL221" s="90"/>
    </row>
    <row r="222" ht="14.25" customHeight="1">
      <c r="A222" s="90"/>
      <c r="B222" s="90"/>
      <c r="C222" s="440" t="str">
        <f t="shared" si="2"/>
        <v/>
      </c>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c r="AT222" s="90"/>
      <c r="AU222" s="90"/>
      <c r="AV222" s="90"/>
      <c r="AW222" s="90"/>
      <c r="AX222" s="90"/>
      <c r="AY222" s="90"/>
      <c r="AZ222" s="90"/>
      <c r="BA222" s="90"/>
      <c r="BB222" s="90"/>
      <c r="BC222" s="90"/>
      <c r="BD222" s="90"/>
      <c r="BE222" s="90"/>
      <c r="BF222" s="90"/>
      <c r="BG222" s="90"/>
      <c r="BH222" s="90"/>
      <c r="BI222" s="90"/>
      <c r="BJ222" s="90"/>
      <c r="BK222" s="90"/>
      <c r="BL222" s="90"/>
    </row>
    <row r="223" ht="14.25" customHeight="1">
      <c r="A223" s="90"/>
      <c r="B223" s="90"/>
      <c r="C223" s="440" t="str">
        <f t="shared" si="2"/>
        <v/>
      </c>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c r="AT223" s="90"/>
      <c r="AU223" s="90"/>
      <c r="AV223" s="90"/>
      <c r="AW223" s="90"/>
      <c r="AX223" s="90"/>
      <c r="AY223" s="90"/>
      <c r="AZ223" s="90"/>
      <c r="BA223" s="90"/>
      <c r="BB223" s="90"/>
      <c r="BC223" s="90"/>
      <c r="BD223" s="90"/>
      <c r="BE223" s="90"/>
      <c r="BF223" s="90"/>
      <c r="BG223" s="90"/>
      <c r="BH223" s="90"/>
      <c r="BI223" s="90"/>
      <c r="BJ223" s="90"/>
      <c r="BK223" s="90"/>
      <c r="BL223" s="90"/>
    </row>
    <row r="224" ht="14.25" customHeight="1">
      <c r="A224" s="90"/>
      <c r="B224" s="90"/>
      <c r="C224" s="440" t="str">
        <f t="shared" si="2"/>
        <v/>
      </c>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90"/>
      <c r="AM224" s="90"/>
      <c r="AN224" s="90"/>
      <c r="AO224" s="90"/>
      <c r="AP224" s="90"/>
      <c r="AQ224" s="90"/>
      <c r="AR224" s="90"/>
      <c r="AS224" s="90"/>
      <c r="AT224" s="90"/>
      <c r="AU224" s="90"/>
      <c r="AV224" s="90"/>
      <c r="AW224" s="90"/>
      <c r="AX224" s="90"/>
      <c r="AY224" s="90"/>
      <c r="AZ224" s="90"/>
      <c r="BA224" s="90"/>
      <c r="BB224" s="90"/>
      <c r="BC224" s="90"/>
      <c r="BD224" s="90"/>
      <c r="BE224" s="90"/>
      <c r="BF224" s="90"/>
      <c r="BG224" s="90"/>
      <c r="BH224" s="90"/>
      <c r="BI224" s="90"/>
      <c r="BJ224" s="90"/>
      <c r="BK224" s="90"/>
      <c r="BL224" s="90"/>
    </row>
    <row r="225" ht="14.25" customHeight="1">
      <c r="A225" s="90"/>
      <c r="B225" s="90"/>
      <c r="C225" s="440" t="str">
        <f t="shared" si="2"/>
        <v/>
      </c>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90"/>
      <c r="AC225" s="90"/>
      <c r="AD225" s="90"/>
      <c r="AE225" s="90"/>
      <c r="AF225" s="90"/>
      <c r="AG225" s="90"/>
      <c r="AH225" s="90"/>
      <c r="AI225" s="90"/>
      <c r="AJ225" s="90"/>
      <c r="AK225" s="90"/>
      <c r="AL225" s="90"/>
      <c r="AM225" s="90"/>
      <c r="AN225" s="90"/>
      <c r="AO225" s="90"/>
      <c r="AP225" s="90"/>
      <c r="AQ225" s="90"/>
      <c r="AR225" s="90"/>
      <c r="AS225" s="90"/>
      <c r="AT225" s="90"/>
      <c r="AU225" s="90"/>
      <c r="AV225" s="90"/>
      <c r="AW225" s="90"/>
      <c r="AX225" s="90"/>
      <c r="AY225" s="90"/>
      <c r="AZ225" s="90"/>
      <c r="BA225" s="90"/>
      <c r="BB225" s="90"/>
      <c r="BC225" s="90"/>
      <c r="BD225" s="90"/>
      <c r="BE225" s="90"/>
      <c r="BF225" s="90"/>
      <c r="BG225" s="90"/>
      <c r="BH225" s="90"/>
      <c r="BI225" s="90"/>
      <c r="BJ225" s="90"/>
      <c r="BK225" s="90"/>
      <c r="BL225" s="90"/>
    </row>
    <row r="226" ht="14.25" customHeight="1">
      <c r="A226" s="90"/>
      <c r="B226" s="90"/>
      <c r="C226" s="440" t="str">
        <f t="shared" si="2"/>
        <v/>
      </c>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90"/>
      <c r="AK226" s="90"/>
      <c r="AL226" s="90"/>
      <c r="AM226" s="90"/>
      <c r="AN226" s="90"/>
      <c r="AO226" s="90"/>
      <c r="AP226" s="90"/>
      <c r="AQ226" s="90"/>
      <c r="AR226" s="90"/>
      <c r="AS226" s="90"/>
      <c r="AT226" s="90"/>
      <c r="AU226" s="90"/>
      <c r="AV226" s="90"/>
      <c r="AW226" s="90"/>
      <c r="AX226" s="90"/>
      <c r="AY226" s="90"/>
      <c r="AZ226" s="90"/>
      <c r="BA226" s="90"/>
      <c r="BB226" s="90"/>
      <c r="BC226" s="90"/>
      <c r="BD226" s="90"/>
      <c r="BE226" s="90"/>
      <c r="BF226" s="90"/>
      <c r="BG226" s="90"/>
      <c r="BH226" s="90"/>
      <c r="BI226" s="90"/>
      <c r="BJ226" s="90"/>
      <c r="BK226" s="90"/>
      <c r="BL226" s="90"/>
    </row>
    <row r="227" ht="14.25" customHeight="1">
      <c r="A227" s="90"/>
      <c r="B227" s="90"/>
      <c r="C227" s="440" t="str">
        <f t="shared" si="2"/>
        <v/>
      </c>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c r="AF227" s="90"/>
      <c r="AG227" s="90"/>
      <c r="AH227" s="90"/>
      <c r="AI227" s="90"/>
      <c r="AJ227" s="90"/>
      <c r="AK227" s="90"/>
      <c r="AL227" s="90"/>
      <c r="AM227" s="90"/>
      <c r="AN227" s="90"/>
      <c r="AO227" s="90"/>
      <c r="AP227" s="90"/>
      <c r="AQ227" s="90"/>
      <c r="AR227" s="90"/>
      <c r="AS227" s="90"/>
      <c r="AT227" s="90"/>
      <c r="AU227" s="90"/>
      <c r="AV227" s="90"/>
      <c r="AW227" s="90"/>
      <c r="AX227" s="90"/>
      <c r="AY227" s="90"/>
      <c r="AZ227" s="90"/>
      <c r="BA227" s="90"/>
      <c r="BB227" s="90"/>
      <c r="BC227" s="90"/>
      <c r="BD227" s="90"/>
      <c r="BE227" s="90"/>
      <c r="BF227" s="90"/>
      <c r="BG227" s="90"/>
      <c r="BH227" s="90"/>
      <c r="BI227" s="90"/>
      <c r="BJ227" s="90"/>
      <c r="BK227" s="90"/>
      <c r="BL227" s="90"/>
    </row>
    <row r="228" ht="14.25" customHeight="1">
      <c r="A228" s="90"/>
      <c r="B228" s="90"/>
      <c r="C228" s="440" t="str">
        <f t="shared" si="2"/>
        <v/>
      </c>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c r="AT228" s="90"/>
      <c r="AU228" s="90"/>
      <c r="AV228" s="90"/>
      <c r="AW228" s="90"/>
      <c r="AX228" s="90"/>
      <c r="AY228" s="90"/>
      <c r="AZ228" s="90"/>
      <c r="BA228" s="90"/>
      <c r="BB228" s="90"/>
      <c r="BC228" s="90"/>
      <c r="BD228" s="90"/>
      <c r="BE228" s="90"/>
      <c r="BF228" s="90"/>
      <c r="BG228" s="90"/>
      <c r="BH228" s="90"/>
      <c r="BI228" s="90"/>
      <c r="BJ228" s="90"/>
      <c r="BK228" s="90"/>
      <c r="BL228" s="90"/>
    </row>
    <row r="229" ht="14.25" customHeight="1">
      <c r="A229" s="90"/>
      <c r="B229" s="90"/>
      <c r="C229" s="440" t="str">
        <f t="shared" si="2"/>
        <v/>
      </c>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D229" s="90"/>
      <c r="AE229" s="90"/>
      <c r="AF229" s="90"/>
      <c r="AG229" s="90"/>
      <c r="AH229" s="90"/>
      <c r="AI229" s="90"/>
      <c r="AJ229" s="90"/>
      <c r="AK229" s="90"/>
      <c r="AL229" s="90"/>
      <c r="AM229" s="90"/>
      <c r="AN229" s="90"/>
      <c r="AO229" s="90"/>
      <c r="AP229" s="90"/>
      <c r="AQ229" s="90"/>
      <c r="AR229" s="90"/>
      <c r="AS229" s="90"/>
      <c r="AT229" s="90"/>
      <c r="AU229" s="90"/>
      <c r="AV229" s="90"/>
      <c r="AW229" s="90"/>
      <c r="AX229" s="90"/>
      <c r="AY229" s="90"/>
      <c r="AZ229" s="90"/>
      <c r="BA229" s="90"/>
      <c r="BB229" s="90"/>
      <c r="BC229" s="90"/>
      <c r="BD229" s="90"/>
      <c r="BE229" s="90"/>
      <c r="BF229" s="90"/>
      <c r="BG229" s="90"/>
      <c r="BH229" s="90"/>
      <c r="BI229" s="90"/>
      <c r="BJ229" s="90"/>
      <c r="BK229" s="90"/>
      <c r="BL229" s="90"/>
    </row>
    <row r="230" ht="14.25" customHeight="1">
      <c r="A230" s="90"/>
      <c r="B230" s="90"/>
      <c r="C230" s="440" t="str">
        <f t="shared" si="2"/>
        <v/>
      </c>
      <c r="D230" s="90"/>
      <c r="E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90"/>
      <c r="AC230" s="90"/>
      <c r="AD230" s="90"/>
      <c r="AE230" s="90"/>
      <c r="AF230" s="90"/>
      <c r="AG230" s="90"/>
      <c r="AH230" s="90"/>
      <c r="AI230" s="90"/>
      <c r="AJ230" s="90"/>
      <c r="AK230" s="90"/>
      <c r="AL230" s="90"/>
      <c r="AM230" s="90"/>
      <c r="AN230" s="90"/>
      <c r="AO230" s="90"/>
      <c r="AP230" s="90"/>
      <c r="AQ230" s="90"/>
      <c r="AR230" s="90"/>
      <c r="AS230" s="90"/>
      <c r="AT230" s="90"/>
      <c r="AU230" s="90"/>
      <c r="AV230" s="90"/>
      <c r="AW230" s="90"/>
      <c r="AX230" s="90"/>
      <c r="AY230" s="90"/>
      <c r="AZ230" s="90"/>
      <c r="BA230" s="90"/>
      <c r="BB230" s="90"/>
      <c r="BC230" s="90"/>
      <c r="BD230" s="90"/>
      <c r="BE230" s="90"/>
      <c r="BF230" s="90"/>
      <c r="BG230" s="90"/>
      <c r="BH230" s="90"/>
      <c r="BI230" s="90"/>
      <c r="BJ230" s="90"/>
      <c r="BK230" s="90"/>
      <c r="BL230" s="90"/>
    </row>
    <row r="231" ht="14.25" customHeight="1">
      <c r="A231" s="90"/>
      <c r="B231" s="90"/>
      <c r="C231" s="440" t="str">
        <f t="shared" si="2"/>
        <v/>
      </c>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c r="AE231" s="90"/>
      <c r="AF231" s="90"/>
      <c r="AG231" s="90"/>
      <c r="AH231" s="90"/>
      <c r="AI231" s="90"/>
      <c r="AJ231" s="90"/>
      <c r="AK231" s="90"/>
      <c r="AL231" s="90"/>
      <c r="AM231" s="90"/>
      <c r="AN231" s="90"/>
      <c r="AO231" s="90"/>
      <c r="AP231" s="90"/>
      <c r="AQ231" s="90"/>
      <c r="AR231" s="90"/>
      <c r="AS231" s="90"/>
      <c r="AT231" s="90"/>
      <c r="AU231" s="90"/>
      <c r="AV231" s="90"/>
      <c r="AW231" s="90"/>
      <c r="AX231" s="90"/>
      <c r="AY231" s="90"/>
      <c r="AZ231" s="90"/>
      <c r="BA231" s="90"/>
      <c r="BB231" s="90"/>
      <c r="BC231" s="90"/>
      <c r="BD231" s="90"/>
      <c r="BE231" s="90"/>
      <c r="BF231" s="90"/>
      <c r="BG231" s="90"/>
      <c r="BH231" s="90"/>
      <c r="BI231" s="90"/>
      <c r="BJ231" s="90"/>
      <c r="BK231" s="90"/>
      <c r="BL231" s="90"/>
    </row>
    <row r="232" ht="14.25" customHeight="1">
      <c r="A232" s="90"/>
      <c r="B232" s="90"/>
      <c r="C232" s="440" t="str">
        <f t="shared" si="2"/>
        <v/>
      </c>
      <c r="D232" s="90"/>
      <c r="E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c r="AE232" s="90"/>
      <c r="AF232" s="90"/>
      <c r="AG232" s="90"/>
      <c r="AH232" s="90"/>
      <c r="AI232" s="90"/>
      <c r="AJ232" s="90"/>
      <c r="AK232" s="90"/>
      <c r="AL232" s="90"/>
      <c r="AM232" s="90"/>
      <c r="AN232" s="90"/>
      <c r="AO232" s="90"/>
      <c r="AP232" s="90"/>
      <c r="AQ232" s="90"/>
      <c r="AR232" s="90"/>
      <c r="AS232" s="90"/>
      <c r="AT232" s="90"/>
      <c r="AU232" s="90"/>
      <c r="AV232" s="90"/>
      <c r="AW232" s="90"/>
      <c r="AX232" s="90"/>
      <c r="AY232" s="90"/>
      <c r="AZ232" s="90"/>
      <c r="BA232" s="90"/>
      <c r="BB232" s="90"/>
      <c r="BC232" s="90"/>
      <c r="BD232" s="90"/>
      <c r="BE232" s="90"/>
      <c r="BF232" s="90"/>
      <c r="BG232" s="90"/>
      <c r="BH232" s="90"/>
      <c r="BI232" s="90"/>
      <c r="BJ232" s="90"/>
      <c r="BK232" s="90"/>
      <c r="BL232" s="90"/>
    </row>
    <row r="233" ht="14.25" customHeight="1">
      <c r="A233" s="90"/>
      <c r="B233" s="90"/>
      <c r="C233" s="440" t="str">
        <f t="shared" si="2"/>
        <v/>
      </c>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0"/>
      <c r="AX233" s="90"/>
      <c r="AY233" s="90"/>
      <c r="AZ233" s="90"/>
      <c r="BA233" s="90"/>
      <c r="BB233" s="90"/>
      <c r="BC233" s="90"/>
      <c r="BD233" s="90"/>
      <c r="BE233" s="90"/>
      <c r="BF233" s="90"/>
      <c r="BG233" s="90"/>
      <c r="BH233" s="90"/>
      <c r="BI233" s="90"/>
      <c r="BJ233" s="90"/>
      <c r="BK233" s="90"/>
      <c r="BL233" s="90"/>
    </row>
    <row r="234" ht="14.25" customHeight="1">
      <c r="A234" s="90"/>
      <c r="B234" s="90"/>
      <c r="C234" s="440" t="str">
        <f t="shared" si="2"/>
        <v/>
      </c>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90"/>
      <c r="AC234" s="90"/>
      <c r="AD234" s="90"/>
      <c r="AE234" s="90"/>
      <c r="AF234" s="90"/>
      <c r="AG234" s="90"/>
      <c r="AH234" s="90"/>
      <c r="AI234" s="90"/>
      <c r="AJ234" s="90"/>
      <c r="AK234" s="90"/>
      <c r="AL234" s="90"/>
      <c r="AM234" s="90"/>
      <c r="AN234" s="90"/>
      <c r="AO234" s="90"/>
      <c r="AP234" s="90"/>
      <c r="AQ234" s="90"/>
      <c r="AR234" s="90"/>
      <c r="AS234" s="90"/>
      <c r="AT234" s="90"/>
      <c r="AU234" s="90"/>
      <c r="AV234" s="90"/>
      <c r="AW234" s="90"/>
      <c r="AX234" s="90"/>
      <c r="AY234" s="90"/>
      <c r="AZ234" s="90"/>
      <c r="BA234" s="90"/>
      <c r="BB234" s="90"/>
      <c r="BC234" s="90"/>
      <c r="BD234" s="90"/>
      <c r="BE234" s="90"/>
      <c r="BF234" s="90"/>
      <c r="BG234" s="90"/>
      <c r="BH234" s="90"/>
      <c r="BI234" s="90"/>
      <c r="BJ234" s="90"/>
      <c r="BK234" s="90"/>
      <c r="BL234" s="90"/>
    </row>
    <row r="235" ht="14.25" customHeight="1">
      <c r="A235" s="90"/>
      <c r="B235" s="90"/>
      <c r="C235" s="440" t="str">
        <f t="shared" si="2"/>
        <v/>
      </c>
      <c r="D235" s="90"/>
      <c r="E235" s="90"/>
      <c r="F235" s="90"/>
      <c r="G235" s="90"/>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c r="AE235" s="90"/>
      <c r="AF235" s="90"/>
      <c r="AG235" s="90"/>
      <c r="AH235" s="90"/>
      <c r="AI235" s="90"/>
      <c r="AJ235" s="90"/>
      <c r="AK235" s="90"/>
      <c r="AL235" s="90"/>
      <c r="AM235" s="90"/>
      <c r="AN235" s="90"/>
      <c r="AO235" s="90"/>
      <c r="AP235" s="90"/>
      <c r="AQ235" s="90"/>
      <c r="AR235" s="90"/>
      <c r="AS235" s="90"/>
      <c r="AT235" s="90"/>
      <c r="AU235" s="90"/>
      <c r="AV235" s="90"/>
      <c r="AW235" s="90"/>
      <c r="AX235" s="90"/>
      <c r="AY235" s="90"/>
      <c r="AZ235" s="90"/>
      <c r="BA235" s="90"/>
      <c r="BB235" s="90"/>
      <c r="BC235" s="90"/>
      <c r="BD235" s="90"/>
      <c r="BE235" s="90"/>
      <c r="BF235" s="90"/>
      <c r="BG235" s="90"/>
      <c r="BH235" s="90"/>
      <c r="BI235" s="90"/>
      <c r="BJ235" s="90"/>
      <c r="BK235" s="90"/>
      <c r="BL235" s="90"/>
    </row>
    <row r="236" ht="14.25" customHeight="1">
      <c r="A236" s="90"/>
      <c r="B236" s="90"/>
      <c r="C236" s="440" t="str">
        <f t="shared" si="2"/>
        <v/>
      </c>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90"/>
      <c r="AC236" s="90"/>
      <c r="AD236" s="90"/>
      <c r="AE236" s="90"/>
      <c r="AF236" s="90"/>
      <c r="AG236" s="90"/>
      <c r="AH236" s="90"/>
      <c r="AI236" s="90"/>
      <c r="AJ236" s="90"/>
      <c r="AK236" s="90"/>
      <c r="AL236" s="90"/>
      <c r="AM236" s="90"/>
      <c r="AN236" s="90"/>
      <c r="AO236" s="90"/>
      <c r="AP236" s="90"/>
      <c r="AQ236" s="90"/>
      <c r="AR236" s="90"/>
      <c r="AS236" s="90"/>
      <c r="AT236" s="90"/>
      <c r="AU236" s="90"/>
      <c r="AV236" s="90"/>
      <c r="AW236" s="90"/>
      <c r="AX236" s="90"/>
      <c r="AY236" s="90"/>
      <c r="AZ236" s="90"/>
      <c r="BA236" s="90"/>
      <c r="BB236" s="90"/>
      <c r="BC236" s="90"/>
      <c r="BD236" s="90"/>
      <c r="BE236" s="90"/>
      <c r="BF236" s="90"/>
      <c r="BG236" s="90"/>
      <c r="BH236" s="90"/>
      <c r="BI236" s="90"/>
      <c r="BJ236" s="90"/>
      <c r="BK236" s="90"/>
      <c r="BL236" s="90"/>
    </row>
    <row r="237" ht="14.25" customHeight="1">
      <c r="A237" s="90"/>
      <c r="B237" s="90"/>
      <c r="C237" s="440" t="str">
        <f t="shared" si="2"/>
        <v/>
      </c>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90"/>
      <c r="AC237" s="90"/>
      <c r="AD237" s="90"/>
      <c r="AE237" s="90"/>
      <c r="AF237" s="90"/>
      <c r="AG237" s="90"/>
      <c r="AH237" s="90"/>
      <c r="AI237" s="90"/>
      <c r="AJ237" s="90"/>
      <c r="AK237" s="90"/>
      <c r="AL237" s="90"/>
      <c r="AM237" s="90"/>
      <c r="AN237" s="90"/>
      <c r="AO237" s="90"/>
      <c r="AP237" s="90"/>
      <c r="AQ237" s="90"/>
      <c r="AR237" s="90"/>
      <c r="AS237" s="90"/>
      <c r="AT237" s="90"/>
      <c r="AU237" s="90"/>
      <c r="AV237" s="90"/>
      <c r="AW237" s="90"/>
      <c r="AX237" s="90"/>
      <c r="AY237" s="90"/>
      <c r="AZ237" s="90"/>
      <c r="BA237" s="90"/>
      <c r="BB237" s="90"/>
      <c r="BC237" s="90"/>
      <c r="BD237" s="90"/>
      <c r="BE237" s="90"/>
      <c r="BF237" s="90"/>
      <c r="BG237" s="90"/>
      <c r="BH237" s="90"/>
      <c r="BI237" s="90"/>
      <c r="BJ237" s="90"/>
      <c r="BK237" s="90"/>
      <c r="BL237" s="90"/>
    </row>
    <row r="238" ht="14.25" customHeight="1">
      <c r="A238" s="90"/>
      <c r="B238" s="90"/>
      <c r="C238" s="440" t="str">
        <f t="shared" si="2"/>
        <v/>
      </c>
      <c r="D238" s="90"/>
      <c r="E238" s="90"/>
      <c r="F238" s="90"/>
      <c r="G238" s="90"/>
      <c r="H238" s="90"/>
      <c r="I238" s="90"/>
      <c r="J238" s="90"/>
      <c r="K238" s="90"/>
      <c r="L238" s="90"/>
      <c r="M238" s="90"/>
      <c r="N238" s="90"/>
      <c r="O238" s="90"/>
      <c r="P238" s="90"/>
      <c r="Q238" s="90"/>
      <c r="R238" s="90"/>
      <c r="S238" s="90"/>
      <c r="T238" s="90"/>
      <c r="U238" s="90"/>
      <c r="V238" s="90"/>
      <c r="W238" s="90"/>
      <c r="X238" s="90"/>
      <c r="Y238" s="90"/>
      <c r="Z238" s="90"/>
      <c r="AA238" s="90"/>
      <c r="AB238" s="90"/>
      <c r="AC238" s="90"/>
      <c r="AD238" s="90"/>
      <c r="AE238" s="90"/>
      <c r="AF238" s="90"/>
      <c r="AG238" s="90"/>
      <c r="AH238" s="90"/>
      <c r="AI238" s="90"/>
      <c r="AJ238" s="90"/>
      <c r="AK238" s="90"/>
      <c r="AL238" s="90"/>
      <c r="AM238" s="90"/>
      <c r="AN238" s="90"/>
      <c r="AO238" s="90"/>
      <c r="AP238" s="90"/>
      <c r="AQ238" s="90"/>
      <c r="AR238" s="90"/>
      <c r="AS238" s="90"/>
      <c r="AT238" s="90"/>
      <c r="AU238" s="90"/>
      <c r="AV238" s="90"/>
      <c r="AW238" s="90"/>
      <c r="AX238" s="90"/>
      <c r="AY238" s="90"/>
      <c r="AZ238" s="90"/>
      <c r="BA238" s="90"/>
      <c r="BB238" s="90"/>
      <c r="BC238" s="90"/>
      <c r="BD238" s="90"/>
      <c r="BE238" s="90"/>
      <c r="BF238" s="90"/>
      <c r="BG238" s="90"/>
      <c r="BH238" s="90"/>
      <c r="BI238" s="90"/>
      <c r="BJ238" s="90"/>
      <c r="BK238" s="90"/>
      <c r="BL238" s="90"/>
    </row>
    <row r="239" ht="14.25" customHeight="1">
      <c r="A239" s="90"/>
      <c r="B239" s="90"/>
      <c r="C239" s="440" t="str">
        <f t="shared" si="2"/>
        <v/>
      </c>
      <c r="D239" s="90"/>
      <c r="E239" s="90"/>
      <c r="F239" s="90"/>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90"/>
      <c r="AK239" s="90"/>
      <c r="AL239" s="90"/>
      <c r="AM239" s="90"/>
      <c r="AN239" s="90"/>
      <c r="AO239" s="90"/>
      <c r="AP239" s="90"/>
      <c r="AQ239" s="90"/>
      <c r="AR239" s="90"/>
      <c r="AS239" s="90"/>
      <c r="AT239" s="90"/>
      <c r="AU239" s="90"/>
      <c r="AV239" s="90"/>
      <c r="AW239" s="90"/>
      <c r="AX239" s="90"/>
      <c r="AY239" s="90"/>
      <c r="AZ239" s="90"/>
      <c r="BA239" s="90"/>
      <c r="BB239" s="90"/>
      <c r="BC239" s="90"/>
      <c r="BD239" s="90"/>
      <c r="BE239" s="90"/>
      <c r="BF239" s="90"/>
      <c r="BG239" s="90"/>
      <c r="BH239" s="90"/>
      <c r="BI239" s="90"/>
      <c r="BJ239" s="90"/>
      <c r="BK239" s="90"/>
      <c r="BL239" s="90"/>
    </row>
    <row r="240" ht="14.25" customHeight="1">
      <c r="A240" s="90"/>
      <c r="B240" s="90"/>
      <c r="C240" s="440" t="str">
        <f t="shared" si="2"/>
        <v/>
      </c>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90"/>
      <c r="AC240" s="90"/>
      <c r="AD240" s="90"/>
      <c r="AE240" s="90"/>
      <c r="AF240" s="90"/>
      <c r="AG240" s="90"/>
      <c r="AH240" s="90"/>
      <c r="AI240" s="90"/>
      <c r="AJ240" s="90"/>
      <c r="AK240" s="90"/>
      <c r="AL240" s="90"/>
      <c r="AM240" s="90"/>
      <c r="AN240" s="90"/>
      <c r="AO240" s="90"/>
      <c r="AP240" s="90"/>
      <c r="AQ240" s="90"/>
      <c r="AR240" s="90"/>
      <c r="AS240" s="90"/>
      <c r="AT240" s="90"/>
      <c r="AU240" s="90"/>
      <c r="AV240" s="90"/>
      <c r="AW240" s="90"/>
      <c r="AX240" s="90"/>
      <c r="AY240" s="90"/>
      <c r="AZ240" s="90"/>
      <c r="BA240" s="90"/>
      <c r="BB240" s="90"/>
      <c r="BC240" s="90"/>
      <c r="BD240" s="90"/>
      <c r="BE240" s="90"/>
      <c r="BF240" s="90"/>
      <c r="BG240" s="90"/>
      <c r="BH240" s="90"/>
      <c r="BI240" s="90"/>
      <c r="BJ240" s="90"/>
      <c r="BK240" s="90"/>
      <c r="BL240" s="90"/>
    </row>
    <row r="241" ht="14.25" customHeight="1">
      <c r="A241" s="90"/>
      <c r="B241" s="90"/>
      <c r="C241" s="440" t="str">
        <f t="shared" si="2"/>
        <v/>
      </c>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c r="AT241" s="90"/>
      <c r="AU241" s="90"/>
      <c r="AV241" s="90"/>
      <c r="AW241" s="90"/>
      <c r="AX241" s="90"/>
      <c r="AY241" s="90"/>
      <c r="AZ241" s="90"/>
      <c r="BA241" s="90"/>
      <c r="BB241" s="90"/>
      <c r="BC241" s="90"/>
      <c r="BD241" s="90"/>
      <c r="BE241" s="90"/>
      <c r="BF241" s="90"/>
      <c r="BG241" s="90"/>
      <c r="BH241" s="90"/>
      <c r="BI241" s="90"/>
      <c r="BJ241" s="90"/>
      <c r="BK241" s="90"/>
      <c r="BL241" s="90"/>
    </row>
    <row r="242" ht="14.25" customHeight="1">
      <c r="A242" s="90"/>
      <c r="B242" s="90"/>
      <c r="C242" s="440" t="str">
        <f t="shared" si="2"/>
        <v/>
      </c>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c r="AF242" s="90"/>
      <c r="AG242" s="90"/>
      <c r="AH242" s="90"/>
      <c r="AI242" s="90"/>
      <c r="AJ242" s="90"/>
      <c r="AK242" s="90"/>
      <c r="AL242" s="90"/>
      <c r="AM242" s="90"/>
      <c r="AN242" s="90"/>
      <c r="AO242" s="90"/>
      <c r="AP242" s="90"/>
      <c r="AQ242" s="90"/>
      <c r="AR242" s="90"/>
      <c r="AS242" s="90"/>
      <c r="AT242" s="90"/>
      <c r="AU242" s="90"/>
      <c r="AV242" s="90"/>
      <c r="AW242" s="90"/>
      <c r="AX242" s="90"/>
      <c r="AY242" s="90"/>
      <c r="AZ242" s="90"/>
      <c r="BA242" s="90"/>
      <c r="BB242" s="90"/>
      <c r="BC242" s="90"/>
      <c r="BD242" s="90"/>
      <c r="BE242" s="90"/>
      <c r="BF242" s="90"/>
      <c r="BG242" s="90"/>
      <c r="BH242" s="90"/>
      <c r="BI242" s="90"/>
      <c r="BJ242" s="90"/>
      <c r="BK242" s="90"/>
      <c r="BL242" s="90"/>
    </row>
    <row r="243" ht="14.25" customHeight="1">
      <c r="A243" s="90"/>
      <c r="B243" s="90"/>
      <c r="C243" s="440" t="str">
        <f t="shared" si="2"/>
        <v/>
      </c>
      <c r="D243" s="90"/>
      <c r="E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c r="AE243" s="90"/>
      <c r="AF243" s="90"/>
      <c r="AG243" s="90"/>
      <c r="AH243" s="90"/>
      <c r="AI243" s="90"/>
      <c r="AJ243" s="90"/>
      <c r="AK243" s="90"/>
      <c r="AL243" s="90"/>
      <c r="AM243" s="90"/>
      <c r="AN243" s="90"/>
      <c r="AO243" s="90"/>
      <c r="AP243" s="90"/>
      <c r="AQ243" s="90"/>
      <c r="AR243" s="90"/>
      <c r="AS243" s="90"/>
      <c r="AT243" s="90"/>
      <c r="AU243" s="90"/>
      <c r="AV243" s="90"/>
      <c r="AW243" s="90"/>
      <c r="AX243" s="90"/>
      <c r="AY243" s="90"/>
      <c r="AZ243" s="90"/>
      <c r="BA243" s="90"/>
      <c r="BB243" s="90"/>
      <c r="BC243" s="90"/>
      <c r="BD243" s="90"/>
      <c r="BE243" s="90"/>
      <c r="BF243" s="90"/>
      <c r="BG243" s="90"/>
      <c r="BH243" s="90"/>
      <c r="BI243" s="90"/>
      <c r="BJ243" s="90"/>
      <c r="BK243" s="90"/>
      <c r="BL243" s="90"/>
    </row>
    <row r="244" ht="14.25" customHeight="1">
      <c r="A244" s="90"/>
      <c r="B244" s="90"/>
      <c r="C244" s="440" t="str">
        <f t="shared" si="2"/>
        <v/>
      </c>
      <c r="D244" s="90"/>
      <c r="E244" s="90"/>
      <c r="F244" s="90"/>
      <c r="G244" s="90"/>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0"/>
      <c r="BC244" s="90"/>
      <c r="BD244" s="90"/>
      <c r="BE244" s="90"/>
      <c r="BF244" s="90"/>
      <c r="BG244" s="90"/>
      <c r="BH244" s="90"/>
      <c r="BI244" s="90"/>
      <c r="BJ244" s="90"/>
      <c r="BK244" s="90"/>
      <c r="BL244" s="90"/>
    </row>
    <row r="245" ht="14.25" customHeight="1">
      <c r="A245" s="90"/>
      <c r="B245" s="90"/>
      <c r="C245" s="440" t="str">
        <f t="shared" si="2"/>
        <v/>
      </c>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AT245" s="90"/>
      <c r="AU245" s="90"/>
      <c r="AV245" s="90"/>
      <c r="AW245" s="90"/>
      <c r="AX245" s="90"/>
      <c r="AY245" s="90"/>
      <c r="AZ245" s="90"/>
      <c r="BA245" s="90"/>
      <c r="BB245" s="90"/>
      <c r="BC245" s="90"/>
      <c r="BD245" s="90"/>
      <c r="BE245" s="90"/>
      <c r="BF245" s="90"/>
      <c r="BG245" s="90"/>
      <c r="BH245" s="90"/>
      <c r="BI245" s="90"/>
      <c r="BJ245" s="90"/>
      <c r="BK245" s="90"/>
      <c r="BL245" s="90"/>
    </row>
    <row r="246" ht="14.25" customHeight="1">
      <c r="A246" s="90"/>
      <c r="B246" s="90"/>
      <c r="C246" s="440" t="str">
        <f t="shared" si="2"/>
        <v/>
      </c>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c r="AZ246" s="90"/>
      <c r="BA246" s="90"/>
      <c r="BB246" s="90"/>
      <c r="BC246" s="90"/>
      <c r="BD246" s="90"/>
      <c r="BE246" s="90"/>
      <c r="BF246" s="90"/>
      <c r="BG246" s="90"/>
      <c r="BH246" s="90"/>
      <c r="BI246" s="90"/>
      <c r="BJ246" s="90"/>
      <c r="BK246" s="90"/>
      <c r="BL246" s="90"/>
    </row>
    <row r="247" ht="14.25" customHeight="1">
      <c r="A247" s="90"/>
      <c r="B247" s="90"/>
      <c r="C247" s="440" t="str">
        <f t="shared" si="2"/>
        <v/>
      </c>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c r="AP247" s="90"/>
      <c r="AQ247" s="90"/>
      <c r="AR247" s="90"/>
      <c r="AS247" s="90"/>
      <c r="AT247" s="90"/>
      <c r="AU247" s="90"/>
      <c r="AV247" s="90"/>
      <c r="AW247" s="90"/>
      <c r="AX247" s="90"/>
      <c r="AY247" s="90"/>
      <c r="AZ247" s="90"/>
      <c r="BA247" s="90"/>
      <c r="BB247" s="90"/>
      <c r="BC247" s="90"/>
      <c r="BD247" s="90"/>
      <c r="BE247" s="90"/>
      <c r="BF247" s="90"/>
      <c r="BG247" s="90"/>
      <c r="BH247" s="90"/>
      <c r="BI247" s="90"/>
      <c r="BJ247" s="90"/>
      <c r="BK247" s="90"/>
      <c r="BL247" s="90"/>
    </row>
    <row r="248" ht="14.25" customHeight="1">
      <c r="A248" s="90"/>
      <c r="B248" s="90"/>
      <c r="C248" s="440" t="str">
        <f t="shared" si="2"/>
        <v/>
      </c>
      <c r="D248" s="90"/>
      <c r="E248" s="90"/>
      <c r="F248" s="90"/>
      <c r="G248" s="90"/>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90"/>
      <c r="AK248" s="90"/>
      <c r="AL248" s="90"/>
      <c r="AM248" s="90"/>
      <c r="AN248" s="90"/>
      <c r="AO248" s="90"/>
      <c r="AP248" s="90"/>
      <c r="AQ248" s="90"/>
      <c r="AR248" s="90"/>
      <c r="AS248" s="90"/>
      <c r="AT248" s="90"/>
      <c r="AU248" s="90"/>
      <c r="AV248" s="90"/>
      <c r="AW248" s="90"/>
      <c r="AX248" s="90"/>
      <c r="AY248" s="90"/>
      <c r="AZ248" s="90"/>
      <c r="BA248" s="90"/>
      <c r="BB248" s="90"/>
      <c r="BC248" s="90"/>
      <c r="BD248" s="90"/>
      <c r="BE248" s="90"/>
      <c r="BF248" s="90"/>
      <c r="BG248" s="90"/>
      <c r="BH248" s="90"/>
      <c r="BI248" s="90"/>
      <c r="BJ248" s="90"/>
      <c r="BK248" s="90"/>
      <c r="BL248" s="90"/>
    </row>
    <row r="249" ht="14.25" customHeight="1">
      <c r="A249" s="90"/>
      <c r="B249" s="90"/>
      <c r="C249" s="440" t="str">
        <f t="shared" si="2"/>
        <v/>
      </c>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c r="BB249" s="90"/>
      <c r="BC249" s="90"/>
      <c r="BD249" s="90"/>
      <c r="BE249" s="90"/>
      <c r="BF249" s="90"/>
      <c r="BG249" s="90"/>
      <c r="BH249" s="90"/>
      <c r="BI249" s="90"/>
      <c r="BJ249" s="90"/>
      <c r="BK249" s="90"/>
      <c r="BL249" s="90"/>
    </row>
    <row r="250" ht="14.25" customHeight="1">
      <c r="A250" s="90"/>
      <c r="B250" s="90"/>
      <c r="C250" s="440" t="str">
        <f t="shared" si="2"/>
        <v/>
      </c>
      <c r="D250" s="90"/>
      <c r="E250" s="90"/>
      <c r="F250" s="90"/>
      <c r="G250" s="90"/>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0"/>
      <c r="AK250" s="90"/>
      <c r="AL250" s="90"/>
      <c r="AM250" s="90"/>
      <c r="AN250" s="90"/>
      <c r="AO250" s="90"/>
      <c r="AP250" s="90"/>
      <c r="AQ250" s="90"/>
      <c r="AR250" s="90"/>
      <c r="AS250" s="90"/>
      <c r="AT250" s="90"/>
      <c r="AU250" s="90"/>
      <c r="AV250" s="90"/>
      <c r="AW250" s="90"/>
      <c r="AX250" s="90"/>
      <c r="AY250" s="90"/>
      <c r="AZ250" s="90"/>
      <c r="BA250" s="90"/>
      <c r="BB250" s="90"/>
      <c r="BC250" s="90"/>
      <c r="BD250" s="90"/>
      <c r="BE250" s="90"/>
      <c r="BF250" s="90"/>
      <c r="BG250" s="90"/>
      <c r="BH250" s="90"/>
      <c r="BI250" s="90"/>
      <c r="BJ250" s="90"/>
      <c r="BK250" s="90"/>
      <c r="BL250" s="90"/>
    </row>
    <row r="251" ht="14.25" customHeight="1">
      <c r="A251" s="90"/>
      <c r="B251" s="90"/>
      <c r="C251" s="440" t="str">
        <f t="shared" si="2"/>
        <v/>
      </c>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AT251" s="90"/>
      <c r="AU251" s="90"/>
      <c r="AV251" s="90"/>
      <c r="AW251" s="90"/>
      <c r="AX251" s="90"/>
      <c r="AY251" s="90"/>
      <c r="AZ251" s="90"/>
      <c r="BA251" s="90"/>
      <c r="BB251" s="90"/>
      <c r="BC251" s="90"/>
      <c r="BD251" s="90"/>
      <c r="BE251" s="90"/>
      <c r="BF251" s="90"/>
      <c r="BG251" s="90"/>
      <c r="BH251" s="90"/>
      <c r="BI251" s="90"/>
      <c r="BJ251" s="90"/>
      <c r="BK251" s="90"/>
      <c r="BL251" s="90"/>
    </row>
    <row r="252" ht="14.25" customHeight="1">
      <c r="A252" s="90"/>
      <c r="B252" s="90"/>
      <c r="C252" s="440" t="str">
        <f t="shared" si="2"/>
        <v/>
      </c>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c r="AK252" s="90"/>
      <c r="AL252" s="90"/>
      <c r="AM252" s="90"/>
      <c r="AN252" s="90"/>
      <c r="AO252" s="90"/>
      <c r="AP252" s="90"/>
      <c r="AQ252" s="90"/>
      <c r="AR252" s="90"/>
      <c r="AS252" s="90"/>
      <c r="AT252" s="90"/>
      <c r="AU252" s="90"/>
      <c r="AV252" s="90"/>
      <c r="AW252" s="90"/>
      <c r="AX252" s="90"/>
      <c r="AY252" s="90"/>
      <c r="AZ252" s="90"/>
      <c r="BA252" s="90"/>
      <c r="BB252" s="90"/>
      <c r="BC252" s="90"/>
      <c r="BD252" s="90"/>
      <c r="BE252" s="90"/>
      <c r="BF252" s="90"/>
      <c r="BG252" s="90"/>
      <c r="BH252" s="90"/>
      <c r="BI252" s="90"/>
      <c r="BJ252" s="90"/>
      <c r="BK252" s="90"/>
      <c r="BL252" s="90"/>
    </row>
    <row r="253" ht="14.25" customHeight="1">
      <c r="A253" s="90"/>
      <c r="B253" s="90"/>
      <c r="C253" s="440" t="str">
        <f t="shared" si="2"/>
        <v/>
      </c>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c r="AK253" s="90"/>
      <c r="AL253" s="90"/>
      <c r="AM253" s="90"/>
      <c r="AN253" s="90"/>
      <c r="AO253" s="90"/>
      <c r="AP253" s="90"/>
      <c r="AQ253" s="90"/>
      <c r="AR253" s="90"/>
      <c r="AS253" s="90"/>
      <c r="AT253" s="90"/>
      <c r="AU253" s="90"/>
      <c r="AV253" s="90"/>
      <c r="AW253" s="90"/>
      <c r="AX253" s="90"/>
      <c r="AY253" s="90"/>
      <c r="AZ253" s="90"/>
      <c r="BA253" s="90"/>
      <c r="BB253" s="90"/>
      <c r="BC253" s="90"/>
      <c r="BD253" s="90"/>
      <c r="BE253" s="90"/>
      <c r="BF253" s="90"/>
      <c r="BG253" s="90"/>
      <c r="BH253" s="90"/>
      <c r="BI253" s="90"/>
      <c r="BJ253" s="90"/>
      <c r="BK253" s="90"/>
      <c r="BL253" s="90"/>
    </row>
    <row r="254" ht="14.25" customHeight="1">
      <c r="A254" s="90"/>
      <c r="B254" s="90"/>
      <c r="C254" s="440" t="str">
        <f t="shared" si="2"/>
        <v/>
      </c>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c r="AF254" s="90"/>
      <c r="AG254" s="90"/>
      <c r="AH254" s="90"/>
      <c r="AI254" s="90"/>
      <c r="AJ254" s="90"/>
      <c r="AK254" s="90"/>
      <c r="AL254" s="90"/>
      <c r="AM254" s="90"/>
      <c r="AN254" s="90"/>
      <c r="AO254" s="90"/>
      <c r="AP254" s="90"/>
      <c r="AQ254" s="90"/>
      <c r="AR254" s="90"/>
      <c r="AS254" s="90"/>
      <c r="AT254" s="90"/>
      <c r="AU254" s="90"/>
      <c r="AV254" s="90"/>
      <c r="AW254" s="90"/>
      <c r="AX254" s="90"/>
      <c r="AY254" s="90"/>
      <c r="AZ254" s="90"/>
      <c r="BA254" s="90"/>
      <c r="BB254" s="90"/>
      <c r="BC254" s="90"/>
      <c r="BD254" s="90"/>
      <c r="BE254" s="90"/>
      <c r="BF254" s="90"/>
      <c r="BG254" s="90"/>
      <c r="BH254" s="90"/>
      <c r="BI254" s="90"/>
      <c r="BJ254" s="90"/>
      <c r="BK254" s="90"/>
      <c r="BL254" s="90"/>
    </row>
    <row r="255" ht="14.25" customHeight="1">
      <c r="A255" s="90"/>
      <c r="B255" s="90"/>
      <c r="C255" s="440" t="str">
        <f t="shared" si="2"/>
        <v/>
      </c>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0"/>
      <c r="AK255" s="90"/>
      <c r="AL255" s="90"/>
      <c r="AM255" s="90"/>
      <c r="AN255" s="90"/>
      <c r="AO255" s="90"/>
      <c r="AP255" s="90"/>
      <c r="AQ255" s="90"/>
      <c r="AR255" s="90"/>
      <c r="AS255" s="90"/>
      <c r="AT255" s="90"/>
      <c r="AU255" s="90"/>
      <c r="AV255" s="90"/>
      <c r="AW255" s="90"/>
      <c r="AX255" s="90"/>
      <c r="AY255" s="90"/>
      <c r="AZ255" s="90"/>
      <c r="BA255" s="90"/>
      <c r="BB255" s="90"/>
      <c r="BC255" s="90"/>
      <c r="BD255" s="90"/>
      <c r="BE255" s="90"/>
      <c r="BF255" s="90"/>
      <c r="BG255" s="90"/>
      <c r="BH255" s="90"/>
      <c r="BI255" s="90"/>
      <c r="BJ255" s="90"/>
      <c r="BK255" s="90"/>
      <c r="BL255" s="90"/>
    </row>
    <row r="256" ht="14.25" customHeight="1">
      <c r="A256" s="90"/>
      <c r="B256" s="90"/>
      <c r="C256" s="440" t="str">
        <f t="shared" si="2"/>
        <v/>
      </c>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90"/>
      <c r="AK256" s="90"/>
      <c r="AL256" s="90"/>
      <c r="AM256" s="90"/>
      <c r="AN256" s="90"/>
      <c r="AO256" s="90"/>
      <c r="AP256" s="90"/>
      <c r="AQ256" s="90"/>
      <c r="AR256" s="90"/>
      <c r="AS256" s="90"/>
      <c r="AT256" s="90"/>
      <c r="AU256" s="90"/>
      <c r="AV256" s="90"/>
      <c r="AW256" s="90"/>
      <c r="AX256" s="90"/>
      <c r="AY256" s="90"/>
      <c r="AZ256" s="90"/>
      <c r="BA256" s="90"/>
      <c r="BB256" s="90"/>
      <c r="BC256" s="90"/>
      <c r="BD256" s="90"/>
      <c r="BE256" s="90"/>
      <c r="BF256" s="90"/>
      <c r="BG256" s="90"/>
      <c r="BH256" s="90"/>
      <c r="BI256" s="90"/>
      <c r="BJ256" s="90"/>
      <c r="BK256" s="90"/>
      <c r="BL256" s="90"/>
    </row>
    <row r="257" ht="14.25" customHeight="1">
      <c r="A257" s="90"/>
      <c r="B257" s="90"/>
      <c r="C257" s="440" t="str">
        <f t="shared" si="2"/>
        <v/>
      </c>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AT257" s="90"/>
      <c r="AU257" s="90"/>
      <c r="AV257" s="90"/>
      <c r="AW257" s="90"/>
      <c r="AX257" s="90"/>
      <c r="AY257" s="90"/>
      <c r="AZ257" s="90"/>
      <c r="BA257" s="90"/>
      <c r="BB257" s="90"/>
      <c r="BC257" s="90"/>
      <c r="BD257" s="90"/>
      <c r="BE257" s="90"/>
      <c r="BF257" s="90"/>
      <c r="BG257" s="90"/>
      <c r="BH257" s="90"/>
      <c r="BI257" s="90"/>
      <c r="BJ257" s="90"/>
      <c r="BK257" s="90"/>
      <c r="BL257" s="90"/>
    </row>
    <row r="258" ht="14.25" customHeight="1">
      <c r="A258" s="90"/>
      <c r="B258" s="90"/>
      <c r="C258" s="440" t="str">
        <f t="shared" si="2"/>
        <v/>
      </c>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90"/>
      <c r="AK258" s="90"/>
      <c r="AL258" s="90"/>
      <c r="AM258" s="90"/>
      <c r="AN258" s="90"/>
      <c r="AO258" s="90"/>
      <c r="AP258" s="90"/>
      <c r="AQ258" s="90"/>
      <c r="AR258" s="90"/>
      <c r="AS258" s="90"/>
      <c r="AT258" s="90"/>
      <c r="AU258" s="90"/>
      <c r="AV258" s="90"/>
      <c r="AW258" s="90"/>
      <c r="AX258" s="90"/>
      <c r="AY258" s="90"/>
      <c r="AZ258" s="90"/>
      <c r="BA258" s="90"/>
      <c r="BB258" s="90"/>
      <c r="BC258" s="90"/>
      <c r="BD258" s="90"/>
      <c r="BE258" s="90"/>
      <c r="BF258" s="90"/>
      <c r="BG258" s="90"/>
      <c r="BH258" s="90"/>
      <c r="BI258" s="90"/>
      <c r="BJ258" s="90"/>
      <c r="BK258" s="90"/>
      <c r="BL258" s="90"/>
    </row>
    <row r="259" ht="14.25" customHeight="1">
      <c r="A259" s="90"/>
      <c r="B259" s="90"/>
      <c r="C259" s="440" t="str">
        <f t="shared" si="2"/>
        <v/>
      </c>
      <c r="D259" s="90"/>
      <c r="E259" s="90"/>
      <c r="F259" s="90"/>
      <c r="G259" s="90"/>
      <c r="H259" s="90"/>
      <c r="I259" s="90"/>
      <c r="J259" s="90"/>
      <c r="K259" s="90"/>
      <c r="L259" s="90"/>
      <c r="M259" s="90"/>
      <c r="N259" s="90"/>
      <c r="O259" s="90"/>
      <c r="P259" s="90"/>
      <c r="Q259" s="90"/>
      <c r="R259" s="90"/>
      <c r="S259" s="90"/>
      <c r="T259" s="90"/>
      <c r="U259" s="90"/>
      <c r="V259" s="90"/>
      <c r="W259" s="90"/>
      <c r="X259" s="90"/>
      <c r="Y259" s="90"/>
      <c r="Z259" s="90"/>
      <c r="AA259" s="90"/>
      <c r="AB259" s="90"/>
      <c r="AC259" s="90"/>
      <c r="AD259" s="90"/>
      <c r="AE259" s="90"/>
      <c r="AF259" s="90"/>
      <c r="AG259" s="90"/>
      <c r="AH259" s="90"/>
      <c r="AI259" s="90"/>
      <c r="AJ259" s="90"/>
      <c r="AK259" s="90"/>
      <c r="AL259" s="90"/>
      <c r="AM259" s="90"/>
      <c r="AN259" s="90"/>
      <c r="AO259" s="90"/>
      <c r="AP259" s="90"/>
      <c r="AQ259" s="90"/>
      <c r="AR259" s="90"/>
      <c r="AS259" s="90"/>
      <c r="AT259" s="90"/>
      <c r="AU259" s="90"/>
      <c r="AV259" s="90"/>
      <c r="AW259" s="90"/>
      <c r="AX259" s="90"/>
      <c r="AY259" s="90"/>
      <c r="AZ259" s="90"/>
      <c r="BA259" s="90"/>
      <c r="BB259" s="90"/>
      <c r="BC259" s="90"/>
      <c r="BD259" s="90"/>
      <c r="BE259" s="90"/>
      <c r="BF259" s="90"/>
      <c r="BG259" s="90"/>
      <c r="BH259" s="90"/>
      <c r="BI259" s="90"/>
      <c r="BJ259" s="90"/>
      <c r="BK259" s="90"/>
      <c r="BL259" s="90"/>
    </row>
    <row r="260" ht="14.25" customHeight="1">
      <c r="A260" s="90"/>
      <c r="B260" s="90"/>
      <c r="C260" s="440" t="str">
        <f t="shared" si="2"/>
        <v/>
      </c>
      <c r="D260" s="90"/>
      <c r="E260" s="90"/>
      <c r="F260" s="90"/>
      <c r="G260" s="90"/>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c r="AE260" s="90"/>
      <c r="AF260" s="90"/>
      <c r="AG260" s="90"/>
      <c r="AH260" s="90"/>
      <c r="AI260" s="90"/>
      <c r="AJ260" s="90"/>
      <c r="AK260" s="90"/>
      <c r="AL260" s="90"/>
      <c r="AM260" s="90"/>
      <c r="AN260" s="90"/>
      <c r="AO260" s="90"/>
      <c r="AP260" s="90"/>
      <c r="AQ260" s="90"/>
      <c r="AR260" s="90"/>
      <c r="AS260" s="90"/>
      <c r="AT260" s="90"/>
      <c r="AU260" s="90"/>
      <c r="AV260" s="90"/>
      <c r="AW260" s="90"/>
      <c r="AX260" s="90"/>
      <c r="AY260" s="90"/>
      <c r="AZ260" s="90"/>
      <c r="BA260" s="90"/>
      <c r="BB260" s="90"/>
      <c r="BC260" s="90"/>
      <c r="BD260" s="90"/>
      <c r="BE260" s="90"/>
      <c r="BF260" s="90"/>
      <c r="BG260" s="90"/>
      <c r="BH260" s="90"/>
      <c r="BI260" s="90"/>
      <c r="BJ260" s="90"/>
      <c r="BK260" s="90"/>
      <c r="BL260" s="90"/>
    </row>
    <row r="261" ht="14.25" customHeight="1">
      <c r="A261" s="90"/>
      <c r="B261" s="90"/>
      <c r="C261" s="440" t="str">
        <f t="shared" si="2"/>
        <v/>
      </c>
      <c r="D261" s="90"/>
      <c r="E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90"/>
      <c r="AK261" s="90"/>
      <c r="AL261" s="90"/>
      <c r="AM261" s="90"/>
      <c r="AN261" s="90"/>
      <c r="AO261" s="90"/>
      <c r="AP261" s="90"/>
      <c r="AQ261" s="90"/>
      <c r="AR261" s="90"/>
      <c r="AS261" s="90"/>
      <c r="AT261" s="90"/>
      <c r="AU261" s="90"/>
      <c r="AV261" s="90"/>
      <c r="AW261" s="90"/>
      <c r="AX261" s="90"/>
      <c r="AY261" s="90"/>
      <c r="AZ261" s="90"/>
      <c r="BA261" s="90"/>
      <c r="BB261" s="90"/>
      <c r="BC261" s="90"/>
      <c r="BD261" s="90"/>
      <c r="BE261" s="90"/>
      <c r="BF261" s="90"/>
      <c r="BG261" s="90"/>
      <c r="BH261" s="90"/>
      <c r="BI261" s="90"/>
      <c r="BJ261" s="90"/>
      <c r="BK261" s="90"/>
      <c r="BL261" s="90"/>
    </row>
    <row r="262" ht="14.25" customHeight="1">
      <c r="A262" s="90"/>
      <c r="B262" s="90"/>
      <c r="C262" s="440" t="str">
        <f t="shared" si="2"/>
        <v/>
      </c>
      <c r="D262" s="90"/>
      <c r="E262" s="90"/>
      <c r="F262" s="90"/>
      <c r="G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K262" s="90"/>
      <c r="AL262" s="90"/>
      <c r="AM262" s="90"/>
      <c r="AN262" s="90"/>
      <c r="AO262" s="90"/>
      <c r="AP262" s="90"/>
      <c r="AQ262" s="90"/>
      <c r="AR262" s="90"/>
      <c r="AS262" s="90"/>
      <c r="AT262" s="90"/>
      <c r="AU262" s="90"/>
      <c r="AV262" s="90"/>
      <c r="AW262" s="90"/>
      <c r="AX262" s="90"/>
      <c r="AY262" s="90"/>
      <c r="AZ262" s="90"/>
      <c r="BA262" s="90"/>
      <c r="BB262" s="90"/>
      <c r="BC262" s="90"/>
      <c r="BD262" s="90"/>
      <c r="BE262" s="90"/>
      <c r="BF262" s="90"/>
      <c r="BG262" s="90"/>
      <c r="BH262" s="90"/>
      <c r="BI262" s="90"/>
      <c r="BJ262" s="90"/>
      <c r="BK262" s="90"/>
      <c r="BL262" s="90"/>
    </row>
    <row r="263" ht="14.25" customHeight="1">
      <c r="A263" s="90"/>
      <c r="B263" s="90"/>
      <c r="C263" s="440" t="str">
        <f t="shared" si="2"/>
        <v/>
      </c>
      <c r="D263" s="90"/>
      <c r="E263" s="90"/>
      <c r="F263" s="90"/>
      <c r="G263" s="90"/>
      <c r="H263" s="90"/>
      <c r="I263" s="90"/>
      <c r="J263" s="90"/>
      <c r="K263" s="90"/>
      <c r="L263" s="90"/>
      <c r="M263" s="90"/>
      <c r="N263" s="90"/>
      <c r="O263" s="90"/>
      <c r="P263" s="90"/>
      <c r="Q263" s="90"/>
      <c r="R263" s="90"/>
      <c r="S263" s="90"/>
      <c r="T263" s="90"/>
      <c r="U263" s="90"/>
      <c r="V263" s="90"/>
      <c r="W263" s="90"/>
      <c r="X263" s="90"/>
      <c r="Y263" s="90"/>
      <c r="Z263" s="90"/>
      <c r="AA263" s="90"/>
      <c r="AB263" s="90"/>
      <c r="AC263" s="90"/>
      <c r="AD263" s="90"/>
      <c r="AE263" s="90"/>
      <c r="AF263" s="90"/>
      <c r="AG263" s="90"/>
      <c r="AH263" s="90"/>
      <c r="AI263" s="90"/>
      <c r="AJ263" s="90"/>
      <c r="AK263" s="90"/>
      <c r="AL263" s="90"/>
      <c r="AM263" s="90"/>
      <c r="AN263" s="90"/>
      <c r="AO263" s="90"/>
      <c r="AP263" s="90"/>
      <c r="AQ263" s="90"/>
      <c r="AR263" s="90"/>
      <c r="AS263" s="90"/>
      <c r="AT263" s="90"/>
      <c r="AU263" s="90"/>
      <c r="AV263" s="90"/>
      <c r="AW263" s="90"/>
      <c r="AX263" s="90"/>
      <c r="AY263" s="90"/>
      <c r="AZ263" s="90"/>
      <c r="BA263" s="90"/>
      <c r="BB263" s="90"/>
      <c r="BC263" s="90"/>
      <c r="BD263" s="90"/>
      <c r="BE263" s="90"/>
      <c r="BF263" s="90"/>
      <c r="BG263" s="90"/>
      <c r="BH263" s="90"/>
      <c r="BI263" s="90"/>
      <c r="BJ263" s="90"/>
      <c r="BK263" s="90"/>
      <c r="BL263" s="90"/>
    </row>
    <row r="264" ht="14.25" customHeight="1">
      <c r="A264" s="90"/>
      <c r="B264" s="90"/>
      <c r="C264" s="440" t="str">
        <f t="shared" si="2"/>
        <v/>
      </c>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90"/>
      <c r="AL264" s="90"/>
      <c r="AM264" s="90"/>
      <c r="AN264" s="90"/>
      <c r="AO264" s="90"/>
      <c r="AP264" s="90"/>
      <c r="AQ264" s="90"/>
      <c r="AR264" s="90"/>
      <c r="AS264" s="90"/>
      <c r="AT264" s="90"/>
      <c r="AU264" s="90"/>
      <c r="AV264" s="90"/>
      <c r="AW264" s="90"/>
      <c r="AX264" s="90"/>
      <c r="AY264" s="90"/>
      <c r="AZ264" s="90"/>
      <c r="BA264" s="90"/>
      <c r="BB264" s="90"/>
      <c r="BC264" s="90"/>
      <c r="BD264" s="90"/>
      <c r="BE264" s="90"/>
      <c r="BF264" s="90"/>
      <c r="BG264" s="90"/>
      <c r="BH264" s="90"/>
      <c r="BI264" s="90"/>
      <c r="BJ264" s="90"/>
      <c r="BK264" s="90"/>
      <c r="BL264" s="90"/>
    </row>
    <row r="265" ht="14.25" customHeight="1">
      <c r="A265" s="90"/>
      <c r="B265" s="90"/>
      <c r="C265" s="440" t="str">
        <f t="shared" si="2"/>
        <v/>
      </c>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K265" s="90"/>
      <c r="AL265" s="90"/>
      <c r="AM265" s="90"/>
      <c r="AN265" s="90"/>
      <c r="AO265" s="90"/>
      <c r="AP265" s="90"/>
      <c r="AQ265" s="90"/>
      <c r="AR265" s="90"/>
      <c r="AS265" s="90"/>
      <c r="AT265" s="90"/>
      <c r="AU265" s="90"/>
      <c r="AV265" s="90"/>
      <c r="AW265" s="90"/>
      <c r="AX265" s="90"/>
      <c r="AY265" s="90"/>
      <c r="AZ265" s="90"/>
      <c r="BA265" s="90"/>
      <c r="BB265" s="90"/>
      <c r="BC265" s="90"/>
      <c r="BD265" s="90"/>
      <c r="BE265" s="90"/>
      <c r="BF265" s="90"/>
      <c r="BG265" s="90"/>
      <c r="BH265" s="90"/>
      <c r="BI265" s="90"/>
      <c r="BJ265" s="90"/>
      <c r="BK265" s="90"/>
      <c r="BL265" s="90"/>
    </row>
    <row r="266" ht="14.25" customHeight="1">
      <c r="A266" s="90"/>
      <c r="B266" s="90"/>
      <c r="C266" s="440" t="str">
        <f t="shared" si="2"/>
        <v/>
      </c>
      <c r="D266" s="90"/>
      <c r="E266" s="90"/>
      <c r="F266" s="90"/>
      <c r="G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c r="AK266" s="90"/>
      <c r="AL266" s="90"/>
      <c r="AM266" s="90"/>
      <c r="AN266" s="90"/>
      <c r="AO266" s="90"/>
      <c r="AP266" s="90"/>
      <c r="AQ266" s="90"/>
      <c r="AR266" s="90"/>
      <c r="AS266" s="90"/>
      <c r="AT266" s="90"/>
      <c r="AU266" s="90"/>
      <c r="AV266" s="90"/>
      <c r="AW266" s="90"/>
      <c r="AX266" s="90"/>
      <c r="AY266" s="90"/>
      <c r="AZ266" s="90"/>
      <c r="BA266" s="90"/>
      <c r="BB266" s="90"/>
      <c r="BC266" s="90"/>
      <c r="BD266" s="90"/>
      <c r="BE266" s="90"/>
      <c r="BF266" s="90"/>
      <c r="BG266" s="90"/>
      <c r="BH266" s="90"/>
      <c r="BI266" s="90"/>
      <c r="BJ266" s="90"/>
      <c r="BK266" s="90"/>
      <c r="BL266" s="90"/>
    </row>
    <row r="267" ht="14.25" customHeight="1">
      <c r="A267" s="90"/>
      <c r="B267" s="90"/>
      <c r="C267" s="440" t="str">
        <f t="shared" si="2"/>
        <v/>
      </c>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0"/>
      <c r="BC267" s="90"/>
      <c r="BD267" s="90"/>
      <c r="BE267" s="90"/>
      <c r="BF267" s="90"/>
      <c r="BG267" s="90"/>
      <c r="BH267" s="90"/>
      <c r="BI267" s="90"/>
      <c r="BJ267" s="90"/>
      <c r="BK267" s="90"/>
      <c r="BL267" s="90"/>
    </row>
    <row r="268" ht="14.25" customHeight="1">
      <c r="A268" s="90"/>
      <c r="B268" s="90"/>
      <c r="C268" s="440" t="str">
        <f t="shared" si="2"/>
        <v/>
      </c>
      <c r="D268" s="90"/>
      <c r="E268" s="90"/>
      <c r="F268" s="90"/>
      <c r="G268" s="90"/>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c r="AE268" s="90"/>
      <c r="AF268" s="90"/>
      <c r="AG268" s="90"/>
      <c r="AH268" s="90"/>
      <c r="AI268" s="90"/>
      <c r="AJ268" s="90"/>
      <c r="AK268" s="90"/>
      <c r="AL268" s="90"/>
      <c r="AM268" s="90"/>
      <c r="AN268" s="90"/>
      <c r="AO268" s="90"/>
      <c r="AP268" s="90"/>
      <c r="AQ268" s="90"/>
      <c r="AR268" s="90"/>
      <c r="AS268" s="90"/>
      <c r="AT268" s="90"/>
      <c r="AU268" s="90"/>
      <c r="AV268" s="90"/>
      <c r="AW268" s="90"/>
      <c r="AX268" s="90"/>
      <c r="AY268" s="90"/>
      <c r="AZ268" s="90"/>
      <c r="BA268" s="90"/>
      <c r="BB268" s="90"/>
      <c r="BC268" s="90"/>
      <c r="BD268" s="90"/>
      <c r="BE268" s="90"/>
      <c r="BF268" s="90"/>
      <c r="BG268" s="90"/>
      <c r="BH268" s="90"/>
      <c r="BI268" s="90"/>
      <c r="BJ268" s="90"/>
      <c r="BK268" s="90"/>
      <c r="BL268" s="90"/>
    </row>
    <row r="269" ht="14.25" customHeight="1">
      <c r="A269" s="90"/>
      <c r="B269" s="90"/>
      <c r="C269" s="440" t="str">
        <f t="shared" si="2"/>
        <v/>
      </c>
      <c r="D269" s="90"/>
      <c r="E269" s="90"/>
      <c r="F269" s="90"/>
      <c r="G269" s="90"/>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c r="AE269" s="90"/>
      <c r="AF269" s="90"/>
      <c r="AG269" s="90"/>
      <c r="AH269" s="90"/>
      <c r="AI269" s="90"/>
      <c r="AJ269" s="90"/>
      <c r="AK269" s="90"/>
      <c r="AL269" s="90"/>
      <c r="AM269" s="90"/>
      <c r="AN269" s="90"/>
      <c r="AO269" s="90"/>
      <c r="AP269" s="90"/>
      <c r="AQ269" s="90"/>
      <c r="AR269" s="90"/>
      <c r="AS269" s="90"/>
      <c r="AT269" s="90"/>
      <c r="AU269" s="90"/>
      <c r="AV269" s="90"/>
      <c r="AW269" s="90"/>
      <c r="AX269" s="90"/>
      <c r="AY269" s="90"/>
      <c r="AZ269" s="90"/>
      <c r="BA269" s="90"/>
      <c r="BB269" s="90"/>
      <c r="BC269" s="90"/>
      <c r="BD269" s="90"/>
      <c r="BE269" s="90"/>
      <c r="BF269" s="90"/>
      <c r="BG269" s="90"/>
      <c r="BH269" s="90"/>
      <c r="BI269" s="90"/>
      <c r="BJ269" s="90"/>
      <c r="BK269" s="90"/>
      <c r="BL269" s="90"/>
    </row>
    <row r="270" ht="14.25" customHeight="1">
      <c r="A270" s="90"/>
      <c r="B270" s="90"/>
      <c r="C270" s="440" t="str">
        <f t="shared" si="2"/>
        <v/>
      </c>
      <c r="D270" s="90"/>
      <c r="E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90"/>
      <c r="AK270" s="90"/>
      <c r="AL270" s="90"/>
      <c r="AM270" s="90"/>
      <c r="AN270" s="90"/>
      <c r="AO270" s="90"/>
      <c r="AP270" s="90"/>
      <c r="AQ270" s="90"/>
      <c r="AR270" s="90"/>
      <c r="AS270" s="90"/>
      <c r="AT270" s="90"/>
      <c r="AU270" s="90"/>
      <c r="AV270" s="90"/>
      <c r="AW270" s="90"/>
      <c r="AX270" s="90"/>
      <c r="AY270" s="90"/>
      <c r="AZ270" s="90"/>
      <c r="BA270" s="90"/>
      <c r="BB270" s="90"/>
      <c r="BC270" s="90"/>
      <c r="BD270" s="90"/>
      <c r="BE270" s="90"/>
      <c r="BF270" s="90"/>
      <c r="BG270" s="90"/>
      <c r="BH270" s="90"/>
      <c r="BI270" s="90"/>
      <c r="BJ270" s="90"/>
      <c r="BK270" s="90"/>
      <c r="BL270" s="90"/>
    </row>
    <row r="271" ht="14.25" customHeight="1">
      <c r="A271" s="90"/>
      <c r="B271" s="90"/>
      <c r="C271" s="440" t="str">
        <f t="shared" si="2"/>
        <v/>
      </c>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c r="AT271" s="90"/>
      <c r="AU271" s="90"/>
      <c r="AV271" s="90"/>
      <c r="AW271" s="90"/>
      <c r="AX271" s="90"/>
      <c r="AY271" s="90"/>
      <c r="AZ271" s="90"/>
      <c r="BA271" s="90"/>
      <c r="BB271" s="90"/>
      <c r="BC271" s="90"/>
      <c r="BD271" s="90"/>
      <c r="BE271" s="90"/>
      <c r="BF271" s="90"/>
      <c r="BG271" s="90"/>
      <c r="BH271" s="90"/>
      <c r="BI271" s="90"/>
      <c r="BJ271" s="90"/>
      <c r="BK271" s="90"/>
      <c r="BL271" s="90"/>
    </row>
    <row r="272" ht="14.25" customHeight="1">
      <c r="A272" s="90"/>
      <c r="B272" s="90"/>
      <c r="C272" s="440" t="str">
        <f t="shared" si="2"/>
        <v/>
      </c>
      <c r="D272" s="90"/>
      <c r="E272" s="90"/>
      <c r="F272" s="90"/>
      <c r="G272" s="90"/>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90"/>
      <c r="AK272" s="90"/>
      <c r="AL272" s="90"/>
      <c r="AM272" s="90"/>
      <c r="AN272" s="90"/>
      <c r="AO272" s="90"/>
      <c r="AP272" s="90"/>
      <c r="AQ272" s="90"/>
      <c r="AR272" s="90"/>
      <c r="AS272" s="90"/>
      <c r="AT272" s="90"/>
      <c r="AU272" s="90"/>
      <c r="AV272" s="90"/>
      <c r="AW272" s="90"/>
      <c r="AX272" s="90"/>
      <c r="AY272" s="90"/>
      <c r="AZ272" s="90"/>
      <c r="BA272" s="90"/>
      <c r="BB272" s="90"/>
      <c r="BC272" s="90"/>
      <c r="BD272" s="90"/>
      <c r="BE272" s="90"/>
      <c r="BF272" s="90"/>
      <c r="BG272" s="90"/>
      <c r="BH272" s="90"/>
      <c r="BI272" s="90"/>
      <c r="BJ272" s="90"/>
      <c r="BK272" s="90"/>
      <c r="BL272" s="90"/>
    </row>
    <row r="273" ht="14.25" customHeight="1">
      <c r="A273" s="61"/>
      <c r="B273" s="61"/>
      <c r="C273" s="61"/>
      <c r="D273" s="61"/>
      <c r="E273" s="90"/>
      <c r="F273" s="208"/>
      <c r="G273" s="208"/>
      <c r="H273" s="90"/>
      <c r="I273" s="90"/>
      <c r="J273" s="90"/>
      <c r="K273" s="90"/>
      <c r="L273" s="90"/>
      <c r="M273" s="90"/>
      <c r="N273" s="90"/>
      <c r="O273" s="90"/>
      <c r="P273" s="90"/>
      <c r="Q273" s="90"/>
      <c r="R273" s="90"/>
      <c r="S273" s="90"/>
      <c r="T273" s="90"/>
      <c r="U273" s="90"/>
      <c r="V273" s="90"/>
      <c r="W273" s="90"/>
      <c r="X273" s="90"/>
      <c r="Y273" s="90"/>
      <c r="Z273" s="90"/>
      <c r="AA273" s="90"/>
      <c r="AB273" s="90"/>
      <c r="AC273" s="90"/>
      <c r="AD273" s="90"/>
      <c r="AE273" s="90"/>
      <c r="AF273" s="90"/>
      <c r="AG273" s="90"/>
      <c r="AH273" s="90"/>
      <c r="AI273" s="90"/>
      <c r="AJ273" s="90"/>
      <c r="AK273" s="90"/>
      <c r="AL273" s="90"/>
      <c r="AM273" s="90"/>
      <c r="AN273" s="90"/>
      <c r="AO273" s="90"/>
      <c r="AP273" s="90"/>
      <c r="AQ273" s="90"/>
      <c r="AR273" s="90"/>
      <c r="AS273" s="90"/>
      <c r="AT273" s="90"/>
      <c r="AU273" s="90"/>
      <c r="AV273" s="90"/>
      <c r="AW273" s="90"/>
      <c r="AX273" s="90"/>
      <c r="AY273" s="90"/>
      <c r="AZ273" s="90"/>
      <c r="BA273" s="90"/>
      <c r="BB273" s="90"/>
      <c r="BC273" s="90"/>
      <c r="BD273" s="90"/>
      <c r="BE273" s="90"/>
      <c r="BF273" s="90"/>
      <c r="BG273" s="90"/>
      <c r="BH273" s="90"/>
      <c r="BI273" s="90"/>
      <c r="BJ273" s="90"/>
      <c r="BK273" s="90"/>
      <c r="BL273" s="90"/>
    </row>
    <row r="274" ht="14.25" customHeight="1">
      <c r="A274" s="441" t="s">
        <v>82</v>
      </c>
      <c r="B274" s="442"/>
      <c r="C274" s="442"/>
      <c r="D274" s="443"/>
      <c r="E274" s="444"/>
      <c r="F274" s="90"/>
      <c r="G274" s="90"/>
      <c r="H274" s="208"/>
      <c r="I274" s="90"/>
      <c r="J274" s="90"/>
      <c r="K274" s="90"/>
      <c r="L274" s="90"/>
      <c r="M274" s="90"/>
      <c r="N274" s="90"/>
      <c r="O274" s="90"/>
      <c r="P274" s="90"/>
      <c r="Q274" s="90"/>
      <c r="R274" s="90"/>
      <c r="S274" s="90"/>
      <c r="T274" s="90"/>
      <c r="U274" s="90"/>
      <c r="V274" s="90"/>
      <c r="W274" s="90"/>
      <c r="X274" s="90"/>
      <c r="Y274" s="90"/>
      <c r="Z274" s="90"/>
      <c r="AA274" s="90"/>
      <c r="AB274" s="90"/>
      <c r="AC274" s="90"/>
      <c r="AD274" s="90"/>
      <c r="AE274" s="90"/>
      <c r="AF274" s="90"/>
      <c r="AG274" s="90"/>
      <c r="AH274" s="90"/>
      <c r="AI274" s="90"/>
      <c r="AJ274" s="90"/>
      <c r="AK274" s="90"/>
      <c r="AL274" s="90"/>
      <c r="AM274" s="90"/>
      <c r="AN274" s="90"/>
      <c r="AO274" s="90"/>
      <c r="AP274" s="90"/>
      <c r="AQ274" s="90"/>
      <c r="AR274" s="90"/>
      <c r="AS274" s="90"/>
      <c r="AT274" s="90"/>
      <c r="AU274" s="90"/>
      <c r="AV274" s="90"/>
      <c r="AW274" s="90"/>
      <c r="AX274" s="90"/>
      <c r="AY274" s="90"/>
      <c r="AZ274" s="90"/>
      <c r="BA274" s="90"/>
      <c r="BB274" s="90"/>
      <c r="BC274" s="90"/>
      <c r="BD274" s="90"/>
      <c r="BE274" s="90"/>
      <c r="BF274" s="90"/>
      <c r="BG274" s="90"/>
      <c r="BH274" s="90"/>
      <c r="BI274" s="90"/>
      <c r="BJ274" s="90"/>
      <c r="BK274" s="90"/>
      <c r="BL274" s="90"/>
    </row>
    <row r="275" ht="14.25" customHeight="1">
      <c r="A275" s="445" t="s">
        <v>83</v>
      </c>
      <c r="B275" s="169"/>
      <c r="C275" s="169"/>
      <c r="D275" s="169"/>
      <c r="E275" s="208"/>
      <c r="F275" s="90"/>
      <c r="G275" s="90"/>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c r="AE275" s="90"/>
      <c r="AF275" s="90"/>
      <c r="AG275" s="90"/>
      <c r="AH275" s="90"/>
      <c r="AI275" s="90"/>
      <c r="AJ275" s="90"/>
      <c r="AK275" s="90"/>
      <c r="AL275" s="90"/>
      <c r="AM275" s="90"/>
      <c r="AN275" s="90"/>
      <c r="AO275" s="90"/>
      <c r="AP275" s="90"/>
      <c r="AQ275" s="90"/>
      <c r="AR275" s="90"/>
      <c r="AS275" s="90"/>
      <c r="AT275" s="90"/>
      <c r="AU275" s="90"/>
      <c r="AV275" s="90"/>
      <c r="AW275" s="90"/>
      <c r="AX275" s="90"/>
      <c r="AY275" s="90"/>
      <c r="AZ275" s="90"/>
      <c r="BA275" s="90"/>
      <c r="BB275" s="90"/>
      <c r="BC275" s="90"/>
      <c r="BD275" s="90"/>
      <c r="BE275" s="90"/>
      <c r="BF275" s="90"/>
      <c r="BG275" s="90"/>
      <c r="BH275" s="90"/>
      <c r="BI275" s="90"/>
      <c r="BJ275" s="90"/>
      <c r="BK275" s="90"/>
      <c r="BL275" s="90"/>
    </row>
    <row r="276" ht="14.25" customHeight="1">
      <c r="A276" s="208"/>
      <c r="B276" s="208"/>
      <c r="C276" s="446"/>
      <c r="D276" s="61"/>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c r="AT276" s="90"/>
      <c r="AU276" s="90"/>
      <c r="AV276" s="90"/>
      <c r="AW276" s="90"/>
      <c r="AX276" s="90"/>
      <c r="AY276" s="90"/>
      <c r="AZ276" s="90"/>
      <c r="BA276" s="90"/>
      <c r="BB276" s="90"/>
      <c r="BC276" s="90"/>
      <c r="BD276" s="90"/>
      <c r="BE276" s="90"/>
      <c r="BF276" s="90"/>
      <c r="BG276" s="90"/>
      <c r="BH276" s="90"/>
      <c r="BI276" s="90"/>
      <c r="BJ276" s="90"/>
      <c r="BK276" s="90"/>
      <c r="BL276" s="90"/>
    </row>
    <row r="277" ht="14.25" customHeight="1">
      <c r="A277" s="61"/>
      <c r="B277" s="61"/>
      <c r="C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row>
    <row r="278" ht="14.25" customHeight="1">
      <c r="A278" s="434" t="s">
        <v>20</v>
      </c>
      <c r="B278" s="435"/>
      <c r="C278" s="361" t="s">
        <v>78</v>
      </c>
      <c r="D278" s="447"/>
      <c r="E278" s="437">
        <f>IFERROR(EOMONTH('Instruções'!M15,-1)+1,EOMONTH(TODAY(),-1)+1)</f>
        <v>44682</v>
      </c>
      <c r="F278" s="437">
        <f t="shared" ref="F278:BL278" si="3">EOMONTH(E278,0)+1</f>
        <v>44713</v>
      </c>
      <c r="G278" s="437">
        <f t="shared" si="3"/>
        <v>44743</v>
      </c>
      <c r="H278" s="437">
        <f t="shared" si="3"/>
        <v>44774</v>
      </c>
      <c r="I278" s="437">
        <f t="shared" si="3"/>
        <v>44805</v>
      </c>
      <c r="J278" s="437">
        <f t="shared" si="3"/>
        <v>44835</v>
      </c>
      <c r="K278" s="437">
        <f t="shared" si="3"/>
        <v>44866</v>
      </c>
      <c r="L278" s="437">
        <f t="shared" si="3"/>
        <v>44896</v>
      </c>
      <c r="M278" s="437">
        <f t="shared" si="3"/>
        <v>44927</v>
      </c>
      <c r="N278" s="437">
        <f t="shared" si="3"/>
        <v>44958</v>
      </c>
      <c r="O278" s="437">
        <f t="shared" si="3"/>
        <v>44986</v>
      </c>
      <c r="P278" s="437">
        <f t="shared" si="3"/>
        <v>45017</v>
      </c>
      <c r="Q278" s="437">
        <f t="shared" si="3"/>
        <v>45047</v>
      </c>
      <c r="R278" s="437">
        <f t="shared" si="3"/>
        <v>45078</v>
      </c>
      <c r="S278" s="437">
        <f t="shared" si="3"/>
        <v>45108</v>
      </c>
      <c r="T278" s="437">
        <f t="shared" si="3"/>
        <v>45139</v>
      </c>
      <c r="U278" s="437">
        <f t="shared" si="3"/>
        <v>45170</v>
      </c>
      <c r="V278" s="437">
        <f t="shared" si="3"/>
        <v>45200</v>
      </c>
      <c r="W278" s="437">
        <f t="shared" si="3"/>
        <v>45231</v>
      </c>
      <c r="X278" s="437">
        <f t="shared" si="3"/>
        <v>45261</v>
      </c>
      <c r="Y278" s="437">
        <f t="shared" si="3"/>
        <v>45292</v>
      </c>
      <c r="Z278" s="437">
        <f t="shared" si="3"/>
        <v>45323</v>
      </c>
      <c r="AA278" s="437">
        <f t="shared" si="3"/>
        <v>45352</v>
      </c>
      <c r="AB278" s="437">
        <f t="shared" si="3"/>
        <v>45383</v>
      </c>
      <c r="AC278" s="437">
        <f t="shared" si="3"/>
        <v>45413</v>
      </c>
      <c r="AD278" s="437">
        <f t="shared" si="3"/>
        <v>45444</v>
      </c>
      <c r="AE278" s="437">
        <f t="shared" si="3"/>
        <v>45474</v>
      </c>
      <c r="AF278" s="437">
        <f t="shared" si="3"/>
        <v>45505</v>
      </c>
      <c r="AG278" s="437">
        <f t="shared" si="3"/>
        <v>45536</v>
      </c>
      <c r="AH278" s="437">
        <f t="shared" si="3"/>
        <v>45566</v>
      </c>
      <c r="AI278" s="437">
        <f t="shared" si="3"/>
        <v>45597</v>
      </c>
      <c r="AJ278" s="437">
        <f t="shared" si="3"/>
        <v>45627</v>
      </c>
      <c r="AK278" s="437">
        <f t="shared" si="3"/>
        <v>45658</v>
      </c>
      <c r="AL278" s="437">
        <f t="shared" si="3"/>
        <v>45689</v>
      </c>
      <c r="AM278" s="437">
        <f t="shared" si="3"/>
        <v>45717</v>
      </c>
      <c r="AN278" s="437">
        <f t="shared" si="3"/>
        <v>45748</v>
      </c>
      <c r="AO278" s="437">
        <f t="shared" si="3"/>
        <v>45778</v>
      </c>
      <c r="AP278" s="437">
        <f t="shared" si="3"/>
        <v>45809</v>
      </c>
      <c r="AQ278" s="437">
        <f t="shared" si="3"/>
        <v>45839</v>
      </c>
      <c r="AR278" s="437">
        <f t="shared" si="3"/>
        <v>45870</v>
      </c>
      <c r="AS278" s="437">
        <f t="shared" si="3"/>
        <v>45901</v>
      </c>
      <c r="AT278" s="437">
        <f t="shared" si="3"/>
        <v>45931</v>
      </c>
      <c r="AU278" s="437">
        <f t="shared" si="3"/>
        <v>45962</v>
      </c>
      <c r="AV278" s="437">
        <f t="shared" si="3"/>
        <v>45992</v>
      </c>
      <c r="AW278" s="437">
        <f t="shared" si="3"/>
        <v>46023</v>
      </c>
      <c r="AX278" s="437">
        <f t="shared" si="3"/>
        <v>46054</v>
      </c>
      <c r="AY278" s="437">
        <f t="shared" si="3"/>
        <v>46082</v>
      </c>
      <c r="AZ278" s="437">
        <f t="shared" si="3"/>
        <v>46113</v>
      </c>
      <c r="BA278" s="437">
        <f t="shared" si="3"/>
        <v>46143</v>
      </c>
      <c r="BB278" s="437">
        <f t="shared" si="3"/>
        <v>46174</v>
      </c>
      <c r="BC278" s="437">
        <f t="shared" si="3"/>
        <v>46204</v>
      </c>
      <c r="BD278" s="437">
        <f t="shared" si="3"/>
        <v>46235</v>
      </c>
      <c r="BE278" s="437">
        <f t="shared" si="3"/>
        <v>46266</v>
      </c>
      <c r="BF278" s="437">
        <f t="shared" si="3"/>
        <v>46296</v>
      </c>
      <c r="BG278" s="437">
        <f t="shared" si="3"/>
        <v>46327</v>
      </c>
      <c r="BH278" s="437">
        <f t="shared" si="3"/>
        <v>46357</v>
      </c>
      <c r="BI278" s="437">
        <f t="shared" si="3"/>
        <v>46388</v>
      </c>
      <c r="BJ278" s="437">
        <f t="shared" si="3"/>
        <v>46419</v>
      </c>
      <c r="BK278" s="437">
        <f t="shared" si="3"/>
        <v>46447</v>
      </c>
      <c r="BL278" s="438">
        <f t="shared" si="3"/>
        <v>46478</v>
      </c>
    </row>
    <row r="279" ht="14.25" customHeight="1">
      <c r="A279" s="448" t="str">
        <f>IFERROR(__xludf.DUMMYFUNCTION("ARRAY_CONSTRAIN(ARRAYFORMULA(UNIQUE($A$26:$A$109,FALSE,FALSE)), 2, 1)")," ")</f>
        <v/>
      </c>
      <c r="B279" s="449"/>
      <c r="C279" s="440" t="str">
        <f t="shared" ref="C279:C283" si="4">IF(FALSE()=OR(A279=0,A279=""),VLOOKUP(A279,$A$26:$B$109,2,FALSE()),"")</f>
        <v/>
      </c>
      <c r="D279" s="448"/>
      <c r="E279" s="448">
        <f>IFERROR(__xludf.DUMMYFUNCTION("ARRAYFORMULA(IF(OR($A279="""",$A279=0),0,IF(TODAY()&gt;EOMONTH(E$278,0),HLOOKUP(""Close"",GOOGLEFINANCE($A279,""price"",EOMONTH(E$278,0)),2,FALSE()),(SUMIFS(Extrato!$C:$C,Extrato!$A:$A,""&lt;=""&amp;HLOOKUP(E$278,dds!$2:$4,3,FALSE()),Extrato!$B:$B,'Cadastro e Histó"&amp;"rico'!$A279)-SUMIFS(Extrato!$H:$H,Extrato!$F:$F,""&lt;=""&amp;HLOOKUP(E$278,dds!$2:$4,3,FALSE()),Extrato!$G:$G,'Cadastro e Histórico'!$A279))*E116)))"),0.0)</f>
        <v>0</v>
      </c>
      <c r="F279" s="448">
        <f>IFERROR(__xludf.DUMMYFUNCTION("ARRAYFORMULA(IF(OR($A279="""",$A279=0),0,IF(TODAY()&gt;EOMONTH(F$278,0),HLOOKUP(""Close"",GOOGLEFINANCE($A279,""price"",EOMONTH(F$278,0)),2,FALSE()),(SUMIFS(Extrato!$C:$C,Extrato!$A:$A,""&lt;=""&amp;HLOOKUP(F$278,dds!$2:$4,3,FALSE()),Extrato!$B:$B,'Cadastro e Histó"&amp;"rico'!$A279)-SUMIFS(Extrato!$H:$H,Extrato!$F:$F,""&lt;=""&amp;HLOOKUP(F$278,dds!$2:$4,3,FALSE()),Extrato!$G:$G,'Cadastro e Histórico'!$A279))*F116)))"),0.0)</f>
        <v>0</v>
      </c>
      <c r="G279" s="448">
        <f>IFERROR(__xludf.DUMMYFUNCTION("ARRAYFORMULA(IF(OR($A279="""",$A279=0),0,IF(TODAY()&gt;EOMONTH(G$278,0),HLOOKUP(""Close"",GOOGLEFINANCE($A279,""price"",EOMONTH(G$278,0)),2,FALSE()),(SUMIFS(Extrato!$C:$C,Extrato!$A:$A,""&lt;=""&amp;HLOOKUP(G$278,dds!$2:$4,3,FALSE()),Extrato!$B:$B,'Cadastro e Histó"&amp;"rico'!$A279)-SUMIFS(Extrato!$H:$H,Extrato!$F:$F,""&lt;=""&amp;HLOOKUP(G$278,dds!$2:$4,3,FALSE()),Extrato!$G:$G,'Cadastro e Histórico'!$A279))*G116)))"),0.0)</f>
        <v>0</v>
      </c>
      <c r="H279" s="448">
        <f>IFERROR(__xludf.DUMMYFUNCTION("ARRAYFORMULA(IF(OR($A279="""",$A279=0),0,IF(TODAY()&gt;EOMONTH(H$278,0),HLOOKUP(""Close"",GOOGLEFINANCE($A279,""price"",EOMONTH(H$278,0)),2,FALSE()),(SUMIFS(Extrato!$C:$C,Extrato!$A:$A,""&lt;=""&amp;HLOOKUP(H$278,dds!$2:$4,3,FALSE()),Extrato!$B:$B,'Cadastro e Histó"&amp;"rico'!$A279)-SUMIFS(Extrato!$H:$H,Extrato!$F:$F,""&lt;=""&amp;HLOOKUP(H$278,dds!$2:$4,3,FALSE()),Extrato!$G:$G,'Cadastro e Histórico'!$A279))*H116)))"),0.0)</f>
        <v>0</v>
      </c>
      <c r="I279" s="448">
        <f>IFERROR(__xludf.DUMMYFUNCTION("ARRAYFORMULA(IF(OR($A279="""",$A279=0),0,IF(TODAY()&gt;EOMONTH(I$278,0),HLOOKUP(""Close"",GOOGLEFINANCE($A279,""price"",EOMONTH(I$278,0)),2,FALSE()),(SUMIFS(Extrato!$C:$C,Extrato!$A:$A,""&lt;=""&amp;HLOOKUP(I$278,dds!$2:$4,3,FALSE()),Extrato!$B:$B,'Cadastro e Histó"&amp;"rico'!$A279)-SUMIFS(Extrato!$H:$H,Extrato!$F:$F,""&lt;=""&amp;HLOOKUP(I$278,dds!$2:$4,3,FALSE()),Extrato!$G:$G,'Cadastro e Histórico'!$A279))*I116)))"),0.0)</f>
        <v>0</v>
      </c>
      <c r="J279" s="448">
        <f>IFERROR(__xludf.DUMMYFUNCTION("ARRAYFORMULA(IF(OR($A279="""",$A279=0),0,IF(TODAY()&gt;EOMONTH(J$278,0),HLOOKUP(""Close"",GOOGLEFINANCE($A279,""price"",EOMONTH(J$278,0)),2,FALSE()),(SUMIFS(Extrato!$C:$C,Extrato!$A:$A,""&lt;=""&amp;HLOOKUP(J$278,dds!$2:$4,3,FALSE()),Extrato!$B:$B,'Cadastro e Histó"&amp;"rico'!$A279)-SUMIFS(Extrato!$H:$H,Extrato!$F:$F,""&lt;=""&amp;HLOOKUP(J$278,dds!$2:$4,3,FALSE()),Extrato!$G:$G,'Cadastro e Histórico'!$A279))*J116)))"),0.0)</f>
        <v>0</v>
      </c>
      <c r="K279" s="448">
        <f>IFERROR(__xludf.DUMMYFUNCTION("ARRAYFORMULA(IF(OR($A279="""",$A279=0),0,IF(TODAY()&gt;EOMONTH(K$278,0),HLOOKUP(""Close"",GOOGLEFINANCE($A279,""price"",EOMONTH(K$278,0)),2,FALSE()),(SUMIFS(Extrato!$C:$C,Extrato!$A:$A,""&lt;=""&amp;HLOOKUP(K$278,dds!$2:$4,3,FALSE()),Extrato!$B:$B,'Cadastro e Histó"&amp;"rico'!$A279)-SUMIFS(Extrato!$H:$H,Extrato!$F:$F,""&lt;=""&amp;HLOOKUP(K$278,dds!$2:$4,3,FALSE()),Extrato!$G:$G,'Cadastro e Histórico'!$A279))*K116)))"),0.0)</f>
        <v>0</v>
      </c>
      <c r="L279" s="448">
        <f>IFERROR(__xludf.DUMMYFUNCTION("ARRAYFORMULA(IF(OR($A279="""",$A279=0),0,IF(TODAY()&gt;EOMONTH(L$278,0),HLOOKUP(""Close"",GOOGLEFINANCE($A279,""price"",EOMONTH(L$278,0)),2,FALSE()),(SUMIFS(Extrato!$C:$C,Extrato!$A:$A,""&lt;=""&amp;HLOOKUP(L$278,dds!$2:$4,3,FALSE()),Extrato!$B:$B,'Cadastro e Histó"&amp;"rico'!$A279)-SUMIFS(Extrato!$H:$H,Extrato!$F:$F,""&lt;=""&amp;HLOOKUP(L$278,dds!$2:$4,3,FALSE()),Extrato!$G:$G,'Cadastro e Histórico'!$A279))*L116)))"),0.0)</f>
        <v>0</v>
      </c>
      <c r="M279" s="448">
        <f>IFERROR(__xludf.DUMMYFUNCTION("ARRAYFORMULA(IF(OR($A279="""",$A279=0),0,IF(TODAY()&gt;EOMONTH(M$278,0),HLOOKUP(""Close"",GOOGLEFINANCE($A279,""price"",EOMONTH(M$278,0)),2,FALSE()),(SUMIFS(Extrato!$C:$C,Extrato!$A:$A,""&lt;=""&amp;HLOOKUP(M$278,dds!$2:$4,3,FALSE()),Extrato!$B:$B,'Cadastro e Histó"&amp;"rico'!$A279)-SUMIFS(Extrato!$H:$H,Extrato!$F:$F,""&lt;=""&amp;HLOOKUP(M$278,dds!$2:$4,3,FALSE()),Extrato!$G:$G,'Cadastro e Histórico'!$A279))*M116)))"),0.0)</f>
        <v>0</v>
      </c>
      <c r="N279" s="448">
        <f>IFERROR(__xludf.DUMMYFUNCTION("ARRAYFORMULA(IF(OR($A279="""",$A279=0),0,IF(TODAY()&gt;EOMONTH(N$278,0),HLOOKUP(""Close"",GOOGLEFINANCE($A279,""price"",EOMONTH(N$278,0)),2,FALSE()),(SUMIFS(Extrato!$C:$C,Extrato!$A:$A,""&lt;=""&amp;HLOOKUP(N$278,dds!$2:$4,3,FALSE()),Extrato!$B:$B,'Cadastro e Histó"&amp;"rico'!$A279)-SUMIFS(Extrato!$H:$H,Extrato!$F:$F,""&lt;=""&amp;HLOOKUP(N$278,dds!$2:$4,3,FALSE()),Extrato!$G:$G,'Cadastro e Histórico'!$A279))*N116)))"),0.0)</f>
        <v>0</v>
      </c>
      <c r="O279" s="448">
        <f>IFERROR(__xludf.DUMMYFUNCTION("ARRAYFORMULA(IF(OR($A279="""",$A279=0),0,IF(TODAY()&gt;EOMONTH(O$278,0),HLOOKUP(""Close"",GOOGLEFINANCE($A279,""price"",EOMONTH(O$278,0)),2,FALSE()),(SUMIFS(Extrato!$C:$C,Extrato!$A:$A,""&lt;=""&amp;HLOOKUP(O$278,dds!$2:$4,3,FALSE()),Extrato!$B:$B,'Cadastro e Histó"&amp;"rico'!$A279)-SUMIFS(Extrato!$H:$H,Extrato!$F:$F,""&lt;=""&amp;HLOOKUP(O$278,dds!$2:$4,3,FALSE()),Extrato!$G:$G,'Cadastro e Histórico'!$A279))*O116)))"),0.0)</f>
        <v>0</v>
      </c>
      <c r="P279" s="448">
        <f>IFERROR(__xludf.DUMMYFUNCTION("ARRAYFORMULA(IF(OR($A279="""",$A279=0),0,IF(TODAY()&gt;EOMONTH(P$278,0),HLOOKUP(""Close"",GOOGLEFINANCE($A279,""price"",EOMONTH(P$278,0)),2,FALSE()),(SUMIFS(Extrato!$C:$C,Extrato!$A:$A,""&lt;=""&amp;HLOOKUP(P$278,dds!$2:$4,3,FALSE()),Extrato!$B:$B,'Cadastro e Histó"&amp;"rico'!$A279)-SUMIFS(Extrato!$H:$H,Extrato!$F:$F,""&lt;=""&amp;HLOOKUP(P$278,dds!$2:$4,3,FALSE()),Extrato!$G:$G,'Cadastro e Histórico'!$A279))*P116)))"),0.0)</f>
        <v>0</v>
      </c>
      <c r="Q279" s="448">
        <f>IFERROR(__xludf.DUMMYFUNCTION("ARRAYFORMULA(IF(OR($A279="""",$A279=0),0,IF(TODAY()&gt;EOMONTH(Q$278,0),HLOOKUP(""Close"",GOOGLEFINANCE($A279,""price"",EOMONTH(Q$278,0)),2,FALSE()),(SUMIFS(Extrato!$C:$C,Extrato!$A:$A,""&lt;=""&amp;HLOOKUP(Q$278,dds!$2:$4,3,FALSE()),Extrato!$B:$B,'Cadastro e Histó"&amp;"rico'!$A279)-SUMIFS(Extrato!$H:$H,Extrato!$F:$F,""&lt;=""&amp;HLOOKUP(Q$278,dds!$2:$4,3,FALSE()),Extrato!$G:$G,'Cadastro e Histórico'!$A279))*Q116)))"),0.0)</f>
        <v>0</v>
      </c>
      <c r="R279" s="448">
        <f>IFERROR(__xludf.DUMMYFUNCTION("ARRAYFORMULA(IF(OR($A279="""",$A279=0),0,IF(TODAY()&gt;EOMONTH(R$278,0),HLOOKUP(""Close"",GOOGLEFINANCE($A279,""price"",EOMONTH(R$278,0)),2,FALSE()),(SUMIFS(Extrato!$C:$C,Extrato!$A:$A,""&lt;=""&amp;HLOOKUP(R$278,dds!$2:$4,3,FALSE()),Extrato!$B:$B,'Cadastro e Histó"&amp;"rico'!$A279)-SUMIFS(Extrato!$H:$H,Extrato!$F:$F,""&lt;=""&amp;HLOOKUP(R$278,dds!$2:$4,3,FALSE()),Extrato!$G:$G,'Cadastro e Histórico'!$A279))*R116)))"),0.0)</f>
        <v>0</v>
      </c>
      <c r="S279" s="448">
        <f>IFERROR(__xludf.DUMMYFUNCTION("ARRAYFORMULA(IF(OR($A279="""",$A279=0),0,IF(TODAY()&gt;EOMONTH(S$278,0),HLOOKUP(""Close"",GOOGLEFINANCE($A279,""price"",EOMONTH(S$278,0)),2,FALSE()),(SUMIFS(Extrato!$C:$C,Extrato!$A:$A,""&lt;=""&amp;HLOOKUP(S$278,dds!$2:$4,3,FALSE()),Extrato!$B:$B,'Cadastro e Histó"&amp;"rico'!$A279)-SUMIFS(Extrato!$H:$H,Extrato!$F:$F,""&lt;=""&amp;HLOOKUP(S$278,dds!$2:$4,3,FALSE()),Extrato!$G:$G,'Cadastro e Histórico'!$A279))*S116)))"),0.0)</f>
        <v>0</v>
      </c>
      <c r="T279" s="448">
        <f>IFERROR(__xludf.DUMMYFUNCTION("ARRAYFORMULA(IF(OR($A279="""",$A279=0),0,IF(TODAY()&gt;EOMONTH(T$278,0),HLOOKUP(""Close"",GOOGLEFINANCE($A279,""price"",EOMONTH(T$278,0)),2,FALSE()),(SUMIFS(Extrato!$C:$C,Extrato!$A:$A,""&lt;=""&amp;HLOOKUP(T$278,dds!$2:$4,3,FALSE()),Extrato!$B:$B,'Cadastro e Histó"&amp;"rico'!$A279)-SUMIFS(Extrato!$H:$H,Extrato!$F:$F,""&lt;=""&amp;HLOOKUP(T$278,dds!$2:$4,3,FALSE()),Extrato!$G:$G,'Cadastro e Histórico'!$A279))*T116)))"),0.0)</f>
        <v>0</v>
      </c>
      <c r="U279" s="448">
        <f>IFERROR(__xludf.DUMMYFUNCTION("ARRAYFORMULA(IF(OR($A279="""",$A279=0),0,IF(TODAY()&gt;EOMONTH(U$278,0),HLOOKUP(""Close"",GOOGLEFINANCE($A279,""price"",EOMONTH(U$278,0)),2,FALSE()),(SUMIFS(Extrato!$C:$C,Extrato!$A:$A,""&lt;=""&amp;HLOOKUP(U$278,dds!$2:$4,3,FALSE()),Extrato!$B:$B,'Cadastro e Histó"&amp;"rico'!$A279)-SUMIFS(Extrato!$H:$H,Extrato!$F:$F,""&lt;=""&amp;HLOOKUP(U$278,dds!$2:$4,3,FALSE()),Extrato!$G:$G,'Cadastro e Histórico'!$A279))*U116)))"),0.0)</f>
        <v>0</v>
      </c>
      <c r="V279" s="448">
        <f>IFERROR(__xludf.DUMMYFUNCTION("ARRAYFORMULA(IF(OR($A279="""",$A279=0),0,IF(TODAY()&gt;EOMONTH(V$278,0),HLOOKUP(""Close"",GOOGLEFINANCE($A279,""price"",EOMONTH(V$278,0)),2,FALSE()),(SUMIFS(Extrato!$C:$C,Extrato!$A:$A,""&lt;=""&amp;HLOOKUP(V$278,dds!$2:$4,3,FALSE()),Extrato!$B:$B,'Cadastro e Histó"&amp;"rico'!$A279)-SUMIFS(Extrato!$H:$H,Extrato!$F:$F,""&lt;=""&amp;HLOOKUP(V$278,dds!$2:$4,3,FALSE()),Extrato!$G:$G,'Cadastro e Histórico'!$A279))*V116)))"),0.0)</f>
        <v>0</v>
      </c>
      <c r="W279" s="448">
        <f>IFERROR(__xludf.DUMMYFUNCTION("ARRAYFORMULA(IF(OR($A279="""",$A279=0),0,IF(TODAY()&gt;EOMONTH(W$278,0),HLOOKUP(""Close"",GOOGLEFINANCE($A279,""price"",EOMONTH(W$278,0)),2,FALSE()),(SUMIFS(Extrato!$C:$C,Extrato!$A:$A,""&lt;=""&amp;HLOOKUP(W$278,dds!$2:$4,3,FALSE()),Extrato!$B:$B,'Cadastro e Histó"&amp;"rico'!$A279)-SUMIFS(Extrato!$H:$H,Extrato!$F:$F,""&lt;=""&amp;HLOOKUP(W$278,dds!$2:$4,3,FALSE()),Extrato!$G:$G,'Cadastro e Histórico'!$A279))*W116)))"),0.0)</f>
        <v>0</v>
      </c>
      <c r="X279" s="448">
        <f>IFERROR(__xludf.DUMMYFUNCTION("ARRAYFORMULA(IF(OR($A279="""",$A279=0),0,IF(TODAY()&gt;EOMONTH(X$278,0),HLOOKUP(""Close"",GOOGLEFINANCE($A279,""price"",EOMONTH(X$278,0)),2,FALSE()),(SUMIFS(Extrato!$C:$C,Extrato!$A:$A,""&lt;=""&amp;HLOOKUP(X$278,dds!$2:$4,3,FALSE()),Extrato!$B:$B,'Cadastro e Histó"&amp;"rico'!$A279)-SUMIFS(Extrato!$H:$H,Extrato!$F:$F,""&lt;=""&amp;HLOOKUP(X$278,dds!$2:$4,3,FALSE()),Extrato!$G:$G,'Cadastro e Histórico'!$A279))*X116)))"),0.0)</f>
        <v>0</v>
      </c>
      <c r="Y279" s="448">
        <f>IFERROR(__xludf.DUMMYFUNCTION("ARRAYFORMULA(IF(OR($A279="""",$A279=0),0,IF(TODAY()&gt;EOMONTH(Y$278,0),HLOOKUP(""Close"",GOOGLEFINANCE($A279,""price"",EOMONTH(Y$278,0)),2,FALSE()),(SUMIFS(Extrato!$C:$C,Extrato!$A:$A,""&lt;=""&amp;HLOOKUP(Y$278,dds!$2:$4,3,FALSE()),Extrato!$B:$B,'Cadastro e Histó"&amp;"rico'!$A279)-SUMIFS(Extrato!$H:$H,Extrato!$F:$F,""&lt;=""&amp;HLOOKUP(Y$278,dds!$2:$4,3,FALSE()),Extrato!$G:$G,'Cadastro e Histórico'!$A279))*Y116)))"),0.0)</f>
        <v>0</v>
      </c>
      <c r="Z279" s="448">
        <f>IFERROR(__xludf.DUMMYFUNCTION("ARRAYFORMULA(IF(OR($A279="""",$A279=0),0,IF(TODAY()&gt;EOMONTH(Z$278,0),HLOOKUP(""Close"",GOOGLEFINANCE($A279,""price"",EOMONTH(Z$278,0)),2,FALSE()),(SUMIFS(Extrato!$C:$C,Extrato!$A:$A,""&lt;=""&amp;HLOOKUP(Z$278,dds!$2:$4,3,FALSE()),Extrato!$B:$B,'Cadastro e Histó"&amp;"rico'!$A279)-SUMIFS(Extrato!$H:$H,Extrato!$F:$F,""&lt;=""&amp;HLOOKUP(Z$278,dds!$2:$4,3,FALSE()),Extrato!$G:$G,'Cadastro e Histórico'!$A279))*Z116)))"),0.0)</f>
        <v>0</v>
      </c>
      <c r="AA279" s="448">
        <f>IFERROR(__xludf.DUMMYFUNCTION("ARRAYFORMULA(IF(OR($A279="""",$A279=0),0,IF(TODAY()&gt;EOMONTH(AA$278,0),HLOOKUP(""Close"",GOOGLEFINANCE($A279,""price"",EOMONTH(AA$278,0)),2,FALSE()),(SUMIFS(Extrato!$C:$C,Extrato!$A:$A,""&lt;=""&amp;HLOOKUP(AA$278,dds!$2:$4,3,FALSE()),Extrato!$B:$B,'Cadastro e Hi"&amp;"stórico'!$A279)-SUMIFS(Extrato!$H:$H,Extrato!$F:$F,""&lt;=""&amp;HLOOKUP(AA$278,dds!$2:$4,3,FALSE()),Extrato!$G:$G,'Cadastro e Histórico'!$A279))*AA116)))"),0.0)</f>
        <v>0</v>
      </c>
      <c r="AB279" s="448">
        <f>IFERROR(__xludf.DUMMYFUNCTION("ARRAYFORMULA(IF(OR($A279="""",$A279=0),0,IF(TODAY()&gt;EOMONTH(AB$278,0),HLOOKUP(""Close"",GOOGLEFINANCE($A279,""price"",EOMONTH(AB$278,0)),2,FALSE()),(SUMIFS(Extrato!$C:$C,Extrato!$A:$A,""&lt;=""&amp;HLOOKUP(AB$278,dds!$2:$4,3,FALSE()),Extrato!$B:$B,'Cadastro e Hi"&amp;"stórico'!$A279)-SUMIFS(Extrato!$H:$H,Extrato!$F:$F,""&lt;=""&amp;HLOOKUP(AB$278,dds!$2:$4,3,FALSE()),Extrato!$G:$G,'Cadastro e Histórico'!$A279))*AB116)))"),0.0)</f>
        <v>0</v>
      </c>
      <c r="AC279" s="448">
        <f>IFERROR(__xludf.DUMMYFUNCTION("ARRAYFORMULA(IF(OR($A279="""",$A279=0),0,IF(TODAY()&gt;EOMONTH(AC$278,0),HLOOKUP(""Close"",GOOGLEFINANCE($A279,""price"",EOMONTH(AC$278,0)),2,FALSE()),(SUMIFS(Extrato!$C:$C,Extrato!$A:$A,""&lt;=""&amp;HLOOKUP(AC$278,dds!$2:$4,3,FALSE()),Extrato!$B:$B,'Cadastro e Hi"&amp;"stórico'!$A279)-SUMIFS(Extrato!$H:$H,Extrato!$F:$F,""&lt;=""&amp;HLOOKUP(AC$278,dds!$2:$4,3,FALSE()),Extrato!$G:$G,'Cadastro e Histórico'!$A279))*AC116)))"),0.0)</f>
        <v>0</v>
      </c>
      <c r="AD279" s="448">
        <f>IFERROR(__xludf.DUMMYFUNCTION("ARRAYFORMULA(IF(OR($A279="""",$A279=0),0,IF(TODAY()&gt;EOMONTH(AD$278,0),HLOOKUP(""Close"",GOOGLEFINANCE($A279,""price"",EOMONTH(AD$278,0)),2,FALSE()),(SUMIFS(Extrato!$C:$C,Extrato!$A:$A,""&lt;=""&amp;HLOOKUP(AD$278,dds!$2:$4,3,FALSE()),Extrato!$B:$B,'Cadastro e Hi"&amp;"stórico'!$A279)-SUMIFS(Extrato!$H:$H,Extrato!$F:$F,""&lt;=""&amp;HLOOKUP(AD$278,dds!$2:$4,3,FALSE()),Extrato!$G:$G,'Cadastro e Histórico'!$A279))*AD116)))"),0.0)</f>
        <v>0</v>
      </c>
      <c r="AE279" s="448">
        <f>IFERROR(__xludf.DUMMYFUNCTION("ARRAYFORMULA(IF(OR($A279="""",$A279=0),0,IF(TODAY()&gt;EOMONTH(AE$278,0),HLOOKUP(""Close"",GOOGLEFINANCE($A279,""price"",EOMONTH(AE$278,0)),2,FALSE()),(SUMIFS(Extrato!$C:$C,Extrato!$A:$A,""&lt;=""&amp;HLOOKUP(AE$278,dds!$2:$4,3,FALSE()),Extrato!$B:$B,'Cadastro e Hi"&amp;"stórico'!$A279)-SUMIFS(Extrato!$H:$H,Extrato!$F:$F,""&lt;=""&amp;HLOOKUP(AE$278,dds!$2:$4,3,FALSE()),Extrato!$G:$G,'Cadastro e Histórico'!$A279))*AE116)))"),0.0)</f>
        <v>0</v>
      </c>
      <c r="AF279" s="448">
        <f>IFERROR(__xludf.DUMMYFUNCTION("ARRAYFORMULA(IF(OR($A279="""",$A279=0),0,IF(TODAY()&gt;EOMONTH(AF$278,0),HLOOKUP(""Close"",GOOGLEFINANCE($A279,""price"",EOMONTH(AF$278,0)),2,FALSE()),(SUMIFS(Extrato!$C:$C,Extrato!$A:$A,""&lt;=""&amp;HLOOKUP(AF$278,dds!$2:$4,3,FALSE()),Extrato!$B:$B,'Cadastro e Hi"&amp;"stórico'!$A279)-SUMIFS(Extrato!$H:$H,Extrato!$F:$F,""&lt;=""&amp;HLOOKUP(AF$278,dds!$2:$4,3,FALSE()),Extrato!$G:$G,'Cadastro e Histórico'!$A279))*AF116)))"),0.0)</f>
        <v>0</v>
      </c>
      <c r="AG279" s="448">
        <f>IFERROR(__xludf.DUMMYFUNCTION("ARRAYFORMULA(IF(OR($A279="""",$A279=0),0,IF(TODAY()&gt;EOMONTH(AG$278,0),HLOOKUP(""Close"",GOOGLEFINANCE($A279,""price"",EOMONTH(AG$278,0)),2,FALSE()),(SUMIFS(Extrato!$C:$C,Extrato!$A:$A,""&lt;=""&amp;HLOOKUP(AG$278,dds!$2:$4,3,FALSE()),Extrato!$B:$B,'Cadastro e Hi"&amp;"stórico'!$A279)-SUMIFS(Extrato!$H:$H,Extrato!$F:$F,""&lt;=""&amp;HLOOKUP(AG$278,dds!$2:$4,3,FALSE()),Extrato!$G:$G,'Cadastro e Histórico'!$A279))*AG116)))"),0.0)</f>
        <v>0</v>
      </c>
      <c r="AH279" s="448">
        <f>IFERROR(__xludf.DUMMYFUNCTION("ARRAYFORMULA(IF(OR($A279="""",$A279=0),0,IF(TODAY()&gt;EOMONTH(AH$278,0),HLOOKUP(""Close"",GOOGLEFINANCE($A279,""price"",EOMONTH(AH$278,0)),2,FALSE()),(SUMIFS(Extrato!$C:$C,Extrato!$A:$A,""&lt;=""&amp;HLOOKUP(AH$278,dds!$2:$4,3,FALSE()),Extrato!$B:$B,'Cadastro e Hi"&amp;"stórico'!$A279)-SUMIFS(Extrato!$H:$H,Extrato!$F:$F,""&lt;=""&amp;HLOOKUP(AH$278,dds!$2:$4,3,FALSE()),Extrato!$G:$G,'Cadastro e Histórico'!$A279))*AH116)))"),0.0)</f>
        <v>0</v>
      </c>
      <c r="AI279" s="448">
        <f>IFERROR(__xludf.DUMMYFUNCTION("ARRAYFORMULA(IF(OR($A279="""",$A279=0),0,IF(TODAY()&gt;EOMONTH(AI$278,0),HLOOKUP(""Close"",GOOGLEFINANCE($A279,""price"",EOMONTH(AI$278,0)),2,FALSE()),(SUMIFS(Extrato!$C:$C,Extrato!$A:$A,""&lt;=""&amp;HLOOKUP(AI$278,dds!$2:$4,3,FALSE()),Extrato!$B:$B,'Cadastro e Hi"&amp;"stórico'!$A279)-SUMIFS(Extrato!$H:$H,Extrato!$F:$F,""&lt;=""&amp;HLOOKUP(AI$278,dds!$2:$4,3,FALSE()),Extrato!$G:$G,'Cadastro e Histórico'!$A279))*AI116)))"),0.0)</f>
        <v>0</v>
      </c>
      <c r="AJ279" s="448">
        <f>IFERROR(__xludf.DUMMYFUNCTION("ARRAYFORMULA(IF(OR($A279="""",$A279=0),0,IF(TODAY()&gt;EOMONTH(AJ$278,0),HLOOKUP(""Close"",GOOGLEFINANCE($A279,""price"",EOMONTH(AJ$278,0)),2,FALSE()),(SUMIFS(Extrato!$C:$C,Extrato!$A:$A,""&lt;=""&amp;HLOOKUP(AJ$278,dds!$2:$4,3,FALSE()),Extrato!$B:$B,'Cadastro e Hi"&amp;"stórico'!$A279)-SUMIFS(Extrato!$H:$H,Extrato!$F:$F,""&lt;=""&amp;HLOOKUP(AJ$278,dds!$2:$4,3,FALSE()),Extrato!$G:$G,'Cadastro e Histórico'!$A279))*AJ116)))"),0.0)</f>
        <v>0</v>
      </c>
      <c r="AK279" s="448">
        <f>IFERROR(__xludf.DUMMYFUNCTION("ARRAYFORMULA(IF(OR($A279="""",$A279=0),0,IF(TODAY()&gt;EOMONTH(AK$278,0),HLOOKUP(""Close"",GOOGLEFINANCE($A279,""price"",EOMONTH(AK$278,0)),2,FALSE()),(SUMIFS(Extrato!$C:$C,Extrato!$A:$A,""&lt;=""&amp;HLOOKUP(AK$278,dds!$2:$4,3,FALSE()),Extrato!$B:$B,'Cadastro e Hi"&amp;"stórico'!$A279)-SUMIFS(Extrato!$H:$H,Extrato!$F:$F,""&lt;=""&amp;HLOOKUP(AK$278,dds!$2:$4,3,FALSE()),Extrato!$G:$G,'Cadastro e Histórico'!$A279))*AK116)))"),0.0)</f>
        <v>0</v>
      </c>
      <c r="AL279" s="448">
        <f>IFERROR(__xludf.DUMMYFUNCTION("ARRAYFORMULA(IF(OR($A279="""",$A279=0),0,IF(TODAY()&gt;EOMONTH(AL$278,0),HLOOKUP(""Close"",GOOGLEFINANCE($A279,""price"",EOMONTH(AL$278,0)),2,FALSE()),(SUMIFS(Extrato!$C:$C,Extrato!$A:$A,""&lt;=""&amp;HLOOKUP(AL$278,dds!$2:$4,3,FALSE()),Extrato!$B:$B,'Cadastro e Hi"&amp;"stórico'!$A279)-SUMIFS(Extrato!$H:$H,Extrato!$F:$F,""&lt;=""&amp;HLOOKUP(AL$278,dds!$2:$4,3,FALSE()),Extrato!$G:$G,'Cadastro e Histórico'!$A279))*AL116)))"),0.0)</f>
        <v>0</v>
      </c>
      <c r="AM279" s="448">
        <f>IFERROR(__xludf.DUMMYFUNCTION("ARRAYFORMULA(IF(OR($A279="""",$A279=0),0,IF(TODAY()&gt;EOMONTH(AM$278,0),HLOOKUP(""Close"",GOOGLEFINANCE($A279,""price"",EOMONTH(AM$278,0)),2,FALSE()),(SUMIFS(Extrato!$C:$C,Extrato!$A:$A,""&lt;=""&amp;HLOOKUP(AM$278,dds!$2:$4,3,FALSE()),Extrato!$B:$B,'Cadastro e Hi"&amp;"stórico'!$A279)-SUMIFS(Extrato!$H:$H,Extrato!$F:$F,""&lt;=""&amp;HLOOKUP(AM$278,dds!$2:$4,3,FALSE()),Extrato!$G:$G,'Cadastro e Histórico'!$A279))*AM116)))"),0.0)</f>
        <v>0</v>
      </c>
      <c r="AN279" s="448">
        <f>IFERROR(__xludf.DUMMYFUNCTION("ARRAYFORMULA(IF(OR($A279="""",$A279=0),0,IF(TODAY()&gt;EOMONTH(AN$278,0),HLOOKUP(""Close"",GOOGLEFINANCE($A279,""price"",EOMONTH(AN$278,0)),2,FALSE()),(SUMIFS(Extrato!$C:$C,Extrato!$A:$A,""&lt;=""&amp;HLOOKUP(AN$278,dds!$2:$4,3,FALSE()),Extrato!$B:$B,'Cadastro e Hi"&amp;"stórico'!$A279)-SUMIFS(Extrato!$H:$H,Extrato!$F:$F,""&lt;=""&amp;HLOOKUP(AN$278,dds!$2:$4,3,FALSE()),Extrato!$G:$G,'Cadastro e Histórico'!$A279))*AN116)))"),0.0)</f>
        <v>0</v>
      </c>
      <c r="AO279" s="448">
        <f>IFERROR(__xludf.DUMMYFUNCTION("ARRAYFORMULA(IF(OR($A279="""",$A279=0),0,IF(TODAY()&gt;EOMONTH(AO$278,0),HLOOKUP(""Close"",GOOGLEFINANCE($A279,""price"",EOMONTH(AO$278,0)),2,FALSE()),(SUMIFS(Extrato!$C:$C,Extrato!$A:$A,""&lt;=""&amp;HLOOKUP(AO$278,dds!$2:$4,3,FALSE()),Extrato!$B:$B,'Cadastro e Hi"&amp;"stórico'!$A279)-SUMIFS(Extrato!$H:$H,Extrato!$F:$F,""&lt;=""&amp;HLOOKUP(AO$278,dds!$2:$4,3,FALSE()),Extrato!$G:$G,'Cadastro e Histórico'!$A279))*AO116)))"),0.0)</f>
        <v>0</v>
      </c>
      <c r="AP279" s="448">
        <f>IFERROR(__xludf.DUMMYFUNCTION("ARRAYFORMULA(IF(OR($A279="""",$A279=0),0,IF(TODAY()&gt;EOMONTH(AP$278,0),HLOOKUP(""Close"",GOOGLEFINANCE($A279,""price"",EOMONTH(AP$278,0)),2,FALSE()),(SUMIFS(Extrato!$C:$C,Extrato!$A:$A,""&lt;=""&amp;HLOOKUP(AP$278,dds!$2:$4,3,FALSE()),Extrato!$B:$B,'Cadastro e Hi"&amp;"stórico'!$A279)-SUMIFS(Extrato!$H:$H,Extrato!$F:$F,""&lt;=""&amp;HLOOKUP(AP$278,dds!$2:$4,3,FALSE()),Extrato!$G:$G,'Cadastro e Histórico'!$A279))*AP116)))"),0.0)</f>
        <v>0</v>
      </c>
      <c r="AQ279" s="448">
        <f>IFERROR(__xludf.DUMMYFUNCTION("ARRAYFORMULA(IF(OR($A279="""",$A279=0),0,IF(TODAY()&gt;EOMONTH(AQ$278,0),HLOOKUP(""Close"",GOOGLEFINANCE($A279,""price"",EOMONTH(AQ$278,0)),2,FALSE()),(SUMIFS(Extrato!$C:$C,Extrato!$A:$A,""&lt;=""&amp;HLOOKUP(AQ$278,dds!$2:$4,3,FALSE()),Extrato!$B:$B,'Cadastro e Hi"&amp;"stórico'!$A279)-SUMIFS(Extrato!$H:$H,Extrato!$F:$F,""&lt;=""&amp;HLOOKUP(AQ$278,dds!$2:$4,3,FALSE()),Extrato!$G:$G,'Cadastro e Histórico'!$A279))*AQ116)))"),0.0)</f>
        <v>0</v>
      </c>
      <c r="AR279" s="448">
        <f>IFERROR(__xludf.DUMMYFUNCTION("ARRAYFORMULA(IF(OR($A279="""",$A279=0),0,IF(TODAY()&gt;EOMONTH(AR$278,0),HLOOKUP(""Close"",GOOGLEFINANCE($A279,""price"",EOMONTH(AR$278,0)),2,FALSE()),(SUMIFS(Extrato!$C:$C,Extrato!$A:$A,""&lt;=""&amp;HLOOKUP(AR$278,dds!$2:$4,3,FALSE()),Extrato!$B:$B,'Cadastro e Hi"&amp;"stórico'!$A279)-SUMIFS(Extrato!$H:$H,Extrato!$F:$F,""&lt;=""&amp;HLOOKUP(AR$278,dds!$2:$4,3,FALSE()),Extrato!$G:$G,'Cadastro e Histórico'!$A279))*AR116)))"),0.0)</f>
        <v>0</v>
      </c>
      <c r="AS279" s="448">
        <f>IFERROR(__xludf.DUMMYFUNCTION("ARRAYFORMULA(IF(OR($A279="""",$A279=0),0,IF(TODAY()&gt;EOMONTH(AS$278,0),HLOOKUP(""Close"",GOOGLEFINANCE($A279,""price"",EOMONTH(AS$278,0)),2,FALSE()),(SUMIFS(Extrato!$C:$C,Extrato!$A:$A,""&lt;=""&amp;HLOOKUP(AS$278,dds!$2:$4,3,FALSE()),Extrato!$B:$B,'Cadastro e Hi"&amp;"stórico'!$A279)-SUMIFS(Extrato!$H:$H,Extrato!$F:$F,""&lt;=""&amp;HLOOKUP(AS$278,dds!$2:$4,3,FALSE()),Extrato!$G:$G,'Cadastro e Histórico'!$A279))*AS116)))"),0.0)</f>
        <v>0</v>
      </c>
      <c r="AT279" s="448">
        <f>IFERROR(__xludf.DUMMYFUNCTION("ARRAYFORMULA(IF(OR($A279="""",$A279=0),0,IF(TODAY()&gt;EOMONTH(AT$278,0),HLOOKUP(""Close"",GOOGLEFINANCE($A279,""price"",EOMONTH(AT$278,0)),2,FALSE()),(SUMIFS(Extrato!$C:$C,Extrato!$A:$A,""&lt;=""&amp;HLOOKUP(AT$278,dds!$2:$4,3,FALSE()),Extrato!$B:$B,'Cadastro e Hi"&amp;"stórico'!$A279)-SUMIFS(Extrato!$H:$H,Extrato!$F:$F,""&lt;=""&amp;HLOOKUP(AT$278,dds!$2:$4,3,FALSE()),Extrato!$G:$G,'Cadastro e Histórico'!$A279))*AT116)))"),0.0)</f>
        <v>0</v>
      </c>
      <c r="AU279" s="448">
        <f>IFERROR(__xludf.DUMMYFUNCTION("ARRAYFORMULA(IF(OR($A279="""",$A279=0),0,IF(TODAY()&gt;EOMONTH(AU$278,0),HLOOKUP(""Close"",GOOGLEFINANCE($A279,""price"",EOMONTH(AU$278,0)),2,FALSE()),(SUMIFS(Extrato!$C:$C,Extrato!$A:$A,""&lt;=""&amp;HLOOKUP(AU$278,dds!$2:$4,3,FALSE()),Extrato!$B:$B,'Cadastro e Hi"&amp;"stórico'!$A279)-SUMIFS(Extrato!$H:$H,Extrato!$F:$F,""&lt;=""&amp;HLOOKUP(AU$278,dds!$2:$4,3,FALSE()),Extrato!$G:$G,'Cadastro e Histórico'!$A279))*AU116)))"),0.0)</f>
        <v>0</v>
      </c>
      <c r="AV279" s="448">
        <f>IFERROR(__xludf.DUMMYFUNCTION("ARRAYFORMULA(IF(OR($A279="""",$A279=0),0,IF(TODAY()&gt;EOMONTH(AV$278,0),HLOOKUP(""Close"",GOOGLEFINANCE($A279,""price"",EOMONTH(AV$278,0)),2,FALSE()),(SUMIFS(Extrato!$C:$C,Extrato!$A:$A,""&lt;=""&amp;HLOOKUP(AV$278,dds!$2:$4,3,FALSE()),Extrato!$B:$B,'Cadastro e Hi"&amp;"stórico'!$A279)-SUMIFS(Extrato!$H:$H,Extrato!$F:$F,""&lt;=""&amp;HLOOKUP(AV$278,dds!$2:$4,3,FALSE()),Extrato!$G:$G,'Cadastro e Histórico'!$A279))*AV116)))"),0.0)</f>
        <v>0</v>
      </c>
      <c r="AW279" s="448">
        <f>IFERROR(__xludf.DUMMYFUNCTION("ARRAYFORMULA(IF(OR($A279="""",$A279=0),0,IF(TODAY()&gt;EOMONTH(AW$278,0),HLOOKUP(""Close"",GOOGLEFINANCE($A279,""price"",EOMONTH(AW$278,0)),2,FALSE()),(SUMIFS(Extrato!$C:$C,Extrato!$A:$A,""&lt;=""&amp;HLOOKUP(AW$278,dds!$2:$4,3,FALSE()),Extrato!$B:$B,'Cadastro e Hi"&amp;"stórico'!$A279)-SUMIFS(Extrato!$H:$H,Extrato!$F:$F,""&lt;=""&amp;HLOOKUP(AW$278,dds!$2:$4,3,FALSE()),Extrato!$G:$G,'Cadastro e Histórico'!$A279))*AW116)))"),0.0)</f>
        <v>0</v>
      </c>
      <c r="AX279" s="448">
        <f>IFERROR(__xludf.DUMMYFUNCTION("ARRAYFORMULA(IF(OR($A279="""",$A279=0),0,IF(TODAY()&gt;EOMONTH(AX$278,0),HLOOKUP(""Close"",GOOGLEFINANCE($A279,""price"",EOMONTH(AX$278,0)),2,FALSE()),(SUMIFS(Extrato!$C:$C,Extrato!$A:$A,""&lt;=""&amp;HLOOKUP(AX$278,dds!$2:$4,3,FALSE()),Extrato!$B:$B,'Cadastro e Hi"&amp;"stórico'!$A279)-SUMIFS(Extrato!$H:$H,Extrato!$F:$F,""&lt;=""&amp;HLOOKUP(AX$278,dds!$2:$4,3,FALSE()),Extrato!$G:$G,'Cadastro e Histórico'!$A279))*AX116)))"),0.0)</f>
        <v>0</v>
      </c>
      <c r="AY279" s="448">
        <f>IFERROR(__xludf.DUMMYFUNCTION("ARRAYFORMULA(IF(OR($A279="""",$A279=0),0,IF(TODAY()&gt;EOMONTH(AY$278,0),HLOOKUP(""Close"",GOOGLEFINANCE($A279,""price"",EOMONTH(AY$278,0)),2,FALSE()),(SUMIFS(Extrato!$C:$C,Extrato!$A:$A,""&lt;=""&amp;HLOOKUP(AY$278,dds!$2:$4,3,FALSE()),Extrato!$B:$B,'Cadastro e Hi"&amp;"stórico'!$A279)-SUMIFS(Extrato!$H:$H,Extrato!$F:$F,""&lt;=""&amp;HLOOKUP(AY$278,dds!$2:$4,3,FALSE()),Extrato!$G:$G,'Cadastro e Histórico'!$A279))*AY116)))"),0.0)</f>
        <v>0</v>
      </c>
      <c r="AZ279" s="448">
        <f>IFERROR(__xludf.DUMMYFUNCTION("ARRAYFORMULA(IF(OR($A279="""",$A279=0),0,IF(TODAY()&gt;EOMONTH(AZ$278,0),HLOOKUP(""Close"",GOOGLEFINANCE($A279,""price"",EOMONTH(AZ$278,0)),2,FALSE()),(SUMIFS(Extrato!$C:$C,Extrato!$A:$A,""&lt;=""&amp;HLOOKUP(AZ$278,dds!$2:$4,3,FALSE()),Extrato!$B:$B,'Cadastro e Hi"&amp;"stórico'!$A279)-SUMIFS(Extrato!$H:$H,Extrato!$F:$F,""&lt;=""&amp;HLOOKUP(AZ$278,dds!$2:$4,3,FALSE()),Extrato!$G:$G,'Cadastro e Histórico'!$A279))*AZ116)))"),0.0)</f>
        <v>0</v>
      </c>
      <c r="BA279" s="448">
        <f>IFERROR(__xludf.DUMMYFUNCTION("ARRAYFORMULA(IF(OR($A279="""",$A279=0),0,IF(TODAY()&gt;EOMONTH(BA$278,0),HLOOKUP(""Close"",GOOGLEFINANCE($A279,""price"",EOMONTH(BA$278,0)),2,FALSE()),(SUMIFS(Extrato!$C:$C,Extrato!$A:$A,""&lt;=""&amp;HLOOKUP(BA$278,dds!$2:$4,3,FALSE()),Extrato!$B:$B,'Cadastro e Hi"&amp;"stórico'!$A279)-SUMIFS(Extrato!$H:$H,Extrato!$F:$F,""&lt;=""&amp;HLOOKUP(BA$278,dds!$2:$4,3,FALSE()),Extrato!$G:$G,'Cadastro e Histórico'!$A279))*BA116)))"),0.0)</f>
        <v>0</v>
      </c>
      <c r="BB279" s="448">
        <f>IFERROR(__xludf.DUMMYFUNCTION("ARRAYFORMULA(IF(OR($A279="""",$A279=0),0,IF(TODAY()&gt;EOMONTH(BB$278,0),HLOOKUP(""Close"",GOOGLEFINANCE($A279,""price"",EOMONTH(BB$278,0)),2,FALSE()),(SUMIFS(Extrato!$C:$C,Extrato!$A:$A,""&lt;=""&amp;HLOOKUP(BB$278,dds!$2:$4,3,FALSE()),Extrato!$B:$B,'Cadastro e Hi"&amp;"stórico'!$A279)-SUMIFS(Extrato!$H:$H,Extrato!$F:$F,""&lt;=""&amp;HLOOKUP(BB$278,dds!$2:$4,3,FALSE()),Extrato!$G:$G,'Cadastro e Histórico'!$A279))*BB116)))"),0.0)</f>
        <v>0</v>
      </c>
      <c r="BC279" s="448">
        <f>IFERROR(__xludf.DUMMYFUNCTION("ARRAYFORMULA(IF(OR($A279="""",$A279=0),0,IF(TODAY()&gt;EOMONTH(BC$278,0),HLOOKUP(""Close"",GOOGLEFINANCE($A279,""price"",EOMONTH(BC$278,0)),2,FALSE()),(SUMIFS(Extrato!$C:$C,Extrato!$A:$A,""&lt;=""&amp;HLOOKUP(BC$278,dds!$2:$4,3,FALSE()),Extrato!$B:$B,'Cadastro e Hi"&amp;"stórico'!$A279)-SUMIFS(Extrato!$H:$H,Extrato!$F:$F,""&lt;=""&amp;HLOOKUP(BC$278,dds!$2:$4,3,FALSE()),Extrato!$G:$G,'Cadastro e Histórico'!$A279))*BC116)))"),0.0)</f>
        <v>0</v>
      </c>
      <c r="BD279" s="448">
        <f>IFERROR(__xludf.DUMMYFUNCTION("ARRAYFORMULA(IF(OR($A279="""",$A279=0),0,IF(TODAY()&gt;EOMONTH(BD$278,0),HLOOKUP(""Close"",GOOGLEFINANCE($A279,""price"",EOMONTH(BD$278,0)),2,FALSE()),(SUMIFS(Extrato!$C:$C,Extrato!$A:$A,""&lt;=""&amp;HLOOKUP(BD$278,dds!$2:$4,3,FALSE()),Extrato!$B:$B,'Cadastro e Hi"&amp;"stórico'!$A279)-SUMIFS(Extrato!$H:$H,Extrato!$F:$F,""&lt;=""&amp;HLOOKUP(BD$278,dds!$2:$4,3,FALSE()),Extrato!$G:$G,'Cadastro e Histórico'!$A279))*BD116)))"),0.0)</f>
        <v>0</v>
      </c>
      <c r="BE279" s="448">
        <f>IFERROR(__xludf.DUMMYFUNCTION("ARRAYFORMULA(IF(OR($A279="""",$A279=0),0,IF(TODAY()&gt;EOMONTH(BE$278,0),HLOOKUP(""Close"",GOOGLEFINANCE($A279,""price"",EOMONTH(BE$278,0)),2,FALSE()),(SUMIFS(Extrato!$C:$C,Extrato!$A:$A,""&lt;=""&amp;HLOOKUP(BE$278,dds!$2:$4,3,FALSE()),Extrato!$B:$B,'Cadastro e Hi"&amp;"stórico'!$A279)-SUMIFS(Extrato!$H:$H,Extrato!$F:$F,""&lt;=""&amp;HLOOKUP(BE$278,dds!$2:$4,3,FALSE()),Extrato!$G:$G,'Cadastro e Histórico'!$A279))*BE116)))"),0.0)</f>
        <v>0</v>
      </c>
      <c r="BF279" s="448">
        <f>IFERROR(__xludf.DUMMYFUNCTION("ARRAYFORMULA(IF(OR($A279="""",$A279=0),0,IF(TODAY()&gt;EOMONTH(BF$278,0),HLOOKUP(""Close"",GOOGLEFINANCE($A279,""price"",EOMONTH(BF$278,0)),2,FALSE()),(SUMIFS(Extrato!$C:$C,Extrato!$A:$A,""&lt;=""&amp;HLOOKUP(BF$278,dds!$2:$4,3,FALSE()),Extrato!$B:$B,'Cadastro e Hi"&amp;"stórico'!$A279)-SUMIFS(Extrato!$H:$H,Extrato!$F:$F,""&lt;=""&amp;HLOOKUP(BF$278,dds!$2:$4,3,FALSE()),Extrato!$G:$G,'Cadastro e Histórico'!$A279))*BF116)))"),0.0)</f>
        <v>0</v>
      </c>
      <c r="BG279" s="448">
        <f>IFERROR(__xludf.DUMMYFUNCTION("ARRAYFORMULA(IF(OR($A279="""",$A279=0),0,IF(TODAY()&gt;EOMONTH(BG$278,0),HLOOKUP(""Close"",GOOGLEFINANCE($A279,""price"",EOMONTH(BG$278,0)),2,FALSE()),(SUMIFS(Extrato!$C:$C,Extrato!$A:$A,""&lt;=""&amp;HLOOKUP(BG$278,dds!$2:$4,3,FALSE()),Extrato!$B:$B,'Cadastro e Hi"&amp;"stórico'!$A279)-SUMIFS(Extrato!$H:$H,Extrato!$F:$F,""&lt;=""&amp;HLOOKUP(BG$278,dds!$2:$4,3,FALSE()),Extrato!$G:$G,'Cadastro e Histórico'!$A279))*BG116)))"),0.0)</f>
        <v>0</v>
      </c>
      <c r="BH279" s="448">
        <f>IFERROR(__xludf.DUMMYFUNCTION("ARRAYFORMULA(IF(OR($A279="""",$A279=0),0,IF(TODAY()&gt;EOMONTH(BH$278,0),HLOOKUP(""Close"",GOOGLEFINANCE($A279,""price"",EOMONTH(BH$278,0)),2,FALSE()),(SUMIFS(Extrato!$C:$C,Extrato!$A:$A,""&lt;=""&amp;HLOOKUP(BH$278,dds!$2:$4,3,FALSE()),Extrato!$B:$B,'Cadastro e Hi"&amp;"stórico'!$A279)-SUMIFS(Extrato!$H:$H,Extrato!$F:$F,""&lt;=""&amp;HLOOKUP(BH$278,dds!$2:$4,3,FALSE()),Extrato!$G:$G,'Cadastro e Histórico'!$A279))*BH116)))"),0.0)</f>
        <v>0</v>
      </c>
      <c r="BI279" s="448">
        <f>IFERROR(__xludf.DUMMYFUNCTION("ARRAYFORMULA(IF(OR($A279="""",$A279=0),0,IF(TODAY()&gt;EOMONTH(BI$278,0),HLOOKUP(""Close"",GOOGLEFINANCE($A279,""price"",EOMONTH(BI$278,0)),2,FALSE()),(SUMIFS(Extrato!$C:$C,Extrato!$A:$A,""&lt;=""&amp;HLOOKUP(BI$278,dds!$2:$4,3,FALSE()),Extrato!$B:$B,'Cadastro e Hi"&amp;"stórico'!$A279)-SUMIFS(Extrato!$H:$H,Extrato!$F:$F,""&lt;=""&amp;HLOOKUP(BI$278,dds!$2:$4,3,FALSE()),Extrato!$G:$G,'Cadastro e Histórico'!$A279))*BI116)))"),0.0)</f>
        <v>0</v>
      </c>
      <c r="BJ279" s="448">
        <f>IFERROR(__xludf.DUMMYFUNCTION("ARRAYFORMULA(IF(OR($A279="""",$A279=0),0,IF(TODAY()&gt;EOMONTH(BJ$278,0),HLOOKUP(""Close"",GOOGLEFINANCE($A279,""price"",EOMONTH(BJ$278,0)),2,FALSE()),(SUMIFS(Extrato!$C:$C,Extrato!$A:$A,""&lt;=""&amp;HLOOKUP(BJ$278,dds!$2:$4,3,FALSE()),Extrato!$B:$B,'Cadastro e Hi"&amp;"stórico'!$A279)-SUMIFS(Extrato!$H:$H,Extrato!$F:$F,""&lt;=""&amp;HLOOKUP(BJ$278,dds!$2:$4,3,FALSE()),Extrato!$G:$G,'Cadastro e Histórico'!$A279))*BJ116)))"),0.0)</f>
        <v>0</v>
      </c>
      <c r="BK279" s="448">
        <f>IFERROR(__xludf.DUMMYFUNCTION("ARRAYFORMULA(IF(OR($A279="""",$A279=0),0,IF(TODAY()&gt;EOMONTH(BK$278,0),HLOOKUP(""Close"",GOOGLEFINANCE($A279,""price"",EOMONTH(BK$278,0)),2,FALSE()),(SUMIFS(Extrato!$C:$C,Extrato!$A:$A,""&lt;=""&amp;HLOOKUP(BK$278,dds!$2:$4,3,FALSE()),Extrato!$B:$B,'Cadastro e Hi"&amp;"stórico'!$A279)-SUMIFS(Extrato!$H:$H,Extrato!$F:$F,""&lt;=""&amp;HLOOKUP(BK$278,dds!$2:$4,3,FALSE()),Extrato!$G:$G,'Cadastro e Histórico'!$A279))*BK116)))"),0.0)</f>
        <v>0</v>
      </c>
      <c r="BL279" s="448">
        <f>IFERROR(__xludf.DUMMYFUNCTION("ARRAYFORMULA(IF(OR($A279="""",$A279=0),0,IF(TODAY()&gt;EOMONTH(BL$278,0),HLOOKUP(""Close"",GOOGLEFINANCE($A279,""price"",EOMONTH(BL$278,0)),2,FALSE()),(SUMIFS(Extrato!$C:$C,Extrato!$A:$A,""&lt;=""&amp;HLOOKUP(BL$278,dds!$2:$4,3,FALSE()),Extrato!$B:$B,'Cadastro e Hi"&amp;"stórico'!$A279)-SUMIFS(Extrato!$H:$H,Extrato!$F:$F,""&lt;=""&amp;HLOOKUP(BL$278,dds!$2:$4,3,FALSE()),Extrato!$G:$G,'Cadastro e Histórico'!$A279))*BL116)))"),0.0)</f>
        <v>0</v>
      </c>
    </row>
    <row r="280" ht="14.25" customHeight="1">
      <c r="A280" s="446"/>
      <c r="B280" s="450"/>
      <c r="C280" s="440" t="str">
        <f t="shared" si="4"/>
        <v/>
      </c>
      <c r="D280" s="448"/>
      <c r="E280" s="448">
        <f>IFERROR(__xludf.DUMMYFUNCTION("ARRAYFORMULA(IF(OR($A280="""",$A280=0),0,IF(TODAY()&gt;EOMONTH(E$278,0),HLOOKUP(""Close"",GOOGLEFINANCE($A280,""price"",EOMONTH(E$278,0)),2,FALSE()),(SUMIFS(Extrato!$C:$C,Extrato!$A:$A,""&lt;=""&amp;HLOOKUP(E$278,dds!$2:$4,3,FALSE()),Extrato!$B:$B,'Cadastro e Histó"&amp;"rico'!$A280)-SUMIFS(Extrato!$H:$H,Extrato!$F:$F,""&lt;=""&amp;HLOOKUP(E$278,dds!$2:$4,3,FALSE()),Extrato!$G:$G,'Cadastro e Histórico'!$A280))*E117)))"),0.0)</f>
        <v>0</v>
      </c>
      <c r="F280" s="448">
        <f>IFERROR(__xludf.DUMMYFUNCTION("ARRAYFORMULA(IF(OR($A280="""",$A280=0),0,IF(TODAY()&gt;EOMONTH(F$278,0),HLOOKUP(""Close"",GOOGLEFINANCE($A280,""price"",EOMONTH(F$278,0)),2,FALSE()),(SUMIFS(Extrato!$C:$C,Extrato!$A:$A,""&lt;=""&amp;HLOOKUP(F$278,dds!$2:$4,3,FALSE()),Extrato!$B:$B,'Cadastro e Histó"&amp;"rico'!$A280)-SUMIFS(Extrato!$H:$H,Extrato!$F:$F,""&lt;=""&amp;HLOOKUP(F$278,dds!$2:$4,3,FALSE()),Extrato!$G:$G,'Cadastro e Histórico'!$A280))*F117)))"),0.0)</f>
        <v>0</v>
      </c>
      <c r="G280" s="448">
        <f>IFERROR(__xludf.DUMMYFUNCTION("ARRAYFORMULA(IF(OR($A280="""",$A280=0),0,IF(TODAY()&gt;EOMONTH(G$278,0),HLOOKUP(""Close"",GOOGLEFINANCE($A280,""price"",EOMONTH(G$278,0)),2,FALSE()),(SUMIFS(Extrato!$C:$C,Extrato!$A:$A,""&lt;=""&amp;HLOOKUP(G$278,dds!$2:$4,3,FALSE()),Extrato!$B:$B,'Cadastro e Histó"&amp;"rico'!$A280)-SUMIFS(Extrato!$H:$H,Extrato!$F:$F,""&lt;=""&amp;HLOOKUP(G$278,dds!$2:$4,3,FALSE()),Extrato!$G:$G,'Cadastro e Histórico'!$A280))*G117)))"),0.0)</f>
        <v>0</v>
      </c>
      <c r="H280" s="448">
        <f>IFERROR(__xludf.DUMMYFUNCTION("ARRAYFORMULA(IF(OR($A280="""",$A280=0),0,IF(TODAY()&gt;EOMONTH(H$278,0),HLOOKUP(""Close"",GOOGLEFINANCE($A280,""price"",EOMONTH(H$278,0)),2,FALSE()),(SUMIFS(Extrato!$C:$C,Extrato!$A:$A,""&lt;=""&amp;HLOOKUP(H$278,dds!$2:$4,3,FALSE()),Extrato!$B:$B,'Cadastro e Histó"&amp;"rico'!$A280)-SUMIFS(Extrato!$H:$H,Extrato!$F:$F,""&lt;=""&amp;HLOOKUP(H$278,dds!$2:$4,3,FALSE()),Extrato!$G:$G,'Cadastro e Histórico'!$A280))*H117)))"),0.0)</f>
        <v>0</v>
      </c>
      <c r="I280" s="448">
        <f>IFERROR(__xludf.DUMMYFUNCTION("ARRAYFORMULA(IF(OR($A280="""",$A280=0),0,IF(TODAY()&gt;EOMONTH(I$278,0),HLOOKUP(""Close"",GOOGLEFINANCE($A280,""price"",EOMONTH(I$278,0)),2,FALSE()),(SUMIFS(Extrato!$C:$C,Extrato!$A:$A,""&lt;=""&amp;HLOOKUP(I$278,dds!$2:$4,3,FALSE()),Extrato!$B:$B,'Cadastro e Histó"&amp;"rico'!$A280)-SUMIFS(Extrato!$H:$H,Extrato!$F:$F,""&lt;=""&amp;HLOOKUP(I$278,dds!$2:$4,3,FALSE()),Extrato!$G:$G,'Cadastro e Histórico'!$A280))*I117)))"),0.0)</f>
        <v>0</v>
      </c>
      <c r="J280" s="448">
        <f>IFERROR(__xludf.DUMMYFUNCTION("ARRAYFORMULA(IF(OR($A280="""",$A280=0),0,IF(TODAY()&gt;EOMONTH(J$278,0),HLOOKUP(""Close"",GOOGLEFINANCE($A280,""price"",EOMONTH(J$278,0)),2,FALSE()),(SUMIFS(Extrato!$C:$C,Extrato!$A:$A,""&lt;=""&amp;HLOOKUP(J$278,dds!$2:$4,3,FALSE()),Extrato!$B:$B,'Cadastro e Histó"&amp;"rico'!$A280)-SUMIFS(Extrato!$H:$H,Extrato!$F:$F,""&lt;=""&amp;HLOOKUP(J$278,dds!$2:$4,3,FALSE()),Extrato!$G:$G,'Cadastro e Histórico'!$A280))*J117)))"),0.0)</f>
        <v>0</v>
      </c>
      <c r="K280" s="448">
        <f>IFERROR(__xludf.DUMMYFUNCTION("ARRAYFORMULA(IF(OR($A280="""",$A280=0),0,IF(TODAY()&gt;EOMONTH(K$278,0),HLOOKUP(""Close"",GOOGLEFINANCE($A280,""price"",EOMONTH(K$278,0)),2,FALSE()),(SUMIFS(Extrato!$C:$C,Extrato!$A:$A,""&lt;=""&amp;HLOOKUP(K$278,dds!$2:$4,3,FALSE()),Extrato!$B:$B,'Cadastro e Histó"&amp;"rico'!$A280)-SUMIFS(Extrato!$H:$H,Extrato!$F:$F,""&lt;=""&amp;HLOOKUP(K$278,dds!$2:$4,3,FALSE()),Extrato!$G:$G,'Cadastro e Histórico'!$A280))*K117)))"),0.0)</f>
        <v>0</v>
      </c>
      <c r="L280" s="448">
        <f>IFERROR(__xludf.DUMMYFUNCTION("ARRAYFORMULA(IF(OR($A280="""",$A280=0),0,IF(TODAY()&gt;EOMONTH(L$278,0),HLOOKUP(""Close"",GOOGLEFINANCE($A280,""price"",EOMONTH(L$278,0)),2,FALSE()),(SUMIFS(Extrato!$C:$C,Extrato!$A:$A,""&lt;=""&amp;HLOOKUP(L$278,dds!$2:$4,3,FALSE()),Extrato!$B:$B,'Cadastro e Histó"&amp;"rico'!$A280)-SUMIFS(Extrato!$H:$H,Extrato!$F:$F,""&lt;=""&amp;HLOOKUP(L$278,dds!$2:$4,3,FALSE()),Extrato!$G:$G,'Cadastro e Histórico'!$A280))*L117)))"),0.0)</f>
        <v>0</v>
      </c>
      <c r="M280" s="448">
        <f>IFERROR(__xludf.DUMMYFUNCTION("ARRAYFORMULA(IF(OR($A280="""",$A280=0),0,IF(TODAY()&gt;EOMONTH(M$278,0),HLOOKUP(""Close"",GOOGLEFINANCE($A280,""price"",EOMONTH(M$278,0)),2,FALSE()),(SUMIFS(Extrato!$C:$C,Extrato!$A:$A,""&lt;=""&amp;HLOOKUP(M$278,dds!$2:$4,3,FALSE()),Extrato!$B:$B,'Cadastro e Histó"&amp;"rico'!$A280)-SUMIFS(Extrato!$H:$H,Extrato!$F:$F,""&lt;=""&amp;HLOOKUP(M$278,dds!$2:$4,3,FALSE()),Extrato!$G:$G,'Cadastro e Histórico'!$A280))*M117)))"),0.0)</f>
        <v>0</v>
      </c>
      <c r="N280" s="448">
        <f>IFERROR(__xludf.DUMMYFUNCTION("ARRAYFORMULA(IF(OR($A280="""",$A280=0),0,IF(TODAY()&gt;EOMONTH(N$278,0),HLOOKUP(""Close"",GOOGLEFINANCE($A280,""price"",EOMONTH(N$278,0)),2,FALSE()),(SUMIFS(Extrato!$C:$C,Extrato!$A:$A,""&lt;=""&amp;HLOOKUP(N$278,dds!$2:$4,3,FALSE()),Extrato!$B:$B,'Cadastro e Histó"&amp;"rico'!$A280)-SUMIFS(Extrato!$H:$H,Extrato!$F:$F,""&lt;=""&amp;HLOOKUP(N$278,dds!$2:$4,3,FALSE()),Extrato!$G:$G,'Cadastro e Histórico'!$A280))*N117)))"),0.0)</f>
        <v>0</v>
      </c>
      <c r="O280" s="448">
        <f>IFERROR(__xludf.DUMMYFUNCTION("ARRAYFORMULA(IF(OR($A280="""",$A280=0),0,IF(TODAY()&gt;EOMONTH(O$278,0),HLOOKUP(""Close"",GOOGLEFINANCE($A280,""price"",EOMONTH(O$278,0)),2,FALSE()),(SUMIFS(Extrato!$C:$C,Extrato!$A:$A,""&lt;=""&amp;HLOOKUP(O$278,dds!$2:$4,3,FALSE()),Extrato!$B:$B,'Cadastro e Histó"&amp;"rico'!$A280)-SUMIFS(Extrato!$H:$H,Extrato!$F:$F,""&lt;=""&amp;HLOOKUP(O$278,dds!$2:$4,3,FALSE()),Extrato!$G:$G,'Cadastro e Histórico'!$A280))*O117)))"),0.0)</f>
        <v>0</v>
      </c>
      <c r="P280" s="448">
        <f>IFERROR(__xludf.DUMMYFUNCTION("ARRAYFORMULA(IF(OR($A280="""",$A280=0),0,IF(TODAY()&gt;EOMONTH(P$278,0),HLOOKUP(""Close"",GOOGLEFINANCE($A280,""price"",EOMONTH(P$278,0)),2,FALSE()),(SUMIFS(Extrato!$C:$C,Extrato!$A:$A,""&lt;=""&amp;HLOOKUP(P$278,dds!$2:$4,3,FALSE()),Extrato!$B:$B,'Cadastro e Histó"&amp;"rico'!$A280)-SUMIFS(Extrato!$H:$H,Extrato!$F:$F,""&lt;=""&amp;HLOOKUP(P$278,dds!$2:$4,3,FALSE()),Extrato!$G:$G,'Cadastro e Histórico'!$A280))*P117)))"),0.0)</f>
        <v>0</v>
      </c>
      <c r="Q280" s="448">
        <f>IFERROR(__xludf.DUMMYFUNCTION("ARRAYFORMULA(IF(OR($A280="""",$A280=0),0,IF(TODAY()&gt;EOMONTH(Q$278,0),HLOOKUP(""Close"",GOOGLEFINANCE($A280,""price"",EOMONTH(Q$278,0)),2,FALSE()),(SUMIFS(Extrato!$C:$C,Extrato!$A:$A,""&lt;=""&amp;HLOOKUP(Q$278,dds!$2:$4,3,FALSE()),Extrato!$B:$B,'Cadastro e Histó"&amp;"rico'!$A280)-SUMIFS(Extrato!$H:$H,Extrato!$F:$F,""&lt;=""&amp;HLOOKUP(Q$278,dds!$2:$4,3,FALSE()),Extrato!$G:$G,'Cadastro e Histórico'!$A280))*Q117)))"),0.0)</f>
        <v>0</v>
      </c>
      <c r="R280" s="448">
        <f>IFERROR(__xludf.DUMMYFUNCTION("ARRAYFORMULA(IF(OR($A280="""",$A280=0),0,IF(TODAY()&gt;EOMONTH(R$278,0),HLOOKUP(""Close"",GOOGLEFINANCE($A280,""price"",EOMONTH(R$278,0)),2,FALSE()),(SUMIFS(Extrato!$C:$C,Extrato!$A:$A,""&lt;=""&amp;HLOOKUP(R$278,dds!$2:$4,3,FALSE()),Extrato!$B:$B,'Cadastro e Histó"&amp;"rico'!$A280)-SUMIFS(Extrato!$H:$H,Extrato!$F:$F,""&lt;=""&amp;HLOOKUP(R$278,dds!$2:$4,3,FALSE()),Extrato!$G:$G,'Cadastro e Histórico'!$A280))*R117)))"),0.0)</f>
        <v>0</v>
      </c>
      <c r="S280" s="448">
        <f>IFERROR(__xludf.DUMMYFUNCTION("ARRAYFORMULA(IF(OR($A280="""",$A280=0),0,IF(TODAY()&gt;EOMONTH(S$278,0),HLOOKUP(""Close"",GOOGLEFINANCE($A280,""price"",EOMONTH(S$278,0)),2,FALSE()),(SUMIFS(Extrato!$C:$C,Extrato!$A:$A,""&lt;=""&amp;HLOOKUP(S$278,dds!$2:$4,3,FALSE()),Extrato!$B:$B,'Cadastro e Histó"&amp;"rico'!$A280)-SUMIFS(Extrato!$H:$H,Extrato!$F:$F,""&lt;=""&amp;HLOOKUP(S$278,dds!$2:$4,3,FALSE()),Extrato!$G:$G,'Cadastro e Histórico'!$A280))*S117)))"),0.0)</f>
        <v>0</v>
      </c>
      <c r="T280" s="448">
        <f>IFERROR(__xludf.DUMMYFUNCTION("ARRAYFORMULA(IF(OR($A280="""",$A280=0),0,IF(TODAY()&gt;EOMONTH(T$278,0),HLOOKUP(""Close"",GOOGLEFINANCE($A280,""price"",EOMONTH(T$278,0)),2,FALSE()),(SUMIFS(Extrato!$C:$C,Extrato!$A:$A,""&lt;=""&amp;HLOOKUP(T$278,dds!$2:$4,3,FALSE()),Extrato!$B:$B,'Cadastro e Histó"&amp;"rico'!$A280)-SUMIFS(Extrato!$H:$H,Extrato!$F:$F,""&lt;=""&amp;HLOOKUP(T$278,dds!$2:$4,3,FALSE()),Extrato!$G:$G,'Cadastro e Histórico'!$A280))*T117)))"),0.0)</f>
        <v>0</v>
      </c>
      <c r="U280" s="448">
        <f>IFERROR(__xludf.DUMMYFUNCTION("ARRAYFORMULA(IF(OR($A280="""",$A280=0),0,IF(TODAY()&gt;EOMONTH(U$278,0),HLOOKUP(""Close"",GOOGLEFINANCE($A280,""price"",EOMONTH(U$278,0)),2,FALSE()),(SUMIFS(Extrato!$C:$C,Extrato!$A:$A,""&lt;=""&amp;HLOOKUP(U$278,dds!$2:$4,3,FALSE()),Extrato!$B:$B,'Cadastro e Histó"&amp;"rico'!$A280)-SUMIFS(Extrato!$H:$H,Extrato!$F:$F,""&lt;=""&amp;HLOOKUP(U$278,dds!$2:$4,3,FALSE()),Extrato!$G:$G,'Cadastro e Histórico'!$A280))*U117)))"),0.0)</f>
        <v>0</v>
      </c>
      <c r="V280" s="448">
        <f>IFERROR(__xludf.DUMMYFUNCTION("ARRAYFORMULA(IF(OR($A280="""",$A280=0),0,IF(TODAY()&gt;EOMONTH(V$278,0),HLOOKUP(""Close"",GOOGLEFINANCE($A280,""price"",EOMONTH(V$278,0)),2,FALSE()),(SUMIFS(Extrato!$C:$C,Extrato!$A:$A,""&lt;=""&amp;HLOOKUP(V$278,dds!$2:$4,3,FALSE()),Extrato!$B:$B,'Cadastro e Histó"&amp;"rico'!$A280)-SUMIFS(Extrato!$H:$H,Extrato!$F:$F,""&lt;=""&amp;HLOOKUP(V$278,dds!$2:$4,3,FALSE()),Extrato!$G:$G,'Cadastro e Histórico'!$A280))*V117)))"),0.0)</f>
        <v>0</v>
      </c>
      <c r="W280" s="448">
        <f>IFERROR(__xludf.DUMMYFUNCTION("ARRAYFORMULA(IF(OR($A280="""",$A280=0),0,IF(TODAY()&gt;EOMONTH(W$278,0),HLOOKUP(""Close"",GOOGLEFINANCE($A280,""price"",EOMONTH(W$278,0)),2,FALSE()),(SUMIFS(Extrato!$C:$C,Extrato!$A:$A,""&lt;=""&amp;HLOOKUP(W$278,dds!$2:$4,3,FALSE()),Extrato!$B:$B,'Cadastro e Histó"&amp;"rico'!$A280)-SUMIFS(Extrato!$H:$H,Extrato!$F:$F,""&lt;=""&amp;HLOOKUP(W$278,dds!$2:$4,3,FALSE()),Extrato!$G:$G,'Cadastro e Histórico'!$A280))*W117)))"),0.0)</f>
        <v>0</v>
      </c>
      <c r="X280" s="448">
        <f>IFERROR(__xludf.DUMMYFUNCTION("ARRAYFORMULA(IF(OR($A280="""",$A280=0),0,IF(TODAY()&gt;EOMONTH(X$278,0),HLOOKUP(""Close"",GOOGLEFINANCE($A280,""price"",EOMONTH(X$278,0)),2,FALSE()),(SUMIFS(Extrato!$C:$C,Extrato!$A:$A,""&lt;=""&amp;HLOOKUP(X$278,dds!$2:$4,3,FALSE()),Extrato!$B:$B,'Cadastro e Histó"&amp;"rico'!$A280)-SUMIFS(Extrato!$H:$H,Extrato!$F:$F,""&lt;=""&amp;HLOOKUP(X$278,dds!$2:$4,3,FALSE()),Extrato!$G:$G,'Cadastro e Histórico'!$A280))*X117)))"),0.0)</f>
        <v>0</v>
      </c>
      <c r="Y280" s="448">
        <f>IFERROR(__xludf.DUMMYFUNCTION("ARRAYFORMULA(IF(OR($A280="""",$A280=0),0,IF(TODAY()&gt;EOMONTH(Y$278,0),HLOOKUP(""Close"",GOOGLEFINANCE($A280,""price"",EOMONTH(Y$278,0)),2,FALSE()),(SUMIFS(Extrato!$C:$C,Extrato!$A:$A,""&lt;=""&amp;HLOOKUP(Y$278,dds!$2:$4,3,FALSE()),Extrato!$B:$B,'Cadastro e Histó"&amp;"rico'!$A280)-SUMIFS(Extrato!$H:$H,Extrato!$F:$F,""&lt;=""&amp;HLOOKUP(Y$278,dds!$2:$4,3,FALSE()),Extrato!$G:$G,'Cadastro e Histórico'!$A280))*Y117)))"),0.0)</f>
        <v>0</v>
      </c>
      <c r="Z280" s="448">
        <f>IFERROR(__xludf.DUMMYFUNCTION("ARRAYFORMULA(IF(OR($A280="""",$A280=0),0,IF(TODAY()&gt;EOMONTH(Z$278,0),HLOOKUP(""Close"",GOOGLEFINANCE($A280,""price"",EOMONTH(Z$278,0)),2,FALSE()),(SUMIFS(Extrato!$C:$C,Extrato!$A:$A,""&lt;=""&amp;HLOOKUP(Z$278,dds!$2:$4,3,FALSE()),Extrato!$B:$B,'Cadastro e Histó"&amp;"rico'!$A280)-SUMIFS(Extrato!$H:$H,Extrato!$F:$F,""&lt;=""&amp;HLOOKUP(Z$278,dds!$2:$4,3,FALSE()),Extrato!$G:$G,'Cadastro e Histórico'!$A280))*Z117)))"),0.0)</f>
        <v>0</v>
      </c>
      <c r="AA280" s="448">
        <f>IFERROR(__xludf.DUMMYFUNCTION("ARRAYFORMULA(IF(OR($A280="""",$A280=0),0,IF(TODAY()&gt;EOMONTH(AA$278,0),HLOOKUP(""Close"",GOOGLEFINANCE($A280,""price"",EOMONTH(AA$278,0)),2,FALSE()),(SUMIFS(Extrato!$C:$C,Extrato!$A:$A,""&lt;=""&amp;HLOOKUP(AA$278,dds!$2:$4,3,FALSE()),Extrato!$B:$B,'Cadastro e Hi"&amp;"stórico'!$A280)-SUMIFS(Extrato!$H:$H,Extrato!$F:$F,""&lt;=""&amp;HLOOKUP(AA$278,dds!$2:$4,3,FALSE()),Extrato!$G:$G,'Cadastro e Histórico'!$A280))*AA117)))"),0.0)</f>
        <v>0</v>
      </c>
      <c r="AB280" s="448">
        <f>IFERROR(__xludf.DUMMYFUNCTION("ARRAYFORMULA(IF(OR($A280="""",$A280=0),0,IF(TODAY()&gt;EOMONTH(AB$278,0),HLOOKUP(""Close"",GOOGLEFINANCE($A280,""price"",EOMONTH(AB$278,0)),2,FALSE()),(SUMIFS(Extrato!$C:$C,Extrato!$A:$A,""&lt;=""&amp;HLOOKUP(AB$278,dds!$2:$4,3,FALSE()),Extrato!$B:$B,'Cadastro e Hi"&amp;"stórico'!$A280)-SUMIFS(Extrato!$H:$H,Extrato!$F:$F,""&lt;=""&amp;HLOOKUP(AB$278,dds!$2:$4,3,FALSE()),Extrato!$G:$G,'Cadastro e Histórico'!$A280))*AB117)))"),0.0)</f>
        <v>0</v>
      </c>
      <c r="AC280" s="448">
        <f>IFERROR(__xludf.DUMMYFUNCTION("ARRAYFORMULA(IF(OR($A280="""",$A280=0),0,IF(TODAY()&gt;EOMONTH(AC$278,0),HLOOKUP(""Close"",GOOGLEFINANCE($A280,""price"",EOMONTH(AC$278,0)),2,FALSE()),(SUMIFS(Extrato!$C:$C,Extrato!$A:$A,""&lt;=""&amp;HLOOKUP(AC$278,dds!$2:$4,3,FALSE()),Extrato!$B:$B,'Cadastro e Hi"&amp;"stórico'!$A280)-SUMIFS(Extrato!$H:$H,Extrato!$F:$F,""&lt;=""&amp;HLOOKUP(AC$278,dds!$2:$4,3,FALSE()),Extrato!$G:$G,'Cadastro e Histórico'!$A280))*AC117)))"),0.0)</f>
        <v>0</v>
      </c>
      <c r="AD280" s="448">
        <f>IFERROR(__xludf.DUMMYFUNCTION("ARRAYFORMULA(IF(OR($A280="""",$A280=0),0,IF(TODAY()&gt;EOMONTH(AD$278,0),HLOOKUP(""Close"",GOOGLEFINANCE($A280,""price"",EOMONTH(AD$278,0)),2,FALSE()),(SUMIFS(Extrato!$C:$C,Extrato!$A:$A,""&lt;=""&amp;HLOOKUP(AD$278,dds!$2:$4,3,FALSE()),Extrato!$B:$B,'Cadastro e Hi"&amp;"stórico'!$A280)-SUMIFS(Extrato!$H:$H,Extrato!$F:$F,""&lt;=""&amp;HLOOKUP(AD$278,dds!$2:$4,3,FALSE()),Extrato!$G:$G,'Cadastro e Histórico'!$A280))*AD117)))"),0.0)</f>
        <v>0</v>
      </c>
      <c r="AE280" s="448">
        <f>IFERROR(__xludf.DUMMYFUNCTION("ARRAYFORMULA(IF(OR($A280="""",$A280=0),0,IF(TODAY()&gt;EOMONTH(AE$278,0),HLOOKUP(""Close"",GOOGLEFINANCE($A280,""price"",EOMONTH(AE$278,0)),2,FALSE()),(SUMIFS(Extrato!$C:$C,Extrato!$A:$A,""&lt;=""&amp;HLOOKUP(AE$278,dds!$2:$4,3,FALSE()),Extrato!$B:$B,'Cadastro e Hi"&amp;"stórico'!$A280)-SUMIFS(Extrato!$H:$H,Extrato!$F:$F,""&lt;=""&amp;HLOOKUP(AE$278,dds!$2:$4,3,FALSE()),Extrato!$G:$G,'Cadastro e Histórico'!$A280))*AE117)))"),0.0)</f>
        <v>0</v>
      </c>
      <c r="AF280" s="448">
        <f>IFERROR(__xludf.DUMMYFUNCTION("ARRAYFORMULA(IF(OR($A280="""",$A280=0),0,IF(TODAY()&gt;EOMONTH(AF$278,0),HLOOKUP(""Close"",GOOGLEFINANCE($A280,""price"",EOMONTH(AF$278,0)),2,FALSE()),(SUMIFS(Extrato!$C:$C,Extrato!$A:$A,""&lt;=""&amp;HLOOKUP(AF$278,dds!$2:$4,3,FALSE()),Extrato!$B:$B,'Cadastro e Hi"&amp;"stórico'!$A280)-SUMIFS(Extrato!$H:$H,Extrato!$F:$F,""&lt;=""&amp;HLOOKUP(AF$278,dds!$2:$4,3,FALSE()),Extrato!$G:$G,'Cadastro e Histórico'!$A280))*AF117)))"),0.0)</f>
        <v>0</v>
      </c>
      <c r="AG280" s="448">
        <f>IFERROR(__xludf.DUMMYFUNCTION("ARRAYFORMULA(IF(OR($A280="""",$A280=0),0,IF(TODAY()&gt;EOMONTH(AG$278,0),HLOOKUP(""Close"",GOOGLEFINANCE($A280,""price"",EOMONTH(AG$278,0)),2,FALSE()),(SUMIFS(Extrato!$C:$C,Extrato!$A:$A,""&lt;=""&amp;HLOOKUP(AG$278,dds!$2:$4,3,FALSE()),Extrato!$B:$B,'Cadastro e Hi"&amp;"stórico'!$A280)-SUMIFS(Extrato!$H:$H,Extrato!$F:$F,""&lt;=""&amp;HLOOKUP(AG$278,dds!$2:$4,3,FALSE()),Extrato!$G:$G,'Cadastro e Histórico'!$A280))*AG117)))"),0.0)</f>
        <v>0</v>
      </c>
      <c r="AH280" s="448">
        <f>IFERROR(__xludf.DUMMYFUNCTION("ARRAYFORMULA(IF(OR($A280="""",$A280=0),0,IF(TODAY()&gt;EOMONTH(AH$278,0),HLOOKUP(""Close"",GOOGLEFINANCE($A280,""price"",EOMONTH(AH$278,0)),2,FALSE()),(SUMIFS(Extrato!$C:$C,Extrato!$A:$A,""&lt;=""&amp;HLOOKUP(AH$278,dds!$2:$4,3,FALSE()),Extrato!$B:$B,'Cadastro e Hi"&amp;"stórico'!$A280)-SUMIFS(Extrato!$H:$H,Extrato!$F:$F,""&lt;=""&amp;HLOOKUP(AH$278,dds!$2:$4,3,FALSE()),Extrato!$G:$G,'Cadastro e Histórico'!$A280))*AH117)))"),0.0)</f>
        <v>0</v>
      </c>
      <c r="AI280" s="448">
        <f>IFERROR(__xludf.DUMMYFUNCTION("ARRAYFORMULA(IF(OR($A280="""",$A280=0),0,IF(TODAY()&gt;EOMONTH(AI$278,0),HLOOKUP(""Close"",GOOGLEFINANCE($A280,""price"",EOMONTH(AI$278,0)),2,FALSE()),(SUMIFS(Extrato!$C:$C,Extrato!$A:$A,""&lt;=""&amp;HLOOKUP(AI$278,dds!$2:$4,3,FALSE()),Extrato!$B:$B,'Cadastro e Hi"&amp;"stórico'!$A280)-SUMIFS(Extrato!$H:$H,Extrato!$F:$F,""&lt;=""&amp;HLOOKUP(AI$278,dds!$2:$4,3,FALSE()),Extrato!$G:$G,'Cadastro e Histórico'!$A280))*AI117)))"),0.0)</f>
        <v>0</v>
      </c>
      <c r="AJ280" s="448">
        <f>IFERROR(__xludf.DUMMYFUNCTION("ARRAYFORMULA(IF(OR($A280="""",$A280=0),0,IF(TODAY()&gt;EOMONTH(AJ$278,0),HLOOKUP(""Close"",GOOGLEFINANCE($A280,""price"",EOMONTH(AJ$278,0)),2,FALSE()),(SUMIFS(Extrato!$C:$C,Extrato!$A:$A,""&lt;=""&amp;HLOOKUP(AJ$278,dds!$2:$4,3,FALSE()),Extrato!$B:$B,'Cadastro e Hi"&amp;"stórico'!$A280)-SUMIFS(Extrato!$H:$H,Extrato!$F:$F,""&lt;=""&amp;HLOOKUP(AJ$278,dds!$2:$4,3,FALSE()),Extrato!$G:$G,'Cadastro e Histórico'!$A280))*AJ117)))"),0.0)</f>
        <v>0</v>
      </c>
      <c r="AK280" s="448">
        <f>IFERROR(__xludf.DUMMYFUNCTION("ARRAYFORMULA(IF(OR($A280="""",$A280=0),0,IF(TODAY()&gt;EOMONTH(AK$278,0),HLOOKUP(""Close"",GOOGLEFINANCE($A280,""price"",EOMONTH(AK$278,0)),2,FALSE()),(SUMIFS(Extrato!$C:$C,Extrato!$A:$A,""&lt;=""&amp;HLOOKUP(AK$278,dds!$2:$4,3,FALSE()),Extrato!$B:$B,'Cadastro e Hi"&amp;"stórico'!$A280)-SUMIFS(Extrato!$H:$H,Extrato!$F:$F,""&lt;=""&amp;HLOOKUP(AK$278,dds!$2:$4,3,FALSE()),Extrato!$G:$G,'Cadastro e Histórico'!$A280))*AK117)))"),0.0)</f>
        <v>0</v>
      </c>
      <c r="AL280" s="448">
        <f>IFERROR(__xludf.DUMMYFUNCTION("ARRAYFORMULA(IF(OR($A280="""",$A280=0),0,IF(TODAY()&gt;EOMONTH(AL$278,0),HLOOKUP(""Close"",GOOGLEFINANCE($A280,""price"",EOMONTH(AL$278,0)),2,FALSE()),(SUMIFS(Extrato!$C:$C,Extrato!$A:$A,""&lt;=""&amp;HLOOKUP(AL$278,dds!$2:$4,3,FALSE()),Extrato!$B:$B,'Cadastro e Hi"&amp;"stórico'!$A280)-SUMIFS(Extrato!$H:$H,Extrato!$F:$F,""&lt;=""&amp;HLOOKUP(AL$278,dds!$2:$4,3,FALSE()),Extrato!$G:$G,'Cadastro e Histórico'!$A280))*AL117)))"),0.0)</f>
        <v>0</v>
      </c>
      <c r="AM280" s="448">
        <f>IFERROR(__xludf.DUMMYFUNCTION("ARRAYFORMULA(IF(OR($A280="""",$A280=0),0,IF(TODAY()&gt;EOMONTH(AM$278,0),HLOOKUP(""Close"",GOOGLEFINANCE($A280,""price"",EOMONTH(AM$278,0)),2,FALSE()),(SUMIFS(Extrato!$C:$C,Extrato!$A:$A,""&lt;=""&amp;HLOOKUP(AM$278,dds!$2:$4,3,FALSE()),Extrato!$B:$B,'Cadastro e Hi"&amp;"stórico'!$A280)-SUMIFS(Extrato!$H:$H,Extrato!$F:$F,""&lt;=""&amp;HLOOKUP(AM$278,dds!$2:$4,3,FALSE()),Extrato!$G:$G,'Cadastro e Histórico'!$A280))*AM117)))"),0.0)</f>
        <v>0</v>
      </c>
      <c r="AN280" s="448">
        <f>IFERROR(__xludf.DUMMYFUNCTION("ARRAYFORMULA(IF(OR($A280="""",$A280=0),0,IF(TODAY()&gt;EOMONTH(AN$278,0),HLOOKUP(""Close"",GOOGLEFINANCE($A280,""price"",EOMONTH(AN$278,0)),2,FALSE()),(SUMIFS(Extrato!$C:$C,Extrato!$A:$A,""&lt;=""&amp;HLOOKUP(AN$278,dds!$2:$4,3,FALSE()),Extrato!$B:$B,'Cadastro e Hi"&amp;"stórico'!$A280)-SUMIFS(Extrato!$H:$H,Extrato!$F:$F,""&lt;=""&amp;HLOOKUP(AN$278,dds!$2:$4,3,FALSE()),Extrato!$G:$G,'Cadastro e Histórico'!$A280))*AN117)))"),0.0)</f>
        <v>0</v>
      </c>
      <c r="AO280" s="448">
        <f>IFERROR(__xludf.DUMMYFUNCTION("ARRAYFORMULA(IF(OR($A280="""",$A280=0),0,IF(TODAY()&gt;EOMONTH(AO$278,0),HLOOKUP(""Close"",GOOGLEFINANCE($A280,""price"",EOMONTH(AO$278,0)),2,FALSE()),(SUMIFS(Extrato!$C:$C,Extrato!$A:$A,""&lt;=""&amp;HLOOKUP(AO$278,dds!$2:$4,3,FALSE()),Extrato!$B:$B,'Cadastro e Hi"&amp;"stórico'!$A280)-SUMIFS(Extrato!$H:$H,Extrato!$F:$F,""&lt;=""&amp;HLOOKUP(AO$278,dds!$2:$4,3,FALSE()),Extrato!$G:$G,'Cadastro e Histórico'!$A280))*AO117)))"),0.0)</f>
        <v>0</v>
      </c>
      <c r="AP280" s="448">
        <f>IFERROR(__xludf.DUMMYFUNCTION("ARRAYFORMULA(IF(OR($A280="""",$A280=0),0,IF(TODAY()&gt;EOMONTH(AP$278,0),HLOOKUP(""Close"",GOOGLEFINANCE($A280,""price"",EOMONTH(AP$278,0)),2,FALSE()),(SUMIFS(Extrato!$C:$C,Extrato!$A:$A,""&lt;=""&amp;HLOOKUP(AP$278,dds!$2:$4,3,FALSE()),Extrato!$B:$B,'Cadastro e Hi"&amp;"stórico'!$A280)-SUMIFS(Extrato!$H:$H,Extrato!$F:$F,""&lt;=""&amp;HLOOKUP(AP$278,dds!$2:$4,3,FALSE()),Extrato!$G:$G,'Cadastro e Histórico'!$A280))*AP117)))"),0.0)</f>
        <v>0</v>
      </c>
      <c r="AQ280" s="448">
        <f>IFERROR(__xludf.DUMMYFUNCTION("ARRAYFORMULA(IF(OR($A280="""",$A280=0),0,IF(TODAY()&gt;EOMONTH(AQ$278,0),HLOOKUP(""Close"",GOOGLEFINANCE($A280,""price"",EOMONTH(AQ$278,0)),2,FALSE()),(SUMIFS(Extrato!$C:$C,Extrato!$A:$A,""&lt;=""&amp;HLOOKUP(AQ$278,dds!$2:$4,3,FALSE()),Extrato!$B:$B,'Cadastro e Hi"&amp;"stórico'!$A280)-SUMIFS(Extrato!$H:$H,Extrato!$F:$F,""&lt;=""&amp;HLOOKUP(AQ$278,dds!$2:$4,3,FALSE()),Extrato!$G:$G,'Cadastro e Histórico'!$A280))*AQ117)))"),0.0)</f>
        <v>0</v>
      </c>
      <c r="AR280" s="448">
        <f>IFERROR(__xludf.DUMMYFUNCTION("ARRAYFORMULA(IF(OR($A280="""",$A280=0),0,IF(TODAY()&gt;EOMONTH(AR$278,0),HLOOKUP(""Close"",GOOGLEFINANCE($A280,""price"",EOMONTH(AR$278,0)),2,FALSE()),(SUMIFS(Extrato!$C:$C,Extrato!$A:$A,""&lt;=""&amp;HLOOKUP(AR$278,dds!$2:$4,3,FALSE()),Extrato!$B:$B,'Cadastro e Hi"&amp;"stórico'!$A280)-SUMIFS(Extrato!$H:$H,Extrato!$F:$F,""&lt;=""&amp;HLOOKUP(AR$278,dds!$2:$4,3,FALSE()),Extrato!$G:$G,'Cadastro e Histórico'!$A280))*AR117)))"),0.0)</f>
        <v>0</v>
      </c>
      <c r="AS280" s="448">
        <f>IFERROR(__xludf.DUMMYFUNCTION("ARRAYFORMULA(IF(OR($A280="""",$A280=0),0,IF(TODAY()&gt;EOMONTH(AS$278,0),HLOOKUP(""Close"",GOOGLEFINANCE($A280,""price"",EOMONTH(AS$278,0)),2,FALSE()),(SUMIFS(Extrato!$C:$C,Extrato!$A:$A,""&lt;=""&amp;HLOOKUP(AS$278,dds!$2:$4,3,FALSE()),Extrato!$B:$B,'Cadastro e Hi"&amp;"stórico'!$A280)-SUMIFS(Extrato!$H:$H,Extrato!$F:$F,""&lt;=""&amp;HLOOKUP(AS$278,dds!$2:$4,3,FALSE()),Extrato!$G:$G,'Cadastro e Histórico'!$A280))*AS117)))"),0.0)</f>
        <v>0</v>
      </c>
      <c r="AT280" s="448">
        <f>IFERROR(__xludf.DUMMYFUNCTION("ARRAYFORMULA(IF(OR($A280="""",$A280=0),0,IF(TODAY()&gt;EOMONTH(AT$278,0),HLOOKUP(""Close"",GOOGLEFINANCE($A280,""price"",EOMONTH(AT$278,0)),2,FALSE()),(SUMIFS(Extrato!$C:$C,Extrato!$A:$A,""&lt;=""&amp;HLOOKUP(AT$278,dds!$2:$4,3,FALSE()),Extrato!$B:$B,'Cadastro e Hi"&amp;"stórico'!$A280)-SUMIFS(Extrato!$H:$H,Extrato!$F:$F,""&lt;=""&amp;HLOOKUP(AT$278,dds!$2:$4,3,FALSE()),Extrato!$G:$G,'Cadastro e Histórico'!$A280))*AT117)))"),0.0)</f>
        <v>0</v>
      </c>
      <c r="AU280" s="448">
        <f>IFERROR(__xludf.DUMMYFUNCTION("ARRAYFORMULA(IF(OR($A280="""",$A280=0),0,IF(TODAY()&gt;EOMONTH(AU$278,0),HLOOKUP(""Close"",GOOGLEFINANCE($A280,""price"",EOMONTH(AU$278,0)),2,FALSE()),(SUMIFS(Extrato!$C:$C,Extrato!$A:$A,""&lt;=""&amp;HLOOKUP(AU$278,dds!$2:$4,3,FALSE()),Extrato!$B:$B,'Cadastro e Hi"&amp;"stórico'!$A280)-SUMIFS(Extrato!$H:$H,Extrato!$F:$F,""&lt;=""&amp;HLOOKUP(AU$278,dds!$2:$4,3,FALSE()),Extrato!$G:$G,'Cadastro e Histórico'!$A280))*AU117)))"),0.0)</f>
        <v>0</v>
      </c>
      <c r="AV280" s="448">
        <f>IFERROR(__xludf.DUMMYFUNCTION("ARRAYFORMULA(IF(OR($A280="""",$A280=0),0,IF(TODAY()&gt;EOMONTH(AV$278,0),HLOOKUP(""Close"",GOOGLEFINANCE($A280,""price"",EOMONTH(AV$278,0)),2,FALSE()),(SUMIFS(Extrato!$C:$C,Extrato!$A:$A,""&lt;=""&amp;HLOOKUP(AV$278,dds!$2:$4,3,FALSE()),Extrato!$B:$B,'Cadastro e Hi"&amp;"stórico'!$A280)-SUMIFS(Extrato!$H:$H,Extrato!$F:$F,""&lt;=""&amp;HLOOKUP(AV$278,dds!$2:$4,3,FALSE()),Extrato!$G:$G,'Cadastro e Histórico'!$A280))*AV117)))"),0.0)</f>
        <v>0</v>
      </c>
      <c r="AW280" s="448">
        <f>IFERROR(__xludf.DUMMYFUNCTION("ARRAYFORMULA(IF(OR($A280="""",$A280=0),0,IF(TODAY()&gt;EOMONTH(AW$278,0),HLOOKUP(""Close"",GOOGLEFINANCE($A280,""price"",EOMONTH(AW$278,0)),2,FALSE()),(SUMIFS(Extrato!$C:$C,Extrato!$A:$A,""&lt;=""&amp;HLOOKUP(AW$278,dds!$2:$4,3,FALSE()),Extrato!$B:$B,'Cadastro e Hi"&amp;"stórico'!$A280)-SUMIFS(Extrato!$H:$H,Extrato!$F:$F,""&lt;=""&amp;HLOOKUP(AW$278,dds!$2:$4,3,FALSE()),Extrato!$G:$G,'Cadastro e Histórico'!$A280))*AW117)))"),0.0)</f>
        <v>0</v>
      </c>
      <c r="AX280" s="448">
        <f>IFERROR(__xludf.DUMMYFUNCTION("ARRAYFORMULA(IF(OR($A280="""",$A280=0),0,IF(TODAY()&gt;EOMONTH(AX$278,0),HLOOKUP(""Close"",GOOGLEFINANCE($A280,""price"",EOMONTH(AX$278,0)),2,FALSE()),(SUMIFS(Extrato!$C:$C,Extrato!$A:$A,""&lt;=""&amp;HLOOKUP(AX$278,dds!$2:$4,3,FALSE()),Extrato!$B:$B,'Cadastro e Hi"&amp;"stórico'!$A280)-SUMIFS(Extrato!$H:$H,Extrato!$F:$F,""&lt;=""&amp;HLOOKUP(AX$278,dds!$2:$4,3,FALSE()),Extrato!$G:$G,'Cadastro e Histórico'!$A280))*AX117)))"),0.0)</f>
        <v>0</v>
      </c>
      <c r="AY280" s="448">
        <f>IFERROR(__xludf.DUMMYFUNCTION("ARRAYFORMULA(IF(OR($A280="""",$A280=0),0,IF(TODAY()&gt;EOMONTH(AY$278,0),HLOOKUP(""Close"",GOOGLEFINANCE($A280,""price"",EOMONTH(AY$278,0)),2,FALSE()),(SUMIFS(Extrato!$C:$C,Extrato!$A:$A,""&lt;=""&amp;HLOOKUP(AY$278,dds!$2:$4,3,FALSE()),Extrato!$B:$B,'Cadastro e Hi"&amp;"stórico'!$A280)-SUMIFS(Extrato!$H:$H,Extrato!$F:$F,""&lt;=""&amp;HLOOKUP(AY$278,dds!$2:$4,3,FALSE()),Extrato!$G:$G,'Cadastro e Histórico'!$A280))*AY117)))"),0.0)</f>
        <v>0</v>
      </c>
      <c r="AZ280" s="448">
        <f>IFERROR(__xludf.DUMMYFUNCTION("ARRAYFORMULA(IF(OR($A280="""",$A280=0),0,IF(TODAY()&gt;EOMONTH(AZ$278,0),HLOOKUP(""Close"",GOOGLEFINANCE($A280,""price"",EOMONTH(AZ$278,0)),2,FALSE()),(SUMIFS(Extrato!$C:$C,Extrato!$A:$A,""&lt;=""&amp;HLOOKUP(AZ$278,dds!$2:$4,3,FALSE()),Extrato!$B:$B,'Cadastro e Hi"&amp;"stórico'!$A280)-SUMIFS(Extrato!$H:$H,Extrato!$F:$F,""&lt;=""&amp;HLOOKUP(AZ$278,dds!$2:$4,3,FALSE()),Extrato!$G:$G,'Cadastro e Histórico'!$A280))*AZ117)))"),0.0)</f>
        <v>0</v>
      </c>
      <c r="BA280" s="448">
        <f>IFERROR(__xludf.DUMMYFUNCTION("ARRAYFORMULA(IF(OR($A280="""",$A280=0),0,IF(TODAY()&gt;EOMONTH(BA$278,0),HLOOKUP(""Close"",GOOGLEFINANCE($A280,""price"",EOMONTH(BA$278,0)),2,FALSE()),(SUMIFS(Extrato!$C:$C,Extrato!$A:$A,""&lt;=""&amp;HLOOKUP(BA$278,dds!$2:$4,3,FALSE()),Extrato!$B:$B,'Cadastro e Hi"&amp;"stórico'!$A280)-SUMIFS(Extrato!$H:$H,Extrato!$F:$F,""&lt;=""&amp;HLOOKUP(BA$278,dds!$2:$4,3,FALSE()),Extrato!$G:$G,'Cadastro e Histórico'!$A280))*BA117)))"),0.0)</f>
        <v>0</v>
      </c>
      <c r="BB280" s="448">
        <f>IFERROR(__xludf.DUMMYFUNCTION("ARRAYFORMULA(IF(OR($A280="""",$A280=0),0,IF(TODAY()&gt;EOMONTH(BB$278,0),HLOOKUP(""Close"",GOOGLEFINANCE($A280,""price"",EOMONTH(BB$278,0)),2,FALSE()),(SUMIFS(Extrato!$C:$C,Extrato!$A:$A,""&lt;=""&amp;HLOOKUP(BB$278,dds!$2:$4,3,FALSE()),Extrato!$B:$B,'Cadastro e Hi"&amp;"stórico'!$A280)-SUMIFS(Extrato!$H:$H,Extrato!$F:$F,""&lt;=""&amp;HLOOKUP(BB$278,dds!$2:$4,3,FALSE()),Extrato!$G:$G,'Cadastro e Histórico'!$A280))*BB117)))"),0.0)</f>
        <v>0</v>
      </c>
      <c r="BC280" s="448">
        <f>IFERROR(__xludf.DUMMYFUNCTION("ARRAYFORMULA(IF(OR($A280="""",$A280=0),0,IF(TODAY()&gt;EOMONTH(BC$278,0),HLOOKUP(""Close"",GOOGLEFINANCE($A280,""price"",EOMONTH(BC$278,0)),2,FALSE()),(SUMIFS(Extrato!$C:$C,Extrato!$A:$A,""&lt;=""&amp;HLOOKUP(BC$278,dds!$2:$4,3,FALSE()),Extrato!$B:$B,'Cadastro e Hi"&amp;"stórico'!$A280)-SUMIFS(Extrato!$H:$H,Extrato!$F:$F,""&lt;=""&amp;HLOOKUP(BC$278,dds!$2:$4,3,FALSE()),Extrato!$G:$G,'Cadastro e Histórico'!$A280))*BC117)))"),0.0)</f>
        <v>0</v>
      </c>
      <c r="BD280" s="448">
        <f>IFERROR(__xludf.DUMMYFUNCTION("ARRAYFORMULA(IF(OR($A280="""",$A280=0),0,IF(TODAY()&gt;EOMONTH(BD$278,0),HLOOKUP(""Close"",GOOGLEFINANCE($A280,""price"",EOMONTH(BD$278,0)),2,FALSE()),(SUMIFS(Extrato!$C:$C,Extrato!$A:$A,""&lt;=""&amp;HLOOKUP(BD$278,dds!$2:$4,3,FALSE()),Extrato!$B:$B,'Cadastro e Hi"&amp;"stórico'!$A280)-SUMIFS(Extrato!$H:$H,Extrato!$F:$F,""&lt;=""&amp;HLOOKUP(BD$278,dds!$2:$4,3,FALSE()),Extrato!$G:$G,'Cadastro e Histórico'!$A280))*BD117)))"),0.0)</f>
        <v>0</v>
      </c>
      <c r="BE280" s="448">
        <f>IFERROR(__xludf.DUMMYFUNCTION("ARRAYFORMULA(IF(OR($A280="""",$A280=0),0,IF(TODAY()&gt;EOMONTH(BE$278,0),HLOOKUP(""Close"",GOOGLEFINANCE($A280,""price"",EOMONTH(BE$278,0)),2,FALSE()),(SUMIFS(Extrato!$C:$C,Extrato!$A:$A,""&lt;=""&amp;HLOOKUP(BE$278,dds!$2:$4,3,FALSE()),Extrato!$B:$B,'Cadastro e Hi"&amp;"stórico'!$A280)-SUMIFS(Extrato!$H:$H,Extrato!$F:$F,""&lt;=""&amp;HLOOKUP(BE$278,dds!$2:$4,3,FALSE()),Extrato!$G:$G,'Cadastro e Histórico'!$A280))*BE117)))"),0.0)</f>
        <v>0</v>
      </c>
      <c r="BF280" s="448">
        <f>IFERROR(__xludf.DUMMYFUNCTION("ARRAYFORMULA(IF(OR($A280="""",$A280=0),0,IF(TODAY()&gt;EOMONTH(BF$278,0),HLOOKUP(""Close"",GOOGLEFINANCE($A280,""price"",EOMONTH(BF$278,0)),2,FALSE()),(SUMIFS(Extrato!$C:$C,Extrato!$A:$A,""&lt;=""&amp;HLOOKUP(BF$278,dds!$2:$4,3,FALSE()),Extrato!$B:$B,'Cadastro e Hi"&amp;"stórico'!$A280)-SUMIFS(Extrato!$H:$H,Extrato!$F:$F,""&lt;=""&amp;HLOOKUP(BF$278,dds!$2:$4,3,FALSE()),Extrato!$G:$G,'Cadastro e Histórico'!$A280))*BF117)))"),0.0)</f>
        <v>0</v>
      </c>
      <c r="BG280" s="448">
        <f>IFERROR(__xludf.DUMMYFUNCTION("ARRAYFORMULA(IF(OR($A280="""",$A280=0),0,IF(TODAY()&gt;EOMONTH(BG$278,0),HLOOKUP(""Close"",GOOGLEFINANCE($A280,""price"",EOMONTH(BG$278,0)),2,FALSE()),(SUMIFS(Extrato!$C:$C,Extrato!$A:$A,""&lt;=""&amp;HLOOKUP(BG$278,dds!$2:$4,3,FALSE()),Extrato!$B:$B,'Cadastro e Hi"&amp;"stórico'!$A280)-SUMIFS(Extrato!$H:$H,Extrato!$F:$F,""&lt;=""&amp;HLOOKUP(BG$278,dds!$2:$4,3,FALSE()),Extrato!$G:$G,'Cadastro e Histórico'!$A280))*BG117)))"),0.0)</f>
        <v>0</v>
      </c>
      <c r="BH280" s="448">
        <f>IFERROR(__xludf.DUMMYFUNCTION("ARRAYFORMULA(IF(OR($A280="""",$A280=0),0,IF(TODAY()&gt;EOMONTH(BH$278,0),HLOOKUP(""Close"",GOOGLEFINANCE($A280,""price"",EOMONTH(BH$278,0)),2,FALSE()),(SUMIFS(Extrato!$C:$C,Extrato!$A:$A,""&lt;=""&amp;HLOOKUP(BH$278,dds!$2:$4,3,FALSE()),Extrato!$B:$B,'Cadastro e Hi"&amp;"stórico'!$A280)-SUMIFS(Extrato!$H:$H,Extrato!$F:$F,""&lt;=""&amp;HLOOKUP(BH$278,dds!$2:$4,3,FALSE()),Extrato!$G:$G,'Cadastro e Histórico'!$A280))*BH117)))"),0.0)</f>
        <v>0</v>
      </c>
      <c r="BI280" s="448">
        <f>IFERROR(__xludf.DUMMYFUNCTION("ARRAYFORMULA(IF(OR($A280="""",$A280=0),0,IF(TODAY()&gt;EOMONTH(BI$278,0),HLOOKUP(""Close"",GOOGLEFINANCE($A280,""price"",EOMONTH(BI$278,0)),2,FALSE()),(SUMIFS(Extrato!$C:$C,Extrato!$A:$A,""&lt;=""&amp;HLOOKUP(BI$278,dds!$2:$4,3,FALSE()),Extrato!$B:$B,'Cadastro e Hi"&amp;"stórico'!$A280)-SUMIFS(Extrato!$H:$H,Extrato!$F:$F,""&lt;=""&amp;HLOOKUP(BI$278,dds!$2:$4,3,FALSE()),Extrato!$G:$G,'Cadastro e Histórico'!$A280))*BI117)))"),0.0)</f>
        <v>0</v>
      </c>
      <c r="BJ280" s="448">
        <f>IFERROR(__xludf.DUMMYFUNCTION("ARRAYFORMULA(IF(OR($A280="""",$A280=0),0,IF(TODAY()&gt;EOMONTH(BJ$278,0),HLOOKUP(""Close"",GOOGLEFINANCE($A280,""price"",EOMONTH(BJ$278,0)),2,FALSE()),(SUMIFS(Extrato!$C:$C,Extrato!$A:$A,""&lt;=""&amp;HLOOKUP(BJ$278,dds!$2:$4,3,FALSE()),Extrato!$B:$B,'Cadastro e Hi"&amp;"stórico'!$A280)-SUMIFS(Extrato!$H:$H,Extrato!$F:$F,""&lt;=""&amp;HLOOKUP(BJ$278,dds!$2:$4,3,FALSE()),Extrato!$G:$G,'Cadastro e Histórico'!$A280))*BJ117)))"),0.0)</f>
        <v>0</v>
      </c>
      <c r="BK280" s="448">
        <f>IFERROR(__xludf.DUMMYFUNCTION("ARRAYFORMULA(IF(OR($A280="""",$A280=0),0,IF(TODAY()&gt;EOMONTH(BK$278,0),HLOOKUP(""Close"",GOOGLEFINANCE($A280,""price"",EOMONTH(BK$278,0)),2,FALSE()),(SUMIFS(Extrato!$C:$C,Extrato!$A:$A,""&lt;=""&amp;HLOOKUP(BK$278,dds!$2:$4,3,FALSE()),Extrato!$B:$B,'Cadastro e Hi"&amp;"stórico'!$A280)-SUMIFS(Extrato!$H:$H,Extrato!$F:$F,""&lt;=""&amp;HLOOKUP(BK$278,dds!$2:$4,3,FALSE()),Extrato!$G:$G,'Cadastro e Histórico'!$A280))*BK117)))"),0.0)</f>
        <v>0</v>
      </c>
      <c r="BL280" s="448">
        <f>IFERROR(__xludf.DUMMYFUNCTION("ARRAYFORMULA(IF(OR($A280="""",$A280=0),0,IF(TODAY()&gt;EOMONTH(BL$278,0),HLOOKUP(""Close"",GOOGLEFINANCE($A280,""price"",EOMONTH(BL$278,0)),2,FALSE()),(SUMIFS(Extrato!$C:$C,Extrato!$A:$A,""&lt;=""&amp;HLOOKUP(BL$278,dds!$2:$4,3,FALSE()),Extrato!$B:$B,'Cadastro e Hi"&amp;"stórico'!$A280)-SUMIFS(Extrato!$H:$H,Extrato!$F:$F,""&lt;=""&amp;HLOOKUP(BL$278,dds!$2:$4,3,FALSE()),Extrato!$G:$G,'Cadastro e Histórico'!$A280))*BL117)))"),0.0)</f>
        <v>0</v>
      </c>
    </row>
    <row r="281" ht="14.25" customHeight="1">
      <c r="A281" s="450"/>
      <c r="B281" s="450"/>
      <c r="C281" s="440" t="str">
        <f t="shared" si="4"/>
        <v/>
      </c>
      <c r="D281" s="446"/>
      <c r="E281" s="448">
        <f>IFERROR(__xludf.DUMMYFUNCTION("ARRAYFORMULA(IF(OR($A281="""",$A281=0),0,IF(TODAY()&gt;EOMONTH(E$278,0),HLOOKUP(""Close"",GOOGLEFINANCE($A281,""price"",EOMONTH(E$278,0)),2,FALSE()),(SUMIFS(Extrato!$C:$C,Extrato!$A:$A,""&lt;=""&amp;HLOOKUP(E$278,dds!$2:$4,3,FALSE()),Extrato!$B:$B,'Cadastro e Histó"&amp;"rico'!$A281)-SUMIFS(Extrato!$H:$H,Extrato!$F:$F,""&lt;=""&amp;HLOOKUP(E$278,dds!$2:$4,3,FALSE()),Extrato!$G:$G,'Cadastro e Histórico'!$A281))*E118)))"),0.0)</f>
        <v>0</v>
      </c>
      <c r="F281" s="448">
        <f>IFERROR(__xludf.DUMMYFUNCTION("ARRAYFORMULA(IF(OR($A281="""",$A281=0),0,IF(TODAY()&gt;EOMONTH(F$278,0),HLOOKUP(""Close"",GOOGLEFINANCE($A281,""price"",EOMONTH(F$278,0)),2,FALSE()),(SUMIFS(Extrato!$C:$C,Extrato!$A:$A,""&lt;=""&amp;HLOOKUP(F$278,dds!$2:$4,3,FALSE()),Extrato!$B:$B,'Cadastro e Histó"&amp;"rico'!$A281)-SUMIFS(Extrato!$H:$H,Extrato!$F:$F,""&lt;=""&amp;HLOOKUP(F$278,dds!$2:$4,3,FALSE()),Extrato!$G:$G,'Cadastro e Histórico'!$A281))*F118)))"),0.0)</f>
        <v>0</v>
      </c>
      <c r="G281" s="448">
        <f>IFERROR(__xludf.DUMMYFUNCTION("ARRAYFORMULA(IF(OR($A281="""",$A281=0),0,IF(TODAY()&gt;EOMONTH(G$278,0),HLOOKUP(""Close"",GOOGLEFINANCE($A281,""price"",EOMONTH(G$278,0)),2,FALSE()),(SUMIFS(Extrato!$C:$C,Extrato!$A:$A,""&lt;=""&amp;HLOOKUP(G$278,dds!$2:$4,3,FALSE()),Extrato!$B:$B,'Cadastro e Histó"&amp;"rico'!$A281)-SUMIFS(Extrato!$H:$H,Extrato!$F:$F,""&lt;=""&amp;HLOOKUP(G$278,dds!$2:$4,3,FALSE()),Extrato!$G:$G,'Cadastro e Histórico'!$A281))*G118)))"),0.0)</f>
        <v>0</v>
      </c>
      <c r="H281" s="448">
        <f>IFERROR(__xludf.DUMMYFUNCTION("ARRAYFORMULA(IF(OR($A281="""",$A281=0),0,IF(TODAY()&gt;EOMONTH(H$278,0),HLOOKUP(""Close"",GOOGLEFINANCE($A281,""price"",EOMONTH(H$278,0)),2,FALSE()),(SUMIFS(Extrato!$C:$C,Extrato!$A:$A,""&lt;=""&amp;HLOOKUP(H$278,dds!$2:$4,3,FALSE()),Extrato!$B:$B,'Cadastro e Histó"&amp;"rico'!$A281)-SUMIFS(Extrato!$H:$H,Extrato!$F:$F,""&lt;=""&amp;HLOOKUP(H$278,dds!$2:$4,3,FALSE()),Extrato!$G:$G,'Cadastro e Histórico'!$A281))*H118)))"),0.0)</f>
        <v>0</v>
      </c>
      <c r="I281" s="448">
        <f>IFERROR(__xludf.DUMMYFUNCTION("ARRAYFORMULA(IF(OR($A281="""",$A281=0),0,IF(TODAY()&gt;EOMONTH(I$278,0),HLOOKUP(""Close"",GOOGLEFINANCE($A281,""price"",EOMONTH(I$278,0)),2,FALSE()),(SUMIFS(Extrato!$C:$C,Extrato!$A:$A,""&lt;=""&amp;HLOOKUP(I$278,dds!$2:$4,3,FALSE()),Extrato!$B:$B,'Cadastro e Histó"&amp;"rico'!$A281)-SUMIFS(Extrato!$H:$H,Extrato!$F:$F,""&lt;=""&amp;HLOOKUP(I$278,dds!$2:$4,3,FALSE()),Extrato!$G:$G,'Cadastro e Histórico'!$A281))*I118)))"),0.0)</f>
        <v>0</v>
      </c>
      <c r="J281" s="448">
        <f>IFERROR(__xludf.DUMMYFUNCTION("ARRAYFORMULA(IF(OR($A281="""",$A281=0),0,IF(TODAY()&gt;EOMONTH(J$278,0),HLOOKUP(""Close"",GOOGLEFINANCE($A281,""price"",EOMONTH(J$278,0)),2,FALSE()),(SUMIFS(Extrato!$C:$C,Extrato!$A:$A,""&lt;=""&amp;HLOOKUP(J$278,dds!$2:$4,3,FALSE()),Extrato!$B:$B,'Cadastro e Histó"&amp;"rico'!$A281)-SUMIFS(Extrato!$H:$H,Extrato!$F:$F,""&lt;=""&amp;HLOOKUP(J$278,dds!$2:$4,3,FALSE()),Extrato!$G:$G,'Cadastro e Histórico'!$A281))*J118)))"),0.0)</f>
        <v>0</v>
      </c>
      <c r="K281" s="448">
        <f>IFERROR(__xludf.DUMMYFUNCTION("ARRAYFORMULA(IF(OR($A281="""",$A281=0),0,IF(TODAY()&gt;EOMONTH(K$278,0),HLOOKUP(""Close"",GOOGLEFINANCE($A281,""price"",EOMONTH(K$278,0)),2,FALSE()),(SUMIFS(Extrato!$C:$C,Extrato!$A:$A,""&lt;=""&amp;HLOOKUP(K$278,dds!$2:$4,3,FALSE()),Extrato!$B:$B,'Cadastro e Histó"&amp;"rico'!$A281)-SUMIFS(Extrato!$H:$H,Extrato!$F:$F,""&lt;=""&amp;HLOOKUP(K$278,dds!$2:$4,3,FALSE()),Extrato!$G:$G,'Cadastro e Histórico'!$A281))*K118)))"),0.0)</f>
        <v>0</v>
      </c>
      <c r="L281" s="448">
        <f>IFERROR(__xludf.DUMMYFUNCTION("ARRAYFORMULA(IF(OR($A281="""",$A281=0),0,IF(TODAY()&gt;EOMONTH(L$278,0),HLOOKUP(""Close"",GOOGLEFINANCE($A281,""price"",EOMONTH(L$278,0)),2,FALSE()),(SUMIFS(Extrato!$C:$C,Extrato!$A:$A,""&lt;=""&amp;HLOOKUP(L$278,dds!$2:$4,3,FALSE()),Extrato!$B:$B,'Cadastro e Histó"&amp;"rico'!$A281)-SUMIFS(Extrato!$H:$H,Extrato!$F:$F,""&lt;=""&amp;HLOOKUP(L$278,dds!$2:$4,3,FALSE()),Extrato!$G:$G,'Cadastro e Histórico'!$A281))*L118)))"),0.0)</f>
        <v>0</v>
      </c>
      <c r="M281" s="448">
        <f>IFERROR(__xludf.DUMMYFUNCTION("ARRAYFORMULA(IF(OR($A281="""",$A281=0),0,IF(TODAY()&gt;EOMONTH(M$278,0),HLOOKUP(""Close"",GOOGLEFINANCE($A281,""price"",EOMONTH(M$278,0)),2,FALSE()),(SUMIFS(Extrato!$C:$C,Extrato!$A:$A,""&lt;=""&amp;HLOOKUP(M$278,dds!$2:$4,3,FALSE()),Extrato!$B:$B,'Cadastro e Histó"&amp;"rico'!$A281)-SUMIFS(Extrato!$H:$H,Extrato!$F:$F,""&lt;=""&amp;HLOOKUP(M$278,dds!$2:$4,3,FALSE()),Extrato!$G:$G,'Cadastro e Histórico'!$A281))*M118)))"),0.0)</f>
        <v>0</v>
      </c>
      <c r="N281" s="448">
        <f>IFERROR(__xludf.DUMMYFUNCTION("ARRAYFORMULA(IF(OR($A281="""",$A281=0),0,IF(TODAY()&gt;EOMONTH(N$278,0),HLOOKUP(""Close"",GOOGLEFINANCE($A281,""price"",EOMONTH(N$278,0)),2,FALSE()),(SUMIFS(Extrato!$C:$C,Extrato!$A:$A,""&lt;=""&amp;HLOOKUP(N$278,dds!$2:$4,3,FALSE()),Extrato!$B:$B,'Cadastro e Histó"&amp;"rico'!$A281)-SUMIFS(Extrato!$H:$H,Extrato!$F:$F,""&lt;=""&amp;HLOOKUP(N$278,dds!$2:$4,3,FALSE()),Extrato!$G:$G,'Cadastro e Histórico'!$A281))*N118)))"),0.0)</f>
        <v>0</v>
      </c>
      <c r="O281" s="448">
        <f>IFERROR(__xludf.DUMMYFUNCTION("ARRAYFORMULA(IF(OR($A281="""",$A281=0),0,IF(TODAY()&gt;EOMONTH(O$278,0),HLOOKUP(""Close"",GOOGLEFINANCE($A281,""price"",EOMONTH(O$278,0)),2,FALSE()),(SUMIFS(Extrato!$C:$C,Extrato!$A:$A,""&lt;=""&amp;HLOOKUP(O$278,dds!$2:$4,3,FALSE()),Extrato!$B:$B,'Cadastro e Histó"&amp;"rico'!$A281)-SUMIFS(Extrato!$H:$H,Extrato!$F:$F,""&lt;=""&amp;HLOOKUP(O$278,dds!$2:$4,3,FALSE()),Extrato!$G:$G,'Cadastro e Histórico'!$A281))*O118)))"),0.0)</f>
        <v>0</v>
      </c>
      <c r="P281" s="448">
        <f>IFERROR(__xludf.DUMMYFUNCTION("ARRAYFORMULA(IF(OR($A281="""",$A281=0),0,IF(TODAY()&gt;EOMONTH(P$278,0),HLOOKUP(""Close"",GOOGLEFINANCE($A281,""price"",EOMONTH(P$278,0)),2,FALSE()),(SUMIFS(Extrato!$C:$C,Extrato!$A:$A,""&lt;=""&amp;HLOOKUP(P$278,dds!$2:$4,3,FALSE()),Extrato!$B:$B,'Cadastro e Histó"&amp;"rico'!$A281)-SUMIFS(Extrato!$H:$H,Extrato!$F:$F,""&lt;=""&amp;HLOOKUP(P$278,dds!$2:$4,3,FALSE()),Extrato!$G:$G,'Cadastro e Histórico'!$A281))*P118)))"),0.0)</f>
        <v>0</v>
      </c>
      <c r="Q281" s="448">
        <f>IFERROR(__xludf.DUMMYFUNCTION("ARRAYFORMULA(IF(OR($A281="""",$A281=0),0,IF(TODAY()&gt;EOMONTH(Q$278,0),HLOOKUP(""Close"",GOOGLEFINANCE($A281,""price"",EOMONTH(Q$278,0)),2,FALSE()),(SUMIFS(Extrato!$C:$C,Extrato!$A:$A,""&lt;=""&amp;HLOOKUP(Q$278,dds!$2:$4,3,FALSE()),Extrato!$B:$B,'Cadastro e Histó"&amp;"rico'!$A281)-SUMIFS(Extrato!$H:$H,Extrato!$F:$F,""&lt;=""&amp;HLOOKUP(Q$278,dds!$2:$4,3,FALSE()),Extrato!$G:$G,'Cadastro e Histórico'!$A281))*Q118)))"),0.0)</f>
        <v>0</v>
      </c>
      <c r="R281" s="448">
        <f>IFERROR(__xludf.DUMMYFUNCTION("ARRAYFORMULA(IF(OR($A281="""",$A281=0),0,IF(TODAY()&gt;EOMONTH(R$278,0),HLOOKUP(""Close"",GOOGLEFINANCE($A281,""price"",EOMONTH(R$278,0)),2,FALSE()),(SUMIFS(Extrato!$C:$C,Extrato!$A:$A,""&lt;=""&amp;HLOOKUP(R$278,dds!$2:$4,3,FALSE()),Extrato!$B:$B,'Cadastro e Histó"&amp;"rico'!$A281)-SUMIFS(Extrato!$H:$H,Extrato!$F:$F,""&lt;=""&amp;HLOOKUP(R$278,dds!$2:$4,3,FALSE()),Extrato!$G:$G,'Cadastro e Histórico'!$A281))*R118)))"),0.0)</f>
        <v>0</v>
      </c>
      <c r="S281" s="448">
        <f>IFERROR(__xludf.DUMMYFUNCTION("ARRAYFORMULA(IF(OR($A281="""",$A281=0),0,IF(TODAY()&gt;EOMONTH(S$278,0),HLOOKUP(""Close"",GOOGLEFINANCE($A281,""price"",EOMONTH(S$278,0)),2,FALSE()),(SUMIFS(Extrato!$C:$C,Extrato!$A:$A,""&lt;=""&amp;HLOOKUP(S$278,dds!$2:$4,3,FALSE()),Extrato!$B:$B,'Cadastro e Histó"&amp;"rico'!$A281)-SUMIFS(Extrato!$H:$H,Extrato!$F:$F,""&lt;=""&amp;HLOOKUP(S$278,dds!$2:$4,3,FALSE()),Extrato!$G:$G,'Cadastro e Histórico'!$A281))*S118)))"),0.0)</f>
        <v>0</v>
      </c>
      <c r="T281" s="448">
        <f>IFERROR(__xludf.DUMMYFUNCTION("ARRAYFORMULA(IF(OR($A281="""",$A281=0),0,IF(TODAY()&gt;EOMONTH(T$278,0),HLOOKUP(""Close"",GOOGLEFINANCE($A281,""price"",EOMONTH(T$278,0)),2,FALSE()),(SUMIFS(Extrato!$C:$C,Extrato!$A:$A,""&lt;=""&amp;HLOOKUP(T$278,dds!$2:$4,3,FALSE()),Extrato!$B:$B,'Cadastro e Histó"&amp;"rico'!$A281)-SUMIFS(Extrato!$H:$H,Extrato!$F:$F,""&lt;=""&amp;HLOOKUP(T$278,dds!$2:$4,3,FALSE()),Extrato!$G:$G,'Cadastro e Histórico'!$A281))*T118)))"),0.0)</f>
        <v>0</v>
      </c>
      <c r="U281" s="448">
        <f>IFERROR(__xludf.DUMMYFUNCTION("ARRAYFORMULA(IF(OR($A281="""",$A281=0),0,IF(TODAY()&gt;EOMONTH(U$278,0),HLOOKUP(""Close"",GOOGLEFINANCE($A281,""price"",EOMONTH(U$278,0)),2,FALSE()),(SUMIFS(Extrato!$C:$C,Extrato!$A:$A,""&lt;=""&amp;HLOOKUP(U$278,dds!$2:$4,3,FALSE()),Extrato!$B:$B,'Cadastro e Histó"&amp;"rico'!$A281)-SUMIFS(Extrato!$H:$H,Extrato!$F:$F,""&lt;=""&amp;HLOOKUP(U$278,dds!$2:$4,3,FALSE()),Extrato!$G:$G,'Cadastro e Histórico'!$A281))*U118)))"),0.0)</f>
        <v>0</v>
      </c>
      <c r="V281" s="448">
        <f>IFERROR(__xludf.DUMMYFUNCTION("ARRAYFORMULA(IF(OR($A281="""",$A281=0),0,IF(TODAY()&gt;EOMONTH(V$278,0),HLOOKUP(""Close"",GOOGLEFINANCE($A281,""price"",EOMONTH(V$278,0)),2,FALSE()),(SUMIFS(Extrato!$C:$C,Extrato!$A:$A,""&lt;=""&amp;HLOOKUP(V$278,dds!$2:$4,3,FALSE()),Extrato!$B:$B,'Cadastro e Histó"&amp;"rico'!$A281)-SUMIFS(Extrato!$H:$H,Extrato!$F:$F,""&lt;=""&amp;HLOOKUP(V$278,dds!$2:$4,3,FALSE()),Extrato!$G:$G,'Cadastro e Histórico'!$A281))*V118)))"),0.0)</f>
        <v>0</v>
      </c>
      <c r="W281" s="448">
        <f>IFERROR(__xludf.DUMMYFUNCTION("ARRAYFORMULA(IF(OR($A281="""",$A281=0),0,IF(TODAY()&gt;EOMONTH(W$278,0),HLOOKUP(""Close"",GOOGLEFINANCE($A281,""price"",EOMONTH(W$278,0)),2,FALSE()),(SUMIFS(Extrato!$C:$C,Extrato!$A:$A,""&lt;=""&amp;HLOOKUP(W$278,dds!$2:$4,3,FALSE()),Extrato!$B:$B,'Cadastro e Histó"&amp;"rico'!$A281)-SUMIFS(Extrato!$H:$H,Extrato!$F:$F,""&lt;=""&amp;HLOOKUP(W$278,dds!$2:$4,3,FALSE()),Extrato!$G:$G,'Cadastro e Histórico'!$A281))*W118)))"),0.0)</f>
        <v>0</v>
      </c>
      <c r="X281" s="448">
        <f>IFERROR(__xludf.DUMMYFUNCTION("ARRAYFORMULA(IF(OR($A281="""",$A281=0),0,IF(TODAY()&gt;EOMONTH(X$278,0),HLOOKUP(""Close"",GOOGLEFINANCE($A281,""price"",EOMONTH(X$278,0)),2,FALSE()),(SUMIFS(Extrato!$C:$C,Extrato!$A:$A,""&lt;=""&amp;HLOOKUP(X$278,dds!$2:$4,3,FALSE()),Extrato!$B:$B,'Cadastro e Histó"&amp;"rico'!$A281)-SUMIFS(Extrato!$H:$H,Extrato!$F:$F,""&lt;=""&amp;HLOOKUP(X$278,dds!$2:$4,3,FALSE()),Extrato!$G:$G,'Cadastro e Histórico'!$A281))*X118)))"),0.0)</f>
        <v>0</v>
      </c>
      <c r="Y281" s="448">
        <f>IFERROR(__xludf.DUMMYFUNCTION("ARRAYFORMULA(IF(OR($A281="""",$A281=0),0,IF(TODAY()&gt;EOMONTH(Y$278,0),HLOOKUP(""Close"",GOOGLEFINANCE($A281,""price"",EOMONTH(Y$278,0)),2,FALSE()),(SUMIFS(Extrato!$C:$C,Extrato!$A:$A,""&lt;=""&amp;HLOOKUP(Y$278,dds!$2:$4,3,FALSE()),Extrato!$B:$B,'Cadastro e Histó"&amp;"rico'!$A281)-SUMIFS(Extrato!$H:$H,Extrato!$F:$F,""&lt;=""&amp;HLOOKUP(Y$278,dds!$2:$4,3,FALSE()),Extrato!$G:$G,'Cadastro e Histórico'!$A281))*Y118)))"),0.0)</f>
        <v>0</v>
      </c>
      <c r="Z281" s="448">
        <f>IFERROR(__xludf.DUMMYFUNCTION("ARRAYFORMULA(IF(OR($A281="""",$A281=0),0,IF(TODAY()&gt;EOMONTH(Z$278,0),HLOOKUP(""Close"",GOOGLEFINANCE($A281,""price"",EOMONTH(Z$278,0)),2,FALSE()),(SUMIFS(Extrato!$C:$C,Extrato!$A:$A,""&lt;=""&amp;HLOOKUP(Z$278,dds!$2:$4,3,FALSE()),Extrato!$B:$B,'Cadastro e Histó"&amp;"rico'!$A281)-SUMIFS(Extrato!$H:$H,Extrato!$F:$F,""&lt;=""&amp;HLOOKUP(Z$278,dds!$2:$4,3,FALSE()),Extrato!$G:$G,'Cadastro e Histórico'!$A281))*Z118)))"),0.0)</f>
        <v>0</v>
      </c>
      <c r="AA281" s="448">
        <f>IFERROR(__xludf.DUMMYFUNCTION("ARRAYFORMULA(IF(OR($A281="""",$A281=0),0,IF(TODAY()&gt;EOMONTH(AA$278,0),HLOOKUP(""Close"",GOOGLEFINANCE($A281,""price"",EOMONTH(AA$278,0)),2,FALSE()),(SUMIFS(Extrato!$C:$C,Extrato!$A:$A,""&lt;=""&amp;HLOOKUP(AA$278,dds!$2:$4,3,FALSE()),Extrato!$B:$B,'Cadastro e Hi"&amp;"stórico'!$A281)-SUMIFS(Extrato!$H:$H,Extrato!$F:$F,""&lt;=""&amp;HLOOKUP(AA$278,dds!$2:$4,3,FALSE()),Extrato!$G:$G,'Cadastro e Histórico'!$A281))*AA118)))"),0.0)</f>
        <v>0</v>
      </c>
      <c r="AB281" s="448">
        <f>IFERROR(__xludf.DUMMYFUNCTION("ARRAYFORMULA(IF(OR($A281="""",$A281=0),0,IF(TODAY()&gt;EOMONTH(AB$278,0),HLOOKUP(""Close"",GOOGLEFINANCE($A281,""price"",EOMONTH(AB$278,0)),2,FALSE()),(SUMIFS(Extrato!$C:$C,Extrato!$A:$A,""&lt;=""&amp;HLOOKUP(AB$278,dds!$2:$4,3,FALSE()),Extrato!$B:$B,'Cadastro e Hi"&amp;"stórico'!$A281)-SUMIFS(Extrato!$H:$H,Extrato!$F:$F,""&lt;=""&amp;HLOOKUP(AB$278,dds!$2:$4,3,FALSE()),Extrato!$G:$G,'Cadastro e Histórico'!$A281))*AB118)))"),0.0)</f>
        <v>0</v>
      </c>
      <c r="AC281" s="448">
        <f>IFERROR(__xludf.DUMMYFUNCTION("ARRAYFORMULA(IF(OR($A281="""",$A281=0),0,IF(TODAY()&gt;EOMONTH(AC$278,0),HLOOKUP(""Close"",GOOGLEFINANCE($A281,""price"",EOMONTH(AC$278,0)),2,FALSE()),(SUMIFS(Extrato!$C:$C,Extrato!$A:$A,""&lt;=""&amp;HLOOKUP(AC$278,dds!$2:$4,3,FALSE()),Extrato!$B:$B,'Cadastro e Hi"&amp;"stórico'!$A281)-SUMIFS(Extrato!$H:$H,Extrato!$F:$F,""&lt;=""&amp;HLOOKUP(AC$278,dds!$2:$4,3,FALSE()),Extrato!$G:$G,'Cadastro e Histórico'!$A281))*AC118)))"),0.0)</f>
        <v>0</v>
      </c>
      <c r="AD281" s="448">
        <f>IFERROR(__xludf.DUMMYFUNCTION("ARRAYFORMULA(IF(OR($A281="""",$A281=0),0,IF(TODAY()&gt;EOMONTH(AD$278,0),HLOOKUP(""Close"",GOOGLEFINANCE($A281,""price"",EOMONTH(AD$278,0)),2,FALSE()),(SUMIFS(Extrato!$C:$C,Extrato!$A:$A,""&lt;=""&amp;HLOOKUP(AD$278,dds!$2:$4,3,FALSE()),Extrato!$B:$B,'Cadastro e Hi"&amp;"stórico'!$A281)-SUMIFS(Extrato!$H:$H,Extrato!$F:$F,""&lt;=""&amp;HLOOKUP(AD$278,dds!$2:$4,3,FALSE()),Extrato!$G:$G,'Cadastro e Histórico'!$A281))*AD118)))"),0.0)</f>
        <v>0</v>
      </c>
      <c r="AE281" s="448">
        <f>IFERROR(__xludf.DUMMYFUNCTION("ARRAYFORMULA(IF(OR($A281="""",$A281=0),0,IF(TODAY()&gt;EOMONTH(AE$278,0),HLOOKUP(""Close"",GOOGLEFINANCE($A281,""price"",EOMONTH(AE$278,0)),2,FALSE()),(SUMIFS(Extrato!$C:$C,Extrato!$A:$A,""&lt;=""&amp;HLOOKUP(AE$278,dds!$2:$4,3,FALSE()),Extrato!$B:$B,'Cadastro e Hi"&amp;"stórico'!$A281)-SUMIFS(Extrato!$H:$H,Extrato!$F:$F,""&lt;=""&amp;HLOOKUP(AE$278,dds!$2:$4,3,FALSE()),Extrato!$G:$G,'Cadastro e Histórico'!$A281))*AE118)))"),0.0)</f>
        <v>0</v>
      </c>
      <c r="AF281" s="448">
        <f>IFERROR(__xludf.DUMMYFUNCTION("ARRAYFORMULA(IF(OR($A281="""",$A281=0),0,IF(TODAY()&gt;EOMONTH(AF$278,0),HLOOKUP(""Close"",GOOGLEFINANCE($A281,""price"",EOMONTH(AF$278,0)),2,FALSE()),(SUMIFS(Extrato!$C:$C,Extrato!$A:$A,""&lt;=""&amp;HLOOKUP(AF$278,dds!$2:$4,3,FALSE()),Extrato!$B:$B,'Cadastro e Hi"&amp;"stórico'!$A281)-SUMIFS(Extrato!$H:$H,Extrato!$F:$F,""&lt;=""&amp;HLOOKUP(AF$278,dds!$2:$4,3,FALSE()),Extrato!$G:$G,'Cadastro e Histórico'!$A281))*AF118)))"),0.0)</f>
        <v>0</v>
      </c>
      <c r="AG281" s="448">
        <f>IFERROR(__xludf.DUMMYFUNCTION("ARRAYFORMULA(IF(OR($A281="""",$A281=0),0,IF(TODAY()&gt;EOMONTH(AG$278,0),HLOOKUP(""Close"",GOOGLEFINANCE($A281,""price"",EOMONTH(AG$278,0)),2,FALSE()),(SUMIFS(Extrato!$C:$C,Extrato!$A:$A,""&lt;=""&amp;HLOOKUP(AG$278,dds!$2:$4,3,FALSE()),Extrato!$B:$B,'Cadastro e Hi"&amp;"stórico'!$A281)-SUMIFS(Extrato!$H:$H,Extrato!$F:$F,""&lt;=""&amp;HLOOKUP(AG$278,dds!$2:$4,3,FALSE()),Extrato!$G:$G,'Cadastro e Histórico'!$A281))*AG118)))"),0.0)</f>
        <v>0</v>
      </c>
      <c r="AH281" s="448">
        <f>IFERROR(__xludf.DUMMYFUNCTION("ARRAYFORMULA(IF(OR($A281="""",$A281=0),0,IF(TODAY()&gt;EOMONTH(AH$278,0),HLOOKUP(""Close"",GOOGLEFINANCE($A281,""price"",EOMONTH(AH$278,0)),2,FALSE()),(SUMIFS(Extrato!$C:$C,Extrato!$A:$A,""&lt;=""&amp;HLOOKUP(AH$278,dds!$2:$4,3,FALSE()),Extrato!$B:$B,'Cadastro e Hi"&amp;"stórico'!$A281)-SUMIFS(Extrato!$H:$H,Extrato!$F:$F,""&lt;=""&amp;HLOOKUP(AH$278,dds!$2:$4,3,FALSE()),Extrato!$G:$G,'Cadastro e Histórico'!$A281))*AH118)))"),0.0)</f>
        <v>0</v>
      </c>
      <c r="AI281" s="448">
        <f>IFERROR(__xludf.DUMMYFUNCTION("ARRAYFORMULA(IF(OR($A281="""",$A281=0),0,IF(TODAY()&gt;EOMONTH(AI$278,0),HLOOKUP(""Close"",GOOGLEFINANCE($A281,""price"",EOMONTH(AI$278,0)),2,FALSE()),(SUMIFS(Extrato!$C:$C,Extrato!$A:$A,""&lt;=""&amp;HLOOKUP(AI$278,dds!$2:$4,3,FALSE()),Extrato!$B:$B,'Cadastro e Hi"&amp;"stórico'!$A281)-SUMIFS(Extrato!$H:$H,Extrato!$F:$F,""&lt;=""&amp;HLOOKUP(AI$278,dds!$2:$4,3,FALSE()),Extrato!$G:$G,'Cadastro e Histórico'!$A281))*AI118)))"),0.0)</f>
        <v>0</v>
      </c>
      <c r="AJ281" s="448">
        <f>IFERROR(__xludf.DUMMYFUNCTION("ARRAYFORMULA(IF(OR($A281="""",$A281=0),0,IF(TODAY()&gt;EOMONTH(AJ$278,0),HLOOKUP(""Close"",GOOGLEFINANCE($A281,""price"",EOMONTH(AJ$278,0)),2,FALSE()),(SUMIFS(Extrato!$C:$C,Extrato!$A:$A,""&lt;=""&amp;HLOOKUP(AJ$278,dds!$2:$4,3,FALSE()),Extrato!$B:$B,'Cadastro e Hi"&amp;"stórico'!$A281)-SUMIFS(Extrato!$H:$H,Extrato!$F:$F,""&lt;=""&amp;HLOOKUP(AJ$278,dds!$2:$4,3,FALSE()),Extrato!$G:$G,'Cadastro e Histórico'!$A281))*AJ118)))"),0.0)</f>
        <v>0</v>
      </c>
      <c r="AK281" s="448">
        <f>IFERROR(__xludf.DUMMYFUNCTION("ARRAYFORMULA(IF(OR($A281="""",$A281=0),0,IF(TODAY()&gt;EOMONTH(AK$278,0),HLOOKUP(""Close"",GOOGLEFINANCE($A281,""price"",EOMONTH(AK$278,0)),2,FALSE()),(SUMIFS(Extrato!$C:$C,Extrato!$A:$A,""&lt;=""&amp;HLOOKUP(AK$278,dds!$2:$4,3,FALSE()),Extrato!$B:$B,'Cadastro e Hi"&amp;"stórico'!$A281)-SUMIFS(Extrato!$H:$H,Extrato!$F:$F,""&lt;=""&amp;HLOOKUP(AK$278,dds!$2:$4,3,FALSE()),Extrato!$G:$G,'Cadastro e Histórico'!$A281))*AK118)))"),0.0)</f>
        <v>0</v>
      </c>
      <c r="AL281" s="448">
        <f>IFERROR(__xludf.DUMMYFUNCTION("ARRAYFORMULA(IF(OR($A281="""",$A281=0),0,IF(TODAY()&gt;EOMONTH(AL$278,0),HLOOKUP(""Close"",GOOGLEFINANCE($A281,""price"",EOMONTH(AL$278,0)),2,FALSE()),(SUMIFS(Extrato!$C:$C,Extrato!$A:$A,""&lt;=""&amp;HLOOKUP(AL$278,dds!$2:$4,3,FALSE()),Extrato!$B:$B,'Cadastro e Hi"&amp;"stórico'!$A281)-SUMIFS(Extrato!$H:$H,Extrato!$F:$F,""&lt;=""&amp;HLOOKUP(AL$278,dds!$2:$4,3,FALSE()),Extrato!$G:$G,'Cadastro e Histórico'!$A281))*AL118)))"),0.0)</f>
        <v>0</v>
      </c>
      <c r="AM281" s="448">
        <f>IFERROR(__xludf.DUMMYFUNCTION("ARRAYFORMULA(IF(OR($A281="""",$A281=0),0,IF(TODAY()&gt;EOMONTH(AM$278,0),HLOOKUP(""Close"",GOOGLEFINANCE($A281,""price"",EOMONTH(AM$278,0)),2,FALSE()),(SUMIFS(Extrato!$C:$C,Extrato!$A:$A,""&lt;=""&amp;HLOOKUP(AM$278,dds!$2:$4,3,FALSE()),Extrato!$B:$B,'Cadastro e Hi"&amp;"stórico'!$A281)-SUMIFS(Extrato!$H:$H,Extrato!$F:$F,""&lt;=""&amp;HLOOKUP(AM$278,dds!$2:$4,3,FALSE()),Extrato!$G:$G,'Cadastro e Histórico'!$A281))*AM118)))"),0.0)</f>
        <v>0</v>
      </c>
      <c r="AN281" s="448">
        <f>IFERROR(__xludf.DUMMYFUNCTION("ARRAYFORMULA(IF(OR($A281="""",$A281=0),0,IF(TODAY()&gt;EOMONTH(AN$278,0),HLOOKUP(""Close"",GOOGLEFINANCE($A281,""price"",EOMONTH(AN$278,0)),2,FALSE()),(SUMIFS(Extrato!$C:$C,Extrato!$A:$A,""&lt;=""&amp;HLOOKUP(AN$278,dds!$2:$4,3,FALSE()),Extrato!$B:$B,'Cadastro e Hi"&amp;"stórico'!$A281)-SUMIFS(Extrato!$H:$H,Extrato!$F:$F,""&lt;=""&amp;HLOOKUP(AN$278,dds!$2:$4,3,FALSE()),Extrato!$G:$G,'Cadastro e Histórico'!$A281))*AN118)))"),0.0)</f>
        <v>0</v>
      </c>
      <c r="AO281" s="448">
        <f>IFERROR(__xludf.DUMMYFUNCTION("ARRAYFORMULA(IF(OR($A281="""",$A281=0),0,IF(TODAY()&gt;EOMONTH(AO$278,0),HLOOKUP(""Close"",GOOGLEFINANCE($A281,""price"",EOMONTH(AO$278,0)),2,FALSE()),(SUMIFS(Extrato!$C:$C,Extrato!$A:$A,""&lt;=""&amp;HLOOKUP(AO$278,dds!$2:$4,3,FALSE()),Extrato!$B:$B,'Cadastro e Hi"&amp;"stórico'!$A281)-SUMIFS(Extrato!$H:$H,Extrato!$F:$F,""&lt;=""&amp;HLOOKUP(AO$278,dds!$2:$4,3,FALSE()),Extrato!$G:$G,'Cadastro e Histórico'!$A281))*AO118)))"),0.0)</f>
        <v>0</v>
      </c>
      <c r="AP281" s="448">
        <f>IFERROR(__xludf.DUMMYFUNCTION("ARRAYFORMULA(IF(OR($A281="""",$A281=0),0,IF(TODAY()&gt;EOMONTH(AP$278,0),HLOOKUP(""Close"",GOOGLEFINANCE($A281,""price"",EOMONTH(AP$278,0)),2,FALSE()),(SUMIFS(Extrato!$C:$C,Extrato!$A:$A,""&lt;=""&amp;HLOOKUP(AP$278,dds!$2:$4,3,FALSE()),Extrato!$B:$B,'Cadastro e Hi"&amp;"stórico'!$A281)-SUMIFS(Extrato!$H:$H,Extrato!$F:$F,""&lt;=""&amp;HLOOKUP(AP$278,dds!$2:$4,3,FALSE()),Extrato!$G:$G,'Cadastro e Histórico'!$A281))*AP118)))"),0.0)</f>
        <v>0</v>
      </c>
      <c r="AQ281" s="448">
        <f>IFERROR(__xludf.DUMMYFUNCTION("ARRAYFORMULA(IF(OR($A281="""",$A281=0),0,IF(TODAY()&gt;EOMONTH(AQ$278,0),HLOOKUP(""Close"",GOOGLEFINANCE($A281,""price"",EOMONTH(AQ$278,0)),2,FALSE()),(SUMIFS(Extrato!$C:$C,Extrato!$A:$A,""&lt;=""&amp;HLOOKUP(AQ$278,dds!$2:$4,3,FALSE()),Extrato!$B:$B,'Cadastro e Hi"&amp;"stórico'!$A281)-SUMIFS(Extrato!$H:$H,Extrato!$F:$F,""&lt;=""&amp;HLOOKUP(AQ$278,dds!$2:$4,3,FALSE()),Extrato!$G:$G,'Cadastro e Histórico'!$A281))*AQ118)))"),0.0)</f>
        <v>0</v>
      </c>
      <c r="AR281" s="448">
        <f>IFERROR(__xludf.DUMMYFUNCTION("ARRAYFORMULA(IF(OR($A281="""",$A281=0),0,IF(TODAY()&gt;EOMONTH(AR$278,0),HLOOKUP(""Close"",GOOGLEFINANCE($A281,""price"",EOMONTH(AR$278,0)),2,FALSE()),(SUMIFS(Extrato!$C:$C,Extrato!$A:$A,""&lt;=""&amp;HLOOKUP(AR$278,dds!$2:$4,3,FALSE()),Extrato!$B:$B,'Cadastro e Hi"&amp;"stórico'!$A281)-SUMIFS(Extrato!$H:$H,Extrato!$F:$F,""&lt;=""&amp;HLOOKUP(AR$278,dds!$2:$4,3,FALSE()),Extrato!$G:$G,'Cadastro e Histórico'!$A281))*AR118)))"),0.0)</f>
        <v>0</v>
      </c>
      <c r="AS281" s="448">
        <f>IFERROR(__xludf.DUMMYFUNCTION("ARRAYFORMULA(IF(OR($A281="""",$A281=0),0,IF(TODAY()&gt;EOMONTH(AS$278,0),HLOOKUP(""Close"",GOOGLEFINANCE($A281,""price"",EOMONTH(AS$278,0)),2,FALSE()),(SUMIFS(Extrato!$C:$C,Extrato!$A:$A,""&lt;=""&amp;HLOOKUP(AS$278,dds!$2:$4,3,FALSE()),Extrato!$B:$B,'Cadastro e Hi"&amp;"stórico'!$A281)-SUMIFS(Extrato!$H:$H,Extrato!$F:$F,""&lt;=""&amp;HLOOKUP(AS$278,dds!$2:$4,3,FALSE()),Extrato!$G:$G,'Cadastro e Histórico'!$A281))*AS118)))"),0.0)</f>
        <v>0</v>
      </c>
      <c r="AT281" s="448">
        <f>IFERROR(__xludf.DUMMYFUNCTION("ARRAYFORMULA(IF(OR($A281="""",$A281=0),0,IF(TODAY()&gt;EOMONTH(AT$278,0),HLOOKUP(""Close"",GOOGLEFINANCE($A281,""price"",EOMONTH(AT$278,0)),2,FALSE()),(SUMIFS(Extrato!$C:$C,Extrato!$A:$A,""&lt;=""&amp;HLOOKUP(AT$278,dds!$2:$4,3,FALSE()),Extrato!$B:$B,'Cadastro e Hi"&amp;"stórico'!$A281)-SUMIFS(Extrato!$H:$H,Extrato!$F:$F,""&lt;=""&amp;HLOOKUP(AT$278,dds!$2:$4,3,FALSE()),Extrato!$G:$G,'Cadastro e Histórico'!$A281))*AT118)))"),0.0)</f>
        <v>0</v>
      </c>
      <c r="AU281" s="448">
        <f>IFERROR(__xludf.DUMMYFUNCTION("ARRAYFORMULA(IF(OR($A281="""",$A281=0),0,IF(TODAY()&gt;EOMONTH(AU$278,0),HLOOKUP(""Close"",GOOGLEFINANCE($A281,""price"",EOMONTH(AU$278,0)),2,FALSE()),(SUMIFS(Extrato!$C:$C,Extrato!$A:$A,""&lt;=""&amp;HLOOKUP(AU$278,dds!$2:$4,3,FALSE()),Extrato!$B:$B,'Cadastro e Hi"&amp;"stórico'!$A281)-SUMIFS(Extrato!$H:$H,Extrato!$F:$F,""&lt;=""&amp;HLOOKUP(AU$278,dds!$2:$4,3,FALSE()),Extrato!$G:$G,'Cadastro e Histórico'!$A281))*AU118)))"),0.0)</f>
        <v>0</v>
      </c>
      <c r="AV281" s="448">
        <f>IFERROR(__xludf.DUMMYFUNCTION("ARRAYFORMULA(IF(OR($A281="""",$A281=0),0,IF(TODAY()&gt;EOMONTH(AV$278,0),HLOOKUP(""Close"",GOOGLEFINANCE($A281,""price"",EOMONTH(AV$278,0)),2,FALSE()),(SUMIFS(Extrato!$C:$C,Extrato!$A:$A,""&lt;=""&amp;HLOOKUP(AV$278,dds!$2:$4,3,FALSE()),Extrato!$B:$B,'Cadastro e Hi"&amp;"stórico'!$A281)-SUMIFS(Extrato!$H:$H,Extrato!$F:$F,""&lt;=""&amp;HLOOKUP(AV$278,dds!$2:$4,3,FALSE()),Extrato!$G:$G,'Cadastro e Histórico'!$A281))*AV118)))"),0.0)</f>
        <v>0</v>
      </c>
      <c r="AW281" s="448">
        <f>IFERROR(__xludf.DUMMYFUNCTION("ARRAYFORMULA(IF(OR($A281="""",$A281=0),0,IF(TODAY()&gt;EOMONTH(AW$278,0),HLOOKUP(""Close"",GOOGLEFINANCE($A281,""price"",EOMONTH(AW$278,0)),2,FALSE()),(SUMIFS(Extrato!$C:$C,Extrato!$A:$A,""&lt;=""&amp;HLOOKUP(AW$278,dds!$2:$4,3,FALSE()),Extrato!$B:$B,'Cadastro e Hi"&amp;"stórico'!$A281)-SUMIFS(Extrato!$H:$H,Extrato!$F:$F,""&lt;=""&amp;HLOOKUP(AW$278,dds!$2:$4,3,FALSE()),Extrato!$G:$G,'Cadastro e Histórico'!$A281))*AW118)))"),0.0)</f>
        <v>0</v>
      </c>
      <c r="AX281" s="448">
        <f>IFERROR(__xludf.DUMMYFUNCTION("ARRAYFORMULA(IF(OR($A281="""",$A281=0),0,IF(TODAY()&gt;EOMONTH(AX$278,0),HLOOKUP(""Close"",GOOGLEFINANCE($A281,""price"",EOMONTH(AX$278,0)),2,FALSE()),(SUMIFS(Extrato!$C:$C,Extrato!$A:$A,""&lt;=""&amp;HLOOKUP(AX$278,dds!$2:$4,3,FALSE()),Extrato!$B:$B,'Cadastro e Hi"&amp;"stórico'!$A281)-SUMIFS(Extrato!$H:$H,Extrato!$F:$F,""&lt;=""&amp;HLOOKUP(AX$278,dds!$2:$4,3,FALSE()),Extrato!$G:$G,'Cadastro e Histórico'!$A281))*AX118)))"),0.0)</f>
        <v>0</v>
      </c>
      <c r="AY281" s="448">
        <f>IFERROR(__xludf.DUMMYFUNCTION("ARRAYFORMULA(IF(OR($A281="""",$A281=0),0,IF(TODAY()&gt;EOMONTH(AY$278,0),HLOOKUP(""Close"",GOOGLEFINANCE($A281,""price"",EOMONTH(AY$278,0)),2,FALSE()),(SUMIFS(Extrato!$C:$C,Extrato!$A:$A,""&lt;=""&amp;HLOOKUP(AY$278,dds!$2:$4,3,FALSE()),Extrato!$B:$B,'Cadastro e Hi"&amp;"stórico'!$A281)-SUMIFS(Extrato!$H:$H,Extrato!$F:$F,""&lt;=""&amp;HLOOKUP(AY$278,dds!$2:$4,3,FALSE()),Extrato!$G:$G,'Cadastro e Histórico'!$A281))*AY118)))"),0.0)</f>
        <v>0</v>
      </c>
      <c r="AZ281" s="448">
        <f>IFERROR(__xludf.DUMMYFUNCTION("ARRAYFORMULA(IF(OR($A281="""",$A281=0),0,IF(TODAY()&gt;EOMONTH(AZ$278,0),HLOOKUP(""Close"",GOOGLEFINANCE($A281,""price"",EOMONTH(AZ$278,0)),2,FALSE()),(SUMIFS(Extrato!$C:$C,Extrato!$A:$A,""&lt;=""&amp;HLOOKUP(AZ$278,dds!$2:$4,3,FALSE()),Extrato!$B:$B,'Cadastro e Hi"&amp;"stórico'!$A281)-SUMIFS(Extrato!$H:$H,Extrato!$F:$F,""&lt;=""&amp;HLOOKUP(AZ$278,dds!$2:$4,3,FALSE()),Extrato!$G:$G,'Cadastro e Histórico'!$A281))*AZ118)))"),0.0)</f>
        <v>0</v>
      </c>
      <c r="BA281" s="448">
        <f>IFERROR(__xludf.DUMMYFUNCTION("ARRAYFORMULA(IF(OR($A281="""",$A281=0),0,IF(TODAY()&gt;EOMONTH(BA$278,0),HLOOKUP(""Close"",GOOGLEFINANCE($A281,""price"",EOMONTH(BA$278,0)),2,FALSE()),(SUMIFS(Extrato!$C:$C,Extrato!$A:$A,""&lt;=""&amp;HLOOKUP(BA$278,dds!$2:$4,3,FALSE()),Extrato!$B:$B,'Cadastro e Hi"&amp;"stórico'!$A281)-SUMIFS(Extrato!$H:$H,Extrato!$F:$F,""&lt;=""&amp;HLOOKUP(BA$278,dds!$2:$4,3,FALSE()),Extrato!$G:$G,'Cadastro e Histórico'!$A281))*BA118)))"),0.0)</f>
        <v>0</v>
      </c>
      <c r="BB281" s="448">
        <f>IFERROR(__xludf.DUMMYFUNCTION("ARRAYFORMULA(IF(OR($A281="""",$A281=0),0,IF(TODAY()&gt;EOMONTH(BB$278,0),HLOOKUP(""Close"",GOOGLEFINANCE($A281,""price"",EOMONTH(BB$278,0)),2,FALSE()),(SUMIFS(Extrato!$C:$C,Extrato!$A:$A,""&lt;=""&amp;HLOOKUP(BB$278,dds!$2:$4,3,FALSE()),Extrato!$B:$B,'Cadastro e Hi"&amp;"stórico'!$A281)-SUMIFS(Extrato!$H:$H,Extrato!$F:$F,""&lt;=""&amp;HLOOKUP(BB$278,dds!$2:$4,3,FALSE()),Extrato!$G:$G,'Cadastro e Histórico'!$A281))*BB118)))"),0.0)</f>
        <v>0</v>
      </c>
      <c r="BC281" s="448">
        <f>IFERROR(__xludf.DUMMYFUNCTION("ARRAYFORMULA(IF(OR($A281="""",$A281=0),0,IF(TODAY()&gt;EOMONTH(BC$278,0),HLOOKUP(""Close"",GOOGLEFINANCE($A281,""price"",EOMONTH(BC$278,0)),2,FALSE()),(SUMIFS(Extrato!$C:$C,Extrato!$A:$A,""&lt;=""&amp;HLOOKUP(BC$278,dds!$2:$4,3,FALSE()),Extrato!$B:$B,'Cadastro e Hi"&amp;"stórico'!$A281)-SUMIFS(Extrato!$H:$H,Extrato!$F:$F,""&lt;=""&amp;HLOOKUP(BC$278,dds!$2:$4,3,FALSE()),Extrato!$G:$G,'Cadastro e Histórico'!$A281))*BC118)))"),0.0)</f>
        <v>0</v>
      </c>
      <c r="BD281" s="448">
        <f>IFERROR(__xludf.DUMMYFUNCTION("ARRAYFORMULA(IF(OR($A281="""",$A281=0),0,IF(TODAY()&gt;EOMONTH(BD$278,0),HLOOKUP(""Close"",GOOGLEFINANCE($A281,""price"",EOMONTH(BD$278,0)),2,FALSE()),(SUMIFS(Extrato!$C:$C,Extrato!$A:$A,""&lt;=""&amp;HLOOKUP(BD$278,dds!$2:$4,3,FALSE()),Extrato!$B:$B,'Cadastro e Hi"&amp;"stórico'!$A281)-SUMIFS(Extrato!$H:$H,Extrato!$F:$F,""&lt;=""&amp;HLOOKUP(BD$278,dds!$2:$4,3,FALSE()),Extrato!$G:$G,'Cadastro e Histórico'!$A281))*BD118)))"),0.0)</f>
        <v>0</v>
      </c>
      <c r="BE281" s="448">
        <f>IFERROR(__xludf.DUMMYFUNCTION("ARRAYFORMULA(IF(OR($A281="""",$A281=0),0,IF(TODAY()&gt;EOMONTH(BE$278,0),HLOOKUP(""Close"",GOOGLEFINANCE($A281,""price"",EOMONTH(BE$278,0)),2,FALSE()),(SUMIFS(Extrato!$C:$C,Extrato!$A:$A,""&lt;=""&amp;HLOOKUP(BE$278,dds!$2:$4,3,FALSE()),Extrato!$B:$B,'Cadastro e Hi"&amp;"stórico'!$A281)-SUMIFS(Extrato!$H:$H,Extrato!$F:$F,""&lt;=""&amp;HLOOKUP(BE$278,dds!$2:$4,3,FALSE()),Extrato!$G:$G,'Cadastro e Histórico'!$A281))*BE118)))"),0.0)</f>
        <v>0</v>
      </c>
      <c r="BF281" s="448">
        <f>IFERROR(__xludf.DUMMYFUNCTION("ARRAYFORMULA(IF(OR($A281="""",$A281=0),0,IF(TODAY()&gt;EOMONTH(BF$278,0),HLOOKUP(""Close"",GOOGLEFINANCE($A281,""price"",EOMONTH(BF$278,0)),2,FALSE()),(SUMIFS(Extrato!$C:$C,Extrato!$A:$A,""&lt;=""&amp;HLOOKUP(BF$278,dds!$2:$4,3,FALSE()),Extrato!$B:$B,'Cadastro e Hi"&amp;"stórico'!$A281)-SUMIFS(Extrato!$H:$H,Extrato!$F:$F,""&lt;=""&amp;HLOOKUP(BF$278,dds!$2:$4,3,FALSE()),Extrato!$G:$G,'Cadastro e Histórico'!$A281))*BF118)))"),0.0)</f>
        <v>0</v>
      </c>
      <c r="BG281" s="448">
        <f>IFERROR(__xludf.DUMMYFUNCTION("ARRAYFORMULA(IF(OR($A281="""",$A281=0),0,IF(TODAY()&gt;EOMONTH(BG$278,0),HLOOKUP(""Close"",GOOGLEFINANCE($A281,""price"",EOMONTH(BG$278,0)),2,FALSE()),(SUMIFS(Extrato!$C:$C,Extrato!$A:$A,""&lt;=""&amp;HLOOKUP(BG$278,dds!$2:$4,3,FALSE()),Extrato!$B:$B,'Cadastro e Hi"&amp;"stórico'!$A281)-SUMIFS(Extrato!$H:$H,Extrato!$F:$F,""&lt;=""&amp;HLOOKUP(BG$278,dds!$2:$4,3,FALSE()),Extrato!$G:$G,'Cadastro e Histórico'!$A281))*BG118)))"),0.0)</f>
        <v>0</v>
      </c>
      <c r="BH281" s="448">
        <f>IFERROR(__xludf.DUMMYFUNCTION("ARRAYFORMULA(IF(OR($A281="""",$A281=0),0,IF(TODAY()&gt;EOMONTH(BH$278,0),HLOOKUP(""Close"",GOOGLEFINANCE($A281,""price"",EOMONTH(BH$278,0)),2,FALSE()),(SUMIFS(Extrato!$C:$C,Extrato!$A:$A,""&lt;=""&amp;HLOOKUP(BH$278,dds!$2:$4,3,FALSE()),Extrato!$B:$B,'Cadastro e Hi"&amp;"stórico'!$A281)-SUMIFS(Extrato!$H:$H,Extrato!$F:$F,""&lt;=""&amp;HLOOKUP(BH$278,dds!$2:$4,3,FALSE()),Extrato!$G:$G,'Cadastro e Histórico'!$A281))*BH118)))"),0.0)</f>
        <v>0</v>
      </c>
      <c r="BI281" s="448">
        <f>IFERROR(__xludf.DUMMYFUNCTION("ARRAYFORMULA(IF(OR($A281="""",$A281=0),0,IF(TODAY()&gt;EOMONTH(BI$278,0),HLOOKUP(""Close"",GOOGLEFINANCE($A281,""price"",EOMONTH(BI$278,0)),2,FALSE()),(SUMIFS(Extrato!$C:$C,Extrato!$A:$A,""&lt;=""&amp;HLOOKUP(BI$278,dds!$2:$4,3,FALSE()),Extrato!$B:$B,'Cadastro e Hi"&amp;"stórico'!$A281)-SUMIFS(Extrato!$H:$H,Extrato!$F:$F,""&lt;=""&amp;HLOOKUP(BI$278,dds!$2:$4,3,FALSE()),Extrato!$G:$G,'Cadastro e Histórico'!$A281))*BI118)))"),0.0)</f>
        <v>0</v>
      </c>
      <c r="BJ281" s="448">
        <f>IFERROR(__xludf.DUMMYFUNCTION("ARRAYFORMULA(IF(OR($A281="""",$A281=0),0,IF(TODAY()&gt;EOMONTH(BJ$278,0),HLOOKUP(""Close"",GOOGLEFINANCE($A281,""price"",EOMONTH(BJ$278,0)),2,FALSE()),(SUMIFS(Extrato!$C:$C,Extrato!$A:$A,""&lt;=""&amp;HLOOKUP(BJ$278,dds!$2:$4,3,FALSE()),Extrato!$B:$B,'Cadastro e Hi"&amp;"stórico'!$A281)-SUMIFS(Extrato!$H:$H,Extrato!$F:$F,""&lt;=""&amp;HLOOKUP(BJ$278,dds!$2:$4,3,FALSE()),Extrato!$G:$G,'Cadastro e Histórico'!$A281))*BJ118)))"),0.0)</f>
        <v>0</v>
      </c>
      <c r="BK281" s="448">
        <f>IFERROR(__xludf.DUMMYFUNCTION("ARRAYFORMULA(IF(OR($A281="""",$A281=0),0,IF(TODAY()&gt;EOMONTH(BK$278,0),HLOOKUP(""Close"",GOOGLEFINANCE($A281,""price"",EOMONTH(BK$278,0)),2,FALSE()),(SUMIFS(Extrato!$C:$C,Extrato!$A:$A,""&lt;=""&amp;HLOOKUP(BK$278,dds!$2:$4,3,FALSE()),Extrato!$B:$B,'Cadastro e Hi"&amp;"stórico'!$A281)-SUMIFS(Extrato!$H:$H,Extrato!$F:$F,""&lt;=""&amp;HLOOKUP(BK$278,dds!$2:$4,3,FALSE()),Extrato!$G:$G,'Cadastro e Histórico'!$A281))*BK118)))"),0.0)</f>
        <v>0</v>
      </c>
      <c r="BL281" s="448">
        <f>IFERROR(__xludf.DUMMYFUNCTION("ARRAYFORMULA(IF(OR($A281="""",$A281=0),0,IF(TODAY()&gt;EOMONTH(BL$278,0),HLOOKUP(""Close"",GOOGLEFINANCE($A281,""price"",EOMONTH(BL$278,0)),2,FALSE()),(SUMIFS(Extrato!$C:$C,Extrato!$A:$A,""&lt;=""&amp;HLOOKUP(BL$278,dds!$2:$4,3,FALSE()),Extrato!$B:$B,'Cadastro e Hi"&amp;"stórico'!$A281)-SUMIFS(Extrato!$H:$H,Extrato!$F:$F,""&lt;=""&amp;HLOOKUP(BL$278,dds!$2:$4,3,FALSE()),Extrato!$G:$G,'Cadastro e Histórico'!$A281))*BL118)))"),0.0)</f>
        <v>0</v>
      </c>
    </row>
    <row r="282" ht="14.25" customHeight="1">
      <c r="A282" s="450"/>
      <c r="B282" s="450"/>
      <c r="C282" s="440" t="str">
        <f t="shared" si="4"/>
        <v/>
      </c>
      <c r="D282" s="446"/>
      <c r="E282" s="448">
        <f>IFERROR(__xludf.DUMMYFUNCTION("ARRAYFORMULA(IF(OR($A282="""",$A282=0),0,IF(TODAY()&gt;EOMONTH(E$278,0),HLOOKUP(""Close"",GOOGLEFINANCE($A282,""price"",EOMONTH(E$278,0)),2,FALSE()),(SUMIFS(Extrato!$C:$C,Extrato!$A:$A,""&lt;=""&amp;HLOOKUP(E$278,dds!$2:$4,3,FALSE()),Extrato!$B:$B,'Cadastro e Histó"&amp;"rico'!$A282)-SUMIFS(Extrato!$H:$H,Extrato!$F:$F,""&lt;=""&amp;HLOOKUP(E$278,dds!$2:$4,3,FALSE()),Extrato!$G:$G,'Cadastro e Histórico'!$A282))*E119)))"),0.0)</f>
        <v>0</v>
      </c>
      <c r="F282" s="448">
        <f>IFERROR(__xludf.DUMMYFUNCTION("ARRAYFORMULA(IF(OR($A282="""",$A282=0),0,IF(TODAY()&gt;EOMONTH(F$278,0),HLOOKUP(""Close"",GOOGLEFINANCE($A282,""price"",EOMONTH(F$278,0)),2,FALSE()),(SUMIFS(Extrato!$C:$C,Extrato!$A:$A,""&lt;=""&amp;HLOOKUP(F$278,dds!$2:$4,3,FALSE()),Extrato!$B:$B,'Cadastro e Histó"&amp;"rico'!$A282)-SUMIFS(Extrato!$H:$H,Extrato!$F:$F,""&lt;=""&amp;HLOOKUP(F$278,dds!$2:$4,3,FALSE()),Extrato!$G:$G,'Cadastro e Histórico'!$A282))*F119)))"),0.0)</f>
        <v>0</v>
      </c>
      <c r="G282" s="448">
        <f>IFERROR(__xludf.DUMMYFUNCTION("ARRAYFORMULA(IF(OR($A282="""",$A282=0),0,IF(TODAY()&gt;EOMONTH(G$278,0),HLOOKUP(""Close"",GOOGLEFINANCE($A282,""price"",EOMONTH(G$278,0)),2,FALSE()),(SUMIFS(Extrato!$C:$C,Extrato!$A:$A,""&lt;=""&amp;HLOOKUP(G$278,dds!$2:$4,3,FALSE()),Extrato!$B:$B,'Cadastro e Histó"&amp;"rico'!$A282)-SUMIFS(Extrato!$H:$H,Extrato!$F:$F,""&lt;=""&amp;HLOOKUP(G$278,dds!$2:$4,3,FALSE()),Extrato!$G:$G,'Cadastro e Histórico'!$A282))*G119)))"),0.0)</f>
        <v>0</v>
      </c>
      <c r="H282" s="448">
        <f>IFERROR(__xludf.DUMMYFUNCTION("ARRAYFORMULA(IF(OR($A282="""",$A282=0),0,IF(TODAY()&gt;EOMONTH(H$278,0),HLOOKUP(""Close"",GOOGLEFINANCE($A282,""price"",EOMONTH(H$278,0)),2,FALSE()),(SUMIFS(Extrato!$C:$C,Extrato!$A:$A,""&lt;=""&amp;HLOOKUP(H$278,dds!$2:$4,3,FALSE()),Extrato!$B:$B,'Cadastro e Histó"&amp;"rico'!$A282)-SUMIFS(Extrato!$H:$H,Extrato!$F:$F,""&lt;=""&amp;HLOOKUP(H$278,dds!$2:$4,3,FALSE()),Extrato!$G:$G,'Cadastro e Histórico'!$A282))*H119)))"),0.0)</f>
        <v>0</v>
      </c>
      <c r="I282" s="448">
        <f>IFERROR(__xludf.DUMMYFUNCTION("ARRAYFORMULA(IF(OR($A282="""",$A282=0),0,IF(TODAY()&gt;EOMONTH(I$278,0),HLOOKUP(""Close"",GOOGLEFINANCE($A282,""price"",EOMONTH(I$278,0)),2,FALSE()),(SUMIFS(Extrato!$C:$C,Extrato!$A:$A,""&lt;=""&amp;HLOOKUP(I$278,dds!$2:$4,3,FALSE()),Extrato!$B:$B,'Cadastro e Histó"&amp;"rico'!$A282)-SUMIFS(Extrato!$H:$H,Extrato!$F:$F,""&lt;=""&amp;HLOOKUP(I$278,dds!$2:$4,3,FALSE()),Extrato!$G:$G,'Cadastro e Histórico'!$A282))*I119)))"),0.0)</f>
        <v>0</v>
      </c>
      <c r="J282" s="448">
        <f>IFERROR(__xludf.DUMMYFUNCTION("ARRAYFORMULA(IF(OR($A282="""",$A282=0),0,IF(TODAY()&gt;EOMONTH(J$278,0),HLOOKUP(""Close"",GOOGLEFINANCE($A282,""price"",EOMONTH(J$278,0)),2,FALSE()),(SUMIFS(Extrato!$C:$C,Extrato!$A:$A,""&lt;=""&amp;HLOOKUP(J$278,dds!$2:$4,3,FALSE()),Extrato!$B:$B,'Cadastro e Histó"&amp;"rico'!$A282)-SUMIFS(Extrato!$H:$H,Extrato!$F:$F,""&lt;=""&amp;HLOOKUP(J$278,dds!$2:$4,3,FALSE()),Extrato!$G:$G,'Cadastro e Histórico'!$A282))*J119)))"),0.0)</f>
        <v>0</v>
      </c>
      <c r="K282" s="448">
        <f>IFERROR(__xludf.DUMMYFUNCTION("ARRAYFORMULA(IF(OR($A282="""",$A282=0),0,IF(TODAY()&gt;EOMONTH(K$278,0),HLOOKUP(""Close"",GOOGLEFINANCE($A282,""price"",EOMONTH(K$278,0)),2,FALSE()),(SUMIFS(Extrato!$C:$C,Extrato!$A:$A,""&lt;=""&amp;HLOOKUP(K$278,dds!$2:$4,3,FALSE()),Extrato!$B:$B,'Cadastro e Histó"&amp;"rico'!$A282)-SUMIFS(Extrato!$H:$H,Extrato!$F:$F,""&lt;=""&amp;HLOOKUP(K$278,dds!$2:$4,3,FALSE()),Extrato!$G:$G,'Cadastro e Histórico'!$A282))*K119)))"),0.0)</f>
        <v>0</v>
      </c>
      <c r="L282" s="448">
        <f>IFERROR(__xludf.DUMMYFUNCTION("ARRAYFORMULA(IF(OR($A282="""",$A282=0),0,IF(TODAY()&gt;EOMONTH(L$278,0),HLOOKUP(""Close"",GOOGLEFINANCE($A282,""price"",EOMONTH(L$278,0)),2,FALSE()),(SUMIFS(Extrato!$C:$C,Extrato!$A:$A,""&lt;=""&amp;HLOOKUP(L$278,dds!$2:$4,3,FALSE()),Extrato!$B:$B,'Cadastro e Histó"&amp;"rico'!$A282)-SUMIFS(Extrato!$H:$H,Extrato!$F:$F,""&lt;=""&amp;HLOOKUP(L$278,dds!$2:$4,3,FALSE()),Extrato!$G:$G,'Cadastro e Histórico'!$A282))*L119)))"),0.0)</f>
        <v>0</v>
      </c>
      <c r="M282" s="448">
        <f>IFERROR(__xludf.DUMMYFUNCTION("ARRAYFORMULA(IF(OR($A282="""",$A282=0),0,IF(TODAY()&gt;EOMONTH(M$278,0),HLOOKUP(""Close"",GOOGLEFINANCE($A282,""price"",EOMONTH(M$278,0)),2,FALSE()),(SUMIFS(Extrato!$C:$C,Extrato!$A:$A,""&lt;=""&amp;HLOOKUP(M$278,dds!$2:$4,3,FALSE()),Extrato!$B:$B,'Cadastro e Histó"&amp;"rico'!$A282)-SUMIFS(Extrato!$H:$H,Extrato!$F:$F,""&lt;=""&amp;HLOOKUP(M$278,dds!$2:$4,3,FALSE()),Extrato!$G:$G,'Cadastro e Histórico'!$A282))*M119)))"),0.0)</f>
        <v>0</v>
      </c>
      <c r="N282" s="448">
        <f>IFERROR(__xludf.DUMMYFUNCTION("ARRAYFORMULA(IF(OR($A282="""",$A282=0),0,IF(TODAY()&gt;EOMONTH(N$278,0),HLOOKUP(""Close"",GOOGLEFINANCE($A282,""price"",EOMONTH(N$278,0)),2,FALSE()),(SUMIFS(Extrato!$C:$C,Extrato!$A:$A,""&lt;=""&amp;HLOOKUP(N$278,dds!$2:$4,3,FALSE()),Extrato!$B:$B,'Cadastro e Histó"&amp;"rico'!$A282)-SUMIFS(Extrato!$H:$H,Extrato!$F:$F,""&lt;=""&amp;HLOOKUP(N$278,dds!$2:$4,3,FALSE()),Extrato!$G:$G,'Cadastro e Histórico'!$A282))*N119)))"),0.0)</f>
        <v>0</v>
      </c>
      <c r="O282" s="448">
        <f>IFERROR(__xludf.DUMMYFUNCTION("ARRAYFORMULA(IF(OR($A282="""",$A282=0),0,IF(TODAY()&gt;EOMONTH(O$278,0),HLOOKUP(""Close"",GOOGLEFINANCE($A282,""price"",EOMONTH(O$278,0)),2,FALSE()),(SUMIFS(Extrato!$C:$C,Extrato!$A:$A,""&lt;=""&amp;HLOOKUP(O$278,dds!$2:$4,3,FALSE()),Extrato!$B:$B,'Cadastro e Histó"&amp;"rico'!$A282)-SUMIFS(Extrato!$H:$H,Extrato!$F:$F,""&lt;=""&amp;HLOOKUP(O$278,dds!$2:$4,3,FALSE()),Extrato!$G:$G,'Cadastro e Histórico'!$A282))*O119)))"),0.0)</f>
        <v>0</v>
      </c>
      <c r="P282" s="448">
        <f>IFERROR(__xludf.DUMMYFUNCTION("ARRAYFORMULA(IF(OR($A282="""",$A282=0),0,IF(TODAY()&gt;EOMONTH(P$278,0),HLOOKUP(""Close"",GOOGLEFINANCE($A282,""price"",EOMONTH(P$278,0)),2,FALSE()),(SUMIFS(Extrato!$C:$C,Extrato!$A:$A,""&lt;=""&amp;HLOOKUP(P$278,dds!$2:$4,3,FALSE()),Extrato!$B:$B,'Cadastro e Histó"&amp;"rico'!$A282)-SUMIFS(Extrato!$H:$H,Extrato!$F:$F,""&lt;=""&amp;HLOOKUP(P$278,dds!$2:$4,3,FALSE()),Extrato!$G:$G,'Cadastro e Histórico'!$A282))*P119)))"),0.0)</f>
        <v>0</v>
      </c>
      <c r="Q282" s="448">
        <f>IFERROR(__xludf.DUMMYFUNCTION("ARRAYFORMULA(IF(OR($A282="""",$A282=0),0,IF(TODAY()&gt;EOMONTH(Q$278,0),HLOOKUP(""Close"",GOOGLEFINANCE($A282,""price"",EOMONTH(Q$278,0)),2,FALSE()),(SUMIFS(Extrato!$C:$C,Extrato!$A:$A,""&lt;=""&amp;HLOOKUP(Q$278,dds!$2:$4,3,FALSE()),Extrato!$B:$B,'Cadastro e Histó"&amp;"rico'!$A282)-SUMIFS(Extrato!$H:$H,Extrato!$F:$F,""&lt;=""&amp;HLOOKUP(Q$278,dds!$2:$4,3,FALSE()),Extrato!$G:$G,'Cadastro e Histórico'!$A282))*Q119)))"),0.0)</f>
        <v>0</v>
      </c>
      <c r="R282" s="448">
        <f>IFERROR(__xludf.DUMMYFUNCTION("ARRAYFORMULA(IF(OR($A282="""",$A282=0),0,IF(TODAY()&gt;EOMONTH(R$278,0),HLOOKUP(""Close"",GOOGLEFINANCE($A282,""price"",EOMONTH(R$278,0)),2,FALSE()),(SUMIFS(Extrato!$C:$C,Extrato!$A:$A,""&lt;=""&amp;HLOOKUP(R$278,dds!$2:$4,3,FALSE()),Extrato!$B:$B,'Cadastro e Histó"&amp;"rico'!$A282)-SUMIFS(Extrato!$H:$H,Extrato!$F:$F,""&lt;=""&amp;HLOOKUP(R$278,dds!$2:$4,3,FALSE()),Extrato!$G:$G,'Cadastro e Histórico'!$A282))*R119)))"),0.0)</f>
        <v>0</v>
      </c>
      <c r="S282" s="448">
        <f>IFERROR(__xludf.DUMMYFUNCTION("ARRAYFORMULA(IF(OR($A282="""",$A282=0),0,IF(TODAY()&gt;EOMONTH(S$278,0),HLOOKUP(""Close"",GOOGLEFINANCE($A282,""price"",EOMONTH(S$278,0)),2,FALSE()),(SUMIFS(Extrato!$C:$C,Extrato!$A:$A,""&lt;=""&amp;HLOOKUP(S$278,dds!$2:$4,3,FALSE()),Extrato!$B:$B,'Cadastro e Histó"&amp;"rico'!$A282)-SUMIFS(Extrato!$H:$H,Extrato!$F:$F,""&lt;=""&amp;HLOOKUP(S$278,dds!$2:$4,3,FALSE()),Extrato!$G:$G,'Cadastro e Histórico'!$A282))*S119)))"),0.0)</f>
        <v>0</v>
      </c>
      <c r="T282" s="448">
        <f>IFERROR(__xludf.DUMMYFUNCTION("ARRAYFORMULA(IF(OR($A282="""",$A282=0),0,IF(TODAY()&gt;EOMONTH(T$278,0),HLOOKUP(""Close"",GOOGLEFINANCE($A282,""price"",EOMONTH(T$278,0)),2,FALSE()),(SUMIFS(Extrato!$C:$C,Extrato!$A:$A,""&lt;=""&amp;HLOOKUP(T$278,dds!$2:$4,3,FALSE()),Extrato!$B:$B,'Cadastro e Histó"&amp;"rico'!$A282)-SUMIFS(Extrato!$H:$H,Extrato!$F:$F,""&lt;=""&amp;HLOOKUP(T$278,dds!$2:$4,3,FALSE()),Extrato!$G:$G,'Cadastro e Histórico'!$A282))*T119)))"),0.0)</f>
        <v>0</v>
      </c>
      <c r="U282" s="448">
        <f>IFERROR(__xludf.DUMMYFUNCTION("ARRAYFORMULA(IF(OR($A282="""",$A282=0),0,IF(TODAY()&gt;EOMONTH(U$278,0),HLOOKUP(""Close"",GOOGLEFINANCE($A282,""price"",EOMONTH(U$278,0)),2,FALSE()),(SUMIFS(Extrato!$C:$C,Extrato!$A:$A,""&lt;=""&amp;HLOOKUP(U$278,dds!$2:$4,3,FALSE()),Extrato!$B:$B,'Cadastro e Histó"&amp;"rico'!$A282)-SUMIFS(Extrato!$H:$H,Extrato!$F:$F,""&lt;=""&amp;HLOOKUP(U$278,dds!$2:$4,3,FALSE()),Extrato!$G:$G,'Cadastro e Histórico'!$A282))*U119)))"),0.0)</f>
        <v>0</v>
      </c>
      <c r="V282" s="448">
        <f>IFERROR(__xludf.DUMMYFUNCTION("ARRAYFORMULA(IF(OR($A282="""",$A282=0),0,IF(TODAY()&gt;EOMONTH(V$278,0),HLOOKUP(""Close"",GOOGLEFINANCE($A282,""price"",EOMONTH(V$278,0)),2,FALSE()),(SUMIFS(Extrato!$C:$C,Extrato!$A:$A,""&lt;=""&amp;HLOOKUP(V$278,dds!$2:$4,3,FALSE()),Extrato!$B:$B,'Cadastro e Histó"&amp;"rico'!$A282)-SUMIFS(Extrato!$H:$H,Extrato!$F:$F,""&lt;=""&amp;HLOOKUP(V$278,dds!$2:$4,3,FALSE()),Extrato!$G:$G,'Cadastro e Histórico'!$A282))*V119)))"),0.0)</f>
        <v>0</v>
      </c>
      <c r="W282" s="448">
        <f>IFERROR(__xludf.DUMMYFUNCTION("ARRAYFORMULA(IF(OR($A282="""",$A282=0),0,IF(TODAY()&gt;EOMONTH(W$278,0),HLOOKUP(""Close"",GOOGLEFINANCE($A282,""price"",EOMONTH(W$278,0)),2,FALSE()),(SUMIFS(Extrato!$C:$C,Extrato!$A:$A,""&lt;=""&amp;HLOOKUP(W$278,dds!$2:$4,3,FALSE()),Extrato!$B:$B,'Cadastro e Histó"&amp;"rico'!$A282)-SUMIFS(Extrato!$H:$H,Extrato!$F:$F,""&lt;=""&amp;HLOOKUP(W$278,dds!$2:$4,3,FALSE()),Extrato!$G:$G,'Cadastro e Histórico'!$A282))*W119)))"),0.0)</f>
        <v>0</v>
      </c>
      <c r="X282" s="448">
        <f>IFERROR(__xludf.DUMMYFUNCTION("ARRAYFORMULA(IF(OR($A282="""",$A282=0),0,IF(TODAY()&gt;EOMONTH(X$278,0),HLOOKUP(""Close"",GOOGLEFINANCE($A282,""price"",EOMONTH(X$278,0)),2,FALSE()),(SUMIFS(Extrato!$C:$C,Extrato!$A:$A,""&lt;=""&amp;HLOOKUP(X$278,dds!$2:$4,3,FALSE()),Extrato!$B:$B,'Cadastro e Histó"&amp;"rico'!$A282)-SUMIFS(Extrato!$H:$H,Extrato!$F:$F,""&lt;=""&amp;HLOOKUP(X$278,dds!$2:$4,3,FALSE()),Extrato!$G:$G,'Cadastro e Histórico'!$A282))*X119)))"),0.0)</f>
        <v>0</v>
      </c>
      <c r="Y282" s="448">
        <f>IFERROR(__xludf.DUMMYFUNCTION("ARRAYFORMULA(IF(OR($A282="""",$A282=0),0,IF(TODAY()&gt;EOMONTH(Y$278,0),HLOOKUP(""Close"",GOOGLEFINANCE($A282,""price"",EOMONTH(Y$278,0)),2,FALSE()),(SUMIFS(Extrato!$C:$C,Extrato!$A:$A,""&lt;=""&amp;HLOOKUP(Y$278,dds!$2:$4,3,FALSE()),Extrato!$B:$B,'Cadastro e Histó"&amp;"rico'!$A282)-SUMIFS(Extrato!$H:$H,Extrato!$F:$F,""&lt;=""&amp;HLOOKUP(Y$278,dds!$2:$4,3,FALSE()),Extrato!$G:$G,'Cadastro e Histórico'!$A282))*Y119)))"),0.0)</f>
        <v>0</v>
      </c>
      <c r="Z282" s="448">
        <f>IFERROR(__xludf.DUMMYFUNCTION("ARRAYFORMULA(IF(OR($A282="""",$A282=0),0,IF(TODAY()&gt;EOMONTH(Z$278,0),HLOOKUP(""Close"",GOOGLEFINANCE($A282,""price"",EOMONTH(Z$278,0)),2,FALSE()),(SUMIFS(Extrato!$C:$C,Extrato!$A:$A,""&lt;=""&amp;HLOOKUP(Z$278,dds!$2:$4,3,FALSE()),Extrato!$B:$B,'Cadastro e Histó"&amp;"rico'!$A282)-SUMIFS(Extrato!$H:$H,Extrato!$F:$F,""&lt;=""&amp;HLOOKUP(Z$278,dds!$2:$4,3,FALSE()),Extrato!$G:$G,'Cadastro e Histórico'!$A282))*Z119)))"),0.0)</f>
        <v>0</v>
      </c>
      <c r="AA282" s="448">
        <f>IFERROR(__xludf.DUMMYFUNCTION("ARRAYFORMULA(IF(OR($A282="""",$A282=0),0,IF(TODAY()&gt;EOMONTH(AA$278,0),HLOOKUP(""Close"",GOOGLEFINANCE($A282,""price"",EOMONTH(AA$278,0)),2,FALSE()),(SUMIFS(Extrato!$C:$C,Extrato!$A:$A,""&lt;=""&amp;HLOOKUP(AA$278,dds!$2:$4,3,FALSE()),Extrato!$B:$B,'Cadastro e Hi"&amp;"stórico'!$A282)-SUMIFS(Extrato!$H:$H,Extrato!$F:$F,""&lt;=""&amp;HLOOKUP(AA$278,dds!$2:$4,3,FALSE()),Extrato!$G:$G,'Cadastro e Histórico'!$A282))*AA119)))"),0.0)</f>
        <v>0</v>
      </c>
      <c r="AB282" s="448">
        <f>IFERROR(__xludf.DUMMYFUNCTION("ARRAYFORMULA(IF(OR($A282="""",$A282=0),0,IF(TODAY()&gt;EOMONTH(AB$278,0),HLOOKUP(""Close"",GOOGLEFINANCE($A282,""price"",EOMONTH(AB$278,0)),2,FALSE()),(SUMIFS(Extrato!$C:$C,Extrato!$A:$A,""&lt;=""&amp;HLOOKUP(AB$278,dds!$2:$4,3,FALSE()),Extrato!$B:$B,'Cadastro e Hi"&amp;"stórico'!$A282)-SUMIFS(Extrato!$H:$H,Extrato!$F:$F,""&lt;=""&amp;HLOOKUP(AB$278,dds!$2:$4,3,FALSE()),Extrato!$G:$G,'Cadastro e Histórico'!$A282))*AB119)))"),0.0)</f>
        <v>0</v>
      </c>
      <c r="AC282" s="448">
        <f>IFERROR(__xludf.DUMMYFUNCTION("ARRAYFORMULA(IF(OR($A282="""",$A282=0),0,IF(TODAY()&gt;EOMONTH(AC$278,0),HLOOKUP(""Close"",GOOGLEFINANCE($A282,""price"",EOMONTH(AC$278,0)),2,FALSE()),(SUMIFS(Extrato!$C:$C,Extrato!$A:$A,""&lt;=""&amp;HLOOKUP(AC$278,dds!$2:$4,3,FALSE()),Extrato!$B:$B,'Cadastro e Hi"&amp;"stórico'!$A282)-SUMIFS(Extrato!$H:$H,Extrato!$F:$F,""&lt;=""&amp;HLOOKUP(AC$278,dds!$2:$4,3,FALSE()),Extrato!$G:$G,'Cadastro e Histórico'!$A282))*AC119)))"),0.0)</f>
        <v>0</v>
      </c>
      <c r="AD282" s="448">
        <f>IFERROR(__xludf.DUMMYFUNCTION("ARRAYFORMULA(IF(OR($A282="""",$A282=0),0,IF(TODAY()&gt;EOMONTH(AD$278,0),HLOOKUP(""Close"",GOOGLEFINANCE($A282,""price"",EOMONTH(AD$278,0)),2,FALSE()),(SUMIFS(Extrato!$C:$C,Extrato!$A:$A,""&lt;=""&amp;HLOOKUP(AD$278,dds!$2:$4,3,FALSE()),Extrato!$B:$B,'Cadastro e Hi"&amp;"stórico'!$A282)-SUMIFS(Extrato!$H:$H,Extrato!$F:$F,""&lt;=""&amp;HLOOKUP(AD$278,dds!$2:$4,3,FALSE()),Extrato!$G:$G,'Cadastro e Histórico'!$A282))*AD119)))"),0.0)</f>
        <v>0</v>
      </c>
      <c r="AE282" s="448">
        <f>IFERROR(__xludf.DUMMYFUNCTION("ARRAYFORMULA(IF(OR($A282="""",$A282=0),0,IF(TODAY()&gt;EOMONTH(AE$278,0),HLOOKUP(""Close"",GOOGLEFINANCE($A282,""price"",EOMONTH(AE$278,0)),2,FALSE()),(SUMIFS(Extrato!$C:$C,Extrato!$A:$A,""&lt;=""&amp;HLOOKUP(AE$278,dds!$2:$4,3,FALSE()),Extrato!$B:$B,'Cadastro e Hi"&amp;"stórico'!$A282)-SUMIFS(Extrato!$H:$H,Extrato!$F:$F,""&lt;=""&amp;HLOOKUP(AE$278,dds!$2:$4,3,FALSE()),Extrato!$G:$G,'Cadastro e Histórico'!$A282))*AE119)))"),0.0)</f>
        <v>0</v>
      </c>
      <c r="AF282" s="448">
        <f>IFERROR(__xludf.DUMMYFUNCTION("ARRAYFORMULA(IF(OR($A282="""",$A282=0),0,IF(TODAY()&gt;EOMONTH(AF$278,0),HLOOKUP(""Close"",GOOGLEFINANCE($A282,""price"",EOMONTH(AF$278,0)),2,FALSE()),(SUMIFS(Extrato!$C:$C,Extrato!$A:$A,""&lt;=""&amp;HLOOKUP(AF$278,dds!$2:$4,3,FALSE()),Extrato!$B:$B,'Cadastro e Hi"&amp;"stórico'!$A282)-SUMIFS(Extrato!$H:$H,Extrato!$F:$F,""&lt;=""&amp;HLOOKUP(AF$278,dds!$2:$4,3,FALSE()),Extrato!$G:$G,'Cadastro e Histórico'!$A282))*AF119)))"),0.0)</f>
        <v>0</v>
      </c>
      <c r="AG282" s="448">
        <f>IFERROR(__xludf.DUMMYFUNCTION("ARRAYFORMULA(IF(OR($A282="""",$A282=0),0,IF(TODAY()&gt;EOMONTH(AG$278,0),HLOOKUP(""Close"",GOOGLEFINANCE($A282,""price"",EOMONTH(AG$278,0)),2,FALSE()),(SUMIFS(Extrato!$C:$C,Extrato!$A:$A,""&lt;=""&amp;HLOOKUP(AG$278,dds!$2:$4,3,FALSE()),Extrato!$B:$B,'Cadastro e Hi"&amp;"stórico'!$A282)-SUMIFS(Extrato!$H:$H,Extrato!$F:$F,""&lt;=""&amp;HLOOKUP(AG$278,dds!$2:$4,3,FALSE()),Extrato!$G:$G,'Cadastro e Histórico'!$A282))*AG119)))"),0.0)</f>
        <v>0</v>
      </c>
      <c r="AH282" s="448">
        <f>IFERROR(__xludf.DUMMYFUNCTION("ARRAYFORMULA(IF(OR($A282="""",$A282=0),0,IF(TODAY()&gt;EOMONTH(AH$278,0),HLOOKUP(""Close"",GOOGLEFINANCE($A282,""price"",EOMONTH(AH$278,0)),2,FALSE()),(SUMIFS(Extrato!$C:$C,Extrato!$A:$A,""&lt;=""&amp;HLOOKUP(AH$278,dds!$2:$4,3,FALSE()),Extrato!$B:$B,'Cadastro e Hi"&amp;"stórico'!$A282)-SUMIFS(Extrato!$H:$H,Extrato!$F:$F,""&lt;=""&amp;HLOOKUP(AH$278,dds!$2:$4,3,FALSE()),Extrato!$G:$G,'Cadastro e Histórico'!$A282))*AH119)))"),0.0)</f>
        <v>0</v>
      </c>
      <c r="AI282" s="448">
        <f>IFERROR(__xludf.DUMMYFUNCTION("ARRAYFORMULA(IF(OR($A282="""",$A282=0),0,IF(TODAY()&gt;EOMONTH(AI$278,0),HLOOKUP(""Close"",GOOGLEFINANCE($A282,""price"",EOMONTH(AI$278,0)),2,FALSE()),(SUMIFS(Extrato!$C:$C,Extrato!$A:$A,""&lt;=""&amp;HLOOKUP(AI$278,dds!$2:$4,3,FALSE()),Extrato!$B:$B,'Cadastro e Hi"&amp;"stórico'!$A282)-SUMIFS(Extrato!$H:$H,Extrato!$F:$F,""&lt;=""&amp;HLOOKUP(AI$278,dds!$2:$4,3,FALSE()),Extrato!$G:$G,'Cadastro e Histórico'!$A282))*AI119)))"),0.0)</f>
        <v>0</v>
      </c>
      <c r="AJ282" s="448">
        <f>IFERROR(__xludf.DUMMYFUNCTION("ARRAYFORMULA(IF(OR($A282="""",$A282=0),0,IF(TODAY()&gt;EOMONTH(AJ$278,0),HLOOKUP(""Close"",GOOGLEFINANCE($A282,""price"",EOMONTH(AJ$278,0)),2,FALSE()),(SUMIFS(Extrato!$C:$C,Extrato!$A:$A,""&lt;=""&amp;HLOOKUP(AJ$278,dds!$2:$4,3,FALSE()),Extrato!$B:$B,'Cadastro e Hi"&amp;"stórico'!$A282)-SUMIFS(Extrato!$H:$H,Extrato!$F:$F,""&lt;=""&amp;HLOOKUP(AJ$278,dds!$2:$4,3,FALSE()),Extrato!$G:$G,'Cadastro e Histórico'!$A282))*AJ119)))"),0.0)</f>
        <v>0</v>
      </c>
      <c r="AK282" s="448">
        <f>IFERROR(__xludf.DUMMYFUNCTION("ARRAYFORMULA(IF(OR($A282="""",$A282=0),0,IF(TODAY()&gt;EOMONTH(AK$278,0),HLOOKUP(""Close"",GOOGLEFINANCE($A282,""price"",EOMONTH(AK$278,0)),2,FALSE()),(SUMIFS(Extrato!$C:$C,Extrato!$A:$A,""&lt;=""&amp;HLOOKUP(AK$278,dds!$2:$4,3,FALSE()),Extrato!$B:$B,'Cadastro e Hi"&amp;"stórico'!$A282)-SUMIFS(Extrato!$H:$H,Extrato!$F:$F,""&lt;=""&amp;HLOOKUP(AK$278,dds!$2:$4,3,FALSE()),Extrato!$G:$G,'Cadastro e Histórico'!$A282))*AK119)))"),0.0)</f>
        <v>0</v>
      </c>
      <c r="AL282" s="448">
        <f>IFERROR(__xludf.DUMMYFUNCTION("ARRAYFORMULA(IF(OR($A282="""",$A282=0),0,IF(TODAY()&gt;EOMONTH(AL$278,0),HLOOKUP(""Close"",GOOGLEFINANCE($A282,""price"",EOMONTH(AL$278,0)),2,FALSE()),(SUMIFS(Extrato!$C:$C,Extrato!$A:$A,""&lt;=""&amp;HLOOKUP(AL$278,dds!$2:$4,3,FALSE()),Extrato!$B:$B,'Cadastro e Hi"&amp;"stórico'!$A282)-SUMIFS(Extrato!$H:$H,Extrato!$F:$F,""&lt;=""&amp;HLOOKUP(AL$278,dds!$2:$4,3,FALSE()),Extrato!$G:$G,'Cadastro e Histórico'!$A282))*AL119)))"),0.0)</f>
        <v>0</v>
      </c>
      <c r="AM282" s="448">
        <f>IFERROR(__xludf.DUMMYFUNCTION("ARRAYFORMULA(IF(OR($A282="""",$A282=0),0,IF(TODAY()&gt;EOMONTH(AM$278,0),HLOOKUP(""Close"",GOOGLEFINANCE($A282,""price"",EOMONTH(AM$278,0)),2,FALSE()),(SUMIFS(Extrato!$C:$C,Extrato!$A:$A,""&lt;=""&amp;HLOOKUP(AM$278,dds!$2:$4,3,FALSE()),Extrato!$B:$B,'Cadastro e Hi"&amp;"stórico'!$A282)-SUMIFS(Extrato!$H:$H,Extrato!$F:$F,""&lt;=""&amp;HLOOKUP(AM$278,dds!$2:$4,3,FALSE()),Extrato!$G:$G,'Cadastro e Histórico'!$A282))*AM119)))"),0.0)</f>
        <v>0</v>
      </c>
      <c r="AN282" s="448">
        <f>IFERROR(__xludf.DUMMYFUNCTION("ARRAYFORMULA(IF(OR($A282="""",$A282=0),0,IF(TODAY()&gt;EOMONTH(AN$278,0),HLOOKUP(""Close"",GOOGLEFINANCE($A282,""price"",EOMONTH(AN$278,0)),2,FALSE()),(SUMIFS(Extrato!$C:$C,Extrato!$A:$A,""&lt;=""&amp;HLOOKUP(AN$278,dds!$2:$4,3,FALSE()),Extrato!$B:$B,'Cadastro e Hi"&amp;"stórico'!$A282)-SUMIFS(Extrato!$H:$H,Extrato!$F:$F,""&lt;=""&amp;HLOOKUP(AN$278,dds!$2:$4,3,FALSE()),Extrato!$G:$G,'Cadastro e Histórico'!$A282))*AN119)))"),0.0)</f>
        <v>0</v>
      </c>
      <c r="AO282" s="448">
        <f>IFERROR(__xludf.DUMMYFUNCTION("ARRAYFORMULA(IF(OR($A282="""",$A282=0),0,IF(TODAY()&gt;EOMONTH(AO$278,0),HLOOKUP(""Close"",GOOGLEFINANCE($A282,""price"",EOMONTH(AO$278,0)),2,FALSE()),(SUMIFS(Extrato!$C:$C,Extrato!$A:$A,""&lt;=""&amp;HLOOKUP(AO$278,dds!$2:$4,3,FALSE()),Extrato!$B:$B,'Cadastro e Hi"&amp;"stórico'!$A282)-SUMIFS(Extrato!$H:$H,Extrato!$F:$F,""&lt;=""&amp;HLOOKUP(AO$278,dds!$2:$4,3,FALSE()),Extrato!$G:$G,'Cadastro e Histórico'!$A282))*AO119)))"),0.0)</f>
        <v>0</v>
      </c>
      <c r="AP282" s="448">
        <f>IFERROR(__xludf.DUMMYFUNCTION("ARRAYFORMULA(IF(OR($A282="""",$A282=0),0,IF(TODAY()&gt;EOMONTH(AP$278,0),HLOOKUP(""Close"",GOOGLEFINANCE($A282,""price"",EOMONTH(AP$278,0)),2,FALSE()),(SUMIFS(Extrato!$C:$C,Extrato!$A:$A,""&lt;=""&amp;HLOOKUP(AP$278,dds!$2:$4,3,FALSE()),Extrato!$B:$B,'Cadastro e Hi"&amp;"stórico'!$A282)-SUMIFS(Extrato!$H:$H,Extrato!$F:$F,""&lt;=""&amp;HLOOKUP(AP$278,dds!$2:$4,3,FALSE()),Extrato!$G:$G,'Cadastro e Histórico'!$A282))*AP119)))"),0.0)</f>
        <v>0</v>
      </c>
      <c r="AQ282" s="448">
        <f>IFERROR(__xludf.DUMMYFUNCTION("ARRAYFORMULA(IF(OR($A282="""",$A282=0),0,IF(TODAY()&gt;EOMONTH(AQ$278,0),HLOOKUP(""Close"",GOOGLEFINANCE($A282,""price"",EOMONTH(AQ$278,0)),2,FALSE()),(SUMIFS(Extrato!$C:$C,Extrato!$A:$A,""&lt;=""&amp;HLOOKUP(AQ$278,dds!$2:$4,3,FALSE()),Extrato!$B:$B,'Cadastro e Hi"&amp;"stórico'!$A282)-SUMIFS(Extrato!$H:$H,Extrato!$F:$F,""&lt;=""&amp;HLOOKUP(AQ$278,dds!$2:$4,3,FALSE()),Extrato!$G:$G,'Cadastro e Histórico'!$A282))*AQ119)))"),0.0)</f>
        <v>0</v>
      </c>
      <c r="AR282" s="448">
        <f>IFERROR(__xludf.DUMMYFUNCTION("ARRAYFORMULA(IF(OR($A282="""",$A282=0),0,IF(TODAY()&gt;EOMONTH(AR$278,0),HLOOKUP(""Close"",GOOGLEFINANCE($A282,""price"",EOMONTH(AR$278,0)),2,FALSE()),(SUMIFS(Extrato!$C:$C,Extrato!$A:$A,""&lt;=""&amp;HLOOKUP(AR$278,dds!$2:$4,3,FALSE()),Extrato!$B:$B,'Cadastro e Hi"&amp;"stórico'!$A282)-SUMIFS(Extrato!$H:$H,Extrato!$F:$F,""&lt;=""&amp;HLOOKUP(AR$278,dds!$2:$4,3,FALSE()),Extrato!$G:$G,'Cadastro e Histórico'!$A282))*AR119)))"),0.0)</f>
        <v>0</v>
      </c>
      <c r="AS282" s="448">
        <f>IFERROR(__xludf.DUMMYFUNCTION("ARRAYFORMULA(IF(OR($A282="""",$A282=0),0,IF(TODAY()&gt;EOMONTH(AS$278,0),HLOOKUP(""Close"",GOOGLEFINANCE($A282,""price"",EOMONTH(AS$278,0)),2,FALSE()),(SUMIFS(Extrato!$C:$C,Extrato!$A:$A,""&lt;=""&amp;HLOOKUP(AS$278,dds!$2:$4,3,FALSE()),Extrato!$B:$B,'Cadastro e Hi"&amp;"stórico'!$A282)-SUMIFS(Extrato!$H:$H,Extrato!$F:$F,""&lt;=""&amp;HLOOKUP(AS$278,dds!$2:$4,3,FALSE()),Extrato!$G:$G,'Cadastro e Histórico'!$A282))*AS119)))"),0.0)</f>
        <v>0</v>
      </c>
      <c r="AT282" s="448">
        <f>IFERROR(__xludf.DUMMYFUNCTION("ARRAYFORMULA(IF(OR($A282="""",$A282=0),0,IF(TODAY()&gt;EOMONTH(AT$278,0),HLOOKUP(""Close"",GOOGLEFINANCE($A282,""price"",EOMONTH(AT$278,0)),2,FALSE()),(SUMIFS(Extrato!$C:$C,Extrato!$A:$A,""&lt;=""&amp;HLOOKUP(AT$278,dds!$2:$4,3,FALSE()),Extrato!$B:$B,'Cadastro e Hi"&amp;"stórico'!$A282)-SUMIFS(Extrato!$H:$H,Extrato!$F:$F,""&lt;=""&amp;HLOOKUP(AT$278,dds!$2:$4,3,FALSE()),Extrato!$G:$G,'Cadastro e Histórico'!$A282))*AT119)))"),0.0)</f>
        <v>0</v>
      </c>
      <c r="AU282" s="448">
        <f>IFERROR(__xludf.DUMMYFUNCTION("ARRAYFORMULA(IF(OR($A282="""",$A282=0),0,IF(TODAY()&gt;EOMONTH(AU$278,0),HLOOKUP(""Close"",GOOGLEFINANCE($A282,""price"",EOMONTH(AU$278,0)),2,FALSE()),(SUMIFS(Extrato!$C:$C,Extrato!$A:$A,""&lt;=""&amp;HLOOKUP(AU$278,dds!$2:$4,3,FALSE()),Extrato!$B:$B,'Cadastro e Hi"&amp;"stórico'!$A282)-SUMIFS(Extrato!$H:$H,Extrato!$F:$F,""&lt;=""&amp;HLOOKUP(AU$278,dds!$2:$4,3,FALSE()),Extrato!$G:$G,'Cadastro e Histórico'!$A282))*AU119)))"),0.0)</f>
        <v>0</v>
      </c>
      <c r="AV282" s="448">
        <f>IFERROR(__xludf.DUMMYFUNCTION("ARRAYFORMULA(IF(OR($A282="""",$A282=0),0,IF(TODAY()&gt;EOMONTH(AV$278,0),HLOOKUP(""Close"",GOOGLEFINANCE($A282,""price"",EOMONTH(AV$278,0)),2,FALSE()),(SUMIFS(Extrato!$C:$C,Extrato!$A:$A,""&lt;=""&amp;HLOOKUP(AV$278,dds!$2:$4,3,FALSE()),Extrato!$B:$B,'Cadastro e Hi"&amp;"stórico'!$A282)-SUMIFS(Extrato!$H:$H,Extrato!$F:$F,""&lt;=""&amp;HLOOKUP(AV$278,dds!$2:$4,3,FALSE()),Extrato!$G:$G,'Cadastro e Histórico'!$A282))*AV119)))"),0.0)</f>
        <v>0</v>
      </c>
      <c r="AW282" s="448">
        <f>IFERROR(__xludf.DUMMYFUNCTION("ARRAYFORMULA(IF(OR($A282="""",$A282=0),0,IF(TODAY()&gt;EOMONTH(AW$278,0),HLOOKUP(""Close"",GOOGLEFINANCE($A282,""price"",EOMONTH(AW$278,0)),2,FALSE()),(SUMIFS(Extrato!$C:$C,Extrato!$A:$A,""&lt;=""&amp;HLOOKUP(AW$278,dds!$2:$4,3,FALSE()),Extrato!$B:$B,'Cadastro e Hi"&amp;"stórico'!$A282)-SUMIFS(Extrato!$H:$H,Extrato!$F:$F,""&lt;=""&amp;HLOOKUP(AW$278,dds!$2:$4,3,FALSE()),Extrato!$G:$G,'Cadastro e Histórico'!$A282))*AW119)))"),0.0)</f>
        <v>0</v>
      </c>
      <c r="AX282" s="448">
        <f>IFERROR(__xludf.DUMMYFUNCTION("ARRAYFORMULA(IF(OR($A282="""",$A282=0),0,IF(TODAY()&gt;EOMONTH(AX$278,0),HLOOKUP(""Close"",GOOGLEFINANCE($A282,""price"",EOMONTH(AX$278,0)),2,FALSE()),(SUMIFS(Extrato!$C:$C,Extrato!$A:$A,""&lt;=""&amp;HLOOKUP(AX$278,dds!$2:$4,3,FALSE()),Extrato!$B:$B,'Cadastro e Hi"&amp;"stórico'!$A282)-SUMIFS(Extrato!$H:$H,Extrato!$F:$F,""&lt;=""&amp;HLOOKUP(AX$278,dds!$2:$4,3,FALSE()),Extrato!$G:$G,'Cadastro e Histórico'!$A282))*AX119)))"),0.0)</f>
        <v>0</v>
      </c>
      <c r="AY282" s="448">
        <f>IFERROR(__xludf.DUMMYFUNCTION("ARRAYFORMULA(IF(OR($A282="""",$A282=0),0,IF(TODAY()&gt;EOMONTH(AY$278,0),HLOOKUP(""Close"",GOOGLEFINANCE($A282,""price"",EOMONTH(AY$278,0)),2,FALSE()),(SUMIFS(Extrato!$C:$C,Extrato!$A:$A,""&lt;=""&amp;HLOOKUP(AY$278,dds!$2:$4,3,FALSE()),Extrato!$B:$B,'Cadastro e Hi"&amp;"stórico'!$A282)-SUMIFS(Extrato!$H:$H,Extrato!$F:$F,""&lt;=""&amp;HLOOKUP(AY$278,dds!$2:$4,3,FALSE()),Extrato!$G:$G,'Cadastro e Histórico'!$A282))*AY119)))"),0.0)</f>
        <v>0</v>
      </c>
      <c r="AZ282" s="448">
        <f>IFERROR(__xludf.DUMMYFUNCTION("ARRAYFORMULA(IF(OR($A282="""",$A282=0),0,IF(TODAY()&gt;EOMONTH(AZ$278,0),HLOOKUP(""Close"",GOOGLEFINANCE($A282,""price"",EOMONTH(AZ$278,0)),2,FALSE()),(SUMIFS(Extrato!$C:$C,Extrato!$A:$A,""&lt;=""&amp;HLOOKUP(AZ$278,dds!$2:$4,3,FALSE()),Extrato!$B:$B,'Cadastro e Hi"&amp;"stórico'!$A282)-SUMIFS(Extrato!$H:$H,Extrato!$F:$F,""&lt;=""&amp;HLOOKUP(AZ$278,dds!$2:$4,3,FALSE()),Extrato!$G:$G,'Cadastro e Histórico'!$A282))*AZ119)))"),0.0)</f>
        <v>0</v>
      </c>
      <c r="BA282" s="448">
        <f>IFERROR(__xludf.DUMMYFUNCTION("ARRAYFORMULA(IF(OR($A282="""",$A282=0),0,IF(TODAY()&gt;EOMONTH(BA$278,0),HLOOKUP(""Close"",GOOGLEFINANCE($A282,""price"",EOMONTH(BA$278,0)),2,FALSE()),(SUMIFS(Extrato!$C:$C,Extrato!$A:$A,""&lt;=""&amp;HLOOKUP(BA$278,dds!$2:$4,3,FALSE()),Extrato!$B:$B,'Cadastro e Hi"&amp;"stórico'!$A282)-SUMIFS(Extrato!$H:$H,Extrato!$F:$F,""&lt;=""&amp;HLOOKUP(BA$278,dds!$2:$4,3,FALSE()),Extrato!$G:$G,'Cadastro e Histórico'!$A282))*BA119)))"),0.0)</f>
        <v>0</v>
      </c>
      <c r="BB282" s="448">
        <f>IFERROR(__xludf.DUMMYFUNCTION("ARRAYFORMULA(IF(OR($A282="""",$A282=0),0,IF(TODAY()&gt;EOMONTH(BB$278,0),HLOOKUP(""Close"",GOOGLEFINANCE($A282,""price"",EOMONTH(BB$278,0)),2,FALSE()),(SUMIFS(Extrato!$C:$C,Extrato!$A:$A,""&lt;=""&amp;HLOOKUP(BB$278,dds!$2:$4,3,FALSE()),Extrato!$B:$B,'Cadastro e Hi"&amp;"stórico'!$A282)-SUMIFS(Extrato!$H:$H,Extrato!$F:$F,""&lt;=""&amp;HLOOKUP(BB$278,dds!$2:$4,3,FALSE()),Extrato!$G:$G,'Cadastro e Histórico'!$A282))*BB119)))"),0.0)</f>
        <v>0</v>
      </c>
      <c r="BC282" s="448">
        <f>IFERROR(__xludf.DUMMYFUNCTION("ARRAYFORMULA(IF(OR($A282="""",$A282=0),0,IF(TODAY()&gt;EOMONTH(BC$278,0),HLOOKUP(""Close"",GOOGLEFINANCE($A282,""price"",EOMONTH(BC$278,0)),2,FALSE()),(SUMIFS(Extrato!$C:$C,Extrato!$A:$A,""&lt;=""&amp;HLOOKUP(BC$278,dds!$2:$4,3,FALSE()),Extrato!$B:$B,'Cadastro e Hi"&amp;"stórico'!$A282)-SUMIFS(Extrato!$H:$H,Extrato!$F:$F,""&lt;=""&amp;HLOOKUP(BC$278,dds!$2:$4,3,FALSE()),Extrato!$G:$G,'Cadastro e Histórico'!$A282))*BC119)))"),0.0)</f>
        <v>0</v>
      </c>
      <c r="BD282" s="448">
        <f>IFERROR(__xludf.DUMMYFUNCTION("ARRAYFORMULA(IF(OR($A282="""",$A282=0),0,IF(TODAY()&gt;EOMONTH(BD$278,0),HLOOKUP(""Close"",GOOGLEFINANCE($A282,""price"",EOMONTH(BD$278,0)),2,FALSE()),(SUMIFS(Extrato!$C:$C,Extrato!$A:$A,""&lt;=""&amp;HLOOKUP(BD$278,dds!$2:$4,3,FALSE()),Extrato!$B:$B,'Cadastro e Hi"&amp;"stórico'!$A282)-SUMIFS(Extrato!$H:$H,Extrato!$F:$F,""&lt;=""&amp;HLOOKUP(BD$278,dds!$2:$4,3,FALSE()),Extrato!$G:$G,'Cadastro e Histórico'!$A282))*BD119)))"),0.0)</f>
        <v>0</v>
      </c>
      <c r="BE282" s="448">
        <f>IFERROR(__xludf.DUMMYFUNCTION("ARRAYFORMULA(IF(OR($A282="""",$A282=0),0,IF(TODAY()&gt;EOMONTH(BE$278,0),HLOOKUP(""Close"",GOOGLEFINANCE($A282,""price"",EOMONTH(BE$278,0)),2,FALSE()),(SUMIFS(Extrato!$C:$C,Extrato!$A:$A,""&lt;=""&amp;HLOOKUP(BE$278,dds!$2:$4,3,FALSE()),Extrato!$B:$B,'Cadastro e Hi"&amp;"stórico'!$A282)-SUMIFS(Extrato!$H:$H,Extrato!$F:$F,""&lt;=""&amp;HLOOKUP(BE$278,dds!$2:$4,3,FALSE()),Extrato!$G:$G,'Cadastro e Histórico'!$A282))*BE119)))"),0.0)</f>
        <v>0</v>
      </c>
      <c r="BF282" s="448">
        <f>IFERROR(__xludf.DUMMYFUNCTION("ARRAYFORMULA(IF(OR($A282="""",$A282=0),0,IF(TODAY()&gt;EOMONTH(BF$278,0),HLOOKUP(""Close"",GOOGLEFINANCE($A282,""price"",EOMONTH(BF$278,0)),2,FALSE()),(SUMIFS(Extrato!$C:$C,Extrato!$A:$A,""&lt;=""&amp;HLOOKUP(BF$278,dds!$2:$4,3,FALSE()),Extrato!$B:$B,'Cadastro e Hi"&amp;"stórico'!$A282)-SUMIFS(Extrato!$H:$H,Extrato!$F:$F,""&lt;=""&amp;HLOOKUP(BF$278,dds!$2:$4,3,FALSE()),Extrato!$G:$G,'Cadastro e Histórico'!$A282))*BF119)))"),0.0)</f>
        <v>0</v>
      </c>
      <c r="BG282" s="448">
        <f>IFERROR(__xludf.DUMMYFUNCTION("ARRAYFORMULA(IF(OR($A282="""",$A282=0),0,IF(TODAY()&gt;EOMONTH(BG$278,0),HLOOKUP(""Close"",GOOGLEFINANCE($A282,""price"",EOMONTH(BG$278,0)),2,FALSE()),(SUMIFS(Extrato!$C:$C,Extrato!$A:$A,""&lt;=""&amp;HLOOKUP(BG$278,dds!$2:$4,3,FALSE()),Extrato!$B:$B,'Cadastro e Hi"&amp;"stórico'!$A282)-SUMIFS(Extrato!$H:$H,Extrato!$F:$F,""&lt;=""&amp;HLOOKUP(BG$278,dds!$2:$4,3,FALSE()),Extrato!$G:$G,'Cadastro e Histórico'!$A282))*BG119)))"),0.0)</f>
        <v>0</v>
      </c>
      <c r="BH282" s="448">
        <f>IFERROR(__xludf.DUMMYFUNCTION("ARRAYFORMULA(IF(OR($A282="""",$A282=0),0,IF(TODAY()&gt;EOMONTH(BH$278,0),HLOOKUP(""Close"",GOOGLEFINANCE($A282,""price"",EOMONTH(BH$278,0)),2,FALSE()),(SUMIFS(Extrato!$C:$C,Extrato!$A:$A,""&lt;=""&amp;HLOOKUP(BH$278,dds!$2:$4,3,FALSE()),Extrato!$B:$B,'Cadastro e Hi"&amp;"stórico'!$A282)-SUMIFS(Extrato!$H:$H,Extrato!$F:$F,""&lt;=""&amp;HLOOKUP(BH$278,dds!$2:$4,3,FALSE()),Extrato!$G:$G,'Cadastro e Histórico'!$A282))*BH119)))"),0.0)</f>
        <v>0</v>
      </c>
      <c r="BI282" s="448">
        <f>IFERROR(__xludf.DUMMYFUNCTION("ARRAYFORMULA(IF(OR($A282="""",$A282=0),0,IF(TODAY()&gt;EOMONTH(BI$278,0),HLOOKUP(""Close"",GOOGLEFINANCE($A282,""price"",EOMONTH(BI$278,0)),2,FALSE()),(SUMIFS(Extrato!$C:$C,Extrato!$A:$A,""&lt;=""&amp;HLOOKUP(BI$278,dds!$2:$4,3,FALSE()),Extrato!$B:$B,'Cadastro e Hi"&amp;"stórico'!$A282)-SUMIFS(Extrato!$H:$H,Extrato!$F:$F,""&lt;=""&amp;HLOOKUP(BI$278,dds!$2:$4,3,FALSE()),Extrato!$G:$G,'Cadastro e Histórico'!$A282))*BI119)))"),0.0)</f>
        <v>0</v>
      </c>
      <c r="BJ282" s="448">
        <f>IFERROR(__xludf.DUMMYFUNCTION("ARRAYFORMULA(IF(OR($A282="""",$A282=0),0,IF(TODAY()&gt;EOMONTH(BJ$278,0),HLOOKUP(""Close"",GOOGLEFINANCE($A282,""price"",EOMONTH(BJ$278,0)),2,FALSE()),(SUMIFS(Extrato!$C:$C,Extrato!$A:$A,""&lt;=""&amp;HLOOKUP(BJ$278,dds!$2:$4,3,FALSE()),Extrato!$B:$B,'Cadastro e Hi"&amp;"stórico'!$A282)-SUMIFS(Extrato!$H:$H,Extrato!$F:$F,""&lt;=""&amp;HLOOKUP(BJ$278,dds!$2:$4,3,FALSE()),Extrato!$G:$G,'Cadastro e Histórico'!$A282))*BJ119)))"),0.0)</f>
        <v>0</v>
      </c>
      <c r="BK282" s="448">
        <f>IFERROR(__xludf.DUMMYFUNCTION("ARRAYFORMULA(IF(OR($A282="""",$A282=0),0,IF(TODAY()&gt;EOMONTH(BK$278,0),HLOOKUP(""Close"",GOOGLEFINANCE($A282,""price"",EOMONTH(BK$278,0)),2,FALSE()),(SUMIFS(Extrato!$C:$C,Extrato!$A:$A,""&lt;=""&amp;HLOOKUP(BK$278,dds!$2:$4,3,FALSE()),Extrato!$B:$B,'Cadastro e Hi"&amp;"stórico'!$A282)-SUMIFS(Extrato!$H:$H,Extrato!$F:$F,""&lt;=""&amp;HLOOKUP(BK$278,dds!$2:$4,3,FALSE()),Extrato!$G:$G,'Cadastro e Histórico'!$A282))*BK119)))"),0.0)</f>
        <v>0</v>
      </c>
      <c r="BL282" s="448">
        <f>IFERROR(__xludf.DUMMYFUNCTION("ARRAYFORMULA(IF(OR($A282="""",$A282=0),0,IF(TODAY()&gt;EOMONTH(BL$278,0),HLOOKUP(""Close"",GOOGLEFINANCE($A282,""price"",EOMONTH(BL$278,0)),2,FALSE()),(SUMIFS(Extrato!$C:$C,Extrato!$A:$A,""&lt;=""&amp;HLOOKUP(BL$278,dds!$2:$4,3,FALSE()),Extrato!$B:$B,'Cadastro e Hi"&amp;"stórico'!$A282)-SUMIFS(Extrato!$H:$H,Extrato!$F:$F,""&lt;=""&amp;HLOOKUP(BL$278,dds!$2:$4,3,FALSE()),Extrato!$G:$G,'Cadastro e Histórico'!$A282))*BL119)))"),0.0)</f>
        <v>0</v>
      </c>
    </row>
    <row r="283" ht="14.25" customHeight="1">
      <c r="A283" s="450"/>
      <c r="B283" s="450"/>
      <c r="C283" s="440" t="str">
        <f t="shared" si="4"/>
        <v/>
      </c>
      <c r="D283" s="446"/>
      <c r="E283" s="448">
        <f>IFERROR(__xludf.DUMMYFUNCTION("ARRAYFORMULA(IF(OR($A283="""",$A283=0),0,IF(TODAY()&gt;EOMONTH(E$278,0),HLOOKUP(""Close"",GOOGLEFINANCE($A283,""price"",EOMONTH(E$278,0)),2,FALSE()),(SUMIFS(Extrato!$C:$C,Extrato!$A:$A,""&lt;=""&amp;HLOOKUP(E$278,dds!$2:$4,3,FALSE()),Extrato!$B:$B,'Cadastro e Histó"&amp;"rico'!$A283)-SUMIFS(Extrato!$H:$H,Extrato!$F:$F,""&lt;=""&amp;HLOOKUP(E$278,dds!$2:$4,3,FALSE()),Extrato!$G:$G,'Cadastro e Histórico'!$A283))*E120)))"),0.0)</f>
        <v>0</v>
      </c>
      <c r="F283" s="448">
        <f>IFERROR(__xludf.DUMMYFUNCTION("ARRAYFORMULA(IF(OR($A283="""",$A283=0),0,IF(TODAY()&gt;EOMONTH(F$278,0),HLOOKUP(""Close"",GOOGLEFINANCE($A283,""price"",EOMONTH(F$278,0)),2,FALSE()),(SUMIFS(Extrato!$C:$C,Extrato!$A:$A,""&lt;=""&amp;HLOOKUP(F$278,dds!$2:$4,3,FALSE()),Extrato!$B:$B,'Cadastro e Histó"&amp;"rico'!$A283)-SUMIFS(Extrato!$H:$H,Extrato!$F:$F,""&lt;=""&amp;HLOOKUP(F$278,dds!$2:$4,3,FALSE()),Extrato!$G:$G,'Cadastro e Histórico'!$A283))*F120)))"),0.0)</f>
        <v>0</v>
      </c>
      <c r="G283" s="448">
        <f>IFERROR(__xludf.DUMMYFUNCTION("ARRAYFORMULA(IF(OR($A283="""",$A283=0),0,IF(TODAY()&gt;EOMONTH(G$278,0),HLOOKUP(""Close"",GOOGLEFINANCE($A283,""price"",EOMONTH(G$278,0)),2,FALSE()),(SUMIFS(Extrato!$C:$C,Extrato!$A:$A,""&lt;=""&amp;HLOOKUP(G$278,dds!$2:$4,3,FALSE()),Extrato!$B:$B,'Cadastro e Histó"&amp;"rico'!$A283)-SUMIFS(Extrato!$H:$H,Extrato!$F:$F,""&lt;=""&amp;HLOOKUP(G$278,dds!$2:$4,3,FALSE()),Extrato!$G:$G,'Cadastro e Histórico'!$A283))*G120)))"),0.0)</f>
        <v>0</v>
      </c>
      <c r="H283" s="448">
        <f>IFERROR(__xludf.DUMMYFUNCTION("ARRAYFORMULA(IF(OR($A283="""",$A283=0),0,IF(TODAY()&gt;EOMONTH(H$278,0),HLOOKUP(""Close"",GOOGLEFINANCE($A283,""price"",EOMONTH(H$278,0)),2,FALSE()),(SUMIFS(Extrato!$C:$C,Extrato!$A:$A,""&lt;=""&amp;HLOOKUP(H$278,dds!$2:$4,3,FALSE()),Extrato!$B:$B,'Cadastro e Histó"&amp;"rico'!$A283)-SUMIFS(Extrato!$H:$H,Extrato!$F:$F,""&lt;=""&amp;HLOOKUP(H$278,dds!$2:$4,3,FALSE()),Extrato!$G:$G,'Cadastro e Histórico'!$A283))*H120)))"),0.0)</f>
        <v>0</v>
      </c>
      <c r="I283" s="448">
        <f>IFERROR(__xludf.DUMMYFUNCTION("ARRAYFORMULA(IF(OR($A283="""",$A283=0),0,IF(TODAY()&gt;EOMONTH(I$278,0),HLOOKUP(""Close"",GOOGLEFINANCE($A283,""price"",EOMONTH(I$278,0)),2,FALSE()),(SUMIFS(Extrato!$C:$C,Extrato!$A:$A,""&lt;=""&amp;HLOOKUP(I$278,dds!$2:$4,3,FALSE()),Extrato!$B:$B,'Cadastro e Histó"&amp;"rico'!$A283)-SUMIFS(Extrato!$H:$H,Extrato!$F:$F,""&lt;=""&amp;HLOOKUP(I$278,dds!$2:$4,3,FALSE()),Extrato!$G:$G,'Cadastro e Histórico'!$A283))*I120)))"),0.0)</f>
        <v>0</v>
      </c>
      <c r="J283" s="448">
        <f>IFERROR(__xludf.DUMMYFUNCTION("ARRAYFORMULA(IF(OR($A283="""",$A283=0),0,IF(TODAY()&gt;EOMONTH(J$278,0),HLOOKUP(""Close"",GOOGLEFINANCE($A283,""price"",EOMONTH(J$278,0)),2,FALSE()),(SUMIFS(Extrato!$C:$C,Extrato!$A:$A,""&lt;=""&amp;HLOOKUP(J$278,dds!$2:$4,3,FALSE()),Extrato!$B:$B,'Cadastro e Histó"&amp;"rico'!$A283)-SUMIFS(Extrato!$H:$H,Extrato!$F:$F,""&lt;=""&amp;HLOOKUP(J$278,dds!$2:$4,3,FALSE()),Extrato!$G:$G,'Cadastro e Histórico'!$A283))*J120)))"),0.0)</f>
        <v>0</v>
      </c>
      <c r="K283" s="448">
        <f>IFERROR(__xludf.DUMMYFUNCTION("ARRAYFORMULA(IF(OR($A283="""",$A283=0),0,IF(TODAY()&gt;EOMONTH(K$278,0),HLOOKUP(""Close"",GOOGLEFINANCE($A283,""price"",EOMONTH(K$278,0)),2,FALSE()),(SUMIFS(Extrato!$C:$C,Extrato!$A:$A,""&lt;=""&amp;HLOOKUP(K$278,dds!$2:$4,3,FALSE()),Extrato!$B:$B,'Cadastro e Histó"&amp;"rico'!$A283)-SUMIFS(Extrato!$H:$H,Extrato!$F:$F,""&lt;=""&amp;HLOOKUP(K$278,dds!$2:$4,3,FALSE()),Extrato!$G:$G,'Cadastro e Histórico'!$A283))*K120)))"),0.0)</f>
        <v>0</v>
      </c>
      <c r="L283" s="448">
        <f>IFERROR(__xludf.DUMMYFUNCTION("ARRAYFORMULA(IF(OR($A283="""",$A283=0),0,IF(TODAY()&gt;EOMONTH(L$278,0),HLOOKUP(""Close"",GOOGLEFINANCE($A283,""price"",EOMONTH(L$278,0)),2,FALSE()),(SUMIFS(Extrato!$C:$C,Extrato!$A:$A,""&lt;=""&amp;HLOOKUP(L$278,dds!$2:$4,3,FALSE()),Extrato!$B:$B,'Cadastro e Histó"&amp;"rico'!$A283)-SUMIFS(Extrato!$H:$H,Extrato!$F:$F,""&lt;=""&amp;HLOOKUP(L$278,dds!$2:$4,3,FALSE()),Extrato!$G:$G,'Cadastro e Histórico'!$A283))*L120)))"),0.0)</f>
        <v>0</v>
      </c>
      <c r="M283" s="448">
        <f>IFERROR(__xludf.DUMMYFUNCTION("ARRAYFORMULA(IF(OR($A283="""",$A283=0),0,IF(TODAY()&gt;EOMONTH(M$278,0),HLOOKUP(""Close"",GOOGLEFINANCE($A283,""price"",EOMONTH(M$278,0)),2,FALSE()),(SUMIFS(Extrato!$C:$C,Extrato!$A:$A,""&lt;=""&amp;HLOOKUP(M$278,dds!$2:$4,3,FALSE()),Extrato!$B:$B,'Cadastro e Histó"&amp;"rico'!$A283)-SUMIFS(Extrato!$H:$H,Extrato!$F:$F,""&lt;=""&amp;HLOOKUP(M$278,dds!$2:$4,3,FALSE()),Extrato!$G:$G,'Cadastro e Histórico'!$A283))*M120)))"),0.0)</f>
        <v>0</v>
      </c>
      <c r="N283" s="448">
        <f>IFERROR(__xludf.DUMMYFUNCTION("ARRAYFORMULA(IF(OR($A283="""",$A283=0),0,IF(TODAY()&gt;EOMONTH(N$278,0),HLOOKUP(""Close"",GOOGLEFINANCE($A283,""price"",EOMONTH(N$278,0)),2,FALSE()),(SUMIFS(Extrato!$C:$C,Extrato!$A:$A,""&lt;=""&amp;HLOOKUP(N$278,dds!$2:$4,3,FALSE()),Extrato!$B:$B,'Cadastro e Histó"&amp;"rico'!$A283)-SUMIFS(Extrato!$H:$H,Extrato!$F:$F,""&lt;=""&amp;HLOOKUP(N$278,dds!$2:$4,3,FALSE()),Extrato!$G:$G,'Cadastro e Histórico'!$A283))*N120)))"),0.0)</f>
        <v>0</v>
      </c>
      <c r="O283" s="448">
        <f>IFERROR(__xludf.DUMMYFUNCTION("ARRAYFORMULA(IF(OR($A283="""",$A283=0),0,IF(TODAY()&gt;EOMONTH(O$278,0),HLOOKUP(""Close"",GOOGLEFINANCE($A283,""price"",EOMONTH(O$278,0)),2,FALSE()),(SUMIFS(Extrato!$C:$C,Extrato!$A:$A,""&lt;=""&amp;HLOOKUP(O$278,dds!$2:$4,3,FALSE()),Extrato!$B:$B,'Cadastro e Histó"&amp;"rico'!$A283)-SUMIFS(Extrato!$H:$H,Extrato!$F:$F,""&lt;=""&amp;HLOOKUP(O$278,dds!$2:$4,3,FALSE()),Extrato!$G:$G,'Cadastro e Histórico'!$A283))*O120)))"),0.0)</f>
        <v>0</v>
      </c>
      <c r="P283" s="448">
        <f>IFERROR(__xludf.DUMMYFUNCTION("ARRAYFORMULA(IF(OR($A283="""",$A283=0),0,IF(TODAY()&gt;EOMONTH(P$278,0),HLOOKUP(""Close"",GOOGLEFINANCE($A283,""price"",EOMONTH(P$278,0)),2,FALSE()),(SUMIFS(Extrato!$C:$C,Extrato!$A:$A,""&lt;=""&amp;HLOOKUP(P$278,dds!$2:$4,3,FALSE()),Extrato!$B:$B,'Cadastro e Histó"&amp;"rico'!$A283)-SUMIFS(Extrato!$H:$H,Extrato!$F:$F,""&lt;=""&amp;HLOOKUP(P$278,dds!$2:$4,3,FALSE()),Extrato!$G:$G,'Cadastro e Histórico'!$A283))*P120)))"),0.0)</f>
        <v>0</v>
      </c>
      <c r="Q283" s="448">
        <f>IFERROR(__xludf.DUMMYFUNCTION("ARRAYFORMULA(IF(OR($A283="""",$A283=0),0,IF(TODAY()&gt;EOMONTH(Q$278,0),HLOOKUP(""Close"",GOOGLEFINANCE($A283,""price"",EOMONTH(Q$278,0)),2,FALSE()),(SUMIFS(Extrato!$C:$C,Extrato!$A:$A,""&lt;=""&amp;HLOOKUP(Q$278,dds!$2:$4,3,FALSE()),Extrato!$B:$B,'Cadastro e Histó"&amp;"rico'!$A283)-SUMIFS(Extrato!$H:$H,Extrato!$F:$F,""&lt;=""&amp;HLOOKUP(Q$278,dds!$2:$4,3,FALSE()),Extrato!$G:$G,'Cadastro e Histórico'!$A283))*Q120)))"),0.0)</f>
        <v>0</v>
      </c>
      <c r="R283" s="448">
        <f>IFERROR(__xludf.DUMMYFUNCTION("ARRAYFORMULA(IF(OR($A283="""",$A283=0),0,IF(TODAY()&gt;EOMONTH(R$278,0),HLOOKUP(""Close"",GOOGLEFINANCE($A283,""price"",EOMONTH(R$278,0)),2,FALSE()),(SUMIFS(Extrato!$C:$C,Extrato!$A:$A,""&lt;=""&amp;HLOOKUP(R$278,dds!$2:$4,3,FALSE()),Extrato!$B:$B,'Cadastro e Histó"&amp;"rico'!$A283)-SUMIFS(Extrato!$H:$H,Extrato!$F:$F,""&lt;=""&amp;HLOOKUP(R$278,dds!$2:$4,3,FALSE()),Extrato!$G:$G,'Cadastro e Histórico'!$A283))*R120)))"),0.0)</f>
        <v>0</v>
      </c>
      <c r="S283" s="448">
        <f>IFERROR(__xludf.DUMMYFUNCTION("ARRAYFORMULA(IF(OR($A283="""",$A283=0),0,IF(TODAY()&gt;EOMONTH(S$278,0),HLOOKUP(""Close"",GOOGLEFINANCE($A283,""price"",EOMONTH(S$278,0)),2,FALSE()),(SUMIFS(Extrato!$C:$C,Extrato!$A:$A,""&lt;=""&amp;HLOOKUP(S$278,dds!$2:$4,3,FALSE()),Extrato!$B:$B,'Cadastro e Histó"&amp;"rico'!$A283)-SUMIFS(Extrato!$H:$H,Extrato!$F:$F,""&lt;=""&amp;HLOOKUP(S$278,dds!$2:$4,3,FALSE()),Extrato!$G:$G,'Cadastro e Histórico'!$A283))*S120)))"),0.0)</f>
        <v>0</v>
      </c>
      <c r="T283" s="448">
        <f>IFERROR(__xludf.DUMMYFUNCTION("ARRAYFORMULA(IF(OR($A283="""",$A283=0),0,IF(TODAY()&gt;EOMONTH(T$278,0),HLOOKUP(""Close"",GOOGLEFINANCE($A283,""price"",EOMONTH(T$278,0)),2,FALSE()),(SUMIFS(Extrato!$C:$C,Extrato!$A:$A,""&lt;=""&amp;HLOOKUP(T$278,dds!$2:$4,3,FALSE()),Extrato!$B:$B,'Cadastro e Histó"&amp;"rico'!$A283)-SUMIFS(Extrato!$H:$H,Extrato!$F:$F,""&lt;=""&amp;HLOOKUP(T$278,dds!$2:$4,3,FALSE()),Extrato!$G:$G,'Cadastro e Histórico'!$A283))*T120)))"),0.0)</f>
        <v>0</v>
      </c>
      <c r="U283" s="448">
        <f>IFERROR(__xludf.DUMMYFUNCTION("ARRAYFORMULA(IF(OR($A283="""",$A283=0),0,IF(TODAY()&gt;EOMONTH(U$278,0),HLOOKUP(""Close"",GOOGLEFINANCE($A283,""price"",EOMONTH(U$278,0)),2,FALSE()),(SUMIFS(Extrato!$C:$C,Extrato!$A:$A,""&lt;=""&amp;HLOOKUP(U$278,dds!$2:$4,3,FALSE()),Extrato!$B:$B,'Cadastro e Histó"&amp;"rico'!$A283)-SUMIFS(Extrato!$H:$H,Extrato!$F:$F,""&lt;=""&amp;HLOOKUP(U$278,dds!$2:$4,3,FALSE()),Extrato!$G:$G,'Cadastro e Histórico'!$A283))*U120)))"),0.0)</f>
        <v>0</v>
      </c>
      <c r="V283" s="448">
        <f>IFERROR(__xludf.DUMMYFUNCTION("ARRAYFORMULA(IF(OR($A283="""",$A283=0),0,IF(TODAY()&gt;EOMONTH(V$278,0),HLOOKUP(""Close"",GOOGLEFINANCE($A283,""price"",EOMONTH(V$278,0)),2,FALSE()),(SUMIFS(Extrato!$C:$C,Extrato!$A:$A,""&lt;=""&amp;HLOOKUP(V$278,dds!$2:$4,3,FALSE()),Extrato!$B:$B,'Cadastro e Histó"&amp;"rico'!$A283)-SUMIFS(Extrato!$H:$H,Extrato!$F:$F,""&lt;=""&amp;HLOOKUP(V$278,dds!$2:$4,3,FALSE()),Extrato!$G:$G,'Cadastro e Histórico'!$A283))*V120)))"),0.0)</f>
        <v>0</v>
      </c>
      <c r="W283" s="448">
        <f>IFERROR(__xludf.DUMMYFUNCTION("ARRAYFORMULA(IF(OR($A283="""",$A283=0),0,IF(TODAY()&gt;EOMONTH(W$278,0),HLOOKUP(""Close"",GOOGLEFINANCE($A283,""price"",EOMONTH(W$278,0)),2,FALSE()),(SUMIFS(Extrato!$C:$C,Extrato!$A:$A,""&lt;=""&amp;HLOOKUP(W$278,dds!$2:$4,3,FALSE()),Extrato!$B:$B,'Cadastro e Histó"&amp;"rico'!$A283)-SUMIFS(Extrato!$H:$H,Extrato!$F:$F,""&lt;=""&amp;HLOOKUP(W$278,dds!$2:$4,3,FALSE()),Extrato!$G:$G,'Cadastro e Histórico'!$A283))*W120)))"),0.0)</f>
        <v>0</v>
      </c>
      <c r="X283" s="448">
        <f>IFERROR(__xludf.DUMMYFUNCTION("ARRAYFORMULA(IF(OR($A283="""",$A283=0),0,IF(TODAY()&gt;EOMONTH(X$278,0),HLOOKUP(""Close"",GOOGLEFINANCE($A283,""price"",EOMONTH(X$278,0)),2,FALSE()),(SUMIFS(Extrato!$C:$C,Extrato!$A:$A,""&lt;=""&amp;HLOOKUP(X$278,dds!$2:$4,3,FALSE()),Extrato!$B:$B,'Cadastro e Histó"&amp;"rico'!$A283)-SUMIFS(Extrato!$H:$H,Extrato!$F:$F,""&lt;=""&amp;HLOOKUP(X$278,dds!$2:$4,3,FALSE()),Extrato!$G:$G,'Cadastro e Histórico'!$A283))*X120)))"),0.0)</f>
        <v>0</v>
      </c>
      <c r="Y283" s="448">
        <f>IFERROR(__xludf.DUMMYFUNCTION("ARRAYFORMULA(IF(OR($A283="""",$A283=0),0,IF(TODAY()&gt;EOMONTH(Y$278,0),HLOOKUP(""Close"",GOOGLEFINANCE($A283,""price"",EOMONTH(Y$278,0)),2,FALSE()),(SUMIFS(Extrato!$C:$C,Extrato!$A:$A,""&lt;=""&amp;HLOOKUP(Y$278,dds!$2:$4,3,FALSE()),Extrato!$B:$B,'Cadastro e Histó"&amp;"rico'!$A283)-SUMIFS(Extrato!$H:$H,Extrato!$F:$F,""&lt;=""&amp;HLOOKUP(Y$278,dds!$2:$4,3,FALSE()),Extrato!$G:$G,'Cadastro e Histórico'!$A283))*Y120)))"),0.0)</f>
        <v>0</v>
      </c>
      <c r="Z283" s="448">
        <f>IFERROR(__xludf.DUMMYFUNCTION("ARRAYFORMULA(IF(OR($A283="""",$A283=0),0,IF(TODAY()&gt;EOMONTH(Z$278,0),HLOOKUP(""Close"",GOOGLEFINANCE($A283,""price"",EOMONTH(Z$278,0)),2,FALSE()),(SUMIFS(Extrato!$C:$C,Extrato!$A:$A,""&lt;=""&amp;HLOOKUP(Z$278,dds!$2:$4,3,FALSE()),Extrato!$B:$B,'Cadastro e Histó"&amp;"rico'!$A283)-SUMIFS(Extrato!$H:$H,Extrato!$F:$F,""&lt;=""&amp;HLOOKUP(Z$278,dds!$2:$4,3,FALSE()),Extrato!$G:$G,'Cadastro e Histórico'!$A283))*Z120)))"),0.0)</f>
        <v>0</v>
      </c>
      <c r="AA283" s="448">
        <f>IFERROR(__xludf.DUMMYFUNCTION("ARRAYFORMULA(IF(OR($A283="""",$A283=0),0,IF(TODAY()&gt;EOMONTH(AA$278,0),HLOOKUP(""Close"",GOOGLEFINANCE($A283,""price"",EOMONTH(AA$278,0)),2,FALSE()),(SUMIFS(Extrato!$C:$C,Extrato!$A:$A,""&lt;=""&amp;HLOOKUP(AA$278,dds!$2:$4,3,FALSE()),Extrato!$B:$B,'Cadastro e Hi"&amp;"stórico'!$A283)-SUMIFS(Extrato!$H:$H,Extrato!$F:$F,""&lt;=""&amp;HLOOKUP(AA$278,dds!$2:$4,3,FALSE()),Extrato!$G:$G,'Cadastro e Histórico'!$A283))*AA120)))"),0.0)</f>
        <v>0</v>
      </c>
      <c r="AB283" s="448">
        <f>IFERROR(__xludf.DUMMYFUNCTION("ARRAYFORMULA(IF(OR($A283="""",$A283=0),0,IF(TODAY()&gt;EOMONTH(AB$278,0),HLOOKUP(""Close"",GOOGLEFINANCE($A283,""price"",EOMONTH(AB$278,0)),2,FALSE()),(SUMIFS(Extrato!$C:$C,Extrato!$A:$A,""&lt;=""&amp;HLOOKUP(AB$278,dds!$2:$4,3,FALSE()),Extrato!$B:$B,'Cadastro e Hi"&amp;"stórico'!$A283)-SUMIFS(Extrato!$H:$H,Extrato!$F:$F,""&lt;=""&amp;HLOOKUP(AB$278,dds!$2:$4,3,FALSE()),Extrato!$G:$G,'Cadastro e Histórico'!$A283))*AB120)))"),0.0)</f>
        <v>0</v>
      </c>
      <c r="AC283" s="448">
        <f>IFERROR(__xludf.DUMMYFUNCTION("ARRAYFORMULA(IF(OR($A283="""",$A283=0),0,IF(TODAY()&gt;EOMONTH(AC$278,0),HLOOKUP(""Close"",GOOGLEFINANCE($A283,""price"",EOMONTH(AC$278,0)),2,FALSE()),(SUMIFS(Extrato!$C:$C,Extrato!$A:$A,""&lt;=""&amp;HLOOKUP(AC$278,dds!$2:$4,3,FALSE()),Extrato!$B:$B,'Cadastro e Hi"&amp;"stórico'!$A283)-SUMIFS(Extrato!$H:$H,Extrato!$F:$F,""&lt;=""&amp;HLOOKUP(AC$278,dds!$2:$4,3,FALSE()),Extrato!$G:$G,'Cadastro e Histórico'!$A283))*AC120)))"),0.0)</f>
        <v>0</v>
      </c>
      <c r="AD283" s="448">
        <f>IFERROR(__xludf.DUMMYFUNCTION("ARRAYFORMULA(IF(OR($A283="""",$A283=0),0,IF(TODAY()&gt;EOMONTH(AD$278,0),HLOOKUP(""Close"",GOOGLEFINANCE($A283,""price"",EOMONTH(AD$278,0)),2,FALSE()),(SUMIFS(Extrato!$C:$C,Extrato!$A:$A,""&lt;=""&amp;HLOOKUP(AD$278,dds!$2:$4,3,FALSE()),Extrato!$B:$B,'Cadastro e Hi"&amp;"stórico'!$A283)-SUMIFS(Extrato!$H:$H,Extrato!$F:$F,""&lt;=""&amp;HLOOKUP(AD$278,dds!$2:$4,3,FALSE()),Extrato!$G:$G,'Cadastro e Histórico'!$A283))*AD120)))"),0.0)</f>
        <v>0</v>
      </c>
      <c r="AE283" s="448">
        <f>IFERROR(__xludf.DUMMYFUNCTION("ARRAYFORMULA(IF(OR($A283="""",$A283=0),0,IF(TODAY()&gt;EOMONTH(AE$278,0),HLOOKUP(""Close"",GOOGLEFINANCE($A283,""price"",EOMONTH(AE$278,0)),2,FALSE()),(SUMIFS(Extrato!$C:$C,Extrato!$A:$A,""&lt;=""&amp;HLOOKUP(AE$278,dds!$2:$4,3,FALSE()),Extrato!$B:$B,'Cadastro e Hi"&amp;"stórico'!$A283)-SUMIFS(Extrato!$H:$H,Extrato!$F:$F,""&lt;=""&amp;HLOOKUP(AE$278,dds!$2:$4,3,FALSE()),Extrato!$G:$G,'Cadastro e Histórico'!$A283))*AE120)))"),0.0)</f>
        <v>0</v>
      </c>
      <c r="AF283" s="448">
        <f>IFERROR(__xludf.DUMMYFUNCTION("ARRAYFORMULA(IF(OR($A283="""",$A283=0),0,IF(TODAY()&gt;EOMONTH(AF$278,0),HLOOKUP(""Close"",GOOGLEFINANCE($A283,""price"",EOMONTH(AF$278,0)),2,FALSE()),(SUMIFS(Extrato!$C:$C,Extrato!$A:$A,""&lt;=""&amp;HLOOKUP(AF$278,dds!$2:$4,3,FALSE()),Extrato!$B:$B,'Cadastro e Hi"&amp;"stórico'!$A283)-SUMIFS(Extrato!$H:$H,Extrato!$F:$F,""&lt;=""&amp;HLOOKUP(AF$278,dds!$2:$4,3,FALSE()),Extrato!$G:$G,'Cadastro e Histórico'!$A283))*AF120)))"),0.0)</f>
        <v>0</v>
      </c>
      <c r="AG283" s="448">
        <f>IFERROR(__xludf.DUMMYFUNCTION("ARRAYFORMULA(IF(OR($A283="""",$A283=0),0,IF(TODAY()&gt;EOMONTH(AG$278,0),HLOOKUP(""Close"",GOOGLEFINANCE($A283,""price"",EOMONTH(AG$278,0)),2,FALSE()),(SUMIFS(Extrato!$C:$C,Extrato!$A:$A,""&lt;=""&amp;HLOOKUP(AG$278,dds!$2:$4,3,FALSE()),Extrato!$B:$B,'Cadastro e Hi"&amp;"stórico'!$A283)-SUMIFS(Extrato!$H:$H,Extrato!$F:$F,""&lt;=""&amp;HLOOKUP(AG$278,dds!$2:$4,3,FALSE()),Extrato!$G:$G,'Cadastro e Histórico'!$A283))*AG120)))"),0.0)</f>
        <v>0</v>
      </c>
      <c r="AH283" s="448">
        <f>IFERROR(__xludf.DUMMYFUNCTION("ARRAYFORMULA(IF(OR($A283="""",$A283=0),0,IF(TODAY()&gt;EOMONTH(AH$278,0),HLOOKUP(""Close"",GOOGLEFINANCE($A283,""price"",EOMONTH(AH$278,0)),2,FALSE()),(SUMIFS(Extrato!$C:$C,Extrato!$A:$A,""&lt;=""&amp;HLOOKUP(AH$278,dds!$2:$4,3,FALSE()),Extrato!$B:$B,'Cadastro e Hi"&amp;"stórico'!$A283)-SUMIFS(Extrato!$H:$H,Extrato!$F:$F,""&lt;=""&amp;HLOOKUP(AH$278,dds!$2:$4,3,FALSE()),Extrato!$G:$G,'Cadastro e Histórico'!$A283))*AH120)))"),0.0)</f>
        <v>0</v>
      </c>
      <c r="AI283" s="448">
        <f>IFERROR(__xludf.DUMMYFUNCTION("ARRAYFORMULA(IF(OR($A283="""",$A283=0),0,IF(TODAY()&gt;EOMONTH(AI$278,0),HLOOKUP(""Close"",GOOGLEFINANCE($A283,""price"",EOMONTH(AI$278,0)),2,FALSE()),(SUMIFS(Extrato!$C:$C,Extrato!$A:$A,""&lt;=""&amp;HLOOKUP(AI$278,dds!$2:$4,3,FALSE()),Extrato!$B:$B,'Cadastro e Hi"&amp;"stórico'!$A283)-SUMIFS(Extrato!$H:$H,Extrato!$F:$F,""&lt;=""&amp;HLOOKUP(AI$278,dds!$2:$4,3,FALSE()),Extrato!$G:$G,'Cadastro e Histórico'!$A283))*AI120)))"),0.0)</f>
        <v>0</v>
      </c>
      <c r="AJ283" s="448">
        <f>IFERROR(__xludf.DUMMYFUNCTION("ARRAYFORMULA(IF(OR($A283="""",$A283=0),0,IF(TODAY()&gt;EOMONTH(AJ$278,0),HLOOKUP(""Close"",GOOGLEFINANCE($A283,""price"",EOMONTH(AJ$278,0)),2,FALSE()),(SUMIFS(Extrato!$C:$C,Extrato!$A:$A,""&lt;=""&amp;HLOOKUP(AJ$278,dds!$2:$4,3,FALSE()),Extrato!$B:$B,'Cadastro e Hi"&amp;"stórico'!$A283)-SUMIFS(Extrato!$H:$H,Extrato!$F:$F,""&lt;=""&amp;HLOOKUP(AJ$278,dds!$2:$4,3,FALSE()),Extrato!$G:$G,'Cadastro e Histórico'!$A283))*AJ120)))"),0.0)</f>
        <v>0</v>
      </c>
      <c r="AK283" s="448">
        <f>IFERROR(__xludf.DUMMYFUNCTION("ARRAYFORMULA(IF(OR($A283="""",$A283=0),0,IF(TODAY()&gt;EOMONTH(AK$278,0),HLOOKUP(""Close"",GOOGLEFINANCE($A283,""price"",EOMONTH(AK$278,0)),2,FALSE()),(SUMIFS(Extrato!$C:$C,Extrato!$A:$A,""&lt;=""&amp;HLOOKUP(AK$278,dds!$2:$4,3,FALSE()),Extrato!$B:$B,'Cadastro e Hi"&amp;"stórico'!$A283)-SUMIFS(Extrato!$H:$H,Extrato!$F:$F,""&lt;=""&amp;HLOOKUP(AK$278,dds!$2:$4,3,FALSE()),Extrato!$G:$G,'Cadastro e Histórico'!$A283))*AK120)))"),0.0)</f>
        <v>0</v>
      </c>
      <c r="AL283" s="448">
        <f>IFERROR(__xludf.DUMMYFUNCTION("ARRAYFORMULA(IF(OR($A283="""",$A283=0),0,IF(TODAY()&gt;EOMONTH(AL$278,0),HLOOKUP(""Close"",GOOGLEFINANCE($A283,""price"",EOMONTH(AL$278,0)),2,FALSE()),(SUMIFS(Extrato!$C:$C,Extrato!$A:$A,""&lt;=""&amp;HLOOKUP(AL$278,dds!$2:$4,3,FALSE()),Extrato!$B:$B,'Cadastro e Hi"&amp;"stórico'!$A283)-SUMIFS(Extrato!$H:$H,Extrato!$F:$F,""&lt;=""&amp;HLOOKUP(AL$278,dds!$2:$4,3,FALSE()),Extrato!$G:$G,'Cadastro e Histórico'!$A283))*AL120)))"),0.0)</f>
        <v>0</v>
      </c>
      <c r="AM283" s="448">
        <f>IFERROR(__xludf.DUMMYFUNCTION("ARRAYFORMULA(IF(OR($A283="""",$A283=0),0,IF(TODAY()&gt;EOMONTH(AM$278,0),HLOOKUP(""Close"",GOOGLEFINANCE($A283,""price"",EOMONTH(AM$278,0)),2,FALSE()),(SUMIFS(Extrato!$C:$C,Extrato!$A:$A,""&lt;=""&amp;HLOOKUP(AM$278,dds!$2:$4,3,FALSE()),Extrato!$B:$B,'Cadastro e Hi"&amp;"stórico'!$A283)-SUMIFS(Extrato!$H:$H,Extrato!$F:$F,""&lt;=""&amp;HLOOKUP(AM$278,dds!$2:$4,3,FALSE()),Extrato!$G:$G,'Cadastro e Histórico'!$A283))*AM120)))"),0.0)</f>
        <v>0</v>
      </c>
      <c r="AN283" s="448">
        <f>IFERROR(__xludf.DUMMYFUNCTION("ARRAYFORMULA(IF(OR($A283="""",$A283=0),0,IF(TODAY()&gt;EOMONTH(AN$278,0),HLOOKUP(""Close"",GOOGLEFINANCE($A283,""price"",EOMONTH(AN$278,0)),2,FALSE()),(SUMIFS(Extrato!$C:$C,Extrato!$A:$A,""&lt;=""&amp;HLOOKUP(AN$278,dds!$2:$4,3,FALSE()),Extrato!$B:$B,'Cadastro e Hi"&amp;"stórico'!$A283)-SUMIFS(Extrato!$H:$H,Extrato!$F:$F,""&lt;=""&amp;HLOOKUP(AN$278,dds!$2:$4,3,FALSE()),Extrato!$G:$G,'Cadastro e Histórico'!$A283))*AN120)))"),0.0)</f>
        <v>0</v>
      </c>
      <c r="AO283" s="448">
        <f>IFERROR(__xludf.DUMMYFUNCTION("ARRAYFORMULA(IF(OR($A283="""",$A283=0),0,IF(TODAY()&gt;EOMONTH(AO$278,0),HLOOKUP(""Close"",GOOGLEFINANCE($A283,""price"",EOMONTH(AO$278,0)),2,FALSE()),(SUMIFS(Extrato!$C:$C,Extrato!$A:$A,""&lt;=""&amp;HLOOKUP(AO$278,dds!$2:$4,3,FALSE()),Extrato!$B:$B,'Cadastro e Hi"&amp;"stórico'!$A283)-SUMIFS(Extrato!$H:$H,Extrato!$F:$F,""&lt;=""&amp;HLOOKUP(AO$278,dds!$2:$4,3,FALSE()),Extrato!$G:$G,'Cadastro e Histórico'!$A283))*AO120)))"),0.0)</f>
        <v>0</v>
      </c>
      <c r="AP283" s="448">
        <f>IFERROR(__xludf.DUMMYFUNCTION("ARRAYFORMULA(IF(OR($A283="""",$A283=0),0,IF(TODAY()&gt;EOMONTH(AP$278,0),HLOOKUP(""Close"",GOOGLEFINANCE($A283,""price"",EOMONTH(AP$278,0)),2,FALSE()),(SUMIFS(Extrato!$C:$C,Extrato!$A:$A,""&lt;=""&amp;HLOOKUP(AP$278,dds!$2:$4,3,FALSE()),Extrato!$B:$B,'Cadastro e Hi"&amp;"stórico'!$A283)-SUMIFS(Extrato!$H:$H,Extrato!$F:$F,""&lt;=""&amp;HLOOKUP(AP$278,dds!$2:$4,3,FALSE()),Extrato!$G:$G,'Cadastro e Histórico'!$A283))*AP120)))"),0.0)</f>
        <v>0</v>
      </c>
      <c r="AQ283" s="448">
        <f>IFERROR(__xludf.DUMMYFUNCTION("ARRAYFORMULA(IF(OR($A283="""",$A283=0),0,IF(TODAY()&gt;EOMONTH(AQ$278,0),HLOOKUP(""Close"",GOOGLEFINANCE($A283,""price"",EOMONTH(AQ$278,0)),2,FALSE()),(SUMIFS(Extrato!$C:$C,Extrato!$A:$A,""&lt;=""&amp;HLOOKUP(AQ$278,dds!$2:$4,3,FALSE()),Extrato!$B:$B,'Cadastro e Hi"&amp;"stórico'!$A283)-SUMIFS(Extrato!$H:$H,Extrato!$F:$F,""&lt;=""&amp;HLOOKUP(AQ$278,dds!$2:$4,3,FALSE()),Extrato!$G:$G,'Cadastro e Histórico'!$A283))*AQ120)))"),0.0)</f>
        <v>0</v>
      </c>
      <c r="AR283" s="448">
        <f>IFERROR(__xludf.DUMMYFUNCTION("ARRAYFORMULA(IF(OR($A283="""",$A283=0),0,IF(TODAY()&gt;EOMONTH(AR$278,0),HLOOKUP(""Close"",GOOGLEFINANCE($A283,""price"",EOMONTH(AR$278,0)),2,FALSE()),(SUMIFS(Extrato!$C:$C,Extrato!$A:$A,""&lt;=""&amp;HLOOKUP(AR$278,dds!$2:$4,3,FALSE()),Extrato!$B:$B,'Cadastro e Hi"&amp;"stórico'!$A283)-SUMIFS(Extrato!$H:$H,Extrato!$F:$F,""&lt;=""&amp;HLOOKUP(AR$278,dds!$2:$4,3,FALSE()),Extrato!$G:$G,'Cadastro e Histórico'!$A283))*AR120)))"),0.0)</f>
        <v>0</v>
      </c>
      <c r="AS283" s="448">
        <f>IFERROR(__xludf.DUMMYFUNCTION("ARRAYFORMULA(IF(OR($A283="""",$A283=0),0,IF(TODAY()&gt;EOMONTH(AS$278,0),HLOOKUP(""Close"",GOOGLEFINANCE($A283,""price"",EOMONTH(AS$278,0)),2,FALSE()),(SUMIFS(Extrato!$C:$C,Extrato!$A:$A,""&lt;=""&amp;HLOOKUP(AS$278,dds!$2:$4,3,FALSE()),Extrato!$B:$B,'Cadastro e Hi"&amp;"stórico'!$A283)-SUMIFS(Extrato!$H:$H,Extrato!$F:$F,""&lt;=""&amp;HLOOKUP(AS$278,dds!$2:$4,3,FALSE()),Extrato!$G:$G,'Cadastro e Histórico'!$A283))*AS120)))"),0.0)</f>
        <v>0</v>
      </c>
      <c r="AT283" s="448">
        <f>IFERROR(__xludf.DUMMYFUNCTION("ARRAYFORMULA(IF(OR($A283="""",$A283=0),0,IF(TODAY()&gt;EOMONTH(AT$278,0),HLOOKUP(""Close"",GOOGLEFINANCE($A283,""price"",EOMONTH(AT$278,0)),2,FALSE()),(SUMIFS(Extrato!$C:$C,Extrato!$A:$A,""&lt;=""&amp;HLOOKUP(AT$278,dds!$2:$4,3,FALSE()),Extrato!$B:$B,'Cadastro e Hi"&amp;"stórico'!$A283)-SUMIFS(Extrato!$H:$H,Extrato!$F:$F,""&lt;=""&amp;HLOOKUP(AT$278,dds!$2:$4,3,FALSE()),Extrato!$G:$G,'Cadastro e Histórico'!$A283))*AT120)))"),0.0)</f>
        <v>0</v>
      </c>
      <c r="AU283" s="448">
        <f>IFERROR(__xludf.DUMMYFUNCTION("ARRAYFORMULA(IF(OR($A283="""",$A283=0),0,IF(TODAY()&gt;EOMONTH(AU$278,0),HLOOKUP(""Close"",GOOGLEFINANCE($A283,""price"",EOMONTH(AU$278,0)),2,FALSE()),(SUMIFS(Extrato!$C:$C,Extrato!$A:$A,""&lt;=""&amp;HLOOKUP(AU$278,dds!$2:$4,3,FALSE()),Extrato!$B:$B,'Cadastro e Hi"&amp;"stórico'!$A283)-SUMIFS(Extrato!$H:$H,Extrato!$F:$F,""&lt;=""&amp;HLOOKUP(AU$278,dds!$2:$4,3,FALSE()),Extrato!$G:$G,'Cadastro e Histórico'!$A283))*AU120)))"),0.0)</f>
        <v>0</v>
      </c>
      <c r="AV283" s="448">
        <f>IFERROR(__xludf.DUMMYFUNCTION("ARRAYFORMULA(IF(OR($A283="""",$A283=0),0,IF(TODAY()&gt;EOMONTH(AV$278,0),HLOOKUP(""Close"",GOOGLEFINANCE($A283,""price"",EOMONTH(AV$278,0)),2,FALSE()),(SUMIFS(Extrato!$C:$C,Extrato!$A:$A,""&lt;=""&amp;HLOOKUP(AV$278,dds!$2:$4,3,FALSE()),Extrato!$B:$B,'Cadastro e Hi"&amp;"stórico'!$A283)-SUMIFS(Extrato!$H:$H,Extrato!$F:$F,""&lt;=""&amp;HLOOKUP(AV$278,dds!$2:$4,3,FALSE()),Extrato!$G:$G,'Cadastro e Histórico'!$A283))*AV120)))"),0.0)</f>
        <v>0</v>
      </c>
      <c r="AW283" s="448">
        <f>IFERROR(__xludf.DUMMYFUNCTION("ARRAYFORMULA(IF(OR($A283="""",$A283=0),0,IF(TODAY()&gt;EOMONTH(AW$278,0),HLOOKUP(""Close"",GOOGLEFINANCE($A283,""price"",EOMONTH(AW$278,0)),2,FALSE()),(SUMIFS(Extrato!$C:$C,Extrato!$A:$A,""&lt;=""&amp;HLOOKUP(AW$278,dds!$2:$4,3,FALSE()),Extrato!$B:$B,'Cadastro e Hi"&amp;"stórico'!$A283)-SUMIFS(Extrato!$H:$H,Extrato!$F:$F,""&lt;=""&amp;HLOOKUP(AW$278,dds!$2:$4,3,FALSE()),Extrato!$G:$G,'Cadastro e Histórico'!$A283))*AW120)))"),0.0)</f>
        <v>0</v>
      </c>
      <c r="AX283" s="448">
        <f>IFERROR(__xludf.DUMMYFUNCTION("ARRAYFORMULA(IF(OR($A283="""",$A283=0),0,IF(TODAY()&gt;EOMONTH(AX$278,0),HLOOKUP(""Close"",GOOGLEFINANCE($A283,""price"",EOMONTH(AX$278,0)),2,FALSE()),(SUMIFS(Extrato!$C:$C,Extrato!$A:$A,""&lt;=""&amp;HLOOKUP(AX$278,dds!$2:$4,3,FALSE()),Extrato!$B:$B,'Cadastro e Hi"&amp;"stórico'!$A283)-SUMIFS(Extrato!$H:$H,Extrato!$F:$F,""&lt;=""&amp;HLOOKUP(AX$278,dds!$2:$4,3,FALSE()),Extrato!$G:$G,'Cadastro e Histórico'!$A283))*AX120)))"),0.0)</f>
        <v>0</v>
      </c>
      <c r="AY283" s="448">
        <f>IFERROR(__xludf.DUMMYFUNCTION("ARRAYFORMULA(IF(OR($A283="""",$A283=0),0,IF(TODAY()&gt;EOMONTH(AY$278,0),HLOOKUP(""Close"",GOOGLEFINANCE($A283,""price"",EOMONTH(AY$278,0)),2,FALSE()),(SUMIFS(Extrato!$C:$C,Extrato!$A:$A,""&lt;=""&amp;HLOOKUP(AY$278,dds!$2:$4,3,FALSE()),Extrato!$B:$B,'Cadastro e Hi"&amp;"stórico'!$A283)-SUMIFS(Extrato!$H:$H,Extrato!$F:$F,""&lt;=""&amp;HLOOKUP(AY$278,dds!$2:$4,3,FALSE()),Extrato!$G:$G,'Cadastro e Histórico'!$A283))*AY120)))"),0.0)</f>
        <v>0</v>
      </c>
      <c r="AZ283" s="448">
        <f>IFERROR(__xludf.DUMMYFUNCTION("ARRAYFORMULA(IF(OR($A283="""",$A283=0),0,IF(TODAY()&gt;EOMONTH(AZ$278,0),HLOOKUP(""Close"",GOOGLEFINANCE($A283,""price"",EOMONTH(AZ$278,0)),2,FALSE()),(SUMIFS(Extrato!$C:$C,Extrato!$A:$A,""&lt;=""&amp;HLOOKUP(AZ$278,dds!$2:$4,3,FALSE()),Extrato!$B:$B,'Cadastro e Hi"&amp;"stórico'!$A283)-SUMIFS(Extrato!$H:$H,Extrato!$F:$F,""&lt;=""&amp;HLOOKUP(AZ$278,dds!$2:$4,3,FALSE()),Extrato!$G:$G,'Cadastro e Histórico'!$A283))*AZ120)))"),0.0)</f>
        <v>0</v>
      </c>
      <c r="BA283" s="448">
        <f>IFERROR(__xludf.DUMMYFUNCTION("ARRAYFORMULA(IF(OR($A283="""",$A283=0),0,IF(TODAY()&gt;EOMONTH(BA$278,0),HLOOKUP(""Close"",GOOGLEFINANCE($A283,""price"",EOMONTH(BA$278,0)),2,FALSE()),(SUMIFS(Extrato!$C:$C,Extrato!$A:$A,""&lt;=""&amp;HLOOKUP(BA$278,dds!$2:$4,3,FALSE()),Extrato!$B:$B,'Cadastro e Hi"&amp;"stórico'!$A283)-SUMIFS(Extrato!$H:$H,Extrato!$F:$F,""&lt;=""&amp;HLOOKUP(BA$278,dds!$2:$4,3,FALSE()),Extrato!$G:$G,'Cadastro e Histórico'!$A283))*BA120)))"),0.0)</f>
        <v>0</v>
      </c>
      <c r="BB283" s="448">
        <f>IFERROR(__xludf.DUMMYFUNCTION("ARRAYFORMULA(IF(OR($A283="""",$A283=0),0,IF(TODAY()&gt;EOMONTH(BB$278,0),HLOOKUP(""Close"",GOOGLEFINANCE($A283,""price"",EOMONTH(BB$278,0)),2,FALSE()),(SUMIFS(Extrato!$C:$C,Extrato!$A:$A,""&lt;=""&amp;HLOOKUP(BB$278,dds!$2:$4,3,FALSE()),Extrato!$B:$B,'Cadastro e Hi"&amp;"stórico'!$A283)-SUMIFS(Extrato!$H:$H,Extrato!$F:$F,""&lt;=""&amp;HLOOKUP(BB$278,dds!$2:$4,3,FALSE()),Extrato!$G:$G,'Cadastro e Histórico'!$A283))*BB120)))"),0.0)</f>
        <v>0</v>
      </c>
      <c r="BC283" s="448">
        <f>IFERROR(__xludf.DUMMYFUNCTION("ARRAYFORMULA(IF(OR($A283="""",$A283=0),0,IF(TODAY()&gt;EOMONTH(BC$278,0),HLOOKUP(""Close"",GOOGLEFINANCE($A283,""price"",EOMONTH(BC$278,0)),2,FALSE()),(SUMIFS(Extrato!$C:$C,Extrato!$A:$A,""&lt;=""&amp;HLOOKUP(BC$278,dds!$2:$4,3,FALSE()),Extrato!$B:$B,'Cadastro e Hi"&amp;"stórico'!$A283)-SUMIFS(Extrato!$H:$H,Extrato!$F:$F,""&lt;=""&amp;HLOOKUP(BC$278,dds!$2:$4,3,FALSE()),Extrato!$G:$G,'Cadastro e Histórico'!$A283))*BC120)))"),0.0)</f>
        <v>0</v>
      </c>
      <c r="BD283" s="448">
        <f>IFERROR(__xludf.DUMMYFUNCTION("ARRAYFORMULA(IF(OR($A283="""",$A283=0),0,IF(TODAY()&gt;EOMONTH(BD$278,0),HLOOKUP(""Close"",GOOGLEFINANCE($A283,""price"",EOMONTH(BD$278,0)),2,FALSE()),(SUMIFS(Extrato!$C:$C,Extrato!$A:$A,""&lt;=""&amp;HLOOKUP(BD$278,dds!$2:$4,3,FALSE()),Extrato!$B:$B,'Cadastro e Hi"&amp;"stórico'!$A283)-SUMIFS(Extrato!$H:$H,Extrato!$F:$F,""&lt;=""&amp;HLOOKUP(BD$278,dds!$2:$4,3,FALSE()),Extrato!$G:$G,'Cadastro e Histórico'!$A283))*BD120)))"),0.0)</f>
        <v>0</v>
      </c>
      <c r="BE283" s="448">
        <f>IFERROR(__xludf.DUMMYFUNCTION("ARRAYFORMULA(IF(OR($A283="""",$A283=0),0,IF(TODAY()&gt;EOMONTH(BE$278,0),HLOOKUP(""Close"",GOOGLEFINANCE($A283,""price"",EOMONTH(BE$278,0)),2,FALSE()),(SUMIFS(Extrato!$C:$C,Extrato!$A:$A,""&lt;=""&amp;HLOOKUP(BE$278,dds!$2:$4,3,FALSE()),Extrato!$B:$B,'Cadastro e Hi"&amp;"stórico'!$A283)-SUMIFS(Extrato!$H:$H,Extrato!$F:$F,""&lt;=""&amp;HLOOKUP(BE$278,dds!$2:$4,3,FALSE()),Extrato!$G:$G,'Cadastro e Histórico'!$A283))*BE120)))"),0.0)</f>
        <v>0</v>
      </c>
      <c r="BF283" s="448">
        <f>IFERROR(__xludf.DUMMYFUNCTION("ARRAYFORMULA(IF(OR($A283="""",$A283=0),0,IF(TODAY()&gt;EOMONTH(BF$278,0),HLOOKUP(""Close"",GOOGLEFINANCE($A283,""price"",EOMONTH(BF$278,0)),2,FALSE()),(SUMIFS(Extrato!$C:$C,Extrato!$A:$A,""&lt;=""&amp;HLOOKUP(BF$278,dds!$2:$4,3,FALSE()),Extrato!$B:$B,'Cadastro e Hi"&amp;"stórico'!$A283)-SUMIFS(Extrato!$H:$H,Extrato!$F:$F,""&lt;=""&amp;HLOOKUP(BF$278,dds!$2:$4,3,FALSE()),Extrato!$G:$G,'Cadastro e Histórico'!$A283))*BF120)))"),0.0)</f>
        <v>0</v>
      </c>
      <c r="BG283" s="448">
        <f>IFERROR(__xludf.DUMMYFUNCTION("ARRAYFORMULA(IF(OR($A283="""",$A283=0),0,IF(TODAY()&gt;EOMONTH(BG$278,0),HLOOKUP(""Close"",GOOGLEFINANCE($A283,""price"",EOMONTH(BG$278,0)),2,FALSE()),(SUMIFS(Extrato!$C:$C,Extrato!$A:$A,""&lt;=""&amp;HLOOKUP(BG$278,dds!$2:$4,3,FALSE()),Extrato!$B:$B,'Cadastro e Hi"&amp;"stórico'!$A283)-SUMIFS(Extrato!$H:$H,Extrato!$F:$F,""&lt;=""&amp;HLOOKUP(BG$278,dds!$2:$4,3,FALSE()),Extrato!$G:$G,'Cadastro e Histórico'!$A283))*BG120)))"),0.0)</f>
        <v>0</v>
      </c>
      <c r="BH283" s="448">
        <f>IFERROR(__xludf.DUMMYFUNCTION("ARRAYFORMULA(IF(OR($A283="""",$A283=0),0,IF(TODAY()&gt;EOMONTH(BH$278,0),HLOOKUP(""Close"",GOOGLEFINANCE($A283,""price"",EOMONTH(BH$278,0)),2,FALSE()),(SUMIFS(Extrato!$C:$C,Extrato!$A:$A,""&lt;=""&amp;HLOOKUP(BH$278,dds!$2:$4,3,FALSE()),Extrato!$B:$B,'Cadastro e Hi"&amp;"stórico'!$A283)-SUMIFS(Extrato!$H:$H,Extrato!$F:$F,""&lt;=""&amp;HLOOKUP(BH$278,dds!$2:$4,3,FALSE()),Extrato!$G:$G,'Cadastro e Histórico'!$A283))*BH120)))"),0.0)</f>
        <v>0</v>
      </c>
      <c r="BI283" s="448">
        <f>IFERROR(__xludf.DUMMYFUNCTION("ARRAYFORMULA(IF(OR($A283="""",$A283=0),0,IF(TODAY()&gt;EOMONTH(BI$278,0),HLOOKUP(""Close"",GOOGLEFINANCE($A283,""price"",EOMONTH(BI$278,0)),2,FALSE()),(SUMIFS(Extrato!$C:$C,Extrato!$A:$A,""&lt;=""&amp;HLOOKUP(BI$278,dds!$2:$4,3,FALSE()),Extrato!$B:$B,'Cadastro e Hi"&amp;"stórico'!$A283)-SUMIFS(Extrato!$H:$H,Extrato!$F:$F,""&lt;=""&amp;HLOOKUP(BI$278,dds!$2:$4,3,FALSE()),Extrato!$G:$G,'Cadastro e Histórico'!$A283))*BI120)))"),0.0)</f>
        <v>0</v>
      </c>
      <c r="BJ283" s="448">
        <f>IFERROR(__xludf.DUMMYFUNCTION("ARRAYFORMULA(IF(OR($A283="""",$A283=0),0,IF(TODAY()&gt;EOMONTH(BJ$278,0),HLOOKUP(""Close"",GOOGLEFINANCE($A283,""price"",EOMONTH(BJ$278,0)),2,FALSE()),(SUMIFS(Extrato!$C:$C,Extrato!$A:$A,""&lt;=""&amp;HLOOKUP(BJ$278,dds!$2:$4,3,FALSE()),Extrato!$B:$B,'Cadastro e Hi"&amp;"stórico'!$A283)-SUMIFS(Extrato!$H:$H,Extrato!$F:$F,""&lt;=""&amp;HLOOKUP(BJ$278,dds!$2:$4,3,FALSE()),Extrato!$G:$G,'Cadastro e Histórico'!$A283))*BJ120)))"),0.0)</f>
        <v>0</v>
      </c>
      <c r="BK283" s="448">
        <f>IFERROR(__xludf.DUMMYFUNCTION("ARRAYFORMULA(IF(OR($A283="""",$A283=0),0,IF(TODAY()&gt;EOMONTH(BK$278,0),HLOOKUP(""Close"",GOOGLEFINANCE($A283,""price"",EOMONTH(BK$278,0)),2,FALSE()),(SUMIFS(Extrato!$C:$C,Extrato!$A:$A,""&lt;=""&amp;HLOOKUP(BK$278,dds!$2:$4,3,FALSE()),Extrato!$B:$B,'Cadastro e Hi"&amp;"stórico'!$A283)-SUMIFS(Extrato!$H:$H,Extrato!$F:$F,""&lt;=""&amp;HLOOKUP(BK$278,dds!$2:$4,3,FALSE()),Extrato!$G:$G,'Cadastro e Histórico'!$A283))*BK120)))"),0.0)</f>
        <v>0</v>
      </c>
      <c r="BL283" s="448">
        <f>IFERROR(__xludf.DUMMYFUNCTION("ARRAYFORMULA(IF(OR($A283="""",$A283=0),0,IF(TODAY()&gt;EOMONTH(BL$278,0),HLOOKUP(""Close"",GOOGLEFINANCE($A283,""price"",EOMONTH(BL$278,0)),2,FALSE()),(SUMIFS(Extrato!$C:$C,Extrato!$A:$A,""&lt;=""&amp;HLOOKUP(BL$278,dds!$2:$4,3,FALSE()),Extrato!$B:$B,'Cadastro e Hi"&amp;"stórico'!$A283)-SUMIFS(Extrato!$H:$H,Extrato!$F:$F,""&lt;=""&amp;HLOOKUP(BL$278,dds!$2:$4,3,FALSE()),Extrato!$G:$G,'Cadastro e Histórico'!$A283))*BL120)))"),0.0)</f>
        <v>0</v>
      </c>
    </row>
    <row r="284" ht="14.25" customHeight="1">
      <c r="A284" s="450"/>
      <c r="B284" s="450"/>
      <c r="E284" s="448">
        <f>IFERROR(__xludf.DUMMYFUNCTION("ARRAYFORMULA(IF(OR($A284="""",$A284=0),0,IF(TODAY()&gt;EOMONTH(E$278,0),HLOOKUP(""Close"",GOOGLEFINANCE($A284,""price"",EOMONTH(E$278,0)),2,FALSE()),(SUMIFS(Extrato!$C:$C,Extrato!$A:$A,""&lt;=""&amp;HLOOKUP(E$278,dds!$2:$4,3,FALSE()),Extrato!$B:$B,'Cadastro e Histó"&amp;"rico'!$A284)-SUMIFS(Extrato!$H:$H,Extrato!$F:$F,""&lt;=""&amp;HLOOKUP(E$278,dds!$2:$4,3,FALSE()),Extrato!$G:$G,'Cadastro e Histórico'!$A284))*E121)))"),0.0)</f>
        <v>0</v>
      </c>
      <c r="F284" s="448">
        <f>IFERROR(__xludf.DUMMYFUNCTION("ARRAYFORMULA(IF(OR($A284="""",$A284=0),0,IF(TODAY()&gt;EOMONTH(F$278,0),HLOOKUP(""Close"",GOOGLEFINANCE($A284,""price"",EOMONTH(F$278,0)),2,FALSE()),(SUMIFS(Extrato!$C:$C,Extrato!$A:$A,""&lt;=""&amp;HLOOKUP(F$278,dds!$2:$4,3,FALSE()),Extrato!$B:$B,'Cadastro e Histó"&amp;"rico'!$A284)-SUMIFS(Extrato!$H:$H,Extrato!$F:$F,""&lt;=""&amp;HLOOKUP(F$278,dds!$2:$4,3,FALSE()),Extrato!$G:$G,'Cadastro e Histórico'!$A284))*F121)))"),0.0)</f>
        <v>0</v>
      </c>
      <c r="G284" s="448">
        <f>IFERROR(__xludf.DUMMYFUNCTION("ARRAYFORMULA(IF(OR($A284="""",$A284=0),0,IF(TODAY()&gt;EOMONTH(G$278,0),HLOOKUP(""Close"",GOOGLEFINANCE($A284,""price"",EOMONTH(G$278,0)),2,FALSE()),(SUMIFS(Extrato!$C:$C,Extrato!$A:$A,""&lt;=""&amp;HLOOKUP(G$278,dds!$2:$4,3,FALSE()),Extrato!$B:$B,'Cadastro e Histó"&amp;"rico'!$A284)-SUMIFS(Extrato!$H:$H,Extrato!$F:$F,""&lt;=""&amp;HLOOKUP(G$278,dds!$2:$4,3,FALSE()),Extrato!$G:$G,'Cadastro e Histórico'!$A284))*G121)))"),0.0)</f>
        <v>0</v>
      </c>
      <c r="H284" s="448">
        <f>IFERROR(__xludf.DUMMYFUNCTION("ARRAYFORMULA(IF(OR($A284="""",$A284=0),0,IF(TODAY()&gt;EOMONTH(H$278,0),HLOOKUP(""Close"",GOOGLEFINANCE($A284,""price"",EOMONTH(H$278,0)),2,FALSE()),(SUMIFS(Extrato!$C:$C,Extrato!$A:$A,""&lt;=""&amp;HLOOKUP(H$278,dds!$2:$4,3,FALSE()),Extrato!$B:$B,'Cadastro e Histó"&amp;"rico'!$A284)-SUMIFS(Extrato!$H:$H,Extrato!$F:$F,""&lt;=""&amp;HLOOKUP(H$278,dds!$2:$4,3,FALSE()),Extrato!$G:$G,'Cadastro e Histórico'!$A284))*H121)))"),0.0)</f>
        <v>0</v>
      </c>
      <c r="I284" s="448">
        <f>IFERROR(__xludf.DUMMYFUNCTION("ARRAYFORMULA(IF(OR($A284="""",$A284=0),0,IF(TODAY()&gt;EOMONTH(I$278,0),HLOOKUP(""Close"",GOOGLEFINANCE($A284,""price"",EOMONTH(I$278,0)),2,FALSE()),(SUMIFS(Extrato!$C:$C,Extrato!$A:$A,""&lt;=""&amp;HLOOKUP(I$278,dds!$2:$4,3,FALSE()),Extrato!$B:$B,'Cadastro e Histó"&amp;"rico'!$A284)-SUMIFS(Extrato!$H:$H,Extrato!$F:$F,""&lt;=""&amp;HLOOKUP(I$278,dds!$2:$4,3,FALSE()),Extrato!$G:$G,'Cadastro e Histórico'!$A284))*I121)))"),0.0)</f>
        <v>0</v>
      </c>
      <c r="J284" s="448">
        <f>IFERROR(__xludf.DUMMYFUNCTION("ARRAYFORMULA(IF(OR($A284="""",$A284=0),0,IF(TODAY()&gt;EOMONTH(J$278,0),HLOOKUP(""Close"",GOOGLEFINANCE($A284,""price"",EOMONTH(J$278,0)),2,FALSE()),(SUMIFS(Extrato!$C:$C,Extrato!$A:$A,""&lt;=""&amp;HLOOKUP(J$278,dds!$2:$4,3,FALSE()),Extrato!$B:$B,'Cadastro e Histó"&amp;"rico'!$A284)-SUMIFS(Extrato!$H:$H,Extrato!$F:$F,""&lt;=""&amp;HLOOKUP(J$278,dds!$2:$4,3,FALSE()),Extrato!$G:$G,'Cadastro e Histórico'!$A284))*J121)))"),0.0)</f>
        <v>0</v>
      </c>
      <c r="K284" s="448">
        <f>IFERROR(__xludf.DUMMYFUNCTION("ARRAYFORMULA(IF(OR($A284="""",$A284=0),0,IF(TODAY()&gt;EOMONTH(K$278,0),HLOOKUP(""Close"",GOOGLEFINANCE($A284,""price"",EOMONTH(K$278,0)),2,FALSE()),(SUMIFS(Extrato!$C:$C,Extrato!$A:$A,""&lt;=""&amp;HLOOKUP(K$278,dds!$2:$4,3,FALSE()),Extrato!$B:$B,'Cadastro e Histó"&amp;"rico'!$A284)-SUMIFS(Extrato!$H:$H,Extrato!$F:$F,""&lt;=""&amp;HLOOKUP(K$278,dds!$2:$4,3,FALSE()),Extrato!$G:$G,'Cadastro e Histórico'!$A284))*K121)))"),0.0)</f>
        <v>0</v>
      </c>
      <c r="L284" s="448">
        <f>IFERROR(__xludf.DUMMYFUNCTION("ARRAYFORMULA(IF(OR($A284="""",$A284=0),0,IF(TODAY()&gt;EOMONTH(L$278,0),HLOOKUP(""Close"",GOOGLEFINANCE($A284,""price"",EOMONTH(L$278,0)),2,FALSE()),(SUMIFS(Extrato!$C:$C,Extrato!$A:$A,""&lt;=""&amp;HLOOKUP(L$278,dds!$2:$4,3,FALSE()),Extrato!$B:$B,'Cadastro e Histó"&amp;"rico'!$A284)-SUMIFS(Extrato!$H:$H,Extrato!$F:$F,""&lt;=""&amp;HLOOKUP(L$278,dds!$2:$4,3,FALSE()),Extrato!$G:$G,'Cadastro e Histórico'!$A284))*L121)))"),0.0)</f>
        <v>0</v>
      </c>
      <c r="M284" s="448">
        <f>IFERROR(__xludf.DUMMYFUNCTION("ARRAYFORMULA(IF(OR($A284="""",$A284=0),0,IF(TODAY()&gt;EOMONTH(M$278,0),HLOOKUP(""Close"",GOOGLEFINANCE($A284,""price"",EOMONTH(M$278,0)),2,FALSE()),(SUMIFS(Extrato!$C:$C,Extrato!$A:$A,""&lt;=""&amp;HLOOKUP(M$278,dds!$2:$4,3,FALSE()),Extrato!$B:$B,'Cadastro e Histó"&amp;"rico'!$A284)-SUMIFS(Extrato!$H:$H,Extrato!$F:$F,""&lt;=""&amp;HLOOKUP(M$278,dds!$2:$4,3,FALSE()),Extrato!$G:$G,'Cadastro e Histórico'!$A284))*M121)))"),0.0)</f>
        <v>0</v>
      </c>
      <c r="N284" s="448">
        <f>IFERROR(__xludf.DUMMYFUNCTION("ARRAYFORMULA(IF(OR($A284="""",$A284=0),0,IF(TODAY()&gt;EOMONTH(N$278,0),HLOOKUP(""Close"",GOOGLEFINANCE($A284,""price"",EOMONTH(N$278,0)),2,FALSE()),(SUMIFS(Extrato!$C:$C,Extrato!$A:$A,""&lt;=""&amp;HLOOKUP(N$278,dds!$2:$4,3,FALSE()),Extrato!$B:$B,'Cadastro e Histó"&amp;"rico'!$A284)-SUMIFS(Extrato!$H:$H,Extrato!$F:$F,""&lt;=""&amp;HLOOKUP(N$278,dds!$2:$4,3,FALSE()),Extrato!$G:$G,'Cadastro e Histórico'!$A284))*N121)))"),0.0)</f>
        <v>0</v>
      </c>
      <c r="O284" s="448">
        <f>IFERROR(__xludf.DUMMYFUNCTION("ARRAYFORMULA(IF(OR($A284="""",$A284=0),0,IF(TODAY()&gt;EOMONTH(O$278,0),HLOOKUP(""Close"",GOOGLEFINANCE($A284,""price"",EOMONTH(O$278,0)),2,FALSE()),(SUMIFS(Extrato!$C:$C,Extrato!$A:$A,""&lt;=""&amp;HLOOKUP(O$278,dds!$2:$4,3,FALSE()),Extrato!$B:$B,'Cadastro e Histó"&amp;"rico'!$A284)-SUMIFS(Extrato!$H:$H,Extrato!$F:$F,""&lt;=""&amp;HLOOKUP(O$278,dds!$2:$4,3,FALSE()),Extrato!$G:$G,'Cadastro e Histórico'!$A284))*O121)))"),0.0)</f>
        <v>0</v>
      </c>
      <c r="P284" s="448">
        <f>IFERROR(__xludf.DUMMYFUNCTION("ARRAYFORMULA(IF(OR($A284="""",$A284=0),0,IF(TODAY()&gt;EOMONTH(P$278,0),HLOOKUP(""Close"",GOOGLEFINANCE($A284,""price"",EOMONTH(P$278,0)),2,FALSE()),(SUMIFS(Extrato!$C:$C,Extrato!$A:$A,""&lt;=""&amp;HLOOKUP(P$278,dds!$2:$4,3,FALSE()),Extrato!$B:$B,'Cadastro e Histó"&amp;"rico'!$A284)-SUMIFS(Extrato!$H:$H,Extrato!$F:$F,""&lt;=""&amp;HLOOKUP(P$278,dds!$2:$4,3,FALSE()),Extrato!$G:$G,'Cadastro e Histórico'!$A284))*P121)))"),0.0)</f>
        <v>0</v>
      </c>
      <c r="Q284" s="448">
        <f>IFERROR(__xludf.DUMMYFUNCTION("ARRAYFORMULA(IF(OR($A284="""",$A284=0),0,IF(TODAY()&gt;EOMONTH(Q$278,0),HLOOKUP(""Close"",GOOGLEFINANCE($A284,""price"",EOMONTH(Q$278,0)),2,FALSE()),(SUMIFS(Extrato!$C:$C,Extrato!$A:$A,""&lt;=""&amp;HLOOKUP(Q$278,dds!$2:$4,3,FALSE()),Extrato!$B:$B,'Cadastro e Histó"&amp;"rico'!$A284)-SUMIFS(Extrato!$H:$H,Extrato!$F:$F,""&lt;=""&amp;HLOOKUP(Q$278,dds!$2:$4,3,FALSE()),Extrato!$G:$G,'Cadastro e Histórico'!$A284))*Q121)))"),0.0)</f>
        <v>0</v>
      </c>
      <c r="R284" s="448">
        <f>IFERROR(__xludf.DUMMYFUNCTION("ARRAYFORMULA(IF(OR($A284="""",$A284=0),0,IF(TODAY()&gt;EOMONTH(R$278,0),HLOOKUP(""Close"",GOOGLEFINANCE($A284,""price"",EOMONTH(R$278,0)),2,FALSE()),(SUMIFS(Extrato!$C:$C,Extrato!$A:$A,""&lt;=""&amp;HLOOKUP(R$278,dds!$2:$4,3,FALSE()),Extrato!$B:$B,'Cadastro e Histó"&amp;"rico'!$A284)-SUMIFS(Extrato!$H:$H,Extrato!$F:$F,""&lt;=""&amp;HLOOKUP(R$278,dds!$2:$4,3,FALSE()),Extrato!$G:$G,'Cadastro e Histórico'!$A284))*R121)))"),0.0)</f>
        <v>0</v>
      </c>
      <c r="S284" s="448">
        <f>IFERROR(__xludf.DUMMYFUNCTION("ARRAYFORMULA(IF(OR($A284="""",$A284=0),0,IF(TODAY()&gt;EOMONTH(S$278,0),HLOOKUP(""Close"",GOOGLEFINANCE($A284,""price"",EOMONTH(S$278,0)),2,FALSE()),(SUMIFS(Extrato!$C:$C,Extrato!$A:$A,""&lt;=""&amp;HLOOKUP(S$278,dds!$2:$4,3,FALSE()),Extrato!$B:$B,'Cadastro e Histó"&amp;"rico'!$A284)-SUMIFS(Extrato!$H:$H,Extrato!$F:$F,""&lt;=""&amp;HLOOKUP(S$278,dds!$2:$4,3,FALSE()),Extrato!$G:$G,'Cadastro e Histórico'!$A284))*S121)))"),0.0)</f>
        <v>0</v>
      </c>
      <c r="T284" s="448">
        <f>IFERROR(__xludf.DUMMYFUNCTION("ARRAYFORMULA(IF(OR($A284="""",$A284=0),0,IF(TODAY()&gt;EOMONTH(T$278,0),HLOOKUP(""Close"",GOOGLEFINANCE($A284,""price"",EOMONTH(T$278,0)),2,FALSE()),(SUMIFS(Extrato!$C:$C,Extrato!$A:$A,""&lt;=""&amp;HLOOKUP(T$278,dds!$2:$4,3,FALSE()),Extrato!$B:$B,'Cadastro e Histó"&amp;"rico'!$A284)-SUMIFS(Extrato!$H:$H,Extrato!$F:$F,""&lt;=""&amp;HLOOKUP(T$278,dds!$2:$4,3,FALSE()),Extrato!$G:$G,'Cadastro e Histórico'!$A284))*T121)))"),0.0)</f>
        <v>0</v>
      </c>
      <c r="U284" s="448">
        <f>IFERROR(__xludf.DUMMYFUNCTION("ARRAYFORMULA(IF(OR($A284="""",$A284=0),0,IF(TODAY()&gt;EOMONTH(U$278,0),HLOOKUP(""Close"",GOOGLEFINANCE($A284,""price"",EOMONTH(U$278,0)),2,FALSE()),(SUMIFS(Extrato!$C:$C,Extrato!$A:$A,""&lt;=""&amp;HLOOKUP(U$278,dds!$2:$4,3,FALSE()),Extrato!$B:$B,'Cadastro e Histó"&amp;"rico'!$A284)-SUMIFS(Extrato!$H:$H,Extrato!$F:$F,""&lt;=""&amp;HLOOKUP(U$278,dds!$2:$4,3,FALSE()),Extrato!$G:$G,'Cadastro e Histórico'!$A284))*U121)))"),0.0)</f>
        <v>0</v>
      </c>
      <c r="V284" s="448">
        <f>IFERROR(__xludf.DUMMYFUNCTION("ARRAYFORMULA(IF(OR($A284="""",$A284=0),0,IF(TODAY()&gt;EOMONTH(V$278,0),HLOOKUP(""Close"",GOOGLEFINANCE($A284,""price"",EOMONTH(V$278,0)),2,FALSE()),(SUMIFS(Extrato!$C:$C,Extrato!$A:$A,""&lt;=""&amp;HLOOKUP(V$278,dds!$2:$4,3,FALSE()),Extrato!$B:$B,'Cadastro e Histó"&amp;"rico'!$A284)-SUMIFS(Extrato!$H:$H,Extrato!$F:$F,""&lt;=""&amp;HLOOKUP(V$278,dds!$2:$4,3,FALSE()),Extrato!$G:$G,'Cadastro e Histórico'!$A284))*V121)))"),0.0)</f>
        <v>0</v>
      </c>
      <c r="W284" s="448">
        <f>IFERROR(__xludf.DUMMYFUNCTION("ARRAYFORMULA(IF(OR($A284="""",$A284=0),0,IF(TODAY()&gt;EOMONTH(W$278,0),HLOOKUP(""Close"",GOOGLEFINANCE($A284,""price"",EOMONTH(W$278,0)),2,FALSE()),(SUMIFS(Extrato!$C:$C,Extrato!$A:$A,""&lt;=""&amp;HLOOKUP(W$278,dds!$2:$4,3,FALSE()),Extrato!$B:$B,'Cadastro e Histó"&amp;"rico'!$A284)-SUMIFS(Extrato!$H:$H,Extrato!$F:$F,""&lt;=""&amp;HLOOKUP(W$278,dds!$2:$4,3,FALSE()),Extrato!$G:$G,'Cadastro e Histórico'!$A284))*W121)))"),0.0)</f>
        <v>0</v>
      </c>
      <c r="X284" s="448">
        <f>IFERROR(__xludf.DUMMYFUNCTION("ARRAYFORMULA(IF(OR($A284="""",$A284=0),0,IF(TODAY()&gt;EOMONTH(X$278,0),HLOOKUP(""Close"",GOOGLEFINANCE($A284,""price"",EOMONTH(X$278,0)),2,FALSE()),(SUMIFS(Extrato!$C:$C,Extrato!$A:$A,""&lt;=""&amp;HLOOKUP(X$278,dds!$2:$4,3,FALSE()),Extrato!$B:$B,'Cadastro e Histó"&amp;"rico'!$A284)-SUMIFS(Extrato!$H:$H,Extrato!$F:$F,""&lt;=""&amp;HLOOKUP(X$278,dds!$2:$4,3,FALSE()),Extrato!$G:$G,'Cadastro e Histórico'!$A284))*X121)))"),0.0)</f>
        <v>0</v>
      </c>
      <c r="Y284" s="448">
        <f>IFERROR(__xludf.DUMMYFUNCTION("ARRAYFORMULA(IF(OR($A284="""",$A284=0),0,IF(TODAY()&gt;EOMONTH(Y$278,0),HLOOKUP(""Close"",GOOGLEFINANCE($A284,""price"",EOMONTH(Y$278,0)),2,FALSE()),(SUMIFS(Extrato!$C:$C,Extrato!$A:$A,""&lt;=""&amp;HLOOKUP(Y$278,dds!$2:$4,3,FALSE()),Extrato!$B:$B,'Cadastro e Histó"&amp;"rico'!$A284)-SUMIFS(Extrato!$H:$H,Extrato!$F:$F,""&lt;=""&amp;HLOOKUP(Y$278,dds!$2:$4,3,FALSE()),Extrato!$G:$G,'Cadastro e Histórico'!$A284))*Y121)))"),0.0)</f>
        <v>0</v>
      </c>
      <c r="Z284" s="448">
        <f>IFERROR(__xludf.DUMMYFUNCTION("ARRAYFORMULA(IF(OR($A284="""",$A284=0),0,IF(TODAY()&gt;EOMONTH(Z$278,0),HLOOKUP(""Close"",GOOGLEFINANCE($A284,""price"",EOMONTH(Z$278,0)),2,FALSE()),(SUMIFS(Extrato!$C:$C,Extrato!$A:$A,""&lt;=""&amp;HLOOKUP(Z$278,dds!$2:$4,3,FALSE()),Extrato!$B:$B,'Cadastro e Histó"&amp;"rico'!$A284)-SUMIFS(Extrato!$H:$H,Extrato!$F:$F,""&lt;=""&amp;HLOOKUP(Z$278,dds!$2:$4,3,FALSE()),Extrato!$G:$G,'Cadastro e Histórico'!$A284))*Z121)))"),0.0)</f>
        <v>0</v>
      </c>
      <c r="AA284" s="448">
        <f>IFERROR(__xludf.DUMMYFUNCTION("ARRAYFORMULA(IF(OR($A284="""",$A284=0),0,IF(TODAY()&gt;EOMONTH(AA$278,0),HLOOKUP(""Close"",GOOGLEFINANCE($A284,""price"",EOMONTH(AA$278,0)),2,FALSE()),(SUMIFS(Extrato!$C:$C,Extrato!$A:$A,""&lt;=""&amp;HLOOKUP(AA$278,dds!$2:$4,3,FALSE()),Extrato!$B:$B,'Cadastro e Hi"&amp;"stórico'!$A284)-SUMIFS(Extrato!$H:$H,Extrato!$F:$F,""&lt;=""&amp;HLOOKUP(AA$278,dds!$2:$4,3,FALSE()),Extrato!$G:$G,'Cadastro e Histórico'!$A284))*AA121)))"),0.0)</f>
        <v>0</v>
      </c>
      <c r="AB284" s="448">
        <f>IFERROR(__xludf.DUMMYFUNCTION("ARRAYFORMULA(IF(OR($A284="""",$A284=0),0,IF(TODAY()&gt;EOMONTH(AB$278,0),HLOOKUP(""Close"",GOOGLEFINANCE($A284,""price"",EOMONTH(AB$278,0)),2,FALSE()),(SUMIFS(Extrato!$C:$C,Extrato!$A:$A,""&lt;=""&amp;HLOOKUP(AB$278,dds!$2:$4,3,FALSE()),Extrato!$B:$B,'Cadastro e Hi"&amp;"stórico'!$A284)-SUMIFS(Extrato!$H:$H,Extrato!$F:$F,""&lt;=""&amp;HLOOKUP(AB$278,dds!$2:$4,3,FALSE()),Extrato!$G:$G,'Cadastro e Histórico'!$A284))*AB121)))"),0.0)</f>
        <v>0</v>
      </c>
      <c r="AC284" s="448">
        <f>IFERROR(__xludf.DUMMYFUNCTION("ARRAYFORMULA(IF(OR($A284="""",$A284=0),0,IF(TODAY()&gt;EOMONTH(AC$278,0),HLOOKUP(""Close"",GOOGLEFINANCE($A284,""price"",EOMONTH(AC$278,0)),2,FALSE()),(SUMIFS(Extrato!$C:$C,Extrato!$A:$A,""&lt;=""&amp;HLOOKUP(AC$278,dds!$2:$4,3,FALSE()),Extrato!$B:$B,'Cadastro e Hi"&amp;"stórico'!$A284)-SUMIFS(Extrato!$H:$H,Extrato!$F:$F,""&lt;=""&amp;HLOOKUP(AC$278,dds!$2:$4,3,FALSE()),Extrato!$G:$G,'Cadastro e Histórico'!$A284))*AC121)))"),0.0)</f>
        <v>0</v>
      </c>
      <c r="AD284" s="448">
        <f>IFERROR(__xludf.DUMMYFUNCTION("ARRAYFORMULA(IF(OR($A284="""",$A284=0),0,IF(TODAY()&gt;EOMONTH(AD$278,0),HLOOKUP(""Close"",GOOGLEFINANCE($A284,""price"",EOMONTH(AD$278,0)),2,FALSE()),(SUMIFS(Extrato!$C:$C,Extrato!$A:$A,""&lt;=""&amp;HLOOKUP(AD$278,dds!$2:$4,3,FALSE()),Extrato!$B:$B,'Cadastro e Hi"&amp;"stórico'!$A284)-SUMIFS(Extrato!$H:$H,Extrato!$F:$F,""&lt;=""&amp;HLOOKUP(AD$278,dds!$2:$4,3,FALSE()),Extrato!$G:$G,'Cadastro e Histórico'!$A284))*AD121)))"),0.0)</f>
        <v>0</v>
      </c>
      <c r="AE284" s="448">
        <f>IFERROR(__xludf.DUMMYFUNCTION("ARRAYFORMULA(IF(OR($A284="""",$A284=0),0,IF(TODAY()&gt;EOMONTH(AE$278,0),HLOOKUP(""Close"",GOOGLEFINANCE($A284,""price"",EOMONTH(AE$278,0)),2,FALSE()),(SUMIFS(Extrato!$C:$C,Extrato!$A:$A,""&lt;=""&amp;HLOOKUP(AE$278,dds!$2:$4,3,FALSE()),Extrato!$B:$B,'Cadastro e Hi"&amp;"stórico'!$A284)-SUMIFS(Extrato!$H:$H,Extrato!$F:$F,""&lt;=""&amp;HLOOKUP(AE$278,dds!$2:$4,3,FALSE()),Extrato!$G:$G,'Cadastro e Histórico'!$A284))*AE121)))"),0.0)</f>
        <v>0</v>
      </c>
      <c r="AF284" s="448">
        <f>IFERROR(__xludf.DUMMYFUNCTION("ARRAYFORMULA(IF(OR($A284="""",$A284=0),0,IF(TODAY()&gt;EOMONTH(AF$278,0),HLOOKUP(""Close"",GOOGLEFINANCE($A284,""price"",EOMONTH(AF$278,0)),2,FALSE()),(SUMIFS(Extrato!$C:$C,Extrato!$A:$A,""&lt;=""&amp;HLOOKUP(AF$278,dds!$2:$4,3,FALSE()),Extrato!$B:$B,'Cadastro e Hi"&amp;"stórico'!$A284)-SUMIFS(Extrato!$H:$H,Extrato!$F:$F,""&lt;=""&amp;HLOOKUP(AF$278,dds!$2:$4,3,FALSE()),Extrato!$G:$G,'Cadastro e Histórico'!$A284))*AF121)))"),0.0)</f>
        <v>0</v>
      </c>
      <c r="AG284" s="448">
        <f>IFERROR(__xludf.DUMMYFUNCTION("ARRAYFORMULA(IF(OR($A284="""",$A284=0),0,IF(TODAY()&gt;EOMONTH(AG$278,0),HLOOKUP(""Close"",GOOGLEFINANCE($A284,""price"",EOMONTH(AG$278,0)),2,FALSE()),(SUMIFS(Extrato!$C:$C,Extrato!$A:$A,""&lt;=""&amp;HLOOKUP(AG$278,dds!$2:$4,3,FALSE()),Extrato!$B:$B,'Cadastro e Hi"&amp;"stórico'!$A284)-SUMIFS(Extrato!$H:$H,Extrato!$F:$F,""&lt;=""&amp;HLOOKUP(AG$278,dds!$2:$4,3,FALSE()),Extrato!$G:$G,'Cadastro e Histórico'!$A284))*AG121)))"),0.0)</f>
        <v>0</v>
      </c>
      <c r="AH284" s="448">
        <f>IFERROR(__xludf.DUMMYFUNCTION("ARRAYFORMULA(IF(OR($A284="""",$A284=0),0,IF(TODAY()&gt;EOMONTH(AH$278,0),HLOOKUP(""Close"",GOOGLEFINANCE($A284,""price"",EOMONTH(AH$278,0)),2,FALSE()),(SUMIFS(Extrato!$C:$C,Extrato!$A:$A,""&lt;=""&amp;HLOOKUP(AH$278,dds!$2:$4,3,FALSE()),Extrato!$B:$B,'Cadastro e Hi"&amp;"stórico'!$A284)-SUMIFS(Extrato!$H:$H,Extrato!$F:$F,""&lt;=""&amp;HLOOKUP(AH$278,dds!$2:$4,3,FALSE()),Extrato!$G:$G,'Cadastro e Histórico'!$A284))*AH121)))"),0.0)</f>
        <v>0</v>
      </c>
      <c r="AI284" s="448">
        <f>IFERROR(__xludf.DUMMYFUNCTION("ARRAYFORMULA(IF(OR($A284="""",$A284=0),0,IF(TODAY()&gt;EOMONTH(AI$278,0),HLOOKUP(""Close"",GOOGLEFINANCE($A284,""price"",EOMONTH(AI$278,0)),2,FALSE()),(SUMIFS(Extrato!$C:$C,Extrato!$A:$A,""&lt;=""&amp;HLOOKUP(AI$278,dds!$2:$4,3,FALSE()),Extrato!$B:$B,'Cadastro e Hi"&amp;"stórico'!$A284)-SUMIFS(Extrato!$H:$H,Extrato!$F:$F,""&lt;=""&amp;HLOOKUP(AI$278,dds!$2:$4,3,FALSE()),Extrato!$G:$G,'Cadastro e Histórico'!$A284))*AI121)))"),0.0)</f>
        <v>0</v>
      </c>
      <c r="AJ284" s="448">
        <f>IFERROR(__xludf.DUMMYFUNCTION("ARRAYFORMULA(IF(OR($A284="""",$A284=0),0,IF(TODAY()&gt;EOMONTH(AJ$278,0),HLOOKUP(""Close"",GOOGLEFINANCE($A284,""price"",EOMONTH(AJ$278,0)),2,FALSE()),(SUMIFS(Extrato!$C:$C,Extrato!$A:$A,""&lt;=""&amp;HLOOKUP(AJ$278,dds!$2:$4,3,FALSE()),Extrato!$B:$B,'Cadastro e Hi"&amp;"stórico'!$A284)-SUMIFS(Extrato!$H:$H,Extrato!$F:$F,""&lt;=""&amp;HLOOKUP(AJ$278,dds!$2:$4,3,FALSE()),Extrato!$G:$G,'Cadastro e Histórico'!$A284))*AJ121)))"),0.0)</f>
        <v>0</v>
      </c>
      <c r="AK284" s="448">
        <f>IFERROR(__xludf.DUMMYFUNCTION("ARRAYFORMULA(IF(OR($A284="""",$A284=0),0,IF(TODAY()&gt;EOMONTH(AK$278,0),HLOOKUP(""Close"",GOOGLEFINANCE($A284,""price"",EOMONTH(AK$278,0)),2,FALSE()),(SUMIFS(Extrato!$C:$C,Extrato!$A:$A,""&lt;=""&amp;HLOOKUP(AK$278,dds!$2:$4,3,FALSE()),Extrato!$B:$B,'Cadastro e Hi"&amp;"stórico'!$A284)-SUMIFS(Extrato!$H:$H,Extrato!$F:$F,""&lt;=""&amp;HLOOKUP(AK$278,dds!$2:$4,3,FALSE()),Extrato!$G:$G,'Cadastro e Histórico'!$A284))*AK121)))"),0.0)</f>
        <v>0</v>
      </c>
      <c r="AL284" s="448">
        <f>IFERROR(__xludf.DUMMYFUNCTION("ARRAYFORMULA(IF(OR($A284="""",$A284=0),0,IF(TODAY()&gt;EOMONTH(AL$278,0),HLOOKUP(""Close"",GOOGLEFINANCE($A284,""price"",EOMONTH(AL$278,0)),2,FALSE()),(SUMIFS(Extrato!$C:$C,Extrato!$A:$A,""&lt;=""&amp;HLOOKUP(AL$278,dds!$2:$4,3,FALSE()),Extrato!$B:$B,'Cadastro e Hi"&amp;"stórico'!$A284)-SUMIFS(Extrato!$H:$H,Extrato!$F:$F,""&lt;=""&amp;HLOOKUP(AL$278,dds!$2:$4,3,FALSE()),Extrato!$G:$G,'Cadastro e Histórico'!$A284))*AL121)))"),0.0)</f>
        <v>0</v>
      </c>
      <c r="AM284" s="448">
        <f>IFERROR(__xludf.DUMMYFUNCTION("ARRAYFORMULA(IF(OR($A284="""",$A284=0),0,IF(TODAY()&gt;EOMONTH(AM$278,0),HLOOKUP(""Close"",GOOGLEFINANCE($A284,""price"",EOMONTH(AM$278,0)),2,FALSE()),(SUMIFS(Extrato!$C:$C,Extrato!$A:$A,""&lt;=""&amp;HLOOKUP(AM$278,dds!$2:$4,3,FALSE()),Extrato!$B:$B,'Cadastro e Hi"&amp;"stórico'!$A284)-SUMIFS(Extrato!$H:$H,Extrato!$F:$F,""&lt;=""&amp;HLOOKUP(AM$278,dds!$2:$4,3,FALSE()),Extrato!$G:$G,'Cadastro e Histórico'!$A284))*AM121)))"),0.0)</f>
        <v>0</v>
      </c>
      <c r="AN284" s="448">
        <f>IFERROR(__xludf.DUMMYFUNCTION("ARRAYFORMULA(IF(OR($A284="""",$A284=0),0,IF(TODAY()&gt;EOMONTH(AN$278,0),HLOOKUP(""Close"",GOOGLEFINANCE($A284,""price"",EOMONTH(AN$278,0)),2,FALSE()),(SUMIFS(Extrato!$C:$C,Extrato!$A:$A,""&lt;=""&amp;HLOOKUP(AN$278,dds!$2:$4,3,FALSE()),Extrato!$B:$B,'Cadastro e Hi"&amp;"stórico'!$A284)-SUMIFS(Extrato!$H:$H,Extrato!$F:$F,""&lt;=""&amp;HLOOKUP(AN$278,dds!$2:$4,3,FALSE()),Extrato!$G:$G,'Cadastro e Histórico'!$A284))*AN121)))"),0.0)</f>
        <v>0</v>
      </c>
      <c r="AO284" s="448">
        <f>IFERROR(__xludf.DUMMYFUNCTION("ARRAYFORMULA(IF(OR($A284="""",$A284=0),0,IF(TODAY()&gt;EOMONTH(AO$278,0),HLOOKUP(""Close"",GOOGLEFINANCE($A284,""price"",EOMONTH(AO$278,0)),2,FALSE()),(SUMIFS(Extrato!$C:$C,Extrato!$A:$A,""&lt;=""&amp;HLOOKUP(AO$278,dds!$2:$4,3,FALSE()),Extrato!$B:$B,'Cadastro e Hi"&amp;"stórico'!$A284)-SUMIFS(Extrato!$H:$H,Extrato!$F:$F,""&lt;=""&amp;HLOOKUP(AO$278,dds!$2:$4,3,FALSE()),Extrato!$G:$G,'Cadastro e Histórico'!$A284))*AO121)))"),0.0)</f>
        <v>0</v>
      </c>
      <c r="AP284" s="448">
        <f>IFERROR(__xludf.DUMMYFUNCTION("ARRAYFORMULA(IF(OR($A284="""",$A284=0),0,IF(TODAY()&gt;EOMONTH(AP$278,0),HLOOKUP(""Close"",GOOGLEFINANCE($A284,""price"",EOMONTH(AP$278,0)),2,FALSE()),(SUMIFS(Extrato!$C:$C,Extrato!$A:$A,""&lt;=""&amp;HLOOKUP(AP$278,dds!$2:$4,3,FALSE()),Extrato!$B:$B,'Cadastro e Hi"&amp;"stórico'!$A284)-SUMIFS(Extrato!$H:$H,Extrato!$F:$F,""&lt;=""&amp;HLOOKUP(AP$278,dds!$2:$4,3,FALSE()),Extrato!$G:$G,'Cadastro e Histórico'!$A284))*AP121)))"),0.0)</f>
        <v>0</v>
      </c>
      <c r="AQ284" s="448">
        <f>IFERROR(__xludf.DUMMYFUNCTION("ARRAYFORMULA(IF(OR($A284="""",$A284=0),0,IF(TODAY()&gt;EOMONTH(AQ$278,0),HLOOKUP(""Close"",GOOGLEFINANCE($A284,""price"",EOMONTH(AQ$278,0)),2,FALSE()),(SUMIFS(Extrato!$C:$C,Extrato!$A:$A,""&lt;=""&amp;HLOOKUP(AQ$278,dds!$2:$4,3,FALSE()),Extrato!$B:$B,'Cadastro e Hi"&amp;"stórico'!$A284)-SUMIFS(Extrato!$H:$H,Extrato!$F:$F,""&lt;=""&amp;HLOOKUP(AQ$278,dds!$2:$4,3,FALSE()),Extrato!$G:$G,'Cadastro e Histórico'!$A284))*AQ121)))"),0.0)</f>
        <v>0</v>
      </c>
      <c r="AR284" s="448">
        <f>IFERROR(__xludf.DUMMYFUNCTION("ARRAYFORMULA(IF(OR($A284="""",$A284=0),0,IF(TODAY()&gt;EOMONTH(AR$278,0),HLOOKUP(""Close"",GOOGLEFINANCE($A284,""price"",EOMONTH(AR$278,0)),2,FALSE()),(SUMIFS(Extrato!$C:$C,Extrato!$A:$A,""&lt;=""&amp;HLOOKUP(AR$278,dds!$2:$4,3,FALSE()),Extrato!$B:$B,'Cadastro e Hi"&amp;"stórico'!$A284)-SUMIFS(Extrato!$H:$H,Extrato!$F:$F,""&lt;=""&amp;HLOOKUP(AR$278,dds!$2:$4,3,FALSE()),Extrato!$G:$G,'Cadastro e Histórico'!$A284))*AR121)))"),0.0)</f>
        <v>0</v>
      </c>
      <c r="AS284" s="448">
        <f>IFERROR(__xludf.DUMMYFUNCTION("ARRAYFORMULA(IF(OR($A284="""",$A284=0),0,IF(TODAY()&gt;EOMONTH(AS$278,0),HLOOKUP(""Close"",GOOGLEFINANCE($A284,""price"",EOMONTH(AS$278,0)),2,FALSE()),(SUMIFS(Extrato!$C:$C,Extrato!$A:$A,""&lt;=""&amp;HLOOKUP(AS$278,dds!$2:$4,3,FALSE()),Extrato!$B:$B,'Cadastro e Hi"&amp;"stórico'!$A284)-SUMIFS(Extrato!$H:$H,Extrato!$F:$F,""&lt;=""&amp;HLOOKUP(AS$278,dds!$2:$4,3,FALSE()),Extrato!$G:$G,'Cadastro e Histórico'!$A284))*AS121)))"),0.0)</f>
        <v>0</v>
      </c>
      <c r="AT284" s="448">
        <f>IFERROR(__xludf.DUMMYFUNCTION("ARRAYFORMULA(IF(OR($A284="""",$A284=0),0,IF(TODAY()&gt;EOMONTH(AT$278,0),HLOOKUP(""Close"",GOOGLEFINANCE($A284,""price"",EOMONTH(AT$278,0)),2,FALSE()),(SUMIFS(Extrato!$C:$C,Extrato!$A:$A,""&lt;=""&amp;HLOOKUP(AT$278,dds!$2:$4,3,FALSE()),Extrato!$B:$B,'Cadastro e Hi"&amp;"stórico'!$A284)-SUMIFS(Extrato!$H:$H,Extrato!$F:$F,""&lt;=""&amp;HLOOKUP(AT$278,dds!$2:$4,3,FALSE()),Extrato!$G:$G,'Cadastro e Histórico'!$A284))*AT121)))"),0.0)</f>
        <v>0</v>
      </c>
      <c r="AU284" s="448">
        <f>IFERROR(__xludf.DUMMYFUNCTION("ARRAYFORMULA(IF(OR($A284="""",$A284=0),0,IF(TODAY()&gt;EOMONTH(AU$278,0),HLOOKUP(""Close"",GOOGLEFINANCE($A284,""price"",EOMONTH(AU$278,0)),2,FALSE()),(SUMIFS(Extrato!$C:$C,Extrato!$A:$A,""&lt;=""&amp;HLOOKUP(AU$278,dds!$2:$4,3,FALSE()),Extrato!$B:$B,'Cadastro e Hi"&amp;"stórico'!$A284)-SUMIFS(Extrato!$H:$H,Extrato!$F:$F,""&lt;=""&amp;HLOOKUP(AU$278,dds!$2:$4,3,FALSE()),Extrato!$G:$G,'Cadastro e Histórico'!$A284))*AU121)))"),0.0)</f>
        <v>0</v>
      </c>
      <c r="AV284" s="448">
        <f>IFERROR(__xludf.DUMMYFUNCTION("ARRAYFORMULA(IF(OR($A284="""",$A284=0),0,IF(TODAY()&gt;EOMONTH(AV$278,0),HLOOKUP(""Close"",GOOGLEFINANCE($A284,""price"",EOMONTH(AV$278,0)),2,FALSE()),(SUMIFS(Extrato!$C:$C,Extrato!$A:$A,""&lt;=""&amp;HLOOKUP(AV$278,dds!$2:$4,3,FALSE()),Extrato!$B:$B,'Cadastro e Hi"&amp;"stórico'!$A284)-SUMIFS(Extrato!$H:$H,Extrato!$F:$F,""&lt;=""&amp;HLOOKUP(AV$278,dds!$2:$4,3,FALSE()),Extrato!$G:$G,'Cadastro e Histórico'!$A284))*AV121)))"),0.0)</f>
        <v>0</v>
      </c>
      <c r="AW284" s="448">
        <f>IFERROR(__xludf.DUMMYFUNCTION("ARRAYFORMULA(IF(OR($A284="""",$A284=0),0,IF(TODAY()&gt;EOMONTH(AW$278,0),HLOOKUP(""Close"",GOOGLEFINANCE($A284,""price"",EOMONTH(AW$278,0)),2,FALSE()),(SUMIFS(Extrato!$C:$C,Extrato!$A:$A,""&lt;=""&amp;HLOOKUP(AW$278,dds!$2:$4,3,FALSE()),Extrato!$B:$B,'Cadastro e Hi"&amp;"stórico'!$A284)-SUMIFS(Extrato!$H:$H,Extrato!$F:$F,""&lt;=""&amp;HLOOKUP(AW$278,dds!$2:$4,3,FALSE()),Extrato!$G:$G,'Cadastro e Histórico'!$A284))*AW121)))"),0.0)</f>
        <v>0</v>
      </c>
      <c r="AX284" s="448">
        <f>IFERROR(__xludf.DUMMYFUNCTION("ARRAYFORMULA(IF(OR($A284="""",$A284=0),0,IF(TODAY()&gt;EOMONTH(AX$278,0),HLOOKUP(""Close"",GOOGLEFINANCE($A284,""price"",EOMONTH(AX$278,0)),2,FALSE()),(SUMIFS(Extrato!$C:$C,Extrato!$A:$A,""&lt;=""&amp;HLOOKUP(AX$278,dds!$2:$4,3,FALSE()),Extrato!$B:$B,'Cadastro e Hi"&amp;"stórico'!$A284)-SUMIFS(Extrato!$H:$H,Extrato!$F:$F,""&lt;=""&amp;HLOOKUP(AX$278,dds!$2:$4,3,FALSE()),Extrato!$G:$G,'Cadastro e Histórico'!$A284))*AX121)))"),0.0)</f>
        <v>0</v>
      </c>
      <c r="AY284" s="448">
        <f>IFERROR(__xludf.DUMMYFUNCTION("ARRAYFORMULA(IF(OR($A284="""",$A284=0),0,IF(TODAY()&gt;EOMONTH(AY$278,0),HLOOKUP(""Close"",GOOGLEFINANCE($A284,""price"",EOMONTH(AY$278,0)),2,FALSE()),(SUMIFS(Extrato!$C:$C,Extrato!$A:$A,""&lt;=""&amp;HLOOKUP(AY$278,dds!$2:$4,3,FALSE()),Extrato!$B:$B,'Cadastro e Hi"&amp;"stórico'!$A284)-SUMIFS(Extrato!$H:$H,Extrato!$F:$F,""&lt;=""&amp;HLOOKUP(AY$278,dds!$2:$4,3,FALSE()),Extrato!$G:$G,'Cadastro e Histórico'!$A284))*AY121)))"),0.0)</f>
        <v>0</v>
      </c>
      <c r="AZ284" s="448">
        <f>IFERROR(__xludf.DUMMYFUNCTION("ARRAYFORMULA(IF(OR($A284="""",$A284=0),0,IF(TODAY()&gt;EOMONTH(AZ$278,0),HLOOKUP(""Close"",GOOGLEFINANCE($A284,""price"",EOMONTH(AZ$278,0)),2,FALSE()),(SUMIFS(Extrato!$C:$C,Extrato!$A:$A,""&lt;=""&amp;HLOOKUP(AZ$278,dds!$2:$4,3,FALSE()),Extrato!$B:$B,'Cadastro e Hi"&amp;"stórico'!$A284)-SUMIFS(Extrato!$H:$H,Extrato!$F:$F,""&lt;=""&amp;HLOOKUP(AZ$278,dds!$2:$4,3,FALSE()),Extrato!$G:$G,'Cadastro e Histórico'!$A284))*AZ121)))"),0.0)</f>
        <v>0</v>
      </c>
      <c r="BA284" s="448">
        <f>IFERROR(__xludf.DUMMYFUNCTION("ARRAYFORMULA(IF(OR($A284="""",$A284=0),0,IF(TODAY()&gt;EOMONTH(BA$278,0),HLOOKUP(""Close"",GOOGLEFINANCE($A284,""price"",EOMONTH(BA$278,0)),2,FALSE()),(SUMIFS(Extrato!$C:$C,Extrato!$A:$A,""&lt;=""&amp;HLOOKUP(BA$278,dds!$2:$4,3,FALSE()),Extrato!$B:$B,'Cadastro e Hi"&amp;"stórico'!$A284)-SUMIFS(Extrato!$H:$H,Extrato!$F:$F,""&lt;=""&amp;HLOOKUP(BA$278,dds!$2:$4,3,FALSE()),Extrato!$G:$G,'Cadastro e Histórico'!$A284))*BA121)))"),0.0)</f>
        <v>0</v>
      </c>
      <c r="BB284" s="448">
        <f>IFERROR(__xludf.DUMMYFUNCTION("ARRAYFORMULA(IF(OR($A284="""",$A284=0),0,IF(TODAY()&gt;EOMONTH(BB$278,0),HLOOKUP(""Close"",GOOGLEFINANCE($A284,""price"",EOMONTH(BB$278,0)),2,FALSE()),(SUMIFS(Extrato!$C:$C,Extrato!$A:$A,""&lt;=""&amp;HLOOKUP(BB$278,dds!$2:$4,3,FALSE()),Extrato!$B:$B,'Cadastro e Hi"&amp;"stórico'!$A284)-SUMIFS(Extrato!$H:$H,Extrato!$F:$F,""&lt;=""&amp;HLOOKUP(BB$278,dds!$2:$4,3,FALSE()),Extrato!$G:$G,'Cadastro e Histórico'!$A284))*BB121)))"),0.0)</f>
        <v>0</v>
      </c>
      <c r="BC284" s="448">
        <f>IFERROR(__xludf.DUMMYFUNCTION("ARRAYFORMULA(IF(OR($A284="""",$A284=0),0,IF(TODAY()&gt;EOMONTH(BC$278,0),HLOOKUP(""Close"",GOOGLEFINANCE($A284,""price"",EOMONTH(BC$278,0)),2,FALSE()),(SUMIFS(Extrato!$C:$C,Extrato!$A:$A,""&lt;=""&amp;HLOOKUP(BC$278,dds!$2:$4,3,FALSE()),Extrato!$B:$B,'Cadastro e Hi"&amp;"stórico'!$A284)-SUMIFS(Extrato!$H:$H,Extrato!$F:$F,""&lt;=""&amp;HLOOKUP(BC$278,dds!$2:$4,3,FALSE()),Extrato!$G:$G,'Cadastro e Histórico'!$A284))*BC121)))"),0.0)</f>
        <v>0</v>
      </c>
      <c r="BD284" s="448">
        <f>IFERROR(__xludf.DUMMYFUNCTION("ARRAYFORMULA(IF(OR($A284="""",$A284=0),0,IF(TODAY()&gt;EOMONTH(BD$278,0),HLOOKUP(""Close"",GOOGLEFINANCE($A284,""price"",EOMONTH(BD$278,0)),2,FALSE()),(SUMIFS(Extrato!$C:$C,Extrato!$A:$A,""&lt;=""&amp;HLOOKUP(BD$278,dds!$2:$4,3,FALSE()),Extrato!$B:$B,'Cadastro e Hi"&amp;"stórico'!$A284)-SUMIFS(Extrato!$H:$H,Extrato!$F:$F,""&lt;=""&amp;HLOOKUP(BD$278,dds!$2:$4,3,FALSE()),Extrato!$G:$G,'Cadastro e Histórico'!$A284))*BD121)))"),0.0)</f>
        <v>0</v>
      </c>
      <c r="BE284" s="448">
        <f>IFERROR(__xludf.DUMMYFUNCTION("ARRAYFORMULA(IF(OR($A284="""",$A284=0),0,IF(TODAY()&gt;EOMONTH(BE$278,0),HLOOKUP(""Close"",GOOGLEFINANCE($A284,""price"",EOMONTH(BE$278,0)),2,FALSE()),(SUMIFS(Extrato!$C:$C,Extrato!$A:$A,""&lt;=""&amp;HLOOKUP(BE$278,dds!$2:$4,3,FALSE()),Extrato!$B:$B,'Cadastro e Hi"&amp;"stórico'!$A284)-SUMIFS(Extrato!$H:$H,Extrato!$F:$F,""&lt;=""&amp;HLOOKUP(BE$278,dds!$2:$4,3,FALSE()),Extrato!$G:$G,'Cadastro e Histórico'!$A284))*BE121)))"),0.0)</f>
        <v>0</v>
      </c>
      <c r="BF284" s="448">
        <f>IFERROR(__xludf.DUMMYFUNCTION("ARRAYFORMULA(IF(OR($A284="""",$A284=0),0,IF(TODAY()&gt;EOMONTH(BF$278,0),HLOOKUP(""Close"",GOOGLEFINANCE($A284,""price"",EOMONTH(BF$278,0)),2,FALSE()),(SUMIFS(Extrato!$C:$C,Extrato!$A:$A,""&lt;=""&amp;HLOOKUP(BF$278,dds!$2:$4,3,FALSE()),Extrato!$B:$B,'Cadastro e Hi"&amp;"stórico'!$A284)-SUMIFS(Extrato!$H:$H,Extrato!$F:$F,""&lt;=""&amp;HLOOKUP(BF$278,dds!$2:$4,3,FALSE()),Extrato!$G:$G,'Cadastro e Histórico'!$A284))*BF121)))"),0.0)</f>
        <v>0</v>
      </c>
      <c r="BG284" s="448">
        <f>IFERROR(__xludf.DUMMYFUNCTION("ARRAYFORMULA(IF(OR($A284="""",$A284=0),0,IF(TODAY()&gt;EOMONTH(BG$278,0),HLOOKUP(""Close"",GOOGLEFINANCE($A284,""price"",EOMONTH(BG$278,0)),2,FALSE()),(SUMIFS(Extrato!$C:$C,Extrato!$A:$A,""&lt;=""&amp;HLOOKUP(BG$278,dds!$2:$4,3,FALSE()),Extrato!$B:$B,'Cadastro e Hi"&amp;"stórico'!$A284)-SUMIFS(Extrato!$H:$H,Extrato!$F:$F,""&lt;=""&amp;HLOOKUP(BG$278,dds!$2:$4,3,FALSE()),Extrato!$G:$G,'Cadastro e Histórico'!$A284))*BG121)))"),0.0)</f>
        <v>0</v>
      </c>
      <c r="BH284" s="448">
        <f>IFERROR(__xludf.DUMMYFUNCTION("ARRAYFORMULA(IF(OR($A284="""",$A284=0),0,IF(TODAY()&gt;EOMONTH(BH$278,0),HLOOKUP(""Close"",GOOGLEFINANCE($A284,""price"",EOMONTH(BH$278,0)),2,FALSE()),(SUMIFS(Extrato!$C:$C,Extrato!$A:$A,""&lt;=""&amp;HLOOKUP(BH$278,dds!$2:$4,3,FALSE()),Extrato!$B:$B,'Cadastro e Hi"&amp;"stórico'!$A284)-SUMIFS(Extrato!$H:$H,Extrato!$F:$F,""&lt;=""&amp;HLOOKUP(BH$278,dds!$2:$4,3,FALSE()),Extrato!$G:$G,'Cadastro e Histórico'!$A284))*BH121)))"),0.0)</f>
        <v>0</v>
      </c>
      <c r="BI284" s="448">
        <f>IFERROR(__xludf.DUMMYFUNCTION("ARRAYFORMULA(IF(OR($A284="""",$A284=0),0,IF(TODAY()&gt;EOMONTH(BI$278,0),HLOOKUP(""Close"",GOOGLEFINANCE($A284,""price"",EOMONTH(BI$278,0)),2,FALSE()),(SUMIFS(Extrato!$C:$C,Extrato!$A:$A,""&lt;=""&amp;HLOOKUP(BI$278,dds!$2:$4,3,FALSE()),Extrato!$B:$B,'Cadastro e Hi"&amp;"stórico'!$A284)-SUMIFS(Extrato!$H:$H,Extrato!$F:$F,""&lt;=""&amp;HLOOKUP(BI$278,dds!$2:$4,3,FALSE()),Extrato!$G:$G,'Cadastro e Histórico'!$A284))*BI121)))"),0.0)</f>
        <v>0</v>
      </c>
      <c r="BJ284" s="448">
        <f>IFERROR(__xludf.DUMMYFUNCTION("ARRAYFORMULA(IF(OR($A284="""",$A284=0),0,IF(TODAY()&gt;EOMONTH(BJ$278,0),HLOOKUP(""Close"",GOOGLEFINANCE($A284,""price"",EOMONTH(BJ$278,0)),2,FALSE()),(SUMIFS(Extrato!$C:$C,Extrato!$A:$A,""&lt;=""&amp;HLOOKUP(BJ$278,dds!$2:$4,3,FALSE()),Extrato!$B:$B,'Cadastro e Hi"&amp;"stórico'!$A284)-SUMIFS(Extrato!$H:$H,Extrato!$F:$F,""&lt;=""&amp;HLOOKUP(BJ$278,dds!$2:$4,3,FALSE()),Extrato!$G:$G,'Cadastro e Histórico'!$A284))*BJ121)))"),0.0)</f>
        <v>0</v>
      </c>
      <c r="BK284" s="448">
        <f>IFERROR(__xludf.DUMMYFUNCTION("ARRAYFORMULA(IF(OR($A284="""",$A284=0),0,IF(TODAY()&gt;EOMONTH(BK$278,0),HLOOKUP(""Close"",GOOGLEFINANCE($A284,""price"",EOMONTH(BK$278,0)),2,FALSE()),(SUMIFS(Extrato!$C:$C,Extrato!$A:$A,""&lt;=""&amp;HLOOKUP(BK$278,dds!$2:$4,3,FALSE()),Extrato!$B:$B,'Cadastro e Hi"&amp;"stórico'!$A284)-SUMIFS(Extrato!$H:$H,Extrato!$F:$F,""&lt;=""&amp;HLOOKUP(BK$278,dds!$2:$4,3,FALSE()),Extrato!$G:$G,'Cadastro e Histórico'!$A284))*BK121)))"),0.0)</f>
        <v>0</v>
      </c>
      <c r="BL284" s="448">
        <f>IFERROR(__xludf.DUMMYFUNCTION("ARRAYFORMULA(IF(OR($A284="""",$A284=0),0,IF(TODAY()&gt;EOMONTH(BL$278,0),HLOOKUP(""Close"",GOOGLEFINANCE($A284,""price"",EOMONTH(BL$278,0)),2,FALSE()),(SUMIFS(Extrato!$C:$C,Extrato!$A:$A,""&lt;=""&amp;HLOOKUP(BL$278,dds!$2:$4,3,FALSE()),Extrato!$B:$B,'Cadastro e Hi"&amp;"stórico'!$A284)-SUMIFS(Extrato!$H:$H,Extrato!$F:$F,""&lt;=""&amp;HLOOKUP(BL$278,dds!$2:$4,3,FALSE()),Extrato!$G:$G,'Cadastro e Histórico'!$A284))*BL121)))"),0.0)</f>
        <v>0</v>
      </c>
    </row>
    <row r="285" ht="14.25" customHeight="1">
      <c r="A285" s="450"/>
      <c r="B285" s="450"/>
      <c r="C285" s="440" t="str">
        <f t="shared" ref="C285:C543" si="5">IF(FALSE()=OR(A285=0,A285=""),VLOOKUP(A285,$A$26:$B$109,2,FALSE()),"")</f>
        <v/>
      </c>
      <c r="D285" s="451"/>
      <c r="E285" s="448">
        <f>IFERROR(__xludf.DUMMYFUNCTION("ARRAYFORMULA(IF(OR($A285="""",$A285=0),0,IF(TODAY()&gt;EOMONTH(E$278,0),HLOOKUP(""Close"",GOOGLEFINANCE($A285,""price"",EOMONTH(E$278,0)),2,FALSE()),(SUMIFS(Extrato!$C:$C,Extrato!$A:$A,""&lt;=""&amp;HLOOKUP(E$278,dds!$2:$4,3,FALSE()),Extrato!$B:$B,'Cadastro e Histó"&amp;"rico'!$A285)-SUMIFS(Extrato!$H:$H,Extrato!$F:$F,""&lt;=""&amp;HLOOKUP(E$278,dds!$2:$4,3,FALSE()),Extrato!$G:$G,'Cadastro e Histórico'!$A285))*E122)))"),0.0)</f>
        <v>0</v>
      </c>
      <c r="F285" s="448">
        <f>IFERROR(__xludf.DUMMYFUNCTION("ARRAYFORMULA(IF(OR($A285="""",$A285=0),0,IF(TODAY()&gt;EOMONTH(F$278,0),HLOOKUP(""Close"",GOOGLEFINANCE($A285,""price"",EOMONTH(F$278,0)),2,FALSE()),(SUMIFS(Extrato!$C:$C,Extrato!$A:$A,""&lt;=""&amp;HLOOKUP(F$278,dds!$2:$4,3,FALSE()),Extrato!$B:$B,'Cadastro e Histó"&amp;"rico'!$A285)-SUMIFS(Extrato!$H:$H,Extrato!$F:$F,""&lt;=""&amp;HLOOKUP(F$278,dds!$2:$4,3,FALSE()),Extrato!$G:$G,'Cadastro e Histórico'!$A285))*F122)))"),0.0)</f>
        <v>0</v>
      </c>
      <c r="G285" s="448">
        <f>IFERROR(__xludf.DUMMYFUNCTION("ARRAYFORMULA(IF(OR($A285="""",$A285=0),0,IF(TODAY()&gt;EOMONTH(G$278,0),HLOOKUP(""Close"",GOOGLEFINANCE($A285,""price"",EOMONTH(G$278,0)),2,FALSE()),(SUMIFS(Extrato!$C:$C,Extrato!$A:$A,""&lt;=""&amp;HLOOKUP(G$278,dds!$2:$4,3,FALSE()),Extrato!$B:$B,'Cadastro e Histó"&amp;"rico'!$A285)-SUMIFS(Extrato!$H:$H,Extrato!$F:$F,""&lt;=""&amp;HLOOKUP(G$278,dds!$2:$4,3,FALSE()),Extrato!$G:$G,'Cadastro e Histórico'!$A285))*G122)))"),0.0)</f>
        <v>0</v>
      </c>
      <c r="H285" s="448">
        <f>IFERROR(__xludf.DUMMYFUNCTION("ARRAYFORMULA(IF(OR($A285="""",$A285=0),0,IF(TODAY()&gt;EOMONTH(H$278,0),HLOOKUP(""Close"",GOOGLEFINANCE($A285,""price"",EOMONTH(H$278,0)),2,FALSE()),(SUMIFS(Extrato!$C:$C,Extrato!$A:$A,""&lt;=""&amp;HLOOKUP(H$278,dds!$2:$4,3,FALSE()),Extrato!$B:$B,'Cadastro e Histó"&amp;"rico'!$A285)-SUMIFS(Extrato!$H:$H,Extrato!$F:$F,""&lt;=""&amp;HLOOKUP(H$278,dds!$2:$4,3,FALSE()),Extrato!$G:$G,'Cadastro e Histórico'!$A285))*H122)))"),0.0)</f>
        <v>0</v>
      </c>
      <c r="I285" s="448">
        <f>IFERROR(__xludf.DUMMYFUNCTION("ARRAYFORMULA(IF(OR($A285="""",$A285=0),0,IF(TODAY()&gt;EOMONTH(I$278,0),HLOOKUP(""Close"",GOOGLEFINANCE($A285,""price"",EOMONTH(I$278,0)),2,FALSE()),(SUMIFS(Extrato!$C:$C,Extrato!$A:$A,""&lt;=""&amp;HLOOKUP(I$278,dds!$2:$4,3,FALSE()),Extrato!$B:$B,'Cadastro e Histó"&amp;"rico'!$A285)-SUMIFS(Extrato!$H:$H,Extrato!$F:$F,""&lt;=""&amp;HLOOKUP(I$278,dds!$2:$4,3,FALSE()),Extrato!$G:$G,'Cadastro e Histórico'!$A285))*I122)))"),0.0)</f>
        <v>0</v>
      </c>
      <c r="J285" s="448">
        <f>IFERROR(__xludf.DUMMYFUNCTION("ARRAYFORMULA(IF(OR($A285="""",$A285=0),0,IF(TODAY()&gt;EOMONTH(J$278,0),HLOOKUP(""Close"",GOOGLEFINANCE($A285,""price"",EOMONTH(J$278,0)),2,FALSE()),(SUMIFS(Extrato!$C:$C,Extrato!$A:$A,""&lt;=""&amp;HLOOKUP(J$278,dds!$2:$4,3,FALSE()),Extrato!$B:$B,'Cadastro e Histó"&amp;"rico'!$A285)-SUMIFS(Extrato!$H:$H,Extrato!$F:$F,""&lt;=""&amp;HLOOKUP(J$278,dds!$2:$4,3,FALSE()),Extrato!$G:$G,'Cadastro e Histórico'!$A285))*J122)))"),0.0)</f>
        <v>0</v>
      </c>
      <c r="K285" s="448">
        <f>IFERROR(__xludf.DUMMYFUNCTION("ARRAYFORMULA(IF(OR($A285="""",$A285=0),0,IF(TODAY()&gt;EOMONTH(K$278,0),HLOOKUP(""Close"",GOOGLEFINANCE($A285,""price"",EOMONTH(K$278,0)),2,FALSE()),(SUMIFS(Extrato!$C:$C,Extrato!$A:$A,""&lt;=""&amp;HLOOKUP(K$278,dds!$2:$4,3,FALSE()),Extrato!$B:$B,'Cadastro e Histó"&amp;"rico'!$A285)-SUMIFS(Extrato!$H:$H,Extrato!$F:$F,""&lt;=""&amp;HLOOKUP(K$278,dds!$2:$4,3,FALSE()),Extrato!$G:$G,'Cadastro e Histórico'!$A285))*K122)))"),0.0)</f>
        <v>0</v>
      </c>
      <c r="L285" s="448">
        <f>IFERROR(__xludf.DUMMYFUNCTION("ARRAYFORMULA(IF(OR($A285="""",$A285=0),0,IF(TODAY()&gt;EOMONTH(L$278,0),HLOOKUP(""Close"",GOOGLEFINANCE($A285,""price"",EOMONTH(L$278,0)),2,FALSE()),(SUMIFS(Extrato!$C:$C,Extrato!$A:$A,""&lt;=""&amp;HLOOKUP(L$278,dds!$2:$4,3,FALSE()),Extrato!$B:$B,'Cadastro e Histó"&amp;"rico'!$A285)-SUMIFS(Extrato!$H:$H,Extrato!$F:$F,""&lt;=""&amp;HLOOKUP(L$278,dds!$2:$4,3,FALSE()),Extrato!$G:$G,'Cadastro e Histórico'!$A285))*L122)))"),0.0)</f>
        <v>0</v>
      </c>
      <c r="M285" s="448">
        <f>IFERROR(__xludf.DUMMYFUNCTION("ARRAYFORMULA(IF(OR($A285="""",$A285=0),0,IF(TODAY()&gt;EOMONTH(M$278,0),HLOOKUP(""Close"",GOOGLEFINANCE($A285,""price"",EOMONTH(M$278,0)),2,FALSE()),(SUMIFS(Extrato!$C:$C,Extrato!$A:$A,""&lt;=""&amp;HLOOKUP(M$278,dds!$2:$4,3,FALSE()),Extrato!$B:$B,'Cadastro e Histó"&amp;"rico'!$A285)-SUMIFS(Extrato!$H:$H,Extrato!$F:$F,""&lt;=""&amp;HLOOKUP(M$278,dds!$2:$4,3,FALSE()),Extrato!$G:$G,'Cadastro e Histórico'!$A285))*M122)))"),0.0)</f>
        <v>0</v>
      </c>
      <c r="N285" s="448">
        <f>IFERROR(__xludf.DUMMYFUNCTION("ARRAYFORMULA(IF(OR($A285="""",$A285=0),0,IF(TODAY()&gt;EOMONTH(N$278,0),HLOOKUP(""Close"",GOOGLEFINANCE($A285,""price"",EOMONTH(N$278,0)),2,FALSE()),(SUMIFS(Extrato!$C:$C,Extrato!$A:$A,""&lt;=""&amp;HLOOKUP(N$278,dds!$2:$4,3,FALSE()),Extrato!$B:$B,'Cadastro e Histó"&amp;"rico'!$A285)-SUMIFS(Extrato!$H:$H,Extrato!$F:$F,""&lt;=""&amp;HLOOKUP(N$278,dds!$2:$4,3,FALSE()),Extrato!$G:$G,'Cadastro e Histórico'!$A285))*N122)))"),0.0)</f>
        <v>0</v>
      </c>
      <c r="O285" s="448">
        <f>IFERROR(__xludf.DUMMYFUNCTION("ARRAYFORMULA(IF(OR($A285="""",$A285=0),0,IF(TODAY()&gt;EOMONTH(O$278,0),HLOOKUP(""Close"",GOOGLEFINANCE($A285,""price"",EOMONTH(O$278,0)),2,FALSE()),(SUMIFS(Extrato!$C:$C,Extrato!$A:$A,""&lt;=""&amp;HLOOKUP(O$278,dds!$2:$4,3,FALSE()),Extrato!$B:$B,'Cadastro e Histó"&amp;"rico'!$A285)-SUMIFS(Extrato!$H:$H,Extrato!$F:$F,""&lt;=""&amp;HLOOKUP(O$278,dds!$2:$4,3,FALSE()),Extrato!$G:$G,'Cadastro e Histórico'!$A285))*O122)))"),0.0)</f>
        <v>0</v>
      </c>
      <c r="P285" s="448">
        <f>IFERROR(__xludf.DUMMYFUNCTION("ARRAYFORMULA(IF(OR($A285="""",$A285=0),0,IF(TODAY()&gt;EOMONTH(P$278,0),HLOOKUP(""Close"",GOOGLEFINANCE($A285,""price"",EOMONTH(P$278,0)),2,FALSE()),(SUMIFS(Extrato!$C:$C,Extrato!$A:$A,""&lt;=""&amp;HLOOKUP(P$278,dds!$2:$4,3,FALSE()),Extrato!$B:$B,'Cadastro e Histó"&amp;"rico'!$A285)-SUMIFS(Extrato!$H:$H,Extrato!$F:$F,""&lt;=""&amp;HLOOKUP(P$278,dds!$2:$4,3,FALSE()),Extrato!$G:$G,'Cadastro e Histórico'!$A285))*P122)))"),0.0)</f>
        <v>0</v>
      </c>
      <c r="Q285" s="448">
        <f>IFERROR(__xludf.DUMMYFUNCTION("ARRAYFORMULA(IF(OR($A285="""",$A285=0),0,IF(TODAY()&gt;EOMONTH(Q$278,0),HLOOKUP(""Close"",GOOGLEFINANCE($A285,""price"",EOMONTH(Q$278,0)),2,FALSE()),(SUMIFS(Extrato!$C:$C,Extrato!$A:$A,""&lt;=""&amp;HLOOKUP(Q$278,dds!$2:$4,3,FALSE()),Extrato!$B:$B,'Cadastro e Histó"&amp;"rico'!$A285)-SUMIFS(Extrato!$H:$H,Extrato!$F:$F,""&lt;=""&amp;HLOOKUP(Q$278,dds!$2:$4,3,FALSE()),Extrato!$G:$G,'Cadastro e Histórico'!$A285))*Q122)))"),0.0)</f>
        <v>0</v>
      </c>
      <c r="R285" s="448">
        <f>IFERROR(__xludf.DUMMYFUNCTION("ARRAYFORMULA(IF(OR($A285="""",$A285=0),0,IF(TODAY()&gt;EOMONTH(R$278,0),HLOOKUP(""Close"",GOOGLEFINANCE($A285,""price"",EOMONTH(R$278,0)),2,FALSE()),(SUMIFS(Extrato!$C:$C,Extrato!$A:$A,""&lt;=""&amp;HLOOKUP(R$278,dds!$2:$4,3,FALSE()),Extrato!$B:$B,'Cadastro e Histó"&amp;"rico'!$A285)-SUMIFS(Extrato!$H:$H,Extrato!$F:$F,""&lt;=""&amp;HLOOKUP(R$278,dds!$2:$4,3,FALSE()),Extrato!$G:$G,'Cadastro e Histórico'!$A285))*R122)))"),0.0)</f>
        <v>0</v>
      </c>
      <c r="S285" s="448">
        <f>IFERROR(__xludf.DUMMYFUNCTION("ARRAYFORMULA(IF(OR($A285="""",$A285=0),0,IF(TODAY()&gt;EOMONTH(S$278,0),HLOOKUP(""Close"",GOOGLEFINANCE($A285,""price"",EOMONTH(S$278,0)),2,FALSE()),(SUMIFS(Extrato!$C:$C,Extrato!$A:$A,""&lt;=""&amp;HLOOKUP(S$278,dds!$2:$4,3,FALSE()),Extrato!$B:$B,'Cadastro e Histó"&amp;"rico'!$A285)-SUMIFS(Extrato!$H:$H,Extrato!$F:$F,""&lt;=""&amp;HLOOKUP(S$278,dds!$2:$4,3,FALSE()),Extrato!$G:$G,'Cadastro e Histórico'!$A285))*S122)))"),0.0)</f>
        <v>0</v>
      </c>
      <c r="T285" s="448">
        <f>IFERROR(__xludf.DUMMYFUNCTION("ARRAYFORMULA(IF(OR($A285="""",$A285=0),0,IF(TODAY()&gt;EOMONTH(T$278,0),HLOOKUP(""Close"",GOOGLEFINANCE($A285,""price"",EOMONTH(T$278,0)),2,FALSE()),(SUMIFS(Extrato!$C:$C,Extrato!$A:$A,""&lt;=""&amp;HLOOKUP(T$278,dds!$2:$4,3,FALSE()),Extrato!$B:$B,'Cadastro e Histó"&amp;"rico'!$A285)-SUMIFS(Extrato!$H:$H,Extrato!$F:$F,""&lt;=""&amp;HLOOKUP(T$278,dds!$2:$4,3,FALSE()),Extrato!$G:$G,'Cadastro e Histórico'!$A285))*T122)))"),0.0)</f>
        <v>0</v>
      </c>
      <c r="U285" s="448">
        <f>IFERROR(__xludf.DUMMYFUNCTION("ARRAYFORMULA(IF(OR($A285="""",$A285=0),0,IF(TODAY()&gt;EOMONTH(U$278,0),HLOOKUP(""Close"",GOOGLEFINANCE($A285,""price"",EOMONTH(U$278,0)),2,FALSE()),(SUMIFS(Extrato!$C:$C,Extrato!$A:$A,""&lt;=""&amp;HLOOKUP(U$278,dds!$2:$4,3,FALSE()),Extrato!$B:$B,'Cadastro e Histó"&amp;"rico'!$A285)-SUMIFS(Extrato!$H:$H,Extrato!$F:$F,""&lt;=""&amp;HLOOKUP(U$278,dds!$2:$4,3,FALSE()),Extrato!$G:$G,'Cadastro e Histórico'!$A285))*U122)))"),0.0)</f>
        <v>0</v>
      </c>
      <c r="V285" s="448">
        <f>IFERROR(__xludf.DUMMYFUNCTION("ARRAYFORMULA(IF(OR($A285="""",$A285=0),0,IF(TODAY()&gt;EOMONTH(V$278,0),HLOOKUP(""Close"",GOOGLEFINANCE($A285,""price"",EOMONTH(V$278,0)),2,FALSE()),(SUMIFS(Extrato!$C:$C,Extrato!$A:$A,""&lt;=""&amp;HLOOKUP(V$278,dds!$2:$4,3,FALSE()),Extrato!$B:$B,'Cadastro e Histó"&amp;"rico'!$A285)-SUMIFS(Extrato!$H:$H,Extrato!$F:$F,""&lt;=""&amp;HLOOKUP(V$278,dds!$2:$4,3,FALSE()),Extrato!$G:$G,'Cadastro e Histórico'!$A285))*V122)))"),0.0)</f>
        <v>0</v>
      </c>
      <c r="W285" s="448">
        <f>IFERROR(__xludf.DUMMYFUNCTION("ARRAYFORMULA(IF(OR($A285="""",$A285=0),0,IF(TODAY()&gt;EOMONTH(W$278,0),HLOOKUP(""Close"",GOOGLEFINANCE($A285,""price"",EOMONTH(W$278,0)),2,FALSE()),(SUMIFS(Extrato!$C:$C,Extrato!$A:$A,""&lt;=""&amp;HLOOKUP(W$278,dds!$2:$4,3,FALSE()),Extrato!$B:$B,'Cadastro e Histó"&amp;"rico'!$A285)-SUMIFS(Extrato!$H:$H,Extrato!$F:$F,""&lt;=""&amp;HLOOKUP(W$278,dds!$2:$4,3,FALSE()),Extrato!$G:$G,'Cadastro e Histórico'!$A285))*W122)))"),0.0)</f>
        <v>0</v>
      </c>
      <c r="X285" s="448">
        <f>IFERROR(__xludf.DUMMYFUNCTION("ARRAYFORMULA(IF(OR($A285="""",$A285=0),0,IF(TODAY()&gt;EOMONTH(X$278,0),HLOOKUP(""Close"",GOOGLEFINANCE($A285,""price"",EOMONTH(X$278,0)),2,FALSE()),(SUMIFS(Extrato!$C:$C,Extrato!$A:$A,""&lt;=""&amp;HLOOKUP(X$278,dds!$2:$4,3,FALSE()),Extrato!$B:$B,'Cadastro e Histó"&amp;"rico'!$A285)-SUMIFS(Extrato!$H:$H,Extrato!$F:$F,""&lt;=""&amp;HLOOKUP(X$278,dds!$2:$4,3,FALSE()),Extrato!$G:$G,'Cadastro e Histórico'!$A285))*X122)))"),0.0)</f>
        <v>0</v>
      </c>
      <c r="Y285" s="448">
        <f>IFERROR(__xludf.DUMMYFUNCTION("ARRAYFORMULA(IF(OR($A285="""",$A285=0),0,IF(TODAY()&gt;EOMONTH(Y$278,0),HLOOKUP(""Close"",GOOGLEFINANCE($A285,""price"",EOMONTH(Y$278,0)),2,FALSE()),(SUMIFS(Extrato!$C:$C,Extrato!$A:$A,""&lt;=""&amp;HLOOKUP(Y$278,dds!$2:$4,3,FALSE()),Extrato!$B:$B,'Cadastro e Histó"&amp;"rico'!$A285)-SUMIFS(Extrato!$H:$H,Extrato!$F:$F,""&lt;=""&amp;HLOOKUP(Y$278,dds!$2:$4,3,FALSE()),Extrato!$G:$G,'Cadastro e Histórico'!$A285))*Y122)))"),0.0)</f>
        <v>0</v>
      </c>
      <c r="Z285" s="448">
        <f>IFERROR(__xludf.DUMMYFUNCTION("ARRAYFORMULA(IF(OR($A285="""",$A285=0),0,IF(TODAY()&gt;EOMONTH(Z$278,0),HLOOKUP(""Close"",GOOGLEFINANCE($A285,""price"",EOMONTH(Z$278,0)),2,FALSE()),(SUMIFS(Extrato!$C:$C,Extrato!$A:$A,""&lt;=""&amp;HLOOKUP(Z$278,dds!$2:$4,3,FALSE()),Extrato!$B:$B,'Cadastro e Histó"&amp;"rico'!$A285)-SUMIFS(Extrato!$H:$H,Extrato!$F:$F,""&lt;=""&amp;HLOOKUP(Z$278,dds!$2:$4,3,FALSE()),Extrato!$G:$G,'Cadastro e Histórico'!$A285))*Z122)))"),0.0)</f>
        <v>0</v>
      </c>
      <c r="AA285" s="448">
        <f>IFERROR(__xludf.DUMMYFUNCTION("ARRAYFORMULA(IF(OR($A285="""",$A285=0),0,IF(TODAY()&gt;EOMONTH(AA$278,0),HLOOKUP(""Close"",GOOGLEFINANCE($A285,""price"",EOMONTH(AA$278,0)),2,FALSE()),(SUMIFS(Extrato!$C:$C,Extrato!$A:$A,""&lt;=""&amp;HLOOKUP(AA$278,dds!$2:$4,3,FALSE()),Extrato!$B:$B,'Cadastro e Hi"&amp;"stórico'!$A285)-SUMIFS(Extrato!$H:$H,Extrato!$F:$F,""&lt;=""&amp;HLOOKUP(AA$278,dds!$2:$4,3,FALSE()),Extrato!$G:$G,'Cadastro e Histórico'!$A285))*AA122)))"),0.0)</f>
        <v>0</v>
      </c>
      <c r="AB285" s="448">
        <f>IFERROR(__xludf.DUMMYFUNCTION("ARRAYFORMULA(IF(OR($A285="""",$A285=0),0,IF(TODAY()&gt;EOMONTH(AB$278,0),HLOOKUP(""Close"",GOOGLEFINANCE($A285,""price"",EOMONTH(AB$278,0)),2,FALSE()),(SUMIFS(Extrato!$C:$C,Extrato!$A:$A,""&lt;=""&amp;HLOOKUP(AB$278,dds!$2:$4,3,FALSE()),Extrato!$B:$B,'Cadastro e Hi"&amp;"stórico'!$A285)-SUMIFS(Extrato!$H:$H,Extrato!$F:$F,""&lt;=""&amp;HLOOKUP(AB$278,dds!$2:$4,3,FALSE()),Extrato!$G:$G,'Cadastro e Histórico'!$A285))*AB122)))"),0.0)</f>
        <v>0</v>
      </c>
      <c r="AC285" s="448">
        <f>IFERROR(__xludf.DUMMYFUNCTION("ARRAYFORMULA(IF(OR($A285="""",$A285=0),0,IF(TODAY()&gt;EOMONTH(AC$278,0),HLOOKUP(""Close"",GOOGLEFINANCE($A285,""price"",EOMONTH(AC$278,0)),2,FALSE()),(SUMIFS(Extrato!$C:$C,Extrato!$A:$A,""&lt;=""&amp;HLOOKUP(AC$278,dds!$2:$4,3,FALSE()),Extrato!$B:$B,'Cadastro e Hi"&amp;"stórico'!$A285)-SUMIFS(Extrato!$H:$H,Extrato!$F:$F,""&lt;=""&amp;HLOOKUP(AC$278,dds!$2:$4,3,FALSE()),Extrato!$G:$G,'Cadastro e Histórico'!$A285))*AC122)))"),0.0)</f>
        <v>0</v>
      </c>
      <c r="AD285" s="448">
        <f>IFERROR(__xludf.DUMMYFUNCTION("ARRAYFORMULA(IF(OR($A285="""",$A285=0),0,IF(TODAY()&gt;EOMONTH(AD$278,0),HLOOKUP(""Close"",GOOGLEFINANCE($A285,""price"",EOMONTH(AD$278,0)),2,FALSE()),(SUMIFS(Extrato!$C:$C,Extrato!$A:$A,""&lt;=""&amp;HLOOKUP(AD$278,dds!$2:$4,3,FALSE()),Extrato!$B:$B,'Cadastro e Hi"&amp;"stórico'!$A285)-SUMIFS(Extrato!$H:$H,Extrato!$F:$F,""&lt;=""&amp;HLOOKUP(AD$278,dds!$2:$4,3,FALSE()),Extrato!$G:$G,'Cadastro e Histórico'!$A285))*AD122)))"),0.0)</f>
        <v>0</v>
      </c>
      <c r="AE285" s="448">
        <f>IFERROR(__xludf.DUMMYFUNCTION("ARRAYFORMULA(IF(OR($A285="""",$A285=0),0,IF(TODAY()&gt;EOMONTH(AE$278,0),HLOOKUP(""Close"",GOOGLEFINANCE($A285,""price"",EOMONTH(AE$278,0)),2,FALSE()),(SUMIFS(Extrato!$C:$C,Extrato!$A:$A,""&lt;=""&amp;HLOOKUP(AE$278,dds!$2:$4,3,FALSE()),Extrato!$B:$B,'Cadastro e Hi"&amp;"stórico'!$A285)-SUMIFS(Extrato!$H:$H,Extrato!$F:$F,""&lt;=""&amp;HLOOKUP(AE$278,dds!$2:$4,3,FALSE()),Extrato!$G:$G,'Cadastro e Histórico'!$A285))*AE122)))"),0.0)</f>
        <v>0</v>
      </c>
      <c r="AF285" s="448">
        <f>IFERROR(__xludf.DUMMYFUNCTION("ARRAYFORMULA(IF(OR($A285="""",$A285=0),0,IF(TODAY()&gt;EOMONTH(AF$278,0),HLOOKUP(""Close"",GOOGLEFINANCE($A285,""price"",EOMONTH(AF$278,0)),2,FALSE()),(SUMIFS(Extrato!$C:$C,Extrato!$A:$A,""&lt;=""&amp;HLOOKUP(AF$278,dds!$2:$4,3,FALSE()),Extrato!$B:$B,'Cadastro e Hi"&amp;"stórico'!$A285)-SUMIFS(Extrato!$H:$H,Extrato!$F:$F,""&lt;=""&amp;HLOOKUP(AF$278,dds!$2:$4,3,FALSE()),Extrato!$G:$G,'Cadastro e Histórico'!$A285))*AF122)))"),0.0)</f>
        <v>0</v>
      </c>
      <c r="AG285" s="448">
        <f>IFERROR(__xludf.DUMMYFUNCTION("ARRAYFORMULA(IF(OR($A285="""",$A285=0),0,IF(TODAY()&gt;EOMONTH(AG$278,0),HLOOKUP(""Close"",GOOGLEFINANCE($A285,""price"",EOMONTH(AG$278,0)),2,FALSE()),(SUMIFS(Extrato!$C:$C,Extrato!$A:$A,""&lt;=""&amp;HLOOKUP(AG$278,dds!$2:$4,3,FALSE()),Extrato!$B:$B,'Cadastro e Hi"&amp;"stórico'!$A285)-SUMIFS(Extrato!$H:$H,Extrato!$F:$F,""&lt;=""&amp;HLOOKUP(AG$278,dds!$2:$4,3,FALSE()),Extrato!$G:$G,'Cadastro e Histórico'!$A285))*AG122)))"),0.0)</f>
        <v>0</v>
      </c>
      <c r="AH285" s="448">
        <f>IFERROR(__xludf.DUMMYFUNCTION("ARRAYFORMULA(IF(OR($A285="""",$A285=0),0,IF(TODAY()&gt;EOMONTH(AH$278,0),HLOOKUP(""Close"",GOOGLEFINANCE($A285,""price"",EOMONTH(AH$278,0)),2,FALSE()),(SUMIFS(Extrato!$C:$C,Extrato!$A:$A,""&lt;=""&amp;HLOOKUP(AH$278,dds!$2:$4,3,FALSE()),Extrato!$B:$B,'Cadastro e Hi"&amp;"stórico'!$A285)-SUMIFS(Extrato!$H:$H,Extrato!$F:$F,""&lt;=""&amp;HLOOKUP(AH$278,dds!$2:$4,3,FALSE()),Extrato!$G:$G,'Cadastro e Histórico'!$A285))*AH122)))"),0.0)</f>
        <v>0</v>
      </c>
      <c r="AI285" s="448">
        <f>IFERROR(__xludf.DUMMYFUNCTION("ARRAYFORMULA(IF(OR($A285="""",$A285=0),0,IF(TODAY()&gt;EOMONTH(AI$278,0),HLOOKUP(""Close"",GOOGLEFINANCE($A285,""price"",EOMONTH(AI$278,0)),2,FALSE()),(SUMIFS(Extrato!$C:$C,Extrato!$A:$A,""&lt;=""&amp;HLOOKUP(AI$278,dds!$2:$4,3,FALSE()),Extrato!$B:$B,'Cadastro e Hi"&amp;"stórico'!$A285)-SUMIFS(Extrato!$H:$H,Extrato!$F:$F,""&lt;=""&amp;HLOOKUP(AI$278,dds!$2:$4,3,FALSE()),Extrato!$G:$G,'Cadastro e Histórico'!$A285))*AI122)))"),0.0)</f>
        <v>0</v>
      </c>
      <c r="AJ285" s="448">
        <f>IFERROR(__xludf.DUMMYFUNCTION("ARRAYFORMULA(IF(OR($A285="""",$A285=0),0,IF(TODAY()&gt;EOMONTH(AJ$278,0),HLOOKUP(""Close"",GOOGLEFINANCE($A285,""price"",EOMONTH(AJ$278,0)),2,FALSE()),(SUMIFS(Extrato!$C:$C,Extrato!$A:$A,""&lt;=""&amp;HLOOKUP(AJ$278,dds!$2:$4,3,FALSE()),Extrato!$B:$B,'Cadastro e Hi"&amp;"stórico'!$A285)-SUMIFS(Extrato!$H:$H,Extrato!$F:$F,""&lt;=""&amp;HLOOKUP(AJ$278,dds!$2:$4,3,FALSE()),Extrato!$G:$G,'Cadastro e Histórico'!$A285))*AJ122)))"),0.0)</f>
        <v>0</v>
      </c>
      <c r="AK285" s="448">
        <f>IFERROR(__xludf.DUMMYFUNCTION("ARRAYFORMULA(IF(OR($A285="""",$A285=0),0,IF(TODAY()&gt;EOMONTH(AK$278,0),HLOOKUP(""Close"",GOOGLEFINANCE($A285,""price"",EOMONTH(AK$278,0)),2,FALSE()),(SUMIFS(Extrato!$C:$C,Extrato!$A:$A,""&lt;=""&amp;HLOOKUP(AK$278,dds!$2:$4,3,FALSE()),Extrato!$B:$B,'Cadastro e Hi"&amp;"stórico'!$A285)-SUMIFS(Extrato!$H:$H,Extrato!$F:$F,""&lt;=""&amp;HLOOKUP(AK$278,dds!$2:$4,3,FALSE()),Extrato!$G:$G,'Cadastro e Histórico'!$A285))*AK122)))"),0.0)</f>
        <v>0</v>
      </c>
      <c r="AL285" s="448">
        <f>IFERROR(__xludf.DUMMYFUNCTION("ARRAYFORMULA(IF(OR($A285="""",$A285=0),0,IF(TODAY()&gt;EOMONTH(AL$278,0),HLOOKUP(""Close"",GOOGLEFINANCE($A285,""price"",EOMONTH(AL$278,0)),2,FALSE()),(SUMIFS(Extrato!$C:$C,Extrato!$A:$A,""&lt;=""&amp;HLOOKUP(AL$278,dds!$2:$4,3,FALSE()),Extrato!$B:$B,'Cadastro e Hi"&amp;"stórico'!$A285)-SUMIFS(Extrato!$H:$H,Extrato!$F:$F,""&lt;=""&amp;HLOOKUP(AL$278,dds!$2:$4,3,FALSE()),Extrato!$G:$G,'Cadastro e Histórico'!$A285))*AL122)))"),0.0)</f>
        <v>0</v>
      </c>
      <c r="AM285" s="448">
        <f>IFERROR(__xludf.DUMMYFUNCTION("ARRAYFORMULA(IF(OR($A285="""",$A285=0),0,IF(TODAY()&gt;EOMONTH(AM$278,0),HLOOKUP(""Close"",GOOGLEFINANCE($A285,""price"",EOMONTH(AM$278,0)),2,FALSE()),(SUMIFS(Extrato!$C:$C,Extrato!$A:$A,""&lt;=""&amp;HLOOKUP(AM$278,dds!$2:$4,3,FALSE()),Extrato!$B:$B,'Cadastro e Hi"&amp;"stórico'!$A285)-SUMIFS(Extrato!$H:$H,Extrato!$F:$F,""&lt;=""&amp;HLOOKUP(AM$278,dds!$2:$4,3,FALSE()),Extrato!$G:$G,'Cadastro e Histórico'!$A285))*AM122)))"),0.0)</f>
        <v>0</v>
      </c>
      <c r="AN285" s="448">
        <f>IFERROR(__xludf.DUMMYFUNCTION("ARRAYFORMULA(IF(OR($A285="""",$A285=0),0,IF(TODAY()&gt;EOMONTH(AN$278,0),HLOOKUP(""Close"",GOOGLEFINANCE($A285,""price"",EOMONTH(AN$278,0)),2,FALSE()),(SUMIFS(Extrato!$C:$C,Extrato!$A:$A,""&lt;=""&amp;HLOOKUP(AN$278,dds!$2:$4,3,FALSE()),Extrato!$B:$B,'Cadastro e Hi"&amp;"stórico'!$A285)-SUMIFS(Extrato!$H:$H,Extrato!$F:$F,""&lt;=""&amp;HLOOKUP(AN$278,dds!$2:$4,3,FALSE()),Extrato!$G:$G,'Cadastro e Histórico'!$A285))*AN122)))"),0.0)</f>
        <v>0</v>
      </c>
      <c r="AO285" s="448">
        <f>IFERROR(__xludf.DUMMYFUNCTION("ARRAYFORMULA(IF(OR($A285="""",$A285=0),0,IF(TODAY()&gt;EOMONTH(AO$278,0),HLOOKUP(""Close"",GOOGLEFINANCE($A285,""price"",EOMONTH(AO$278,0)),2,FALSE()),(SUMIFS(Extrato!$C:$C,Extrato!$A:$A,""&lt;=""&amp;HLOOKUP(AO$278,dds!$2:$4,3,FALSE()),Extrato!$B:$B,'Cadastro e Hi"&amp;"stórico'!$A285)-SUMIFS(Extrato!$H:$H,Extrato!$F:$F,""&lt;=""&amp;HLOOKUP(AO$278,dds!$2:$4,3,FALSE()),Extrato!$G:$G,'Cadastro e Histórico'!$A285))*AO122)))"),0.0)</f>
        <v>0</v>
      </c>
      <c r="AP285" s="448">
        <f>IFERROR(__xludf.DUMMYFUNCTION("ARRAYFORMULA(IF(OR($A285="""",$A285=0),0,IF(TODAY()&gt;EOMONTH(AP$278,0),HLOOKUP(""Close"",GOOGLEFINANCE($A285,""price"",EOMONTH(AP$278,0)),2,FALSE()),(SUMIFS(Extrato!$C:$C,Extrato!$A:$A,""&lt;=""&amp;HLOOKUP(AP$278,dds!$2:$4,3,FALSE()),Extrato!$B:$B,'Cadastro e Hi"&amp;"stórico'!$A285)-SUMIFS(Extrato!$H:$H,Extrato!$F:$F,""&lt;=""&amp;HLOOKUP(AP$278,dds!$2:$4,3,FALSE()),Extrato!$G:$G,'Cadastro e Histórico'!$A285))*AP122)))"),0.0)</f>
        <v>0</v>
      </c>
      <c r="AQ285" s="448">
        <f>IFERROR(__xludf.DUMMYFUNCTION("ARRAYFORMULA(IF(OR($A285="""",$A285=0),0,IF(TODAY()&gt;EOMONTH(AQ$278,0),HLOOKUP(""Close"",GOOGLEFINANCE($A285,""price"",EOMONTH(AQ$278,0)),2,FALSE()),(SUMIFS(Extrato!$C:$C,Extrato!$A:$A,""&lt;=""&amp;HLOOKUP(AQ$278,dds!$2:$4,3,FALSE()),Extrato!$B:$B,'Cadastro e Hi"&amp;"stórico'!$A285)-SUMIFS(Extrato!$H:$H,Extrato!$F:$F,""&lt;=""&amp;HLOOKUP(AQ$278,dds!$2:$4,3,FALSE()),Extrato!$G:$G,'Cadastro e Histórico'!$A285))*AQ122)))"),0.0)</f>
        <v>0</v>
      </c>
      <c r="AR285" s="448">
        <f>IFERROR(__xludf.DUMMYFUNCTION("ARRAYFORMULA(IF(OR($A285="""",$A285=0),0,IF(TODAY()&gt;EOMONTH(AR$278,0),HLOOKUP(""Close"",GOOGLEFINANCE($A285,""price"",EOMONTH(AR$278,0)),2,FALSE()),(SUMIFS(Extrato!$C:$C,Extrato!$A:$A,""&lt;=""&amp;HLOOKUP(AR$278,dds!$2:$4,3,FALSE()),Extrato!$B:$B,'Cadastro e Hi"&amp;"stórico'!$A285)-SUMIFS(Extrato!$H:$H,Extrato!$F:$F,""&lt;=""&amp;HLOOKUP(AR$278,dds!$2:$4,3,FALSE()),Extrato!$G:$G,'Cadastro e Histórico'!$A285))*AR122)))"),0.0)</f>
        <v>0</v>
      </c>
      <c r="AS285" s="448">
        <f>IFERROR(__xludf.DUMMYFUNCTION("ARRAYFORMULA(IF(OR($A285="""",$A285=0),0,IF(TODAY()&gt;EOMONTH(AS$278,0),HLOOKUP(""Close"",GOOGLEFINANCE($A285,""price"",EOMONTH(AS$278,0)),2,FALSE()),(SUMIFS(Extrato!$C:$C,Extrato!$A:$A,""&lt;=""&amp;HLOOKUP(AS$278,dds!$2:$4,3,FALSE()),Extrato!$B:$B,'Cadastro e Hi"&amp;"stórico'!$A285)-SUMIFS(Extrato!$H:$H,Extrato!$F:$F,""&lt;=""&amp;HLOOKUP(AS$278,dds!$2:$4,3,FALSE()),Extrato!$G:$G,'Cadastro e Histórico'!$A285))*AS122)))"),0.0)</f>
        <v>0</v>
      </c>
      <c r="AT285" s="448">
        <f>IFERROR(__xludf.DUMMYFUNCTION("ARRAYFORMULA(IF(OR($A285="""",$A285=0),0,IF(TODAY()&gt;EOMONTH(AT$278,0),HLOOKUP(""Close"",GOOGLEFINANCE($A285,""price"",EOMONTH(AT$278,0)),2,FALSE()),(SUMIFS(Extrato!$C:$C,Extrato!$A:$A,""&lt;=""&amp;HLOOKUP(AT$278,dds!$2:$4,3,FALSE()),Extrato!$B:$B,'Cadastro e Hi"&amp;"stórico'!$A285)-SUMIFS(Extrato!$H:$H,Extrato!$F:$F,""&lt;=""&amp;HLOOKUP(AT$278,dds!$2:$4,3,FALSE()),Extrato!$G:$G,'Cadastro e Histórico'!$A285))*AT122)))"),0.0)</f>
        <v>0</v>
      </c>
      <c r="AU285" s="448">
        <f>IFERROR(__xludf.DUMMYFUNCTION("ARRAYFORMULA(IF(OR($A285="""",$A285=0),0,IF(TODAY()&gt;EOMONTH(AU$278,0),HLOOKUP(""Close"",GOOGLEFINANCE($A285,""price"",EOMONTH(AU$278,0)),2,FALSE()),(SUMIFS(Extrato!$C:$C,Extrato!$A:$A,""&lt;=""&amp;HLOOKUP(AU$278,dds!$2:$4,3,FALSE()),Extrato!$B:$B,'Cadastro e Hi"&amp;"stórico'!$A285)-SUMIFS(Extrato!$H:$H,Extrato!$F:$F,""&lt;=""&amp;HLOOKUP(AU$278,dds!$2:$4,3,FALSE()),Extrato!$G:$G,'Cadastro e Histórico'!$A285))*AU122)))"),0.0)</f>
        <v>0</v>
      </c>
      <c r="AV285" s="448">
        <f>IFERROR(__xludf.DUMMYFUNCTION("ARRAYFORMULA(IF(OR($A285="""",$A285=0),0,IF(TODAY()&gt;EOMONTH(AV$278,0),HLOOKUP(""Close"",GOOGLEFINANCE($A285,""price"",EOMONTH(AV$278,0)),2,FALSE()),(SUMIFS(Extrato!$C:$C,Extrato!$A:$A,""&lt;=""&amp;HLOOKUP(AV$278,dds!$2:$4,3,FALSE()),Extrato!$B:$B,'Cadastro e Hi"&amp;"stórico'!$A285)-SUMIFS(Extrato!$H:$H,Extrato!$F:$F,""&lt;=""&amp;HLOOKUP(AV$278,dds!$2:$4,3,FALSE()),Extrato!$G:$G,'Cadastro e Histórico'!$A285))*AV122)))"),0.0)</f>
        <v>0</v>
      </c>
      <c r="AW285" s="448">
        <f>IFERROR(__xludf.DUMMYFUNCTION("ARRAYFORMULA(IF(OR($A285="""",$A285=0),0,IF(TODAY()&gt;EOMONTH(AW$278,0),HLOOKUP(""Close"",GOOGLEFINANCE($A285,""price"",EOMONTH(AW$278,0)),2,FALSE()),(SUMIFS(Extrato!$C:$C,Extrato!$A:$A,""&lt;=""&amp;HLOOKUP(AW$278,dds!$2:$4,3,FALSE()),Extrato!$B:$B,'Cadastro e Hi"&amp;"stórico'!$A285)-SUMIFS(Extrato!$H:$H,Extrato!$F:$F,""&lt;=""&amp;HLOOKUP(AW$278,dds!$2:$4,3,FALSE()),Extrato!$G:$G,'Cadastro e Histórico'!$A285))*AW122)))"),0.0)</f>
        <v>0</v>
      </c>
      <c r="AX285" s="448">
        <f>IFERROR(__xludf.DUMMYFUNCTION("ARRAYFORMULA(IF(OR($A285="""",$A285=0),0,IF(TODAY()&gt;EOMONTH(AX$278,0),HLOOKUP(""Close"",GOOGLEFINANCE($A285,""price"",EOMONTH(AX$278,0)),2,FALSE()),(SUMIFS(Extrato!$C:$C,Extrato!$A:$A,""&lt;=""&amp;HLOOKUP(AX$278,dds!$2:$4,3,FALSE()),Extrato!$B:$B,'Cadastro e Hi"&amp;"stórico'!$A285)-SUMIFS(Extrato!$H:$H,Extrato!$F:$F,""&lt;=""&amp;HLOOKUP(AX$278,dds!$2:$4,3,FALSE()),Extrato!$G:$G,'Cadastro e Histórico'!$A285))*AX122)))"),0.0)</f>
        <v>0</v>
      </c>
      <c r="AY285" s="448">
        <f>IFERROR(__xludf.DUMMYFUNCTION("ARRAYFORMULA(IF(OR($A285="""",$A285=0),0,IF(TODAY()&gt;EOMONTH(AY$278,0),HLOOKUP(""Close"",GOOGLEFINANCE($A285,""price"",EOMONTH(AY$278,0)),2,FALSE()),(SUMIFS(Extrato!$C:$C,Extrato!$A:$A,""&lt;=""&amp;HLOOKUP(AY$278,dds!$2:$4,3,FALSE()),Extrato!$B:$B,'Cadastro e Hi"&amp;"stórico'!$A285)-SUMIFS(Extrato!$H:$H,Extrato!$F:$F,""&lt;=""&amp;HLOOKUP(AY$278,dds!$2:$4,3,FALSE()),Extrato!$G:$G,'Cadastro e Histórico'!$A285))*AY122)))"),0.0)</f>
        <v>0</v>
      </c>
      <c r="AZ285" s="448">
        <f>IFERROR(__xludf.DUMMYFUNCTION("ARRAYFORMULA(IF(OR($A285="""",$A285=0),0,IF(TODAY()&gt;EOMONTH(AZ$278,0),HLOOKUP(""Close"",GOOGLEFINANCE($A285,""price"",EOMONTH(AZ$278,0)),2,FALSE()),(SUMIFS(Extrato!$C:$C,Extrato!$A:$A,""&lt;=""&amp;HLOOKUP(AZ$278,dds!$2:$4,3,FALSE()),Extrato!$B:$B,'Cadastro e Hi"&amp;"stórico'!$A285)-SUMIFS(Extrato!$H:$H,Extrato!$F:$F,""&lt;=""&amp;HLOOKUP(AZ$278,dds!$2:$4,3,FALSE()),Extrato!$G:$G,'Cadastro e Histórico'!$A285))*AZ122)))"),0.0)</f>
        <v>0</v>
      </c>
      <c r="BA285" s="448">
        <f>IFERROR(__xludf.DUMMYFUNCTION("ARRAYFORMULA(IF(OR($A285="""",$A285=0),0,IF(TODAY()&gt;EOMONTH(BA$278,0),HLOOKUP(""Close"",GOOGLEFINANCE($A285,""price"",EOMONTH(BA$278,0)),2,FALSE()),(SUMIFS(Extrato!$C:$C,Extrato!$A:$A,""&lt;=""&amp;HLOOKUP(BA$278,dds!$2:$4,3,FALSE()),Extrato!$B:$B,'Cadastro e Hi"&amp;"stórico'!$A285)-SUMIFS(Extrato!$H:$H,Extrato!$F:$F,""&lt;=""&amp;HLOOKUP(BA$278,dds!$2:$4,3,FALSE()),Extrato!$G:$G,'Cadastro e Histórico'!$A285))*BA122)))"),0.0)</f>
        <v>0</v>
      </c>
      <c r="BB285" s="448">
        <f>IFERROR(__xludf.DUMMYFUNCTION("ARRAYFORMULA(IF(OR($A285="""",$A285=0),0,IF(TODAY()&gt;EOMONTH(BB$278,0),HLOOKUP(""Close"",GOOGLEFINANCE($A285,""price"",EOMONTH(BB$278,0)),2,FALSE()),(SUMIFS(Extrato!$C:$C,Extrato!$A:$A,""&lt;=""&amp;HLOOKUP(BB$278,dds!$2:$4,3,FALSE()),Extrato!$B:$B,'Cadastro e Hi"&amp;"stórico'!$A285)-SUMIFS(Extrato!$H:$H,Extrato!$F:$F,""&lt;=""&amp;HLOOKUP(BB$278,dds!$2:$4,3,FALSE()),Extrato!$G:$G,'Cadastro e Histórico'!$A285))*BB122)))"),0.0)</f>
        <v>0</v>
      </c>
      <c r="BC285" s="448">
        <f>IFERROR(__xludf.DUMMYFUNCTION("ARRAYFORMULA(IF(OR($A285="""",$A285=0),0,IF(TODAY()&gt;EOMONTH(BC$278,0),HLOOKUP(""Close"",GOOGLEFINANCE($A285,""price"",EOMONTH(BC$278,0)),2,FALSE()),(SUMIFS(Extrato!$C:$C,Extrato!$A:$A,""&lt;=""&amp;HLOOKUP(BC$278,dds!$2:$4,3,FALSE()),Extrato!$B:$B,'Cadastro e Hi"&amp;"stórico'!$A285)-SUMIFS(Extrato!$H:$H,Extrato!$F:$F,""&lt;=""&amp;HLOOKUP(BC$278,dds!$2:$4,3,FALSE()),Extrato!$G:$G,'Cadastro e Histórico'!$A285))*BC122)))"),0.0)</f>
        <v>0</v>
      </c>
      <c r="BD285" s="448">
        <f>IFERROR(__xludf.DUMMYFUNCTION("ARRAYFORMULA(IF(OR($A285="""",$A285=0),0,IF(TODAY()&gt;EOMONTH(BD$278,0),HLOOKUP(""Close"",GOOGLEFINANCE($A285,""price"",EOMONTH(BD$278,0)),2,FALSE()),(SUMIFS(Extrato!$C:$C,Extrato!$A:$A,""&lt;=""&amp;HLOOKUP(BD$278,dds!$2:$4,3,FALSE()),Extrato!$B:$B,'Cadastro e Hi"&amp;"stórico'!$A285)-SUMIFS(Extrato!$H:$H,Extrato!$F:$F,""&lt;=""&amp;HLOOKUP(BD$278,dds!$2:$4,3,FALSE()),Extrato!$G:$G,'Cadastro e Histórico'!$A285))*BD122)))"),0.0)</f>
        <v>0</v>
      </c>
      <c r="BE285" s="448">
        <f>IFERROR(__xludf.DUMMYFUNCTION("ARRAYFORMULA(IF(OR($A285="""",$A285=0),0,IF(TODAY()&gt;EOMONTH(BE$278,0),HLOOKUP(""Close"",GOOGLEFINANCE($A285,""price"",EOMONTH(BE$278,0)),2,FALSE()),(SUMIFS(Extrato!$C:$C,Extrato!$A:$A,""&lt;=""&amp;HLOOKUP(BE$278,dds!$2:$4,3,FALSE()),Extrato!$B:$B,'Cadastro e Hi"&amp;"stórico'!$A285)-SUMIFS(Extrato!$H:$H,Extrato!$F:$F,""&lt;=""&amp;HLOOKUP(BE$278,dds!$2:$4,3,FALSE()),Extrato!$G:$G,'Cadastro e Histórico'!$A285))*BE122)))"),0.0)</f>
        <v>0</v>
      </c>
      <c r="BF285" s="448">
        <f>IFERROR(__xludf.DUMMYFUNCTION("ARRAYFORMULA(IF(OR($A285="""",$A285=0),0,IF(TODAY()&gt;EOMONTH(BF$278,0),HLOOKUP(""Close"",GOOGLEFINANCE($A285,""price"",EOMONTH(BF$278,0)),2,FALSE()),(SUMIFS(Extrato!$C:$C,Extrato!$A:$A,""&lt;=""&amp;HLOOKUP(BF$278,dds!$2:$4,3,FALSE()),Extrato!$B:$B,'Cadastro e Hi"&amp;"stórico'!$A285)-SUMIFS(Extrato!$H:$H,Extrato!$F:$F,""&lt;=""&amp;HLOOKUP(BF$278,dds!$2:$4,3,FALSE()),Extrato!$G:$G,'Cadastro e Histórico'!$A285))*BF122)))"),0.0)</f>
        <v>0</v>
      </c>
      <c r="BG285" s="448">
        <f>IFERROR(__xludf.DUMMYFUNCTION("ARRAYFORMULA(IF(OR($A285="""",$A285=0),0,IF(TODAY()&gt;EOMONTH(BG$278,0),HLOOKUP(""Close"",GOOGLEFINANCE($A285,""price"",EOMONTH(BG$278,0)),2,FALSE()),(SUMIFS(Extrato!$C:$C,Extrato!$A:$A,""&lt;=""&amp;HLOOKUP(BG$278,dds!$2:$4,3,FALSE()),Extrato!$B:$B,'Cadastro e Hi"&amp;"stórico'!$A285)-SUMIFS(Extrato!$H:$H,Extrato!$F:$F,""&lt;=""&amp;HLOOKUP(BG$278,dds!$2:$4,3,FALSE()),Extrato!$G:$G,'Cadastro e Histórico'!$A285))*BG122)))"),0.0)</f>
        <v>0</v>
      </c>
      <c r="BH285" s="448">
        <f>IFERROR(__xludf.DUMMYFUNCTION("ARRAYFORMULA(IF(OR($A285="""",$A285=0),0,IF(TODAY()&gt;EOMONTH(BH$278,0),HLOOKUP(""Close"",GOOGLEFINANCE($A285,""price"",EOMONTH(BH$278,0)),2,FALSE()),(SUMIFS(Extrato!$C:$C,Extrato!$A:$A,""&lt;=""&amp;HLOOKUP(BH$278,dds!$2:$4,3,FALSE()),Extrato!$B:$B,'Cadastro e Hi"&amp;"stórico'!$A285)-SUMIFS(Extrato!$H:$H,Extrato!$F:$F,""&lt;=""&amp;HLOOKUP(BH$278,dds!$2:$4,3,FALSE()),Extrato!$G:$G,'Cadastro e Histórico'!$A285))*BH122)))"),0.0)</f>
        <v>0</v>
      </c>
      <c r="BI285" s="448">
        <f>IFERROR(__xludf.DUMMYFUNCTION("ARRAYFORMULA(IF(OR($A285="""",$A285=0),0,IF(TODAY()&gt;EOMONTH(BI$278,0),HLOOKUP(""Close"",GOOGLEFINANCE($A285,""price"",EOMONTH(BI$278,0)),2,FALSE()),(SUMIFS(Extrato!$C:$C,Extrato!$A:$A,""&lt;=""&amp;HLOOKUP(BI$278,dds!$2:$4,3,FALSE()),Extrato!$B:$B,'Cadastro e Hi"&amp;"stórico'!$A285)-SUMIFS(Extrato!$H:$H,Extrato!$F:$F,""&lt;=""&amp;HLOOKUP(BI$278,dds!$2:$4,3,FALSE()),Extrato!$G:$G,'Cadastro e Histórico'!$A285))*BI122)))"),0.0)</f>
        <v>0</v>
      </c>
      <c r="BJ285" s="448">
        <f>IFERROR(__xludf.DUMMYFUNCTION("ARRAYFORMULA(IF(OR($A285="""",$A285=0),0,IF(TODAY()&gt;EOMONTH(BJ$278,0),HLOOKUP(""Close"",GOOGLEFINANCE($A285,""price"",EOMONTH(BJ$278,0)),2,FALSE()),(SUMIFS(Extrato!$C:$C,Extrato!$A:$A,""&lt;=""&amp;HLOOKUP(BJ$278,dds!$2:$4,3,FALSE()),Extrato!$B:$B,'Cadastro e Hi"&amp;"stórico'!$A285)-SUMIFS(Extrato!$H:$H,Extrato!$F:$F,""&lt;=""&amp;HLOOKUP(BJ$278,dds!$2:$4,3,FALSE()),Extrato!$G:$G,'Cadastro e Histórico'!$A285))*BJ122)))"),0.0)</f>
        <v>0</v>
      </c>
      <c r="BK285" s="448">
        <f>IFERROR(__xludf.DUMMYFUNCTION("ARRAYFORMULA(IF(OR($A285="""",$A285=0),0,IF(TODAY()&gt;EOMONTH(BK$278,0),HLOOKUP(""Close"",GOOGLEFINANCE($A285,""price"",EOMONTH(BK$278,0)),2,FALSE()),(SUMIFS(Extrato!$C:$C,Extrato!$A:$A,""&lt;=""&amp;HLOOKUP(BK$278,dds!$2:$4,3,FALSE()),Extrato!$B:$B,'Cadastro e Hi"&amp;"stórico'!$A285)-SUMIFS(Extrato!$H:$H,Extrato!$F:$F,""&lt;=""&amp;HLOOKUP(BK$278,dds!$2:$4,3,FALSE()),Extrato!$G:$G,'Cadastro e Histórico'!$A285))*BK122)))"),0.0)</f>
        <v>0</v>
      </c>
      <c r="BL285" s="448">
        <f>IFERROR(__xludf.DUMMYFUNCTION("ARRAYFORMULA(IF(OR($A285="""",$A285=0),0,IF(TODAY()&gt;EOMONTH(BL$278,0),HLOOKUP(""Close"",GOOGLEFINANCE($A285,""price"",EOMONTH(BL$278,0)),2,FALSE()),(SUMIFS(Extrato!$C:$C,Extrato!$A:$A,""&lt;=""&amp;HLOOKUP(BL$278,dds!$2:$4,3,FALSE()),Extrato!$B:$B,'Cadastro e Hi"&amp;"stórico'!$A285)-SUMIFS(Extrato!$H:$H,Extrato!$F:$F,""&lt;=""&amp;HLOOKUP(BL$278,dds!$2:$4,3,FALSE()),Extrato!$G:$G,'Cadastro e Histórico'!$A285))*BL122)))"),0.0)</f>
        <v>0</v>
      </c>
    </row>
    <row r="286" ht="14.25" customHeight="1">
      <c r="A286" s="450"/>
      <c r="B286" s="450"/>
      <c r="C286" s="440" t="str">
        <f t="shared" si="5"/>
        <v/>
      </c>
      <c r="D286" s="446"/>
      <c r="E286" s="448">
        <f>IFERROR(__xludf.DUMMYFUNCTION("ARRAYFORMULA(IF(OR($A286="""",$A286=0),0,IF(TODAY()&gt;EOMONTH(E$278,0),HLOOKUP(""Close"",GOOGLEFINANCE($A286,""price"",EOMONTH(E$278,0)),2,FALSE()),(SUMIFS(Extrato!$C:$C,Extrato!$A:$A,""&lt;=""&amp;HLOOKUP(E$278,dds!$2:$4,3,FALSE()),Extrato!$B:$B,'Cadastro e Histó"&amp;"rico'!$A286)-SUMIFS(Extrato!$H:$H,Extrato!$F:$F,""&lt;=""&amp;HLOOKUP(E$278,dds!$2:$4,3,FALSE()),Extrato!$G:$G,'Cadastro e Histórico'!$A286))*E123)))"),0.0)</f>
        <v>0</v>
      </c>
      <c r="F286" s="448">
        <f>IFERROR(__xludf.DUMMYFUNCTION("ARRAYFORMULA(IF(OR($A286="""",$A286=0),0,IF(TODAY()&gt;EOMONTH(F$278,0),HLOOKUP(""Close"",GOOGLEFINANCE($A286,""price"",EOMONTH(F$278,0)),2,FALSE()),(SUMIFS(Extrato!$C:$C,Extrato!$A:$A,""&lt;=""&amp;HLOOKUP(F$278,dds!$2:$4,3,FALSE()),Extrato!$B:$B,'Cadastro e Histó"&amp;"rico'!$A286)-SUMIFS(Extrato!$H:$H,Extrato!$F:$F,""&lt;=""&amp;HLOOKUP(F$278,dds!$2:$4,3,FALSE()),Extrato!$G:$G,'Cadastro e Histórico'!$A286))*F123)))"),0.0)</f>
        <v>0</v>
      </c>
      <c r="G286" s="448">
        <f>IFERROR(__xludf.DUMMYFUNCTION("ARRAYFORMULA(IF(OR($A286="""",$A286=0),0,IF(TODAY()&gt;EOMONTH(G$278,0),HLOOKUP(""Close"",GOOGLEFINANCE($A286,""price"",EOMONTH(G$278,0)),2,FALSE()),(SUMIFS(Extrato!$C:$C,Extrato!$A:$A,""&lt;=""&amp;HLOOKUP(G$278,dds!$2:$4,3,FALSE()),Extrato!$B:$B,'Cadastro e Histó"&amp;"rico'!$A286)-SUMIFS(Extrato!$H:$H,Extrato!$F:$F,""&lt;=""&amp;HLOOKUP(G$278,dds!$2:$4,3,FALSE()),Extrato!$G:$G,'Cadastro e Histórico'!$A286))*G123)))"),0.0)</f>
        <v>0</v>
      </c>
      <c r="H286" s="448">
        <f>IFERROR(__xludf.DUMMYFUNCTION("ARRAYFORMULA(IF(OR($A286="""",$A286=0),0,IF(TODAY()&gt;EOMONTH(H$278,0),HLOOKUP(""Close"",GOOGLEFINANCE($A286,""price"",EOMONTH(H$278,0)),2,FALSE()),(SUMIFS(Extrato!$C:$C,Extrato!$A:$A,""&lt;=""&amp;HLOOKUP(H$278,dds!$2:$4,3,FALSE()),Extrato!$B:$B,'Cadastro e Histó"&amp;"rico'!$A286)-SUMIFS(Extrato!$H:$H,Extrato!$F:$F,""&lt;=""&amp;HLOOKUP(H$278,dds!$2:$4,3,FALSE()),Extrato!$G:$G,'Cadastro e Histórico'!$A286))*H123)))"),0.0)</f>
        <v>0</v>
      </c>
      <c r="I286" s="448">
        <f>IFERROR(__xludf.DUMMYFUNCTION("ARRAYFORMULA(IF(OR($A286="""",$A286=0),0,IF(TODAY()&gt;EOMONTH(I$278,0),HLOOKUP(""Close"",GOOGLEFINANCE($A286,""price"",EOMONTH(I$278,0)),2,FALSE()),(SUMIFS(Extrato!$C:$C,Extrato!$A:$A,""&lt;=""&amp;HLOOKUP(I$278,dds!$2:$4,3,FALSE()),Extrato!$B:$B,'Cadastro e Histó"&amp;"rico'!$A286)-SUMIFS(Extrato!$H:$H,Extrato!$F:$F,""&lt;=""&amp;HLOOKUP(I$278,dds!$2:$4,3,FALSE()),Extrato!$G:$G,'Cadastro e Histórico'!$A286))*I123)))"),0.0)</f>
        <v>0</v>
      </c>
      <c r="J286" s="448">
        <f>IFERROR(__xludf.DUMMYFUNCTION("ARRAYFORMULA(IF(OR($A286="""",$A286=0),0,IF(TODAY()&gt;EOMONTH(J$278,0),HLOOKUP(""Close"",GOOGLEFINANCE($A286,""price"",EOMONTH(J$278,0)),2,FALSE()),(SUMIFS(Extrato!$C:$C,Extrato!$A:$A,""&lt;=""&amp;HLOOKUP(J$278,dds!$2:$4,3,FALSE()),Extrato!$B:$B,'Cadastro e Histó"&amp;"rico'!$A286)-SUMIFS(Extrato!$H:$H,Extrato!$F:$F,""&lt;=""&amp;HLOOKUP(J$278,dds!$2:$4,3,FALSE()),Extrato!$G:$G,'Cadastro e Histórico'!$A286))*J123)))"),0.0)</f>
        <v>0</v>
      </c>
      <c r="K286" s="448">
        <f>IFERROR(__xludf.DUMMYFUNCTION("ARRAYFORMULA(IF(OR($A286="""",$A286=0),0,IF(TODAY()&gt;EOMONTH(K$278,0),HLOOKUP(""Close"",GOOGLEFINANCE($A286,""price"",EOMONTH(K$278,0)),2,FALSE()),(SUMIFS(Extrato!$C:$C,Extrato!$A:$A,""&lt;=""&amp;HLOOKUP(K$278,dds!$2:$4,3,FALSE()),Extrato!$B:$B,'Cadastro e Histó"&amp;"rico'!$A286)-SUMIFS(Extrato!$H:$H,Extrato!$F:$F,""&lt;=""&amp;HLOOKUP(K$278,dds!$2:$4,3,FALSE()),Extrato!$G:$G,'Cadastro e Histórico'!$A286))*K123)))"),0.0)</f>
        <v>0</v>
      </c>
      <c r="L286" s="448">
        <f>IFERROR(__xludf.DUMMYFUNCTION("ARRAYFORMULA(IF(OR($A286="""",$A286=0),0,IF(TODAY()&gt;EOMONTH(L$278,0),HLOOKUP(""Close"",GOOGLEFINANCE($A286,""price"",EOMONTH(L$278,0)),2,FALSE()),(SUMIFS(Extrato!$C:$C,Extrato!$A:$A,""&lt;=""&amp;HLOOKUP(L$278,dds!$2:$4,3,FALSE()),Extrato!$B:$B,'Cadastro e Histó"&amp;"rico'!$A286)-SUMIFS(Extrato!$H:$H,Extrato!$F:$F,""&lt;=""&amp;HLOOKUP(L$278,dds!$2:$4,3,FALSE()),Extrato!$G:$G,'Cadastro e Histórico'!$A286))*L123)))"),0.0)</f>
        <v>0</v>
      </c>
      <c r="M286" s="448">
        <f>IFERROR(__xludf.DUMMYFUNCTION("ARRAYFORMULA(IF(OR($A286="""",$A286=0),0,IF(TODAY()&gt;EOMONTH(M$278,0),HLOOKUP(""Close"",GOOGLEFINANCE($A286,""price"",EOMONTH(M$278,0)),2,FALSE()),(SUMIFS(Extrato!$C:$C,Extrato!$A:$A,""&lt;=""&amp;HLOOKUP(M$278,dds!$2:$4,3,FALSE()),Extrato!$B:$B,'Cadastro e Histó"&amp;"rico'!$A286)-SUMIFS(Extrato!$H:$H,Extrato!$F:$F,""&lt;=""&amp;HLOOKUP(M$278,dds!$2:$4,3,FALSE()),Extrato!$G:$G,'Cadastro e Histórico'!$A286))*M123)))"),0.0)</f>
        <v>0</v>
      </c>
      <c r="N286" s="448">
        <f>IFERROR(__xludf.DUMMYFUNCTION("ARRAYFORMULA(IF(OR($A286="""",$A286=0),0,IF(TODAY()&gt;EOMONTH(N$278,0),HLOOKUP(""Close"",GOOGLEFINANCE($A286,""price"",EOMONTH(N$278,0)),2,FALSE()),(SUMIFS(Extrato!$C:$C,Extrato!$A:$A,""&lt;=""&amp;HLOOKUP(N$278,dds!$2:$4,3,FALSE()),Extrato!$B:$B,'Cadastro e Histó"&amp;"rico'!$A286)-SUMIFS(Extrato!$H:$H,Extrato!$F:$F,""&lt;=""&amp;HLOOKUP(N$278,dds!$2:$4,3,FALSE()),Extrato!$G:$G,'Cadastro e Histórico'!$A286))*N123)))"),0.0)</f>
        <v>0</v>
      </c>
      <c r="O286" s="448">
        <f>IFERROR(__xludf.DUMMYFUNCTION("ARRAYFORMULA(IF(OR($A286="""",$A286=0),0,IF(TODAY()&gt;EOMONTH(O$278,0),HLOOKUP(""Close"",GOOGLEFINANCE($A286,""price"",EOMONTH(O$278,0)),2,FALSE()),(SUMIFS(Extrato!$C:$C,Extrato!$A:$A,""&lt;=""&amp;HLOOKUP(O$278,dds!$2:$4,3,FALSE()),Extrato!$B:$B,'Cadastro e Histó"&amp;"rico'!$A286)-SUMIFS(Extrato!$H:$H,Extrato!$F:$F,""&lt;=""&amp;HLOOKUP(O$278,dds!$2:$4,3,FALSE()),Extrato!$G:$G,'Cadastro e Histórico'!$A286))*O123)))"),0.0)</f>
        <v>0</v>
      </c>
      <c r="P286" s="448">
        <f>IFERROR(__xludf.DUMMYFUNCTION("ARRAYFORMULA(IF(OR($A286="""",$A286=0),0,IF(TODAY()&gt;EOMONTH(P$278,0),HLOOKUP(""Close"",GOOGLEFINANCE($A286,""price"",EOMONTH(P$278,0)),2,FALSE()),(SUMIFS(Extrato!$C:$C,Extrato!$A:$A,""&lt;=""&amp;HLOOKUP(P$278,dds!$2:$4,3,FALSE()),Extrato!$B:$B,'Cadastro e Histó"&amp;"rico'!$A286)-SUMIFS(Extrato!$H:$H,Extrato!$F:$F,""&lt;=""&amp;HLOOKUP(P$278,dds!$2:$4,3,FALSE()),Extrato!$G:$G,'Cadastro e Histórico'!$A286))*P123)))"),0.0)</f>
        <v>0</v>
      </c>
      <c r="Q286" s="448">
        <f>IFERROR(__xludf.DUMMYFUNCTION("ARRAYFORMULA(IF(OR($A286="""",$A286=0),0,IF(TODAY()&gt;EOMONTH(Q$278,0),HLOOKUP(""Close"",GOOGLEFINANCE($A286,""price"",EOMONTH(Q$278,0)),2,FALSE()),(SUMIFS(Extrato!$C:$C,Extrato!$A:$A,""&lt;=""&amp;HLOOKUP(Q$278,dds!$2:$4,3,FALSE()),Extrato!$B:$B,'Cadastro e Histó"&amp;"rico'!$A286)-SUMIFS(Extrato!$H:$H,Extrato!$F:$F,""&lt;=""&amp;HLOOKUP(Q$278,dds!$2:$4,3,FALSE()),Extrato!$G:$G,'Cadastro e Histórico'!$A286))*Q123)))"),0.0)</f>
        <v>0</v>
      </c>
      <c r="R286" s="448">
        <f>IFERROR(__xludf.DUMMYFUNCTION("ARRAYFORMULA(IF(OR($A286="""",$A286=0),0,IF(TODAY()&gt;EOMONTH(R$278,0),HLOOKUP(""Close"",GOOGLEFINANCE($A286,""price"",EOMONTH(R$278,0)),2,FALSE()),(SUMIFS(Extrato!$C:$C,Extrato!$A:$A,""&lt;=""&amp;HLOOKUP(R$278,dds!$2:$4,3,FALSE()),Extrato!$B:$B,'Cadastro e Histó"&amp;"rico'!$A286)-SUMIFS(Extrato!$H:$H,Extrato!$F:$F,""&lt;=""&amp;HLOOKUP(R$278,dds!$2:$4,3,FALSE()),Extrato!$G:$G,'Cadastro e Histórico'!$A286))*R123)))"),0.0)</f>
        <v>0</v>
      </c>
      <c r="S286" s="448">
        <f>IFERROR(__xludf.DUMMYFUNCTION("ARRAYFORMULA(IF(OR($A286="""",$A286=0),0,IF(TODAY()&gt;EOMONTH(S$278,0),HLOOKUP(""Close"",GOOGLEFINANCE($A286,""price"",EOMONTH(S$278,0)),2,FALSE()),(SUMIFS(Extrato!$C:$C,Extrato!$A:$A,""&lt;=""&amp;HLOOKUP(S$278,dds!$2:$4,3,FALSE()),Extrato!$B:$B,'Cadastro e Histó"&amp;"rico'!$A286)-SUMIFS(Extrato!$H:$H,Extrato!$F:$F,""&lt;=""&amp;HLOOKUP(S$278,dds!$2:$4,3,FALSE()),Extrato!$G:$G,'Cadastro e Histórico'!$A286))*S123)))"),0.0)</f>
        <v>0</v>
      </c>
      <c r="T286" s="448">
        <f>IFERROR(__xludf.DUMMYFUNCTION("ARRAYFORMULA(IF(OR($A286="""",$A286=0),0,IF(TODAY()&gt;EOMONTH(T$278,0),HLOOKUP(""Close"",GOOGLEFINANCE($A286,""price"",EOMONTH(T$278,0)),2,FALSE()),(SUMIFS(Extrato!$C:$C,Extrato!$A:$A,""&lt;=""&amp;HLOOKUP(T$278,dds!$2:$4,3,FALSE()),Extrato!$B:$B,'Cadastro e Histó"&amp;"rico'!$A286)-SUMIFS(Extrato!$H:$H,Extrato!$F:$F,""&lt;=""&amp;HLOOKUP(T$278,dds!$2:$4,3,FALSE()),Extrato!$G:$G,'Cadastro e Histórico'!$A286))*T123)))"),0.0)</f>
        <v>0</v>
      </c>
      <c r="U286" s="448">
        <f>IFERROR(__xludf.DUMMYFUNCTION("ARRAYFORMULA(IF(OR($A286="""",$A286=0),0,IF(TODAY()&gt;EOMONTH(U$278,0),HLOOKUP(""Close"",GOOGLEFINANCE($A286,""price"",EOMONTH(U$278,0)),2,FALSE()),(SUMIFS(Extrato!$C:$C,Extrato!$A:$A,""&lt;=""&amp;HLOOKUP(U$278,dds!$2:$4,3,FALSE()),Extrato!$B:$B,'Cadastro e Histó"&amp;"rico'!$A286)-SUMIFS(Extrato!$H:$H,Extrato!$F:$F,""&lt;=""&amp;HLOOKUP(U$278,dds!$2:$4,3,FALSE()),Extrato!$G:$G,'Cadastro e Histórico'!$A286))*U123)))"),0.0)</f>
        <v>0</v>
      </c>
      <c r="V286" s="448">
        <f>IFERROR(__xludf.DUMMYFUNCTION("ARRAYFORMULA(IF(OR($A286="""",$A286=0),0,IF(TODAY()&gt;EOMONTH(V$278,0),HLOOKUP(""Close"",GOOGLEFINANCE($A286,""price"",EOMONTH(V$278,0)),2,FALSE()),(SUMIFS(Extrato!$C:$C,Extrato!$A:$A,""&lt;=""&amp;HLOOKUP(V$278,dds!$2:$4,3,FALSE()),Extrato!$B:$B,'Cadastro e Histó"&amp;"rico'!$A286)-SUMIFS(Extrato!$H:$H,Extrato!$F:$F,""&lt;=""&amp;HLOOKUP(V$278,dds!$2:$4,3,FALSE()),Extrato!$G:$G,'Cadastro e Histórico'!$A286))*V123)))"),0.0)</f>
        <v>0</v>
      </c>
      <c r="W286" s="448">
        <f>IFERROR(__xludf.DUMMYFUNCTION("ARRAYFORMULA(IF(OR($A286="""",$A286=0),0,IF(TODAY()&gt;EOMONTH(W$278,0),HLOOKUP(""Close"",GOOGLEFINANCE($A286,""price"",EOMONTH(W$278,0)),2,FALSE()),(SUMIFS(Extrato!$C:$C,Extrato!$A:$A,""&lt;=""&amp;HLOOKUP(W$278,dds!$2:$4,3,FALSE()),Extrato!$B:$B,'Cadastro e Histó"&amp;"rico'!$A286)-SUMIFS(Extrato!$H:$H,Extrato!$F:$F,""&lt;=""&amp;HLOOKUP(W$278,dds!$2:$4,3,FALSE()),Extrato!$G:$G,'Cadastro e Histórico'!$A286))*W123)))"),0.0)</f>
        <v>0</v>
      </c>
      <c r="X286" s="448">
        <f>IFERROR(__xludf.DUMMYFUNCTION("ARRAYFORMULA(IF(OR($A286="""",$A286=0),0,IF(TODAY()&gt;EOMONTH(X$278,0),HLOOKUP(""Close"",GOOGLEFINANCE($A286,""price"",EOMONTH(X$278,0)),2,FALSE()),(SUMIFS(Extrato!$C:$C,Extrato!$A:$A,""&lt;=""&amp;HLOOKUP(X$278,dds!$2:$4,3,FALSE()),Extrato!$B:$B,'Cadastro e Histó"&amp;"rico'!$A286)-SUMIFS(Extrato!$H:$H,Extrato!$F:$F,""&lt;=""&amp;HLOOKUP(X$278,dds!$2:$4,3,FALSE()),Extrato!$G:$G,'Cadastro e Histórico'!$A286))*X123)))"),0.0)</f>
        <v>0</v>
      </c>
      <c r="Y286" s="448">
        <f>IFERROR(__xludf.DUMMYFUNCTION("ARRAYFORMULA(IF(OR($A286="""",$A286=0),0,IF(TODAY()&gt;EOMONTH(Y$278,0),HLOOKUP(""Close"",GOOGLEFINANCE($A286,""price"",EOMONTH(Y$278,0)),2,FALSE()),(SUMIFS(Extrato!$C:$C,Extrato!$A:$A,""&lt;=""&amp;HLOOKUP(Y$278,dds!$2:$4,3,FALSE()),Extrato!$B:$B,'Cadastro e Histó"&amp;"rico'!$A286)-SUMIFS(Extrato!$H:$H,Extrato!$F:$F,""&lt;=""&amp;HLOOKUP(Y$278,dds!$2:$4,3,FALSE()),Extrato!$G:$G,'Cadastro e Histórico'!$A286))*Y123)))"),0.0)</f>
        <v>0</v>
      </c>
      <c r="Z286" s="448">
        <f>IFERROR(__xludf.DUMMYFUNCTION("ARRAYFORMULA(IF(OR($A286="""",$A286=0),0,IF(TODAY()&gt;EOMONTH(Z$278,0),HLOOKUP(""Close"",GOOGLEFINANCE($A286,""price"",EOMONTH(Z$278,0)),2,FALSE()),(SUMIFS(Extrato!$C:$C,Extrato!$A:$A,""&lt;=""&amp;HLOOKUP(Z$278,dds!$2:$4,3,FALSE()),Extrato!$B:$B,'Cadastro e Histó"&amp;"rico'!$A286)-SUMIFS(Extrato!$H:$H,Extrato!$F:$F,""&lt;=""&amp;HLOOKUP(Z$278,dds!$2:$4,3,FALSE()),Extrato!$G:$G,'Cadastro e Histórico'!$A286))*Z123)))"),0.0)</f>
        <v>0</v>
      </c>
      <c r="AA286" s="448">
        <f>IFERROR(__xludf.DUMMYFUNCTION("ARRAYFORMULA(IF(OR($A286="""",$A286=0),0,IF(TODAY()&gt;EOMONTH(AA$278,0),HLOOKUP(""Close"",GOOGLEFINANCE($A286,""price"",EOMONTH(AA$278,0)),2,FALSE()),(SUMIFS(Extrato!$C:$C,Extrato!$A:$A,""&lt;=""&amp;HLOOKUP(AA$278,dds!$2:$4,3,FALSE()),Extrato!$B:$B,'Cadastro e Hi"&amp;"stórico'!$A286)-SUMIFS(Extrato!$H:$H,Extrato!$F:$F,""&lt;=""&amp;HLOOKUP(AA$278,dds!$2:$4,3,FALSE()),Extrato!$G:$G,'Cadastro e Histórico'!$A286))*AA123)))"),0.0)</f>
        <v>0</v>
      </c>
      <c r="AB286" s="448">
        <f>IFERROR(__xludf.DUMMYFUNCTION("ARRAYFORMULA(IF(OR($A286="""",$A286=0),0,IF(TODAY()&gt;EOMONTH(AB$278,0),HLOOKUP(""Close"",GOOGLEFINANCE($A286,""price"",EOMONTH(AB$278,0)),2,FALSE()),(SUMIFS(Extrato!$C:$C,Extrato!$A:$A,""&lt;=""&amp;HLOOKUP(AB$278,dds!$2:$4,3,FALSE()),Extrato!$B:$B,'Cadastro e Hi"&amp;"stórico'!$A286)-SUMIFS(Extrato!$H:$H,Extrato!$F:$F,""&lt;=""&amp;HLOOKUP(AB$278,dds!$2:$4,3,FALSE()),Extrato!$G:$G,'Cadastro e Histórico'!$A286))*AB123)))"),0.0)</f>
        <v>0</v>
      </c>
      <c r="AC286" s="448">
        <f>IFERROR(__xludf.DUMMYFUNCTION("ARRAYFORMULA(IF(OR($A286="""",$A286=0),0,IF(TODAY()&gt;EOMONTH(AC$278,0),HLOOKUP(""Close"",GOOGLEFINANCE($A286,""price"",EOMONTH(AC$278,0)),2,FALSE()),(SUMIFS(Extrato!$C:$C,Extrato!$A:$A,""&lt;=""&amp;HLOOKUP(AC$278,dds!$2:$4,3,FALSE()),Extrato!$B:$B,'Cadastro e Hi"&amp;"stórico'!$A286)-SUMIFS(Extrato!$H:$H,Extrato!$F:$F,""&lt;=""&amp;HLOOKUP(AC$278,dds!$2:$4,3,FALSE()),Extrato!$G:$G,'Cadastro e Histórico'!$A286))*AC123)))"),0.0)</f>
        <v>0</v>
      </c>
      <c r="AD286" s="448">
        <f>IFERROR(__xludf.DUMMYFUNCTION("ARRAYFORMULA(IF(OR($A286="""",$A286=0),0,IF(TODAY()&gt;EOMONTH(AD$278,0),HLOOKUP(""Close"",GOOGLEFINANCE($A286,""price"",EOMONTH(AD$278,0)),2,FALSE()),(SUMIFS(Extrato!$C:$C,Extrato!$A:$A,""&lt;=""&amp;HLOOKUP(AD$278,dds!$2:$4,3,FALSE()),Extrato!$B:$B,'Cadastro e Hi"&amp;"stórico'!$A286)-SUMIFS(Extrato!$H:$H,Extrato!$F:$F,""&lt;=""&amp;HLOOKUP(AD$278,dds!$2:$4,3,FALSE()),Extrato!$G:$G,'Cadastro e Histórico'!$A286))*AD123)))"),0.0)</f>
        <v>0</v>
      </c>
      <c r="AE286" s="448">
        <f>IFERROR(__xludf.DUMMYFUNCTION("ARRAYFORMULA(IF(OR($A286="""",$A286=0),0,IF(TODAY()&gt;EOMONTH(AE$278,0),HLOOKUP(""Close"",GOOGLEFINANCE($A286,""price"",EOMONTH(AE$278,0)),2,FALSE()),(SUMIFS(Extrato!$C:$C,Extrato!$A:$A,""&lt;=""&amp;HLOOKUP(AE$278,dds!$2:$4,3,FALSE()),Extrato!$B:$B,'Cadastro e Hi"&amp;"stórico'!$A286)-SUMIFS(Extrato!$H:$H,Extrato!$F:$F,""&lt;=""&amp;HLOOKUP(AE$278,dds!$2:$4,3,FALSE()),Extrato!$G:$G,'Cadastro e Histórico'!$A286))*AE123)))"),0.0)</f>
        <v>0</v>
      </c>
      <c r="AF286" s="448">
        <f>IFERROR(__xludf.DUMMYFUNCTION("ARRAYFORMULA(IF(OR($A286="""",$A286=0),0,IF(TODAY()&gt;EOMONTH(AF$278,0),HLOOKUP(""Close"",GOOGLEFINANCE($A286,""price"",EOMONTH(AF$278,0)),2,FALSE()),(SUMIFS(Extrato!$C:$C,Extrato!$A:$A,""&lt;=""&amp;HLOOKUP(AF$278,dds!$2:$4,3,FALSE()),Extrato!$B:$B,'Cadastro e Hi"&amp;"stórico'!$A286)-SUMIFS(Extrato!$H:$H,Extrato!$F:$F,""&lt;=""&amp;HLOOKUP(AF$278,dds!$2:$4,3,FALSE()),Extrato!$G:$G,'Cadastro e Histórico'!$A286))*AF123)))"),0.0)</f>
        <v>0</v>
      </c>
      <c r="AG286" s="448">
        <f>IFERROR(__xludf.DUMMYFUNCTION("ARRAYFORMULA(IF(OR($A286="""",$A286=0),0,IF(TODAY()&gt;EOMONTH(AG$278,0),HLOOKUP(""Close"",GOOGLEFINANCE($A286,""price"",EOMONTH(AG$278,0)),2,FALSE()),(SUMIFS(Extrato!$C:$C,Extrato!$A:$A,""&lt;=""&amp;HLOOKUP(AG$278,dds!$2:$4,3,FALSE()),Extrato!$B:$B,'Cadastro e Hi"&amp;"stórico'!$A286)-SUMIFS(Extrato!$H:$H,Extrato!$F:$F,""&lt;=""&amp;HLOOKUP(AG$278,dds!$2:$4,3,FALSE()),Extrato!$G:$G,'Cadastro e Histórico'!$A286))*AG123)))"),0.0)</f>
        <v>0</v>
      </c>
      <c r="AH286" s="448">
        <f>IFERROR(__xludf.DUMMYFUNCTION("ARRAYFORMULA(IF(OR($A286="""",$A286=0),0,IF(TODAY()&gt;EOMONTH(AH$278,0),HLOOKUP(""Close"",GOOGLEFINANCE($A286,""price"",EOMONTH(AH$278,0)),2,FALSE()),(SUMIFS(Extrato!$C:$C,Extrato!$A:$A,""&lt;=""&amp;HLOOKUP(AH$278,dds!$2:$4,3,FALSE()),Extrato!$B:$B,'Cadastro e Hi"&amp;"stórico'!$A286)-SUMIFS(Extrato!$H:$H,Extrato!$F:$F,""&lt;=""&amp;HLOOKUP(AH$278,dds!$2:$4,3,FALSE()),Extrato!$G:$G,'Cadastro e Histórico'!$A286))*AH123)))"),0.0)</f>
        <v>0</v>
      </c>
      <c r="AI286" s="448">
        <f>IFERROR(__xludf.DUMMYFUNCTION("ARRAYFORMULA(IF(OR($A286="""",$A286=0),0,IF(TODAY()&gt;EOMONTH(AI$278,0),HLOOKUP(""Close"",GOOGLEFINANCE($A286,""price"",EOMONTH(AI$278,0)),2,FALSE()),(SUMIFS(Extrato!$C:$C,Extrato!$A:$A,""&lt;=""&amp;HLOOKUP(AI$278,dds!$2:$4,3,FALSE()),Extrato!$B:$B,'Cadastro e Hi"&amp;"stórico'!$A286)-SUMIFS(Extrato!$H:$H,Extrato!$F:$F,""&lt;=""&amp;HLOOKUP(AI$278,dds!$2:$4,3,FALSE()),Extrato!$G:$G,'Cadastro e Histórico'!$A286))*AI123)))"),0.0)</f>
        <v>0</v>
      </c>
      <c r="AJ286" s="448">
        <f>IFERROR(__xludf.DUMMYFUNCTION("ARRAYFORMULA(IF(OR($A286="""",$A286=0),0,IF(TODAY()&gt;EOMONTH(AJ$278,0),HLOOKUP(""Close"",GOOGLEFINANCE($A286,""price"",EOMONTH(AJ$278,0)),2,FALSE()),(SUMIFS(Extrato!$C:$C,Extrato!$A:$A,""&lt;=""&amp;HLOOKUP(AJ$278,dds!$2:$4,3,FALSE()),Extrato!$B:$B,'Cadastro e Hi"&amp;"stórico'!$A286)-SUMIFS(Extrato!$H:$H,Extrato!$F:$F,""&lt;=""&amp;HLOOKUP(AJ$278,dds!$2:$4,3,FALSE()),Extrato!$G:$G,'Cadastro e Histórico'!$A286))*AJ123)))"),0.0)</f>
        <v>0</v>
      </c>
      <c r="AK286" s="448">
        <f>IFERROR(__xludf.DUMMYFUNCTION("ARRAYFORMULA(IF(OR($A286="""",$A286=0),0,IF(TODAY()&gt;EOMONTH(AK$278,0),HLOOKUP(""Close"",GOOGLEFINANCE($A286,""price"",EOMONTH(AK$278,0)),2,FALSE()),(SUMIFS(Extrato!$C:$C,Extrato!$A:$A,""&lt;=""&amp;HLOOKUP(AK$278,dds!$2:$4,3,FALSE()),Extrato!$B:$B,'Cadastro e Hi"&amp;"stórico'!$A286)-SUMIFS(Extrato!$H:$H,Extrato!$F:$F,""&lt;=""&amp;HLOOKUP(AK$278,dds!$2:$4,3,FALSE()),Extrato!$G:$G,'Cadastro e Histórico'!$A286))*AK123)))"),0.0)</f>
        <v>0</v>
      </c>
      <c r="AL286" s="448">
        <f>IFERROR(__xludf.DUMMYFUNCTION("ARRAYFORMULA(IF(OR($A286="""",$A286=0),0,IF(TODAY()&gt;EOMONTH(AL$278,0),HLOOKUP(""Close"",GOOGLEFINANCE($A286,""price"",EOMONTH(AL$278,0)),2,FALSE()),(SUMIFS(Extrato!$C:$C,Extrato!$A:$A,""&lt;=""&amp;HLOOKUP(AL$278,dds!$2:$4,3,FALSE()),Extrato!$B:$B,'Cadastro e Hi"&amp;"stórico'!$A286)-SUMIFS(Extrato!$H:$H,Extrato!$F:$F,""&lt;=""&amp;HLOOKUP(AL$278,dds!$2:$4,3,FALSE()),Extrato!$G:$G,'Cadastro e Histórico'!$A286))*AL123)))"),0.0)</f>
        <v>0</v>
      </c>
      <c r="AM286" s="448">
        <f>IFERROR(__xludf.DUMMYFUNCTION("ARRAYFORMULA(IF(OR($A286="""",$A286=0),0,IF(TODAY()&gt;EOMONTH(AM$278,0),HLOOKUP(""Close"",GOOGLEFINANCE($A286,""price"",EOMONTH(AM$278,0)),2,FALSE()),(SUMIFS(Extrato!$C:$C,Extrato!$A:$A,""&lt;=""&amp;HLOOKUP(AM$278,dds!$2:$4,3,FALSE()),Extrato!$B:$B,'Cadastro e Hi"&amp;"stórico'!$A286)-SUMIFS(Extrato!$H:$H,Extrato!$F:$F,""&lt;=""&amp;HLOOKUP(AM$278,dds!$2:$4,3,FALSE()),Extrato!$G:$G,'Cadastro e Histórico'!$A286))*AM123)))"),0.0)</f>
        <v>0</v>
      </c>
      <c r="AN286" s="448">
        <f>IFERROR(__xludf.DUMMYFUNCTION("ARRAYFORMULA(IF(OR($A286="""",$A286=0),0,IF(TODAY()&gt;EOMONTH(AN$278,0),HLOOKUP(""Close"",GOOGLEFINANCE($A286,""price"",EOMONTH(AN$278,0)),2,FALSE()),(SUMIFS(Extrato!$C:$C,Extrato!$A:$A,""&lt;=""&amp;HLOOKUP(AN$278,dds!$2:$4,3,FALSE()),Extrato!$B:$B,'Cadastro e Hi"&amp;"stórico'!$A286)-SUMIFS(Extrato!$H:$H,Extrato!$F:$F,""&lt;=""&amp;HLOOKUP(AN$278,dds!$2:$4,3,FALSE()),Extrato!$G:$G,'Cadastro e Histórico'!$A286))*AN123)))"),0.0)</f>
        <v>0</v>
      </c>
      <c r="AO286" s="448">
        <f>IFERROR(__xludf.DUMMYFUNCTION("ARRAYFORMULA(IF(OR($A286="""",$A286=0),0,IF(TODAY()&gt;EOMONTH(AO$278,0),HLOOKUP(""Close"",GOOGLEFINANCE($A286,""price"",EOMONTH(AO$278,0)),2,FALSE()),(SUMIFS(Extrato!$C:$C,Extrato!$A:$A,""&lt;=""&amp;HLOOKUP(AO$278,dds!$2:$4,3,FALSE()),Extrato!$B:$B,'Cadastro e Hi"&amp;"stórico'!$A286)-SUMIFS(Extrato!$H:$H,Extrato!$F:$F,""&lt;=""&amp;HLOOKUP(AO$278,dds!$2:$4,3,FALSE()),Extrato!$G:$G,'Cadastro e Histórico'!$A286))*AO123)))"),0.0)</f>
        <v>0</v>
      </c>
      <c r="AP286" s="448">
        <f>IFERROR(__xludf.DUMMYFUNCTION("ARRAYFORMULA(IF(OR($A286="""",$A286=0),0,IF(TODAY()&gt;EOMONTH(AP$278,0),HLOOKUP(""Close"",GOOGLEFINANCE($A286,""price"",EOMONTH(AP$278,0)),2,FALSE()),(SUMIFS(Extrato!$C:$C,Extrato!$A:$A,""&lt;=""&amp;HLOOKUP(AP$278,dds!$2:$4,3,FALSE()),Extrato!$B:$B,'Cadastro e Hi"&amp;"stórico'!$A286)-SUMIFS(Extrato!$H:$H,Extrato!$F:$F,""&lt;=""&amp;HLOOKUP(AP$278,dds!$2:$4,3,FALSE()),Extrato!$G:$G,'Cadastro e Histórico'!$A286))*AP123)))"),0.0)</f>
        <v>0</v>
      </c>
      <c r="AQ286" s="448">
        <f>IFERROR(__xludf.DUMMYFUNCTION("ARRAYFORMULA(IF(OR($A286="""",$A286=0),0,IF(TODAY()&gt;EOMONTH(AQ$278,0),HLOOKUP(""Close"",GOOGLEFINANCE($A286,""price"",EOMONTH(AQ$278,0)),2,FALSE()),(SUMIFS(Extrato!$C:$C,Extrato!$A:$A,""&lt;=""&amp;HLOOKUP(AQ$278,dds!$2:$4,3,FALSE()),Extrato!$B:$B,'Cadastro e Hi"&amp;"stórico'!$A286)-SUMIFS(Extrato!$H:$H,Extrato!$F:$F,""&lt;=""&amp;HLOOKUP(AQ$278,dds!$2:$4,3,FALSE()),Extrato!$G:$G,'Cadastro e Histórico'!$A286))*AQ123)))"),0.0)</f>
        <v>0</v>
      </c>
      <c r="AR286" s="448">
        <f>IFERROR(__xludf.DUMMYFUNCTION("ARRAYFORMULA(IF(OR($A286="""",$A286=0),0,IF(TODAY()&gt;EOMONTH(AR$278,0),HLOOKUP(""Close"",GOOGLEFINANCE($A286,""price"",EOMONTH(AR$278,0)),2,FALSE()),(SUMIFS(Extrato!$C:$C,Extrato!$A:$A,""&lt;=""&amp;HLOOKUP(AR$278,dds!$2:$4,3,FALSE()),Extrato!$B:$B,'Cadastro e Hi"&amp;"stórico'!$A286)-SUMIFS(Extrato!$H:$H,Extrato!$F:$F,""&lt;=""&amp;HLOOKUP(AR$278,dds!$2:$4,3,FALSE()),Extrato!$G:$G,'Cadastro e Histórico'!$A286))*AR123)))"),0.0)</f>
        <v>0</v>
      </c>
      <c r="AS286" s="448">
        <f>IFERROR(__xludf.DUMMYFUNCTION("ARRAYFORMULA(IF(OR($A286="""",$A286=0),0,IF(TODAY()&gt;EOMONTH(AS$278,0),HLOOKUP(""Close"",GOOGLEFINANCE($A286,""price"",EOMONTH(AS$278,0)),2,FALSE()),(SUMIFS(Extrato!$C:$C,Extrato!$A:$A,""&lt;=""&amp;HLOOKUP(AS$278,dds!$2:$4,3,FALSE()),Extrato!$B:$B,'Cadastro e Hi"&amp;"stórico'!$A286)-SUMIFS(Extrato!$H:$H,Extrato!$F:$F,""&lt;=""&amp;HLOOKUP(AS$278,dds!$2:$4,3,FALSE()),Extrato!$G:$G,'Cadastro e Histórico'!$A286))*AS123)))"),0.0)</f>
        <v>0</v>
      </c>
      <c r="AT286" s="448">
        <f>IFERROR(__xludf.DUMMYFUNCTION("ARRAYFORMULA(IF(OR($A286="""",$A286=0),0,IF(TODAY()&gt;EOMONTH(AT$278,0),HLOOKUP(""Close"",GOOGLEFINANCE($A286,""price"",EOMONTH(AT$278,0)),2,FALSE()),(SUMIFS(Extrato!$C:$C,Extrato!$A:$A,""&lt;=""&amp;HLOOKUP(AT$278,dds!$2:$4,3,FALSE()),Extrato!$B:$B,'Cadastro e Hi"&amp;"stórico'!$A286)-SUMIFS(Extrato!$H:$H,Extrato!$F:$F,""&lt;=""&amp;HLOOKUP(AT$278,dds!$2:$4,3,FALSE()),Extrato!$G:$G,'Cadastro e Histórico'!$A286))*AT123)))"),0.0)</f>
        <v>0</v>
      </c>
      <c r="AU286" s="448">
        <f>IFERROR(__xludf.DUMMYFUNCTION("ARRAYFORMULA(IF(OR($A286="""",$A286=0),0,IF(TODAY()&gt;EOMONTH(AU$278,0),HLOOKUP(""Close"",GOOGLEFINANCE($A286,""price"",EOMONTH(AU$278,0)),2,FALSE()),(SUMIFS(Extrato!$C:$C,Extrato!$A:$A,""&lt;=""&amp;HLOOKUP(AU$278,dds!$2:$4,3,FALSE()),Extrato!$B:$B,'Cadastro e Hi"&amp;"stórico'!$A286)-SUMIFS(Extrato!$H:$H,Extrato!$F:$F,""&lt;=""&amp;HLOOKUP(AU$278,dds!$2:$4,3,FALSE()),Extrato!$G:$G,'Cadastro e Histórico'!$A286))*AU123)))"),0.0)</f>
        <v>0</v>
      </c>
      <c r="AV286" s="448">
        <f>IFERROR(__xludf.DUMMYFUNCTION("ARRAYFORMULA(IF(OR($A286="""",$A286=0),0,IF(TODAY()&gt;EOMONTH(AV$278,0),HLOOKUP(""Close"",GOOGLEFINANCE($A286,""price"",EOMONTH(AV$278,0)),2,FALSE()),(SUMIFS(Extrato!$C:$C,Extrato!$A:$A,""&lt;=""&amp;HLOOKUP(AV$278,dds!$2:$4,3,FALSE()),Extrato!$B:$B,'Cadastro e Hi"&amp;"stórico'!$A286)-SUMIFS(Extrato!$H:$H,Extrato!$F:$F,""&lt;=""&amp;HLOOKUP(AV$278,dds!$2:$4,3,FALSE()),Extrato!$G:$G,'Cadastro e Histórico'!$A286))*AV123)))"),0.0)</f>
        <v>0</v>
      </c>
      <c r="AW286" s="448">
        <f>IFERROR(__xludf.DUMMYFUNCTION("ARRAYFORMULA(IF(OR($A286="""",$A286=0),0,IF(TODAY()&gt;EOMONTH(AW$278,0),HLOOKUP(""Close"",GOOGLEFINANCE($A286,""price"",EOMONTH(AW$278,0)),2,FALSE()),(SUMIFS(Extrato!$C:$C,Extrato!$A:$A,""&lt;=""&amp;HLOOKUP(AW$278,dds!$2:$4,3,FALSE()),Extrato!$B:$B,'Cadastro e Hi"&amp;"stórico'!$A286)-SUMIFS(Extrato!$H:$H,Extrato!$F:$F,""&lt;=""&amp;HLOOKUP(AW$278,dds!$2:$4,3,FALSE()),Extrato!$G:$G,'Cadastro e Histórico'!$A286))*AW123)))"),0.0)</f>
        <v>0</v>
      </c>
      <c r="AX286" s="448">
        <f>IFERROR(__xludf.DUMMYFUNCTION("ARRAYFORMULA(IF(OR($A286="""",$A286=0),0,IF(TODAY()&gt;EOMONTH(AX$278,0),HLOOKUP(""Close"",GOOGLEFINANCE($A286,""price"",EOMONTH(AX$278,0)),2,FALSE()),(SUMIFS(Extrato!$C:$C,Extrato!$A:$A,""&lt;=""&amp;HLOOKUP(AX$278,dds!$2:$4,3,FALSE()),Extrato!$B:$B,'Cadastro e Hi"&amp;"stórico'!$A286)-SUMIFS(Extrato!$H:$H,Extrato!$F:$F,""&lt;=""&amp;HLOOKUP(AX$278,dds!$2:$4,3,FALSE()),Extrato!$G:$G,'Cadastro e Histórico'!$A286))*AX123)))"),0.0)</f>
        <v>0</v>
      </c>
      <c r="AY286" s="448">
        <f>IFERROR(__xludf.DUMMYFUNCTION("ARRAYFORMULA(IF(OR($A286="""",$A286=0),0,IF(TODAY()&gt;EOMONTH(AY$278,0),HLOOKUP(""Close"",GOOGLEFINANCE($A286,""price"",EOMONTH(AY$278,0)),2,FALSE()),(SUMIFS(Extrato!$C:$C,Extrato!$A:$A,""&lt;=""&amp;HLOOKUP(AY$278,dds!$2:$4,3,FALSE()),Extrato!$B:$B,'Cadastro e Hi"&amp;"stórico'!$A286)-SUMIFS(Extrato!$H:$H,Extrato!$F:$F,""&lt;=""&amp;HLOOKUP(AY$278,dds!$2:$4,3,FALSE()),Extrato!$G:$G,'Cadastro e Histórico'!$A286))*AY123)))"),0.0)</f>
        <v>0</v>
      </c>
      <c r="AZ286" s="448">
        <f>IFERROR(__xludf.DUMMYFUNCTION("ARRAYFORMULA(IF(OR($A286="""",$A286=0),0,IF(TODAY()&gt;EOMONTH(AZ$278,0),HLOOKUP(""Close"",GOOGLEFINANCE($A286,""price"",EOMONTH(AZ$278,0)),2,FALSE()),(SUMIFS(Extrato!$C:$C,Extrato!$A:$A,""&lt;=""&amp;HLOOKUP(AZ$278,dds!$2:$4,3,FALSE()),Extrato!$B:$B,'Cadastro e Hi"&amp;"stórico'!$A286)-SUMIFS(Extrato!$H:$H,Extrato!$F:$F,""&lt;=""&amp;HLOOKUP(AZ$278,dds!$2:$4,3,FALSE()),Extrato!$G:$G,'Cadastro e Histórico'!$A286))*AZ123)))"),0.0)</f>
        <v>0</v>
      </c>
      <c r="BA286" s="448">
        <f>IFERROR(__xludf.DUMMYFUNCTION("ARRAYFORMULA(IF(OR($A286="""",$A286=0),0,IF(TODAY()&gt;EOMONTH(BA$278,0),HLOOKUP(""Close"",GOOGLEFINANCE($A286,""price"",EOMONTH(BA$278,0)),2,FALSE()),(SUMIFS(Extrato!$C:$C,Extrato!$A:$A,""&lt;=""&amp;HLOOKUP(BA$278,dds!$2:$4,3,FALSE()),Extrato!$B:$B,'Cadastro e Hi"&amp;"stórico'!$A286)-SUMIFS(Extrato!$H:$H,Extrato!$F:$F,""&lt;=""&amp;HLOOKUP(BA$278,dds!$2:$4,3,FALSE()),Extrato!$G:$G,'Cadastro e Histórico'!$A286))*BA123)))"),0.0)</f>
        <v>0</v>
      </c>
      <c r="BB286" s="448">
        <f>IFERROR(__xludf.DUMMYFUNCTION("ARRAYFORMULA(IF(OR($A286="""",$A286=0),0,IF(TODAY()&gt;EOMONTH(BB$278,0),HLOOKUP(""Close"",GOOGLEFINANCE($A286,""price"",EOMONTH(BB$278,0)),2,FALSE()),(SUMIFS(Extrato!$C:$C,Extrato!$A:$A,""&lt;=""&amp;HLOOKUP(BB$278,dds!$2:$4,3,FALSE()),Extrato!$B:$B,'Cadastro e Hi"&amp;"stórico'!$A286)-SUMIFS(Extrato!$H:$H,Extrato!$F:$F,""&lt;=""&amp;HLOOKUP(BB$278,dds!$2:$4,3,FALSE()),Extrato!$G:$G,'Cadastro e Histórico'!$A286))*BB123)))"),0.0)</f>
        <v>0</v>
      </c>
      <c r="BC286" s="448">
        <f>IFERROR(__xludf.DUMMYFUNCTION("ARRAYFORMULA(IF(OR($A286="""",$A286=0),0,IF(TODAY()&gt;EOMONTH(BC$278,0),HLOOKUP(""Close"",GOOGLEFINANCE($A286,""price"",EOMONTH(BC$278,0)),2,FALSE()),(SUMIFS(Extrato!$C:$C,Extrato!$A:$A,""&lt;=""&amp;HLOOKUP(BC$278,dds!$2:$4,3,FALSE()),Extrato!$B:$B,'Cadastro e Hi"&amp;"stórico'!$A286)-SUMIFS(Extrato!$H:$H,Extrato!$F:$F,""&lt;=""&amp;HLOOKUP(BC$278,dds!$2:$4,3,FALSE()),Extrato!$G:$G,'Cadastro e Histórico'!$A286))*BC123)))"),0.0)</f>
        <v>0</v>
      </c>
      <c r="BD286" s="448">
        <f>IFERROR(__xludf.DUMMYFUNCTION("ARRAYFORMULA(IF(OR($A286="""",$A286=0),0,IF(TODAY()&gt;EOMONTH(BD$278,0),HLOOKUP(""Close"",GOOGLEFINANCE($A286,""price"",EOMONTH(BD$278,0)),2,FALSE()),(SUMIFS(Extrato!$C:$C,Extrato!$A:$A,""&lt;=""&amp;HLOOKUP(BD$278,dds!$2:$4,3,FALSE()),Extrato!$B:$B,'Cadastro e Hi"&amp;"stórico'!$A286)-SUMIFS(Extrato!$H:$H,Extrato!$F:$F,""&lt;=""&amp;HLOOKUP(BD$278,dds!$2:$4,3,FALSE()),Extrato!$G:$G,'Cadastro e Histórico'!$A286))*BD123)))"),0.0)</f>
        <v>0</v>
      </c>
      <c r="BE286" s="448">
        <f>IFERROR(__xludf.DUMMYFUNCTION("ARRAYFORMULA(IF(OR($A286="""",$A286=0),0,IF(TODAY()&gt;EOMONTH(BE$278,0),HLOOKUP(""Close"",GOOGLEFINANCE($A286,""price"",EOMONTH(BE$278,0)),2,FALSE()),(SUMIFS(Extrato!$C:$C,Extrato!$A:$A,""&lt;=""&amp;HLOOKUP(BE$278,dds!$2:$4,3,FALSE()),Extrato!$B:$B,'Cadastro e Hi"&amp;"stórico'!$A286)-SUMIFS(Extrato!$H:$H,Extrato!$F:$F,""&lt;=""&amp;HLOOKUP(BE$278,dds!$2:$4,3,FALSE()),Extrato!$G:$G,'Cadastro e Histórico'!$A286))*BE123)))"),0.0)</f>
        <v>0</v>
      </c>
      <c r="BF286" s="448">
        <f>IFERROR(__xludf.DUMMYFUNCTION("ARRAYFORMULA(IF(OR($A286="""",$A286=0),0,IF(TODAY()&gt;EOMONTH(BF$278,0),HLOOKUP(""Close"",GOOGLEFINANCE($A286,""price"",EOMONTH(BF$278,0)),2,FALSE()),(SUMIFS(Extrato!$C:$C,Extrato!$A:$A,""&lt;=""&amp;HLOOKUP(BF$278,dds!$2:$4,3,FALSE()),Extrato!$B:$B,'Cadastro e Hi"&amp;"stórico'!$A286)-SUMIFS(Extrato!$H:$H,Extrato!$F:$F,""&lt;=""&amp;HLOOKUP(BF$278,dds!$2:$4,3,FALSE()),Extrato!$G:$G,'Cadastro e Histórico'!$A286))*BF123)))"),0.0)</f>
        <v>0</v>
      </c>
      <c r="BG286" s="448">
        <f>IFERROR(__xludf.DUMMYFUNCTION("ARRAYFORMULA(IF(OR($A286="""",$A286=0),0,IF(TODAY()&gt;EOMONTH(BG$278,0),HLOOKUP(""Close"",GOOGLEFINANCE($A286,""price"",EOMONTH(BG$278,0)),2,FALSE()),(SUMIFS(Extrato!$C:$C,Extrato!$A:$A,""&lt;=""&amp;HLOOKUP(BG$278,dds!$2:$4,3,FALSE()),Extrato!$B:$B,'Cadastro e Hi"&amp;"stórico'!$A286)-SUMIFS(Extrato!$H:$H,Extrato!$F:$F,""&lt;=""&amp;HLOOKUP(BG$278,dds!$2:$4,3,FALSE()),Extrato!$G:$G,'Cadastro e Histórico'!$A286))*BG123)))"),0.0)</f>
        <v>0</v>
      </c>
      <c r="BH286" s="448">
        <f>IFERROR(__xludf.DUMMYFUNCTION("ARRAYFORMULA(IF(OR($A286="""",$A286=0),0,IF(TODAY()&gt;EOMONTH(BH$278,0),HLOOKUP(""Close"",GOOGLEFINANCE($A286,""price"",EOMONTH(BH$278,0)),2,FALSE()),(SUMIFS(Extrato!$C:$C,Extrato!$A:$A,""&lt;=""&amp;HLOOKUP(BH$278,dds!$2:$4,3,FALSE()),Extrato!$B:$B,'Cadastro e Hi"&amp;"stórico'!$A286)-SUMIFS(Extrato!$H:$H,Extrato!$F:$F,""&lt;=""&amp;HLOOKUP(BH$278,dds!$2:$4,3,FALSE()),Extrato!$G:$G,'Cadastro e Histórico'!$A286))*BH123)))"),0.0)</f>
        <v>0</v>
      </c>
      <c r="BI286" s="448">
        <f>IFERROR(__xludf.DUMMYFUNCTION("ARRAYFORMULA(IF(OR($A286="""",$A286=0),0,IF(TODAY()&gt;EOMONTH(BI$278,0),HLOOKUP(""Close"",GOOGLEFINANCE($A286,""price"",EOMONTH(BI$278,0)),2,FALSE()),(SUMIFS(Extrato!$C:$C,Extrato!$A:$A,""&lt;=""&amp;HLOOKUP(BI$278,dds!$2:$4,3,FALSE()),Extrato!$B:$B,'Cadastro e Hi"&amp;"stórico'!$A286)-SUMIFS(Extrato!$H:$H,Extrato!$F:$F,""&lt;=""&amp;HLOOKUP(BI$278,dds!$2:$4,3,FALSE()),Extrato!$G:$G,'Cadastro e Histórico'!$A286))*BI123)))"),0.0)</f>
        <v>0</v>
      </c>
      <c r="BJ286" s="448">
        <f>IFERROR(__xludf.DUMMYFUNCTION("ARRAYFORMULA(IF(OR($A286="""",$A286=0),0,IF(TODAY()&gt;EOMONTH(BJ$278,0),HLOOKUP(""Close"",GOOGLEFINANCE($A286,""price"",EOMONTH(BJ$278,0)),2,FALSE()),(SUMIFS(Extrato!$C:$C,Extrato!$A:$A,""&lt;=""&amp;HLOOKUP(BJ$278,dds!$2:$4,3,FALSE()),Extrato!$B:$B,'Cadastro e Hi"&amp;"stórico'!$A286)-SUMIFS(Extrato!$H:$H,Extrato!$F:$F,""&lt;=""&amp;HLOOKUP(BJ$278,dds!$2:$4,3,FALSE()),Extrato!$G:$G,'Cadastro e Histórico'!$A286))*BJ123)))"),0.0)</f>
        <v>0</v>
      </c>
      <c r="BK286" s="448">
        <f>IFERROR(__xludf.DUMMYFUNCTION("ARRAYFORMULA(IF(OR($A286="""",$A286=0),0,IF(TODAY()&gt;EOMONTH(BK$278,0),HLOOKUP(""Close"",GOOGLEFINANCE($A286,""price"",EOMONTH(BK$278,0)),2,FALSE()),(SUMIFS(Extrato!$C:$C,Extrato!$A:$A,""&lt;=""&amp;HLOOKUP(BK$278,dds!$2:$4,3,FALSE()),Extrato!$B:$B,'Cadastro e Hi"&amp;"stórico'!$A286)-SUMIFS(Extrato!$H:$H,Extrato!$F:$F,""&lt;=""&amp;HLOOKUP(BK$278,dds!$2:$4,3,FALSE()),Extrato!$G:$G,'Cadastro e Histórico'!$A286))*BK123)))"),0.0)</f>
        <v>0</v>
      </c>
      <c r="BL286" s="448">
        <f>IFERROR(__xludf.DUMMYFUNCTION("ARRAYFORMULA(IF(OR($A286="""",$A286=0),0,IF(TODAY()&gt;EOMONTH(BL$278,0),HLOOKUP(""Close"",GOOGLEFINANCE($A286,""price"",EOMONTH(BL$278,0)),2,FALSE()),(SUMIFS(Extrato!$C:$C,Extrato!$A:$A,""&lt;=""&amp;HLOOKUP(BL$278,dds!$2:$4,3,FALSE()),Extrato!$B:$B,'Cadastro e Hi"&amp;"stórico'!$A286)-SUMIFS(Extrato!$H:$H,Extrato!$F:$F,""&lt;=""&amp;HLOOKUP(BL$278,dds!$2:$4,3,FALSE()),Extrato!$G:$G,'Cadastro e Histórico'!$A286))*BL123)))"),0.0)</f>
        <v>0</v>
      </c>
    </row>
    <row r="287" ht="14.25" customHeight="1">
      <c r="A287" s="450"/>
      <c r="B287" s="450"/>
      <c r="C287" s="440" t="str">
        <f t="shared" si="5"/>
        <v/>
      </c>
      <c r="D287" s="446"/>
      <c r="E287" s="448">
        <f>IFERROR(__xludf.DUMMYFUNCTION("ARRAYFORMULA(IF(OR($A287="""",$A287=0),0,IF(TODAY()&gt;EOMONTH(E$278,0),HLOOKUP(""Close"",GOOGLEFINANCE($A287,""price"",EOMONTH(E$278,0)),2,FALSE()),(SUMIFS(Extrato!$C:$C,Extrato!$A:$A,""&lt;=""&amp;HLOOKUP(E$278,dds!$2:$4,3,FALSE()),Extrato!$B:$B,'Cadastro e Histó"&amp;"rico'!$A287)-SUMIFS(Extrato!$H:$H,Extrato!$F:$F,""&lt;=""&amp;HLOOKUP(E$278,dds!$2:$4,3,FALSE()),Extrato!$G:$G,'Cadastro e Histórico'!$A287))*E124)))"),0.0)</f>
        <v>0</v>
      </c>
      <c r="F287" s="448">
        <f>IFERROR(__xludf.DUMMYFUNCTION("ARRAYFORMULA(IF(OR($A287="""",$A287=0),0,IF(TODAY()&gt;EOMONTH(F$278,0),HLOOKUP(""Close"",GOOGLEFINANCE($A287,""price"",EOMONTH(F$278,0)),2,FALSE()),(SUMIFS(Extrato!$C:$C,Extrato!$A:$A,""&lt;=""&amp;HLOOKUP(F$278,dds!$2:$4,3,FALSE()),Extrato!$B:$B,'Cadastro e Histó"&amp;"rico'!$A287)-SUMIFS(Extrato!$H:$H,Extrato!$F:$F,""&lt;=""&amp;HLOOKUP(F$278,dds!$2:$4,3,FALSE()),Extrato!$G:$G,'Cadastro e Histórico'!$A287))*F124)))"),0.0)</f>
        <v>0</v>
      </c>
      <c r="G287" s="448">
        <f>IFERROR(__xludf.DUMMYFUNCTION("ARRAYFORMULA(IF(OR($A287="""",$A287=0),0,IF(TODAY()&gt;EOMONTH(G$278,0),HLOOKUP(""Close"",GOOGLEFINANCE($A287,""price"",EOMONTH(G$278,0)),2,FALSE()),(SUMIFS(Extrato!$C:$C,Extrato!$A:$A,""&lt;=""&amp;HLOOKUP(G$278,dds!$2:$4,3,FALSE()),Extrato!$B:$B,'Cadastro e Histó"&amp;"rico'!$A287)-SUMIFS(Extrato!$H:$H,Extrato!$F:$F,""&lt;=""&amp;HLOOKUP(G$278,dds!$2:$4,3,FALSE()),Extrato!$G:$G,'Cadastro e Histórico'!$A287))*G124)))"),0.0)</f>
        <v>0</v>
      </c>
      <c r="H287" s="448">
        <f>IFERROR(__xludf.DUMMYFUNCTION("ARRAYFORMULA(IF(OR($A287="""",$A287=0),0,IF(TODAY()&gt;EOMONTH(H$278,0),HLOOKUP(""Close"",GOOGLEFINANCE($A287,""price"",EOMONTH(H$278,0)),2,FALSE()),(SUMIFS(Extrato!$C:$C,Extrato!$A:$A,""&lt;=""&amp;HLOOKUP(H$278,dds!$2:$4,3,FALSE()),Extrato!$B:$B,'Cadastro e Histó"&amp;"rico'!$A287)-SUMIFS(Extrato!$H:$H,Extrato!$F:$F,""&lt;=""&amp;HLOOKUP(H$278,dds!$2:$4,3,FALSE()),Extrato!$G:$G,'Cadastro e Histórico'!$A287))*H124)))"),0.0)</f>
        <v>0</v>
      </c>
      <c r="I287" s="448">
        <f>IFERROR(__xludf.DUMMYFUNCTION("ARRAYFORMULA(IF(OR($A287="""",$A287=0),0,IF(TODAY()&gt;EOMONTH(I$278,0),HLOOKUP(""Close"",GOOGLEFINANCE($A287,""price"",EOMONTH(I$278,0)),2,FALSE()),(SUMIFS(Extrato!$C:$C,Extrato!$A:$A,""&lt;=""&amp;HLOOKUP(I$278,dds!$2:$4,3,FALSE()),Extrato!$B:$B,'Cadastro e Histó"&amp;"rico'!$A287)-SUMIFS(Extrato!$H:$H,Extrato!$F:$F,""&lt;=""&amp;HLOOKUP(I$278,dds!$2:$4,3,FALSE()),Extrato!$G:$G,'Cadastro e Histórico'!$A287))*I124)))"),0.0)</f>
        <v>0</v>
      </c>
      <c r="J287" s="448">
        <f>IFERROR(__xludf.DUMMYFUNCTION("ARRAYFORMULA(IF(OR($A287="""",$A287=0),0,IF(TODAY()&gt;EOMONTH(J$278,0),HLOOKUP(""Close"",GOOGLEFINANCE($A287,""price"",EOMONTH(J$278,0)),2,FALSE()),(SUMIFS(Extrato!$C:$C,Extrato!$A:$A,""&lt;=""&amp;HLOOKUP(J$278,dds!$2:$4,3,FALSE()),Extrato!$B:$B,'Cadastro e Histó"&amp;"rico'!$A287)-SUMIFS(Extrato!$H:$H,Extrato!$F:$F,""&lt;=""&amp;HLOOKUP(J$278,dds!$2:$4,3,FALSE()),Extrato!$G:$G,'Cadastro e Histórico'!$A287))*J124)))"),0.0)</f>
        <v>0</v>
      </c>
      <c r="K287" s="448">
        <f>IFERROR(__xludf.DUMMYFUNCTION("ARRAYFORMULA(IF(OR($A287="""",$A287=0),0,IF(TODAY()&gt;EOMONTH(K$278,0),HLOOKUP(""Close"",GOOGLEFINANCE($A287,""price"",EOMONTH(K$278,0)),2,FALSE()),(SUMIFS(Extrato!$C:$C,Extrato!$A:$A,""&lt;=""&amp;HLOOKUP(K$278,dds!$2:$4,3,FALSE()),Extrato!$B:$B,'Cadastro e Histó"&amp;"rico'!$A287)-SUMIFS(Extrato!$H:$H,Extrato!$F:$F,""&lt;=""&amp;HLOOKUP(K$278,dds!$2:$4,3,FALSE()),Extrato!$G:$G,'Cadastro e Histórico'!$A287))*K124)))"),0.0)</f>
        <v>0</v>
      </c>
      <c r="L287" s="448">
        <f>IFERROR(__xludf.DUMMYFUNCTION("ARRAYFORMULA(IF(OR($A287="""",$A287=0),0,IF(TODAY()&gt;EOMONTH(L$278,0),HLOOKUP(""Close"",GOOGLEFINANCE($A287,""price"",EOMONTH(L$278,0)),2,FALSE()),(SUMIFS(Extrato!$C:$C,Extrato!$A:$A,""&lt;=""&amp;HLOOKUP(L$278,dds!$2:$4,3,FALSE()),Extrato!$B:$B,'Cadastro e Histó"&amp;"rico'!$A287)-SUMIFS(Extrato!$H:$H,Extrato!$F:$F,""&lt;=""&amp;HLOOKUP(L$278,dds!$2:$4,3,FALSE()),Extrato!$G:$G,'Cadastro e Histórico'!$A287))*L124)))"),0.0)</f>
        <v>0</v>
      </c>
      <c r="M287" s="448">
        <f>IFERROR(__xludf.DUMMYFUNCTION("ARRAYFORMULA(IF(OR($A287="""",$A287=0),0,IF(TODAY()&gt;EOMONTH(M$278,0),HLOOKUP(""Close"",GOOGLEFINANCE($A287,""price"",EOMONTH(M$278,0)),2,FALSE()),(SUMIFS(Extrato!$C:$C,Extrato!$A:$A,""&lt;=""&amp;HLOOKUP(M$278,dds!$2:$4,3,FALSE()),Extrato!$B:$B,'Cadastro e Histó"&amp;"rico'!$A287)-SUMIFS(Extrato!$H:$H,Extrato!$F:$F,""&lt;=""&amp;HLOOKUP(M$278,dds!$2:$4,3,FALSE()),Extrato!$G:$G,'Cadastro e Histórico'!$A287))*M124)))"),0.0)</f>
        <v>0</v>
      </c>
      <c r="N287" s="448">
        <f>IFERROR(__xludf.DUMMYFUNCTION("ARRAYFORMULA(IF(OR($A287="""",$A287=0),0,IF(TODAY()&gt;EOMONTH(N$278,0),HLOOKUP(""Close"",GOOGLEFINANCE($A287,""price"",EOMONTH(N$278,0)),2,FALSE()),(SUMIFS(Extrato!$C:$C,Extrato!$A:$A,""&lt;=""&amp;HLOOKUP(N$278,dds!$2:$4,3,FALSE()),Extrato!$B:$B,'Cadastro e Histó"&amp;"rico'!$A287)-SUMIFS(Extrato!$H:$H,Extrato!$F:$F,""&lt;=""&amp;HLOOKUP(N$278,dds!$2:$4,3,FALSE()),Extrato!$G:$G,'Cadastro e Histórico'!$A287))*N124)))"),0.0)</f>
        <v>0</v>
      </c>
      <c r="O287" s="448">
        <f>IFERROR(__xludf.DUMMYFUNCTION("ARRAYFORMULA(IF(OR($A287="""",$A287=0),0,IF(TODAY()&gt;EOMONTH(O$278,0),HLOOKUP(""Close"",GOOGLEFINANCE($A287,""price"",EOMONTH(O$278,0)),2,FALSE()),(SUMIFS(Extrato!$C:$C,Extrato!$A:$A,""&lt;=""&amp;HLOOKUP(O$278,dds!$2:$4,3,FALSE()),Extrato!$B:$B,'Cadastro e Histó"&amp;"rico'!$A287)-SUMIFS(Extrato!$H:$H,Extrato!$F:$F,""&lt;=""&amp;HLOOKUP(O$278,dds!$2:$4,3,FALSE()),Extrato!$G:$G,'Cadastro e Histórico'!$A287))*O124)))"),0.0)</f>
        <v>0</v>
      </c>
      <c r="P287" s="448">
        <f>IFERROR(__xludf.DUMMYFUNCTION("ARRAYFORMULA(IF(OR($A287="""",$A287=0),0,IF(TODAY()&gt;EOMONTH(P$278,0),HLOOKUP(""Close"",GOOGLEFINANCE($A287,""price"",EOMONTH(P$278,0)),2,FALSE()),(SUMIFS(Extrato!$C:$C,Extrato!$A:$A,""&lt;=""&amp;HLOOKUP(P$278,dds!$2:$4,3,FALSE()),Extrato!$B:$B,'Cadastro e Histó"&amp;"rico'!$A287)-SUMIFS(Extrato!$H:$H,Extrato!$F:$F,""&lt;=""&amp;HLOOKUP(P$278,dds!$2:$4,3,FALSE()),Extrato!$G:$G,'Cadastro e Histórico'!$A287))*P124)))"),0.0)</f>
        <v>0</v>
      </c>
      <c r="Q287" s="448">
        <f>IFERROR(__xludf.DUMMYFUNCTION("ARRAYFORMULA(IF(OR($A287="""",$A287=0),0,IF(TODAY()&gt;EOMONTH(Q$278,0),HLOOKUP(""Close"",GOOGLEFINANCE($A287,""price"",EOMONTH(Q$278,0)),2,FALSE()),(SUMIFS(Extrato!$C:$C,Extrato!$A:$A,""&lt;=""&amp;HLOOKUP(Q$278,dds!$2:$4,3,FALSE()),Extrato!$B:$B,'Cadastro e Histó"&amp;"rico'!$A287)-SUMIFS(Extrato!$H:$H,Extrato!$F:$F,""&lt;=""&amp;HLOOKUP(Q$278,dds!$2:$4,3,FALSE()),Extrato!$G:$G,'Cadastro e Histórico'!$A287))*Q124)))"),0.0)</f>
        <v>0</v>
      </c>
      <c r="R287" s="448">
        <f>IFERROR(__xludf.DUMMYFUNCTION("ARRAYFORMULA(IF(OR($A287="""",$A287=0),0,IF(TODAY()&gt;EOMONTH(R$278,0),HLOOKUP(""Close"",GOOGLEFINANCE($A287,""price"",EOMONTH(R$278,0)),2,FALSE()),(SUMIFS(Extrato!$C:$C,Extrato!$A:$A,""&lt;=""&amp;HLOOKUP(R$278,dds!$2:$4,3,FALSE()),Extrato!$B:$B,'Cadastro e Histó"&amp;"rico'!$A287)-SUMIFS(Extrato!$H:$H,Extrato!$F:$F,""&lt;=""&amp;HLOOKUP(R$278,dds!$2:$4,3,FALSE()),Extrato!$G:$G,'Cadastro e Histórico'!$A287))*R124)))"),0.0)</f>
        <v>0</v>
      </c>
      <c r="S287" s="448">
        <f>IFERROR(__xludf.DUMMYFUNCTION("ARRAYFORMULA(IF(OR($A287="""",$A287=0),0,IF(TODAY()&gt;EOMONTH(S$278,0),HLOOKUP(""Close"",GOOGLEFINANCE($A287,""price"",EOMONTH(S$278,0)),2,FALSE()),(SUMIFS(Extrato!$C:$C,Extrato!$A:$A,""&lt;=""&amp;HLOOKUP(S$278,dds!$2:$4,3,FALSE()),Extrato!$B:$B,'Cadastro e Histó"&amp;"rico'!$A287)-SUMIFS(Extrato!$H:$H,Extrato!$F:$F,""&lt;=""&amp;HLOOKUP(S$278,dds!$2:$4,3,FALSE()),Extrato!$G:$G,'Cadastro e Histórico'!$A287))*S124)))"),0.0)</f>
        <v>0</v>
      </c>
      <c r="T287" s="448">
        <f>IFERROR(__xludf.DUMMYFUNCTION("ARRAYFORMULA(IF(OR($A287="""",$A287=0),0,IF(TODAY()&gt;EOMONTH(T$278,0),HLOOKUP(""Close"",GOOGLEFINANCE($A287,""price"",EOMONTH(T$278,0)),2,FALSE()),(SUMIFS(Extrato!$C:$C,Extrato!$A:$A,""&lt;=""&amp;HLOOKUP(T$278,dds!$2:$4,3,FALSE()),Extrato!$B:$B,'Cadastro e Histó"&amp;"rico'!$A287)-SUMIFS(Extrato!$H:$H,Extrato!$F:$F,""&lt;=""&amp;HLOOKUP(T$278,dds!$2:$4,3,FALSE()),Extrato!$G:$G,'Cadastro e Histórico'!$A287))*T124)))"),0.0)</f>
        <v>0</v>
      </c>
      <c r="U287" s="448">
        <f>IFERROR(__xludf.DUMMYFUNCTION("ARRAYFORMULA(IF(OR($A287="""",$A287=0),0,IF(TODAY()&gt;EOMONTH(U$278,0),HLOOKUP(""Close"",GOOGLEFINANCE($A287,""price"",EOMONTH(U$278,0)),2,FALSE()),(SUMIFS(Extrato!$C:$C,Extrato!$A:$A,""&lt;=""&amp;HLOOKUP(U$278,dds!$2:$4,3,FALSE()),Extrato!$B:$B,'Cadastro e Histó"&amp;"rico'!$A287)-SUMIFS(Extrato!$H:$H,Extrato!$F:$F,""&lt;=""&amp;HLOOKUP(U$278,dds!$2:$4,3,FALSE()),Extrato!$G:$G,'Cadastro e Histórico'!$A287))*U124)))"),0.0)</f>
        <v>0</v>
      </c>
      <c r="V287" s="448">
        <f>IFERROR(__xludf.DUMMYFUNCTION("ARRAYFORMULA(IF(OR($A287="""",$A287=0),0,IF(TODAY()&gt;EOMONTH(V$278,0),HLOOKUP(""Close"",GOOGLEFINANCE($A287,""price"",EOMONTH(V$278,0)),2,FALSE()),(SUMIFS(Extrato!$C:$C,Extrato!$A:$A,""&lt;=""&amp;HLOOKUP(V$278,dds!$2:$4,3,FALSE()),Extrato!$B:$B,'Cadastro e Histó"&amp;"rico'!$A287)-SUMIFS(Extrato!$H:$H,Extrato!$F:$F,""&lt;=""&amp;HLOOKUP(V$278,dds!$2:$4,3,FALSE()),Extrato!$G:$G,'Cadastro e Histórico'!$A287))*V124)))"),0.0)</f>
        <v>0</v>
      </c>
      <c r="W287" s="448">
        <f>IFERROR(__xludf.DUMMYFUNCTION("ARRAYFORMULA(IF(OR($A287="""",$A287=0),0,IF(TODAY()&gt;EOMONTH(W$278,0),HLOOKUP(""Close"",GOOGLEFINANCE($A287,""price"",EOMONTH(W$278,0)),2,FALSE()),(SUMIFS(Extrato!$C:$C,Extrato!$A:$A,""&lt;=""&amp;HLOOKUP(W$278,dds!$2:$4,3,FALSE()),Extrato!$B:$B,'Cadastro e Histó"&amp;"rico'!$A287)-SUMIFS(Extrato!$H:$H,Extrato!$F:$F,""&lt;=""&amp;HLOOKUP(W$278,dds!$2:$4,3,FALSE()),Extrato!$G:$G,'Cadastro e Histórico'!$A287))*W124)))"),0.0)</f>
        <v>0</v>
      </c>
      <c r="X287" s="448">
        <f>IFERROR(__xludf.DUMMYFUNCTION("ARRAYFORMULA(IF(OR($A287="""",$A287=0),0,IF(TODAY()&gt;EOMONTH(X$278,0),HLOOKUP(""Close"",GOOGLEFINANCE($A287,""price"",EOMONTH(X$278,0)),2,FALSE()),(SUMIFS(Extrato!$C:$C,Extrato!$A:$A,""&lt;=""&amp;HLOOKUP(X$278,dds!$2:$4,3,FALSE()),Extrato!$B:$B,'Cadastro e Histó"&amp;"rico'!$A287)-SUMIFS(Extrato!$H:$H,Extrato!$F:$F,""&lt;=""&amp;HLOOKUP(X$278,dds!$2:$4,3,FALSE()),Extrato!$G:$G,'Cadastro e Histórico'!$A287))*X124)))"),0.0)</f>
        <v>0</v>
      </c>
      <c r="Y287" s="448">
        <f>IFERROR(__xludf.DUMMYFUNCTION("ARRAYFORMULA(IF(OR($A287="""",$A287=0),0,IF(TODAY()&gt;EOMONTH(Y$278,0),HLOOKUP(""Close"",GOOGLEFINANCE($A287,""price"",EOMONTH(Y$278,0)),2,FALSE()),(SUMIFS(Extrato!$C:$C,Extrato!$A:$A,""&lt;=""&amp;HLOOKUP(Y$278,dds!$2:$4,3,FALSE()),Extrato!$B:$B,'Cadastro e Histó"&amp;"rico'!$A287)-SUMIFS(Extrato!$H:$H,Extrato!$F:$F,""&lt;=""&amp;HLOOKUP(Y$278,dds!$2:$4,3,FALSE()),Extrato!$G:$G,'Cadastro e Histórico'!$A287))*Y124)))"),0.0)</f>
        <v>0</v>
      </c>
      <c r="Z287" s="448">
        <f>IFERROR(__xludf.DUMMYFUNCTION("ARRAYFORMULA(IF(OR($A287="""",$A287=0),0,IF(TODAY()&gt;EOMONTH(Z$278,0),HLOOKUP(""Close"",GOOGLEFINANCE($A287,""price"",EOMONTH(Z$278,0)),2,FALSE()),(SUMIFS(Extrato!$C:$C,Extrato!$A:$A,""&lt;=""&amp;HLOOKUP(Z$278,dds!$2:$4,3,FALSE()),Extrato!$B:$B,'Cadastro e Histó"&amp;"rico'!$A287)-SUMIFS(Extrato!$H:$H,Extrato!$F:$F,""&lt;=""&amp;HLOOKUP(Z$278,dds!$2:$4,3,FALSE()),Extrato!$G:$G,'Cadastro e Histórico'!$A287))*Z124)))"),0.0)</f>
        <v>0</v>
      </c>
      <c r="AA287" s="448">
        <f>IFERROR(__xludf.DUMMYFUNCTION("ARRAYFORMULA(IF(OR($A287="""",$A287=0),0,IF(TODAY()&gt;EOMONTH(AA$278,0),HLOOKUP(""Close"",GOOGLEFINANCE($A287,""price"",EOMONTH(AA$278,0)),2,FALSE()),(SUMIFS(Extrato!$C:$C,Extrato!$A:$A,""&lt;=""&amp;HLOOKUP(AA$278,dds!$2:$4,3,FALSE()),Extrato!$B:$B,'Cadastro e Hi"&amp;"stórico'!$A287)-SUMIFS(Extrato!$H:$H,Extrato!$F:$F,""&lt;=""&amp;HLOOKUP(AA$278,dds!$2:$4,3,FALSE()),Extrato!$G:$G,'Cadastro e Histórico'!$A287))*AA124)))"),0.0)</f>
        <v>0</v>
      </c>
      <c r="AB287" s="448">
        <f>IFERROR(__xludf.DUMMYFUNCTION("ARRAYFORMULA(IF(OR($A287="""",$A287=0),0,IF(TODAY()&gt;EOMONTH(AB$278,0),HLOOKUP(""Close"",GOOGLEFINANCE($A287,""price"",EOMONTH(AB$278,0)),2,FALSE()),(SUMIFS(Extrato!$C:$C,Extrato!$A:$A,""&lt;=""&amp;HLOOKUP(AB$278,dds!$2:$4,3,FALSE()),Extrato!$B:$B,'Cadastro e Hi"&amp;"stórico'!$A287)-SUMIFS(Extrato!$H:$H,Extrato!$F:$F,""&lt;=""&amp;HLOOKUP(AB$278,dds!$2:$4,3,FALSE()),Extrato!$G:$G,'Cadastro e Histórico'!$A287))*AB124)))"),0.0)</f>
        <v>0</v>
      </c>
      <c r="AC287" s="448">
        <f>IFERROR(__xludf.DUMMYFUNCTION("ARRAYFORMULA(IF(OR($A287="""",$A287=0),0,IF(TODAY()&gt;EOMONTH(AC$278,0),HLOOKUP(""Close"",GOOGLEFINANCE($A287,""price"",EOMONTH(AC$278,0)),2,FALSE()),(SUMIFS(Extrato!$C:$C,Extrato!$A:$A,""&lt;=""&amp;HLOOKUP(AC$278,dds!$2:$4,3,FALSE()),Extrato!$B:$B,'Cadastro e Hi"&amp;"stórico'!$A287)-SUMIFS(Extrato!$H:$H,Extrato!$F:$F,""&lt;=""&amp;HLOOKUP(AC$278,dds!$2:$4,3,FALSE()),Extrato!$G:$G,'Cadastro e Histórico'!$A287))*AC124)))"),0.0)</f>
        <v>0</v>
      </c>
      <c r="AD287" s="448">
        <f>IFERROR(__xludf.DUMMYFUNCTION("ARRAYFORMULA(IF(OR($A287="""",$A287=0),0,IF(TODAY()&gt;EOMONTH(AD$278,0),HLOOKUP(""Close"",GOOGLEFINANCE($A287,""price"",EOMONTH(AD$278,0)),2,FALSE()),(SUMIFS(Extrato!$C:$C,Extrato!$A:$A,""&lt;=""&amp;HLOOKUP(AD$278,dds!$2:$4,3,FALSE()),Extrato!$B:$B,'Cadastro e Hi"&amp;"stórico'!$A287)-SUMIFS(Extrato!$H:$H,Extrato!$F:$F,""&lt;=""&amp;HLOOKUP(AD$278,dds!$2:$4,3,FALSE()),Extrato!$G:$G,'Cadastro e Histórico'!$A287))*AD124)))"),0.0)</f>
        <v>0</v>
      </c>
      <c r="AE287" s="448">
        <f>IFERROR(__xludf.DUMMYFUNCTION("ARRAYFORMULA(IF(OR($A287="""",$A287=0),0,IF(TODAY()&gt;EOMONTH(AE$278,0),HLOOKUP(""Close"",GOOGLEFINANCE($A287,""price"",EOMONTH(AE$278,0)),2,FALSE()),(SUMIFS(Extrato!$C:$C,Extrato!$A:$A,""&lt;=""&amp;HLOOKUP(AE$278,dds!$2:$4,3,FALSE()),Extrato!$B:$B,'Cadastro e Hi"&amp;"stórico'!$A287)-SUMIFS(Extrato!$H:$H,Extrato!$F:$F,""&lt;=""&amp;HLOOKUP(AE$278,dds!$2:$4,3,FALSE()),Extrato!$G:$G,'Cadastro e Histórico'!$A287))*AE124)))"),0.0)</f>
        <v>0</v>
      </c>
      <c r="AF287" s="448">
        <f>IFERROR(__xludf.DUMMYFUNCTION("ARRAYFORMULA(IF(OR($A287="""",$A287=0),0,IF(TODAY()&gt;EOMONTH(AF$278,0),HLOOKUP(""Close"",GOOGLEFINANCE($A287,""price"",EOMONTH(AF$278,0)),2,FALSE()),(SUMIFS(Extrato!$C:$C,Extrato!$A:$A,""&lt;=""&amp;HLOOKUP(AF$278,dds!$2:$4,3,FALSE()),Extrato!$B:$B,'Cadastro e Hi"&amp;"stórico'!$A287)-SUMIFS(Extrato!$H:$H,Extrato!$F:$F,""&lt;=""&amp;HLOOKUP(AF$278,dds!$2:$4,3,FALSE()),Extrato!$G:$G,'Cadastro e Histórico'!$A287))*AF124)))"),0.0)</f>
        <v>0</v>
      </c>
      <c r="AG287" s="448">
        <f>IFERROR(__xludf.DUMMYFUNCTION("ARRAYFORMULA(IF(OR($A287="""",$A287=0),0,IF(TODAY()&gt;EOMONTH(AG$278,0),HLOOKUP(""Close"",GOOGLEFINANCE($A287,""price"",EOMONTH(AG$278,0)),2,FALSE()),(SUMIFS(Extrato!$C:$C,Extrato!$A:$A,""&lt;=""&amp;HLOOKUP(AG$278,dds!$2:$4,3,FALSE()),Extrato!$B:$B,'Cadastro e Hi"&amp;"stórico'!$A287)-SUMIFS(Extrato!$H:$H,Extrato!$F:$F,""&lt;=""&amp;HLOOKUP(AG$278,dds!$2:$4,3,FALSE()),Extrato!$G:$G,'Cadastro e Histórico'!$A287))*AG124)))"),0.0)</f>
        <v>0</v>
      </c>
      <c r="AH287" s="448">
        <f>IFERROR(__xludf.DUMMYFUNCTION("ARRAYFORMULA(IF(OR($A287="""",$A287=0),0,IF(TODAY()&gt;EOMONTH(AH$278,0),HLOOKUP(""Close"",GOOGLEFINANCE($A287,""price"",EOMONTH(AH$278,0)),2,FALSE()),(SUMIFS(Extrato!$C:$C,Extrato!$A:$A,""&lt;=""&amp;HLOOKUP(AH$278,dds!$2:$4,3,FALSE()),Extrato!$B:$B,'Cadastro e Hi"&amp;"stórico'!$A287)-SUMIFS(Extrato!$H:$H,Extrato!$F:$F,""&lt;=""&amp;HLOOKUP(AH$278,dds!$2:$4,3,FALSE()),Extrato!$G:$G,'Cadastro e Histórico'!$A287))*AH124)))"),0.0)</f>
        <v>0</v>
      </c>
      <c r="AI287" s="448">
        <f>IFERROR(__xludf.DUMMYFUNCTION("ARRAYFORMULA(IF(OR($A287="""",$A287=0),0,IF(TODAY()&gt;EOMONTH(AI$278,0),HLOOKUP(""Close"",GOOGLEFINANCE($A287,""price"",EOMONTH(AI$278,0)),2,FALSE()),(SUMIFS(Extrato!$C:$C,Extrato!$A:$A,""&lt;=""&amp;HLOOKUP(AI$278,dds!$2:$4,3,FALSE()),Extrato!$B:$B,'Cadastro e Hi"&amp;"stórico'!$A287)-SUMIFS(Extrato!$H:$H,Extrato!$F:$F,""&lt;=""&amp;HLOOKUP(AI$278,dds!$2:$4,3,FALSE()),Extrato!$G:$G,'Cadastro e Histórico'!$A287))*AI124)))"),0.0)</f>
        <v>0</v>
      </c>
      <c r="AJ287" s="448">
        <f>IFERROR(__xludf.DUMMYFUNCTION("ARRAYFORMULA(IF(OR($A287="""",$A287=0),0,IF(TODAY()&gt;EOMONTH(AJ$278,0),HLOOKUP(""Close"",GOOGLEFINANCE($A287,""price"",EOMONTH(AJ$278,0)),2,FALSE()),(SUMIFS(Extrato!$C:$C,Extrato!$A:$A,""&lt;=""&amp;HLOOKUP(AJ$278,dds!$2:$4,3,FALSE()),Extrato!$B:$B,'Cadastro e Hi"&amp;"stórico'!$A287)-SUMIFS(Extrato!$H:$H,Extrato!$F:$F,""&lt;=""&amp;HLOOKUP(AJ$278,dds!$2:$4,3,FALSE()),Extrato!$G:$G,'Cadastro e Histórico'!$A287))*AJ124)))"),0.0)</f>
        <v>0</v>
      </c>
      <c r="AK287" s="448">
        <f>IFERROR(__xludf.DUMMYFUNCTION("ARRAYFORMULA(IF(OR($A287="""",$A287=0),0,IF(TODAY()&gt;EOMONTH(AK$278,0),HLOOKUP(""Close"",GOOGLEFINANCE($A287,""price"",EOMONTH(AK$278,0)),2,FALSE()),(SUMIFS(Extrato!$C:$C,Extrato!$A:$A,""&lt;=""&amp;HLOOKUP(AK$278,dds!$2:$4,3,FALSE()),Extrato!$B:$B,'Cadastro e Hi"&amp;"stórico'!$A287)-SUMIFS(Extrato!$H:$H,Extrato!$F:$F,""&lt;=""&amp;HLOOKUP(AK$278,dds!$2:$4,3,FALSE()),Extrato!$G:$G,'Cadastro e Histórico'!$A287))*AK124)))"),0.0)</f>
        <v>0</v>
      </c>
      <c r="AL287" s="448">
        <f>IFERROR(__xludf.DUMMYFUNCTION("ARRAYFORMULA(IF(OR($A287="""",$A287=0),0,IF(TODAY()&gt;EOMONTH(AL$278,0),HLOOKUP(""Close"",GOOGLEFINANCE($A287,""price"",EOMONTH(AL$278,0)),2,FALSE()),(SUMIFS(Extrato!$C:$C,Extrato!$A:$A,""&lt;=""&amp;HLOOKUP(AL$278,dds!$2:$4,3,FALSE()),Extrato!$B:$B,'Cadastro e Hi"&amp;"stórico'!$A287)-SUMIFS(Extrato!$H:$H,Extrato!$F:$F,""&lt;=""&amp;HLOOKUP(AL$278,dds!$2:$4,3,FALSE()),Extrato!$G:$G,'Cadastro e Histórico'!$A287))*AL124)))"),0.0)</f>
        <v>0</v>
      </c>
      <c r="AM287" s="448">
        <f>IFERROR(__xludf.DUMMYFUNCTION("ARRAYFORMULA(IF(OR($A287="""",$A287=0),0,IF(TODAY()&gt;EOMONTH(AM$278,0),HLOOKUP(""Close"",GOOGLEFINANCE($A287,""price"",EOMONTH(AM$278,0)),2,FALSE()),(SUMIFS(Extrato!$C:$C,Extrato!$A:$A,""&lt;=""&amp;HLOOKUP(AM$278,dds!$2:$4,3,FALSE()),Extrato!$B:$B,'Cadastro e Hi"&amp;"stórico'!$A287)-SUMIFS(Extrato!$H:$H,Extrato!$F:$F,""&lt;=""&amp;HLOOKUP(AM$278,dds!$2:$4,3,FALSE()),Extrato!$G:$G,'Cadastro e Histórico'!$A287))*AM124)))"),0.0)</f>
        <v>0</v>
      </c>
      <c r="AN287" s="448">
        <f>IFERROR(__xludf.DUMMYFUNCTION("ARRAYFORMULA(IF(OR($A287="""",$A287=0),0,IF(TODAY()&gt;EOMONTH(AN$278,0),HLOOKUP(""Close"",GOOGLEFINANCE($A287,""price"",EOMONTH(AN$278,0)),2,FALSE()),(SUMIFS(Extrato!$C:$C,Extrato!$A:$A,""&lt;=""&amp;HLOOKUP(AN$278,dds!$2:$4,3,FALSE()),Extrato!$B:$B,'Cadastro e Hi"&amp;"stórico'!$A287)-SUMIFS(Extrato!$H:$H,Extrato!$F:$F,""&lt;=""&amp;HLOOKUP(AN$278,dds!$2:$4,3,FALSE()),Extrato!$G:$G,'Cadastro e Histórico'!$A287))*AN124)))"),0.0)</f>
        <v>0</v>
      </c>
      <c r="AO287" s="448">
        <f>IFERROR(__xludf.DUMMYFUNCTION("ARRAYFORMULA(IF(OR($A287="""",$A287=0),0,IF(TODAY()&gt;EOMONTH(AO$278,0),HLOOKUP(""Close"",GOOGLEFINANCE($A287,""price"",EOMONTH(AO$278,0)),2,FALSE()),(SUMIFS(Extrato!$C:$C,Extrato!$A:$A,""&lt;=""&amp;HLOOKUP(AO$278,dds!$2:$4,3,FALSE()),Extrato!$B:$B,'Cadastro e Hi"&amp;"stórico'!$A287)-SUMIFS(Extrato!$H:$H,Extrato!$F:$F,""&lt;=""&amp;HLOOKUP(AO$278,dds!$2:$4,3,FALSE()),Extrato!$G:$G,'Cadastro e Histórico'!$A287))*AO124)))"),0.0)</f>
        <v>0</v>
      </c>
      <c r="AP287" s="448">
        <f>IFERROR(__xludf.DUMMYFUNCTION("ARRAYFORMULA(IF(OR($A287="""",$A287=0),0,IF(TODAY()&gt;EOMONTH(AP$278,0),HLOOKUP(""Close"",GOOGLEFINANCE($A287,""price"",EOMONTH(AP$278,0)),2,FALSE()),(SUMIFS(Extrato!$C:$C,Extrato!$A:$A,""&lt;=""&amp;HLOOKUP(AP$278,dds!$2:$4,3,FALSE()),Extrato!$B:$B,'Cadastro e Hi"&amp;"stórico'!$A287)-SUMIFS(Extrato!$H:$H,Extrato!$F:$F,""&lt;=""&amp;HLOOKUP(AP$278,dds!$2:$4,3,FALSE()),Extrato!$G:$G,'Cadastro e Histórico'!$A287))*AP124)))"),0.0)</f>
        <v>0</v>
      </c>
      <c r="AQ287" s="448">
        <f>IFERROR(__xludf.DUMMYFUNCTION("ARRAYFORMULA(IF(OR($A287="""",$A287=0),0,IF(TODAY()&gt;EOMONTH(AQ$278,0),HLOOKUP(""Close"",GOOGLEFINANCE($A287,""price"",EOMONTH(AQ$278,0)),2,FALSE()),(SUMIFS(Extrato!$C:$C,Extrato!$A:$A,""&lt;=""&amp;HLOOKUP(AQ$278,dds!$2:$4,3,FALSE()),Extrato!$B:$B,'Cadastro e Hi"&amp;"stórico'!$A287)-SUMIFS(Extrato!$H:$H,Extrato!$F:$F,""&lt;=""&amp;HLOOKUP(AQ$278,dds!$2:$4,3,FALSE()),Extrato!$G:$G,'Cadastro e Histórico'!$A287))*AQ124)))"),0.0)</f>
        <v>0</v>
      </c>
      <c r="AR287" s="448">
        <f>IFERROR(__xludf.DUMMYFUNCTION("ARRAYFORMULA(IF(OR($A287="""",$A287=0),0,IF(TODAY()&gt;EOMONTH(AR$278,0),HLOOKUP(""Close"",GOOGLEFINANCE($A287,""price"",EOMONTH(AR$278,0)),2,FALSE()),(SUMIFS(Extrato!$C:$C,Extrato!$A:$A,""&lt;=""&amp;HLOOKUP(AR$278,dds!$2:$4,3,FALSE()),Extrato!$B:$B,'Cadastro e Hi"&amp;"stórico'!$A287)-SUMIFS(Extrato!$H:$H,Extrato!$F:$F,""&lt;=""&amp;HLOOKUP(AR$278,dds!$2:$4,3,FALSE()),Extrato!$G:$G,'Cadastro e Histórico'!$A287))*AR124)))"),0.0)</f>
        <v>0</v>
      </c>
      <c r="AS287" s="448">
        <f>IFERROR(__xludf.DUMMYFUNCTION("ARRAYFORMULA(IF(OR($A287="""",$A287=0),0,IF(TODAY()&gt;EOMONTH(AS$278,0),HLOOKUP(""Close"",GOOGLEFINANCE($A287,""price"",EOMONTH(AS$278,0)),2,FALSE()),(SUMIFS(Extrato!$C:$C,Extrato!$A:$A,""&lt;=""&amp;HLOOKUP(AS$278,dds!$2:$4,3,FALSE()),Extrato!$B:$B,'Cadastro e Hi"&amp;"stórico'!$A287)-SUMIFS(Extrato!$H:$H,Extrato!$F:$F,""&lt;=""&amp;HLOOKUP(AS$278,dds!$2:$4,3,FALSE()),Extrato!$G:$G,'Cadastro e Histórico'!$A287))*AS124)))"),0.0)</f>
        <v>0</v>
      </c>
      <c r="AT287" s="448">
        <f>IFERROR(__xludf.DUMMYFUNCTION("ARRAYFORMULA(IF(OR($A287="""",$A287=0),0,IF(TODAY()&gt;EOMONTH(AT$278,0),HLOOKUP(""Close"",GOOGLEFINANCE($A287,""price"",EOMONTH(AT$278,0)),2,FALSE()),(SUMIFS(Extrato!$C:$C,Extrato!$A:$A,""&lt;=""&amp;HLOOKUP(AT$278,dds!$2:$4,3,FALSE()),Extrato!$B:$B,'Cadastro e Hi"&amp;"stórico'!$A287)-SUMIFS(Extrato!$H:$H,Extrato!$F:$F,""&lt;=""&amp;HLOOKUP(AT$278,dds!$2:$4,3,FALSE()),Extrato!$G:$G,'Cadastro e Histórico'!$A287))*AT124)))"),0.0)</f>
        <v>0</v>
      </c>
      <c r="AU287" s="448">
        <f>IFERROR(__xludf.DUMMYFUNCTION("ARRAYFORMULA(IF(OR($A287="""",$A287=0),0,IF(TODAY()&gt;EOMONTH(AU$278,0),HLOOKUP(""Close"",GOOGLEFINANCE($A287,""price"",EOMONTH(AU$278,0)),2,FALSE()),(SUMIFS(Extrato!$C:$C,Extrato!$A:$A,""&lt;=""&amp;HLOOKUP(AU$278,dds!$2:$4,3,FALSE()),Extrato!$B:$B,'Cadastro e Hi"&amp;"stórico'!$A287)-SUMIFS(Extrato!$H:$H,Extrato!$F:$F,""&lt;=""&amp;HLOOKUP(AU$278,dds!$2:$4,3,FALSE()),Extrato!$G:$G,'Cadastro e Histórico'!$A287))*AU124)))"),0.0)</f>
        <v>0</v>
      </c>
      <c r="AV287" s="448">
        <f>IFERROR(__xludf.DUMMYFUNCTION("ARRAYFORMULA(IF(OR($A287="""",$A287=0),0,IF(TODAY()&gt;EOMONTH(AV$278,0),HLOOKUP(""Close"",GOOGLEFINANCE($A287,""price"",EOMONTH(AV$278,0)),2,FALSE()),(SUMIFS(Extrato!$C:$C,Extrato!$A:$A,""&lt;=""&amp;HLOOKUP(AV$278,dds!$2:$4,3,FALSE()),Extrato!$B:$B,'Cadastro e Hi"&amp;"stórico'!$A287)-SUMIFS(Extrato!$H:$H,Extrato!$F:$F,""&lt;=""&amp;HLOOKUP(AV$278,dds!$2:$4,3,FALSE()),Extrato!$G:$G,'Cadastro e Histórico'!$A287))*AV124)))"),0.0)</f>
        <v>0</v>
      </c>
      <c r="AW287" s="448">
        <f>IFERROR(__xludf.DUMMYFUNCTION("ARRAYFORMULA(IF(OR($A287="""",$A287=0),0,IF(TODAY()&gt;EOMONTH(AW$278,0),HLOOKUP(""Close"",GOOGLEFINANCE($A287,""price"",EOMONTH(AW$278,0)),2,FALSE()),(SUMIFS(Extrato!$C:$C,Extrato!$A:$A,""&lt;=""&amp;HLOOKUP(AW$278,dds!$2:$4,3,FALSE()),Extrato!$B:$B,'Cadastro e Hi"&amp;"stórico'!$A287)-SUMIFS(Extrato!$H:$H,Extrato!$F:$F,""&lt;=""&amp;HLOOKUP(AW$278,dds!$2:$4,3,FALSE()),Extrato!$G:$G,'Cadastro e Histórico'!$A287))*AW124)))"),0.0)</f>
        <v>0</v>
      </c>
      <c r="AX287" s="448">
        <f>IFERROR(__xludf.DUMMYFUNCTION("ARRAYFORMULA(IF(OR($A287="""",$A287=0),0,IF(TODAY()&gt;EOMONTH(AX$278,0),HLOOKUP(""Close"",GOOGLEFINANCE($A287,""price"",EOMONTH(AX$278,0)),2,FALSE()),(SUMIFS(Extrato!$C:$C,Extrato!$A:$A,""&lt;=""&amp;HLOOKUP(AX$278,dds!$2:$4,3,FALSE()),Extrato!$B:$B,'Cadastro e Hi"&amp;"stórico'!$A287)-SUMIFS(Extrato!$H:$H,Extrato!$F:$F,""&lt;=""&amp;HLOOKUP(AX$278,dds!$2:$4,3,FALSE()),Extrato!$G:$G,'Cadastro e Histórico'!$A287))*AX124)))"),0.0)</f>
        <v>0</v>
      </c>
      <c r="AY287" s="448">
        <f>IFERROR(__xludf.DUMMYFUNCTION("ARRAYFORMULA(IF(OR($A287="""",$A287=0),0,IF(TODAY()&gt;EOMONTH(AY$278,0),HLOOKUP(""Close"",GOOGLEFINANCE($A287,""price"",EOMONTH(AY$278,0)),2,FALSE()),(SUMIFS(Extrato!$C:$C,Extrato!$A:$A,""&lt;=""&amp;HLOOKUP(AY$278,dds!$2:$4,3,FALSE()),Extrato!$B:$B,'Cadastro e Hi"&amp;"stórico'!$A287)-SUMIFS(Extrato!$H:$H,Extrato!$F:$F,""&lt;=""&amp;HLOOKUP(AY$278,dds!$2:$4,3,FALSE()),Extrato!$G:$G,'Cadastro e Histórico'!$A287))*AY124)))"),0.0)</f>
        <v>0</v>
      </c>
      <c r="AZ287" s="448">
        <f>IFERROR(__xludf.DUMMYFUNCTION("ARRAYFORMULA(IF(OR($A287="""",$A287=0),0,IF(TODAY()&gt;EOMONTH(AZ$278,0),HLOOKUP(""Close"",GOOGLEFINANCE($A287,""price"",EOMONTH(AZ$278,0)),2,FALSE()),(SUMIFS(Extrato!$C:$C,Extrato!$A:$A,""&lt;=""&amp;HLOOKUP(AZ$278,dds!$2:$4,3,FALSE()),Extrato!$B:$B,'Cadastro e Hi"&amp;"stórico'!$A287)-SUMIFS(Extrato!$H:$H,Extrato!$F:$F,""&lt;=""&amp;HLOOKUP(AZ$278,dds!$2:$4,3,FALSE()),Extrato!$G:$G,'Cadastro e Histórico'!$A287))*AZ124)))"),0.0)</f>
        <v>0</v>
      </c>
      <c r="BA287" s="448">
        <f>IFERROR(__xludf.DUMMYFUNCTION("ARRAYFORMULA(IF(OR($A287="""",$A287=0),0,IF(TODAY()&gt;EOMONTH(BA$278,0),HLOOKUP(""Close"",GOOGLEFINANCE($A287,""price"",EOMONTH(BA$278,0)),2,FALSE()),(SUMIFS(Extrato!$C:$C,Extrato!$A:$A,""&lt;=""&amp;HLOOKUP(BA$278,dds!$2:$4,3,FALSE()),Extrato!$B:$B,'Cadastro e Hi"&amp;"stórico'!$A287)-SUMIFS(Extrato!$H:$H,Extrato!$F:$F,""&lt;=""&amp;HLOOKUP(BA$278,dds!$2:$4,3,FALSE()),Extrato!$G:$G,'Cadastro e Histórico'!$A287))*BA124)))"),0.0)</f>
        <v>0</v>
      </c>
      <c r="BB287" s="448">
        <f>IFERROR(__xludf.DUMMYFUNCTION("ARRAYFORMULA(IF(OR($A287="""",$A287=0),0,IF(TODAY()&gt;EOMONTH(BB$278,0),HLOOKUP(""Close"",GOOGLEFINANCE($A287,""price"",EOMONTH(BB$278,0)),2,FALSE()),(SUMIFS(Extrato!$C:$C,Extrato!$A:$A,""&lt;=""&amp;HLOOKUP(BB$278,dds!$2:$4,3,FALSE()),Extrato!$B:$B,'Cadastro e Hi"&amp;"stórico'!$A287)-SUMIFS(Extrato!$H:$H,Extrato!$F:$F,""&lt;=""&amp;HLOOKUP(BB$278,dds!$2:$4,3,FALSE()),Extrato!$G:$G,'Cadastro e Histórico'!$A287))*BB124)))"),0.0)</f>
        <v>0</v>
      </c>
      <c r="BC287" s="448">
        <f>IFERROR(__xludf.DUMMYFUNCTION("ARRAYFORMULA(IF(OR($A287="""",$A287=0),0,IF(TODAY()&gt;EOMONTH(BC$278,0),HLOOKUP(""Close"",GOOGLEFINANCE($A287,""price"",EOMONTH(BC$278,0)),2,FALSE()),(SUMIFS(Extrato!$C:$C,Extrato!$A:$A,""&lt;=""&amp;HLOOKUP(BC$278,dds!$2:$4,3,FALSE()),Extrato!$B:$B,'Cadastro e Hi"&amp;"stórico'!$A287)-SUMIFS(Extrato!$H:$H,Extrato!$F:$F,""&lt;=""&amp;HLOOKUP(BC$278,dds!$2:$4,3,FALSE()),Extrato!$G:$G,'Cadastro e Histórico'!$A287))*BC124)))"),0.0)</f>
        <v>0</v>
      </c>
      <c r="BD287" s="448">
        <f>IFERROR(__xludf.DUMMYFUNCTION("ARRAYFORMULA(IF(OR($A287="""",$A287=0),0,IF(TODAY()&gt;EOMONTH(BD$278,0),HLOOKUP(""Close"",GOOGLEFINANCE($A287,""price"",EOMONTH(BD$278,0)),2,FALSE()),(SUMIFS(Extrato!$C:$C,Extrato!$A:$A,""&lt;=""&amp;HLOOKUP(BD$278,dds!$2:$4,3,FALSE()),Extrato!$B:$B,'Cadastro e Hi"&amp;"stórico'!$A287)-SUMIFS(Extrato!$H:$H,Extrato!$F:$F,""&lt;=""&amp;HLOOKUP(BD$278,dds!$2:$4,3,FALSE()),Extrato!$G:$G,'Cadastro e Histórico'!$A287))*BD124)))"),0.0)</f>
        <v>0</v>
      </c>
      <c r="BE287" s="448">
        <f>IFERROR(__xludf.DUMMYFUNCTION("ARRAYFORMULA(IF(OR($A287="""",$A287=0),0,IF(TODAY()&gt;EOMONTH(BE$278,0),HLOOKUP(""Close"",GOOGLEFINANCE($A287,""price"",EOMONTH(BE$278,0)),2,FALSE()),(SUMIFS(Extrato!$C:$C,Extrato!$A:$A,""&lt;=""&amp;HLOOKUP(BE$278,dds!$2:$4,3,FALSE()),Extrato!$B:$B,'Cadastro e Hi"&amp;"stórico'!$A287)-SUMIFS(Extrato!$H:$H,Extrato!$F:$F,""&lt;=""&amp;HLOOKUP(BE$278,dds!$2:$4,3,FALSE()),Extrato!$G:$G,'Cadastro e Histórico'!$A287))*BE124)))"),0.0)</f>
        <v>0</v>
      </c>
      <c r="BF287" s="448">
        <f>IFERROR(__xludf.DUMMYFUNCTION("ARRAYFORMULA(IF(OR($A287="""",$A287=0),0,IF(TODAY()&gt;EOMONTH(BF$278,0),HLOOKUP(""Close"",GOOGLEFINANCE($A287,""price"",EOMONTH(BF$278,0)),2,FALSE()),(SUMIFS(Extrato!$C:$C,Extrato!$A:$A,""&lt;=""&amp;HLOOKUP(BF$278,dds!$2:$4,3,FALSE()),Extrato!$B:$B,'Cadastro e Hi"&amp;"stórico'!$A287)-SUMIFS(Extrato!$H:$H,Extrato!$F:$F,""&lt;=""&amp;HLOOKUP(BF$278,dds!$2:$4,3,FALSE()),Extrato!$G:$G,'Cadastro e Histórico'!$A287))*BF124)))"),0.0)</f>
        <v>0</v>
      </c>
      <c r="BG287" s="448">
        <f>IFERROR(__xludf.DUMMYFUNCTION("ARRAYFORMULA(IF(OR($A287="""",$A287=0),0,IF(TODAY()&gt;EOMONTH(BG$278,0),HLOOKUP(""Close"",GOOGLEFINANCE($A287,""price"",EOMONTH(BG$278,0)),2,FALSE()),(SUMIFS(Extrato!$C:$C,Extrato!$A:$A,""&lt;=""&amp;HLOOKUP(BG$278,dds!$2:$4,3,FALSE()),Extrato!$B:$B,'Cadastro e Hi"&amp;"stórico'!$A287)-SUMIFS(Extrato!$H:$H,Extrato!$F:$F,""&lt;=""&amp;HLOOKUP(BG$278,dds!$2:$4,3,FALSE()),Extrato!$G:$G,'Cadastro e Histórico'!$A287))*BG124)))"),0.0)</f>
        <v>0</v>
      </c>
      <c r="BH287" s="448">
        <f>IFERROR(__xludf.DUMMYFUNCTION("ARRAYFORMULA(IF(OR($A287="""",$A287=0),0,IF(TODAY()&gt;EOMONTH(BH$278,0),HLOOKUP(""Close"",GOOGLEFINANCE($A287,""price"",EOMONTH(BH$278,0)),2,FALSE()),(SUMIFS(Extrato!$C:$C,Extrato!$A:$A,""&lt;=""&amp;HLOOKUP(BH$278,dds!$2:$4,3,FALSE()),Extrato!$B:$B,'Cadastro e Hi"&amp;"stórico'!$A287)-SUMIFS(Extrato!$H:$H,Extrato!$F:$F,""&lt;=""&amp;HLOOKUP(BH$278,dds!$2:$4,3,FALSE()),Extrato!$G:$G,'Cadastro e Histórico'!$A287))*BH124)))"),0.0)</f>
        <v>0</v>
      </c>
      <c r="BI287" s="448">
        <f>IFERROR(__xludf.DUMMYFUNCTION("ARRAYFORMULA(IF(OR($A287="""",$A287=0),0,IF(TODAY()&gt;EOMONTH(BI$278,0),HLOOKUP(""Close"",GOOGLEFINANCE($A287,""price"",EOMONTH(BI$278,0)),2,FALSE()),(SUMIFS(Extrato!$C:$C,Extrato!$A:$A,""&lt;=""&amp;HLOOKUP(BI$278,dds!$2:$4,3,FALSE()),Extrato!$B:$B,'Cadastro e Hi"&amp;"stórico'!$A287)-SUMIFS(Extrato!$H:$H,Extrato!$F:$F,""&lt;=""&amp;HLOOKUP(BI$278,dds!$2:$4,3,FALSE()),Extrato!$G:$G,'Cadastro e Histórico'!$A287))*BI124)))"),0.0)</f>
        <v>0</v>
      </c>
      <c r="BJ287" s="448">
        <f>IFERROR(__xludf.DUMMYFUNCTION("ARRAYFORMULA(IF(OR($A287="""",$A287=0),0,IF(TODAY()&gt;EOMONTH(BJ$278,0),HLOOKUP(""Close"",GOOGLEFINANCE($A287,""price"",EOMONTH(BJ$278,0)),2,FALSE()),(SUMIFS(Extrato!$C:$C,Extrato!$A:$A,""&lt;=""&amp;HLOOKUP(BJ$278,dds!$2:$4,3,FALSE()),Extrato!$B:$B,'Cadastro e Hi"&amp;"stórico'!$A287)-SUMIFS(Extrato!$H:$H,Extrato!$F:$F,""&lt;=""&amp;HLOOKUP(BJ$278,dds!$2:$4,3,FALSE()),Extrato!$G:$G,'Cadastro e Histórico'!$A287))*BJ124)))"),0.0)</f>
        <v>0</v>
      </c>
      <c r="BK287" s="448">
        <f>IFERROR(__xludf.DUMMYFUNCTION("ARRAYFORMULA(IF(OR($A287="""",$A287=0),0,IF(TODAY()&gt;EOMONTH(BK$278,0),HLOOKUP(""Close"",GOOGLEFINANCE($A287,""price"",EOMONTH(BK$278,0)),2,FALSE()),(SUMIFS(Extrato!$C:$C,Extrato!$A:$A,""&lt;=""&amp;HLOOKUP(BK$278,dds!$2:$4,3,FALSE()),Extrato!$B:$B,'Cadastro e Hi"&amp;"stórico'!$A287)-SUMIFS(Extrato!$H:$H,Extrato!$F:$F,""&lt;=""&amp;HLOOKUP(BK$278,dds!$2:$4,3,FALSE()),Extrato!$G:$G,'Cadastro e Histórico'!$A287))*BK124)))"),0.0)</f>
        <v>0</v>
      </c>
      <c r="BL287" s="448">
        <f>IFERROR(__xludf.DUMMYFUNCTION("ARRAYFORMULA(IF(OR($A287="""",$A287=0),0,IF(TODAY()&gt;EOMONTH(BL$278,0),HLOOKUP(""Close"",GOOGLEFINANCE($A287,""price"",EOMONTH(BL$278,0)),2,FALSE()),(SUMIFS(Extrato!$C:$C,Extrato!$A:$A,""&lt;=""&amp;HLOOKUP(BL$278,dds!$2:$4,3,FALSE()),Extrato!$B:$B,'Cadastro e Hi"&amp;"stórico'!$A287)-SUMIFS(Extrato!$H:$H,Extrato!$F:$F,""&lt;=""&amp;HLOOKUP(BL$278,dds!$2:$4,3,FALSE()),Extrato!$G:$G,'Cadastro e Histórico'!$A287))*BL124)))"),0.0)</f>
        <v>0</v>
      </c>
    </row>
    <row r="288" ht="14.25" customHeight="1">
      <c r="A288" s="450"/>
      <c r="B288" s="450"/>
      <c r="C288" s="440" t="str">
        <f t="shared" si="5"/>
        <v/>
      </c>
      <c r="D288" s="451"/>
      <c r="E288" s="448">
        <f>IFERROR(__xludf.DUMMYFUNCTION("ARRAYFORMULA(IF(OR($A288="""",$A288=0),0,IF(TODAY()&gt;EOMONTH(E$278,0),HLOOKUP(""Close"",GOOGLEFINANCE($A288,""price"",EOMONTH(E$278,0)),2,FALSE()),(SUMIFS(Extrato!$C:$C,Extrato!$A:$A,""&lt;=""&amp;HLOOKUP(E$278,dds!$2:$4,3,FALSE()),Extrato!$B:$B,'Cadastro e Histó"&amp;"rico'!$A288)-SUMIFS(Extrato!$H:$H,Extrato!$F:$F,""&lt;=""&amp;HLOOKUP(E$278,dds!$2:$4,3,FALSE()),Extrato!$G:$G,'Cadastro e Histórico'!$A288))*E125)))"),0.0)</f>
        <v>0</v>
      </c>
      <c r="F288" s="448">
        <f>IFERROR(__xludf.DUMMYFUNCTION("ARRAYFORMULA(IF(OR($A288="""",$A288=0),0,IF(TODAY()&gt;EOMONTH(F$278,0),HLOOKUP(""Close"",GOOGLEFINANCE($A288,""price"",EOMONTH(F$278,0)),2,FALSE()),(SUMIFS(Extrato!$C:$C,Extrato!$A:$A,""&lt;=""&amp;HLOOKUP(F$278,dds!$2:$4,3,FALSE()),Extrato!$B:$B,'Cadastro e Histó"&amp;"rico'!$A288)-SUMIFS(Extrato!$H:$H,Extrato!$F:$F,""&lt;=""&amp;HLOOKUP(F$278,dds!$2:$4,3,FALSE()),Extrato!$G:$G,'Cadastro e Histórico'!$A288))*F125)))"),0.0)</f>
        <v>0</v>
      </c>
      <c r="G288" s="448">
        <f>IFERROR(__xludf.DUMMYFUNCTION("ARRAYFORMULA(IF(OR($A288="""",$A288=0),0,IF(TODAY()&gt;EOMONTH(G$278,0),HLOOKUP(""Close"",GOOGLEFINANCE($A288,""price"",EOMONTH(G$278,0)),2,FALSE()),(SUMIFS(Extrato!$C:$C,Extrato!$A:$A,""&lt;=""&amp;HLOOKUP(G$278,dds!$2:$4,3,FALSE()),Extrato!$B:$B,'Cadastro e Histó"&amp;"rico'!$A288)-SUMIFS(Extrato!$H:$H,Extrato!$F:$F,""&lt;=""&amp;HLOOKUP(G$278,dds!$2:$4,3,FALSE()),Extrato!$G:$G,'Cadastro e Histórico'!$A288))*G125)))"),0.0)</f>
        <v>0</v>
      </c>
      <c r="H288" s="448">
        <f>IFERROR(__xludf.DUMMYFUNCTION("ARRAYFORMULA(IF(OR($A288="""",$A288=0),0,IF(TODAY()&gt;EOMONTH(H$278,0),HLOOKUP(""Close"",GOOGLEFINANCE($A288,""price"",EOMONTH(H$278,0)),2,FALSE()),(SUMIFS(Extrato!$C:$C,Extrato!$A:$A,""&lt;=""&amp;HLOOKUP(H$278,dds!$2:$4,3,FALSE()),Extrato!$B:$B,'Cadastro e Histó"&amp;"rico'!$A288)-SUMIFS(Extrato!$H:$H,Extrato!$F:$F,""&lt;=""&amp;HLOOKUP(H$278,dds!$2:$4,3,FALSE()),Extrato!$G:$G,'Cadastro e Histórico'!$A288))*H125)))"),0.0)</f>
        <v>0</v>
      </c>
      <c r="I288" s="448">
        <f>IFERROR(__xludf.DUMMYFUNCTION("ARRAYFORMULA(IF(OR($A288="""",$A288=0),0,IF(TODAY()&gt;EOMONTH(I$278,0),HLOOKUP(""Close"",GOOGLEFINANCE($A288,""price"",EOMONTH(I$278,0)),2,FALSE()),(SUMIFS(Extrato!$C:$C,Extrato!$A:$A,""&lt;=""&amp;HLOOKUP(I$278,dds!$2:$4,3,FALSE()),Extrato!$B:$B,'Cadastro e Histó"&amp;"rico'!$A288)-SUMIFS(Extrato!$H:$H,Extrato!$F:$F,""&lt;=""&amp;HLOOKUP(I$278,dds!$2:$4,3,FALSE()),Extrato!$G:$G,'Cadastro e Histórico'!$A288))*I125)))"),0.0)</f>
        <v>0</v>
      </c>
      <c r="J288" s="448">
        <f>IFERROR(__xludf.DUMMYFUNCTION("ARRAYFORMULA(IF(OR($A288="""",$A288=0),0,IF(TODAY()&gt;EOMONTH(J$278,0),HLOOKUP(""Close"",GOOGLEFINANCE($A288,""price"",EOMONTH(J$278,0)),2,FALSE()),(SUMIFS(Extrato!$C:$C,Extrato!$A:$A,""&lt;=""&amp;HLOOKUP(J$278,dds!$2:$4,3,FALSE()),Extrato!$B:$B,'Cadastro e Histó"&amp;"rico'!$A288)-SUMIFS(Extrato!$H:$H,Extrato!$F:$F,""&lt;=""&amp;HLOOKUP(J$278,dds!$2:$4,3,FALSE()),Extrato!$G:$G,'Cadastro e Histórico'!$A288))*J125)))"),0.0)</f>
        <v>0</v>
      </c>
      <c r="K288" s="448">
        <f>IFERROR(__xludf.DUMMYFUNCTION("ARRAYFORMULA(IF(OR($A288="""",$A288=0),0,IF(TODAY()&gt;EOMONTH(K$278,0),HLOOKUP(""Close"",GOOGLEFINANCE($A288,""price"",EOMONTH(K$278,0)),2,FALSE()),(SUMIFS(Extrato!$C:$C,Extrato!$A:$A,""&lt;=""&amp;HLOOKUP(K$278,dds!$2:$4,3,FALSE()),Extrato!$B:$B,'Cadastro e Histó"&amp;"rico'!$A288)-SUMIFS(Extrato!$H:$H,Extrato!$F:$F,""&lt;=""&amp;HLOOKUP(K$278,dds!$2:$4,3,FALSE()),Extrato!$G:$G,'Cadastro e Histórico'!$A288))*K125)))"),0.0)</f>
        <v>0</v>
      </c>
      <c r="L288" s="448">
        <f>IFERROR(__xludf.DUMMYFUNCTION("ARRAYFORMULA(IF(OR($A288="""",$A288=0),0,IF(TODAY()&gt;EOMONTH(L$278,0),HLOOKUP(""Close"",GOOGLEFINANCE($A288,""price"",EOMONTH(L$278,0)),2,FALSE()),(SUMIFS(Extrato!$C:$C,Extrato!$A:$A,""&lt;=""&amp;HLOOKUP(L$278,dds!$2:$4,3,FALSE()),Extrato!$B:$B,'Cadastro e Histó"&amp;"rico'!$A288)-SUMIFS(Extrato!$H:$H,Extrato!$F:$F,""&lt;=""&amp;HLOOKUP(L$278,dds!$2:$4,3,FALSE()),Extrato!$G:$G,'Cadastro e Histórico'!$A288))*L125)))"),0.0)</f>
        <v>0</v>
      </c>
      <c r="M288" s="448">
        <f>IFERROR(__xludf.DUMMYFUNCTION("ARRAYFORMULA(IF(OR($A288="""",$A288=0),0,IF(TODAY()&gt;EOMONTH(M$278,0),HLOOKUP(""Close"",GOOGLEFINANCE($A288,""price"",EOMONTH(M$278,0)),2,FALSE()),(SUMIFS(Extrato!$C:$C,Extrato!$A:$A,""&lt;=""&amp;HLOOKUP(M$278,dds!$2:$4,3,FALSE()),Extrato!$B:$B,'Cadastro e Histó"&amp;"rico'!$A288)-SUMIFS(Extrato!$H:$H,Extrato!$F:$F,""&lt;=""&amp;HLOOKUP(M$278,dds!$2:$4,3,FALSE()),Extrato!$G:$G,'Cadastro e Histórico'!$A288))*M125)))"),0.0)</f>
        <v>0</v>
      </c>
      <c r="N288" s="448">
        <f>IFERROR(__xludf.DUMMYFUNCTION("ARRAYFORMULA(IF(OR($A288="""",$A288=0),0,IF(TODAY()&gt;EOMONTH(N$278,0),HLOOKUP(""Close"",GOOGLEFINANCE($A288,""price"",EOMONTH(N$278,0)),2,FALSE()),(SUMIFS(Extrato!$C:$C,Extrato!$A:$A,""&lt;=""&amp;HLOOKUP(N$278,dds!$2:$4,3,FALSE()),Extrato!$B:$B,'Cadastro e Histó"&amp;"rico'!$A288)-SUMIFS(Extrato!$H:$H,Extrato!$F:$F,""&lt;=""&amp;HLOOKUP(N$278,dds!$2:$4,3,FALSE()),Extrato!$G:$G,'Cadastro e Histórico'!$A288))*N125)))"),0.0)</f>
        <v>0</v>
      </c>
      <c r="O288" s="448">
        <f>IFERROR(__xludf.DUMMYFUNCTION("ARRAYFORMULA(IF(OR($A288="""",$A288=0),0,IF(TODAY()&gt;EOMONTH(O$278,0),HLOOKUP(""Close"",GOOGLEFINANCE($A288,""price"",EOMONTH(O$278,0)),2,FALSE()),(SUMIFS(Extrato!$C:$C,Extrato!$A:$A,""&lt;=""&amp;HLOOKUP(O$278,dds!$2:$4,3,FALSE()),Extrato!$B:$B,'Cadastro e Histó"&amp;"rico'!$A288)-SUMIFS(Extrato!$H:$H,Extrato!$F:$F,""&lt;=""&amp;HLOOKUP(O$278,dds!$2:$4,3,FALSE()),Extrato!$G:$G,'Cadastro e Histórico'!$A288))*O125)))"),0.0)</f>
        <v>0</v>
      </c>
      <c r="P288" s="448">
        <f>IFERROR(__xludf.DUMMYFUNCTION("ARRAYFORMULA(IF(OR($A288="""",$A288=0),0,IF(TODAY()&gt;EOMONTH(P$278,0),HLOOKUP(""Close"",GOOGLEFINANCE($A288,""price"",EOMONTH(P$278,0)),2,FALSE()),(SUMIFS(Extrato!$C:$C,Extrato!$A:$A,""&lt;=""&amp;HLOOKUP(P$278,dds!$2:$4,3,FALSE()),Extrato!$B:$B,'Cadastro e Histó"&amp;"rico'!$A288)-SUMIFS(Extrato!$H:$H,Extrato!$F:$F,""&lt;=""&amp;HLOOKUP(P$278,dds!$2:$4,3,FALSE()),Extrato!$G:$G,'Cadastro e Histórico'!$A288))*P125)))"),0.0)</f>
        <v>0</v>
      </c>
      <c r="Q288" s="448">
        <f>IFERROR(__xludf.DUMMYFUNCTION("ARRAYFORMULA(IF(OR($A288="""",$A288=0),0,IF(TODAY()&gt;EOMONTH(Q$278,0),HLOOKUP(""Close"",GOOGLEFINANCE($A288,""price"",EOMONTH(Q$278,0)),2,FALSE()),(SUMIFS(Extrato!$C:$C,Extrato!$A:$A,""&lt;=""&amp;HLOOKUP(Q$278,dds!$2:$4,3,FALSE()),Extrato!$B:$B,'Cadastro e Histó"&amp;"rico'!$A288)-SUMIFS(Extrato!$H:$H,Extrato!$F:$F,""&lt;=""&amp;HLOOKUP(Q$278,dds!$2:$4,3,FALSE()),Extrato!$G:$G,'Cadastro e Histórico'!$A288))*Q125)))"),0.0)</f>
        <v>0</v>
      </c>
      <c r="R288" s="448">
        <f>IFERROR(__xludf.DUMMYFUNCTION("ARRAYFORMULA(IF(OR($A288="""",$A288=0),0,IF(TODAY()&gt;EOMONTH(R$278,0),HLOOKUP(""Close"",GOOGLEFINANCE($A288,""price"",EOMONTH(R$278,0)),2,FALSE()),(SUMIFS(Extrato!$C:$C,Extrato!$A:$A,""&lt;=""&amp;HLOOKUP(R$278,dds!$2:$4,3,FALSE()),Extrato!$B:$B,'Cadastro e Histó"&amp;"rico'!$A288)-SUMIFS(Extrato!$H:$H,Extrato!$F:$F,""&lt;=""&amp;HLOOKUP(R$278,dds!$2:$4,3,FALSE()),Extrato!$G:$G,'Cadastro e Histórico'!$A288))*R125)))"),0.0)</f>
        <v>0</v>
      </c>
      <c r="S288" s="448">
        <f>IFERROR(__xludf.DUMMYFUNCTION("ARRAYFORMULA(IF(OR($A288="""",$A288=0),0,IF(TODAY()&gt;EOMONTH(S$278,0),HLOOKUP(""Close"",GOOGLEFINANCE($A288,""price"",EOMONTH(S$278,0)),2,FALSE()),(SUMIFS(Extrato!$C:$C,Extrato!$A:$A,""&lt;=""&amp;HLOOKUP(S$278,dds!$2:$4,3,FALSE()),Extrato!$B:$B,'Cadastro e Histó"&amp;"rico'!$A288)-SUMIFS(Extrato!$H:$H,Extrato!$F:$F,""&lt;=""&amp;HLOOKUP(S$278,dds!$2:$4,3,FALSE()),Extrato!$G:$G,'Cadastro e Histórico'!$A288))*S125)))"),0.0)</f>
        <v>0</v>
      </c>
      <c r="T288" s="448">
        <f>IFERROR(__xludf.DUMMYFUNCTION("ARRAYFORMULA(IF(OR($A288="""",$A288=0),0,IF(TODAY()&gt;EOMONTH(T$278,0),HLOOKUP(""Close"",GOOGLEFINANCE($A288,""price"",EOMONTH(T$278,0)),2,FALSE()),(SUMIFS(Extrato!$C:$C,Extrato!$A:$A,""&lt;=""&amp;HLOOKUP(T$278,dds!$2:$4,3,FALSE()),Extrato!$B:$B,'Cadastro e Histó"&amp;"rico'!$A288)-SUMIFS(Extrato!$H:$H,Extrato!$F:$F,""&lt;=""&amp;HLOOKUP(T$278,dds!$2:$4,3,FALSE()),Extrato!$G:$G,'Cadastro e Histórico'!$A288))*T125)))"),0.0)</f>
        <v>0</v>
      </c>
      <c r="U288" s="448">
        <f>IFERROR(__xludf.DUMMYFUNCTION("ARRAYFORMULA(IF(OR($A288="""",$A288=0),0,IF(TODAY()&gt;EOMONTH(U$278,0),HLOOKUP(""Close"",GOOGLEFINANCE($A288,""price"",EOMONTH(U$278,0)),2,FALSE()),(SUMIFS(Extrato!$C:$C,Extrato!$A:$A,""&lt;=""&amp;HLOOKUP(U$278,dds!$2:$4,3,FALSE()),Extrato!$B:$B,'Cadastro e Histó"&amp;"rico'!$A288)-SUMIFS(Extrato!$H:$H,Extrato!$F:$F,""&lt;=""&amp;HLOOKUP(U$278,dds!$2:$4,3,FALSE()),Extrato!$G:$G,'Cadastro e Histórico'!$A288))*U125)))"),0.0)</f>
        <v>0</v>
      </c>
      <c r="V288" s="448">
        <f>IFERROR(__xludf.DUMMYFUNCTION("ARRAYFORMULA(IF(OR($A288="""",$A288=0),0,IF(TODAY()&gt;EOMONTH(V$278,0),HLOOKUP(""Close"",GOOGLEFINANCE($A288,""price"",EOMONTH(V$278,0)),2,FALSE()),(SUMIFS(Extrato!$C:$C,Extrato!$A:$A,""&lt;=""&amp;HLOOKUP(V$278,dds!$2:$4,3,FALSE()),Extrato!$B:$B,'Cadastro e Histó"&amp;"rico'!$A288)-SUMIFS(Extrato!$H:$H,Extrato!$F:$F,""&lt;=""&amp;HLOOKUP(V$278,dds!$2:$4,3,FALSE()),Extrato!$G:$G,'Cadastro e Histórico'!$A288))*V125)))"),0.0)</f>
        <v>0</v>
      </c>
      <c r="W288" s="448">
        <f>IFERROR(__xludf.DUMMYFUNCTION("ARRAYFORMULA(IF(OR($A288="""",$A288=0),0,IF(TODAY()&gt;EOMONTH(W$278,0),HLOOKUP(""Close"",GOOGLEFINANCE($A288,""price"",EOMONTH(W$278,0)),2,FALSE()),(SUMIFS(Extrato!$C:$C,Extrato!$A:$A,""&lt;=""&amp;HLOOKUP(W$278,dds!$2:$4,3,FALSE()),Extrato!$B:$B,'Cadastro e Histó"&amp;"rico'!$A288)-SUMIFS(Extrato!$H:$H,Extrato!$F:$F,""&lt;=""&amp;HLOOKUP(W$278,dds!$2:$4,3,FALSE()),Extrato!$G:$G,'Cadastro e Histórico'!$A288))*W125)))"),0.0)</f>
        <v>0</v>
      </c>
      <c r="X288" s="448">
        <f>IFERROR(__xludf.DUMMYFUNCTION("ARRAYFORMULA(IF(OR($A288="""",$A288=0),0,IF(TODAY()&gt;EOMONTH(X$278,0),HLOOKUP(""Close"",GOOGLEFINANCE($A288,""price"",EOMONTH(X$278,0)),2,FALSE()),(SUMIFS(Extrato!$C:$C,Extrato!$A:$A,""&lt;=""&amp;HLOOKUP(X$278,dds!$2:$4,3,FALSE()),Extrato!$B:$B,'Cadastro e Histó"&amp;"rico'!$A288)-SUMIFS(Extrato!$H:$H,Extrato!$F:$F,""&lt;=""&amp;HLOOKUP(X$278,dds!$2:$4,3,FALSE()),Extrato!$G:$G,'Cadastro e Histórico'!$A288))*X125)))"),0.0)</f>
        <v>0</v>
      </c>
      <c r="Y288" s="448">
        <f>IFERROR(__xludf.DUMMYFUNCTION("ARRAYFORMULA(IF(OR($A288="""",$A288=0),0,IF(TODAY()&gt;EOMONTH(Y$278,0),HLOOKUP(""Close"",GOOGLEFINANCE($A288,""price"",EOMONTH(Y$278,0)),2,FALSE()),(SUMIFS(Extrato!$C:$C,Extrato!$A:$A,""&lt;=""&amp;HLOOKUP(Y$278,dds!$2:$4,3,FALSE()),Extrato!$B:$B,'Cadastro e Histó"&amp;"rico'!$A288)-SUMIFS(Extrato!$H:$H,Extrato!$F:$F,""&lt;=""&amp;HLOOKUP(Y$278,dds!$2:$4,3,FALSE()),Extrato!$G:$G,'Cadastro e Histórico'!$A288))*Y125)))"),0.0)</f>
        <v>0</v>
      </c>
      <c r="Z288" s="448">
        <f>IFERROR(__xludf.DUMMYFUNCTION("ARRAYFORMULA(IF(OR($A288="""",$A288=0),0,IF(TODAY()&gt;EOMONTH(Z$278,0),HLOOKUP(""Close"",GOOGLEFINANCE($A288,""price"",EOMONTH(Z$278,0)),2,FALSE()),(SUMIFS(Extrato!$C:$C,Extrato!$A:$A,""&lt;=""&amp;HLOOKUP(Z$278,dds!$2:$4,3,FALSE()),Extrato!$B:$B,'Cadastro e Histó"&amp;"rico'!$A288)-SUMIFS(Extrato!$H:$H,Extrato!$F:$F,""&lt;=""&amp;HLOOKUP(Z$278,dds!$2:$4,3,FALSE()),Extrato!$G:$G,'Cadastro e Histórico'!$A288))*Z125)))"),0.0)</f>
        <v>0</v>
      </c>
      <c r="AA288" s="448">
        <f>IFERROR(__xludf.DUMMYFUNCTION("ARRAYFORMULA(IF(OR($A288="""",$A288=0),0,IF(TODAY()&gt;EOMONTH(AA$278,0),HLOOKUP(""Close"",GOOGLEFINANCE($A288,""price"",EOMONTH(AA$278,0)),2,FALSE()),(SUMIFS(Extrato!$C:$C,Extrato!$A:$A,""&lt;=""&amp;HLOOKUP(AA$278,dds!$2:$4,3,FALSE()),Extrato!$B:$B,'Cadastro e Hi"&amp;"stórico'!$A288)-SUMIFS(Extrato!$H:$H,Extrato!$F:$F,""&lt;=""&amp;HLOOKUP(AA$278,dds!$2:$4,3,FALSE()),Extrato!$G:$G,'Cadastro e Histórico'!$A288))*AA125)))"),0.0)</f>
        <v>0</v>
      </c>
      <c r="AB288" s="448">
        <f>IFERROR(__xludf.DUMMYFUNCTION("ARRAYFORMULA(IF(OR($A288="""",$A288=0),0,IF(TODAY()&gt;EOMONTH(AB$278,0),HLOOKUP(""Close"",GOOGLEFINANCE($A288,""price"",EOMONTH(AB$278,0)),2,FALSE()),(SUMIFS(Extrato!$C:$C,Extrato!$A:$A,""&lt;=""&amp;HLOOKUP(AB$278,dds!$2:$4,3,FALSE()),Extrato!$B:$B,'Cadastro e Hi"&amp;"stórico'!$A288)-SUMIFS(Extrato!$H:$H,Extrato!$F:$F,""&lt;=""&amp;HLOOKUP(AB$278,dds!$2:$4,3,FALSE()),Extrato!$G:$G,'Cadastro e Histórico'!$A288))*AB125)))"),0.0)</f>
        <v>0</v>
      </c>
      <c r="AC288" s="448">
        <f>IFERROR(__xludf.DUMMYFUNCTION("ARRAYFORMULA(IF(OR($A288="""",$A288=0),0,IF(TODAY()&gt;EOMONTH(AC$278,0),HLOOKUP(""Close"",GOOGLEFINANCE($A288,""price"",EOMONTH(AC$278,0)),2,FALSE()),(SUMIFS(Extrato!$C:$C,Extrato!$A:$A,""&lt;=""&amp;HLOOKUP(AC$278,dds!$2:$4,3,FALSE()),Extrato!$B:$B,'Cadastro e Hi"&amp;"stórico'!$A288)-SUMIFS(Extrato!$H:$H,Extrato!$F:$F,""&lt;=""&amp;HLOOKUP(AC$278,dds!$2:$4,3,FALSE()),Extrato!$G:$G,'Cadastro e Histórico'!$A288))*AC125)))"),0.0)</f>
        <v>0</v>
      </c>
      <c r="AD288" s="448">
        <f>IFERROR(__xludf.DUMMYFUNCTION("ARRAYFORMULA(IF(OR($A288="""",$A288=0),0,IF(TODAY()&gt;EOMONTH(AD$278,0),HLOOKUP(""Close"",GOOGLEFINANCE($A288,""price"",EOMONTH(AD$278,0)),2,FALSE()),(SUMIFS(Extrato!$C:$C,Extrato!$A:$A,""&lt;=""&amp;HLOOKUP(AD$278,dds!$2:$4,3,FALSE()),Extrato!$B:$B,'Cadastro e Hi"&amp;"stórico'!$A288)-SUMIFS(Extrato!$H:$H,Extrato!$F:$F,""&lt;=""&amp;HLOOKUP(AD$278,dds!$2:$4,3,FALSE()),Extrato!$G:$G,'Cadastro e Histórico'!$A288))*AD125)))"),0.0)</f>
        <v>0</v>
      </c>
      <c r="AE288" s="448">
        <f>IFERROR(__xludf.DUMMYFUNCTION("ARRAYFORMULA(IF(OR($A288="""",$A288=0),0,IF(TODAY()&gt;EOMONTH(AE$278,0),HLOOKUP(""Close"",GOOGLEFINANCE($A288,""price"",EOMONTH(AE$278,0)),2,FALSE()),(SUMIFS(Extrato!$C:$C,Extrato!$A:$A,""&lt;=""&amp;HLOOKUP(AE$278,dds!$2:$4,3,FALSE()),Extrato!$B:$B,'Cadastro e Hi"&amp;"stórico'!$A288)-SUMIFS(Extrato!$H:$H,Extrato!$F:$F,""&lt;=""&amp;HLOOKUP(AE$278,dds!$2:$4,3,FALSE()),Extrato!$G:$G,'Cadastro e Histórico'!$A288))*AE125)))"),0.0)</f>
        <v>0</v>
      </c>
      <c r="AF288" s="448">
        <f>IFERROR(__xludf.DUMMYFUNCTION("ARRAYFORMULA(IF(OR($A288="""",$A288=0),0,IF(TODAY()&gt;EOMONTH(AF$278,0),HLOOKUP(""Close"",GOOGLEFINANCE($A288,""price"",EOMONTH(AF$278,0)),2,FALSE()),(SUMIFS(Extrato!$C:$C,Extrato!$A:$A,""&lt;=""&amp;HLOOKUP(AF$278,dds!$2:$4,3,FALSE()),Extrato!$B:$B,'Cadastro e Hi"&amp;"stórico'!$A288)-SUMIFS(Extrato!$H:$H,Extrato!$F:$F,""&lt;=""&amp;HLOOKUP(AF$278,dds!$2:$4,3,FALSE()),Extrato!$G:$G,'Cadastro e Histórico'!$A288))*AF125)))"),0.0)</f>
        <v>0</v>
      </c>
      <c r="AG288" s="448">
        <f>IFERROR(__xludf.DUMMYFUNCTION("ARRAYFORMULA(IF(OR($A288="""",$A288=0),0,IF(TODAY()&gt;EOMONTH(AG$278,0),HLOOKUP(""Close"",GOOGLEFINANCE($A288,""price"",EOMONTH(AG$278,0)),2,FALSE()),(SUMIFS(Extrato!$C:$C,Extrato!$A:$A,""&lt;=""&amp;HLOOKUP(AG$278,dds!$2:$4,3,FALSE()),Extrato!$B:$B,'Cadastro e Hi"&amp;"stórico'!$A288)-SUMIFS(Extrato!$H:$H,Extrato!$F:$F,""&lt;=""&amp;HLOOKUP(AG$278,dds!$2:$4,3,FALSE()),Extrato!$G:$G,'Cadastro e Histórico'!$A288))*AG125)))"),0.0)</f>
        <v>0</v>
      </c>
      <c r="AH288" s="448">
        <f>IFERROR(__xludf.DUMMYFUNCTION("ARRAYFORMULA(IF(OR($A288="""",$A288=0),0,IF(TODAY()&gt;EOMONTH(AH$278,0),HLOOKUP(""Close"",GOOGLEFINANCE($A288,""price"",EOMONTH(AH$278,0)),2,FALSE()),(SUMIFS(Extrato!$C:$C,Extrato!$A:$A,""&lt;=""&amp;HLOOKUP(AH$278,dds!$2:$4,3,FALSE()),Extrato!$B:$B,'Cadastro e Hi"&amp;"stórico'!$A288)-SUMIFS(Extrato!$H:$H,Extrato!$F:$F,""&lt;=""&amp;HLOOKUP(AH$278,dds!$2:$4,3,FALSE()),Extrato!$G:$G,'Cadastro e Histórico'!$A288))*AH125)))"),0.0)</f>
        <v>0</v>
      </c>
      <c r="AI288" s="448">
        <f>IFERROR(__xludf.DUMMYFUNCTION("ARRAYFORMULA(IF(OR($A288="""",$A288=0),0,IF(TODAY()&gt;EOMONTH(AI$278,0),HLOOKUP(""Close"",GOOGLEFINANCE($A288,""price"",EOMONTH(AI$278,0)),2,FALSE()),(SUMIFS(Extrato!$C:$C,Extrato!$A:$A,""&lt;=""&amp;HLOOKUP(AI$278,dds!$2:$4,3,FALSE()),Extrato!$B:$B,'Cadastro e Hi"&amp;"stórico'!$A288)-SUMIFS(Extrato!$H:$H,Extrato!$F:$F,""&lt;=""&amp;HLOOKUP(AI$278,dds!$2:$4,3,FALSE()),Extrato!$G:$G,'Cadastro e Histórico'!$A288))*AI125)))"),0.0)</f>
        <v>0</v>
      </c>
      <c r="AJ288" s="448">
        <f>IFERROR(__xludf.DUMMYFUNCTION("ARRAYFORMULA(IF(OR($A288="""",$A288=0),0,IF(TODAY()&gt;EOMONTH(AJ$278,0),HLOOKUP(""Close"",GOOGLEFINANCE($A288,""price"",EOMONTH(AJ$278,0)),2,FALSE()),(SUMIFS(Extrato!$C:$C,Extrato!$A:$A,""&lt;=""&amp;HLOOKUP(AJ$278,dds!$2:$4,3,FALSE()),Extrato!$B:$B,'Cadastro e Hi"&amp;"stórico'!$A288)-SUMIFS(Extrato!$H:$H,Extrato!$F:$F,""&lt;=""&amp;HLOOKUP(AJ$278,dds!$2:$4,3,FALSE()),Extrato!$G:$G,'Cadastro e Histórico'!$A288))*AJ125)))"),0.0)</f>
        <v>0</v>
      </c>
      <c r="AK288" s="448">
        <f>IFERROR(__xludf.DUMMYFUNCTION("ARRAYFORMULA(IF(OR($A288="""",$A288=0),0,IF(TODAY()&gt;EOMONTH(AK$278,0),HLOOKUP(""Close"",GOOGLEFINANCE($A288,""price"",EOMONTH(AK$278,0)),2,FALSE()),(SUMIFS(Extrato!$C:$C,Extrato!$A:$A,""&lt;=""&amp;HLOOKUP(AK$278,dds!$2:$4,3,FALSE()),Extrato!$B:$B,'Cadastro e Hi"&amp;"stórico'!$A288)-SUMIFS(Extrato!$H:$H,Extrato!$F:$F,""&lt;=""&amp;HLOOKUP(AK$278,dds!$2:$4,3,FALSE()),Extrato!$G:$G,'Cadastro e Histórico'!$A288))*AK125)))"),0.0)</f>
        <v>0</v>
      </c>
      <c r="AL288" s="448">
        <f>IFERROR(__xludf.DUMMYFUNCTION("ARRAYFORMULA(IF(OR($A288="""",$A288=0),0,IF(TODAY()&gt;EOMONTH(AL$278,0),HLOOKUP(""Close"",GOOGLEFINANCE($A288,""price"",EOMONTH(AL$278,0)),2,FALSE()),(SUMIFS(Extrato!$C:$C,Extrato!$A:$A,""&lt;=""&amp;HLOOKUP(AL$278,dds!$2:$4,3,FALSE()),Extrato!$B:$B,'Cadastro e Hi"&amp;"stórico'!$A288)-SUMIFS(Extrato!$H:$H,Extrato!$F:$F,""&lt;=""&amp;HLOOKUP(AL$278,dds!$2:$4,3,FALSE()),Extrato!$G:$G,'Cadastro e Histórico'!$A288))*AL125)))"),0.0)</f>
        <v>0</v>
      </c>
      <c r="AM288" s="448">
        <f>IFERROR(__xludf.DUMMYFUNCTION("ARRAYFORMULA(IF(OR($A288="""",$A288=0),0,IF(TODAY()&gt;EOMONTH(AM$278,0),HLOOKUP(""Close"",GOOGLEFINANCE($A288,""price"",EOMONTH(AM$278,0)),2,FALSE()),(SUMIFS(Extrato!$C:$C,Extrato!$A:$A,""&lt;=""&amp;HLOOKUP(AM$278,dds!$2:$4,3,FALSE()),Extrato!$B:$B,'Cadastro e Hi"&amp;"stórico'!$A288)-SUMIFS(Extrato!$H:$H,Extrato!$F:$F,""&lt;=""&amp;HLOOKUP(AM$278,dds!$2:$4,3,FALSE()),Extrato!$G:$G,'Cadastro e Histórico'!$A288))*AM125)))"),0.0)</f>
        <v>0</v>
      </c>
      <c r="AN288" s="448">
        <f>IFERROR(__xludf.DUMMYFUNCTION("ARRAYFORMULA(IF(OR($A288="""",$A288=0),0,IF(TODAY()&gt;EOMONTH(AN$278,0),HLOOKUP(""Close"",GOOGLEFINANCE($A288,""price"",EOMONTH(AN$278,0)),2,FALSE()),(SUMIFS(Extrato!$C:$C,Extrato!$A:$A,""&lt;=""&amp;HLOOKUP(AN$278,dds!$2:$4,3,FALSE()),Extrato!$B:$B,'Cadastro e Hi"&amp;"stórico'!$A288)-SUMIFS(Extrato!$H:$H,Extrato!$F:$F,""&lt;=""&amp;HLOOKUP(AN$278,dds!$2:$4,3,FALSE()),Extrato!$G:$G,'Cadastro e Histórico'!$A288))*AN125)))"),0.0)</f>
        <v>0</v>
      </c>
      <c r="AO288" s="448">
        <f>IFERROR(__xludf.DUMMYFUNCTION("ARRAYFORMULA(IF(OR($A288="""",$A288=0),0,IF(TODAY()&gt;EOMONTH(AO$278,0),HLOOKUP(""Close"",GOOGLEFINANCE($A288,""price"",EOMONTH(AO$278,0)),2,FALSE()),(SUMIFS(Extrato!$C:$C,Extrato!$A:$A,""&lt;=""&amp;HLOOKUP(AO$278,dds!$2:$4,3,FALSE()),Extrato!$B:$B,'Cadastro e Hi"&amp;"stórico'!$A288)-SUMIFS(Extrato!$H:$H,Extrato!$F:$F,""&lt;=""&amp;HLOOKUP(AO$278,dds!$2:$4,3,FALSE()),Extrato!$G:$G,'Cadastro e Histórico'!$A288))*AO125)))"),0.0)</f>
        <v>0</v>
      </c>
      <c r="AP288" s="448">
        <f>IFERROR(__xludf.DUMMYFUNCTION("ARRAYFORMULA(IF(OR($A288="""",$A288=0),0,IF(TODAY()&gt;EOMONTH(AP$278,0),HLOOKUP(""Close"",GOOGLEFINANCE($A288,""price"",EOMONTH(AP$278,0)),2,FALSE()),(SUMIFS(Extrato!$C:$C,Extrato!$A:$A,""&lt;=""&amp;HLOOKUP(AP$278,dds!$2:$4,3,FALSE()),Extrato!$B:$B,'Cadastro e Hi"&amp;"stórico'!$A288)-SUMIFS(Extrato!$H:$H,Extrato!$F:$F,""&lt;=""&amp;HLOOKUP(AP$278,dds!$2:$4,3,FALSE()),Extrato!$G:$G,'Cadastro e Histórico'!$A288))*AP125)))"),0.0)</f>
        <v>0</v>
      </c>
      <c r="AQ288" s="448">
        <f>IFERROR(__xludf.DUMMYFUNCTION("ARRAYFORMULA(IF(OR($A288="""",$A288=0),0,IF(TODAY()&gt;EOMONTH(AQ$278,0),HLOOKUP(""Close"",GOOGLEFINANCE($A288,""price"",EOMONTH(AQ$278,0)),2,FALSE()),(SUMIFS(Extrato!$C:$C,Extrato!$A:$A,""&lt;=""&amp;HLOOKUP(AQ$278,dds!$2:$4,3,FALSE()),Extrato!$B:$B,'Cadastro e Hi"&amp;"stórico'!$A288)-SUMIFS(Extrato!$H:$H,Extrato!$F:$F,""&lt;=""&amp;HLOOKUP(AQ$278,dds!$2:$4,3,FALSE()),Extrato!$G:$G,'Cadastro e Histórico'!$A288))*AQ125)))"),0.0)</f>
        <v>0</v>
      </c>
      <c r="AR288" s="448">
        <f>IFERROR(__xludf.DUMMYFUNCTION("ARRAYFORMULA(IF(OR($A288="""",$A288=0),0,IF(TODAY()&gt;EOMONTH(AR$278,0),HLOOKUP(""Close"",GOOGLEFINANCE($A288,""price"",EOMONTH(AR$278,0)),2,FALSE()),(SUMIFS(Extrato!$C:$C,Extrato!$A:$A,""&lt;=""&amp;HLOOKUP(AR$278,dds!$2:$4,3,FALSE()),Extrato!$B:$B,'Cadastro e Hi"&amp;"stórico'!$A288)-SUMIFS(Extrato!$H:$H,Extrato!$F:$F,""&lt;=""&amp;HLOOKUP(AR$278,dds!$2:$4,3,FALSE()),Extrato!$G:$G,'Cadastro e Histórico'!$A288))*AR125)))"),0.0)</f>
        <v>0</v>
      </c>
      <c r="AS288" s="448">
        <f>IFERROR(__xludf.DUMMYFUNCTION("ARRAYFORMULA(IF(OR($A288="""",$A288=0),0,IF(TODAY()&gt;EOMONTH(AS$278,0),HLOOKUP(""Close"",GOOGLEFINANCE($A288,""price"",EOMONTH(AS$278,0)),2,FALSE()),(SUMIFS(Extrato!$C:$C,Extrato!$A:$A,""&lt;=""&amp;HLOOKUP(AS$278,dds!$2:$4,3,FALSE()),Extrato!$B:$B,'Cadastro e Hi"&amp;"stórico'!$A288)-SUMIFS(Extrato!$H:$H,Extrato!$F:$F,""&lt;=""&amp;HLOOKUP(AS$278,dds!$2:$4,3,FALSE()),Extrato!$G:$G,'Cadastro e Histórico'!$A288))*AS125)))"),0.0)</f>
        <v>0</v>
      </c>
      <c r="AT288" s="448">
        <f>IFERROR(__xludf.DUMMYFUNCTION("ARRAYFORMULA(IF(OR($A288="""",$A288=0),0,IF(TODAY()&gt;EOMONTH(AT$278,0),HLOOKUP(""Close"",GOOGLEFINANCE($A288,""price"",EOMONTH(AT$278,0)),2,FALSE()),(SUMIFS(Extrato!$C:$C,Extrato!$A:$A,""&lt;=""&amp;HLOOKUP(AT$278,dds!$2:$4,3,FALSE()),Extrato!$B:$B,'Cadastro e Hi"&amp;"stórico'!$A288)-SUMIFS(Extrato!$H:$H,Extrato!$F:$F,""&lt;=""&amp;HLOOKUP(AT$278,dds!$2:$4,3,FALSE()),Extrato!$G:$G,'Cadastro e Histórico'!$A288))*AT125)))"),0.0)</f>
        <v>0</v>
      </c>
      <c r="AU288" s="448">
        <f>IFERROR(__xludf.DUMMYFUNCTION("ARRAYFORMULA(IF(OR($A288="""",$A288=0),0,IF(TODAY()&gt;EOMONTH(AU$278,0),HLOOKUP(""Close"",GOOGLEFINANCE($A288,""price"",EOMONTH(AU$278,0)),2,FALSE()),(SUMIFS(Extrato!$C:$C,Extrato!$A:$A,""&lt;=""&amp;HLOOKUP(AU$278,dds!$2:$4,3,FALSE()),Extrato!$B:$B,'Cadastro e Hi"&amp;"stórico'!$A288)-SUMIFS(Extrato!$H:$H,Extrato!$F:$F,""&lt;=""&amp;HLOOKUP(AU$278,dds!$2:$4,3,FALSE()),Extrato!$G:$G,'Cadastro e Histórico'!$A288))*AU125)))"),0.0)</f>
        <v>0</v>
      </c>
      <c r="AV288" s="448">
        <f>IFERROR(__xludf.DUMMYFUNCTION("ARRAYFORMULA(IF(OR($A288="""",$A288=0),0,IF(TODAY()&gt;EOMONTH(AV$278,0),HLOOKUP(""Close"",GOOGLEFINANCE($A288,""price"",EOMONTH(AV$278,0)),2,FALSE()),(SUMIFS(Extrato!$C:$C,Extrato!$A:$A,""&lt;=""&amp;HLOOKUP(AV$278,dds!$2:$4,3,FALSE()),Extrato!$B:$B,'Cadastro e Hi"&amp;"stórico'!$A288)-SUMIFS(Extrato!$H:$H,Extrato!$F:$F,""&lt;=""&amp;HLOOKUP(AV$278,dds!$2:$4,3,FALSE()),Extrato!$G:$G,'Cadastro e Histórico'!$A288))*AV125)))"),0.0)</f>
        <v>0</v>
      </c>
      <c r="AW288" s="448">
        <f>IFERROR(__xludf.DUMMYFUNCTION("ARRAYFORMULA(IF(OR($A288="""",$A288=0),0,IF(TODAY()&gt;EOMONTH(AW$278,0),HLOOKUP(""Close"",GOOGLEFINANCE($A288,""price"",EOMONTH(AW$278,0)),2,FALSE()),(SUMIFS(Extrato!$C:$C,Extrato!$A:$A,""&lt;=""&amp;HLOOKUP(AW$278,dds!$2:$4,3,FALSE()),Extrato!$B:$B,'Cadastro e Hi"&amp;"stórico'!$A288)-SUMIFS(Extrato!$H:$H,Extrato!$F:$F,""&lt;=""&amp;HLOOKUP(AW$278,dds!$2:$4,3,FALSE()),Extrato!$G:$G,'Cadastro e Histórico'!$A288))*AW125)))"),0.0)</f>
        <v>0</v>
      </c>
      <c r="AX288" s="448">
        <f>IFERROR(__xludf.DUMMYFUNCTION("ARRAYFORMULA(IF(OR($A288="""",$A288=0),0,IF(TODAY()&gt;EOMONTH(AX$278,0),HLOOKUP(""Close"",GOOGLEFINANCE($A288,""price"",EOMONTH(AX$278,0)),2,FALSE()),(SUMIFS(Extrato!$C:$C,Extrato!$A:$A,""&lt;=""&amp;HLOOKUP(AX$278,dds!$2:$4,3,FALSE()),Extrato!$B:$B,'Cadastro e Hi"&amp;"stórico'!$A288)-SUMIFS(Extrato!$H:$H,Extrato!$F:$F,""&lt;=""&amp;HLOOKUP(AX$278,dds!$2:$4,3,FALSE()),Extrato!$G:$G,'Cadastro e Histórico'!$A288))*AX125)))"),0.0)</f>
        <v>0</v>
      </c>
      <c r="AY288" s="448">
        <f>IFERROR(__xludf.DUMMYFUNCTION("ARRAYFORMULA(IF(OR($A288="""",$A288=0),0,IF(TODAY()&gt;EOMONTH(AY$278,0),HLOOKUP(""Close"",GOOGLEFINANCE($A288,""price"",EOMONTH(AY$278,0)),2,FALSE()),(SUMIFS(Extrato!$C:$C,Extrato!$A:$A,""&lt;=""&amp;HLOOKUP(AY$278,dds!$2:$4,3,FALSE()),Extrato!$B:$B,'Cadastro e Hi"&amp;"stórico'!$A288)-SUMIFS(Extrato!$H:$H,Extrato!$F:$F,""&lt;=""&amp;HLOOKUP(AY$278,dds!$2:$4,3,FALSE()),Extrato!$G:$G,'Cadastro e Histórico'!$A288))*AY125)))"),0.0)</f>
        <v>0</v>
      </c>
      <c r="AZ288" s="448">
        <f>IFERROR(__xludf.DUMMYFUNCTION("ARRAYFORMULA(IF(OR($A288="""",$A288=0),0,IF(TODAY()&gt;EOMONTH(AZ$278,0),HLOOKUP(""Close"",GOOGLEFINANCE($A288,""price"",EOMONTH(AZ$278,0)),2,FALSE()),(SUMIFS(Extrato!$C:$C,Extrato!$A:$A,""&lt;=""&amp;HLOOKUP(AZ$278,dds!$2:$4,3,FALSE()),Extrato!$B:$B,'Cadastro e Hi"&amp;"stórico'!$A288)-SUMIFS(Extrato!$H:$H,Extrato!$F:$F,""&lt;=""&amp;HLOOKUP(AZ$278,dds!$2:$4,3,FALSE()),Extrato!$G:$G,'Cadastro e Histórico'!$A288))*AZ125)))"),0.0)</f>
        <v>0</v>
      </c>
      <c r="BA288" s="448">
        <f>IFERROR(__xludf.DUMMYFUNCTION("ARRAYFORMULA(IF(OR($A288="""",$A288=0),0,IF(TODAY()&gt;EOMONTH(BA$278,0),HLOOKUP(""Close"",GOOGLEFINANCE($A288,""price"",EOMONTH(BA$278,0)),2,FALSE()),(SUMIFS(Extrato!$C:$C,Extrato!$A:$A,""&lt;=""&amp;HLOOKUP(BA$278,dds!$2:$4,3,FALSE()),Extrato!$B:$B,'Cadastro e Hi"&amp;"stórico'!$A288)-SUMIFS(Extrato!$H:$H,Extrato!$F:$F,""&lt;=""&amp;HLOOKUP(BA$278,dds!$2:$4,3,FALSE()),Extrato!$G:$G,'Cadastro e Histórico'!$A288))*BA125)))"),0.0)</f>
        <v>0</v>
      </c>
      <c r="BB288" s="448">
        <f>IFERROR(__xludf.DUMMYFUNCTION("ARRAYFORMULA(IF(OR($A288="""",$A288=0),0,IF(TODAY()&gt;EOMONTH(BB$278,0),HLOOKUP(""Close"",GOOGLEFINANCE($A288,""price"",EOMONTH(BB$278,0)),2,FALSE()),(SUMIFS(Extrato!$C:$C,Extrato!$A:$A,""&lt;=""&amp;HLOOKUP(BB$278,dds!$2:$4,3,FALSE()),Extrato!$B:$B,'Cadastro e Hi"&amp;"stórico'!$A288)-SUMIFS(Extrato!$H:$H,Extrato!$F:$F,""&lt;=""&amp;HLOOKUP(BB$278,dds!$2:$4,3,FALSE()),Extrato!$G:$G,'Cadastro e Histórico'!$A288))*BB125)))"),0.0)</f>
        <v>0</v>
      </c>
      <c r="BC288" s="448">
        <f>IFERROR(__xludf.DUMMYFUNCTION("ARRAYFORMULA(IF(OR($A288="""",$A288=0),0,IF(TODAY()&gt;EOMONTH(BC$278,0),HLOOKUP(""Close"",GOOGLEFINANCE($A288,""price"",EOMONTH(BC$278,0)),2,FALSE()),(SUMIFS(Extrato!$C:$C,Extrato!$A:$A,""&lt;=""&amp;HLOOKUP(BC$278,dds!$2:$4,3,FALSE()),Extrato!$B:$B,'Cadastro e Hi"&amp;"stórico'!$A288)-SUMIFS(Extrato!$H:$H,Extrato!$F:$F,""&lt;=""&amp;HLOOKUP(BC$278,dds!$2:$4,3,FALSE()),Extrato!$G:$G,'Cadastro e Histórico'!$A288))*BC125)))"),0.0)</f>
        <v>0</v>
      </c>
      <c r="BD288" s="448">
        <f>IFERROR(__xludf.DUMMYFUNCTION("ARRAYFORMULA(IF(OR($A288="""",$A288=0),0,IF(TODAY()&gt;EOMONTH(BD$278,0),HLOOKUP(""Close"",GOOGLEFINANCE($A288,""price"",EOMONTH(BD$278,0)),2,FALSE()),(SUMIFS(Extrato!$C:$C,Extrato!$A:$A,""&lt;=""&amp;HLOOKUP(BD$278,dds!$2:$4,3,FALSE()),Extrato!$B:$B,'Cadastro e Hi"&amp;"stórico'!$A288)-SUMIFS(Extrato!$H:$H,Extrato!$F:$F,""&lt;=""&amp;HLOOKUP(BD$278,dds!$2:$4,3,FALSE()),Extrato!$G:$G,'Cadastro e Histórico'!$A288))*BD125)))"),0.0)</f>
        <v>0</v>
      </c>
      <c r="BE288" s="448">
        <f>IFERROR(__xludf.DUMMYFUNCTION("ARRAYFORMULA(IF(OR($A288="""",$A288=0),0,IF(TODAY()&gt;EOMONTH(BE$278,0),HLOOKUP(""Close"",GOOGLEFINANCE($A288,""price"",EOMONTH(BE$278,0)),2,FALSE()),(SUMIFS(Extrato!$C:$C,Extrato!$A:$A,""&lt;=""&amp;HLOOKUP(BE$278,dds!$2:$4,3,FALSE()),Extrato!$B:$B,'Cadastro e Hi"&amp;"stórico'!$A288)-SUMIFS(Extrato!$H:$H,Extrato!$F:$F,""&lt;=""&amp;HLOOKUP(BE$278,dds!$2:$4,3,FALSE()),Extrato!$G:$G,'Cadastro e Histórico'!$A288))*BE125)))"),0.0)</f>
        <v>0</v>
      </c>
      <c r="BF288" s="448">
        <f>IFERROR(__xludf.DUMMYFUNCTION("ARRAYFORMULA(IF(OR($A288="""",$A288=0),0,IF(TODAY()&gt;EOMONTH(BF$278,0),HLOOKUP(""Close"",GOOGLEFINANCE($A288,""price"",EOMONTH(BF$278,0)),2,FALSE()),(SUMIFS(Extrato!$C:$C,Extrato!$A:$A,""&lt;=""&amp;HLOOKUP(BF$278,dds!$2:$4,3,FALSE()),Extrato!$B:$B,'Cadastro e Hi"&amp;"stórico'!$A288)-SUMIFS(Extrato!$H:$H,Extrato!$F:$F,""&lt;=""&amp;HLOOKUP(BF$278,dds!$2:$4,3,FALSE()),Extrato!$G:$G,'Cadastro e Histórico'!$A288))*BF125)))"),0.0)</f>
        <v>0</v>
      </c>
      <c r="BG288" s="448">
        <f>IFERROR(__xludf.DUMMYFUNCTION("ARRAYFORMULA(IF(OR($A288="""",$A288=0),0,IF(TODAY()&gt;EOMONTH(BG$278,0),HLOOKUP(""Close"",GOOGLEFINANCE($A288,""price"",EOMONTH(BG$278,0)),2,FALSE()),(SUMIFS(Extrato!$C:$C,Extrato!$A:$A,""&lt;=""&amp;HLOOKUP(BG$278,dds!$2:$4,3,FALSE()),Extrato!$B:$B,'Cadastro e Hi"&amp;"stórico'!$A288)-SUMIFS(Extrato!$H:$H,Extrato!$F:$F,""&lt;=""&amp;HLOOKUP(BG$278,dds!$2:$4,3,FALSE()),Extrato!$G:$G,'Cadastro e Histórico'!$A288))*BG125)))"),0.0)</f>
        <v>0</v>
      </c>
      <c r="BH288" s="448">
        <f>IFERROR(__xludf.DUMMYFUNCTION("ARRAYFORMULA(IF(OR($A288="""",$A288=0),0,IF(TODAY()&gt;EOMONTH(BH$278,0),HLOOKUP(""Close"",GOOGLEFINANCE($A288,""price"",EOMONTH(BH$278,0)),2,FALSE()),(SUMIFS(Extrato!$C:$C,Extrato!$A:$A,""&lt;=""&amp;HLOOKUP(BH$278,dds!$2:$4,3,FALSE()),Extrato!$B:$B,'Cadastro e Hi"&amp;"stórico'!$A288)-SUMIFS(Extrato!$H:$H,Extrato!$F:$F,""&lt;=""&amp;HLOOKUP(BH$278,dds!$2:$4,3,FALSE()),Extrato!$G:$G,'Cadastro e Histórico'!$A288))*BH125)))"),0.0)</f>
        <v>0</v>
      </c>
      <c r="BI288" s="448">
        <f>IFERROR(__xludf.DUMMYFUNCTION("ARRAYFORMULA(IF(OR($A288="""",$A288=0),0,IF(TODAY()&gt;EOMONTH(BI$278,0),HLOOKUP(""Close"",GOOGLEFINANCE($A288,""price"",EOMONTH(BI$278,0)),2,FALSE()),(SUMIFS(Extrato!$C:$C,Extrato!$A:$A,""&lt;=""&amp;HLOOKUP(BI$278,dds!$2:$4,3,FALSE()),Extrato!$B:$B,'Cadastro e Hi"&amp;"stórico'!$A288)-SUMIFS(Extrato!$H:$H,Extrato!$F:$F,""&lt;=""&amp;HLOOKUP(BI$278,dds!$2:$4,3,FALSE()),Extrato!$G:$G,'Cadastro e Histórico'!$A288))*BI125)))"),0.0)</f>
        <v>0</v>
      </c>
      <c r="BJ288" s="448">
        <f>IFERROR(__xludf.DUMMYFUNCTION("ARRAYFORMULA(IF(OR($A288="""",$A288=0),0,IF(TODAY()&gt;EOMONTH(BJ$278,0),HLOOKUP(""Close"",GOOGLEFINANCE($A288,""price"",EOMONTH(BJ$278,0)),2,FALSE()),(SUMIFS(Extrato!$C:$C,Extrato!$A:$A,""&lt;=""&amp;HLOOKUP(BJ$278,dds!$2:$4,3,FALSE()),Extrato!$B:$B,'Cadastro e Hi"&amp;"stórico'!$A288)-SUMIFS(Extrato!$H:$H,Extrato!$F:$F,""&lt;=""&amp;HLOOKUP(BJ$278,dds!$2:$4,3,FALSE()),Extrato!$G:$G,'Cadastro e Histórico'!$A288))*BJ125)))"),0.0)</f>
        <v>0</v>
      </c>
      <c r="BK288" s="448">
        <f>IFERROR(__xludf.DUMMYFUNCTION("ARRAYFORMULA(IF(OR($A288="""",$A288=0),0,IF(TODAY()&gt;EOMONTH(BK$278,0),HLOOKUP(""Close"",GOOGLEFINANCE($A288,""price"",EOMONTH(BK$278,0)),2,FALSE()),(SUMIFS(Extrato!$C:$C,Extrato!$A:$A,""&lt;=""&amp;HLOOKUP(BK$278,dds!$2:$4,3,FALSE()),Extrato!$B:$B,'Cadastro e Hi"&amp;"stórico'!$A288)-SUMIFS(Extrato!$H:$H,Extrato!$F:$F,""&lt;=""&amp;HLOOKUP(BK$278,dds!$2:$4,3,FALSE()),Extrato!$G:$G,'Cadastro e Histórico'!$A288))*BK125)))"),0.0)</f>
        <v>0</v>
      </c>
      <c r="BL288" s="448">
        <f>IFERROR(__xludf.DUMMYFUNCTION("ARRAYFORMULA(IF(OR($A288="""",$A288=0),0,IF(TODAY()&gt;EOMONTH(BL$278,0),HLOOKUP(""Close"",GOOGLEFINANCE($A288,""price"",EOMONTH(BL$278,0)),2,FALSE()),(SUMIFS(Extrato!$C:$C,Extrato!$A:$A,""&lt;=""&amp;HLOOKUP(BL$278,dds!$2:$4,3,FALSE()),Extrato!$B:$B,'Cadastro e Hi"&amp;"stórico'!$A288)-SUMIFS(Extrato!$H:$H,Extrato!$F:$F,""&lt;=""&amp;HLOOKUP(BL$278,dds!$2:$4,3,FALSE()),Extrato!$G:$G,'Cadastro e Histórico'!$A288))*BL125)))"),0.0)</f>
        <v>0</v>
      </c>
    </row>
    <row r="289" ht="14.25" customHeight="1">
      <c r="A289" s="450"/>
      <c r="B289" s="450"/>
      <c r="C289" s="440" t="str">
        <f t="shared" si="5"/>
        <v/>
      </c>
      <c r="D289" s="446"/>
      <c r="E289" s="448">
        <f>IFERROR(__xludf.DUMMYFUNCTION("ARRAYFORMULA(IF(OR($A289="""",$A289=0),0,IF(TODAY()&gt;EOMONTH(E$278,0),HLOOKUP(""Close"",GOOGLEFINANCE($A289,""price"",EOMONTH(E$278,0)),2,FALSE()),(SUMIFS(Extrato!$C:$C,Extrato!$A:$A,""&lt;=""&amp;HLOOKUP(E$278,dds!$2:$4,3,FALSE()),Extrato!$B:$B,'Cadastro e Histó"&amp;"rico'!$A289)-SUMIFS(Extrato!$H:$H,Extrato!$F:$F,""&lt;=""&amp;HLOOKUP(E$278,dds!$2:$4,3,FALSE()),Extrato!$G:$G,'Cadastro e Histórico'!$A289))*E126)))"),0.0)</f>
        <v>0</v>
      </c>
      <c r="F289" s="448">
        <f>IFERROR(__xludf.DUMMYFUNCTION("ARRAYFORMULA(IF(OR($A289="""",$A289=0),0,IF(TODAY()&gt;EOMONTH(F$278,0),HLOOKUP(""Close"",GOOGLEFINANCE($A289,""price"",EOMONTH(F$278,0)),2,FALSE()),(SUMIFS(Extrato!$C:$C,Extrato!$A:$A,""&lt;=""&amp;HLOOKUP(F$278,dds!$2:$4,3,FALSE()),Extrato!$B:$B,'Cadastro e Histó"&amp;"rico'!$A289)-SUMIFS(Extrato!$H:$H,Extrato!$F:$F,""&lt;=""&amp;HLOOKUP(F$278,dds!$2:$4,3,FALSE()),Extrato!$G:$G,'Cadastro e Histórico'!$A289))*F126)))"),0.0)</f>
        <v>0</v>
      </c>
      <c r="G289" s="448">
        <f>IFERROR(__xludf.DUMMYFUNCTION("ARRAYFORMULA(IF(OR($A289="""",$A289=0),0,IF(TODAY()&gt;EOMONTH(G$278,0),HLOOKUP(""Close"",GOOGLEFINANCE($A289,""price"",EOMONTH(G$278,0)),2,FALSE()),(SUMIFS(Extrato!$C:$C,Extrato!$A:$A,""&lt;=""&amp;HLOOKUP(G$278,dds!$2:$4,3,FALSE()),Extrato!$B:$B,'Cadastro e Histó"&amp;"rico'!$A289)-SUMIFS(Extrato!$H:$H,Extrato!$F:$F,""&lt;=""&amp;HLOOKUP(G$278,dds!$2:$4,3,FALSE()),Extrato!$G:$G,'Cadastro e Histórico'!$A289))*G126)))"),0.0)</f>
        <v>0</v>
      </c>
      <c r="H289" s="448">
        <f>IFERROR(__xludf.DUMMYFUNCTION("ARRAYFORMULA(IF(OR($A289="""",$A289=0),0,IF(TODAY()&gt;EOMONTH(H$278,0),HLOOKUP(""Close"",GOOGLEFINANCE($A289,""price"",EOMONTH(H$278,0)),2,FALSE()),(SUMIFS(Extrato!$C:$C,Extrato!$A:$A,""&lt;=""&amp;HLOOKUP(H$278,dds!$2:$4,3,FALSE()),Extrato!$B:$B,'Cadastro e Histó"&amp;"rico'!$A289)-SUMIFS(Extrato!$H:$H,Extrato!$F:$F,""&lt;=""&amp;HLOOKUP(H$278,dds!$2:$4,3,FALSE()),Extrato!$G:$G,'Cadastro e Histórico'!$A289))*H126)))"),0.0)</f>
        <v>0</v>
      </c>
      <c r="I289" s="448">
        <f>IFERROR(__xludf.DUMMYFUNCTION("ARRAYFORMULA(IF(OR($A289="""",$A289=0),0,IF(TODAY()&gt;EOMONTH(I$278,0),HLOOKUP(""Close"",GOOGLEFINANCE($A289,""price"",EOMONTH(I$278,0)),2,FALSE()),(SUMIFS(Extrato!$C:$C,Extrato!$A:$A,""&lt;=""&amp;HLOOKUP(I$278,dds!$2:$4,3,FALSE()),Extrato!$B:$B,'Cadastro e Histó"&amp;"rico'!$A289)-SUMIFS(Extrato!$H:$H,Extrato!$F:$F,""&lt;=""&amp;HLOOKUP(I$278,dds!$2:$4,3,FALSE()),Extrato!$G:$G,'Cadastro e Histórico'!$A289))*I126)))"),0.0)</f>
        <v>0</v>
      </c>
      <c r="J289" s="448">
        <f>IFERROR(__xludf.DUMMYFUNCTION("ARRAYFORMULA(IF(OR($A289="""",$A289=0),0,IF(TODAY()&gt;EOMONTH(J$278,0),HLOOKUP(""Close"",GOOGLEFINANCE($A289,""price"",EOMONTH(J$278,0)),2,FALSE()),(SUMIFS(Extrato!$C:$C,Extrato!$A:$A,""&lt;=""&amp;HLOOKUP(J$278,dds!$2:$4,3,FALSE()),Extrato!$B:$B,'Cadastro e Histó"&amp;"rico'!$A289)-SUMIFS(Extrato!$H:$H,Extrato!$F:$F,""&lt;=""&amp;HLOOKUP(J$278,dds!$2:$4,3,FALSE()),Extrato!$G:$G,'Cadastro e Histórico'!$A289))*J126)))"),0.0)</f>
        <v>0</v>
      </c>
      <c r="K289" s="448">
        <f>IFERROR(__xludf.DUMMYFUNCTION("ARRAYFORMULA(IF(OR($A289="""",$A289=0),0,IF(TODAY()&gt;EOMONTH(K$278,0),HLOOKUP(""Close"",GOOGLEFINANCE($A289,""price"",EOMONTH(K$278,0)),2,FALSE()),(SUMIFS(Extrato!$C:$C,Extrato!$A:$A,""&lt;=""&amp;HLOOKUP(K$278,dds!$2:$4,3,FALSE()),Extrato!$B:$B,'Cadastro e Histó"&amp;"rico'!$A289)-SUMIFS(Extrato!$H:$H,Extrato!$F:$F,""&lt;=""&amp;HLOOKUP(K$278,dds!$2:$4,3,FALSE()),Extrato!$G:$G,'Cadastro e Histórico'!$A289))*K126)))"),0.0)</f>
        <v>0</v>
      </c>
      <c r="L289" s="448">
        <f>IFERROR(__xludf.DUMMYFUNCTION("ARRAYFORMULA(IF(OR($A289="""",$A289=0),0,IF(TODAY()&gt;EOMONTH(L$278,0),HLOOKUP(""Close"",GOOGLEFINANCE($A289,""price"",EOMONTH(L$278,0)),2,FALSE()),(SUMIFS(Extrato!$C:$C,Extrato!$A:$A,""&lt;=""&amp;HLOOKUP(L$278,dds!$2:$4,3,FALSE()),Extrato!$B:$B,'Cadastro e Histó"&amp;"rico'!$A289)-SUMIFS(Extrato!$H:$H,Extrato!$F:$F,""&lt;=""&amp;HLOOKUP(L$278,dds!$2:$4,3,FALSE()),Extrato!$G:$G,'Cadastro e Histórico'!$A289))*L126)))"),0.0)</f>
        <v>0</v>
      </c>
      <c r="M289" s="448">
        <f>IFERROR(__xludf.DUMMYFUNCTION("ARRAYFORMULA(IF(OR($A289="""",$A289=0),0,IF(TODAY()&gt;EOMONTH(M$278,0),HLOOKUP(""Close"",GOOGLEFINANCE($A289,""price"",EOMONTH(M$278,0)),2,FALSE()),(SUMIFS(Extrato!$C:$C,Extrato!$A:$A,""&lt;=""&amp;HLOOKUP(M$278,dds!$2:$4,3,FALSE()),Extrato!$B:$B,'Cadastro e Histó"&amp;"rico'!$A289)-SUMIFS(Extrato!$H:$H,Extrato!$F:$F,""&lt;=""&amp;HLOOKUP(M$278,dds!$2:$4,3,FALSE()),Extrato!$G:$G,'Cadastro e Histórico'!$A289))*M126)))"),0.0)</f>
        <v>0</v>
      </c>
      <c r="N289" s="448">
        <f>IFERROR(__xludf.DUMMYFUNCTION("ARRAYFORMULA(IF(OR($A289="""",$A289=0),0,IF(TODAY()&gt;EOMONTH(N$278,0),HLOOKUP(""Close"",GOOGLEFINANCE($A289,""price"",EOMONTH(N$278,0)),2,FALSE()),(SUMIFS(Extrato!$C:$C,Extrato!$A:$A,""&lt;=""&amp;HLOOKUP(N$278,dds!$2:$4,3,FALSE()),Extrato!$B:$B,'Cadastro e Histó"&amp;"rico'!$A289)-SUMIFS(Extrato!$H:$H,Extrato!$F:$F,""&lt;=""&amp;HLOOKUP(N$278,dds!$2:$4,3,FALSE()),Extrato!$G:$G,'Cadastro e Histórico'!$A289))*N126)))"),0.0)</f>
        <v>0</v>
      </c>
      <c r="O289" s="448">
        <f>IFERROR(__xludf.DUMMYFUNCTION("ARRAYFORMULA(IF(OR($A289="""",$A289=0),0,IF(TODAY()&gt;EOMONTH(O$278,0),HLOOKUP(""Close"",GOOGLEFINANCE($A289,""price"",EOMONTH(O$278,0)),2,FALSE()),(SUMIFS(Extrato!$C:$C,Extrato!$A:$A,""&lt;=""&amp;HLOOKUP(O$278,dds!$2:$4,3,FALSE()),Extrato!$B:$B,'Cadastro e Histó"&amp;"rico'!$A289)-SUMIFS(Extrato!$H:$H,Extrato!$F:$F,""&lt;=""&amp;HLOOKUP(O$278,dds!$2:$4,3,FALSE()),Extrato!$G:$G,'Cadastro e Histórico'!$A289))*O126)))"),0.0)</f>
        <v>0</v>
      </c>
      <c r="P289" s="448">
        <f>IFERROR(__xludf.DUMMYFUNCTION("ARRAYFORMULA(IF(OR($A289="""",$A289=0),0,IF(TODAY()&gt;EOMONTH(P$278,0),HLOOKUP(""Close"",GOOGLEFINANCE($A289,""price"",EOMONTH(P$278,0)),2,FALSE()),(SUMIFS(Extrato!$C:$C,Extrato!$A:$A,""&lt;=""&amp;HLOOKUP(P$278,dds!$2:$4,3,FALSE()),Extrato!$B:$B,'Cadastro e Histó"&amp;"rico'!$A289)-SUMIFS(Extrato!$H:$H,Extrato!$F:$F,""&lt;=""&amp;HLOOKUP(P$278,dds!$2:$4,3,FALSE()),Extrato!$G:$G,'Cadastro e Histórico'!$A289))*P126)))"),0.0)</f>
        <v>0</v>
      </c>
      <c r="Q289" s="448">
        <f>IFERROR(__xludf.DUMMYFUNCTION("ARRAYFORMULA(IF(OR($A289="""",$A289=0),0,IF(TODAY()&gt;EOMONTH(Q$278,0),HLOOKUP(""Close"",GOOGLEFINANCE($A289,""price"",EOMONTH(Q$278,0)),2,FALSE()),(SUMIFS(Extrato!$C:$C,Extrato!$A:$A,""&lt;=""&amp;HLOOKUP(Q$278,dds!$2:$4,3,FALSE()),Extrato!$B:$B,'Cadastro e Histó"&amp;"rico'!$A289)-SUMIFS(Extrato!$H:$H,Extrato!$F:$F,""&lt;=""&amp;HLOOKUP(Q$278,dds!$2:$4,3,FALSE()),Extrato!$G:$G,'Cadastro e Histórico'!$A289))*Q126)))"),0.0)</f>
        <v>0</v>
      </c>
      <c r="R289" s="448">
        <f>IFERROR(__xludf.DUMMYFUNCTION("ARRAYFORMULA(IF(OR($A289="""",$A289=0),0,IF(TODAY()&gt;EOMONTH(R$278,0),HLOOKUP(""Close"",GOOGLEFINANCE($A289,""price"",EOMONTH(R$278,0)),2,FALSE()),(SUMIFS(Extrato!$C:$C,Extrato!$A:$A,""&lt;=""&amp;HLOOKUP(R$278,dds!$2:$4,3,FALSE()),Extrato!$B:$B,'Cadastro e Histó"&amp;"rico'!$A289)-SUMIFS(Extrato!$H:$H,Extrato!$F:$F,""&lt;=""&amp;HLOOKUP(R$278,dds!$2:$4,3,FALSE()),Extrato!$G:$G,'Cadastro e Histórico'!$A289))*R126)))"),0.0)</f>
        <v>0</v>
      </c>
      <c r="S289" s="448">
        <f>IFERROR(__xludf.DUMMYFUNCTION("ARRAYFORMULA(IF(OR($A289="""",$A289=0),0,IF(TODAY()&gt;EOMONTH(S$278,0),HLOOKUP(""Close"",GOOGLEFINANCE($A289,""price"",EOMONTH(S$278,0)),2,FALSE()),(SUMIFS(Extrato!$C:$C,Extrato!$A:$A,""&lt;=""&amp;HLOOKUP(S$278,dds!$2:$4,3,FALSE()),Extrato!$B:$B,'Cadastro e Histó"&amp;"rico'!$A289)-SUMIFS(Extrato!$H:$H,Extrato!$F:$F,""&lt;=""&amp;HLOOKUP(S$278,dds!$2:$4,3,FALSE()),Extrato!$G:$G,'Cadastro e Histórico'!$A289))*S126)))"),0.0)</f>
        <v>0</v>
      </c>
      <c r="T289" s="448">
        <f>IFERROR(__xludf.DUMMYFUNCTION("ARRAYFORMULA(IF(OR($A289="""",$A289=0),0,IF(TODAY()&gt;EOMONTH(T$278,0),HLOOKUP(""Close"",GOOGLEFINANCE($A289,""price"",EOMONTH(T$278,0)),2,FALSE()),(SUMIFS(Extrato!$C:$C,Extrato!$A:$A,""&lt;=""&amp;HLOOKUP(T$278,dds!$2:$4,3,FALSE()),Extrato!$B:$B,'Cadastro e Histó"&amp;"rico'!$A289)-SUMIFS(Extrato!$H:$H,Extrato!$F:$F,""&lt;=""&amp;HLOOKUP(T$278,dds!$2:$4,3,FALSE()),Extrato!$G:$G,'Cadastro e Histórico'!$A289))*T126)))"),0.0)</f>
        <v>0</v>
      </c>
      <c r="U289" s="448">
        <f>IFERROR(__xludf.DUMMYFUNCTION("ARRAYFORMULA(IF(OR($A289="""",$A289=0),0,IF(TODAY()&gt;EOMONTH(U$278,0),HLOOKUP(""Close"",GOOGLEFINANCE($A289,""price"",EOMONTH(U$278,0)),2,FALSE()),(SUMIFS(Extrato!$C:$C,Extrato!$A:$A,""&lt;=""&amp;HLOOKUP(U$278,dds!$2:$4,3,FALSE()),Extrato!$B:$B,'Cadastro e Histó"&amp;"rico'!$A289)-SUMIFS(Extrato!$H:$H,Extrato!$F:$F,""&lt;=""&amp;HLOOKUP(U$278,dds!$2:$4,3,FALSE()),Extrato!$G:$G,'Cadastro e Histórico'!$A289))*U126)))"),0.0)</f>
        <v>0</v>
      </c>
      <c r="V289" s="448">
        <f>IFERROR(__xludf.DUMMYFUNCTION("ARRAYFORMULA(IF(OR($A289="""",$A289=0),0,IF(TODAY()&gt;EOMONTH(V$278,0),HLOOKUP(""Close"",GOOGLEFINANCE($A289,""price"",EOMONTH(V$278,0)),2,FALSE()),(SUMIFS(Extrato!$C:$C,Extrato!$A:$A,""&lt;=""&amp;HLOOKUP(V$278,dds!$2:$4,3,FALSE()),Extrato!$B:$B,'Cadastro e Histó"&amp;"rico'!$A289)-SUMIFS(Extrato!$H:$H,Extrato!$F:$F,""&lt;=""&amp;HLOOKUP(V$278,dds!$2:$4,3,FALSE()),Extrato!$G:$G,'Cadastro e Histórico'!$A289))*V126)))"),0.0)</f>
        <v>0</v>
      </c>
      <c r="W289" s="448">
        <f>IFERROR(__xludf.DUMMYFUNCTION("ARRAYFORMULA(IF(OR($A289="""",$A289=0),0,IF(TODAY()&gt;EOMONTH(W$278,0),HLOOKUP(""Close"",GOOGLEFINANCE($A289,""price"",EOMONTH(W$278,0)),2,FALSE()),(SUMIFS(Extrato!$C:$C,Extrato!$A:$A,""&lt;=""&amp;HLOOKUP(W$278,dds!$2:$4,3,FALSE()),Extrato!$B:$B,'Cadastro e Histó"&amp;"rico'!$A289)-SUMIFS(Extrato!$H:$H,Extrato!$F:$F,""&lt;=""&amp;HLOOKUP(W$278,dds!$2:$4,3,FALSE()),Extrato!$G:$G,'Cadastro e Histórico'!$A289))*W126)))"),0.0)</f>
        <v>0</v>
      </c>
      <c r="X289" s="448">
        <f>IFERROR(__xludf.DUMMYFUNCTION("ARRAYFORMULA(IF(OR($A289="""",$A289=0),0,IF(TODAY()&gt;EOMONTH(X$278,0),HLOOKUP(""Close"",GOOGLEFINANCE($A289,""price"",EOMONTH(X$278,0)),2,FALSE()),(SUMIFS(Extrato!$C:$C,Extrato!$A:$A,""&lt;=""&amp;HLOOKUP(X$278,dds!$2:$4,3,FALSE()),Extrato!$B:$B,'Cadastro e Histó"&amp;"rico'!$A289)-SUMIFS(Extrato!$H:$H,Extrato!$F:$F,""&lt;=""&amp;HLOOKUP(X$278,dds!$2:$4,3,FALSE()),Extrato!$G:$G,'Cadastro e Histórico'!$A289))*X126)))"),0.0)</f>
        <v>0</v>
      </c>
      <c r="Y289" s="448">
        <f>IFERROR(__xludf.DUMMYFUNCTION("ARRAYFORMULA(IF(OR($A289="""",$A289=0),0,IF(TODAY()&gt;EOMONTH(Y$278,0),HLOOKUP(""Close"",GOOGLEFINANCE($A289,""price"",EOMONTH(Y$278,0)),2,FALSE()),(SUMIFS(Extrato!$C:$C,Extrato!$A:$A,""&lt;=""&amp;HLOOKUP(Y$278,dds!$2:$4,3,FALSE()),Extrato!$B:$B,'Cadastro e Histó"&amp;"rico'!$A289)-SUMIFS(Extrato!$H:$H,Extrato!$F:$F,""&lt;=""&amp;HLOOKUP(Y$278,dds!$2:$4,3,FALSE()),Extrato!$G:$G,'Cadastro e Histórico'!$A289))*Y126)))"),0.0)</f>
        <v>0</v>
      </c>
      <c r="Z289" s="448">
        <f>IFERROR(__xludf.DUMMYFUNCTION("ARRAYFORMULA(IF(OR($A289="""",$A289=0),0,IF(TODAY()&gt;EOMONTH(Z$278,0),HLOOKUP(""Close"",GOOGLEFINANCE($A289,""price"",EOMONTH(Z$278,0)),2,FALSE()),(SUMIFS(Extrato!$C:$C,Extrato!$A:$A,""&lt;=""&amp;HLOOKUP(Z$278,dds!$2:$4,3,FALSE()),Extrato!$B:$B,'Cadastro e Histó"&amp;"rico'!$A289)-SUMIFS(Extrato!$H:$H,Extrato!$F:$F,""&lt;=""&amp;HLOOKUP(Z$278,dds!$2:$4,3,FALSE()),Extrato!$G:$G,'Cadastro e Histórico'!$A289))*Z126)))"),0.0)</f>
        <v>0</v>
      </c>
      <c r="AA289" s="448">
        <f>IFERROR(__xludf.DUMMYFUNCTION("ARRAYFORMULA(IF(OR($A289="""",$A289=0),0,IF(TODAY()&gt;EOMONTH(AA$278,0),HLOOKUP(""Close"",GOOGLEFINANCE($A289,""price"",EOMONTH(AA$278,0)),2,FALSE()),(SUMIFS(Extrato!$C:$C,Extrato!$A:$A,""&lt;=""&amp;HLOOKUP(AA$278,dds!$2:$4,3,FALSE()),Extrato!$B:$B,'Cadastro e Hi"&amp;"stórico'!$A289)-SUMIFS(Extrato!$H:$H,Extrato!$F:$F,""&lt;=""&amp;HLOOKUP(AA$278,dds!$2:$4,3,FALSE()),Extrato!$G:$G,'Cadastro e Histórico'!$A289))*AA126)))"),0.0)</f>
        <v>0</v>
      </c>
      <c r="AB289" s="448">
        <f>IFERROR(__xludf.DUMMYFUNCTION("ARRAYFORMULA(IF(OR($A289="""",$A289=0),0,IF(TODAY()&gt;EOMONTH(AB$278,0),HLOOKUP(""Close"",GOOGLEFINANCE($A289,""price"",EOMONTH(AB$278,0)),2,FALSE()),(SUMIFS(Extrato!$C:$C,Extrato!$A:$A,""&lt;=""&amp;HLOOKUP(AB$278,dds!$2:$4,3,FALSE()),Extrato!$B:$B,'Cadastro e Hi"&amp;"stórico'!$A289)-SUMIFS(Extrato!$H:$H,Extrato!$F:$F,""&lt;=""&amp;HLOOKUP(AB$278,dds!$2:$4,3,FALSE()),Extrato!$G:$G,'Cadastro e Histórico'!$A289))*AB126)))"),0.0)</f>
        <v>0</v>
      </c>
      <c r="AC289" s="448">
        <f>IFERROR(__xludf.DUMMYFUNCTION("ARRAYFORMULA(IF(OR($A289="""",$A289=0),0,IF(TODAY()&gt;EOMONTH(AC$278,0),HLOOKUP(""Close"",GOOGLEFINANCE($A289,""price"",EOMONTH(AC$278,0)),2,FALSE()),(SUMIFS(Extrato!$C:$C,Extrato!$A:$A,""&lt;=""&amp;HLOOKUP(AC$278,dds!$2:$4,3,FALSE()),Extrato!$B:$B,'Cadastro e Hi"&amp;"stórico'!$A289)-SUMIFS(Extrato!$H:$H,Extrato!$F:$F,""&lt;=""&amp;HLOOKUP(AC$278,dds!$2:$4,3,FALSE()),Extrato!$G:$G,'Cadastro e Histórico'!$A289))*AC126)))"),0.0)</f>
        <v>0</v>
      </c>
      <c r="AD289" s="448">
        <f>IFERROR(__xludf.DUMMYFUNCTION("ARRAYFORMULA(IF(OR($A289="""",$A289=0),0,IF(TODAY()&gt;EOMONTH(AD$278,0),HLOOKUP(""Close"",GOOGLEFINANCE($A289,""price"",EOMONTH(AD$278,0)),2,FALSE()),(SUMIFS(Extrato!$C:$C,Extrato!$A:$A,""&lt;=""&amp;HLOOKUP(AD$278,dds!$2:$4,3,FALSE()),Extrato!$B:$B,'Cadastro e Hi"&amp;"stórico'!$A289)-SUMIFS(Extrato!$H:$H,Extrato!$F:$F,""&lt;=""&amp;HLOOKUP(AD$278,dds!$2:$4,3,FALSE()),Extrato!$G:$G,'Cadastro e Histórico'!$A289))*AD126)))"),0.0)</f>
        <v>0</v>
      </c>
      <c r="AE289" s="448">
        <f>IFERROR(__xludf.DUMMYFUNCTION("ARRAYFORMULA(IF(OR($A289="""",$A289=0),0,IF(TODAY()&gt;EOMONTH(AE$278,0),HLOOKUP(""Close"",GOOGLEFINANCE($A289,""price"",EOMONTH(AE$278,0)),2,FALSE()),(SUMIFS(Extrato!$C:$C,Extrato!$A:$A,""&lt;=""&amp;HLOOKUP(AE$278,dds!$2:$4,3,FALSE()),Extrato!$B:$B,'Cadastro e Hi"&amp;"stórico'!$A289)-SUMIFS(Extrato!$H:$H,Extrato!$F:$F,""&lt;=""&amp;HLOOKUP(AE$278,dds!$2:$4,3,FALSE()),Extrato!$G:$G,'Cadastro e Histórico'!$A289))*AE126)))"),0.0)</f>
        <v>0</v>
      </c>
      <c r="AF289" s="448">
        <f>IFERROR(__xludf.DUMMYFUNCTION("ARRAYFORMULA(IF(OR($A289="""",$A289=0),0,IF(TODAY()&gt;EOMONTH(AF$278,0),HLOOKUP(""Close"",GOOGLEFINANCE($A289,""price"",EOMONTH(AF$278,0)),2,FALSE()),(SUMIFS(Extrato!$C:$C,Extrato!$A:$A,""&lt;=""&amp;HLOOKUP(AF$278,dds!$2:$4,3,FALSE()),Extrato!$B:$B,'Cadastro e Hi"&amp;"stórico'!$A289)-SUMIFS(Extrato!$H:$H,Extrato!$F:$F,""&lt;=""&amp;HLOOKUP(AF$278,dds!$2:$4,3,FALSE()),Extrato!$G:$G,'Cadastro e Histórico'!$A289))*AF126)))"),0.0)</f>
        <v>0</v>
      </c>
      <c r="AG289" s="448">
        <f>IFERROR(__xludf.DUMMYFUNCTION("ARRAYFORMULA(IF(OR($A289="""",$A289=0),0,IF(TODAY()&gt;EOMONTH(AG$278,0),HLOOKUP(""Close"",GOOGLEFINANCE($A289,""price"",EOMONTH(AG$278,0)),2,FALSE()),(SUMIFS(Extrato!$C:$C,Extrato!$A:$A,""&lt;=""&amp;HLOOKUP(AG$278,dds!$2:$4,3,FALSE()),Extrato!$B:$B,'Cadastro e Hi"&amp;"stórico'!$A289)-SUMIFS(Extrato!$H:$H,Extrato!$F:$F,""&lt;=""&amp;HLOOKUP(AG$278,dds!$2:$4,3,FALSE()),Extrato!$G:$G,'Cadastro e Histórico'!$A289))*AG126)))"),0.0)</f>
        <v>0</v>
      </c>
      <c r="AH289" s="448">
        <f>IFERROR(__xludf.DUMMYFUNCTION("ARRAYFORMULA(IF(OR($A289="""",$A289=0),0,IF(TODAY()&gt;EOMONTH(AH$278,0),HLOOKUP(""Close"",GOOGLEFINANCE($A289,""price"",EOMONTH(AH$278,0)),2,FALSE()),(SUMIFS(Extrato!$C:$C,Extrato!$A:$A,""&lt;=""&amp;HLOOKUP(AH$278,dds!$2:$4,3,FALSE()),Extrato!$B:$B,'Cadastro e Hi"&amp;"stórico'!$A289)-SUMIFS(Extrato!$H:$H,Extrato!$F:$F,""&lt;=""&amp;HLOOKUP(AH$278,dds!$2:$4,3,FALSE()),Extrato!$G:$G,'Cadastro e Histórico'!$A289))*AH126)))"),0.0)</f>
        <v>0</v>
      </c>
      <c r="AI289" s="448">
        <f>IFERROR(__xludf.DUMMYFUNCTION("ARRAYFORMULA(IF(OR($A289="""",$A289=0),0,IF(TODAY()&gt;EOMONTH(AI$278,0),HLOOKUP(""Close"",GOOGLEFINANCE($A289,""price"",EOMONTH(AI$278,0)),2,FALSE()),(SUMIFS(Extrato!$C:$C,Extrato!$A:$A,""&lt;=""&amp;HLOOKUP(AI$278,dds!$2:$4,3,FALSE()),Extrato!$B:$B,'Cadastro e Hi"&amp;"stórico'!$A289)-SUMIFS(Extrato!$H:$H,Extrato!$F:$F,""&lt;=""&amp;HLOOKUP(AI$278,dds!$2:$4,3,FALSE()),Extrato!$G:$G,'Cadastro e Histórico'!$A289))*AI126)))"),0.0)</f>
        <v>0</v>
      </c>
      <c r="AJ289" s="448">
        <f>IFERROR(__xludf.DUMMYFUNCTION("ARRAYFORMULA(IF(OR($A289="""",$A289=0),0,IF(TODAY()&gt;EOMONTH(AJ$278,0),HLOOKUP(""Close"",GOOGLEFINANCE($A289,""price"",EOMONTH(AJ$278,0)),2,FALSE()),(SUMIFS(Extrato!$C:$C,Extrato!$A:$A,""&lt;=""&amp;HLOOKUP(AJ$278,dds!$2:$4,3,FALSE()),Extrato!$B:$B,'Cadastro e Hi"&amp;"stórico'!$A289)-SUMIFS(Extrato!$H:$H,Extrato!$F:$F,""&lt;=""&amp;HLOOKUP(AJ$278,dds!$2:$4,3,FALSE()),Extrato!$G:$G,'Cadastro e Histórico'!$A289))*AJ126)))"),0.0)</f>
        <v>0</v>
      </c>
      <c r="AK289" s="448">
        <f>IFERROR(__xludf.DUMMYFUNCTION("ARRAYFORMULA(IF(OR($A289="""",$A289=0),0,IF(TODAY()&gt;EOMONTH(AK$278,0),HLOOKUP(""Close"",GOOGLEFINANCE($A289,""price"",EOMONTH(AK$278,0)),2,FALSE()),(SUMIFS(Extrato!$C:$C,Extrato!$A:$A,""&lt;=""&amp;HLOOKUP(AK$278,dds!$2:$4,3,FALSE()),Extrato!$B:$B,'Cadastro e Hi"&amp;"stórico'!$A289)-SUMIFS(Extrato!$H:$H,Extrato!$F:$F,""&lt;=""&amp;HLOOKUP(AK$278,dds!$2:$4,3,FALSE()),Extrato!$G:$G,'Cadastro e Histórico'!$A289))*AK126)))"),0.0)</f>
        <v>0</v>
      </c>
      <c r="AL289" s="448">
        <f>IFERROR(__xludf.DUMMYFUNCTION("ARRAYFORMULA(IF(OR($A289="""",$A289=0),0,IF(TODAY()&gt;EOMONTH(AL$278,0),HLOOKUP(""Close"",GOOGLEFINANCE($A289,""price"",EOMONTH(AL$278,0)),2,FALSE()),(SUMIFS(Extrato!$C:$C,Extrato!$A:$A,""&lt;=""&amp;HLOOKUP(AL$278,dds!$2:$4,3,FALSE()),Extrato!$B:$B,'Cadastro e Hi"&amp;"stórico'!$A289)-SUMIFS(Extrato!$H:$H,Extrato!$F:$F,""&lt;=""&amp;HLOOKUP(AL$278,dds!$2:$4,3,FALSE()),Extrato!$G:$G,'Cadastro e Histórico'!$A289))*AL126)))"),0.0)</f>
        <v>0</v>
      </c>
      <c r="AM289" s="448">
        <f>IFERROR(__xludf.DUMMYFUNCTION("ARRAYFORMULA(IF(OR($A289="""",$A289=0),0,IF(TODAY()&gt;EOMONTH(AM$278,0),HLOOKUP(""Close"",GOOGLEFINANCE($A289,""price"",EOMONTH(AM$278,0)),2,FALSE()),(SUMIFS(Extrato!$C:$C,Extrato!$A:$A,""&lt;=""&amp;HLOOKUP(AM$278,dds!$2:$4,3,FALSE()),Extrato!$B:$B,'Cadastro e Hi"&amp;"stórico'!$A289)-SUMIFS(Extrato!$H:$H,Extrato!$F:$F,""&lt;=""&amp;HLOOKUP(AM$278,dds!$2:$4,3,FALSE()),Extrato!$G:$G,'Cadastro e Histórico'!$A289))*AM126)))"),0.0)</f>
        <v>0</v>
      </c>
      <c r="AN289" s="448">
        <f>IFERROR(__xludf.DUMMYFUNCTION("ARRAYFORMULA(IF(OR($A289="""",$A289=0),0,IF(TODAY()&gt;EOMONTH(AN$278,0),HLOOKUP(""Close"",GOOGLEFINANCE($A289,""price"",EOMONTH(AN$278,0)),2,FALSE()),(SUMIFS(Extrato!$C:$C,Extrato!$A:$A,""&lt;=""&amp;HLOOKUP(AN$278,dds!$2:$4,3,FALSE()),Extrato!$B:$B,'Cadastro e Hi"&amp;"stórico'!$A289)-SUMIFS(Extrato!$H:$H,Extrato!$F:$F,""&lt;=""&amp;HLOOKUP(AN$278,dds!$2:$4,3,FALSE()),Extrato!$G:$G,'Cadastro e Histórico'!$A289))*AN126)))"),0.0)</f>
        <v>0</v>
      </c>
      <c r="AO289" s="448">
        <f>IFERROR(__xludf.DUMMYFUNCTION("ARRAYFORMULA(IF(OR($A289="""",$A289=0),0,IF(TODAY()&gt;EOMONTH(AO$278,0),HLOOKUP(""Close"",GOOGLEFINANCE($A289,""price"",EOMONTH(AO$278,0)),2,FALSE()),(SUMIFS(Extrato!$C:$C,Extrato!$A:$A,""&lt;=""&amp;HLOOKUP(AO$278,dds!$2:$4,3,FALSE()),Extrato!$B:$B,'Cadastro e Hi"&amp;"stórico'!$A289)-SUMIFS(Extrato!$H:$H,Extrato!$F:$F,""&lt;=""&amp;HLOOKUP(AO$278,dds!$2:$4,3,FALSE()),Extrato!$G:$G,'Cadastro e Histórico'!$A289))*AO126)))"),0.0)</f>
        <v>0</v>
      </c>
      <c r="AP289" s="448">
        <f>IFERROR(__xludf.DUMMYFUNCTION("ARRAYFORMULA(IF(OR($A289="""",$A289=0),0,IF(TODAY()&gt;EOMONTH(AP$278,0),HLOOKUP(""Close"",GOOGLEFINANCE($A289,""price"",EOMONTH(AP$278,0)),2,FALSE()),(SUMIFS(Extrato!$C:$C,Extrato!$A:$A,""&lt;=""&amp;HLOOKUP(AP$278,dds!$2:$4,3,FALSE()),Extrato!$B:$B,'Cadastro e Hi"&amp;"stórico'!$A289)-SUMIFS(Extrato!$H:$H,Extrato!$F:$F,""&lt;=""&amp;HLOOKUP(AP$278,dds!$2:$4,3,FALSE()),Extrato!$G:$G,'Cadastro e Histórico'!$A289))*AP126)))"),0.0)</f>
        <v>0</v>
      </c>
      <c r="AQ289" s="448">
        <f>IFERROR(__xludf.DUMMYFUNCTION("ARRAYFORMULA(IF(OR($A289="""",$A289=0),0,IF(TODAY()&gt;EOMONTH(AQ$278,0),HLOOKUP(""Close"",GOOGLEFINANCE($A289,""price"",EOMONTH(AQ$278,0)),2,FALSE()),(SUMIFS(Extrato!$C:$C,Extrato!$A:$A,""&lt;=""&amp;HLOOKUP(AQ$278,dds!$2:$4,3,FALSE()),Extrato!$B:$B,'Cadastro e Hi"&amp;"stórico'!$A289)-SUMIFS(Extrato!$H:$H,Extrato!$F:$F,""&lt;=""&amp;HLOOKUP(AQ$278,dds!$2:$4,3,FALSE()),Extrato!$G:$G,'Cadastro e Histórico'!$A289))*AQ126)))"),0.0)</f>
        <v>0</v>
      </c>
      <c r="AR289" s="448">
        <f>IFERROR(__xludf.DUMMYFUNCTION("ARRAYFORMULA(IF(OR($A289="""",$A289=0),0,IF(TODAY()&gt;EOMONTH(AR$278,0),HLOOKUP(""Close"",GOOGLEFINANCE($A289,""price"",EOMONTH(AR$278,0)),2,FALSE()),(SUMIFS(Extrato!$C:$C,Extrato!$A:$A,""&lt;=""&amp;HLOOKUP(AR$278,dds!$2:$4,3,FALSE()),Extrato!$B:$B,'Cadastro e Hi"&amp;"stórico'!$A289)-SUMIFS(Extrato!$H:$H,Extrato!$F:$F,""&lt;=""&amp;HLOOKUP(AR$278,dds!$2:$4,3,FALSE()),Extrato!$G:$G,'Cadastro e Histórico'!$A289))*AR126)))"),0.0)</f>
        <v>0</v>
      </c>
      <c r="AS289" s="448">
        <f>IFERROR(__xludf.DUMMYFUNCTION("ARRAYFORMULA(IF(OR($A289="""",$A289=0),0,IF(TODAY()&gt;EOMONTH(AS$278,0),HLOOKUP(""Close"",GOOGLEFINANCE($A289,""price"",EOMONTH(AS$278,0)),2,FALSE()),(SUMIFS(Extrato!$C:$C,Extrato!$A:$A,""&lt;=""&amp;HLOOKUP(AS$278,dds!$2:$4,3,FALSE()),Extrato!$B:$B,'Cadastro e Hi"&amp;"stórico'!$A289)-SUMIFS(Extrato!$H:$H,Extrato!$F:$F,""&lt;=""&amp;HLOOKUP(AS$278,dds!$2:$4,3,FALSE()),Extrato!$G:$G,'Cadastro e Histórico'!$A289))*AS126)))"),0.0)</f>
        <v>0</v>
      </c>
      <c r="AT289" s="448">
        <f>IFERROR(__xludf.DUMMYFUNCTION("ARRAYFORMULA(IF(OR($A289="""",$A289=0),0,IF(TODAY()&gt;EOMONTH(AT$278,0),HLOOKUP(""Close"",GOOGLEFINANCE($A289,""price"",EOMONTH(AT$278,0)),2,FALSE()),(SUMIFS(Extrato!$C:$C,Extrato!$A:$A,""&lt;=""&amp;HLOOKUP(AT$278,dds!$2:$4,3,FALSE()),Extrato!$B:$B,'Cadastro e Hi"&amp;"stórico'!$A289)-SUMIFS(Extrato!$H:$H,Extrato!$F:$F,""&lt;=""&amp;HLOOKUP(AT$278,dds!$2:$4,3,FALSE()),Extrato!$G:$G,'Cadastro e Histórico'!$A289))*AT126)))"),0.0)</f>
        <v>0</v>
      </c>
      <c r="AU289" s="448">
        <f>IFERROR(__xludf.DUMMYFUNCTION("ARRAYFORMULA(IF(OR($A289="""",$A289=0),0,IF(TODAY()&gt;EOMONTH(AU$278,0),HLOOKUP(""Close"",GOOGLEFINANCE($A289,""price"",EOMONTH(AU$278,0)),2,FALSE()),(SUMIFS(Extrato!$C:$C,Extrato!$A:$A,""&lt;=""&amp;HLOOKUP(AU$278,dds!$2:$4,3,FALSE()),Extrato!$B:$B,'Cadastro e Hi"&amp;"stórico'!$A289)-SUMIFS(Extrato!$H:$H,Extrato!$F:$F,""&lt;=""&amp;HLOOKUP(AU$278,dds!$2:$4,3,FALSE()),Extrato!$G:$G,'Cadastro e Histórico'!$A289))*AU126)))"),0.0)</f>
        <v>0</v>
      </c>
      <c r="AV289" s="448">
        <f>IFERROR(__xludf.DUMMYFUNCTION("ARRAYFORMULA(IF(OR($A289="""",$A289=0),0,IF(TODAY()&gt;EOMONTH(AV$278,0),HLOOKUP(""Close"",GOOGLEFINANCE($A289,""price"",EOMONTH(AV$278,0)),2,FALSE()),(SUMIFS(Extrato!$C:$C,Extrato!$A:$A,""&lt;=""&amp;HLOOKUP(AV$278,dds!$2:$4,3,FALSE()),Extrato!$B:$B,'Cadastro e Hi"&amp;"stórico'!$A289)-SUMIFS(Extrato!$H:$H,Extrato!$F:$F,""&lt;=""&amp;HLOOKUP(AV$278,dds!$2:$4,3,FALSE()),Extrato!$G:$G,'Cadastro e Histórico'!$A289))*AV126)))"),0.0)</f>
        <v>0</v>
      </c>
      <c r="AW289" s="448">
        <f>IFERROR(__xludf.DUMMYFUNCTION("ARRAYFORMULA(IF(OR($A289="""",$A289=0),0,IF(TODAY()&gt;EOMONTH(AW$278,0),HLOOKUP(""Close"",GOOGLEFINANCE($A289,""price"",EOMONTH(AW$278,0)),2,FALSE()),(SUMIFS(Extrato!$C:$C,Extrato!$A:$A,""&lt;=""&amp;HLOOKUP(AW$278,dds!$2:$4,3,FALSE()),Extrato!$B:$B,'Cadastro e Hi"&amp;"stórico'!$A289)-SUMIFS(Extrato!$H:$H,Extrato!$F:$F,""&lt;=""&amp;HLOOKUP(AW$278,dds!$2:$4,3,FALSE()),Extrato!$G:$G,'Cadastro e Histórico'!$A289))*AW126)))"),0.0)</f>
        <v>0</v>
      </c>
      <c r="AX289" s="448">
        <f>IFERROR(__xludf.DUMMYFUNCTION("ARRAYFORMULA(IF(OR($A289="""",$A289=0),0,IF(TODAY()&gt;EOMONTH(AX$278,0),HLOOKUP(""Close"",GOOGLEFINANCE($A289,""price"",EOMONTH(AX$278,0)),2,FALSE()),(SUMIFS(Extrato!$C:$C,Extrato!$A:$A,""&lt;=""&amp;HLOOKUP(AX$278,dds!$2:$4,3,FALSE()),Extrato!$B:$B,'Cadastro e Hi"&amp;"stórico'!$A289)-SUMIFS(Extrato!$H:$H,Extrato!$F:$F,""&lt;=""&amp;HLOOKUP(AX$278,dds!$2:$4,3,FALSE()),Extrato!$G:$G,'Cadastro e Histórico'!$A289))*AX126)))"),0.0)</f>
        <v>0</v>
      </c>
      <c r="AY289" s="448">
        <f>IFERROR(__xludf.DUMMYFUNCTION("ARRAYFORMULA(IF(OR($A289="""",$A289=0),0,IF(TODAY()&gt;EOMONTH(AY$278,0),HLOOKUP(""Close"",GOOGLEFINANCE($A289,""price"",EOMONTH(AY$278,0)),2,FALSE()),(SUMIFS(Extrato!$C:$C,Extrato!$A:$A,""&lt;=""&amp;HLOOKUP(AY$278,dds!$2:$4,3,FALSE()),Extrato!$B:$B,'Cadastro e Hi"&amp;"stórico'!$A289)-SUMIFS(Extrato!$H:$H,Extrato!$F:$F,""&lt;=""&amp;HLOOKUP(AY$278,dds!$2:$4,3,FALSE()),Extrato!$G:$G,'Cadastro e Histórico'!$A289))*AY126)))"),0.0)</f>
        <v>0</v>
      </c>
      <c r="AZ289" s="448">
        <f>IFERROR(__xludf.DUMMYFUNCTION("ARRAYFORMULA(IF(OR($A289="""",$A289=0),0,IF(TODAY()&gt;EOMONTH(AZ$278,0),HLOOKUP(""Close"",GOOGLEFINANCE($A289,""price"",EOMONTH(AZ$278,0)),2,FALSE()),(SUMIFS(Extrato!$C:$C,Extrato!$A:$A,""&lt;=""&amp;HLOOKUP(AZ$278,dds!$2:$4,3,FALSE()),Extrato!$B:$B,'Cadastro e Hi"&amp;"stórico'!$A289)-SUMIFS(Extrato!$H:$H,Extrato!$F:$F,""&lt;=""&amp;HLOOKUP(AZ$278,dds!$2:$4,3,FALSE()),Extrato!$G:$G,'Cadastro e Histórico'!$A289))*AZ126)))"),0.0)</f>
        <v>0</v>
      </c>
      <c r="BA289" s="448">
        <f>IFERROR(__xludf.DUMMYFUNCTION("ARRAYFORMULA(IF(OR($A289="""",$A289=0),0,IF(TODAY()&gt;EOMONTH(BA$278,0),HLOOKUP(""Close"",GOOGLEFINANCE($A289,""price"",EOMONTH(BA$278,0)),2,FALSE()),(SUMIFS(Extrato!$C:$C,Extrato!$A:$A,""&lt;=""&amp;HLOOKUP(BA$278,dds!$2:$4,3,FALSE()),Extrato!$B:$B,'Cadastro e Hi"&amp;"stórico'!$A289)-SUMIFS(Extrato!$H:$H,Extrato!$F:$F,""&lt;=""&amp;HLOOKUP(BA$278,dds!$2:$4,3,FALSE()),Extrato!$G:$G,'Cadastro e Histórico'!$A289))*BA126)))"),0.0)</f>
        <v>0</v>
      </c>
      <c r="BB289" s="448">
        <f>IFERROR(__xludf.DUMMYFUNCTION("ARRAYFORMULA(IF(OR($A289="""",$A289=0),0,IF(TODAY()&gt;EOMONTH(BB$278,0),HLOOKUP(""Close"",GOOGLEFINANCE($A289,""price"",EOMONTH(BB$278,0)),2,FALSE()),(SUMIFS(Extrato!$C:$C,Extrato!$A:$A,""&lt;=""&amp;HLOOKUP(BB$278,dds!$2:$4,3,FALSE()),Extrato!$B:$B,'Cadastro e Hi"&amp;"stórico'!$A289)-SUMIFS(Extrato!$H:$H,Extrato!$F:$F,""&lt;=""&amp;HLOOKUP(BB$278,dds!$2:$4,3,FALSE()),Extrato!$G:$G,'Cadastro e Histórico'!$A289))*BB126)))"),0.0)</f>
        <v>0</v>
      </c>
      <c r="BC289" s="448">
        <f>IFERROR(__xludf.DUMMYFUNCTION("ARRAYFORMULA(IF(OR($A289="""",$A289=0),0,IF(TODAY()&gt;EOMONTH(BC$278,0),HLOOKUP(""Close"",GOOGLEFINANCE($A289,""price"",EOMONTH(BC$278,0)),2,FALSE()),(SUMIFS(Extrato!$C:$C,Extrato!$A:$A,""&lt;=""&amp;HLOOKUP(BC$278,dds!$2:$4,3,FALSE()),Extrato!$B:$B,'Cadastro e Hi"&amp;"stórico'!$A289)-SUMIFS(Extrato!$H:$H,Extrato!$F:$F,""&lt;=""&amp;HLOOKUP(BC$278,dds!$2:$4,3,FALSE()),Extrato!$G:$G,'Cadastro e Histórico'!$A289))*BC126)))"),0.0)</f>
        <v>0</v>
      </c>
      <c r="BD289" s="448">
        <f>IFERROR(__xludf.DUMMYFUNCTION("ARRAYFORMULA(IF(OR($A289="""",$A289=0),0,IF(TODAY()&gt;EOMONTH(BD$278,0),HLOOKUP(""Close"",GOOGLEFINANCE($A289,""price"",EOMONTH(BD$278,0)),2,FALSE()),(SUMIFS(Extrato!$C:$C,Extrato!$A:$A,""&lt;=""&amp;HLOOKUP(BD$278,dds!$2:$4,3,FALSE()),Extrato!$B:$B,'Cadastro e Hi"&amp;"stórico'!$A289)-SUMIFS(Extrato!$H:$H,Extrato!$F:$F,""&lt;=""&amp;HLOOKUP(BD$278,dds!$2:$4,3,FALSE()),Extrato!$G:$G,'Cadastro e Histórico'!$A289))*BD126)))"),0.0)</f>
        <v>0</v>
      </c>
      <c r="BE289" s="448">
        <f>IFERROR(__xludf.DUMMYFUNCTION("ARRAYFORMULA(IF(OR($A289="""",$A289=0),0,IF(TODAY()&gt;EOMONTH(BE$278,0),HLOOKUP(""Close"",GOOGLEFINANCE($A289,""price"",EOMONTH(BE$278,0)),2,FALSE()),(SUMIFS(Extrato!$C:$C,Extrato!$A:$A,""&lt;=""&amp;HLOOKUP(BE$278,dds!$2:$4,3,FALSE()),Extrato!$B:$B,'Cadastro e Hi"&amp;"stórico'!$A289)-SUMIFS(Extrato!$H:$H,Extrato!$F:$F,""&lt;=""&amp;HLOOKUP(BE$278,dds!$2:$4,3,FALSE()),Extrato!$G:$G,'Cadastro e Histórico'!$A289))*BE126)))"),0.0)</f>
        <v>0</v>
      </c>
      <c r="BF289" s="448">
        <f>IFERROR(__xludf.DUMMYFUNCTION("ARRAYFORMULA(IF(OR($A289="""",$A289=0),0,IF(TODAY()&gt;EOMONTH(BF$278,0),HLOOKUP(""Close"",GOOGLEFINANCE($A289,""price"",EOMONTH(BF$278,0)),2,FALSE()),(SUMIFS(Extrato!$C:$C,Extrato!$A:$A,""&lt;=""&amp;HLOOKUP(BF$278,dds!$2:$4,3,FALSE()),Extrato!$B:$B,'Cadastro e Hi"&amp;"stórico'!$A289)-SUMIFS(Extrato!$H:$H,Extrato!$F:$F,""&lt;=""&amp;HLOOKUP(BF$278,dds!$2:$4,3,FALSE()),Extrato!$G:$G,'Cadastro e Histórico'!$A289))*BF126)))"),0.0)</f>
        <v>0</v>
      </c>
      <c r="BG289" s="448">
        <f>IFERROR(__xludf.DUMMYFUNCTION("ARRAYFORMULA(IF(OR($A289="""",$A289=0),0,IF(TODAY()&gt;EOMONTH(BG$278,0),HLOOKUP(""Close"",GOOGLEFINANCE($A289,""price"",EOMONTH(BG$278,0)),2,FALSE()),(SUMIFS(Extrato!$C:$C,Extrato!$A:$A,""&lt;=""&amp;HLOOKUP(BG$278,dds!$2:$4,3,FALSE()),Extrato!$B:$B,'Cadastro e Hi"&amp;"stórico'!$A289)-SUMIFS(Extrato!$H:$H,Extrato!$F:$F,""&lt;=""&amp;HLOOKUP(BG$278,dds!$2:$4,3,FALSE()),Extrato!$G:$G,'Cadastro e Histórico'!$A289))*BG126)))"),0.0)</f>
        <v>0</v>
      </c>
      <c r="BH289" s="448">
        <f>IFERROR(__xludf.DUMMYFUNCTION("ARRAYFORMULA(IF(OR($A289="""",$A289=0),0,IF(TODAY()&gt;EOMONTH(BH$278,0),HLOOKUP(""Close"",GOOGLEFINANCE($A289,""price"",EOMONTH(BH$278,0)),2,FALSE()),(SUMIFS(Extrato!$C:$C,Extrato!$A:$A,""&lt;=""&amp;HLOOKUP(BH$278,dds!$2:$4,3,FALSE()),Extrato!$B:$B,'Cadastro e Hi"&amp;"stórico'!$A289)-SUMIFS(Extrato!$H:$H,Extrato!$F:$F,""&lt;=""&amp;HLOOKUP(BH$278,dds!$2:$4,3,FALSE()),Extrato!$G:$G,'Cadastro e Histórico'!$A289))*BH126)))"),0.0)</f>
        <v>0</v>
      </c>
      <c r="BI289" s="448">
        <f>IFERROR(__xludf.DUMMYFUNCTION("ARRAYFORMULA(IF(OR($A289="""",$A289=0),0,IF(TODAY()&gt;EOMONTH(BI$278,0),HLOOKUP(""Close"",GOOGLEFINANCE($A289,""price"",EOMONTH(BI$278,0)),2,FALSE()),(SUMIFS(Extrato!$C:$C,Extrato!$A:$A,""&lt;=""&amp;HLOOKUP(BI$278,dds!$2:$4,3,FALSE()),Extrato!$B:$B,'Cadastro e Hi"&amp;"stórico'!$A289)-SUMIFS(Extrato!$H:$H,Extrato!$F:$F,""&lt;=""&amp;HLOOKUP(BI$278,dds!$2:$4,3,FALSE()),Extrato!$G:$G,'Cadastro e Histórico'!$A289))*BI126)))"),0.0)</f>
        <v>0</v>
      </c>
      <c r="BJ289" s="448">
        <f>IFERROR(__xludf.DUMMYFUNCTION("ARRAYFORMULA(IF(OR($A289="""",$A289=0),0,IF(TODAY()&gt;EOMONTH(BJ$278,0),HLOOKUP(""Close"",GOOGLEFINANCE($A289,""price"",EOMONTH(BJ$278,0)),2,FALSE()),(SUMIFS(Extrato!$C:$C,Extrato!$A:$A,""&lt;=""&amp;HLOOKUP(BJ$278,dds!$2:$4,3,FALSE()),Extrato!$B:$B,'Cadastro e Hi"&amp;"stórico'!$A289)-SUMIFS(Extrato!$H:$H,Extrato!$F:$F,""&lt;=""&amp;HLOOKUP(BJ$278,dds!$2:$4,3,FALSE()),Extrato!$G:$G,'Cadastro e Histórico'!$A289))*BJ126)))"),0.0)</f>
        <v>0</v>
      </c>
      <c r="BK289" s="448">
        <f>IFERROR(__xludf.DUMMYFUNCTION("ARRAYFORMULA(IF(OR($A289="""",$A289=0),0,IF(TODAY()&gt;EOMONTH(BK$278,0),HLOOKUP(""Close"",GOOGLEFINANCE($A289,""price"",EOMONTH(BK$278,0)),2,FALSE()),(SUMIFS(Extrato!$C:$C,Extrato!$A:$A,""&lt;=""&amp;HLOOKUP(BK$278,dds!$2:$4,3,FALSE()),Extrato!$B:$B,'Cadastro e Hi"&amp;"stórico'!$A289)-SUMIFS(Extrato!$H:$H,Extrato!$F:$F,""&lt;=""&amp;HLOOKUP(BK$278,dds!$2:$4,3,FALSE()),Extrato!$G:$G,'Cadastro e Histórico'!$A289))*BK126)))"),0.0)</f>
        <v>0</v>
      </c>
      <c r="BL289" s="448">
        <f>IFERROR(__xludf.DUMMYFUNCTION("ARRAYFORMULA(IF(OR($A289="""",$A289=0),0,IF(TODAY()&gt;EOMONTH(BL$278,0),HLOOKUP(""Close"",GOOGLEFINANCE($A289,""price"",EOMONTH(BL$278,0)),2,FALSE()),(SUMIFS(Extrato!$C:$C,Extrato!$A:$A,""&lt;=""&amp;HLOOKUP(BL$278,dds!$2:$4,3,FALSE()),Extrato!$B:$B,'Cadastro e Hi"&amp;"stórico'!$A289)-SUMIFS(Extrato!$H:$H,Extrato!$F:$F,""&lt;=""&amp;HLOOKUP(BL$278,dds!$2:$4,3,FALSE()),Extrato!$G:$G,'Cadastro e Histórico'!$A289))*BL126)))"),0.0)</f>
        <v>0</v>
      </c>
    </row>
    <row r="290" ht="14.25" customHeight="1">
      <c r="A290" s="450"/>
      <c r="B290" s="450"/>
      <c r="C290" s="440" t="str">
        <f t="shared" si="5"/>
        <v/>
      </c>
      <c r="D290" s="446"/>
      <c r="E290" s="448">
        <f>IFERROR(__xludf.DUMMYFUNCTION("ARRAYFORMULA(IF(OR($A290="""",$A290=0),0,IF(TODAY()&gt;EOMONTH(E$278,0),HLOOKUP(""Close"",GOOGLEFINANCE($A290,""price"",EOMONTH(E$278,0)),2,FALSE()),(SUMIFS(Extrato!$C:$C,Extrato!$A:$A,""&lt;=""&amp;HLOOKUP(E$278,dds!$2:$4,3,FALSE()),Extrato!$B:$B,'Cadastro e Histó"&amp;"rico'!$A290)-SUMIFS(Extrato!$H:$H,Extrato!$F:$F,""&lt;=""&amp;HLOOKUP(E$278,dds!$2:$4,3,FALSE()),Extrato!$G:$G,'Cadastro e Histórico'!$A290))*E127)))"),0.0)</f>
        <v>0</v>
      </c>
      <c r="F290" s="448">
        <f>IFERROR(__xludf.DUMMYFUNCTION("ARRAYFORMULA(IF(OR($A290="""",$A290=0),0,IF(TODAY()&gt;EOMONTH(F$278,0),HLOOKUP(""Close"",GOOGLEFINANCE($A290,""price"",EOMONTH(F$278,0)),2,FALSE()),(SUMIFS(Extrato!$C:$C,Extrato!$A:$A,""&lt;=""&amp;HLOOKUP(F$278,dds!$2:$4,3,FALSE()),Extrato!$B:$B,'Cadastro e Histó"&amp;"rico'!$A290)-SUMIFS(Extrato!$H:$H,Extrato!$F:$F,""&lt;=""&amp;HLOOKUP(F$278,dds!$2:$4,3,FALSE()),Extrato!$G:$G,'Cadastro e Histórico'!$A290))*F127)))"),0.0)</f>
        <v>0</v>
      </c>
      <c r="G290" s="448">
        <f>IFERROR(__xludf.DUMMYFUNCTION("ARRAYFORMULA(IF(OR($A290="""",$A290=0),0,IF(TODAY()&gt;EOMONTH(G$278,0),HLOOKUP(""Close"",GOOGLEFINANCE($A290,""price"",EOMONTH(G$278,0)),2,FALSE()),(SUMIFS(Extrato!$C:$C,Extrato!$A:$A,""&lt;=""&amp;HLOOKUP(G$278,dds!$2:$4,3,FALSE()),Extrato!$B:$B,'Cadastro e Histó"&amp;"rico'!$A290)-SUMIFS(Extrato!$H:$H,Extrato!$F:$F,""&lt;=""&amp;HLOOKUP(G$278,dds!$2:$4,3,FALSE()),Extrato!$G:$G,'Cadastro e Histórico'!$A290))*G127)))"),0.0)</f>
        <v>0</v>
      </c>
      <c r="H290" s="448">
        <f>IFERROR(__xludf.DUMMYFUNCTION("ARRAYFORMULA(IF(OR($A290="""",$A290=0),0,IF(TODAY()&gt;EOMONTH(H$278,0),HLOOKUP(""Close"",GOOGLEFINANCE($A290,""price"",EOMONTH(H$278,0)),2,FALSE()),(SUMIFS(Extrato!$C:$C,Extrato!$A:$A,""&lt;=""&amp;HLOOKUP(H$278,dds!$2:$4,3,FALSE()),Extrato!$B:$B,'Cadastro e Histó"&amp;"rico'!$A290)-SUMIFS(Extrato!$H:$H,Extrato!$F:$F,""&lt;=""&amp;HLOOKUP(H$278,dds!$2:$4,3,FALSE()),Extrato!$G:$G,'Cadastro e Histórico'!$A290))*H127)))"),0.0)</f>
        <v>0</v>
      </c>
      <c r="I290" s="448">
        <f>IFERROR(__xludf.DUMMYFUNCTION("ARRAYFORMULA(IF(OR($A290="""",$A290=0),0,IF(TODAY()&gt;EOMONTH(I$278,0),HLOOKUP(""Close"",GOOGLEFINANCE($A290,""price"",EOMONTH(I$278,0)),2,FALSE()),(SUMIFS(Extrato!$C:$C,Extrato!$A:$A,""&lt;=""&amp;HLOOKUP(I$278,dds!$2:$4,3,FALSE()),Extrato!$B:$B,'Cadastro e Histó"&amp;"rico'!$A290)-SUMIFS(Extrato!$H:$H,Extrato!$F:$F,""&lt;=""&amp;HLOOKUP(I$278,dds!$2:$4,3,FALSE()),Extrato!$G:$G,'Cadastro e Histórico'!$A290))*I127)))"),0.0)</f>
        <v>0</v>
      </c>
      <c r="J290" s="448">
        <f>IFERROR(__xludf.DUMMYFUNCTION("ARRAYFORMULA(IF(OR($A290="""",$A290=0),0,IF(TODAY()&gt;EOMONTH(J$278,0),HLOOKUP(""Close"",GOOGLEFINANCE($A290,""price"",EOMONTH(J$278,0)),2,FALSE()),(SUMIFS(Extrato!$C:$C,Extrato!$A:$A,""&lt;=""&amp;HLOOKUP(J$278,dds!$2:$4,3,FALSE()),Extrato!$B:$B,'Cadastro e Histó"&amp;"rico'!$A290)-SUMIFS(Extrato!$H:$H,Extrato!$F:$F,""&lt;=""&amp;HLOOKUP(J$278,dds!$2:$4,3,FALSE()),Extrato!$G:$G,'Cadastro e Histórico'!$A290))*J127)))"),0.0)</f>
        <v>0</v>
      </c>
      <c r="K290" s="448">
        <f>IFERROR(__xludf.DUMMYFUNCTION("ARRAYFORMULA(IF(OR($A290="""",$A290=0),0,IF(TODAY()&gt;EOMONTH(K$278,0),HLOOKUP(""Close"",GOOGLEFINANCE($A290,""price"",EOMONTH(K$278,0)),2,FALSE()),(SUMIFS(Extrato!$C:$C,Extrato!$A:$A,""&lt;=""&amp;HLOOKUP(K$278,dds!$2:$4,3,FALSE()),Extrato!$B:$B,'Cadastro e Histó"&amp;"rico'!$A290)-SUMIFS(Extrato!$H:$H,Extrato!$F:$F,""&lt;=""&amp;HLOOKUP(K$278,dds!$2:$4,3,FALSE()),Extrato!$G:$G,'Cadastro e Histórico'!$A290))*K127)))"),0.0)</f>
        <v>0</v>
      </c>
      <c r="L290" s="448">
        <f>IFERROR(__xludf.DUMMYFUNCTION("ARRAYFORMULA(IF(OR($A290="""",$A290=0),0,IF(TODAY()&gt;EOMONTH(L$278,0),HLOOKUP(""Close"",GOOGLEFINANCE($A290,""price"",EOMONTH(L$278,0)),2,FALSE()),(SUMIFS(Extrato!$C:$C,Extrato!$A:$A,""&lt;=""&amp;HLOOKUP(L$278,dds!$2:$4,3,FALSE()),Extrato!$B:$B,'Cadastro e Histó"&amp;"rico'!$A290)-SUMIFS(Extrato!$H:$H,Extrato!$F:$F,""&lt;=""&amp;HLOOKUP(L$278,dds!$2:$4,3,FALSE()),Extrato!$G:$G,'Cadastro e Histórico'!$A290))*L127)))"),0.0)</f>
        <v>0</v>
      </c>
      <c r="M290" s="448">
        <f>IFERROR(__xludf.DUMMYFUNCTION("ARRAYFORMULA(IF(OR($A290="""",$A290=0),0,IF(TODAY()&gt;EOMONTH(M$278,0),HLOOKUP(""Close"",GOOGLEFINANCE($A290,""price"",EOMONTH(M$278,0)),2,FALSE()),(SUMIFS(Extrato!$C:$C,Extrato!$A:$A,""&lt;=""&amp;HLOOKUP(M$278,dds!$2:$4,3,FALSE()),Extrato!$B:$B,'Cadastro e Histó"&amp;"rico'!$A290)-SUMIFS(Extrato!$H:$H,Extrato!$F:$F,""&lt;=""&amp;HLOOKUP(M$278,dds!$2:$4,3,FALSE()),Extrato!$G:$G,'Cadastro e Histórico'!$A290))*M127)))"),0.0)</f>
        <v>0</v>
      </c>
      <c r="N290" s="448">
        <f>IFERROR(__xludf.DUMMYFUNCTION("ARRAYFORMULA(IF(OR($A290="""",$A290=0),0,IF(TODAY()&gt;EOMONTH(N$278,0),HLOOKUP(""Close"",GOOGLEFINANCE($A290,""price"",EOMONTH(N$278,0)),2,FALSE()),(SUMIFS(Extrato!$C:$C,Extrato!$A:$A,""&lt;=""&amp;HLOOKUP(N$278,dds!$2:$4,3,FALSE()),Extrato!$B:$B,'Cadastro e Histó"&amp;"rico'!$A290)-SUMIFS(Extrato!$H:$H,Extrato!$F:$F,""&lt;=""&amp;HLOOKUP(N$278,dds!$2:$4,3,FALSE()),Extrato!$G:$G,'Cadastro e Histórico'!$A290))*N127)))"),0.0)</f>
        <v>0</v>
      </c>
      <c r="O290" s="448">
        <f>IFERROR(__xludf.DUMMYFUNCTION("ARRAYFORMULA(IF(OR($A290="""",$A290=0),0,IF(TODAY()&gt;EOMONTH(O$278,0),HLOOKUP(""Close"",GOOGLEFINANCE($A290,""price"",EOMONTH(O$278,0)),2,FALSE()),(SUMIFS(Extrato!$C:$C,Extrato!$A:$A,""&lt;=""&amp;HLOOKUP(O$278,dds!$2:$4,3,FALSE()),Extrato!$B:$B,'Cadastro e Histó"&amp;"rico'!$A290)-SUMIFS(Extrato!$H:$H,Extrato!$F:$F,""&lt;=""&amp;HLOOKUP(O$278,dds!$2:$4,3,FALSE()),Extrato!$G:$G,'Cadastro e Histórico'!$A290))*O127)))"),0.0)</f>
        <v>0</v>
      </c>
      <c r="P290" s="448">
        <f>IFERROR(__xludf.DUMMYFUNCTION("ARRAYFORMULA(IF(OR($A290="""",$A290=0),0,IF(TODAY()&gt;EOMONTH(P$278,0),HLOOKUP(""Close"",GOOGLEFINANCE($A290,""price"",EOMONTH(P$278,0)),2,FALSE()),(SUMIFS(Extrato!$C:$C,Extrato!$A:$A,""&lt;=""&amp;HLOOKUP(P$278,dds!$2:$4,3,FALSE()),Extrato!$B:$B,'Cadastro e Histó"&amp;"rico'!$A290)-SUMIFS(Extrato!$H:$H,Extrato!$F:$F,""&lt;=""&amp;HLOOKUP(P$278,dds!$2:$4,3,FALSE()),Extrato!$G:$G,'Cadastro e Histórico'!$A290))*P127)))"),0.0)</f>
        <v>0</v>
      </c>
      <c r="Q290" s="448">
        <f>IFERROR(__xludf.DUMMYFUNCTION("ARRAYFORMULA(IF(OR($A290="""",$A290=0),0,IF(TODAY()&gt;EOMONTH(Q$278,0),HLOOKUP(""Close"",GOOGLEFINANCE($A290,""price"",EOMONTH(Q$278,0)),2,FALSE()),(SUMIFS(Extrato!$C:$C,Extrato!$A:$A,""&lt;=""&amp;HLOOKUP(Q$278,dds!$2:$4,3,FALSE()),Extrato!$B:$B,'Cadastro e Histó"&amp;"rico'!$A290)-SUMIFS(Extrato!$H:$H,Extrato!$F:$F,""&lt;=""&amp;HLOOKUP(Q$278,dds!$2:$4,3,FALSE()),Extrato!$G:$G,'Cadastro e Histórico'!$A290))*Q127)))"),0.0)</f>
        <v>0</v>
      </c>
      <c r="R290" s="448">
        <f>IFERROR(__xludf.DUMMYFUNCTION("ARRAYFORMULA(IF(OR($A290="""",$A290=0),0,IF(TODAY()&gt;EOMONTH(R$278,0),HLOOKUP(""Close"",GOOGLEFINANCE($A290,""price"",EOMONTH(R$278,0)),2,FALSE()),(SUMIFS(Extrato!$C:$C,Extrato!$A:$A,""&lt;=""&amp;HLOOKUP(R$278,dds!$2:$4,3,FALSE()),Extrato!$B:$B,'Cadastro e Histó"&amp;"rico'!$A290)-SUMIFS(Extrato!$H:$H,Extrato!$F:$F,""&lt;=""&amp;HLOOKUP(R$278,dds!$2:$4,3,FALSE()),Extrato!$G:$G,'Cadastro e Histórico'!$A290))*R127)))"),0.0)</f>
        <v>0</v>
      </c>
      <c r="S290" s="448">
        <f>IFERROR(__xludf.DUMMYFUNCTION("ARRAYFORMULA(IF(OR($A290="""",$A290=0),0,IF(TODAY()&gt;EOMONTH(S$278,0),HLOOKUP(""Close"",GOOGLEFINANCE($A290,""price"",EOMONTH(S$278,0)),2,FALSE()),(SUMIFS(Extrato!$C:$C,Extrato!$A:$A,""&lt;=""&amp;HLOOKUP(S$278,dds!$2:$4,3,FALSE()),Extrato!$B:$B,'Cadastro e Histó"&amp;"rico'!$A290)-SUMIFS(Extrato!$H:$H,Extrato!$F:$F,""&lt;=""&amp;HLOOKUP(S$278,dds!$2:$4,3,FALSE()),Extrato!$G:$G,'Cadastro e Histórico'!$A290))*S127)))"),0.0)</f>
        <v>0</v>
      </c>
      <c r="T290" s="448">
        <f>IFERROR(__xludf.DUMMYFUNCTION("ARRAYFORMULA(IF(OR($A290="""",$A290=0),0,IF(TODAY()&gt;EOMONTH(T$278,0),HLOOKUP(""Close"",GOOGLEFINANCE($A290,""price"",EOMONTH(T$278,0)),2,FALSE()),(SUMIFS(Extrato!$C:$C,Extrato!$A:$A,""&lt;=""&amp;HLOOKUP(T$278,dds!$2:$4,3,FALSE()),Extrato!$B:$B,'Cadastro e Histó"&amp;"rico'!$A290)-SUMIFS(Extrato!$H:$H,Extrato!$F:$F,""&lt;=""&amp;HLOOKUP(T$278,dds!$2:$4,3,FALSE()),Extrato!$G:$G,'Cadastro e Histórico'!$A290))*T127)))"),0.0)</f>
        <v>0</v>
      </c>
      <c r="U290" s="448">
        <f>IFERROR(__xludf.DUMMYFUNCTION("ARRAYFORMULA(IF(OR($A290="""",$A290=0),0,IF(TODAY()&gt;EOMONTH(U$278,0),HLOOKUP(""Close"",GOOGLEFINANCE($A290,""price"",EOMONTH(U$278,0)),2,FALSE()),(SUMIFS(Extrato!$C:$C,Extrato!$A:$A,""&lt;=""&amp;HLOOKUP(U$278,dds!$2:$4,3,FALSE()),Extrato!$B:$B,'Cadastro e Histó"&amp;"rico'!$A290)-SUMIFS(Extrato!$H:$H,Extrato!$F:$F,""&lt;=""&amp;HLOOKUP(U$278,dds!$2:$4,3,FALSE()),Extrato!$G:$G,'Cadastro e Histórico'!$A290))*U127)))"),0.0)</f>
        <v>0</v>
      </c>
      <c r="V290" s="448">
        <f>IFERROR(__xludf.DUMMYFUNCTION("ARRAYFORMULA(IF(OR($A290="""",$A290=0),0,IF(TODAY()&gt;EOMONTH(V$278,0),HLOOKUP(""Close"",GOOGLEFINANCE($A290,""price"",EOMONTH(V$278,0)),2,FALSE()),(SUMIFS(Extrato!$C:$C,Extrato!$A:$A,""&lt;=""&amp;HLOOKUP(V$278,dds!$2:$4,3,FALSE()),Extrato!$B:$B,'Cadastro e Histó"&amp;"rico'!$A290)-SUMIFS(Extrato!$H:$H,Extrato!$F:$F,""&lt;=""&amp;HLOOKUP(V$278,dds!$2:$4,3,FALSE()),Extrato!$G:$G,'Cadastro e Histórico'!$A290))*V127)))"),0.0)</f>
        <v>0</v>
      </c>
      <c r="W290" s="448">
        <f>IFERROR(__xludf.DUMMYFUNCTION("ARRAYFORMULA(IF(OR($A290="""",$A290=0),0,IF(TODAY()&gt;EOMONTH(W$278,0),HLOOKUP(""Close"",GOOGLEFINANCE($A290,""price"",EOMONTH(W$278,0)),2,FALSE()),(SUMIFS(Extrato!$C:$C,Extrato!$A:$A,""&lt;=""&amp;HLOOKUP(W$278,dds!$2:$4,3,FALSE()),Extrato!$B:$B,'Cadastro e Histó"&amp;"rico'!$A290)-SUMIFS(Extrato!$H:$H,Extrato!$F:$F,""&lt;=""&amp;HLOOKUP(W$278,dds!$2:$4,3,FALSE()),Extrato!$G:$G,'Cadastro e Histórico'!$A290))*W127)))"),0.0)</f>
        <v>0</v>
      </c>
      <c r="X290" s="448">
        <f>IFERROR(__xludf.DUMMYFUNCTION("ARRAYFORMULA(IF(OR($A290="""",$A290=0),0,IF(TODAY()&gt;EOMONTH(X$278,0),HLOOKUP(""Close"",GOOGLEFINANCE($A290,""price"",EOMONTH(X$278,0)),2,FALSE()),(SUMIFS(Extrato!$C:$C,Extrato!$A:$A,""&lt;=""&amp;HLOOKUP(X$278,dds!$2:$4,3,FALSE()),Extrato!$B:$B,'Cadastro e Histó"&amp;"rico'!$A290)-SUMIFS(Extrato!$H:$H,Extrato!$F:$F,""&lt;=""&amp;HLOOKUP(X$278,dds!$2:$4,3,FALSE()),Extrato!$G:$G,'Cadastro e Histórico'!$A290))*X127)))"),0.0)</f>
        <v>0</v>
      </c>
      <c r="Y290" s="448">
        <f>IFERROR(__xludf.DUMMYFUNCTION("ARRAYFORMULA(IF(OR($A290="""",$A290=0),0,IF(TODAY()&gt;EOMONTH(Y$278,0),HLOOKUP(""Close"",GOOGLEFINANCE($A290,""price"",EOMONTH(Y$278,0)),2,FALSE()),(SUMIFS(Extrato!$C:$C,Extrato!$A:$A,""&lt;=""&amp;HLOOKUP(Y$278,dds!$2:$4,3,FALSE()),Extrato!$B:$B,'Cadastro e Histó"&amp;"rico'!$A290)-SUMIFS(Extrato!$H:$H,Extrato!$F:$F,""&lt;=""&amp;HLOOKUP(Y$278,dds!$2:$4,3,FALSE()),Extrato!$G:$G,'Cadastro e Histórico'!$A290))*Y127)))"),0.0)</f>
        <v>0</v>
      </c>
      <c r="Z290" s="448">
        <f>IFERROR(__xludf.DUMMYFUNCTION("ARRAYFORMULA(IF(OR($A290="""",$A290=0),0,IF(TODAY()&gt;EOMONTH(Z$278,0),HLOOKUP(""Close"",GOOGLEFINANCE($A290,""price"",EOMONTH(Z$278,0)),2,FALSE()),(SUMIFS(Extrato!$C:$C,Extrato!$A:$A,""&lt;=""&amp;HLOOKUP(Z$278,dds!$2:$4,3,FALSE()),Extrato!$B:$B,'Cadastro e Histó"&amp;"rico'!$A290)-SUMIFS(Extrato!$H:$H,Extrato!$F:$F,""&lt;=""&amp;HLOOKUP(Z$278,dds!$2:$4,3,FALSE()),Extrato!$G:$G,'Cadastro e Histórico'!$A290))*Z127)))"),0.0)</f>
        <v>0</v>
      </c>
      <c r="AA290" s="448">
        <f>IFERROR(__xludf.DUMMYFUNCTION("ARRAYFORMULA(IF(OR($A290="""",$A290=0),0,IF(TODAY()&gt;EOMONTH(AA$278,0),HLOOKUP(""Close"",GOOGLEFINANCE($A290,""price"",EOMONTH(AA$278,0)),2,FALSE()),(SUMIFS(Extrato!$C:$C,Extrato!$A:$A,""&lt;=""&amp;HLOOKUP(AA$278,dds!$2:$4,3,FALSE()),Extrato!$B:$B,'Cadastro e Hi"&amp;"stórico'!$A290)-SUMIFS(Extrato!$H:$H,Extrato!$F:$F,""&lt;=""&amp;HLOOKUP(AA$278,dds!$2:$4,3,FALSE()),Extrato!$G:$G,'Cadastro e Histórico'!$A290))*AA127)))"),0.0)</f>
        <v>0</v>
      </c>
      <c r="AB290" s="448">
        <f>IFERROR(__xludf.DUMMYFUNCTION("ARRAYFORMULA(IF(OR($A290="""",$A290=0),0,IF(TODAY()&gt;EOMONTH(AB$278,0),HLOOKUP(""Close"",GOOGLEFINANCE($A290,""price"",EOMONTH(AB$278,0)),2,FALSE()),(SUMIFS(Extrato!$C:$C,Extrato!$A:$A,""&lt;=""&amp;HLOOKUP(AB$278,dds!$2:$4,3,FALSE()),Extrato!$B:$B,'Cadastro e Hi"&amp;"stórico'!$A290)-SUMIFS(Extrato!$H:$H,Extrato!$F:$F,""&lt;=""&amp;HLOOKUP(AB$278,dds!$2:$4,3,FALSE()),Extrato!$G:$G,'Cadastro e Histórico'!$A290))*AB127)))"),0.0)</f>
        <v>0</v>
      </c>
      <c r="AC290" s="448">
        <f>IFERROR(__xludf.DUMMYFUNCTION("ARRAYFORMULA(IF(OR($A290="""",$A290=0),0,IF(TODAY()&gt;EOMONTH(AC$278,0),HLOOKUP(""Close"",GOOGLEFINANCE($A290,""price"",EOMONTH(AC$278,0)),2,FALSE()),(SUMIFS(Extrato!$C:$C,Extrato!$A:$A,""&lt;=""&amp;HLOOKUP(AC$278,dds!$2:$4,3,FALSE()),Extrato!$B:$B,'Cadastro e Hi"&amp;"stórico'!$A290)-SUMIFS(Extrato!$H:$H,Extrato!$F:$F,""&lt;=""&amp;HLOOKUP(AC$278,dds!$2:$4,3,FALSE()),Extrato!$G:$G,'Cadastro e Histórico'!$A290))*AC127)))"),0.0)</f>
        <v>0</v>
      </c>
      <c r="AD290" s="448">
        <f>IFERROR(__xludf.DUMMYFUNCTION("ARRAYFORMULA(IF(OR($A290="""",$A290=0),0,IF(TODAY()&gt;EOMONTH(AD$278,0),HLOOKUP(""Close"",GOOGLEFINANCE($A290,""price"",EOMONTH(AD$278,0)),2,FALSE()),(SUMIFS(Extrato!$C:$C,Extrato!$A:$A,""&lt;=""&amp;HLOOKUP(AD$278,dds!$2:$4,3,FALSE()),Extrato!$B:$B,'Cadastro e Hi"&amp;"stórico'!$A290)-SUMIFS(Extrato!$H:$H,Extrato!$F:$F,""&lt;=""&amp;HLOOKUP(AD$278,dds!$2:$4,3,FALSE()),Extrato!$G:$G,'Cadastro e Histórico'!$A290))*AD127)))"),0.0)</f>
        <v>0</v>
      </c>
      <c r="AE290" s="448">
        <f>IFERROR(__xludf.DUMMYFUNCTION("ARRAYFORMULA(IF(OR($A290="""",$A290=0),0,IF(TODAY()&gt;EOMONTH(AE$278,0),HLOOKUP(""Close"",GOOGLEFINANCE($A290,""price"",EOMONTH(AE$278,0)),2,FALSE()),(SUMIFS(Extrato!$C:$C,Extrato!$A:$A,""&lt;=""&amp;HLOOKUP(AE$278,dds!$2:$4,3,FALSE()),Extrato!$B:$B,'Cadastro e Hi"&amp;"stórico'!$A290)-SUMIFS(Extrato!$H:$H,Extrato!$F:$F,""&lt;=""&amp;HLOOKUP(AE$278,dds!$2:$4,3,FALSE()),Extrato!$G:$G,'Cadastro e Histórico'!$A290))*AE127)))"),0.0)</f>
        <v>0</v>
      </c>
      <c r="AF290" s="448">
        <f>IFERROR(__xludf.DUMMYFUNCTION("ARRAYFORMULA(IF(OR($A290="""",$A290=0),0,IF(TODAY()&gt;EOMONTH(AF$278,0),HLOOKUP(""Close"",GOOGLEFINANCE($A290,""price"",EOMONTH(AF$278,0)),2,FALSE()),(SUMIFS(Extrato!$C:$C,Extrato!$A:$A,""&lt;=""&amp;HLOOKUP(AF$278,dds!$2:$4,3,FALSE()),Extrato!$B:$B,'Cadastro e Hi"&amp;"stórico'!$A290)-SUMIFS(Extrato!$H:$H,Extrato!$F:$F,""&lt;=""&amp;HLOOKUP(AF$278,dds!$2:$4,3,FALSE()),Extrato!$G:$G,'Cadastro e Histórico'!$A290))*AF127)))"),0.0)</f>
        <v>0</v>
      </c>
      <c r="AG290" s="448">
        <f>IFERROR(__xludf.DUMMYFUNCTION("ARRAYFORMULA(IF(OR($A290="""",$A290=0),0,IF(TODAY()&gt;EOMONTH(AG$278,0),HLOOKUP(""Close"",GOOGLEFINANCE($A290,""price"",EOMONTH(AG$278,0)),2,FALSE()),(SUMIFS(Extrato!$C:$C,Extrato!$A:$A,""&lt;=""&amp;HLOOKUP(AG$278,dds!$2:$4,3,FALSE()),Extrato!$B:$B,'Cadastro e Hi"&amp;"stórico'!$A290)-SUMIFS(Extrato!$H:$H,Extrato!$F:$F,""&lt;=""&amp;HLOOKUP(AG$278,dds!$2:$4,3,FALSE()),Extrato!$G:$G,'Cadastro e Histórico'!$A290))*AG127)))"),0.0)</f>
        <v>0</v>
      </c>
      <c r="AH290" s="448">
        <f>IFERROR(__xludf.DUMMYFUNCTION("ARRAYFORMULA(IF(OR($A290="""",$A290=0),0,IF(TODAY()&gt;EOMONTH(AH$278,0),HLOOKUP(""Close"",GOOGLEFINANCE($A290,""price"",EOMONTH(AH$278,0)),2,FALSE()),(SUMIFS(Extrato!$C:$C,Extrato!$A:$A,""&lt;=""&amp;HLOOKUP(AH$278,dds!$2:$4,3,FALSE()),Extrato!$B:$B,'Cadastro e Hi"&amp;"stórico'!$A290)-SUMIFS(Extrato!$H:$H,Extrato!$F:$F,""&lt;=""&amp;HLOOKUP(AH$278,dds!$2:$4,3,FALSE()),Extrato!$G:$G,'Cadastro e Histórico'!$A290))*AH127)))"),0.0)</f>
        <v>0</v>
      </c>
      <c r="AI290" s="448">
        <f>IFERROR(__xludf.DUMMYFUNCTION("ARRAYFORMULA(IF(OR($A290="""",$A290=0),0,IF(TODAY()&gt;EOMONTH(AI$278,0),HLOOKUP(""Close"",GOOGLEFINANCE($A290,""price"",EOMONTH(AI$278,0)),2,FALSE()),(SUMIFS(Extrato!$C:$C,Extrato!$A:$A,""&lt;=""&amp;HLOOKUP(AI$278,dds!$2:$4,3,FALSE()),Extrato!$B:$B,'Cadastro e Hi"&amp;"stórico'!$A290)-SUMIFS(Extrato!$H:$H,Extrato!$F:$F,""&lt;=""&amp;HLOOKUP(AI$278,dds!$2:$4,3,FALSE()),Extrato!$G:$G,'Cadastro e Histórico'!$A290))*AI127)))"),0.0)</f>
        <v>0</v>
      </c>
      <c r="AJ290" s="448">
        <f>IFERROR(__xludf.DUMMYFUNCTION("ARRAYFORMULA(IF(OR($A290="""",$A290=0),0,IF(TODAY()&gt;EOMONTH(AJ$278,0),HLOOKUP(""Close"",GOOGLEFINANCE($A290,""price"",EOMONTH(AJ$278,0)),2,FALSE()),(SUMIFS(Extrato!$C:$C,Extrato!$A:$A,""&lt;=""&amp;HLOOKUP(AJ$278,dds!$2:$4,3,FALSE()),Extrato!$B:$B,'Cadastro e Hi"&amp;"stórico'!$A290)-SUMIFS(Extrato!$H:$H,Extrato!$F:$F,""&lt;=""&amp;HLOOKUP(AJ$278,dds!$2:$4,3,FALSE()),Extrato!$G:$G,'Cadastro e Histórico'!$A290))*AJ127)))"),0.0)</f>
        <v>0</v>
      </c>
      <c r="AK290" s="448">
        <f>IFERROR(__xludf.DUMMYFUNCTION("ARRAYFORMULA(IF(OR($A290="""",$A290=0),0,IF(TODAY()&gt;EOMONTH(AK$278,0),HLOOKUP(""Close"",GOOGLEFINANCE($A290,""price"",EOMONTH(AK$278,0)),2,FALSE()),(SUMIFS(Extrato!$C:$C,Extrato!$A:$A,""&lt;=""&amp;HLOOKUP(AK$278,dds!$2:$4,3,FALSE()),Extrato!$B:$B,'Cadastro e Hi"&amp;"stórico'!$A290)-SUMIFS(Extrato!$H:$H,Extrato!$F:$F,""&lt;=""&amp;HLOOKUP(AK$278,dds!$2:$4,3,FALSE()),Extrato!$G:$G,'Cadastro e Histórico'!$A290))*AK127)))"),0.0)</f>
        <v>0</v>
      </c>
      <c r="AL290" s="448">
        <f>IFERROR(__xludf.DUMMYFUNCTION("ARRAYFORMULA(IF(OR($A290="""",$A290=0),0,IF(TODAY()&gt;EOMONTH(AL$278,0),HLOOKUP(""Close"",GOOGLEFINANCE($A290,""price"",EOMONTH(AL$278,0)),2,FALSE()),(SUMIFS(Extrato!$C:$C,Extrato!$A:$A,""&lt;=""&amp;HLOOKUP(AL$278,dds!$2:$4,3,FALSE()),Extrato!$B:$B,'Cadastro e Hi"&amp;"stórico'!$A290)-SUMIFS(Extrato!$H:$H,Extrato!$F:$F,""&lt;=""&amp;HLOOKUP(AL$278,dds!$2:$4,3,FALSE()),Extrato!$G:$G,'Cadastro e Histórico'!$A290))*AL127)))"),0.0)</f>
        <v>0</v>
      </c>
      <c r="AM290" s="448">
        <f>IFERROR(__xludf.DUMMYFUNCTION("ARRAYFORMULA(IF(OR($A290="""",$A290=0),0,IF(TODAY()&gt;EOMONTH(AM$278,0),HLOOKUP(""Close"",GOOGLEFINANCE($A290,""price"",EOMONTH(AM$278,0)),2,FALSE()),(SUMIFS(Extrato!$C:$C,Extrato!$A:$A,""&lt;=""&amp;HLOOKUP(AM$278,dds!$2:$4,3,FALSE()),Extrato!$B:$B,'Cadastro e Hi"&amp;"stórico'!$A290)-SUMIFS(Extrato!$H:$H,Extrato!$F:$F,""&lt;=""&amp;HLOOKUP(AM$278,dds!$2:$4,3,FALSE()),Extrato!$G:$G,'Cadastro e Histórico'!$A290))*AM127)))"),0.0)</f>
        <v>0</v>
      </c>
      <c r="AN290" s="448">
        <f>IFERROR(__xludf.DUMMYFUNCTION("ARRAYFORMULA(IF(OR($A290="""",$A290=0),0,IF(TODAY()&gt;EOMONTH(AN$278,0),HLOOKUP(""Close"",GOOGLEFINANCE($A290,""price"",EOMONTH(AN$278,0)),2,FALSE()),(SUMIFS(Extrato!$C:$C,Extrato!$A:$A,""&lt;=""&amp;HLOOKUP(AN$278,dds!$2:$4,3,FALSE()),Extrato!$B:$B,'Cadastro e Hi"&amp;"stórico'!$A290)-SUMIFS(Extrato!$H:$H,Extrato!$F:$F,""&lt;=""&amp;HLOOKUP(AN$278,dds!$2:$4,3,FALSE()),Extrato!$G:$G,'Cadastro e Histórico'!$A290))*AN127)))"),0.0)</f>
        <v>0</v>
      </c>
      <c r="AO290" s="448">
        <f>IFERROR(__xludf.DUMMYFUNCTION("ARRAYFORMULA(IF(OR($A290="""",$A290=0),0,IF(TODAY()&gt;EOMONTH(AO$278,0),HLOOKUP(""Close"",GOOGLEFINANCE($A290,""price"",EOMONTH(AO$278,0)),2,FALSE()),(SUMIFS(Extrato!$C:$C,Extrato!$A:$A,""&lt;=""&amp;HLOOKUP(AO$278,dds!$2:$4,3,FALSE()),Extrato!$B:$B,'Cadastro e Hi"&amp;"stórico'!$A290)-SUMIFS(Extrato!$H:$H,Extrato!$F:$F,""&lt;=""&amp;HLOOKUP(AO$278,dds!$2:$4,3,FALSE()),Extrato!$G:$G,'Cadastro e Histórico'!$A290))*AO127)))"),0.0)</f>
        <v>0</v>
      </c>
      <c r="AP290" s="448">
        <f>IFERROR(__xludf.DUMMYFUNCTION("ARRAYFORMULA(IF(OR($A290="""",$A290=0),0,IF(TODAY()&gt;EOMONTH(AP$278,0),HLOOKUP(""Close"",GOOGLEFINANCE($A290,""price"",EOMONTH(AP$278,0)),2,FALSE()),(SUMIFS(Extrato!$C:$C,Extrato!$A:$A,""&lt;=""&amp;HLOOKUP(AP$278,dds!$2:$4,3,FALSE()),Extrato!$B:$B,'Cadastro e Hi"&amp;"stórico'!$A290)-SUMIFS(Extrato!$H:$H,Extrato!$F:$F,""&lt;=""&amp;HLOOKUP(AP$278,dds!$2:$4,3,FALSE()),Extrato!$G:$G,'Cadastro e Histórico'!$A290))*AP127)))"),0.0)</f>
        <v>0</v>
      </c>
      <c r="AQ290" s="448">
        <f>IFERROR(__xludf.DUMMYFUNCTION("ARRAYFORMULA(IF(OR($A290="""",$A290=0),0,IF(TODAY()&gt;EOMONTH(AQ$278,0),HLOOKUP(""Close"",GOOGLEFINANCE($A290,""price"",EOMONTH(AQ$278,0)),2,FALSE()),(SUMIFS(Extrato!$C:$C,Extrato!$A:$A,""&lt;=""&amp;HLOOKUP(AQ$278,dds!$2:$4,3,FALSE()),Extrato!$B:$B,'Cadastro e Hi"&amp;"stórico'!$A290)-SUMIFS(Extrato!$H:$H,Extrato!$F:$F,""&lt;=""&amp;HLOOKUP(AQ$278,dds!$2:$4,3,FALSE()),Extrato!$G:$G,'Cadastro e Histórico'!$A290))*AQ127)))"),0.0)</f>
        <v>0</v>
      </c>
      <c r="AR290" s="448">
        <f>IFERROR(__xludf.DUMMYFUNCTION("ARRAYFORMULA(IF(OR($A290="""",$A290=0),0,IF(TODAY()&gt;EOMONTH(AR$278,0),HLOOKUP(""Close"",GOOGLEFINANCE($A290,""price"",EOMONTH(AR$278,0)),2,FALSE()),(SUMIFS(Extrato!$C:$C,Extrato!$A:$A,""&lt;=""&amp;HLOOKUP(AR$278,dds!$2:$4,3,FALSE()),Extrato!$B:$B,'Cadastro e Hi"&amp;"stórico'!$A290)-SUMIFS(Extrato!$H:$H,Extrato!$F:$F,""&lt;=""&amp;HLOOKUP(AR$278,dds!$2:$4,3,FALSE()),Extrato!$G:$G,'Cadastro e Histórico'!$A290))*AR127)))"),0.0)</f>
        <v>0</v>
      </c>
      <c r="AS290" s="448">
        <f>IFERROR(__xludf.DUMMYFUNCTION("ARRAYFORMULA(IF(OR($A290="""",$A290=0),0,IF(TODAY()&gt;EOMONTH(AS$278,0),HLOOKUP(""Close"",GOOGLEFINANCE($A290,""price"",EOMONTH(AS$278,0)),2,FALSE()),(SUMIFS(Extrato!$C:$C,Extrato!$A:$A,""&lt;=""&amp;HLOOKUP(AS$278,dds!$2:$4,3,FALSE()),Extrato!$B:$B,'Cadastro e Hi"&amp;"stórico'!$A290)-SUMIFS(Extrato!$H:$H,Extrato!$F:$F,""&lt;=""&amp;HLOOKUP(AS$278,dds!$2:$4,3,FALSE()),Extrato!$G:$G,'Cadastro e Histórico'!$A290))*AS127)))"),0.0)</f>
        <v>0</v>
      </c>
      <c r="AT290" s="448">
        <f>IFERROR(__xludf.DUMMYFUNCTION("ARRAYFORMULA(IF(OR($A290="""",$A290=0),0,IF(TODAY()&gt;EOMONTH(AT$278,0),HLOOKUP(""Close"",GOOGLEFINANCE($A290,""price"",EOMONTH(AT$278,0)),2,FALSE()),(SUMIFS(Extrato!$C:$C,Extrato!$A:$A,""&lt;=""&amp;HLOOKUP(AT$278,dds!$2:$4,3,FALSE()),Extrato!$B:$B,'Cadastro e Hi"&amp;"stórico'!$A290)-SUMIFS(Extrato!$H:$H,Extrato!$F:$F,""&lt;=""&amp;HLOOKUP(AT$278,dds!$2:$4,3,FALSE()),Extrato!$G:$G,'Cadastro e Histórico'!$A290))*AT127)))"),0.0)</f>
        <v>0</v>
      </c>
      <c r="AU290" s="448">
        <f>IFERROR(__xludf.DUMMYFUNCTION("ARRAYFORMULA(IF(OR($A290="""",$A290=0),0,IF(TODAY()&gt;EOMONTH(AU$278,0),HLOOKUP(""Close"",GOOGLEFINANCE($A290,""price"",EOMONTH(AU$278,0)),2,FALSE()),(SUMIFS(Extrato!$C:$C,Extrato!$A:$A,""&lt;=""&amp;HLOOKUP(AU$278,dds!$2:$4,3,FALSE()),Extrato!$B:$B,'Cadastro e Hi"&amp;"stórico'!$A290)-SUMIFS(Extrato!$H:$H,Extrato!$F:$F,""&lt;=""&amp;HLOOKUP(AU$278,dds!$2:$4,3,FALSE()),Extrato!$G:$G,'Cadastro e Histórico'!$A290))*AU127)))"),0.0)</f>
        <v>0</v>
      </c>
      <c r="AV290" s="448">
        <f>IFERROR(__xludf.DUMMYFUNCTION("ARRAYFORMULA(IF(OR($A290="""",$A290=0),0,IF(TODAY()&gt;EOMONTH(AV$278,0),HLOOKUP(""Close"",GOOGLEFINANCE($A290,""price"",EOMONTH(AV$278,0)),2,FALSE()),(SUMIFS(Extrato!$C:$C,Extrato!$A:$A,""&lt;=""&amp;HLOOKUP(AV$278,dds!$2:$4,3,FALSE()),Extrato!$B:$B,'Cadastro e Hi"&amp;"stórico'!$A290)-SUMIFS(Extrato!$H:$H,Extrato!$F:$F,""&lt;=""&amp;HLOOKUP(AV$278,dds!$2:$4,3,FALSE()),Extrato!$G:$G,'Cadastro e Histórico'!$A290))*AV127)))"),0.0)</f>
        <v>0</v>
      </c>
      <c r="AW290" s="448">
        <f>IFERROR(__xludf.DUMMYFUNCTION("ARRAYFORMULA(IF(OR($A290="""",$A290=0),0,IF(TODAY()&gt;EOMONTH(AW$278,0),HLOOKUP(""Close"",GOOGLEFINANCE($A290,""price"",EOMONTH(AW$278,0)),2,FALSE()),(SUMIFS(Extrato!$C:$C,Extrato!$A:$A,""&lt;=""&amp;HLOOKUP(AW$278,dds!$2:$4,3,FALSE()),Extrato!$B:$B,'Cadastro e Hi"&amp;"stórico'!$A290)-SUMIFS(Extrato!$H:$H,Extrato!$F:$F,""&lt;=""&amp;HLOOKUP(AW$278,dds!$2:$4,3,FALSE()),Extrato!$G:$G,'Cadastro e Histórico'!$A290))*AW127)))"),0.0)</f>
        <v>0</v>
      </c>
      <c r="AX290" s="448">
        <f>IFERROR(__xludf.DUMMYFUNCTION("ARRAYFORMULA(IF(OR($A290="""",$A290=0),0,IF(TODAY()&gt;EOMONTH(AX$278,0),HLOOKUP(""Close"",GOOGLEFINANCE($A290,""price"",EOMONTH(AX$278,0)),2,FALSE()),(SUMIFS(Extrato!$C:$C,Extrato!$A:$A,""&lt;=""&amp;HLOOKUP(AX$278,dds!$2:$4,3,FALSE()),Extrato!$B:$B,'Cadastro e Hi"&amp;"stórico'!$A290)-SUMIFS(Extrato!$H:$H,Extrato!$F:$F,""&lt;=""&amp;HLOOKUP(AX$278,dds!$2:$4,3,FALSE()),Extrato!$G:$G,'Cadastro e Histórico'!$A290))*AX127)))"),0.0)</f>
        <v>0</v>
      </c>
      <c r="AY290" s="448">
        <f>IFERROR(__xludf.DUMMYFUNCTION("ARRAYFORMULA(IF(OR($A290="""",$A290=0),0,IF(TODAY()&gt;EOMONTH(AY$278,0),HLOOKUP(""Close"",GOOGLEFINANCE($A290,""price"",EOMONTH(AY$278,0)),2,FALSE()),(SUMIFS(Extrato!$C:$C,Extrato!$A:$A,""&lt;=""&amp;HLOOKUP(AY$278,dds!$2:$4,3,FALSE()),Extrato!$B:$B,'Cadastro e Hi"&amp;"stórico'!$A290)-SUMIFS(Extrato!$H:$H,Extrato!$F:$F,""&lt;=""&amp;HLOOKUP(AY$278,dds!$2:$4,3,FALSE()),Extrato!$G:$G,'Cadastro e Histórico'!$A290))*AY127)))"),0.0)</f>
        <v>0</v>
      </c>
      <c r="AZ290" s="448">
        <f>IFERROR(__xludf.DUMMYFUNCTION("ARRAYFORMULA(IF(OR($A290="""",$A290=0),0,IF(TODAY()&gt;EOMONTH(AZ$278,0),HLOOKUP(""Close"",GOOGLEFINANCE($A290,""price"",EOMONTH(AZ$278,0)),2,FALSE()),(SUMIFS(Extrato!$C:$C,Extrato!$A:$A,""&lt;=""&amp;HLOOKUP(AZ$278,dds!$2:$4,3,FALSE()),Extrato!$B:$B,'Cadastro e Hi"&amp;"stórico'!$A290)-SUMIFS(Extrato!$H:$H,Extrato!$F:$F,""&lt;=""&amp;HLOOKUP(AZ$278,dds!$2:$4,3,FALSE()),Extrato!$G:$G,'Cadastro e Histórico'!$A290))*AZ127)))"),0.0)</f>
        <v>0</v>
      </c>
      <c r="BA290" s="448">
        <f>IFERROR(__xludf.DUMMYFUNCTION("ARRAYFORMULA(IF(OR($A290="""",$A290=0),0,IF(TODAY()&gt;EOMONTH(BA$278,0),HLOOKUP(""Close"",GOOGLEFINANCE($A290,""price"",EOMONTH(BA$278,0)),2,FALSE()),(SUMIFS(Extrato!$C:$C,Extrato!$A:$A,""&lt;=""&amp;HLOOKUP(BA$278,dds!$2:$4,3,FALSE()),Extrato!$B:$B,'Cadastro e Hi"&amp;"stórico'!$A290)-SUMIFS(Extrato!$H:$H,Extrato!$F:$F,""&lt;=""&amp;HLOOKUP(BA$278,dds!$2:$4,3,FALSE()),Extrato!$G:$G,'Cadastro e Histórico'!$A290))*BA127)))"),0.0)</f>
        <v>0</v>
      </c>
      <c r="BB290" s="448">
        <f>IFERROR(__xludf.DUMMYFUNCTION("ARRAYFORMULA(IF(OR($A290="""",$A290=0),0,IF(TODAY()&gt;EOMONTH(BB$278,0),HLOOKUP(""Close"",GOOGLEFINANCE($A290,""price"",EOMONTH(BB$278,0)),2,FALSE()),(SUMIFS(Extrato!$C:$C,Extrato!$A:$A,""&lt;=""&amp;HLOOKUP(BB$278,dds!$2:$4,3,FALSE()),Extrato!$B:$B,'Cadastro e Hi"&amp;"stórico'!$A290)-SUMIFS(Extrato!$H:$H,Extrato!$F:$F,""&lt;=""&amp;HLOOKUP(BB$278,dds!$2:$4,3,FALSE()),Extrato!$G:$G,'Cadastro e Histórico'!$A290))*BB127)))"),0.0)</f>
        <v>0</v>
      </c>
      <c r="BC290" s="448">
        <f>IFERROR(__xludf.DUMMYFUNCTION("ARRAYFORMULA(IF(OR($A290="""",$A290=0),0,IF(TODAY()&gt;EOMONTH(BC$278,0),HLOOKUP(""Close"",GOOGLEFINANCE($A290,""price"",EOMONTH(BC$278,0)),2,FALSE()),(SUMIFS(Extrato!$C:$C,Extrato!$A:$A,""&lt;=""&amp;HLOOKUP(BC$278,dds!$2:$4,3,FALSE()),Extrato!$B:$B,'Cadastro e Hi"&amp;"stórico'!$A290)-SUMIFS(Extrato!$H:$H,Extrato!$F:$F,""&lt;=""&amp;HLOOKUP(BC$278,dds!$2:$4,3,FALSE()),Extrato!$G:$G,'Cadastro e Histórico'!$A290))*BC127)))"),0.0)</f>
        <v>0</v>
      </c>
      <c r="BD290" s="448">
        <f>IFERROR(__xludf.DUMMYFUNCTION("ARRAYFORMULA(IF(OR($A290="""",$A290=0),0,IF(TODAY()&gt;EOMONTH(BD$278,0),HLOOKUP(""Close"",GOOGLEFINANCE($A290,""price"",EOMONTH(BD$278,0)),2,FALSE()),(SUMIFS(Extrato!$C:$C,Extrato!$A:$A,""&lt;=""&amp;HLOOKUP(BD$278,dds!$2:$4,3,FALSE()),Extrato!$B:$B,'Cadastro e Hi"&amp;"stórico'!$A290)-SUMIFS(Extrato!$H:$H,Extrato!$F:$F,""&lt;=""&amp;HLOOKUP(BD$278,dds!$2:$4,3,FALSE()),Extrato!$G:$G,'Cadastro e Histórico'!$A290))*BD127)))"),0.0)</f>
        <v>0</v>
      </c>
      <c r="BE290" s="448">
        <f>IFERROR(__xludf.DUMMYFUNCTION("ARRAYFORMULA(IF(OR($A290="""",$A290=0),0,IF(TODAY()&gt;EOMONTH(BE$278,0),HLOOKUP(""Close"",GOOGLEFINANCE($A290,""price"",EOMONTH(BE$278,0)),2,FALSE()),(SUMIFS(Extrato!$C:$C,Extrato!$A:$A,""&lt;=""&amp;HLOOKUP(BE$278,dds!$2:$4,3,FALSE()),Extrato!$B:$B,'Cadastro e Hi"&amp;"stórico'!$A290)-SUMIFS(Extrato!$H:$H,Extrato!$F:$F,""&lt;=""&amp;HLOOKUP(BE$278,dds!$2:$4,3,FALSE()),Extrato!$G:$G,'Cadastro e Histórico'!$A290))*BE127)))"),0.0)</f>
        <v>0</v>
      </c>
      <c r="BF290" s="448">
        <f>IFERROR(__xludf.DUMMYFUNCTION("ARRAYFORMULA(IF(OR($A290="""",$A290=0),0,IF(TODAY()&gt;EOMONTH(BF$278,0),HLOOKUP(""Close"",GOOGLEFINANCE($A290,""price"",EOMONTH(BF$278,0)),2,FALSE()),(SUMIFS(Extrato!$C:$C,Extrato!$A:$A,""&lt;=""&amp;HLOOKUP(BF$278,dds!$2:$4,3,FALSE()),Extrato!$B:$B,'Cadastro e Hi"&amp;"stórico'!$A290)-SUMIFS(Extrato!$H:$H,Extrato!$F:$F,""&lt;=""&amp;HLOOKUP(BF$278,dds!$2:$4,3,FALSE()),Extrato!$G:$G,'Cadastro e Histórico'!$A290))*BF127)))"),0.0)</f>
        <v>0</v>
      </c>
      <c r="BG290" s="448">
        <f>IFERROR(__xludf.DUMMYFUNCTION("ARRAYFORMULA(IF(OR($A290="""",$A290=0),0,IF(TODAY()&gt;EOMONTH(BG$278,0),HLOOKUP(""Close"",GOOGLEFINANCE($A290,""price"",EOMONTH(BG$278,0)),2,FALSE()),(SUMIFS(Extrato!$C:$C,Extrato!$A:$A,""&lt;=""&amp;HLOOKUP(BG$278,dds!$2:$4,3,FALSE()),Extrato!$B:$B,'Cadastro e Hi"&amp;"stórico'!$A290)-SUMIFS(Extrato!$H:$H,Extrato!$F:$F,""&lt;=""&amp;HLOOKUP(BG$278,dds!$2:$4,3,FALSE()),Extrato!$G:$G,'Cadastro e Histórico'!$A290))*BG127)))"),0.0)</f>
        <v>0</v>
      </c>
      <c r="BH290" s="448">
        <f>IFERROR(__xludf.DUMMYFUNCTION("ARRAYFORMULA(IF(OR($A290="""",$A290=0),0,IF(TODAY()&gt;EOMONTH(BH$278,0),HLOOKUP(""Close"",GOOGLEFINANCE($A290,""price"",EOMONTH(BH$278,0)),2,FALSE()),(SUMIFS(Extrato!$C:$C,Extrato!$A:$A,""&lt;=""&amp;HLOOKUP(BH$278,dds!$2:$4,3,FALSE()),Extrato!$B:$B,'Cadastro e Hi"&amp;"stórico'!$A290)-SUMIFS(Extrato!$H:$H,Extrato!$F:$F,""&lt;=""&amp;HLOOKUP(BH$278,dds!$2:$4,3,FALSE()),Extrato!$G:$G,'Cadastro e Histórico'!$A290))*BH127)))"),0.0)</f>
        <v>0</v>
      </c>
      <c r="BI290" s="448">
        <f>IFERROR(__xludf.DUMMYFUNCTION("ARRAYFORMULA(IF(OR($A290="""",$A290=0),0,IF(TODAY()&gt;EOMONTH(BI$278,0),HLOOKUP(""Close"",GOOGLEFINANCE($A290,""price"",EOMONTH(BI$278,0)),2,FALSE()),(SUMIFS(Extrato!$C:$C,Extrato!$A:$A,""&lt;=""&amp;HLOOKUP(BI$278,dds!$2:$4,3,FALSE()),Extrato!$B:$B,'Cadastro e Hi"&amp;"stórico'!$A290)-SUMIFS(Extrato!$H:$H,Extrato!$F:$F,""&lt;=""&amp;HLOOKUP(BI$278,dds!$2:$4,3,FALSE()),Extrato!$G:$G,'Cadastro e Histórico'!$A290))*BI127)))"),0.0)</f>
        <v>0</v>
      </c>
      <c r="BJ290" s="448">
        <f>IFERROR(__xludf.DUMMYFUNCTION("ARRAYFORMULA(IF(OR($A290="""",$A290=0),0,IF(TODAY()&gt;EOMONTH(BJ$278,0),HLOOKUP(""Close"",GOOGLEFINANCE($A290,""price"",EOMONTH(BJ$278,0)),2,FALSE()),(SUMIFS(Extrato!$C:$C,Extrato!$A:$A,""&lt;=""&amp;HLOOKUP(BJ$278,dds!$2:$4,3,FALSE()),Extrato!$B:$B,'Cadastro e Hi"&amp;"stórico'!$A290)-SUMIFS(Extrato!$H:$H,Extrato!$F:$F,""&lt;=""&amp;HLOOKUP(BJ$278,dds!$2:$4,3,FALSE()),Extrato!$G:$G,'Cadastro e Histórico'!$A290))*BJ127)))"),0.0)</f>
        <v>0</v>
      </c>
      <c r="BK290" s="448">
        <f>IFERROR(__xludf.DUMMYFUNCTION("ARRAYFORMULA(IF(OR($A290="""",$A290=0),0,IF(TODAY()&gt;EOMONTH(BK$278,0),HLOOKUP(""Close"",GOOGLEFINANCE($A290,""price"",EOMONTH(BK$278,0)),2,FALSE()),(SUMIFS(Extrato!$C:$C,Extrato!$A:$A,""&lt;=""&amp;HLOOKUP(BK$278,dds!$2:$4,3,FALSE()),Extrato!$B:$B,'Cadastro e Hi"&amp;"stórico'!$A290)-SUMIFS(Extrato!$H:$H,Extrato!$F:$F,""&lt;=""&amp;HLOOKUP(BK$278,dds!$2:$4,3,FALSE()),Extrato!$G:$G,'Cadastro e Histórico'!$A290))*BK127)))"),0.0)</f>
        <v>0</v>
      </c>
      <c r="BL290" s="448">
        <f>IFERROR(__xludf.DUMMYFUNCTION("ARRAYFORMULA(IF(OR($A290="""",$A290=0),0,IF(TODAY()&gt;EOMONTH(BL$278,0),HLOOKUP(""Close"",GOOGLEFINANCE($A290,""price"",EOMONTH(BL$278,0)),2,FALSE()),(SUMIFS(Extrato!$C:$C,Extrato!$A:$A,""&lt;=""&amp;HLOOKUP(BL$278,dds!$2:$4,3,FALSE()),Extrato!$B:$B,'Cadastro e Hi"&amp;"stórico'!$A290)-SUMIFS(Extrato!$H:$H,Extrato!$F:$F,""&lt;=""&amp;HLOOKUP(BL$278,dds!$2:$4,3,FALSE()),Extrato!$G:$G,'Cadastro e Histórico'!$A290))*BL127)))"),0.0)</f>
        <v>0</v>
      </c>
    </row>
    <row r="291" ht="14.25" customHeight="1">
      <c r="A291" s="450"/>
      <c r="B291" s="450"/>
      <c r="C291" s="440" t="str">
        <f t="shared" si="5"/>
        <v/>
      </c>
      <c r="D291" s="446"/>
      <c r="E291" s="448">
        <f>IFERROR(__xludf.DUMMYFUNCTION("ARRAYFORMULA(IF(OR($A291="""",$A291=0),0,IF(TODAY()&gt;EOMONTH(E$278,0),HLOOKUP(""Close"",GOOGLEFINANCE($A291,""price"",EOMONTH(E$278,0)),2,FALSE()),(SUMIFS(Extrato!$C:$C,Extrato!$A:$A,""&lt;=""&amp;HLOOKUP(E$278,dds!$2:$4,3,FALSE()),Extrato!$B:$B,'Cadastro e Histó"&amp;"rico'!$A291)-SUMIFS(Extrato!$H:$H,Extrato!$F:$F,""&lt;=""&amp;HLOOKUP(E$278,dds!$2:$4,3,FALSE()),Extrato!$G:$G,'Cadastro e Histórico'!$A291))*E128)))"),0.0)</f>
        <v>0</v>
      </c>
      <c r="F291" s="448">
        <f>IFERROR(__xludf.DUMMYFUNCTION("ARRAYFORMULA(IF(OR($A291="""",$A291=0),0,IF(TODAY()&gt;EOMONTH(F$278,0),HLOOKUP(""Close"",GOOGLEFINANCE($A291,""price"",EOMONTH(F$278,0)),2,FALSE()),(SUMIFS(Extrato!$C:$C,Extrato!$A:$A,""&lt;=""&amp;HLOOKUP(F$278,dds!$2:$4,3,FALSE()),Extrato!$B:$B,'Cadastro e Histó"&amp;"rico'!$A291)-SUMIFS(Extrato!$H:$H,Extrato!$F:$F,""&lt;=""&amp;HLOOKUP(F$278,dds!$2:$4,3,FALSE()),Extrato!$G:$G,'Cadastro e Histórico'!$A291))*F128)))"),0.0)</f>
        <v>0</v>
      </c>
      <c r="G291" s="448">
        <f>IFERROR(__xludf.DUMMYFUNCTION("ARRAYFORMULA(IF(OR($A291="""",$A291=0),0,IF(TODAY()&gt;EOMONTH(G$278,0),HLOOKUP(""Close"",GOOGLEFINANCE($A291,""price"",EOMONTH(G$278,0)),2,FALSE()),(SUMIFS(Extrato!$C:$C,Extrato!$A:$A,""&lt;=""&amp;HLOOKUP(G$278,dds!$2:$4,3,FALSE()),Extrato!$B:$B,'Cadastro e Histó"&amp;"rico'!$A291)-SUMIFS(Extrato!$H:$H,Extrato!$F:$F,""&lt;=""&amp;HLOOKUP(G$278,dds!$2:$4,3,FALSE()),Extrato!$G:$G,'Cadastro e Histórico'!$A291))*G128)))"),0.0)</f>
        <v>0</v>
      </c>
      <c r="H291" s="448">
        <f>IFERROR(__xludf.DUMMYFUNCTION("ARRAYFORMULA(IF(OR($A291="""",$A291=0),0,IF(TODAY()&gt;EOMONTH(H$278,0),HLOOKUP(""Close"",GOOGLEFINANCE($A291,""price"",EOMONTH(H$278,0)),2,FALSE()),(SUMIFS(Extrato!$C:$C,Extrato!$A:$A,""&lt;=""&amp;HLOOKUP(H$278,dds!$2:$4,3,FALSE()),Extrato!$B:$B,'Cadastro e Histó"&amp;"rico'!$A291)-SUMIFS(Extrato!$H:$H,Extrato!$F:$F,""&lt;=""&amp;HLOOKUP(H$278,dds!$2:$4,3,FALSE()),Extrato!$G:$G,'Cadastro e Histórico'!$A291))*H128)))"),0.0)</f>
        <v>0</v>
      </c>
      <c r="I291" s="448">
        <f>IFERROR(__xludf.DUMMYFUNCTION("ARRAYFORMULA(IF(OR($A291="""",$A291=0),0,IF(TODAY()&gt;EOMONTH(I$278,0),HLOOKUP(""Close"",GOOGLEFINANCE($A291,""price"",EOMONTH(I$278,0)),2,FALSE()),(SUMIFS(Extrato!$C:$C,Extrato!$A:$A,""&lt;=""&amp;HLOOKUP(I$278,dds!$2:$4,3,FALSE()),Extrato!$B:$B,'Cadastro e Histó"&amp;"rico'!$A291)-SUMIFS(Extrato!$H:$H,Extrato!$F:$F,""&lt;=""&amp;HLOOKUP(I$278,dds!$2:$4,3,FALSE()),Extrato!$G:$G,'Cadastro e Histórico'!$A291))*I128)))"),0.0)</f>
        <v>0</v>
      </c>
      <c r="J291" s="448">
        <f>IFERROR(__xludf.DUMMYFUNCTION("ARRAYFORMULA(IF(OR($A291="""",$A291=0),0,IF(TODAY()&gt;EOMONTH(J$278,0),HLOOKUP(""Close"",GOOGLEFINANCE($A291,""price"",EOMONTH(J$278,0)),2,FALSE()),(SUMIFS(Extrato!$C:$C,Extrato!$A:$A,""&lt;=""&amp;HLOOKUP(J$278,dds!$2:$4,3,FALSE()),Extrato!$B:$B,'Cadastro e Histó"&amp;"rico'!$A291)-SUMIFS(Extrato!$H:$H,Extrato!$F:$F,""&lt;=""&amp;HLOOKUP(J$278,dds!$2:$4,3,FALSE()),Extrato!$G:$G,'Cadastro e Histórico'!$A291))*J128)))"),0.0)</f>
        <v>0</v>
      </c>
      <c r="K291" s="448">
        <f>IFERROR(__xludf.DUMMYFUNCTION("ARRAYFORMULA(IF(OR($A291="""",$A291=0),0,IF(TODAY()&gt;EOMONTH(K$278,0),HLOOKUP(""Close"",GOOGLEFINANCE($A291,""price"",EOMONTH(K$278,0)),2,FALSE()),(SUMIFS(Extrato!$C:$C,Extrato!$A:$A,""&lt;=""&amp;HLOOKUP(K$278,dds!$2:$4,3,FALSE()),Extrato!$B:$B,'Cadastro e Histó"&amp;"rico'!$A291)-SUMIFS(Extrato!$H:$H,Extrato!$F:$F,""&lt;=""&amp;HLOOKUP(K$278,dds!$2:$4,3,FALSE()),Extrato!$G:$G,'Cadastro e Histórico'!$A291))*K128)))"),0.0)</f>
        <v>0</v>
      </c>
      <c r="L291" s="448">
        <f>IFERROR(__xludf.DUMMYFUNCTION("ARRAYFORMULA(IF(OR($A291="""",$A291=0),0,IF(TODAY()&gt;EOMONTH(L$278,0),HLOOKUP(""Close"",GOOGLEFINANCE($A291,""price"",EOMONTH(L$278,0)),2,FALSE()),(SUMIFS(Extrato!$C:$C,Extrato!$A:$A,""&lt;=""&amp;HLOOKUP(L$278,dds!$2:$4,3,FALSE()),Extrato!$B:$B,'Cadastro e Histó"&amp;"rico'!$A291)-SUMIFS(Extrato!$H:$H,Extrato!$F:$F,""&lt;=""&amp;HLOOKUP(L$278,dds!$2:$4,3,FALSE()),Extrato!$G:$G,'Cadastro e Histórico'!$A291))*L128)))"),0.0)</f>
        <v>0</v>
      </c>
      <c r="M291" s="448">
        <f>IFERROR(__xludf.DUMMYFUNCTION("ARRAYFORMULA(IF(OR($A291="""",$A291=0),0,IF(TODAY()&gt;EOMONTH(M$278,0),HLOOKUP(""Close"",GOOGLEFINANCE($A291,""price"",EOMONTH(M$278,0)),2,FALSE()),(SUMIFS(Extrato!$C:$C,Extrato!$A:$A,""&lt;=""&amp;HLOOKUP(M$278,dds!$2:$4,3,FALSE()),Extrato!$B:$B,'Cadastro e Histó"&amp;"rico'!$A291)-SUMIFS(Extrato!$H:$H,Extrato!$F:$F,""&lt;=""&amp;HLOOKUP(M$278,dds!$2:$4,3,FALSE()),Extrato!$G:$G,'Cadastro e Histórico'!$A291))*M128)))"),0.0)</f>
        <v>0</v>
      </c>
      <c r="N291" s="448">
        <f>IFERROR(__xludf.DUMMYFUNCTION("ARRAYFORMULA(IF(OR($A291="""",$A291=0),0,IF(TODAY()&gt;EOMONTH(N$278,0),HLOOKUP(""Close"",GOOGLEFINANCE($A291,""price"",EOMONTH(N$278,0)),2,FALSE()),(SUMIFS(Extrato!$C:$C,Extrato!$A:$A,""&lt;=""&amp;HLOOKUP(N$278,dds!$2:$4,3,FALSE()),Extrato!$B:$B,'Cadastro e Histó"&amp;"rico'!$A291)-SUMIFS(Extrato!$H:$H,Extrato!$F:$F,""&lt;=""&amp;HLOOKUP(N$278,dds!$2:$4,3,FALSE()),Extrato!$G:$G,'Cadastro e Histórico'!$A291))*N128)))"),0.0)</f>
        <v>0</v>
      </c>
      <c r="O291" s="448">
        <f>IFERROR(__xludf.DUMMYFUNCTION("ARRAYFORMULA(IF(OR($A291="""",$A291=0),0,IF(TODAY()&gt;EOMONTH(O$278,0),HLOOKUP(""Close"",GOOGLEFINANCE($A291,""price"",EOMONTH(O$278,0)),2,FALSE()),(SUMIFS(Extrato!$C:$C,Extrato!$A:$A,""&lt;=""&amp;HLOOKUP(O$278,dds!$2:$4,3,FALSE()),Extrato!$B:$B,'Cadastro e Histó"&amp;"rico'!$A291)-SUMIFS(Extrato!$H:$H,Extrato!$F:$F,""&lt;=""&amp;HLOOKUP(O$278,dds!$2:$4,3,FALSE()),Extrato!$G:$G,'Cadastro e Histórico'!$A291))*O128)))"),0.0)</f>
        <v>0</v>
      </c>
      <c r="P291" s="448">
        <f>IFERROR(__xludf.DUMMYFUNCTION("ARRAYFORMULA(IF(OR($A291="""",$A291=0),0,IF(TODAY()&gt;EOMONTH(P$278,0),HLOOKUP(""Close"",GOOGLEFINANCE($A291,""price"",EOMONTH(P$278,0)),2,FALSE()),(SUMIFS(Extrato!$C:$C,Extrato!$A:$A,""&lt;=""&amp;HLOOKUP(P$278,dds!$2:$4,3,FALSE()),Extrato!$B:$B,'Cadastro e Histó"&amp;"rico'!$A291)-SUMIFS(Extrato!$H:$H,Extrato!$F:$F,""&lt;=""&amp;HLOOKUP(P$278,dds!$2:$4,3,FALSE()),Extrato!$G:$G,'Cadastro e Histórico'!$A291))*P128)))"),0.0)</f>
        <v>0</v>
      </c>
      <c r="Q291" s="448">
        <f>IFERROR(__xludf.DUMMYFUNCTION("ARRAYFORMULA(IF(OR($A291="""",$A291=0),0,IF(TODAY()&gt;EOMONTH(Q$278,0),HLOOKUP(""Close"",GOOGLEFINANCE($A291,""price"",EOMONTH(Q$278,0)),2,FALSE()),(SUMIFS(Extrato!$C:$C,Extrato!$A:$A,""&lt;=""&amp;HLOOKUP(Q$278,dds!$2:$4,3,FALSE()),Extrato!$B:$B,'Cadastro e Histó"&amp;"rico'!$A291)-SUMIFS(Extrato!$H:$H,Extrato!$F:$F,""&lt;=""&amp;HLOOKUP(Q$278,dds!$2:$4,3,FALSE()),Extrato!$G:$G,'Cadastro e Histórico'!$A291))*Q128)))"),0.0)</f>
        <v>0</v>
      </c>
      <c r="R291" s="448">
        <f>IFERROR(__xludf.DUMMYFUNCTION("ARRAYFORMULA(IF(OR($A291="""",$A291=0),0,IF(TODAY()&gt;EOMONTH(R$278,0),HLOOKUP(""Close"",GOOGLEFINANCE($A291,""price"",EOMONTH(R$278,0)),2,FALSE()),(SUMIFS(Extrato!$C:$C,Extrato!$A:$A,""&lt;=""&amp;HLOOKUP(R$278,dds!$2:$4,3,FALSE()),Extrato!$B:$B,'Cadastro e Histó"&amp;"rico'!$A291)-SUMIFS(Extrato!$H:$H,Extrato!$F:$F,""&lt;=""&amp;HLOOKUP(R$278,dds!$2:$4,3,FALSE()),Extrato!$G:$G,'Cadastro e Histórico'!$A291))*R128)))"),0.0)</f>
        <v>0</v>
      </c>
      <c r="S291" s="448">
        <f>IFERROR(__xludf.DUMMYFUNCTION("ARRAYFORMULA(IF(OR($A291="""",$A291=0),0,IF(TODAY()&gt;EOMONTH(S$278,0),HLOOKUP(""Close"",GOOGLEFINANCE($A291,""price"",EOMONTH(S$278,0)),2,FALSE()),(SUMIFS(Extrato!$C:$C,Extrato!$A:$A,""&lt;=""&amp;HLOOKUP(S$278,dds!$2:$4,3,FALSE()),Extrato!$B:$B,'Cadastro e Histó"&amp;"rico'!$A291)-SUMIFS(Extrato!$H:$H,Extrato!$F:$F,""&lt;=""&amp;HLOOKUP(S$278,dds!$2:$4,3,FALSE()),Extrato!$G:$G,'Cadastro e Histórico'!$A291))*S128)))"),0.0)</f>
        <v>0</v>
      </c>
      <c r="T291" s="448">
        <f>IFERROR(__xludf.DUMMYFUNCTION("ARRAYFORMULA(IF(OR($A291="""",$A291=0),0,IF(TODAY()&gt;EOMONTH(T$278,0),HLOOKUP(""Close"",GOOGLEFINANCE($A291,""price"",EOMONTH(T$278,0)),2,FALSE()),(SUMIFS(Extrato!$C:$C,Extrato!$A:$A,""&lt;=""&amp;HLOOKUP(T$278,dds!$2:$4,3,FALSE()),Extrato!$B:$B,'Cadastro e Histó"&amp;"rico'!$A291)-SUMIFS(Extrato!$H:$H,Extrato!$F:$F,""&lt;=""&amp;HLOOKUP(T$278,dds!$2:$4,3,FALSE()),Extrato!$G:$G,'Cadastro e Histórico'!$A291))*T128)))"),0.0)</f>
        <v>0</v>
      </c>
      <c r="U291" s="448">
        <f>IFERROR(__xludf.DUMMYFUNCTION("ARRAYFORMULA(IF(OR($A291="""",$A291=0),0,IF(TODAY()&gt;EOMONTH(U$278,0),HLOOKUP(""Close"",GOOGLEFINANCE($A291,""price"",EOMONTH(U$278,0)),2,FALSE()),(SUMIFS(Extrato!$C:$C,Extrato!$A:$A,""&lt;=""&amp;HLOOKUP(U$278,dds!$2:$4,3,FALSE()),Extrato!$B:$B,'Cadastro e Histó"&amp;"rico'!$A291)-SUMIFS(Extrato!$H:$H,Extrato!$F:$F,""&lt;=""&amp;HLOOKUP(U$278,dds!$2:$4,3,FALSE()),Extrato!$G:$G,'Cadastro e Histórico'!$A291))*U128)))"),0.0)</f>
        <v>0</v>
      </c>
      <c r="V291" s="448">
        <f>IFERROR(__xludf.DUMMYFUNCTION("ARRAYFORMULA(IF(OR($A291="""",$A291=0),0,IF(TODAY()&gt;EOMONTH(V$278,0),HLOOKUP(""Close"",GOOGLEFINANCE($A291,""price"",EOMONTH(V$278,0)),2,FALSE()),(SUMIFS(Extrato!$C:$C,Extrato!$A:$A,""&lt;=""&amp;HLOOKUP(V$278,dds!$2:$4,3,FALSE()),Extrato!$B:$B,'Cadastro e Histó"&amp;"rico'!$A291)-SUMIFS(Extrato!$H:$H,Extrato!$F:$F,""&lt;=""&amp;HLOOKUP(V$278,dds!$2:$4,3,FALSE()),Extrato!$G:$G,'Cadastro e Histórico'!$A291))*V128)))"),0.0)</f>
        <v>0</v>
      </c>
      <c r="W291" s="448">
        <f>IFERROR(__xludf.DUMMYFUNCTION("ARRAYFORMULA(IF(OR($A291="""",$A291=0),0,IF(TODAY()&gt;EOMONTH(W$278,0),HLOOKUP(""Close"",GOOGLEFINANCE($A291,""price"",EOMONTH(W$278,0)),2,FALSE()),(SUMIFS(Extrato!$C:$C,Extrato!$A:$A,""&lt;=""&amp;HLOOKUP(W$278,dds!$2:$4,3,FALSE()),Extrato!$B:$B,'Cadastro e Histó"&amp;"rico'!$A291)-SUMIFS(Extrato!$H:$H,Extrato!$F:$F,""&lt;=""&amp;HLOOKUP(W$278,dds!$2:$4,3,FALSE()),Extrato!$G:$G,'Cadastro e Histórico'!$A291))*W128)))"),0.0)</f>
        <v>0</v>
      </c>
      <c r="X291" s="448">
        <f>IFERROR(__xludf.DUMMYFUNCTION("ARRAYFORMULA(IF(OR($A291="""",$A291=0),0,IF(TODAY()&gt;EOMONTH(X$278,0),HLOOKUP(""Close"",GOOGLEFINANCE($A291,""price"",EOMONTH(X$278,0)),2,FALSE()),(SUMIFS(Extrato!$C:$C,Extrato!$A:$A,""&lt;=""&amp;HLOOKUP(X$278,dds!$2:$4,3,FALSE()),Extrato!$B:$B,'Cadastro e Histó"&amp;"rico'!$A291)-SUMIFS(Extrato!$H:$H,Extrato!$F:$F,""&lt;=""&amp;HLOOKUP(X$278,dds!$2:$4,3,FALSE()),Extrato!$G:$G,'Cadastro e Histórico'!$A291))*X128)))"),0.0)</f>
        <v>0</v>
      </c>
      <c r="Y291" s="448">
        <f>IFERROR(__xludf.DUMMYFUNCTION("ARRAYFORMULA(IF(OR($A291="""",$A291=0),0,IF(TODAY()&gt;EOMONTH(Y$278,0),HLOOKUP(""Close"",GOOGLEFINANCE($A291,""price"",EOMONTH(Y$278,0)),2,FALSE()),(SUMIFS(Extrato!$C:$C,Extrato!$A:$A,""&lt;=""&amp;HLOOKUP(Y$278,dds!$2:$4,3,FALSE()),Extrato!$B:$B,'Cadastro e Histó"&amp;"rico'!$A291)-SUMIFS(Extrato!$H:$H,Extrato!$F:$F,""&lt;=""&amp;HLOOKUP(Y$278,dds!$2:$4,3,FALSE()),Extrato!$G:$G,'Cadastro e Histórico'!$A291))*Y128)))"),0.0)</f>
        <v>0</v>
      </c>
      <c r="Z291" s="448">
        <f>IFERROR(__xludf.DUMMYFUNCTION("ARRAYFORMULA(IF(OR($A291="""",$A291=0),0,IF(TODAY()&gt;EOMONTH(Z$278,0),HLOOKUP(""Close"",GOOGLEFINANCE($A291,""price"",EOMONTH(Z$278,0)),2,FALSE()),(SUMIFS(Extrato!$C:$C,Extrato!$A:$A,""&lt;=""&amp;HLOOKUP(Z$278,dds!$2:$4,3,FALSE()),Extrato!$B:$B,'Cadastro e Histó"&amp;"rico'!$A291)-SUMIFS(Extrato!$H:$H,Extrato!$F:$F,""&lt;=""&amp;HLOOKUP(Z$278,dds!$2:$4,3,FALSE()),Extrato!$G:$G,'Cadastro e Histórico'!$A291))*Z128)))"),0.0)</f>
        <v>0</v>
      </c>
      <c r="AA291" s="448">
        <f>IFERROR(__xludf.DUMMYFUNCTION("ARRAYFORMULA(IF(OR($A291="""",$A291=0),0,IF(TODAY()&gt;EOMONTH(AA$278,0),HLOOKUP(""Close"",GOOGLEFINANCE($A291,""price"",EOMONTH(AA$278,0)),2,FALSE()),(SUMIFS(Extrato!$C:$C,Extrato!$A:$A,""&lt;=""&amp;HLOOKUP(AA$278,dds!$2:$4,3,FALSE()),Extrato!$B:$B,'Cadastro e Hi"&amp;"stórico'!$A291)-SUMIFS(Extrato!$H:$H,Extrato!$F:$F,""&lt;=""&amp;HLOOKUP(AA$278,dds!$2:$4,3,FALSE()),Extrato!$G:$G,'Cadastro e Histórico'!$A291))*AA128)))"),0.0)</f>
        <v>0</v>
      </c>
      <c r="AB291" s="448">
        <f>IFERROR(__xludf.DUMMYFUNCTION("ARRAYFORMULA(IF(OR($A291="""",$A291=0),0,IF(TODAY()&gt;EOMONTH(AB$278,0),HLOOKUP(""Close"",GOOGLEFINANCE($A291,""price"",EOMONTH(AB$278,0)),2,FALSE()),(SUMIFS(Extrato!$C:$C,Extrato!$A:$A,""&lt;=""&amp;HLOOKUP(AB$278,dds!$2:$4,3,FALSE()),Extrato!$B:$B,'Cadastro e Hi"&amp;"stórico'!$A291)-SUMIFS(Extrato!$H:$H,Extrato!$F:$F,""&lt;=""&amp;HLOOKUP(AB$278,dds!$2:$4,3,FALSE()),Extrato!$G:$G,'Cadastro e Histórico'!$A291))*AB128)))"),0.0)</f>
        <v>0</v>
      </c>
      <c r="AC291" s="448">
        <f>IFERROR(__xludf.DUMMYFUNCTION("ARRAYFORMULA(IF(OR($A291="""",$A291=0),0,IF(TODAY()&gt;EOMONTH(AC$278,0),HLOOKUP(""Close"",GOOGLEFINANCE($A291,""price"",EOMONTH(AC$278,0)),2,FALSE()),(SUMIFS(Extrato!$C:$C,Extrato!$A:$A,""&lt;=""&amp;HLOOKUP(AC$278,dds!$2:$4,3,FALSE()),Extrato!$B:$B,'Cadastro e Hi"&amp;"stórico'!$A291)-SUMIFS(Extrato!$H:$H,Extrato!$F:$F,""&lt;=""&amp;HLOOKUP(AC$278,dds!$2:$4,3,FALSE()),Extrato!$G:$G,'Cadastro e Histórico'!$A291))*AC128)))"),0.0)</f>
        <v>0</v>
      </c>
      <c r="AD291" s="448">
        <f>IFERROR(__xludf.DUMMYFUNCTION("ARRAYFORMULA(IF(OR($A291="""",$A291=0),0,IF(TODAY()&gt;EOMONTH(AD$278,0),HLOOKUP(""Close"",GOOGLEFINANCE($A291,""price"",EOMONTH(AD$278,0)),2,FALSE()),(SUMIFS(Extrato!$C:$C,Extrato!$A:$A,""&lt;=""&amp;HLOOKUP(AD$278,dds!$2:$4,3,FALSE()),Extrato!$B:$B,'Cadastro e Hi"&amp;"stórico'!$A291)-SUMIFS(Extrato!$H:$H,Extrato!$F:$F,""&lt;=""&amp;HLOOKUP(AD$278,dds!$2:$4,3,FALSE()),Extrato!$G:$G,'Cadastro e Histórico'!$A291))*AD128)))"),0.0)</f>
        <v>0</v>
      </c>
      <c r="AE291" s="448">
        <f>IFERROR(__xludf.DUMMYFUNCTION("ARRAYFORMULA(IF(OR($A291="""",$A291=0),0,IF(TODAY()&gt;EOMONTH(AE$278,0),HLOOKUP(""Close"",GOOGLEFINANCE($A291,""price"",EOMONTH(AE$278,0)),2,FALSE()),(SUMIFS(Extrato!$C:$C,Extrato!$A:$A,""&lt;=""&amp;HLOOKUP(AE$278,dds!$2:$4,3,FALSE()),Extrato!$B:$B,'Cadastro e Hi"&amp;"stórico'!$A291)-SUMIFS(Extrato!$H:$H,Extrato!$F:$F,""&lt;=""&amp;HLOOKUP(AE$278,dds!$2:$4,3,FALSE()),Extrato!$G:$G,'Cadastro e Histórico'!$A291))*AE128)))"),0.0)</f>
        <v>0</v>
      </c>
      <c r="AF291" s="448">
        <f>IFERROR(__xludf.DUMMYFUNCTION("ARRAYFORMULA(IF(OR($A291="""",$A291=0),0,IF(TODAY()&gt;EOMONTH(AF$278,0),HLOOKUP(""Close"",GOOGLEFINANCE($A291,""price"",EOMONTH(AF$278,0)),2,FALSE()),(SUMIFS(Extrato!$C:$C,Extrato!$A:$A,""&lt;=""&amp;HLOOKUP(AF$278,dds!$2:$4,3,FALSE()),Extrato!$B:$B,'Cadastro e Hi"&amp;"stórico'!$A291)-SUMIFS(Extrato!$H:$H,Extrato!$F:$F,""&lt;=""&amp;HLOOKUP(AF$278,dds!$2:$4,3,FALSE()),Extrato!$G:$G,'Cadastro e Histórico'!$A291))*AF128)))"),0.0)</f>
        <v>0</v>
      </c>
      <c r="AG291" s="448">
        <f>IFERROR(__xludf.DUMMYFUNCTION("ARRAYFORMULA(IF(OR($A291="""",$A291=0),0,IF(TODAY()&gt;EOMONTH(AG$278,0),HLOOKUP(""Close"",GOOGLEFINANCE($A291,""price"",EOMONTH(AG$278,0)),2,FALSE()),(SUMIFS(Extrato!$C:$C,Extrato!$A:$A,""&lt;=""&amp;HLOOKUP(AG$278,dds!$2:$4,3,FALSE()),Extrato!$B:$B,'Cadastro e Hi"&amp;"stórico'!$A291)-SUMIFS(Extrato!$H:$H,Extrato!$F:$F,""&lt;=""&amp;HLOOKUP(AG$278,dds!$2:$4,3,FALSE()),Extrato!$G:$G,'Cadastro e Histórico'!$A291))*AG128)))"),0.0)</f>
        <v>0</v>
      </c>
      <c r="AH291" s="448">
        <f>IFERROR(__xludf.DUMMYFUNCTION("ARRAYFORMULA(IF(OR($A291="""",$A291=0),0,IF(TODAY()&gt;EOMONTH(AH$278,0),HLOOKUP(""Close"",GOOGLEFINANCE($A291,""price"",EOMONTH(AH$278,0)),2,FALSE()),(SUMIFS(Extrato!$C:$C,Extrato!$A:$A,""&lt;=""&amp;HLOOKUP(AH$278,dds!$2:$4,3,FALSE()),Extrato!$B:$B,'Cadastro e Hi"&amp;"stórico'!$A291)-SUMIFS(Extrato!$H:$H,Extrato!$F:$F,""&lt;=""&amp;HLOOKUP(AH$278,dds!$2:$4,3,FALSE()),Extrato!$G:$G,'Cadastro e Histórico'!$A291))*AH128)))"),0.0)</f>
        <v>0</v>
      </c>
      <c r="AI291" s="448">
        <f>IFERROR(__xludf.DUMMYFUNCTION("ARRAYFORMULA(IF(OR($A291="""",$A291=0),0,IF(TODAY()&gt;EOMONTH(AI$278,0),HLOOKUP(""Close"",GOOGLEFINANCE($A291,""price"",EOMONTH(AI$278,0)),2,FALSE()),(SUMIFS(Extrato!$C:$C,Extrato!$A:$A,""&lt;=""&amp;HLOOKUP(AI$278,dds!$2:$4,3,FALSE()),Extrato!$B:$B,'Cadastro e Hi"&amp;"stórico'!$A291)-SUMIFS(Extrato!$H:$H,Extrato!$F:$F,""&lt;=""&amp;HLOOKUP(AI$278,dds!$2:$4,3,FALSE()),Extrato!$G:$G,'Cadastro e Histórico'!$A291))*AI128)))"),0.0)</f>
        <v>0</v>
      </c>
      <c r="AJ291" s="448">
        <f>IFERROR(__xludf.DUMMYFUNCTION("ARRAYFORMULA(IF(OR($A291="""",$A291=0),0,IF(TODAY()&gt;EOMONTH(AJ$278,0),HLOOKUP(""Close"",GOOGLEFINANCE($A291,""price"",EOMONTH(AJ$278,0)),2,FALSE()),(SUMIFS(Extrato!$C:$C,Extrato!$A:$A,""&lt;=""&amp;HLOOKUP(AJ$278,dds!$2:$4,3,FALSE()),Extrato!$B:$B,'Cadastro e Hi"&amp;"stórico'!$A291)-SUMIFS(Extrato!$H:$H,Extrato!$F:$F,""&lt;=""&amp;HLOOKUP(AJ$278,dds!$2:$4,3,FALSE()),Extrato!$G:$G,'Cadastro e Histórico'!$A291))*AJ128)))"),0.0)</f>
        <v>0</v>
      </c>
      <c r="AK291" s="448">
        <f>IFERROR(__xludf.DUMMYFUNCTION("ARRAYFORMULA(IF(OR($A291="""",$A291=0),0,IF(TODAY()&gt;EOMONTH(AK$278,0),HLOOKUP(""Close"",GOOGLEFINANCE($A291,""price"",EOMONTH(AK$278,0)),2,FALSE()),(SUMIFS(Extrato!$C:$C,Extrato!$A:$A,""&lt;=""&amp;HLOOKUP(AK$278,dds!$2:$4,3,FALSE()),Extrato!$B:$B,'Cadastro e Hi"&amp;"stórico'!$A291)-SUMIFS(Extrato!$H:$H,Extrato!$F:$F,""&lt;=""&amp;HLOOKUP(AK$278,dds!$2:$4,3,FALSE()),Extrato!$G:$G,'Cadastro e Histórico'!$A291))*AK128)))"),0.0)</f>
        <v>0</v>
      </c>
      <c r="AL291" s="448">
        <f>IFERROR(__xludf.DUMMYFUNCTION("ARRAYFORMULA(IF(OR($A291="""",$A291=0),0,IF(TODAY()&gt;EOMONTH(AL$278,0),HLOOKUP(""Close"",GOOGLEFINANCE($A291,""price"",EOMONTH(AL$278,0)),2,FALSE()),(SUMIFS(Extrato!$C:$C,Extrato!$A:$A,""&lt;=""&amp;HLOOKUP(AL$278,dds!$2:$4,3,FALSE()),Extrato!$B:$B,'Cadastro e Hi"&amp;"stórico'!$A291)-SUMIFS(Extrato!$H:$H,Extrato!$F:$F,""&lt;=""&amp;HLOOKUP(AL$278,dds!$2:$4,3,FALSE()),Extrato!$G:$G,'Cadastro e Histórico'!$A291))*AL128)))"),0.0)</f>
        <v>0</v>
      </c>
      <c r="AM291" s="448">
        <f>IFERROR(__xludf.DUMMYFUNCTION("ARRAYFORMULA(IF(OR($A291="""",$A291=0),0,IF(TODAY()&gt;EOMONTH(AM$278,0),HLOOKUP(""Close"",GOOGLEFINANCE($A291,""price"",EOMONTH(AM$278,0)),2,FALSE()),(SUMIFS(Extrato!$C:$C,Extrato!$A:$A,""&lt;=""&amp;HLOOKUP(AM$278,dds!$2:$4,3,FALSE()),Extrato!$B:$B,'Cadastro e Hi"&amp;"stórico'!$A291)-SUMIFS(Extrato!$H:$H,Extrato!$F:$F,""&lt;=""&amp;HLOOKUP(AM$278,dds!$2:$4,3,FALSE()),Extrato!$G:$G,'Cadastro e Histórico'!$A291))*AM128)))"),0.0)</f>
        <v>0</v>
      </c>
      <c r="AN291" s="448">
        <f>IFERROR(__xludf.DUMMYFUNCTION("ARRAYFORMULA(IF(OR($A291="""",$A291=0),0,IF(TODAY()&gt;EOMONTH(AN$278,0),HLOOKUP(""Close"",GOOGLEFINANCE($A291,""price"",EOMONTH(AN$278,0)),2,FALSE()),(SUMIFS(Extrato!$C:$C,Extrato!$A:$A,""&lt;=""&amp;HLOOKUP(AN$278,dds!$2:$4,3,FALSE()),Extrato!$B:$B,'Cadastro e Hi"&amp;"stórico'!$A291)-SUMIFS(Extrato!$H:$H,Extrato!$F:$F,""&lt;=""&amp;HLOOKUP(AN$278,dds!$2:$4,3,FALSE()),Extrato!$G:$G,'Cadastro e Histórico'!$A291))*AN128)))"),0.0)</f>
        <v>0</v>
      </c>
      <c r="AO291" s="448">
        <f>IFERROR(__xludf.DUMMYFUNCTION("ARRAYFORMULA(IF(OR($A291="""",$A291=0),0,IF(TODAY()&gt;EOMONTH(AO$278,0),HLOOKUP(""Close"",GOOGLEFINANCE($A291,""price"",EOMONTH(AO$278,0)),2,FALSE()),(SUMIFS(Extrato!$C:$C,Extrato!$A:$A,""&lt;=""&amp;HLOOKUP(AO$278,dds!$2:$4,3,FALSE()),Extrato!$B:$B,'Cadastro e Hi"&amp;"stórico'!$A291)-SUMIFS(Extrato!$H:$H,Extrato!$F:$F,""&lt;=""&amp;HLOOKUP(AO$278,dds!$2:$4,3,FALSE()),Extrato!$G:$G,'Cadastro e Histórico'!$A291))*AO128)))"),0.0)</f>
        <v>0</v>
      </c>
      <c r="AP291" s="448">
        <f>IFERROR(__xludf.DUMMYFUNCTION("ARRAYFORMULA(IF(OR($A291="""",$A291=0),0,IF(TODAY()&gt;EOMONTH(AP$278,0),HLOOKUP(""Close"",GOOGLEFINANCE($A291,""price"",EOMONTH(AP$278,0)),2,FALSE()),(SUMIFS(Extrato!$C:$C,Extrato!$A:$A,""&lt;=""&amp;HLOOKUP(AP$278,dds!$2:$4,3,FALSE()),Extrato!$B:$B,'Cadastro e Hi"&amp;"stórico'!$A291)-SUMIFS(Extrato!$H:$H,Extrato!$F:$F,""&lt;=""&amp;HLOOKUP(AP$278,dds!$2:$4,3,FALSE()),Extrato!$G:$G,'Cadastro e Histórico'!$A291))*AP128)))"),0.0)</f>
        <v>0</v>
      </c>
      <c r="AQ291" s="448">
        <f>IFERROR(__xludf.DUMMYFUNCTION("ARRAYFORMULA(IF(OR($A291="""",$A291=0),0,IF(TODAY()&gt;EOMONTH(AQ$278,0),HLOOKUP(""Close"",GOOGLEFINANCE($A291,""price"",EOMONTH(AQ$278,0)),2,FALSE()),(SUMIFS(Extrato!$C:$C,Extrato!$A:$A,""&lt;=""&amp;HLOOKUP(AQ$278,dds!$2:$4,3,FALSE()),Extrato!$B:$B,'Cadastro e Hi"&amp;"stórico'!$A291)-SUMIFS(Extrato!$H:$H,Extrato!$F:$F,""&lt;=""&amp;HLOOKUP(AQ$278,dds!$2:$4,3,FALSE()),Extrato!$G:$G,'Cadastro e Histórico'!$A291))*AQ128)))"),0.0)</f>
        <v>0</v>
      </c>
      <c r="AR291" s="448">
        <f>IFERROR(__xludf.DUMMYFUNCTION("ARRAYFORMULA(IF(OR($A291="""",$A291=0),0,IF(TODAY()&gt;EOMONTH(AR$278,0),HLOOKUP(""Close"",GOOGLEFINANCE($A291,""price"",EOMONTH(AR$278,0)),2,FALSE()),(SUMIFS(Extrato!$C:$C,Extrato!$A:$A,""&lt;=""&amp;HLOOKUP(AR$278,dds!$2:$4,3,FALSE()),Extrato!$B:$B,'Cadastro e Hi"&amp;"stórico'!$A291)-SUMIFS(Extrato!$H:$H,Extrato!$F:$F,""&lt;=""&amp;HLOOKUP(AR$278,dds!$2:$4,3,FALSE()),Extrato!$G:$G,'Cadastro e Histórico'!$A291))*AR128)))"),0.0)</f>
        <v>0</v>
      </c>
      <c r="AS291" s="448">
        <f>IFERROR(__xludf.DUMMYFUNCTION("ARRAYFORMULA(IF(OR($A291="""",$A291=0),0,IF(TODAY()&gt;EOMONTH(AS$278,0),HLOOKUP(""Close"",GOOGLEFINANCE($A291,""price"",EOMONTH(AS$278,0)),2,FALSE()),(SUMIFS(Extrato!$C:$C,Extrato!$A:$A,""&lt;=""&amp;HLOOKUP(AS$278,dds!$2:$4,3,FALSE()),Extrato!$B:$B,'Cadastro e Hi"&amp;"stórico'!$A291)-SUMIFS(Extrato!$H:$H,Extrato!$F:$F,""&lt;=""&amp;HLOOKUP(AS$278,dds!$2:$4,3,FALSE()),Extrato!$G:$G,'Cadastro e Histórico'!$A291))*AS128)))"),0.0)</f>
        <v>0</v>
      </c>
      <c r="AT291" s="448">
        <f>IFERROR(__xludf.DUMMYFUNCTION("ARRAYFORMULA(IF(OR($A291="""",$A291=0),0,IF(TODAY()&gt;EOMONTH(AT$278,0),HLOOKUP(""Close"",GOOGLEFINANCE($A291,""price"",EOMONTH(AT$278,0)),2,FALSE()),(SUMIFS(Extrato!$C:$C,Extrato!$A:$A,""&lt;=""&amp;HLOOKUP(AT$278,dds!$2:$4,3,FALSE()),Extrato!$B:$B,'Cadastro e Hi"&amp;"stórico'!$A291)-SUMIFS(Extrato!$H:$H,Extrato!$F:$F,""&lt;=""&amp;HLOOKUP(AT$278,dds!$2:$4,3,FALSE()),Extrato!$G:$G,'Cadastro e Histórico'!$A291))*AT128)))"),0.0)</f>
        <v>0</v>
      </c>
      <c r="AU291" s="448">
        <f>IFERROR(__xludf.DUMMYFUNCTION("ARRAYFORMULA(IF(OR($A291="""",$A291=0),0,IF(TODAY()&gt;EOMONTH(AU$278,0),HLOOKUP(""Close"",GOOGLEFINANCE($A291,""price"",EOMONTH(AU$278,0)),2,FALSE()),(SUMIFS(Extrato!$C:$C,Extrato!$A:$A,""&lt;=""&amp;HLOOKUP(AU$278,dds!$2:$4,3,FALSE()),Extrato!$B:$B,'Cadastro e Hi"&amp;"stórico'!$A291)-SUMIFS(Extrato!$H:$H,Extrato!$F:$F,""&lt;=""&amp;HLOOKUP(AU$278,dds!$2:$4,3,FALSE()),Extrato!$G:$G,'Cadastro e Histórico'!$A291))*AU128)))"),0.0)</f>
        <v>0</v>
      </c>
      <c r="AV291" s="448">
        <f>IFERROR(__xludf.DUMMYFUNCTION("ARRAYFORMULA(IF(OR($A291="""",$A291=0),0,IF(TODAY()&gt;EOMONTH(AV$278,0),HLOOKUP(""Close"",GOOGLEFINANCE($A291,""price"",EOMONTH(AV$278,0)),2,FALSE()),(SUMIFS(Extrato!$C:$C,Extrato!$A:$A,""&lt;=""&amp;HLOOKUP(AV$278,dds!$2:$4,3,FALSE()),Extrato!$B:$B,'Cadastro e Hi"&amp;"stórico'!$A291)-SUMIFS(Extrato!$H:$H,Extrato!$F:$F,""&lt;=""&amp;HLOOKUP(AV$278,dds!$2:$4,3,FALSE()),Extrato!$G:$G,'Cadastro e Histórico'!$A291))*AV128)))"),0.0)</f>
        <v>0</v>
      </c>
      <c r="AW291" s="448">
        <f>IFERROR(__xludf.DUMMYFUNCTION("ARRAYFORMULA(IF(OR($A291="""",$A291=0),0,IF(TODAY()&gt;EOMONTH(AW$278,0),HLOOKUP(""Close"",GOOGLEFINANCE($A291,""price"",EOMONTH(AW$278,0)),2,FALSE()),(SUMIFS(Extrato!$C:$C,Extrato!$A:$A,""&lt;=""&amp;HLOOKUP(AW$278,dds!$2:$4,3,FALSE()),Extrato!$B:$B,'Cadastro e Hi"&amp;"stórico'!$A291)-SUMIFS(Extrato!$H:$H,Extrato!$F:$F,""&lt;=""&amp;HLOOKUP(AW$278,dds!$2:$4,3,FALSE()),Extrato!$G:$G,'Cadastro e Histórico'!$A291))*AW128)))"),0.0)</f>
        <v>0</v>
      </c>
      <c r="AX291" s="448">
        <f>IFERROR(__xludf.DUMMYFUNCTION("ARRAYFORMULA(IF(OR($A291="""",$A291=0),0,IF(TODAY()&gt;EOMONTH(AX$278,0),HLOOKUP(""Close"",GOOGLEFINANCE($A291,""price"",EOMONTH(AX$278,0)),2,FALSE()),(SUMIFS(Extrato!$C:$C,Extrato!$A:$A,""&lt;=""&amp;HLOOKUP(AX$278,dds!$2:$4,3,FALSE()),Extrato!$B:$B,'Cadastro e Hi"&amp;"stórico'!$A291)-SUMIFS(Extrato!$H:$H,Extrato!$F:$F,""&lt;=""&amp;HLOOKUP(AX$278,dds!$2:$4,3,FALSE()),Extrato!$G:$G,'Cadastro e Histórico'!$A291))*AX128)))"),0.0)</f>
        <v>0</v>
      </c>
      <c r="AY291" s="448">
        <f>IFERROR(__xludf.DUMMYFUNCTION("ARRAYFORMULA(IF(OR($A291="""",$A291=0),0,IF(TODAY()&gt;EOMONTH(AY$278,0),HLOOKUP(""Close"",GOOGLEFINANCE($A291,""price"",EOMONTH(AY$278,0)),2,FALSE()),(SUMIFS(Extrato!$C:$C,Extrato!$A:$A,""&lt;=""&amp;HLOOKUP(AY$278,dds!$2:$4,3,FALSE()),Extrato!$B:$B,'Cadastro e Hi"&amp;"stórico'!$A291)-SUMIFS(Extrato!$H:$H,Extrato!$F:$F,""&lt;=""&amp;HLOOKUP(AY$278,dds!$2:$4,3,FALSE()),Extrato!$G:$G,'Cadastro e Histórico'!$A291))*AY128)))"),0.0)</f>
        <v>0</v>
      </c>
      <c r="AZ291" s="448">
        <f>IFERROR(__xludf.DUMMYFUNCTION("ARRAYFORMULA(IF(OR($A291="""",$A291=0),0,IF(TODAY()&gt;EOMONTH(AZ$278,0),HLOOKUP(""Close"",GOOGLEFINANCE($A291,""price"",EOMONTH(AZ$278,0)),2,FALSE()),(SUMIFS(Extrato!$C:$C,Extrato!$A:$A,""&lt;=""&amp;HLOOKUP(AZ$278,dds!$2:$4,3,FALSE()),Extrato!$B:$B,'Cadastro e Hi"&amp;"stórico'!$A291)-SUMIFS(Extrato!$H:$H,Extrato!$F:$F,""&lt;=""&amp;HLOOKUP(AZ$278,dds!$2:$4,3,FALSE()),Extrato!$G:$G,'Cadastro e Histórico'!$A291))*AZ128)))"),0.0)</f>
        <v>0</v>
      </c>
      <c r="BA291" s="448">
        <f>IFERROR(__xludf.DUMMYFUNCTION("ARRAYFORMULA(IF(OR($A291="""",$A291=0),0,IF(TODAY()&gt;EOMONTH(BA$278,0),HLOOKUP(""Close"",GOOGLEFINANCE($A291,""price"",EOMONTH(BA$278,0)),2,FALSE()),(SUMIFS(Extrato!$C:$C,Extrato!$A:$A,""&lt;=""&amp;HLOOKUP(BA$278,dds!$2:$4,3,FALSE()),Extrato!$B:$B,'Cadastro e Hi"&amp;"stórico'!$A291)-SUMIFS(Extrato!$H:$H,Extrato!$F:$F,""&lt;=""&amp;HLOOKUP(BA$278,dds!$2:$4,3,FALSE()),Extrato!$G:$G,'Cadastro e Histórico'!$A291))*BA128)))"),0.0)</f>
        <v>0</v>
      </c>
      <c r="BB291" s="448">
        <f>IFERROR(__xludf.DUMMYFUNCTION("ARRAYFORMULA(IF(OR($A291="""",$A291=0),0,IF(TODAY()&gt;EOMONTH(BB$278,0),HLOOKUP(""Close"",GOOGLEFINANCE($A291,""price"",EOMONTH(BB$278,0)),2,FALSE()),(SUMIFS(Extrato!$C:$C,Extrato!$A:$A,""&lt;=""&amp;HLOOKUP(BB$278,dds!$2:$4,3,FALSE()),Extrato!$B:$B,'Cadastro e Hi"&amp;"stórico'!$A291)-SUMIFS(Extrato!$H:$H,Extrato!$F:$F,""&lt;=""&amp;HLOOKUP(BB$278,dds!$2:$4,3,FALSE()),Extrato!$G:$G,'Cadastro e Histórico'!$A291))*BB128)))"),0.0)</f>
        <v>0</v>
      </c>
      <c r="BC291" s="448">
        <f>IFERROR(__xludf.DUMMYFUNCTION("ARRAYFORMULA(IF(OR($A291="""",$A291=0),0,IF(TODAY()&gt;EOMONTH(BC$278,0),HLOOKUP(""Close"",GOOGLEFINANCE($A291,""price"",EOMONTH(BC$278,0)),2,FALSE()),(SUMIFS(Extrato!$C:$C,Extrato!$A:$A,""&lt;=""&amp;HLOOKUP(BC$278,dds!$2:$4,3,FALSE()),Extrato!$B:$B,'Cadastro e Hi"&amp;"stórico'!$A291)-SUMIFS(Extrato!$H:$H,Extrato!$F:$F,""&lt;=""&amp;HLOOKUP(BC$278,dds!$2:$4,3,FALSE()),Extrato!$G:$G,'Cadastro e Histórico'!$A291))*BC128)))"),0.0)</f>
        <v>0</v>
      </c>
      <c r="BD291" s="448">
        <f>IFERROR(__xludf.DUMMYFUNCTION("ARRAYFORMULA(IF(OR($A291="""",$A291=0),0,IF(TODAY()&gt;EOMONTH(BD$278,0),HLOOKUP(""Close"",GOOGLEFINANCE($A291,""price"",EOMONTH(BD$278,0)),2,FALSE()),(SUMIFS(Extrato!$C:$C,Extrato!$A:$A,""&lt;=""&amp;HLOOKUP(BD$278,dds!$2:$4,3,FALSE()),Extrato!$B:$B,'Cadastro e Hi"&amp;"stórico'!$A291)-SUMIFS(Extrato!$H:$H,Extrato!$F:$F,""&lt;=""&amp;HLOOKUP(BD$278,dds!$2:$4,3,FALSE()),Extrato!$G:$G,'Cadastro e Histórico'!$A291))*BD128)))"),0.0)</f>
        <v>0</v>
      </c>
      <c r="BE291" s="448">
        <f>IFERROR(__xludf.DUMMYFUNCTION("ARRAYFORMULA(IF(OR($A291="""",$A291=0),0,IF(TODAY()&gt;EOMONTH(BE$278,0),HLOOKUP(""Close"",GOOGLEFINANCE($A291,""price"",EOMONTH(BE$278,0)),2,FALSE()),(SUMIFS(Extrato!$C:$C,Extrato!$A:$A,""&lt;=""&amp;HLOOKUP(BE$278,dds!$2:$4,3,FALSE()),Extrato!$B:$B,'Cadastro e Hi"&amp;"stórico'!$A291)-SUMIFS(Extrato!$H:$H,Extrato!$F:$F,""&lt;=""&amp;HLOOKUP(BE$278,dds!$2:$4,3,FALSE()),Extrato!$G:$G,'Cadastro e Histórico'!$A291))*BE128)))"),0.0)</f>
        <v>0</v>
      </c>
      <c r="BF291" s="448">
        <f>IFERROR(__xludf.DUMMYFUNCTION("ARRAYFORMULA(IF(OR($A291="""",$A291=0),0,IF(TODAY()&gt;EOMONTH(BF$278,0),HLOOKUP(""Close"",GOOGLEFINANCE($A291,""price"",EOMONTH(BF$278,0)),2,FALSE()),(SUMIFS(Extrato!$C:$C,Extrato!$A:$A,""&lt;=""&amp;HLOOKUP(BF$278,dds!$2:$4,3,FALSE()),Extrato!$B:$B,'Cadastro e Hi"&amp;"stórico'!$A291)-SUMIFS(Extrato!$H:$H,Extrato!$F:$F,""&lt;=""&amp;HLOOKUP(BF$278,dds!$2:$4,3,FALSE()),Extrato!$G:$G,'Cadastro e Histórico'!$A291))*BF128)))"),0.0)</f>
        <v>0</v>
      </c>
      <c r="BG291" s="448">
        <f>IFERROR(__xludf.DUMMYFUNCTION("ARRAYFORMULA(IF(OR($A291="""",$A291=0),0,IF(TODAY()&gt;EOMONTH(BG$278,0),HLOOKUP(""Close"",GOOGLEFINANCE($A291,""price"",EOMONTH(BG$278,0)),2,FALSE()),(SUMIFS(Extrato!$C:$C,Extrato!$A:$A,""&lt;=""&amp;HLOOKUP(BG$278,dds!$2:$4,3,FALSE()),Extrato!$B:$B,'Cadastro e Hi"&amp;"stórico'!$A291)-SUMIFS(Extrato!$H:$H,Extrato!$F:$F,""&lt;=""&amp;HLOOKUP(BG$278,dds!$2:$4,3,FALSE()),Extrato!$G:$G,'Cadastro e Histórico'!$A291))*BG128)))"),0.0)</f>
        <v>0</v>
      </c>
      <c r="BH291" s="448">
        <f>IFERROR(__xludf.DUMMYFUNCTION("ARRAYFORMULA(IF(OR($A291="""",$A291=0),0,IF(TODAY()&gt;EOMONTH(BH$278,0),HLOOKUP(""Close"",GOOGLEFINANCE($A291,""price"",EOMONTH(BH$278,0)),2,FALSE()),(SUMIFS(Extrato!$C:$C,Extrato!$A:$A,""&lt;=""&amp;HLOOKUP(BH$278,dds!$2:$4,3,FALSE()),Extrato!$B:$B,'Cadastro e Hi"&amp;"stórico'!$A291)-SUMIFS(Extrato!$H:$H,Extrato!$F:$F,""&lt;=""&amp;HLOOKUP(BH$278,dds!$2:$4,3,FALSE()),Extrato!$G:$G,'Cadastro e Histórico'!$A291))*BH128)))"),0.0)</f>
        <v>0</v>
      </c>
      <c r="BI291" s="448">
        <f>IFERROR(__xludf.DUMMYFUNCTION("ARRAYFORMULA(IF(OR($A291="""",$A291=0),0,IF(TODAY()&gt;EOMONTH(BI$278,0),HLOOKUP(""Close"",GOOGLEFINANCE($A291,""price"",EOMONTH(BI$278,0)),2,FALSE()),(SUMIFS(Extrato!$C:$C,Extrato!$A:$A,""&lt;=""&amp;HLOOKUP(BI$278,dds!$2:$4,3,FALSE()),Extrato!$B:$B,'Cadastro e Hi"&amp;"stórico'!$A291)-SUMIFS(Extrato!$H:$H,Extrato!$F:$F,""&lt;=""&amp;HLOOKUP(BI$278,dds!$2:$4,3,FALSE()),Extrato!$G:$G,'Cadastro e Histórico'!$A291))*BI128)))"),0.0)</f>
        <v>0</v>
      </c>
      <c r="BJ291" s="448">
        <f>IFERROR(__xludf.DUMMYFUNCTION("ARRAYFORMULA(IF(OR($A291="""",$A291=0),0,IF(TODAY()&gt;EOMONTH(BJ$278,0),HLOOKUP(""Close"",GOOGLEFINANCE($A291,""price"",EOMONTH(BJ$278,0)),2,FALSE()),(SUMIFS(Extrato!$C:$C,Extrato!$A:$A,""&lt;=""&amp;HLOOKUP(BJ$278,dds!$2:$4,3,FALSE()),Extrato!$B:$B,'Cadastro e Hi"&amp;"stórico'!$A291)-SUMIFS(Extrato!$H:$H,Extrato!$F:$F,""&lt;=""&amp;HLOOKUP(BJ$278,dds!$2:$4,3,FALSE()),Extrato!$G:$G,'Cadastro e Histórico'!$A291))*BJ128)))"),0.0)</f>
        <v>0</v>
      </c>
      <c r="BK291" s="448">
        <f>IFERROR(__xludf.DUMMYFUNCTION("ARRAYFORMULA(IF(OR($A291="""",$A291=0),0,IF(TODAY()&gt;EOMONTH(BK$278,0),HLOOKUP(""Close"",GOOGLEFINANCE($A291,""price"",EOMONTH(BK$278,0)),2,FALSE()),(SUMIFS(Extrato!$C:$C,Extrato!$A:$A,""&lt;=""&amp;HLOOKUP(BK$278,dds!$2:$4,3,FALSE()),Extrato!$B:$B,'Cadastro e Hi"&amp;"stórico'!$A291)-SUMIFS(Extrato!$H:$H,Extrato!$F:$F,""&lt;=""&amp;HLOOKUP(BK$278,dds!$2:$4,3,FALSE()),Extrato!$G:$G,'Cadastro e Histórico'!$A291))*BK128)))"),0.0)</f>
        <v>0</v>
      </c>
      <c r="BL291" s="448">
        <f>IFERROR(__xludf.DUMMYFUNCTION("ARRAYFORMULA(IF(OR($A291="""",$A291=0),0,IF(TODAY()&gt;EOMONTH(BL$278,0),HLOOKUP(""Close"",GOOGLEFINANCE($A291,""price"",EOMONTH(BL$278,0)),2,FALSE()),(SUMIFS(Extrato!$C:$C,Extrato!$A:$A,""&lt;=""&amp;HLOOKUP(BL$278,dds!$2:$4,3,FALSE()),Extrato!$B:$B,'Cadastro e Hi"&amp;"stórico'!$A291)-SUMIFS(Extrato!$H:$H,Extrato!$F:$F,""&lt;=""&amp;HLOOKUP(BL$278,dds!$2:$4,3,FALSE()),Extrato!$G:$G,'Cadastro e Histórico'!$A291))*BL128)))"),0.0)</f>
        <v>0</v>
      </c>
    </row>
    <row r="292" ht="14.25" customHeight="1">
      <c r="A292" s="450"/>
      <c r="B292" s="450"/>
      <c r="C292" s="440" t="str">
        <f t="shared" si="5"/>
        <v/>
      </c>
      <c r="D292" s="446"/>
      <c r="E292" s="448">
        <f>IFERROR(__xludf.DUMMYFUNCTION("ARRAYFORMULA(IF(OR($A292="""",$A292=0),0,IF(TODAY()&gt;EOMONTH(E$278,0),HLOOKUP(""Close"",GOOGLEFINANCE($A292,""price"",EOMONTH(E$278,0)),2,FALSE()),(SUMIFS(Extrato!$C:$C,Extrato!$A:$A,""&lt;=""&amp;HLOOKUP(E$278,dds!$2:$4,3,FALSE()),Extrato!$B:$B,'Cadastro e Histó"&amp;"rico'!$A292)-SUMIFS(Extrato!$H:$H,Extrato!$F:$F,""&lt;=""&amp;HLOOKUP(E$278,dds!$2:$4,3,FALSE()),Extrato!$G:$G,'Cadastro e Histórico'!$A292))*E129)))"),0.0)</f>
        <v>0</v>
      </c>
      <c r="F292" s="448">
        <f>IFERROR(__xludf.DUMMYFUNCTION("ARRAYFORMULA(IF(OR($A292="""",$A292=0),0,IF(TODAY()&gt;EOMONTH(F$278,0),HLOOKUP(""Close"",GOOGLEFINANCE($A292,""price"",EOMONTH(F$278,0)),2,FALSE()),(SUMIFS(Extrato!$C:$C,Extrato!$A:$A,""&lt;=""&amp;HLOOKUP(F$278,dds!$2:$4,3,FALSE()),Extrato!$B:$B,'Cadastro e Histó"&amp;"rico'!$A292)-SUMIFS(Extrato!$H:$H,Extrato!$F:$F,""&lt;=""&amp;HLOOKUP(F$278,dds!$2:$4,3,FALSE()),Extrato!$G:$G,'Cadastro e Histórico'!$A292))*F129)))"),0.0)</f>
        <v>0</v>
      </c>
      <c r="G292" s="448">
        <f>IFERROR(__xludf.DUMMYFUNCTION("ARRAYFORMULA(IF(OR($A292="""",$A292=0),0,IF(TODAY()&gt;EOMONTH(G$278,0),HLOOKUP(""Close"",GOOGLEFINANCE($A292,""price"",EOMONTH(G$278,0)),2,FALSE()),(SUMIFS(Extrato!$C:$C,Extrato!$A:$A,""&lt;=""&amp;HLOOKUP(G$278,dds!$2:$4,3,FALSE()),Extrato!$B:$B,'Cadastro e Histó"&amp;"rico'!$A292)-SUMIFS(Extrato!$H:$H,Extrato!$F:$F,""&lt;=""&amp;HLOOKUP(G$278,dds!$2:$4,3,FALSE()),Extrato!$G:$G,'Cadastro e Histórico'!$A292))*G129)))"),0.0)</f>
        <v>0</v>
      </c>
      <c r="H292" s="448">
        <f>IFERROR(__xludf.DUMMYFUNCTION("ARRAYFORMULA(IF(OR($A292="""",$A292=0),0,IF(TODAY()&gt;EOMONTH(H$278,0),HLOOKUP(""Close"",GOOGLEFINANCE($A292,""price"",EOMONTH(H$278,0)),2,FALSE()),(SUMIFS(Extrato!$C:$C,Extrato!$A:$A,""&lt;=""&amp;HLOOKUP(H$278,dds!$2:$4,3,FALSE()),Extrato!$B:$B,'Cadastro e Histó"&amp;"rico'!$A292)-SUMIFS(Extrato!$H:$H,Extrato!$F:$F,""&lt;=""&amp;HLOOKUP(H$278,dds!$2:$4,3,FALSE()),Extrato!$G:$G,'Cadastro e Histórico'!$A292))*H129)))"),0.0)</f>
        <v>0</v>
      </c>
      <c r="I292" s="448">
        <f>IFERROR(__xludf.DUMMYFUNCTION("ARRAYFORMULA(IF(OR($A292="""",$A292=0),0,IF(TODAY()&gt;EOMONTH(I$278,0),HLOOKUP(""Close"",GOOGLEFINANCE($A292,""price"",EOMONTH(I$278,0)),2,FALSE()),(SUMIFS(Extrato!$C:$C,Extrato!$A:$A,""&lt;=""&amp;HLOOKUP(I$278,dds!$2:$4,3,FALSE()),Extrato!$B:$B,'Cadastro e Histó"&amp;"rico'!$A292)-SUMIFS(Extrato!$H:$H,Extrato!$F:$F,""&lt;=""&amp;HLOOKUP(I$278,dds!$2:$4,3,FALSE()),Extrato!$G:$G,'Cadastro e Histórico'!$A292))*I129)))"),0.0)</f>
        <v>0</v>
      </c>
      <c r="J292" s="448">
        <f>IFERROR(__xludf.DUMMYFUNCTION("ARRAYFORMULA(IF(OR($A292="""",$A292=0),0,IF(TODAY()&gt;EOMONTH(J$278,0),HLOOKUP(""Close"",GOOGLEFINANCE($A292,""price"",EOMONTH(J$278,0)),2,FALSE()),(SUMIFS(Extrato!$C:$C,Extrato!$A:$A,""&lt;=""&amp;HLOOKUP(J$278,dds!$2:$4,3,FALSE()),Extrato!$B:$B,'Cadastro e Histó"&amp;"rico'!$A292)-SUMIFS(Extrato!$H:$H,Extrato!$F:$F,""&lt;=""&amp;HLOOKUP(J$278,dds!$2:$4,3,FALSE()),Extrato!$G:$G,'Cadastro e Histórico'!$A292))*J129)))"),0.0)</f>
        <v>0</v>
      </c>
      <c r="K292" s="448">
        <f>IFERROR(__xludf.DUMMYFUNCTION("ARRAYFORMULA(IF(OR($A292="""",$A292=0),0,IF(TODAY()&gt;EOMONTH(K$278,0),HLOOKUP(""Close"",GOOGLEFINANCE($A292,""price"",EOMONTH(K$278,0)),2,FALSE()),(SUMIFS(Extrato!$C:$C,Extrato!$A:$A,""&lt;=""&amp;HLOOKUP(K$278,dds!$2:$4,3,FALSE()),Extrato!$B:$B,'Cadastro e Histó"&amp;"rico'!$A292)-SUMIFS(Extrato!$H:$H,Extrato!$F:$F,""&lt;=""&amp;HLOOKUP(K$278,dds!$2:$4,3,FALSE()),Extrato!$G:$G,'Cadastro e Histórico'!$A292))*K129)))"),0.0)</f>
        <v>0</v>
      </c>
      <c r="L292" s="448">
        <f>IFERROR(__xludf.DUMMYFUNCTION("ARRAYFORMULA(IF(OR($A292="""",$A292=0),0,IF(TODAY()&gt;EOMONTH(L$278,0),HLOOKUP(""Close"",GOOGLEFINANCE($A292,""price"",EOMONTH(L$278,0)),2,FALSE()),(SUMIFS(Extrato!$C:$C,Extrato!$A:$A,""&lt;=""&amp;HLOOKUP(L$278,dds!$2:$4,3,FALSE()),Extrato!$B:$B,'Cadastro e Histó"&amp;"rico'!$A292)-SUMIFS(Extrato!$H:$H,Extrato!$F:$F,""&lt;=""&amp;HLOOKUP(L$278,dds!$2:$4,3,FALSE()),Extrato!$G:$G,'Cadastro e Histórico'!$A292))*L129)))"),0.0)</f>
        <v>0</v>
      </c>
      <c r="M292" s="448">
        <f>IFERROR(__xludf.DUMMYFUNCTION("ARRAYFORMULA(IF(OR($A292="""",$A292=0),0,IF(TODAY()&gt;EOMONTH(M$278,0),HLOOKUP(""Close"",GOOGLEFINANCE($A292,""price"",EOMONTH(M$278,0)),2,FALSE()),(SUMIFS(Extrato!$C:$C,Extrato!$A:$A,""&lt;=""&amp;HLOOKUP(M$278,dds!$2:$4,3,FALSE()),Extrato!$B:$B,'Cadastro e Histó"&amp;"rico'!$A292)-SUMIFS(Extrato!$H:$H,Extrato!$F:$F,""&lt;=""&amp;HLOOKUP(M$278,dds!$2:$4,3,FALSE()),Extrato!$G:$G,'Cadastro e Histórico'!$A292))*M129)))"),0.0)</f>
        <v>0</v>
      </c>
      <c r="N292" s="448">
        <f>IFERROR(__xludf.DUMMYFUNCTION("ARRAYFORMULA(IF(OR($A292="""",$A292=0),0,IF(TODAY()&gt;EOMONTH(N$278,0),HLOOKUP(""Close"",GOOGLEFINANCE($A292,""price"",EOMONTH(N$278,0)),2,FALSE()),(SUMIFS(Extrato!$C:$C,Extrato!$A:$A,""&lt;=""&amp;HLOOKUP(N$278,dds!$2:$4,3,FALSE()),Extrato!$B:$B,'Cadastro e Histó"&amp;"rico'!$A292)-SUMIFS(Extrato!$H:$H,Extrato!$F:$F,""&lt;=""&amp;HLOOKUP(N$278,dds!$2:$4,3,FALSE()),Extrato!$G:$G,'Cadastro e Histórico'!$A292))*N129)))"),0.0)</f>
        <v>0</v>
      </c>
      <c r="O292" s="448">
        <f>IFERROR(__xludf.DUMMYFUNCTION("ARRAYFORMULA(IF(OR($A292="""",$A292=0),0,IF(TODAY()&gt;EOMONTH(O$278,0),HLOOKUP(""Close"",GOOGLEFINANCE($A292,""price"",EOMONTH(O$278,0)),2,FALSE()),(SUMIFS(Extrato!$C:$C,Extrato!$A:$A,""&lt;=""&amp;HLOOKUP(O$278,dds!$2:$4,3,FALSE()),Extrato!$B:$B,'Cadastro e Histó"&amp;"rico'!$A292)-SUMIFS(Extrato!$H:$H,Extrato!$F:$F,""&lt;=""&amp;HLOOKUP(O$278,dds!$2:$4,3,FALSE()),Extrato!$G:$G,'Cadastro e Histórico'!$A292))*O129)))"),0.0)</f>
        <v>0</v>
      </c>
      <c r="P292" s="448">
        <f>IFERROR(__xludf.DUMMYFUNCTION("ARRAYFORMULA(IF(OR($A292="""",$A292=0),0,IF(TODAY()&gt;EOMONTH(P$278,0),HLOOKUP(""Close"",GOOGLEFINANCE($A292,""price"",EOMONTH(P$278,0)),2,FALSE()),(SUMIFS(Extrato!$C:$C,Extrato!$A:$A,""&lt;=""&amp;HLOOKUP(P$278,dds!$2:$4,3,FALSE()),Extrato!$B:$B,'Cadastro e Histó"&amp;"rico'!$A292)-SUMIFS(Extrato!$H:$H,Extrato!$F:$F,""&lt;=""&amp;HLOOKUP(P$278,dds!$2:$4,3,FALSE()),Extrato!$G:$G,'Cadastro e Histórico'!$A292))*P129)))"),0.0)</f>
        <v>0</v>
      </c>
      <c r="Q292" s="448">
        <f>IFERROR(__xludf.DUMMYFUNCTION("ARRAYFORMULA(IF(OR($A292="""",$A292=0),0,IF(TODAY()&gt;EOMONTH(Q$278,0),HLOOKUP(""Close"",GOOGLEFINANCE($A292,""price"",EOMONTH(Q$278,0)),2,FALSE()),(SUMIFS(Extrato!$C:$C,Extrato!$A:$A,""&lt;=""&amp;HLOOKUP(Q$278,dds!$2:$4,3,FALSE()),Extrato!$B:$B,'Cadastro e Histó"&amp;"rico'!$A292)-SUMIFS(Extrato!$H:$H,Extrato!$F:$F,""&lt;=""&amp;HLOOKUP(Q$278,dds!$2:$4,3,FALSE()),Extrato!$G:$G,'Cadastro e Histórico'!$A292))*Q129)))"),0.0)</f>
        <v>0</v>
      </c>
      <c r="R292" s="448">
        <f>IFERROR(__xludf.DUMMYFUNCTION("ARRAYFORMULA(IF(OR($A292="""",$A292=0),0,IF(TODAY()&gt;EOMONTH(R$278,0),HLOOKUP(""Close"",GOOGLEFINANCE($A292,""price"",EOMONTH(R$278,0)),2,FALSE()),(SUMIFS(Extrato!$C:$C,Extrato!$A:$A,""&lt;=""&amp;HLOOKUP(R$278,dds!$2:$4,3,FALSE()),Extrato!$B:$B,'Cadastro e Histó"&amp;"rico'!$A292)-SUMIFS(Extrato!$H:$H,Extrato!$F:$F,""&lt;=""&amp;HLOOKUP(R$278,dds!$2:$4,3,FALSE()),Extrato!$G:$G,'Cadastro e Histórico'!$A292))*R129)))"),0.0)</f>
        <v>0</v>
      </c>
      <c r="S292" s="448">
        <f>IFERROR(__xludf.DUMMYFUNCTION("ARRAYFORMULA(IF(OR($A292="""",$A292=0),0,IF(TODAY()&gt;EOMONTH(S$278,0),HLOOKUP(""Close"",GOOGLEFINANCE($A292,""price"",EOMONTH(S$278,0)),2,FALSE()),(SUMIFS(Extrato!$C:$C,Extrato!$A:$A,""&lt;=""&amp;HLOOKUP(S$278,dds!$2:$4,3,FALSE()),Extrato!$B:$B,'Cadastro e Histó"&amp;"rico'!$A292)-SUMIFS(Extrato!$H:$H,Extrato!$F:$F,""&lt;=""&amp;HLOOKUP(S$278,dds!$2:$4,3,FALSE()),Extrato!$G:$G,'Cadastro e Histórico'!$A292))*S129)))"),0.0)</f>
        <v>0</v>
      </c>
      <c r="T292" s="448">
        <f>IFERROR(__xludf.DUMMYFUNCTION("ARRAYFORMULA(IF(OR($A292="""",$A292=0),0,IF(TODAY()&gt;EOMONTH(T$278,0),HLOOKUP(""Close"",GOOGLEFINANCE($A292,""price"",EOMONTH(T$278,0)),2,FALSE()),(SUMIFS(Extrato!$C:$C,Extrato!$A:$A,""&lt;=""&amp;HLOOKUP(T$278,dds!$2:$4,3,FALSE()),Extrato!$B:$B,'Cadastro e Histó"&amp;"rico'!$A292)-SUMIFS(Extrato!$H:$H,Extrato!$F:$F,""&lt;=""&amp;HLOOKUP(T$278,dds!$2:$4,3,FALSE()),Extrato!$G:$G,'Cadastro e Histórico'!$A292))*T129)))"),0.0)</f>
        <v>0</v>
      </c>
      <c r="U292" s="448">
        <f>IFERROR(__xludf.DUMMYFUNCTION("ARRAYFORMULA(IF(OR($A292="""",$A292=0),0,IF(TODAY()&gt;EOMONTH(U$278,0),HLOOKUP(""Close"",GOOGLEFINANCE($A292,""price"",EOMONTH(U$278,0)),2,FALSE()),(SUMIFS(Extrato!$C:$C,Extrato!$A:$A,""&lt;=""&amp;HLOOKUP(U$278,dds!$2:$4,3,FALSE()),Extrato!$B:$B,'Cadastro e Histó"&amp;"rico'!$A292)-SUMIFS(Extrato!$H:$H,Extrato!$F:$F,""&lt;=""&amp;HLOOKUP(U$278,dds!$2:$4,3,FALSE()),Extrato!$G:$G,'Cadastro e Histórico'!$A292))*U129)))"),0.0)</f>
        <v>0</v>
      </c>
      <c r="V292" s="448">
        <f>IFERROR(__xludf.DUMMYFUNCTION("ARRAYFORMULA(IF(OR($A292="""",$A292=0),0,IF(TODAY()&gt;EOMONTH(V$278,0),HLOOKUP(""Close"",GOOGLEFINANCE($A292,""price"",EOMONTH(V$278,0)),2,FALSE()),(SUMIFS(Extrato!$C:$C,Extrato!$A:$A,""&lt;=""&amp;HLOOKUP(V$278,dds!$2:$4,3,FALSE()),Extrato!$B:$B,'Cadastro e Histó"&amp;"rico'!$A292)-SUMIFS(Extrato!$H:$H,Extrato!$F:$F,""&lt;=""&amp;HLOOKUP(V$278,dds!$2:$4,3,FALSE()),Extrato!$G:$G,'Cadastro e Histórico'!$A292))*V129)))"),0.0)</f>
        <v>0</v>
      </c>
      <c r="W292" s="448">
        <f>IFERROR(__xludf.DUMMYFUNCTION("ARRAYFORMULA(IF(OR($A292="""",$A292=0),0,IF(TODAY()&gt;EOMONTH(W$278,0),HLOOKUP(""Close"",GOOGLEFINANCE($A292,""price"",EOMONTH(W$278,0)),2,FALSE()),(SUMIFS(Extrato!$C:$C,Extrato!$A:$A,""&lt;=""&amp;HLOOKUP(W$278,dds!$2:$4,3,FALSE()),Extrato!$B:$B,'Cadastro e Histó"&amp;"rico'!$A292)-SUMIFS(Extrato!$H:$H,Extrato!$F:$F,""&lt;=""&amp;HLOOKUP(W$278,dds!$2:$4,3,FALSE()),Extrato!$G:$G,'Cadastro e Histórico'!$A292))*W129)))"),0.0)</f>
        <v>0</v>
      </c>
      <c r="X292" s="448">
        <f>IFERROR(__xludf.DUMMYFUNCTION("ARRAYFORMULA(IF(OR($A292="""",$A292=0),0,IF(TODAY()&gt;EOMONTH(X$278,0),HLOOKUP(""Close"",GOOGLEFINANCE($A292,""price"",EOMONTH(X$278,0)),2,FALSE()),(SUMIFS(Extrato!$C:$C,Extrato!$A:$A,""&lt;=""&amp;HLOOKUP(X$278,dds!$2:$4,3,FALSE()),Extrato!$B:$B,'Cadastro e Histó"&amp;"rico'!$A292)-SUMIFS(Extrato!$H:$H,Extrato!$F:$F,""&lt;=""&amp;HLOOKUP(X$278,dds!$2:$4,3,FALSE()),Extrato!$G:$G,'Cadastro e Histórico'!$A292))*X129)))"),0.0)</f>
        <v>0</v>
      </c>
      <c r="Y292" s="448">
        <f>IFERROR(__xludf.DUMMYFUNCTION("ARRAYFORMULA(IF(OR($A292="""",$A292=0),0,IF(TODAY()&gt;EOMONTH(Y$278,0),HLOOKUP(""Close"",GOOGLEFINANCE($A292,""price"",EOMONTH(Y$278,0)),2,FALSE()),(SUMIFS(Extrato!$C:$C,Extrato!$A:$A,""&lt;=""&amp;HLOOKUP(Y$278,dds!$2:$4,3,FALSE()),Extrato!$B:$B,'Cadastro e Histó"&amp;"rico'!$A292)-SUMIFS(Extrato!$H:$H,Extrato!$F:$F,""&lt;=""&amp;HLOOKUP(Y$278,dds!$2:$4,3,FALSE()),Extrato!$G:$G,'Cadastro e Histórico'!$A292))*Y129)))"),0.0)</f>
        <v>0</v>
      </c>
      <c r="Z292" s="448">
        <f>IFERROR(__xludf.DUMMYFUNCTION("ARRAYFORMULA(IF(OR($A292="""",$A292=0),0,IF(TODAY()&gt;EOMONTH(Z$278,0),HLOOKUP(""Close"",GOOGLEFINANCE($A292,""price"",EOMONTH(Z$278,0)),2,FALSE()),(SUMIFS(Extrato!$C:$C,Extrato!$A:$A,""&lt;=""&amp;HLOOKUP(Z$278,dds!$2:$4,3,FALSE()),Extrato!$B:$B,'Cadastro e Histó"&amp;"rico'!$A292)-SUMIFS(Extrato!$H:$H,Extrato!$F:$F,""&lt;=""&amp;HLOOKUP(Z$278,dds!$2:$4,3,FALSE()),Extrato!$G:$G,'Cadastro e Histórico'!$A292))*Z129)))"),0.0)</f>
        <v>0</v>
      </c>
      <c r="AA292" s="448">
        <f>IFERROR(__xludf.DUMMYFUNCTION("ARRAYFORMULA(IF(OR($A292="""",$A292=0),0,IF(TODAY()&gt;EOMONTH(AA$278,0),HLOOKUP(""Close"",GOOGLEFINANCE($A292,""price"",EOMONTH(AA$278,0)),2,FALSE()),(SUMIFS(Extrato!$C:$C,Extrato!$A:$A,""&lt;=""&amp;HLOOKUP(AA$278,dds!$2:$4,3,FALSE()),Extrato!$B:$B,'Cadastro e Hi"&amp;"stórico'!$A292)-SUMIFS(Extrato!$H:$H,Extrato!$F:$F,""&lt;=""&amp;HLOOKUP(AA$278,dds!$2:$4,3,FALSE()),Extrato!$G:$G,'Cadastro e Histórico'!$A292))*AA129)))"),0.0)</f>
        <v>0</v>
      </c>
      <c r="AB292" s="448">
        <f>IFERROR(__xludf.DUMMYFUNCTION("ARRAYFORMULA(IF(OR($A292="""",$A292=0),0,IF(TODAY()&gt;EOMONTH(AB$278,0),HLOOKUP(""Close"",GOOGLEFINANCE($A292,""price"",EOMONTH(AB$278,0)),2,FALSE()),(SUMIFS(Extrato!$C:$C,Extrato!$A:$A,""&lt;=""&amp;HLOOKUP(AB$278,dds!$2:$4,3,FALSE()),Extrato!$B:$B,'Cadastro e Hi"&amp;"stórico'!$A292)-SUMIFS(Extrato!$H:$H,Extrato!$F:$F,""&lt;=""&amp;HLOOKUP(AB$278,dds!$2:$4,3,FALSE()),Extrato!$G:$G,'Cadastro e Histórico'!$A292))*AB129)))"),0.0)</f>
        <v>0</v>
      </c>
      <c r="AC292" s="448">
        <f>IFERROR(__xludf.DUMMYFUNCTION("ARRAYFORMULA(IF(OR($A292="""",$A292=0),0,IF(TODAY()&gt;EOMONTH(AC$278,0),HLOOKUP(""Close"",GOOGLEFINANCE($A292,""price"",EOMONTH(AC$278,0)),2,FALSE()),(SUMIFS(Extrato!$C:$C,Extrato!$A:$A,""&lt;=""&amp;HLOOKUP(AC$278,dds!$2:$4,3,FALSE()),Extrato!$B:$B,'Cadastro e Hi"&amp;"stórico'!$A292)-SUMIFS(Extrato!$H:$H,Extrato!$F:$F,""&lt;=""&amp;HLOOKUP(AC$278,dds!$2:$4,3,FALSE()),Extrato!$G:$G,'Cadastro e Histórico'!$A292))*AC129)))"),0.0)</f>
        <v>0</v>
      </c>
      <c r="AD292" s="448">
        <f>IFERROR(__xludf.DUMMYFUNCTION("ARRAYFORMULA(IF(OR($A292="""",$A292=0),0,IF(TODAY()&gt;EOMONTH(AD$278,0),HLOOKUP(""Close"",GOOGLEFINANCE($A292,""price"",EOMONTH(AD$278,0)),2,FALSE()),(SUMIFS(Extrato!$C:$C,Extrato!$A:$A,""&lt;=""&amp;HLOOKUP(AD$278,dds!$2:$4,3,FALSE()),Extrato!$B:$B,'Cadastro e Hi"&amp;"stórico'!$A292)-SUMIFS(Extrato!$H:$H,Extrato!$F:$F,""&lt;=""&amp;HLOOKUP(AD$278,dds!$2:$4,3,FALSE()),Extrato!$G:$G,'Cadastro e Histórico'!$A292))*AD129)))"),0.0)</f>
        <v>0</v>
      </c>
      <c r="AE292" s="448">
        <f>IFERROR(__xludf.DUMMYFUNCTION("ARRAYFORMULA(IF(OR($A292="""",$A292=0),0,IF(TODAY()&gt;EOMONTH(AE$278,0),HLOOKUP(""Close"",GOOGLEFINANCE($A292,""price"",EOMONTH(AE$278,0)),2,FALSE()),(SUMIFS(Extrato!$C:$C,Extrato!$A:$A,""&lt;=""&amp;HLOOKUP(AE$278,dds!$2:$4,3,FALSE()),Extrato!$B:$B,'Cadastro e Hi"&amp;"stórico'!$A292)-SUMIFS(Extrato!$H:$H,Extrato!$F:$F,""&lt;=""&amp;HLOOKUP(AE$278,dds!$2:$4,3,FALSE()),Extrato!$G:$G,'Cadastro e Histórico'!$A292))*AE129)))"),0.0)</f>
        <v>0</v>
      </c>
      <c r="AF292" s="448">
        <f>IFERROR(__xludf.DUMMYFUNCTION("ARRAYFORMULA(IF(OR($A292="""",$A292=0),0,IF(TODAY()&gt;EOMONTH(AF$278,0),HLOOKUP(""Close"",GOOGLEFINANCE($A292,""price"",EOMONTH(AF$278,0)),2,FALSE()),(SUMIFS(Extrato!$C:$C,Extrato!$A:$A,""&lt;=""&amp;HLOOKUP(AF$278,dds!$2:$4,3,FALSE()),Extrato!$B:$B,'Cadastro e Hi"&amp;"stórico'!$A292)-SUMIFS(Extrato!$H:$H,Extrato!$F:$F,""&lt;=""&amp;HLOOKUP(AF$278,dds!$2:$4,3,FALSE()),Extrato!$G:$G,'Cadastro e Histórico'!$A292))*AF129)))"),0.0)</f>
        <v>0</v>
      </c>
      <c r="AG292" s="448">
        <f>IFERROR(__xludf.DUMMYFUNCTION("ARRAYFORMULA(IF(OR($A292="""",$A292=0),0,IF(TODAY()&gt;EOMONTH(AG$278,0),HLOOKUP(""Close"",GOOGLEFINANCE($A292,""price"",EOMONTH(AG$278,0)),2,FALSE()),(SUMIFS(Extrato!$C:$C,Extrato!$A:$A,""&lt;=""&amp;HLOOKUP(AG$278,dds!$2:$4,3,FALSE()),Extrato!$B:$B,'Cadastro e Hi"&amp;"stórico'!$A292)-SUMIFS(Extrato!$H:$H,Extrato!$F:$F,""&lt;=""&amp;HLOOKUP(AG$278,dds!$2:$4,3,FALSE()),Extrato!$G:$G,'Cadastro e Histórico'!$A292))*AG129)))"),0.0)</f>
        <v>0</v>
      </c>
      <c r="AH292" s="448">
        <f>IFERROR(__xludf.DUMMYFUNCTION("ARRAYFORMULA(IF(OR($A292="""",$A292=0),0,IF(TODAY()&gt;EOMONTH(AH$278,0),HLOOKUP(""Close"",GOOGLEFINANCE($A292,""price"",EOMONTH(AH$278,0)),2,FALSE()),(SUMIFS(Extrato!$C:$C,Extrato!$A:$A,""&lt;=""&amp;HLOOKUP(AH$278,dds!$2:$4,3,FALSE()),Extrato!$B:$B,'Cadastro e Hi"&amp;"stórico'!$A292)-SUMIFS(Extrato!$H:$H,Extrato!$F:$F,""&lt;=""&amp;HLOOKUP(AH$278,dds!$2:$4,3,FALSE()),Extrato!$G:$G,'Cadastro e Histórico'!$A292))*AH129)))"),0.0)</f>
        <v>0</v>
      </c>
      <c r="AI292" s="448">
        <f>IFERROR(__xludf.DUMMYFUNCTION("ARRAYFORMULA(IF(OR($A292="""",$A292=0),0,IF(TODAY()&gt;EOMONTH(AI$278,0),HLOOKUP(""Close"",GOOGLEFINANCE($A292,""price"",EOMONTH(AI$278,0)),2,FALSE()),(SUMIFS(Extrato!$C:$C,Extrato!$A:$A,""&lt;=""&amp;HLOOKUP(AI$278,dds!$2:$4,3,FALSE()),Extrato!$B:$B,'Cadastro e Hi"&amp;"stórico'!$A292)-SUMIFS(Extrato!$H:$H,Extrato!$F:$F,""&lt;=""&amp;HLOOKUP(AI$278,dds!$2:$4,3,FALSE()),Extrato!$G:$G,'Cadastro e Histórico'!$A292))*AI129)))"),0.0)</f>
        <v>0</v>
      </c>
      <c r="AJ292" s="448">
        <f>IFERROR(__xludf.DUMMYFUNCTION("ARRAYFORMULA(IF(OR($A292="""",$A292=0),0,IF(TODAY()&gt;EOMONTH(AJ$278,0),HLOOKUP(""Close"",GOOGLEFINANCE($A292,""price"",EOMONTH(AJ$278,0)),2,FALSE()),(SUMIFS(Extrato!$C:$C,Extrato!$A:$A,""&lt;=""&amp;HLOOKUP(AJ$278,dds!$2:$4,3,FALSE()),Extrato!$B:$B,'Cadastro e Hi"&amp;"stórico'!$A292)-SUMIFS(Extrato!$H:$H,Extrato!$F:$F,""&lt;=""&amp;HLOOKUP(AJ$278,dds!$2:$4,3,FALSE()),Extrato!$G:$G,'Cadastro e Histórico'!$A292))*AJ129)))"),0.0)</f>
        <v>0</v>
      </c>
      <c r="AK292" s="448">
        <f>IFERROR(__xludf.DUMMYFUNCTION("ARRAYFORMULA(IF(OR($A292="""",$A292=0),0,IF(TODAY()&gt;EOMONTH(AK$278,0),HLOOKUP(""Close"",GOOGLEFINANCE($A292,""price"",EOMONTH(AK$278,0)),2,FALSE()),(SUMIFS(Extrato!$C:$C,Extrato!$A:$A,""&lt;=""&amp;HLOOKUP(AK$278,dds!$2:$4,3,FALSE()),Extrato!$B:$B,'Cadastro e Hi"&amp;"stórico'!$A292)-SUMIFS(Extrato!$H:$H,Extrato!$F:$F,""&lt;=""&amp;HLOOKUP(AK$278,dds!$2:$4,3,FALSE()),Extrato!$G:$G,'Cadastro e Histórico'!$A292))*AK129)))"),0.0)</f>
        <v>0</v>
      </c>
      <c r="AL292" s="448">
        <f>IFERROR(__xludf.DUMMYFUNCTION("ARRAYFORMULA(IF(OR($A292="""",$A292=0),0,IF(TODAY()&gt;EOMONTH(AL$278,0),HLOOKUP(""Close"",GOOGLEFINANCE($A292,""price"",EOMONTH(AL$278,0)),2,FALSE()),(SUMIFS(Extrato!$C:$C,Extrato!$A:$A,""&lt;=""&amp;HLOOKUP(AL$278,dds!$2:$4,3,FALSE()),Extrato!$B:$B,'Cadastro e Hi"&amp;"stórico'!$A292)-SUMIFS(Extrato!$H:$H,Extrato!$F:$F,""&lt;=""&amp;HLOOKUP(AL$278,dds!$2:$4,3,FALSE()),Extrato!$G:$G,'Cadastro e Histórico'!$A292))*AL129)))"),0.0)</f>
        <v>0</v>
      </c>
      <c r="AM292" s="448">
        <f>IFERROR(__xludf.DUMMYFUNCTION("ARRAYFORMULA(IF(OR($A292="""",$A292=0),0,IF(TODAY()&gt;EOMONTH(AM$278,0),HLOOKUP(""Close"",GOOGLEFINANCE($A292,""price"",EOMONTH(AM$278,0)),2,FALSE()),(SUMIFS(Extrato!$C:$C,Extrato!$A:$A,""&lt;=""&amp;HLOOKUP(AM$278,dds!$2:$4,3,FALSE()),Extrato!$B:$B,'Cadastro e Hi"&amp;"stórico'!$A292)-SUMIFS(Extrato!$H:$H,Extrato!$F:$F,""&lt;=""&amp;HLOOKUP(AM$278,dds!$2:$4,3,FALSE()),Extrato!$G:$G,'Cadastro e Histórico'!$A292))*AM129)))"),0.0)</f>
        <v>0</v>
      </c>
      <c r="AN292" s="448">
        <f>IFERROR(__xludf.DUMMYFUNCTION("ARRAYFORMULA(IF(OR($A292="""",$A292=0),0,IF(TODAY()&gt;EOMONTH(AN$278,0),HLOOKUP(""Close"",GOOGLEFINANCE($A292,""price"",EOMONTH(AN$278,0)),2,FALSE()),(SUMIFS(Extrato!$C:$C,Extrato!$A:$A,""&lt;=""&amp;HLOOKUP(AN$278,dds!$2:$4,3,FALSE()),Extrato!$B:$B,'Cadastro e Hi"&amp;"stórico'!$A292)-SUMIFS(Extrato!$H:$H,Extrato!$F:$F,""&lt;=""&amp;HLOOKUP(AN$278,dds!$2:$4,3,FALSE()),Extrato!$G:$G,'Cadastro e Histórico'!$A292))*AN129)))"),0.0)</f>
        <v>0</v>
      </c>
      <c r="AO292" s="448">
        <f>IFERROR(__xludf.DUMMYFUNCTION("ARRAYFORMULA(IF(OR($A292="""",$A292=0),0,IF(TODAY()&gt;EOMONTH(AO$278,0),HLOOKUP(""Close"",GOOGLEFINANCE($A292,""price"",EOMONTH(AO$278,0)),2,FALSE()),(SUMIFS(Extrato!$C:$C,Extrato!$A:$A,""&lt;=""&amp;HLOOKUP(AO$278,dds!$2:$4,3,FALSE()),Extrato!$B:$B,'Cadastro e Hi"&amp;"stórico'!$A292)-SUMIFS(Extrato!$H:$H,Extrato!$F:$F,""&lt;=""&amp;HLOOKUP(AO$278,dds!$2:$4,3,FALSE()),Extrato!$G:$G,'Cadastro e Histórico'!$A292))*AO129)))"),0.0)</f>
        <v>0</v>
      </c>
      <c r="AP292" s="448">
        <f>IFERROR(__xludf.DUMMYFUNCTION("ARRAYFORMULA(IF(OR($A292="""",$A292=0),0,IF(TODAY()&gt;EOMONTH(AP$278,0),HLOOKUP(""Close"",GOOGLEFINANCE($A292,""price"",EOMONTH(AP$278,0)),2,FALSE()),(SUMIFS(Extrato!$C:$C,Extrato!$A:$A,""&lt;=""&amp;HLOOKUP(AP$278,dds!$2:$4,3,FALSE()),Extrato!$B:$B,'Cadastro e Hi"&amp;"stórico'!$A292)-SUMIFS(Extrato!$H:$H,Extrato!$F:$F,""&lt;=""&amp;HLOOKUP(AP$278,dds!$2:$4,3,FALSE()),Extrato!$G:$G,'Cadastro e Histórico'!$A292))*AP129)))"),0.0)</f>
        <v>0</v>
      </c>
      <c r="AQ292" s="448">
        <f>IFERROR(__xludf.DUMMYFUNCTION("ARRAYFORMULA(IF(OR($A292="""",$A292=0),0,IF(TODAY()&gt;EOMONTH(AQ$278,0),HLOOKUP(""Close"",GOOGLEFINANCE($A292,""price"",EOMONTH(AQ$278,0)),2,FALSE()),(SUMIFS(Extrato!$C:$C,Extrato!$A:$A,""&lt;=""&amp;HLOOKUP(AQ$278,dds!$2:$4,3,FALSE()),Extrato!$B:$B,'Cadastro e Hi"&amp;"stórico'!$A292)-SUMIFS(Extrato!$H:$H,Extrato!$F:$F,""&lt;=""&amp;HLOOKUP(AQ$278,dds!$2:$4,3,FALSE()),Extrato!$G:$G,'Cadastro e Histórico'!$A292))*AQ129)))"),0.0)</f>
        <v>0</v>
      </c>
      <c r="AR292" s="448">
        <f>IFERROR(__xludf.DUMMYFUNCTION("ARRAYFORMULA(IF(OR($A292="""",$A292=0),0,IF(TODAY()&gt;EOMONTH(AR$278,0),HLOOKUP(""Close"",GOOGLEFINANCE($A292,""price"",EOMONTH(AR$278,0)),2,FALSE()),(SUMIFS(Extrato!$C:$C,Extrato!$A:$A,""&lt;=""&amp;HLOOKUP(AR$278,dds!$2:$4,3,FALSE()),Extrato!$B:$B,'Cadastro e Hi"&amp;"stórico'!$A292)-SUMIFS(Extrato!$H:$H,Extrato!$F:$F,""&lt;=""&amp;HLOOKUP(AR$278,dds!$2:$4,3,FALSE()),Extrato!$G:$G,'Cadastro e Histórico'!$A292))*AR129)))"),0.0)</f>
        <v>0</v>
      </c>
      <c r="AS292" s="448">
        <f>IFERROR(__xludf.DUMMYFUNCTION("ARRAYFORMULA(IF(OR($A292="""",$A292=0),0,IF(TODAY()&gt;EOMONTH(AS$278,0),HLOOKUP(""Close"",GOOGLEFINANCE($A292,""price"",EOMONTH(AS$278,0)),2,FALSE()),(SUMIFS(Extrato!$C:$C,Extrato!$A:$A,""&lt;=""&amp;HLOOKUP(AS$278,dds!$2:$4,3,FALSE()),Extrato!$B:$B,'Cadastro e Hi"&amp;"stórico'!$A292)-SUMIFS(Extrato!$H:$H,Extrato!$F:$F,""&lt;=""&amp;HLOOKUP(AS$278,dds!$2:$4,3,FALSE()),Extrato!$G:$G,'Cadastro e Histórico'!$A292))*AS129)))"),0.0)</f>
        <v>0</v>
      </c>
      <c r="AT292" s="448">
        <f>IFERROR(__xludf.DUMMYFUNCTION("ARRAYFORMULA(IF(OR($A292="""",$A292=0),0,IF(TODAY()&gt;EOMONTH(AT$278,0),HLOOKUP(""Close"",GOOGLEFINANCE($A292,""price"",EOMONTH(AT$278,0)),2,FALSE()),(SUMIFS(Extrato!$C:$C,Extrato!$A:$A,""&lt;=""&amp;HLOOKUP(AT$278,dds!$2:$4,3,FALSE()),Extrato!$B:$B,'Cadastro e Hi"&amp;"stórico'!$A292)-SUMIFS(Extrato!$H:$H,Extrato!$F:$F,""&lt;=""&amp;HLOOKUP(AT$278,dds!$2:$4,3,FALSE()),Extrato!$G:$G,'Cadastro e Histórico'!$A292))*AT129)))"),0.0)</f>
        <v>0</v>
      </c>
      <c r="AU292" s="448">
        <f>IFERROR(__xludf.DUMMYFUNCTION("ARRAYFORMULA(IF(OR($A292="""",$A292=0),0,IF(TODAY()&gt;EOMONTH(AU$278,0),HLOOKUP(""Close"",GOOGLEFINANCE($A292,""price"",EOMONTH(AU$278,0)),2,FALSE()),(SUMIFS(Extrato!$C:$C,Extrato!$A:$A,""&lt;=""&amp;HLOOKUP(AU$278,dds!$2:$4,3,FALSE()),Extrato!$B:$B,'Cadastro e Hi"&amp;"stórico'!$A292)-SUMIFS(Extrato!$H:$H,Extrato!$F:$F,""&lt;=""&amp;HLOOKUP(AU$278,dds!$2:$4,3,FALSE()),Extrato!$G:$G,'Cadastro e Histórico'!$A292))*AU129)))"),0.0)</f>
        <v>0</v>
      </c>
      <c r="AV292" s="448">
        <f>IFERROR(__xludf.DUMMYFUNCTION("ARRAYFORMULA(IF(OR($A292="""",$A292=0),0,IF(TODAY()&gt;EOMONTH(AV$278,0),HLOOKUP(""Close"",GOOGLEFINANCE($A292,""price"",EOMONTH(AV$278,0)),2,FALSE()),(SUMIFS(Extrato!$C:$C,Extrato!$A:$A,""&lt;=""&amp;HLOOKUP(AV$278,dds!$2:$4,3,FALSE()),Extrato!$B:$B,'Cadastro e Hi"&amp;"stórico'!$A292)-SUMIFS(Extrato!$H:$H,Extrato!$F:$F,""&lt;=""&amp;HLOOKUP(AV$278,dds!$2:$4,3,FALSE()),Extrato!$G:$G,'Cadastro e Histórico'!$A292))*AV129)))"),0.0)</f>
        <v>0</v>
      </c>
      <c r="AW292" s="448">
        <f>IFERROR(__xludf.DUMMYFUNCTION("ARRAYFORMULA(IF(OR($A292="""",$A292=0),0,IF(TODAY()&gt;EOMONTH(AW$278,0),HLOOKUP(""Close"",GOOGLEFINANCE($A292,""price"",EOMONTH(AW$278,0)),2,FALSE()),(SUMIFS(Extrato!$C:$C,Extrato!$A:$A,""&lt;=""&amp;HLOOKUP(AW$278,dds!$2:$4,3,FALSE()),Extrato!$B:$B,'Cadastro e Hi"&amp;"stórico'!$A292)-SUMIFS(Extrato!$H:$H,Extrato!$F:$F,""&lt;=""&amp;HLOOKUP(AW$278,dds!$2:$4,3,FALSE()),Extrato!$G:$G,'Cadastro e Histórico'!$A292))*AW129)))"),0.0)</f>
        <v>0</v>
      </c>
      <c r="AX292" s="448">
        <f>IFERROR(__xludf.DUMMYFUNCTION("ARRAYFORMULA(IF(OR($A292="""",$A292=0),0,IF(TODAY()&gt;EOMONTH(AX$278,0),HLOOKUP(""Close"",GOOGLEFINANCE($A292,""price"",EOMONTH(AX$278,0)),2,FALSE()),(SUMIFS(Extrato!$C:$C,Extrato!$A:$A,""&lt;=""&amp;HLOOKUP(AX$278,dds!$2:$4,3,FALSE()),Extrato!$B:$B,'Cadastro e Hi"&amp;"stórico'!$A292)-SUMIFS(Extrato!$H:$H,Extrato!$F:$F,""&lt;=""&amp;HLOOKUP(AX$278,dds!$2:$4,3,FALSE()),Extrato!$G:$G,'Cadastro e Histórico'!$A292))*AX129)))"),0.0)</f>
        <v>0</v>
      </c>
      <c r="AY292" s="448">
        <f>IFERROR(__xludf.DUMMYFUNCTION("ARRAYFORMULA(IF(OR($A292="""",$A292=0),0,IF(TODAY()&gt;EOMONTH(AY$278,0),HLOOKUP(""Close"",GOOGLEFINANCE($A292,""price"",EOMONTH(AY$278,0)),2,FALSE()),(SUMIFS(Extrato!$C:$C,Extrato!$A:$A,""&lt;=""&amp;HLOOKUP(AY$278,dds!$2:$4,3,FALSE()),Extrato!$B:$B,'Cadastro e Hi"&amp;"stórico'!$A292)-SUMIFS(Extrato!$H:$H,Extrato!$F:$F,""&lt;=""&amp;HLOOKUP(AY$278,dds!$2:$4,3,FALSE()),Extrato!$G:$G,'Cadastro e Histórico'!$A292))*AY129)))"),0.0)</f>
        <v>0</v>
      </c>
      <c r="AZ292" s="448">
        <f>IFERROR(__xludf.DUMMYFUNCTION("ARRAYFORMULA(IF(OR($A292="""",$A292=0),0,IF(TODAY()&gt;EOMONTH(AZ$278,0),HLOOKUP(""Close"",GOOGLEFINANCE($A292,""price"",EOMONTH(AZ$278,0)),2,FALSE()),(SUMIFS(Extrato!$C:$C,Extrato!$A:$A,""&lt;=""&amp;HLOOKUP(AZ$278,dds!$2:$4,3,FALSE()),Extrato!$B:$B,'Cadastro e Hi"&amp;"stórico'!$A292)-SUMIFS(Extrato!$H:$H,Extrato!$F:$F,""&lt;=""&amp;HLOOKUP(AZ$278,dds!$2:$4,3,FALSE()),Extrato!$G:$G,'Cadastro e Histórico'!$A292))*AZ129)))"),0.0)</f>
        <v>0</v>
      </c>
      <c r="BA292" s="448">
        <f>IFERROR(__xludf.DUMMYFUNCTION("ARRAYFORMULA(IF(OR($A292="""",$A292=0),0,IF(TODAY()&gt;EOMONTH(BA$278,0),HLOOKUP(""Close"",GOOGLEFINANCE($A292,""price"",EOMONTH(BA$278,0)),2,FALSE()),(SUMIFS(Extrato!$C:$C,Extrato!$A:$A,""&lt;=""&amp;HLOOKUP(BA$278,dds!$2:$4,3,FALSE()),Extrato!$B:$B,'Cadastro e Hi"&amp;"stórico'!$A292)-SUMIFS(Extrato!$H:$H,Extrato!$F:$F,""&lt;=""&amp;HLOOKUP(BA$278,dds!$2:$4,3,FALSE()),Extrato!$G:$G,'Cadastro e Histórico'!$A292))*BA129)))"),0.0)</f>
        <v>0</v>
      </c>
      <c r="BB292" s="448">
        <f>IFERROR(__xludf.DUMMYFUNCTION("ARRAYFORMULA(IF(OR($A292="""",$A292=0),0,IF(TODAY()&gt;EOMONTH(BB$278,0),HLOOKUP(""Close"",GOOGLEFINANCE($A292,""price"",EOMONTH(BB$278,0)),2,FALSE()),(SUMIFS(Extrato!$C:$C,Extrato!$A:$A,""&lt;=""&amp;HLOOKUP(BB$278,dds!$2:$4,3,FALSE()),Extrato!$B:$B,'Cadastro e Hi"&amp;"stórico'!$A292)-SUMIFS(Extrato!$H:$H,Extrato!$F:$F,""&lt;=""&amp;HLOOKUP(BB$278,dds!$2:$4,3,FALSE()),Extrato!$G:$G,'Cadastro e Histórico'!$A292))*BB129)))"),0.0)</f>
        <v>0</v>
      </c>
      <c r="BC292" s="448">
        <f>IFERROR(__xludf.DUMMYFUNCTION("ARRAYFORMULA(IF(OR($A292="""",$A292=0),0,IF(TODAY()&gt;EOMONTH(BC$278,0),HLOOKUP(""Close"",GOOGLEFINANCE($A292,""price"",EOMONTH(BC$278,0)),2,FALSE()),(SUMIFS(Extrato!$C:$C,Extrato!$A:$A,""&lt;=""&amp;HLOOKUP(BC$278,dds!$2:$4,3,FALSE()),Extrato!$B:$B,'Cadastro e Hi"&amp;"stórico'!$A292)-SUMIFS(Extrato!$H:$H,Extrato!$F:$F,""&lt;=""&amp;HLOOKUP(BC$278,dds!$2:$4,3,FALSE()),Extrato!$G:$G,'Cadastro e Histórico'!$A292))*BC129)))"),0.0)</f>
        <v>0</v>
      </c>
      <c r="BD292" s="448">
        <f>IFERROR(__xludf.DUMMYFUNCTION("ARRAYFORMULA(IF(OR($A292="""",$A292=0),0,IF(TODAY()&gt;EOMONTH(BD$278,0),HLOOKUP(""Close"",GOOGLEFINANCE($A292,""price"",EOMONTH(BD$278,0)),2,FALSE()),(SUMIFS(Extrato!$C:$C,Extrato!$A:$A,""&lt;=""&amp;HLOOKUP(BD$278,dds!$2:$4,3,FALSE()),Extrato!$B:$B,'Cadastro e Hi"&amp;"stórico'!$A292)-SUMIFS(Extrato!$H:$H,Extrato!$F:$F,""&lt;=""&amp;HLOOKUP(BD$278,dds!$2:$4,3,FALSE()),Extrato!$G:$G,'Cadastro e Histórico'!$A292))*BD129)))"),0.0)</f>
        <v>0</v>
      </c>
      <c r="BE292" s="448">
        <f>IFERROR(__xludf.DUMMYFUNCTION("ARRAYFORMULA(IF(OR($A292="""",$A292=0),0,IF(TODAY()&gt;EOMONTH(BE$278,0),HLOOKUP(""Close"",GOOGLEFINANCE($A292,""price"",EOMONTH(BE$278,0)),2,FALSE()),(SUMIFS(Extrato!$C:$C,Extrato!$A:$A,""&lt;=""&amp;HLOOKUP(BE$278,dds!$2:$4,3,FALSE()),Extrato!$B:$B,'Cadastro e Hi"&amp;"stórico'!$A292)-SUMIFS(Extrato!$H:$H,Extrato!$F:$F,""&lt;=""&amp;HLOOKUP(BE$278,dds!$2:$4,3,FALSE()),Extrato!$G:$G,'Cadastro e Histórico'!$A292))*BE129)))"),0.0)</f>
        <v>0</v>
      </c>
      <c r="BF292" s="448">
        <f>IFERROR(__xludf.DUMMYFUNCTION("ARRAYFORMULA(IF(OR($A292="""",$A292=0),0,IF(TODAY()&gt;EOMONTH(BF$278,0),HLOOKUP(""Close"",GOOGLEFINANCE($A292,""price"",EOMONTH(BF$278,0)),2,FALSE()),(SUMIFS(Extrato!$C:$C,Extrato!$A:$A,""&lt;=""&amp;HLOOKUP(BF$278,dds!$2:$4,3,FALSE()),Extrato!$B:$B,'Cadastro e Hi"&amp;"stórico'!$A292)-SUMIFS(Extrato!$H:$H,Extrato!$F:$F,""&lt;=""&amp;HLOOKUP(BF$278,dds!$2:$4,3,FALSE()),Extrato!$G:$G,'Cadastro e Histórico'!$A292))*BF129)))"),0.0)</f>
        <v>0</v>
      </c>
      <c r="BG292" s="448">
        <f>IFERROR(__xludf.DUMMYFUNCTION("ARRAYFORMULA(IF(OR($A292="""",$A292=0),0,IF(TODAY()&gt;EOMONTH(BG$278,0),HLOOKUP(""Close"",GOOGLEFINANCE($A292,""price"",EOMONTH(BG$278,0)),2,FALSE()),(SUMIFS(Extrato!$C:$C,Extrato!$A:$A,""&lt;=""&amp;HLOOKUP(BG$278,dds!$2:$4,3,FALSE()),Extrato!$B:$B,'Cadastro e Hi"&amp;"stórico'!$A292)-SUMIFS(Extrato!$H:$H,Extrato!$F:$F,""&lt;=""&amp;HLOOKUP(BG$278,dds!$2:$4,3,FALSE()),Extrato!$G:$G,'Cadastro e Histórico'!$A292))*BG129)))"),0.0)</f>
        <v>0</v>
      </c>
      <c r="BH292" s="448">
        <f>IFERROR(__xludf.DUMMYFUNCTION("ARRAYFORMULA(IF(OR($A292="""",$A292=0),0,IF(TODAY()&gt;EOMONTH(BH$278,0),HLOOKUP(""Close"",GOOGLEFINANCE($A292,""price"",EOMONTH(BH$278,0)),2,FALSE()),(SUMIFS(Extrato!$C:$C,Extrato!$A:$A,""&lt;=""&amp;HLOOKUP(BH$278,dds!$2:$4,3,FALSE()),Extrato!$B:$B,'Cadastro e Hi"&amp;"stórico'!$A292)-SUMIFS(Extrato!$H:$H,Extrato!$F:$F,""&lt;=""&amp;HLOOKUP(BH$278,dds!$2:$4,3,FALSE()),Extrato!$G:$G,'Cadastro e Histórico'!$A292))*BH129)))"),0.0)</f>
        <v>0</v>
      </c>
      <c r="BI292" s="448">
        <f>IFERROR(__xludf.DUMMYFUNCTION("ARRAYFORMULA(IF(OR($A292="""",$A292=0),0,IF(TODAY()&gt;EOMONTH(BI$278,0),HLOOKUP(""Close"",GOOGLEFINANCE($A292,""price"",EOMONTH(BI$278,0)),2,FALSE()),(SUMIFS(Extrato!$C:$C,Extrato!$A:$A,""&lt;=""&amp;HLOOKUP(BI$278,dds!$2:$4,3,FALSE()),Extrato!$B:$B,'Cadastro e Hi"&amp;"stórico'!$A292)-SUMIFS(Extrato!$H:$H,Extrato!$F:$F,""&lt;=""&amp;HLOOKUP(BI$278,dds!$2:$4,3,FALSE()),Extrato!$G:$G,'Cadastro e Histórico'!$A292))*BI129)))"),0.0)</f>
        <v>0</v>
      </c>
      <c r="BJ292" s="448">
        <f>IFERROR(__xludf.DUMMYFUNCTION("ARRAYFORMULA(IF(OR($A292="""",$A292=0),0,IF(TODAY()&gt;EOMONTH(BJ$278,0),HLOOKUP(""Close"",GOOGLEFINANCE($A292,""price"",EOMONTH(BJ$278,0)),2,FALSE()),(SUMIFS(Extrato!$C:$C,Extrato!$A:$A,""&lt;=""&amp;HLOOKUP(BJ$278,dds!$2:$4,3,FALSE()),Extrato!$B:$B,'Cadastro e Hi"&amp;"stórico'!$A292)-SUMIFS(Extrato!$H:$H,Extrato!$F:$F,""&lt;=""&amp;HLOOKUP(BJ$278,dds!$2:$4,3,FALSE()),Extrato!$G:$G,'Cadastro e Histórico'!$A292))*BJ129)))"),0.0)</f>
        <v>0</v>
      </c>
      <c r="BK292" s="448">
        <f>IFERROR(__xludf.DUMMYFUNCTION("ARRAYFORMULA(IF(OR($A292="""",$A292=0),0,IF(TODAY()&gt;EOMONTH(BK$278,0),HLOOKUP(""Close"",GOOGLEFINANCE($A292,""price"",EOMONTH(BK$278,0)),2,FALSE()),(SUMIFS(Extrato!$C:$C,Extrato!$A:$A,""&lt;=""&amp;HLOOKUP(BK$278,dds!$2:$4,3,FALSE()),Extrato!$B:$B,'Cadastro e Hi"&amp;"stórico'!$A292)-SUMIFS(Extrato!$H:$H,Extrato!$F:$F,""&lt;=""&amp;HLOOKUP(BK$278,dds!$2:$4,3,FALSE()),Extrato!$G:$G,'Cadastro e Histórico'!$A292))*BK129)))"),0.0)</f>
        <v>0</v>
      </c>
      <c r="BL292" s="448">
        <f>IFERROR(__xludf.DUMMYFUNCTION("ARRAYFORMULA(IF(OR($A292="""",$A292=0),0,IF(TODAY()&gt;EOMONTH(BL$278,0),HLOOKUP(""Close"",GOOGLEFINANCE($A292,""price"",EOMONTH(BL$278,0)),2,FALSE()),(SUMIFS(Extrato!$C:$C,Extrato!$A:$A,""&lt;=""&amp;HLOOKUP(BL$278,dds!$2:$4,3,FALSE()),Extrato!$B:$B,'Cadastro e Hi"&amp;"stórico'!$A292)-SUMIFS(Extrato!$H:$H,Extrato!$F:$F,""&lt;=""&amp;HLOOKUP(BL$278,dds!$2:$4,3,FALSE()),Extrato!$G:$G,'Cadastro e Histórico'!$A292))*BL129)))"),0.0)</f>
        <v>0</v>
      </c>
    </row>
    <row r="293" ht="14.25" customHeight="1">
      <c r="A293" s="450"/>
      <c r="B293" s="450"/>
      <c r="C293" s="440" t="str">
        <f t="shared" si="5"/>
        <v/>
      </c>
      <c r="D293" s="446"/>
      <c r="E293" s="448">
        <f>IFERROR(__xludf.DUMMYFUNCTION("ARRAYFORMULA(IF(OR($A293="""",$A293=0),0,IF(TODAY()&gt;EOMONTH(E$278,0),HLOOKUP(""Close"",GOOGLEFINANCE($A293,""price"",EOMONTH(E$278,0)),2,FALSE()),(SUMIFS(Extrato!$C:$C,Extrato!$A:$A,""&lt;=""&amp;HLOOKUP(E$278,dds!$2:$4,3,FALSE()),Extrato!$B:$B,'Cadastro e Histó"&amp;"rico'!$A293)-SUMIFS(Extrato!$H:$H,Extrato!$F:$F,""&lt;=""&amp;HLOOKUP(E$278,dds!$2:$4,3,FALSE()),Extrato!$G:$G,'Cadastro e Histórico'!$A293))*E130)))"),0.0)</f>
        <v>0</v>
      </c>
      <c r="F293" s="448">
        <f>IFERROR(__xludf.DUMMYFUNCTION("ARRAYFORMULA(IF(OR($A293="""",$A293=0),0,IF(TODAY()&gt;EOMONTH(F$278,0),HLOOKUP(""Close"",GOOGLEFINANCE($A293,""price"",EOMONTH(F$278,0)),2,FALSE()),(SUMIFS(Extrato!$C:$C,Extrato!$A:$A,""&lt;=""&amp;HLOOKUP(F$278,dds!$2:$4,3,FALSE()),Extrato!$B:$B,'Cadastro e Histó"&amp;"rico'!$A293)-SUMIFS(Extrato!$H:$H,Extrato!$F:$F,""&lt;=""&amp;HLOOKUP(F$278,dds!$2:$4,3,FALSE()),Extrato!$G:$G,'Cadastro e Histórico'!$A293))*F130)))"),0.0)</f>
        <v>0</v>
      </c>
      <c r="G293" s="448">
        <f>IFERROR(__xludf.DUMMYFUNCTION("ARRAYFORMULA(IF(OR($A293="""",$A293=0),0,IF(TODAY()&gt;EOMONTH(G$278,0),HLOOKUP(""Close"",GOOGLEFINANCE($A293,""price"",EOMONTH(G$278,0)),2,FALSE()),(SUMIFS(Extrato!$C:$C,Extrato!$A:$A,""&lt;=""&amp;HLOOKUP(G$278,dds!$2:$4,3,FALSE()),Extrato!$B:$B,'Cadastro e Histó"&amp;"rico'!$A293)-SUMIFS(Extrato!$H:$H,Extrato!$F:$F,""&lt;=""&amp;HLOOKUP(G$278,dds!$2:$4,3,FALSE()),Extrato!$G:$G,'Cadastro e Histórico'!$A293))*G130)))"),0.0)</f>
        <v>0</v>
      </c>
      <c r="H293" s="448">
        <f>IFERROR(__xludf.DUMMYFUNCTION("ARRAYFORMULA(IF(OR($A293="""",$A293=0),0,IF(TODAY()&gt;EOMONTH(H$278,0),HLOOKUP(""Close"",GOOGLEFINANCE($A293,""price"",EOMONTH(H$278,0)),2,FALSE()),(SUMIFS(Extrato!$C:$C,Extrato!$A:$A,""&lt;=""&amp;HLOOKUP(H$278,dds!$2:$4,3,FALSE()),Extrato!$B:$B,'Cadastro e Histó"&amp;"rico'!$A293)-SUMIFS(Extrato!$H:$H,Extrato!$F:$F,""&lt;=""&amp;HLOOKUP(H$278,dds!$2:$4,3,FALSE()),Extrato!$G:$G,'Cadastro e Histórico'!$A293))*H130)))"),0.0)</f>
        <v>0</v>
      </c>
      <c r="I293" s="448">
        <f>IFERROR(__xludf.DUMMYFUNCTION("ARRAYFORMULA(IF(OR($A293="""",$A293=0),0,IF(TODAY()&gt;EOMONTH(I$278,0),HLOOKUP(""Close"",GOOGLEFINANCE($A293,""price"",EOMONTH(I$278,0)),2,FALSE()),(SUMIFS(Extrato!$C:$C,Extrato!$A:$A,""&lt;=""&amp;HLOOKUP(I$278,dds!$2:$4,3,FALSE()),Extrato!$B:$B,'Cadastro e Histó"&amp;"rico'!$A293)-SUMIFS(Extrato!$H:$H,Extrato!$F:$F,""&lt;=""&amp;HLOOKUP(I$278,dds!$2:$4,3,FALSE()),Extrato!$G:$G,'Cadastro e Histórico'!$A293))*I130)))"),0.0)</f>
        <v>0</v>
      </c>
      <c r="J293" s="448">
        <f>IFERROR(__xludf.DUMMYFUNCTION("ARRAYFORMULA(IF(OR($A293="""",$A293=0),0,IF(TODAY()&gt;EOMONTH(J$278,0),HLOOKUP(""Close"",GOOGLEFINANCE($A293,""price"",EOMONTH(J$278,0)),2,FALSE()),(SUMIFS(Extrato!$C:$C,Extrato!$A:$A,""&lt;=""&amp;HLOOKUP(J$278,dds!$2:$4,3,FALSE()),Extrato!$B:$B,'Cadastro e Histó"&amp;"rico'!$A293)-SUMIFS(Extrato!$H:$H,Extrato!$F:$F,""&lt;=""&amp;HLOOKUP(J$278,dds!$2:$4,3,FALSE()),Extrato!$G:$G,'Cadastro e Histórico'!$A293))*J130)))"),0.0)</f>
        <v>0</v>
      </c>
      <c r="K293" s="448">
        <f>IFERROR(__xludf.DUMMYFUNCTION("ARRAYFORMULA(IF(OR($A293="""",$A293=0),0,IF(TODAY()&gt;EOMONTH(K$278,0),HLOOKUP(""Close"",GOOGLEFINANCE($A293,""price"",EOMONTH(K$278,0)),2,FALSE()),(SUMIFS(Extrato!$C:$C,Extrato!$A:$A,""&lt;=""&amp;HLOOKUP(K$278,dds!$2:$4,3,FALSE()),Extrato!$B:$B,'Cadastro e Histó"&amp;"rico'!$A293)-SUMIFS(Extrato!$H:$H,Extrato!$F:$F,""&lt;=""&amp;HLOOKUP(K$278,dds!$2:$4,3,FALSE()),Extrato!$G:$G,'Cadastro e Histórico'!$A293))*K130)))"),0.0)</f>
        <v>0</v>
      </c>
      <c r="L293" s="448">
        <f>IFERROR(__xludf.DUMMYFUNCTION("ARRAYFORMULA(IF(OR($A293="""",$A293=0),0,IF(TODAY()&gt;EOMONTH(L$278,0),HLOOKUP(""Close"",GOOGLEFINANCE($A293,""price"",EOMONTH(L$278,0)),2,FALSE()),(SUMIFS(Extrato!$C:$C,Extrato!$A:$A,""&lt;=""&amp;HLOOKUP(L$278,dds!$2:$4,3,FALSE()),Extrato!$B:$B,'Cadastro e Histó"&amp;"rico'!$A293)-SUMIFS(Extrato!$H:$H,Extrato!$F:$F,""&lt;=""&amp;HLOOKUP(L$278,dds!$2:$4,3,FALSE()),Extrato!$G:$G,'Cadastro e Histórico'!$A293))*L130)))"),0.0)</f>
        <v>0</v>
      </c>
      <c r="M293" s="448">
        <f>IFERROR(__xludf.DUMMYFUNCTION("ARRAYFORMULA(IF(OR($A293="""",$A293=0),0,IF(TODAY()&gt;EOMONTH(M$278,0),HLOOKUP(""Close"",GOOGLEFINANCE($A293,""price"",EOMONTH(M$278,0)),2,FALSE()),(SUMIFS(Extrato!$C:$C,Extrato!$A:$A,""&lt;=""&amp;HLOOKUP(M$278,dds!$2:$4,3,FALSE()),Extrato!$B:$B,'Cadastro e Histó"&amp;"rico'!$A293)-SUMIFS(Extrato!$H:$H,Extrato!$F:$F,""&lt;=""&amp;HLOOKUP(M$278,dds!$2:$4,3,FALSE()),Extrato!$G:$G,'Cadastro e Histórico'!$A293))*M130)))"),0.0)</f>
        <v>0</v>
      </c>
      <c r="N293" s="448">
        <f>IFERROR(__xludf.DUMMYFUNCTION("ARRAYFORMULA(IF(OR($A293="""",$A293=0),0,IF(TODAY()&gt;EOMONTH(N$278,0),HLOOKUP(""Close"",GOOGLEFINANCE($A293,""price"",EOMONTH(N$278,0)),2,FALSE()),(SUMIFS(Extrato!$C:$C,Extrato!$A:$A,""&lt;=""&amp;HLOOKUP(N$278,dds!$2:$4,3,FALSE()),Extrato!$B:$B,'Cadastro e Histó"&amp;"rico'!$A293)-SUMIFS(Extrato!$H:$H,Extrato!$F:$F,""&lt;=""&amp;HLOOKUP(N$278,dds!$2:$4,3,FALSE()),Extrato!$G:$G,'Cadastro e Histórico'!$A293))*N130)))"),0.0)</f>
        <v>0</v>
      </c>
      <c r="O293" s="448">
        <f>IFERROR(__xludf.DUMMYFUNCTION("ARRAYFORMULA(IF(OR($A293="""",$A293=0),0,IF(TODAY()&gt;EOMONTH(O$278,0),HLOOKUP(""Close"",GOOGLEFINANCE($A293,""price"",EOMONTH(O$278,0)),2,FALSE()),(SUMIFS(Extrato!$C:$C,Extrato!$A:$A,""&lt;=""&amp;HLOOKUP(O$278,dds!$2:$4,3,FALSE()),Extrato!$B:$B,'Cadastro e Histó"&amp;"rico'!$A293)-SUMIFS(Extrato!$H:$H,Extrato!$F:$F,""&lt;=""&amp;HLOOKUP(O$278,dds!$2:$4,3,FALSE()),Extrato!$G:$G,'Cadastro e Histórico'!$A293))*O130)))"),0.0)</f>
        <v>0</v>
      </c>
      <c r="P293" s="448">
        <f>IFERROR(__xludf.DUMMYFUNCTION("ARRAYFORMULA(IF(OR($A293="""",$A293=0),0,IF(TODAY()&gt;EOMONTH(P$278,0),HLOOKUP(""Close"",GOOGLEFINANCE($A293,""price"",EOMONTH(P$278,0)),2,FALSE()),(SUMIFS(Extrato!$C:$C,Extrato!$A:$A,""&lt;=""&amp;HLOOKUP(P$278,dds!$2:$4,3,FALSE()),Extrato!$B:$B,'Cadastro e Histó"&amp;"rico'!$A293)-SUMIFS(Extrato!$H:$H,Extrato!$F:$F,""&lt;=""&amp;HLOOKUP(P$278,dds!$2:$4,3,FALSE()),Extrato!$G:$G,'Cadastro e Histórico'!$A293))*P130)))"),0.0)</f>
        <v>0</v>
      </c>
      <c r="Q293" s="448">
        <f>IFERROR(__xludf.DUMMYFUNCTION("ARRAYFORMULA(IF(OR($A293="""",$A293=0),0,IF(TODAY()&gt;EOMONTH(Q$278,0),HLOOKUP(""Close"",GOOGLEFINANCE($A293,""price"",EOMONTH(Q$278,0)),2,FALSE()),(SUMIFS(Extrato!$C:$C,Extrato!$A:$A,""&lt;=""&amp;HLOOKUP(Q$278,dds!$2:$4,3,FALSE()),Extrato!$B:$B,'Cadastro e Histó"&amp;"rico'!$A293)-SUMIFS(Extrato!$H:$H,Extrato!$F:$F,""&lt;=""&amp;HLOOKUP(Q$278,dds!$2:$4,3,FALSE()),Extrato!$G:$G,'Cadastro e Histórico'!$A293))*Q130)))"),0.0)</f>
        <v>0</v>
      </c>
      <c r="R293" s="448">
        <f>IFERROR(__xludf.DUMMYFUNCTION("ARRAYFORMULA(IF(OR($A293="""",$A293=0),0,IF(TODAY()&gt;EOMONTH(R$278,0),HLOOKUP(""Close"",GOOGLEFINANCE($A293,""price"",EOMONTH(R$278,0)),2,FALSE()),(SUMIFS(Extrato!$C:$C,Extrato!$A:$A,""&lt;=""&amp;HLOOKUP(R$278,dds!$2:$4,3,FALSE()),Extrato!$B:$B,'Cadastro e Histó"&amp;"rico'!$A293)-SUMIFS(Extrato!$H:$H,Extrato!$F:$F,""&lt;=""&amp;HLOOKUP(R$278,dds!$2:$4,3,FALSE()),Extrato!$G:$G,'Cadastro e Histórico'!$A293))*R130)))"),0.0)</f>
        <v>0</v>
      </c>
      <c r="S293" s="448">
        <f>IFERROR(__xludf.DUMMYFUNCTION("ARRAYFORMULA(IF(OR($A293="""",$A293=0),0,IF(TODAY()&gt;EOMONTH(S$278,0),HLOOKUP(""Close"",GOOGLEFINANCE($A293,""price"",EOMONTH(S$278,0)),2,FALSE()),(SUMIFS(Extrato!$C:$C,Extrato!$A:$A,""&lt;=""&amp;HLOOKUP(S$278,dds!$2:$4,3,FALSE()),Extrato!$B:$B,'Cadastro e Histó"&amp;"rico'!$A293)-SUMIFS(Extrato!$H:$H,Extrato!$F:$F,""&lt;=""&amp;HLOOKUP(S$278,dds!$2:$4,3,FALSE()),Extrato!$G:$G,'Cadastro e Histórico'!$A293))*S130)))"),0.0)</f>
        <v>0</v>
      </c>
      <c r="T293" s="448">
        <f>IFERROR(__xludf.DUMMYFUNCTION("ARRAYFORMULA(IF(OR($A293="""",$A293=0),0,IF(TODAY()&gt;EOMONTH(T$278,0),HLOOKUP(""Close"",GOOGLEFINANCE($A293,""price"",EOMONTH(T$278,0)),2,FALSE()),(SUMIFS(Extrato!$C:$C,Extrato!$A:$A,""&lt;=""&amp;HLOOKUP(T$278,dds!$2:$4,3,FALSE()),Extrato!$B:$B,'Cadastro e Histó"&amp;"rico'!$A293)-SUMIFS(Extrato!$H:$H,Extrato!$F:$F,""&lt;=""&amp;HLOOKUP(T$278,dds!$2:$4,3,FALSE()),Extrato!$G:$G,'Cadastro e Histórico'!$A293))*T130)))"),0.0)</f>
        <v>0</v>
      </c>
      <c r="U293" s="448">
        <f>IFERROR(__xludf.DUMMYFUNCTION("ARRAYFORMULA(IF(OR($A293="""",$A293=0),0,IF(TODAY()&gt;EOMONTH(U$278,0),HLOOKUP(""Close"",GOOGLEFINANCE($A293,""price"",EOMONTH(U$278,0)),2,FALSE()),(SUMIFS(Extrato!$C:$C,Extrato!$A:$A,""&lt;=""&amp;HLOOKUP(U$278,dds!$2:$4,3,FALSE()),Extrato!$B:$B,'Cadastro e Histó"&amp;"rico'!$A293)-SUMIFS(Extrato!$H:$H,Extrato!$F:$F,""&lt;=""&amp;HLOOKUP(U$278,dds!$2:$4,3,FALSE()),Extrato!$G:$G,'Cadastro e Histórico'!$A293))*U130)))"),0.0)</f>
        <v>0</v>
      </c>
      <c r="V293" s="448">
        <f>IFERROR(__xludf.DUMMYFUNCTION("ARRAYFORMULA(IF(OR($A293="""",$A293=0),0,IF(TODAY()&gt;EOMONTH(V$278,0),HLOOKUP(""Close"",GOOGLEFINANCE($A293,""price"",EOMONTH(V$278,0)),2,FALSE()),(SUMIFS(Extrato!$C:$C,Extrato!$A:$A,""&lt;=""&amp;HLOOKUP(V$278,dds!$2:$4,3,FALSE()),Extrato!$B:$B,'Cadastro e Histó"&amp;"rico'!$A293)-SUMIFS(Extrato!$H:$H,Extrato!$F:$F,""&lt;=""&amp;HLOOKUP(V$278,dds!$2:$4,3,FALSE()),Extrato!$G:$G,'Cadastro e Histórico'!$A293))*V130)))"),0.0)</f>
        <v>0</v>
      </c>
      <c r="W293" s="448">
        <f>IFERROR(__xludf.DUMMYFUNCTION("ARRAYFORMULA(IF(OR($A293="""",$A293=0),0,IF(TODAY()&gt;EOMONTH(W$278,0),HLOOKUP(""Close"",GOOGLEFINANCE($A293,""price"",EOMONTH(W$278,0)),2,FALSE()),(SUMIFS(Extrato!$C:$C,Extrato!$A:$A,""&lt;=""&amp;HLOOKUP(W$278,dds!$2:$4,3,FALSE()),Extrato!$B:$B,'Cadastro e Histó"&amp;"rico'!$A293)-SUMIFS(Extrato!$H:$H,Extrato!$F:$F,""&lt;=""&amp;HLOOKUP(W$278,dds!$2:$4,3,FALSE()),Extrato!$G:$G,'Cadastro e Histórico'!$A293))*W130)))"),0.0)</f>
        <v>0</v>
      </c>
      <c r="X293" s="448">
        <f>IFERROR(__xludf.DUMMYFUNCTION("ARRAYFORMULA(IF(OR($A293="""",$A293=0),0,IF(TODAY()&gt;EOMONTH(X$278,0),HLOOKUP(""Close"",GOOGLEFINANCE($A293,""price"",EOMONTH(X$278,0)),2,FALSE()),(SUMIFS(Extrato!$C:$C,Extrato!$A:$A,""&lt;=""&amp;HLOOKUP(X$278,dds!$2:$4,3,FALSE()),Extrato!$B:$B,'Cadastro e Histó"&amp;"rico'!$A293)-SUMIFS(Extrato!$H:$H,Extrato!$F:$F,""&lt;=""&amp;HLOOKUP(X$278,dds!$2:$4,3,FALSE()),Extrato!$G:$G,'Cadastro e Histórico'!$A293))*X130)))"),0.0)</f>
        <v>0</v>
      </c>
      <c r="Y293" s="448">
        <f>IFERROR(__xludf.DUMMYFUNCTION("ARRAYFORMULA(IF(OR($A293="""",$A293=0),0,IF(TODAY()&gt;EOMONTH(Y$278,0),HLOOKUP(""Close"",GOOGLEFINANCE($A293,""price"",EOMONTH(Y$278,0)),2,FALSE()),(SUMIFS(Extrato!$C:$C,Extrato!$A:$A,""&lt;=""&amp;HLOOKUP(Y$278,dds!$2:$4,3,FALSE()),Extrato!$B:$B,'Cadastro e Histó"&amp;"rico'!$A293)-SUMIFS(Extrato!$H:$H,Extrato!$F:$F,""&lt;=""&amp;HLOOKUP(Y$278,dds!$2:$4,3,FALSE()),Extrato!$G:$G,'Cadastro e Histórico'!$A293))*Y130)))"),0.0)</f>
        <v>0</v>
      </c>
      <c r="Z293" s="448">
        <f>IFERROR(__xludf.DUMMYFUNCTION("ARRAYFORMULA(IF(OR($A293="""",$A293=0),0,IF(TODAY()&gt;EOMONTH(Z$278,0),HLOOKUP(""Close"",GOOGLEFINANCE($A293,""price"",EOMONTH(Z$278,0)),2,FALSE()),(SUMIFS(Extrato!$C:$C,Extrato!$A:$A,""&lt;=""&amp;HLOOKUP(Z$278,dds!$2:$4,3,FALSE()),Extrato!$B:$B,'Cadastro e Histó"&amp;"rico'!$A293)-SUMIFS(Extrato!$H:$H,Extrato!$F:$F,""&lt;=""&amp;HLOOKUP(Z$278,dds!$2:$4,3,FALSE()),Extrato!$G:$G,'Cadastro e Histórico'!$A293))*Z130)))"),0.0)</f>
        <v>0</v>
      </c>
      <c r="AA293" s="448">
        <f>IFERROR(__xludf.DUMMYFUNCTION("ARRAYFORMULA(IF(OR($A293="""",$A293=0),0,IF(TODAY()&gt;EOMONTH(AA$278,0),HLOOKUP(""Close"",GOOGLEFINANCE($A293,""price"",EOMONTH(AA$278,0)),2,FALSE()),(SUMIFS(Extrato!$C:$C,Extrato!$A:$A,""&lt;=""&amp;HLOOKUP(AA$278,dds!$2:$4,3,FALSE()),Extrato!$B:$B,'Cadastro e Hi"&amp;"stórico'!$A293)-SUMIFS(Extrato!$H:$H,Extrato!$F:$F,""&lt;=""&amp;HLOOKUP(AA$278,dds!$2:$4,3,FALSE()),Extrato!$G:$G,'Cadastro e Histórico'!$A293))*AA130)))"),0.0)</f>
        <v>0</v>
      </c>
      <c r="AB293" s="448">
        <f>IFERROR(__xludf.DUMMYFUNCTION("ARRAYFORMULA(IF(OR($A293="""",$A293=0),0,IF(TODAY()&gt;EOMONTH(AB$278,0),HLOOKUP(""Close"",GOOGLEFINANCE($A293,""price"",EOMONTH(AB$278,0)),2,FALSE()),(SUMIFS(Extrato!$C:$C,Extrato!$A:$A,""&lt;=""&amp;HLOOKUP(AB$278,dds!$2:$4,3,FALSE()),Extrato!$B:$B,'Cadastro e Hi"&amp;"stórico'!$A293)-SUMIFS(Extrato!$H:$H,Extrato!$F:$F,""&lt;=""&amp;HLOOKUP(AB$278,dds!$2:$4,3,FALSE()),Extrato!$G:$G,'Cadastro e Histórico'!$A293))*AB130)))"),0.0)</f>
        <v>0</v>
      </c>
      <c r="AC293" s="448">
        <f>IFERROR(__xludf.DUMMYFUNCTION("ARRAYFORMULA(IF(OR($A293="""",$A293=0),0,IF(TODAY()&gt;EOMONTH(AC$278,0),HLOOKUP(""Close"",GOOGLEFINANCE($A293,""price"",EOMONTH(AC$278,0)),2,FALSE()),(SUMIFS(Extrato!$C:$C,Extrato!$A:$A,""&lt;=""&amp;HLOOKUP(AC$278,dds!$2:$4,3,FALSE()),Extrato!$B:$B,'Cadastro e Hi"&amp;"stórico'!$A293)-SUMIFS(Extrato!$H:$H,Extrato!$F:$F,""&lt;=""&amp;HLOOKUP(AC$278,dds!$2:$4,3,FALSE()),Extrato!$G:$G,'Cadastro e Histórico'!$A293))*AC130)))"),0.0)</f>
        <v>0</v>
      </c>
      <c r="AD293" s="448">
        <f>IFERROR(__xludf.DUMMYFUNCTION("ARRAYFORMULA(IF(OR($A293="""",$A293=0),0,IF(TODAY()&gt;EOMONTH(AD$278,0),HLOOKUP(""Close"",GOOGLEFINANCE($A293,""price"",EOMONTH(AD$278,0)),2,FALSE()),(SUMIFS(Extrato!$C:$C,Extrato!$A:$A,""&lt;=""&amp;HLOOKUP(AD$278,dds!$2:$4,3,FALSE()),Extrato!$B:$B,'Cadastro e Hi"&amp;"stórico'!$A293)-SUMIFS(Extrato!$H:$H,Extrato!$F:$F,""&lt;=""&amp;HLOOKUP(AD$278,dds!$2:$4,3,FALSE()),Extrato!$G:$G,'Cadastro e Histórico'!$A293))*AD130)))"),0.0)</f>
        <v>0</v>
      </c>
      <c r="AE293" s="448">
        <f>IFERROR(__xludf.DUMMYFUNCTION("ARRAYFORMULA(IF(OR($A293="""",$A293=0),0,IF(TODAY()&gt;EOMONTH(AE$278,0),HLOOKUP(""Close"",GOOGLEFINANCE($A293,""price"",EOMONTH(AE$278,0)),2,FALSE()),(SUMIFS(Extrato!$C:$C,Extrato!$A:$A,""&lt;=""&amp;HLOOKUP(AE$278,dds!$2:$4,3,FALSE()),Extrato!$B:$B,'Cadastro e Hi"&amp;"stórico'!$A293)-SUMIFS(Extrato!$H:$H,Extrato!$F:$F,""&lt;=""&amp;HLOOKUP(AE$278,dds!$2:$4,3,FALSE()),Extrato!$G:$G,'Cadastro e Histórico'!$A293))*AE130)))"),0.0)</f>
        <v>0</v>
      </c>
      <c r="AF293" s="448">
        <f>IFERROR(__xludf.DUMMYFUNCTION("ARRAYFORMULA(IF(OR($A293="""",$A293=0),0,IF(TODAY()&gt;EOMONTH(AF$278,0),HLOOKUP(""Close"",GOOGLEFINANCE($A293,""price"",EOMONTH(AF$278,0)),2,FALSE()),(SUMIFS(Extrato!$C:$C,Extrato!$A:$A,""&lt;=""&amp;HLOOKUP(AF$278,dds!$2:$4,3,FALSE()),Extrato!$B:$B,'Cadastro e Hi"&amp;"stórico'!$A293)-SUMIFS(Extrato!$H:$H,Extrato!$F:$F,""&lt;=""&amp;HLOOKUP(AF$278,dds!$2:$4,3,FALSE()),Extrato!$G:$G,'Cadastro e Histórico'!$A293))*AF130)))"),0.0)</f>
        <v>0</v>
      </c>
      <c r="AG293" s="448">
        <f>IFERROR(__xludf.DUMMYFUNCTION("ARRAYFORMULA(IF(OR($A293="""",$A293=0),0,IF(TODAY()&gt;EOMONTH(AG$278,0),HLOOKUP(""Close"",GOOGLEFINANCE($A293,""price"",EOMONTH(AG$278,0)),2,FALSE()),(SUMIFS(Extrato!$C:$C,Extrato!$A:$A,""&lt;=""&amp;HLOOKUP(AG$278,dds!$2:$4,3,FALSE()),Extrato!$B:$B,'Cadastro e Hi"&amp;"stórico'!$A293)-SUMIFS(Extrato!$H:$H,Extrato!$F:$F,""&lt;=""&amp;HLOOKUP(AG$278,dds!$2:$4,3,FALSE()),Extrato!$G:$G,'Cadastro e Histórico'!$A293))*AG130)))"),0.0)</f>
        <v>0</v>
      </c>
      <c r="AH293" s="448">
        <f>IFERROR(__xludf.DUMMYFUNCTION("ARRAYFORMULA(IF(OR($A293="""",$A293=0),0,IF(TODAY()&gt;EOMONTH(AH$278,0),HLOOKUP(""Close"",GOOGLEFINANCE($A293,""price"",EOMONTH(AH$278,0)),2,FALSE()),(SUMIFS(Extrato!$C:$C,Extrato!$A:$A,""&lt;=""&amp;HLOOKUP(AH$278,dds!$2:$4,3,FALSE()),Extrato!$B:$B,'Cadastro e Hi"&amp;"stórico'!$A293)-SUMIFS(Extrato!$H:$H,Extrato!$F:$F,""&lt;=""&amp;HLOOKUP(AH$278,dds!$2:$4,3,FALSE()),Extrato!$G:$G,'Cadastro e Histórico'!$A293))*AH130)))"),0.0)</f>
        <v>0</v>
      </c>
      <c r="AI293" s="448">
        <f>IFERROR(__xludf.DUMMYFUNCTION("ARRAYFORMULA(IF(OR($A293="""",$A293=0),0,IF(TODAY()&gt;EOMONTH(AI$278,0),HLOOKUP(""Close"",GOOGLEFINANCE($A293,""price"",EOMONTH(AI$278,0)),2,FALSE()),(SUMIFS(Extrato!$C:$C,Extrato!$A:$A,""&lt;=""&amp;HLOOKUP(AI$278,dds!$2:$4,3,FALSE()),Extrato!$B:$B,'Cadastro e Hi"&amp;"stórico'!$A293)-SUMIFS(Extrato!$H:$H,Extrato!$F:$F,""&lt;=""&amp;HLOOKUP(AI$278,dds!$2:$4,3,FALSE()),Extrato!$G:$G,'Cadastro e Histórico'!$A293))*AI130)))"),0.0)</f>
        <v>0</v>
      </c>
      <c r="AJ293" s="448">
        <f>IFERROR(__xludf.DUMMYFUNCTION("ARRAYFORMULA(IF(OR($A293="""",$A293=0),0,IF(TODAY()&gt;EOMONTH(AJ$278,0),HLOOKUP(""Close"",GOOGLEFINANCE($A293,""price"",EOMONTH(AJ$278,0)),2,FALSE()),(SUMIFS(Extrato!$C:$C,Extrato!$A:$A,""&lt;=""&amp;HLOOKUP(AJ$278,dds!$2:$4,3,FALSE()),Extrato!$B:$B,'Cadastro e Hi"&amp;"stórico'!$A293)-SUMIFS(Extrato!$H:$H,Extrato!$F:$F,""&lt;=""&amp;HLOOKUP(AJ$278,dds!$2:$4,3,FALSE()),Extrato!$G:$G,'Cadastro e Histórico'!$A293))*AJ130)))"),0.0)</f>
        <v>0</v>
      </c>
      <c r="AK293" s="448">
        <f>IFERROR(__xludf.DUMMYFUNCTION("ARRAYFORMULA(IF(OR($A293="""",$A293=0),0,IF(TODAY()&gt;EOMONTH(AK$278,0),HLOOKUP(""Close"",GOOGLEFINANCE($A293,""price"",EOMONTH(AK$278,0)),2,FALSE()),(SUMIFS(Extrato!$C:$C,Extrato!$A:$A,""&lt;=""&amp;HLOOKUP(AK$278,dds!$2:$4,3,FALSE()),Extrato!$B:$B,'Cadastro e Hi"&amp;"stórico'!$A293)-SUMIFS(Extrato!$H:$H,Extrato!$F:$F,""&lt;=""&amp;HLOOKUP(AK$278,dds!$2:$4,3,FALSE()),Extrato!$G:$G,'Cadastro e Histórico'!$A293))*AK130)))"),0.0)</f>
        <v>0</v>
      </c>
      <c r="AL293" s="448">
        <f>IFERROR(__xludf.DUMMYFUNCTION("ARRAYFORMULA(IF(OR($A293="""",$A293=0),0,IF(TODAY()&gt;EOMONTH(AL$278,0),HLOOKUP(""Close"",GOOGLEFINANCE($A293,""price"",EOMONTH(AL$278,0)),2,FALSE()),(SUMIFS(Extrato!$C:$C,Extrato!$A:$A,""&lt;=""&amp;HLOOKUP(AL$278,dds!$2:$4,3,FALSE()),Extrato!$B:$B,'Cadastro e Hi"&amp;"stórico'!$A293)-SUMIFS(Extrato!$H:$H,Extrato!$F:$F,""&lt;=""&amp;HLOOKUP(AL$278,dds!$2:$4,3,FALSE()),Extrato!$G:$G,'Cadastro e Histórico'!$A293))*AL130)))"),0.0)</f>
        <v>0</v>
      </c>
      <c r="AM293" s="448">
        <f>IFERROR(__xludf.DUMMYFUNCTION("ARRAYFORMULA(IF(OR($A293="""",$A293=0),0,IF(TODAY()&gt;EOMONTH(AM$278,0),HLOOKUP(""Close"",GOOGLEFINANCE($A293,""price"",EOMONTH(AM$278,0)),2,FALSE()),(SUMIFS(Extrato!$C:$C,Extrato!$A:$A,""&lt;=""&amp;HLOOKUP(AM$278,dds!$2:$4,3,FALSE()),Extrato!$B:$B,'Cadastro e Hi"&amp;"stórico'!$A293)-SUMIFS(Extrato!$H:$H,Extrato!$F:$F,""&lt;=""&amp;HLOOKUP(AM$278,dds!$2:$4,3,FALSE()),Extrato!$G:$G,'Cadastro e Histórico'!$A293))*AM130)))"),0.0)</f>
        <v>0</v>
      </c>
      <c r="AN293" s="448">
        <f>IFERROR(__xludf.DUMMYFUNCTION("ARRAYFORMULA(IF(OR($A293="""",$A293=0),0,IF(TODAY()&gt;EOMONTH(AN$278,0),HLOOKUP(""Close"",GOOGLEFINANCE($A293,""price"",EOMONTH(AN$278,0)),2,FALSE()),(SUMIFS(Extrato!$C:$C,Extrato!$A:$A,""&lt;=""&amp;HLOOKUP(AN$278,dds!$2:$4,3,FALSE()),Extrato!$B:$B,'Cadastro e Hi"&amp;"stórico'!$A293)-SUMIFS(Extrato!$H:$H,Extrato!$F:$F,""&lt;=""&amp;HLOOKUP(AN$278,dds!$2:$4,3,FALSE()),Extrato!$G:$G,'Cadastro e Histórico'!$A293))*AN130)))"),0.0)</f>
        <v>0</v>
      </c>
      <c r="AO293" s="448">
        <f>IFERROR(__xludf.DUMMYFUNCTION("ARRAYFORMULA(IF(OR($A293="""",$A293=0),0,IF(TODAY()&gt;EOMONTH(AO$278,0),HLOOKUP(""Close"",GOOGLEFINANCE($A293,""price"",EOMONTH(AO$278,0)),2,FALSE()),(SUMIFS(Extrato!$C:$C,Extrato!$A:$A,""&lt;=""&amp;HLOOKUP(AO$278,dds!$2:$4,3,FALSE()),Extrato!$B:$B,'Cadastro e Hi"&amp;"stórico'!$A293)-SUMIFS(Extrato!$H:$H,Extrato!$F:$F,""&lt;=""&amp;HLOOKUP(AO$278,dds!$2:$4,3,FALSE()),Extrato!$G:$G,'Cadastro e Histórico'!$A293))*AO130)))"),0.0)</f>
        <v>0</v>
      </c>
      <c r="AP293" s="448">
        <f>IFERROR(__xludf.DUMMYFUNCTION("ARRAYFORMULA(IF(OR($A293="""",$A293=0),0,IF(TODAY()&gt;EOMONTH(AP$278,0),HLOOKUP(""Close"",GOOGLEFINANCE($A293,""price"",EOMONTH(AP$278,0)),2,FALSE()),(SUMIFS(Extrato!$C:$C,Extrato!$A:$A,""&lt;=""&amp;HLOOKUP(AP$278,dds!$2:$4,3,FALSE()),Extrato!$B:$B,'Cadastro e Hi"&amp;"stórico'!$A293)-SUMIFS(Extrato!$H:$H,Extrato!$F:$F,""&lt;=""&amp;HLOOKUP(AP$278,dds!$2:$4,3,FALSE()),Extrato!$G:$G,'Cadastro e Histórico'!$A293))*AP130)))"),0.0)</f>
        <v>0</v>
      </c>
      <c r="AQ293" s="448">
        <f>IFERROR(__xludf.DUMMYFUNCTION("ARRAYFORMULA(IF(OR($A293="""",$A293=0),0,IF(TODAY()&gt;EOMONTH(AQ$278,0),HLOOKUP(""Close"",GOOGLEFINANCE($A293,""price"",EOMONTH(AQ$278,0)),2,FALSE()),(SUMIFS(Extrato!$C:$C,Extrato!$A:$A,""&lt;=""&amp;HLOOKUP(AQ$278,dds!$2:$4,3,FALSE()),Extrato!$B:$B,'Cadastro e Hi"&amp;"stórico'!$A293)-SUMIFS(Extrato!$H:$H,Extrato!$F:$F,""&lt;=""&amp;HLOOKUP(AQ$278,dds!$2:$4,3,FALSE()),Extrato!$G:$G,'Cadastro e Histórico'!$A293))*AQ130)))"),0.0)</f>
        <v>0</v>
      </c>
      <c r="AR293" s="448">
        <f>IFERROR(__xludf.DUMMYFUNCTION("ARRAYFORMULA(IF(OR($A293="""",$A293=0),0,IF(TODAY()&gt;EOMONTH(AR$278,0),HLOOKUP(""Close"",GOOGLEFINANCE($A293,""price"",EOMONTH(AR$278,0)),2,FALSE()),(SUMIFS(Extrato!$C:$C,Extrato!$A:$A,""&lt;=""&amp;HLOOKUP(AR$278,dds!$2:$4,3,FALSE()),Extrato!$B:$B,'Cadastro e Hi"&amp;"stórico'!$A293)-SUMIFS(Extrato!$H:$H,Extrato!$F:$F,""&lt;=""&amp;HLOOKUP(AR$278,dds!$2:$4,3,FALSE()),Extrato!$G:$G,'Cadastro e Histórico'!$A293))*AR130)))"),0.0)</f>
        <v>0</v>
      </c>
      <c r="AS293" s="448">
        <f>IFERROR(__xludf.DUMMYFUNCTION("ARRAYFORMULA(IF(OR($A293="""",$A293=0),0,IF(TODAY()&gt;EOMONTH(AS$278,0),HLOOKUP(""Close"",GOOGLEFINANCE($A293,""price"",EOMONTH(AS$278,0)),2,FALSE()),(SUMIFS(Extrato!$C:$C,Extrato!$A:$A,""&lt;=""&amp;HLOOKUP(AS$278,dds!$2:$4,3,FALSE()),Extrato!$B:$B,'Cadastro e Hi"&amp;"stórico'!$A293)-SUMIFS(Extrato!$H:$H,Extrato!$F:$F,""&lt;=""&amp;HLOOKUP(AS$278,dds!$2:$4,3,FALSE()),Extrato!$G:$G,'Cadastro e Histórico'!$A293))*AS130)))"),0.0)</f>
        <v>0</v>
      </c>
      <c r="AT293" s="448">
        <f>IFERROR(__xludf.DUMMYFUNCTION("ARRAYFORMULA(IF(OR($A293="""",$A293=0),0,IF(TODAY()&gt;EOMONTH(AT$278,0),HLOOKUP(""Close"",GOOGLEFINANCE($A293,""price"",EOMONTH(AT$278,0)),2,FALSE()),(SUMIFS(Extrato!$C:$C,Extrato!$A:$A,""&lt;=""&amp;HLOOKUP(AT$278,dds!$2:$4,3,FALSE()),Extrato!$B:$B,'Cadastro e Hi"&amp;"stórico'!$A293)-SUMIFS(Extrato!$H:$H,Extrato!$F:$F,""&lt;=""&amp;HLOOKUP(AT$278,dds!$2:$4,3,FALSE()),Extrato!$G:$G,'Cadastro e Histórico'!$A293))*AT130)))"),0.0)</f>
        <v>0</v>
      </c>
      <c r="AU293" s="448">
        <f>IFERROR(__xludf.DUMMYFUNCTION("ARRAYFORMULA(IF(OR($A293="""",$A293=0),0,IF(TODAY()&gt;EOMONTH(AU$278,0),HLOOKUP(""Close"",GOOGLEFINANCE($A293,""price"",EOMONTH(AU$278,0)),2,FALSE()),(SUMIFS(Extrato!$C:$C,Extrato!$A:$A,""&lt;=""&amp;HLOOKUP(AU$278,dds!$2:$4,3,FALSE()),Extrato!$B:$B,'Cadastro e Hi"&amp;"stórico'!$A293)-SUMIFS(Extrato!$H:$H,Extrato!$F:$F,""&lt;=""&amp;HLOOKUP(AU$278,dds!$2:$4,3,FALSE()),Extrato!$G:$G,'Cadastro e Histórico'!$A293))*AU130)))"),0.0)</f>
        <v>0</v>
      </c>
      <c r="AV293" s="448">
        <f>IFERROR(__xludf.DUMMYFUNCTION("ARRAYFORMULA(IF(OR($A293="""",$A293=0),0,IF(TODAY()&gt;EOMONTH(AV$278,0),HLOOKUP(""Close"",GOOGLEFINANCE($A293,""price"",EOMONTH(AV$278,0)),2,FALSE()),(SUMIFS(Extrato!$C:$C,Extrato!$A:$A,""&lt;=""&amp;HLOOKUP(AV$278,dds!$2:$4,3,FALSE()),Extrato!$B:$B,'Cadastro e Hi"&amp;"stórico'!$A293)-SUMIFS(Extrato!$H:$H,Extrato!$F:$F,""&lt;=""&amp;HLOOKUP(AV$278,dds!$2:$4,3,FALSE()),Extrato!$G:$G,'Cadastro e Histórico'!$A293))*AV130)))"),0.0)</f>
        <v>0</v>
      </c>
      <c r="AW293" s="448">
        <f>IFERROR(__xludf.DUMMYFUNCTION("ARRAYFORMULA(IF(OR($A293="""",$A293=0),0,IF(TODAY()&gt;EOMONTH(AW$278,0),HLOOKUP(""Close"",GOOGLEFINANCE($A293,""price"",EOMONTH(AW$278,0)),2,FALSE()),(SUMIFS(Extrato!$C:$C,Extrato!$A:$A,""&lt;=""&amp;HLOOKUP(AW$278,dds!$2:$4,3,FALSE()),Extrato!$B:$B,'Cadastro e Hi"&amp;"stórico'!$A293)-SUMIFS(Extrato!$H:$H,Extrato!$F:$F,""&lt;=""&amp;HLOOKUP(AW$278,dds!$2:$4,3,FALSE()),Extrato!$G:$G,'Cadastro e Histórico'!$A293))*AW130)))"),0.0)</f>
        <v>0</v>
      </c>
      <c r="AX293" s="448">
        <f>IFERROR(__xludf.DUMMYFUNCTION("ARRAYFORMULA(IF(OR($A293="""",$A293=0),0,IF(TODAY()&gt;EOMONTH(AX$278,0),HLOOKUP(""Close"",GOOGLEFINANCE($A293,""price"",EOMONTH(AX$278,0)),2,FALSE()),(SUMIFS(Extrato!$C:$C,Extrato!$A:$A,""&lt;=""&amp;HLOOKUP(AX$278,dds!$2:$4,3,FALSE()),Extrato!$B:$B,'Cadastro e Hi"&amp;"stórico'!$A293)-SUMIFS(Extrato!$H:$H,Extrato!$F:$F,""&lt;=""&amp;HLOOKUP(AX$278,dds!$2:$4,3,FALSE()),Extrato!$G:$G,'Cadastro e Histórico'!$A293))*AX130)))"),0.0)</f>
        <v>0</v>
      </c>
      <c r="AY293" s="448">
        <f>IFERROR(__xludf.DUMMYFUNCTION("ARRAYFORMULA(IF(OR($A293="""",$A293=0),0,IF(TODAY()&gt;EOMONTH(AY$278,0),HLOOKUP(""Close"",GOOGLEFINANCE($A293,""price"",EOMONTH(AY$278,0)),2,FALSE()),(SUMIFS(Extrato!$C:$C,Extrato!$A:$A,""&lt;=""&amp;HLOOKUP(AY$278,dds!$2:$4,3,FALSE()),Extrato!$B:$B,'Cadastro e Hi"&amp;"stórico'!$A293)-SUMIFS(Extrato!$H:$H,Extrato!$F:$F,""&lt;=""&amp;HLOOKUP(AY$278,dds!$2:$4,3,FALSE()),Extrato!$G:$G,'Cadastro e Histórico'!$A293))*AY130)))"),0.0)</f>
        <v>0</v>
      </c>
      <c r="AZ293" s="448">
        <f>IFERROR(__xludf.DUMMYFUNCTION("ARRAYFORMULA(IF(OR($A293="""",$A293=0),0,IF(TODAY()&gt;EOMONTH(AZ$278,0),HLOOKUP(""Close"",GOOGLEFINANCE($A293,""price"",EOMONTH(AZ$278,0)),2,FALSE()),(SUMIFS(Extrato!$C:$C,Extrato!$A:$A,""&lt;=""&amp;HLOOKUP(AZ$278,dds!$2:$4,3,FALSE()),Extrato!$B:$B,'Cadastro e Hi"&amp;"stórico'!$A293)-SUMIFS(Extrato!$H:$H,Extrato!$F:$F,""&lt;=""&amp;HLOOKUP(AZ$278,dds!$2:$4,3,FALSE()),Extrato!$G:$G,'Cadastro e Histórico'!$A293))*AZ130)))"),0.0)</f>
        <v>0</v>
      </c>
      <c r="BA293" s="448">
        <f>IFERROR(__xludf.DUMMYFUNCTION("ARRAYFORMULA(IF(OR($A293="""",$A293=0),0,IF(TODAY()&gt;EOMONTH(BA$278,0),HLOOKUP(""Close"",GOOGLEFINANCE($A293,""price"",EOMONTH(BA$278,0)),2,FALSE()),(SUMIFS(Extrato!$C:$C,Extrato!$A:$A,""&lt;=""&amp;HLOOKUP(BA$278,dds!$2:$4,3,FALSE()),Extrato!$B:$B,'Cadastro e Hi"&amp;"stórico'!$A293)-SUMIFS(Extrato!$H:$H,Extrato!$F:$F,""&lt;=""&amp;HLOOKUP(BA$278,dds!$2:$4,3,FALSE()),Extrato!$G:$G,'Cadastro e Histórico'!$A293))*BA130)))"),0.0)</f>
        <v>0</v>
      </c>
      <c r="BB293" s="448">
        <f>IFERROR(__xludf.DUMMYFUNCTION("ARRAYFORMULA(IF(OR($A293="""",$A293=0),0,IF(TODAY()&gt;EOMONTH(BB$278,0),HLOOKUP(""Close"",GOOGLEFINANCE($A293,""price"",EOMONTH(BB$278,0)),2,FALSE()),(SUMIFS(Extrato!$C:$C,Extrato!$A:$A,""&lt;=""&amp;HLOOKUP(BB$278,dds!$2:$4,3,FALSE()),Extrato!$B:$B,'Cadastro e Hi"&amp;"stórico'!$A293)-SUMIFS(Extrato!$H:$H,Extrato!$F:$F,""&lt;=""&amp;HLOOKUP(BB$278,dds!$2:$4,3,FALSE()),Extrato!$G:$G,'Cadastro e Histórico'!$A293))*BB130)))"),0.0)</f>
        <v>0</v>
      </c>
      <c r="BC293" s="448">
        <f>IFERROR(__xludf.DUMMYFUNCTION("ARRAYFORMULA(IF(OR($A293="""",$A293=0),0,IF(TODAY()&gt;EOMONTH(BC$278,0),HLOOKUP(""Close"",GOOGLEFINANCE($A293,""price"",EOMONTH(BC$278,0)),2,FALSE()),(SUMIFS(Extrato!$C:$C,Extrato!$A:$A,""&lt;=""&amp;HLOOKUP(BC$278,dds!$2:$4,3,FALSE()),Extrato!$B:$B,'Cadastro e Hi"&amp;"stórico'!$A293)-SUMIFS(Extrato!$H:$H,Extrato!$F:$F,""&lt;=""&amp;HLOOKUP(BC$278,dds!$2:$4,3,FALSE()),Extrato!$G:$G,'Cadastro e Histórico'!$A293))*BC130)))"),0.0)</f>
        <v>0</v>
      </c>
      <c r="BD293" s="448">
        <f>IFERROR(__xludf.DUMMYFUNCTION("ARRAYFORMULA(IF(OR($A293="""",$A293=0),0,IF(TODAY()&gt;EOMONTH(BD$278,0),HLOOKUP(""Close"",GOOGLEFINANCE($A293,""price"",EOMONTH(BD$278,0)),2,FALSE()),(SUMIFS(Extrato!$C:$C,Extrato!$A:$A,""&lt;=""&amp;HLOOKUP(BD$278,dds!$2:$4,3,FALSE()),Extrato!$B:$B,'Cadastro e Hi"&amp;"stórico'!$A293)-SUMIFS(Extrato!$H:$H,Extrato!$F:$F,""&lt;=""&amp;HLOOKUP(BD$278,dds!$2:$4,3,FALSE()),Extrato!$G:$G,'Cadastro e Histórico'!$A293))*BD130)))"),0.0)</f>
        <v>0</v>
      </c>
      <c r="BE293" s="448">
        <f>IFERROR(__xludf.DUMMYFUNCTION("ARRAYFORMULA(IF(OR($A293="""",$A293=0),0,IF(TODAY()&gt;EOMONTH(BE$278,0),HLOOKUP(""Close"",GOOGLEFINANCE($A293,""price"",EOMONTH(BE$278,0)),2,FALSE()),(SUMIFS(Extrato!$C:$C,Extrato!$A:$A,""&lt;=""&amp;HLOOKUP(BE$278,dds!$2:$4,3,FALSE()),Extrato!$B:$B,'Cadastro e Hi"&amp;"stórico'!$A293)-SUMIFS(Extrato!$H:$H,Extrato!$F:$F,""&lt;=""&amp;HLOOKUP(BE$278,dds!$2:$4,3,FALSE()),Extrato!$G:$G,'Cadastro e Histórico'!$A293))*BE130)))"),0.0)</f>
        <v>0</v>
      </c>
      <c r="BF293" s="448">
        <f>IFERROR(__xludf.DUMMYFUNCTION("ARRAYFORMULA(IF(OR($A293="""",$A293=0),0,IF(TODAY()&gt;EOMONTH(BF$278,0),HLOOKUP(""Close"",GOOGLEFINANCE($A293,""price"",EOMONTH(BF$278,0)),2,FALSE()),(SUMIFS(Extrato!$C:$C,Extrato!$A:$A,""&lt;=""&amp;HLOOKUP(BF$278,dds!$2:$4,3,FALSE()),Extrato!$B:$B,'Cadastro e Hi"&amp;"stórico'!$A293)-SUMIFS(Extrato!$H:$H,Extrato!$F:$F,""&lt;=""&amp;HLOOKUP(BF$278,dds!$2:$4,3,FALSE()),Extrato!$G:$G,'Cadastro e Histórico'!$A293))*BF130)))"),0.0)</f>
        <v>0</v>
      </c>
      <c r="BG293" s="448">
        <f>IFERROR(__xludf.DUMMYFUNCTION("ARRAYFORMULA(IF(OR($A293="""",$A293=0),0,IF(TODAY()&gt;EOMONTH(BG$278,0),HLOOKUP(""Close"",GOOGLEFINANCE($A293,""price"",EOMONTH(BG$278,0)),2,FALSE()),(SUMIFS(Extrato!$C:$C,Extrato!$A:$A,""&lt;=""&amp;HLOOKUP(BG$278,dds!$2:$4,3,FALSE()),Extrato!$B:$B,'Cadastro e Hi"&amp;"stórico'!$A293)-SUMIFS(Extrato!$H:$H,Extrato!$F:$F,""&lt;=""&amp;HLOOKUP(BG$278,dds!$2:$4,3,FALSE()),Extrato!$G:$G,'Cadastro e Histórico'!$A293))*BG130)))"),0.0)</f>
        <v>0</v>
      </c>
      <c r="BH293" s="448">
        <f>IFERROR(__xludf.DUMMYFUNCTION("ARRAYFORMULA(IF(OR($A293="""",$A293=0),0,IF(TODAY()&gt;EOMONTH(BH$278,0),HLOOKUP(""Close"",GOOGLEFINANCE($A293,""price"",EOMONTH(BH$278,0)),2,FALSE()),(SUMIFS(Extrato!$C:$C,Extrato!$A:$A,""&lt;=""&amp;HLOOKUP(BH$278,dds!$2:$4,3,FALSE()),Extrato!$B:$B,'Cadastro e Hi"&amp;"stórico'!$A293)-SUMIFS(Extrato!$H:$H,Extrato!$F:$F,""&lt;=""&amp;HLOOKUP(BH$278,dds!$2:$4,3,FALSE()),Extrato!$G:$G,'Cadastro e Histórico'!$A293))*BH130)))"),0.0)</f>
        <v>0</v>
      </c>
      <c r="BI293" s="448">
        <f>IFERROR(__xludf.DUMMYFUNCTION("ARRAYFORMULA(IF(OR($A293="""",$A293=0),0,IF(TODAY()&gt;EOMONTH(BI$278,0),HLOOKUP(""Close"",GOOGLEFINANCE($A293,""price"",EOMONTH(BI$278,0)),2,FALSE()),(SUMIFS(Extrato!$C:$C,Extrato!$A:$A,""&lt;=""&amp;HLOOKUP(BI$278,dds!$2:$4,3,FALSE()),Extrato!$B:$B,'Cadastro e Hi"&amp;"stórico'!$A293)-SUMIFS(Extrato!$H:$H,Extrato!$F:$F,""&lt;=""&amp;HLOOKUP(BI$278,dds!$2:$4,3,FALSE()),Extrato!$G:$G,'Cadastro e Histórico'!$A293))*BI130)))"),0.0)</f>
        <v>0</v>
      </c>
      <c r="BJ293" s="448">
        <f>IFERROR(__xludf.DUMMYFUNCTION("ARRAYFORMULA(IF(OR($A293="""",$A293=0),0,IF(TODAY()&gt;EOMONTH(BJ$278,0),HLOOKUP(""Close"",GOOGLEFINANCE($A293,""price"",EOMONTH(BJ$278,0)),2,FALSE()),(SUMIFS(Extrato!$C:$C,Extrato!$A:$A,""&lt;=""&amp;HLOOKUP(BJ$278,dds!$2:$4,3,FALSE()),Extrato!$B:$B,'Cadastro e Hi"&amp;"stórico'!$A293)-SUMIFS(Extrato!$H:$H,Extrato!$F:$F,""&lt;=""&amp;HLOOKUP(BJ$278,dds!$2:$4,3,FALSE()),Extrato!$G:$G,'Cadastro e Histórico'!$A293))*BJ130)))"),0.0)</f>
        <v>0</v>
      </c>
      <c r="BK293" s="448">
        <f>IFERROR(__xludf.DUMMYFUNCTION("ARRAYFORMULA(IF(OR($A293="""",$A293=0),0,IF(TODAY()&gt;EOMONTH(BK$278,0),HLOOKUP(""Close"",GOOGLEFINANCE($A293,""price"",EOMONTH(BK$278,0)),2,FALSE()),(SUMIFS(Extrato!$C:$C,Extrato!$A:$A,""&lt;=""&amp;HLOOKUP(BK$278,dds!$2:$4,3,FALSE()),Extrato!$B:$B,'Cadastro e Hi"&amp;"stórico'!$A293)-SUMIFS(Extrato!$H:$H,Extrato!$F:$F,""&lt;=""&amp;HLOOKUP(BK$278,dds!$2:$4,3,FALSE()),Extrato!$G:$G,'Cadastro e Histórico'!$A293))*BK130)))"),0.0)</f>
        <v>0</v>
      </c>
      <c r="BL293" s="448">
        <f>IFERROR(__xludf.DUMMYFUNCTION("ARRAYFORMULA(IF(OR($A293="""",$A293=0),0,IF(TODAY()&gt;EOMONTH(BL$278,0),HLOOKUP(""Close"",GOOGLEFINANCE($A293,""price"",EOMONTH(BL$278,0)),2,FALSE()),(SUMIFS(Extrato!$C:$C,Extrato!$A:$A,""&lt;=""&amp;HLOOKUP(BL$278,dds!$2:$4,3,FALSE()),Extrato!$B:$B,'Cadastro e Hi"&amp;"stórico'!$A293)-SUMIFS(Extrato!$H:$H,Extrato!$F:$F,""&lt;=""&amp;HLOOKUP(BL$278,dds!$2:$4,3,FALSE()),Extrato!$G:$G,'Cadastro e Histórico'!$A293))*BL130)))"),0.0)</f>
        <v>0</v>
      </c>
    </row>
    <row r="294" ht="14.25" customHeight="1">
      <c r="A294" s="450"/>
      <c r="B294" s="450"/>
      <c r="C294" s="440" t="str">
        <f t="shared" si="5"/>
        <v/>
      </c>
      <c r="D294" s="446"/>
      <c r="E294" s="448">
        <f>IFERROR(__xludf.DUMMYFUNCTION("ARRAYFORMULA(IF(OR($A294="""",$A294=0),0,IF(TODAY()&gt;EOMONTH(E$278,0),HLOOKUP(""Close"",GOOGLEFINANCE($A294,""price"",EOMONTH(E$278,0)),2,FALSE()),(SUMIFS(Extrato!$C:$C,Extrato!$A:$A,""&lt;=""&amp;HLOOKUP(E$278,dds!$2:$4,3,FALSE()),Extrato!$B:$B,'Cadastro e Histó"&amp;"rico'!$A294)-SUMIFS(Extrato!$H:$H,Extrato!$F:$F,""&lt;=""&amp;HLOOKUP(E$278,dds!$2:$4,3,FALSE()),Extrato!$G:$G,'Cadastro e Histórico'!$A294))*E131)))"),0.0)</f>
        <v>0</v>
      </c>
      <c r="F294" s="448">
        <f>IFERROR(__xludf.DUMMYFUNCTION("ARRAYFORMULA(IF(OR($A294="""",$A294=0),0,IF(TODAY()&gt;EOMONTH(F$278,0),HLOOKUP(""Close"",GOOGLEFINANCE($A294,""price"",EOMONTH(F$278,0)),2,FALSE()),(SUMIFS(Extrato!$C:$C,Extrato!$A:$A,""&lt;=""&amp;HLOOKUP(F$278,dds!$2:$4,3,FALSE()),Extrato!$B:$B,'Cadastro e Histó"&amp;"rico'!$A294)-SUMIFS(Extrato!$H:$H,Extrato!$F:$F,""&lt;=""&amp;HLOOKUP(F$278,dds!$2:$4,3,FALSE()),Extrato!$G:$G,'Cadastro e Histórico'!$A294))*F131)))"),0.0)</f>
        <v>0</v>
      </c>
      <c r="G294" s="448">
        <f>IFERROR(__xludf.DUMMYFUNCTION("ARRAYFORMULA(IF(OR($A294="""",$A294=0),0,IF(TODAY()&gt;EOMONTH(G$278,0),HLOOKUP(""Close"",GOOGLEFINANCE($A294,""price"",EOMONTH(G$278,0)),2,FALSE()),(SUMIFS(Extrato!$C:$C,Extrato!$A:$A,""&lt;=""&amp;HLOOKUP(G$278,dds!$2:$4,3,FALSE()),Extrato!$B:$B,'Cadastro e Histó"&amp;"rico'!$A294)-SUMIFS(Extrato!$H:$H,Extrato!$F:$F,""&lt;=""&amp;HLOOKUP(G$278,dds!$2:$4,3,FALSE()),Extrato!$G:$G,'Cadastro e Histórico'!$A294))*G131)))"),0.0)</f>
        <v>0</v>
      </c>
      <c r="H294" s="448">
        <f>IFERROR(__xludf.DUMMYFUNCTION("ARRAYFORMULA(IF(OR($A294="""",$A294=0),0,IF(TODAY()&gt;EOMONTH(H$278,0),HLOOKUP(""Close"",GOOGLEFINANCE($A294,""price"",EOMONTH(H$278,0)),2,FALSE()),(SUMIFS(Extrato!$C:$C,Extrato!$A:$A,""&lt;=""&amp;HLOOKUP(H$278,dds!$2:$4,3,FALSE()),Extrato!$B:$B,'Cadastro e Histó"&amp;"rico'!$A294)-SUMIFS(Extrato!$H:$H,Extrato!$F:$F,""&lt;=""&amp;HLOOKUP(H$278,dds!$2:$4,3,FALSE()),Extrato!$G:$G,'Cadastro e Histórico'!$A294))*H131)))"),0.0)</f>
        <v>0</v>
      </c>
      <c r="I294" s="448">
        <f>IFERROR(__xludf.DUMMYFUNCTION("ARRAYFORMULA(IF(OR($A294="""",$A294=0),0,IF(TODAY()&gt;EOMONTH(I$278,0),HLOOKUP(""Close"",GOOGLEFINANCE($A294,""price"",EOMONTH(I$278,0)),2,FALSE()),(SUMIFS(Extrato!$C:$C,Extrato!$A:$A,""&lt;=""&amp;HLOOKUP(I$278,dds!$2:$4,3,FALSE()),Extrato!$B:$B,'Cadastro e Histó"&amp;"rico'!$A294)-SUMIFS(Extrato!$H:$H,Extrato!$F:$F,""&lt;=""&amp;HLOOKUP(I$278,dds!$2:$4,3,FALSE()),Extrato!$G:$G,'Cadastro e Histórico'!$A294))*I131)))"),0.0)</f>
        <v>0</v>
      </c>
      <c r="J294" s="448">
        <f>IFERROR(__xludf.DUMMYFUNCTION("ARRAYFORMULA(IF(OR($A294="""",$A294=0),0,IF(TODAY()&gt;EOMONTH(J$278,0),HLOOKUP(""Close"",GOOGLEFINANCE($A294,""price"",EOMONTH(J$278,0)),2,FALSE()),(SUMIFS(Extrato!$C:$C,Extrato!$A:$A,""&lt;=""&amp;HLOOKUP(J$278,dds!$2:$4,3,FALSE()),Extrato!$B:$B,'Cadastro e Histó"&amp;"rico'!$A294)-SUMIFS(Extrato!$H:$H,Extrato!$F:$F,""&lt;=""&amp;HLOOKUP(J$278,dds!$2:$4,3,FALSE()),Extrato!$G:$G,'Cadastro e Histórico'!$A294))*J131)))"),0.0)</f>
        <v>0</v>
      </c>
      <c r="K294" s="448">
        <f>IFERROR(__xludf.DUMMYFUNCTION("ARRAYFORMULA(IF(OR($A294="""",$A294=0),0,IF(TODAY()&gt;EOMONTH(K$278,0),HLOOKUP(""Close"",GOOGLEFINANCE($A294,""price"",EOMONTH(K$278,0)),2,FALSE()),(SUMIFS(Extrato!$C:$C,Extrato!$A:$A,""&lt;=""&amp;HLOOKUP(K$278,dds!$2:$4,3,FALSE()),Extrato!$B:$B,'Cadastro e Histó"&amp;"rico'!$A294)-SUMIFS(Extrato!$H:$H,Extrato!$F:$F,""&lt;=""&amp;HLOOKUP(K$278,dds!$2:$4,3,FALSE()),Extrato!$G:$G,'Cadastro e Histórico'!$A294))*K131)))"),0.0)</f>
        <v>0</v>
      </c>
      <c r="L294" s="448">
        <f>IFERROR(__xludf.DUMMYFUNCTION("ARRAYFORMULA(IF(OR($A294="""",$A294=0),0,IF(TODAY()&gt;EOMONTH(L$278,0),HLOOKUP(""Close"",GOOGLEFINANCE($A294,""price"",EOMONTH(L$278,0)),2,FALSE()),(SUMIFS(Extrato!$C:$C,Extrato!$A:$A,""&lt;=""&amp;HLOOKUP(L$278,dds!$2:$4,3,FALSE()),Extrato!$B:$B,'Cadastro e Histó"&amp;"rico'!$A294)-SUMIFS(Extrato!$H:$H,Extrato!$F:$F,""&lt;=""&amp;HLOOKUP(L$278,dds!$2:$4,3,FALSE()),Extrato!$G:$G,'Cadastro e Histórico'!$A294))*L131)))"),0.0)</f>
        <v>0</v>
      </c>
      <c r="M294" s="448">
        <f>IFERROR(__xludf.DUMMYFUNCTION("ARRAYFORMULA(IF(OR($A294="""",$A294=0),0,IF(TODAY()&gt;EOMONTH(M$278,0),HLOOKUP(""Close"",GOOGLEFINANCE($A294,""price"",EOMONTH(M$278,0)),2,FALSE()),(SUMIFS(Extrato!$C:$C,Extrato!$A:$A,""&lt;=""&amp;HLOOKUP(M$278,dds!$2:$4,3,FALSE()),Extrato!$B:$B,'Cadastro e Histó"&amp;"rico'!$A294)-SUMIFS(Extrato!$H:$H,Extrato!$F:$F,""&lt;=""&amp;HLOOKUP(M$278,dds!$2:$4,3,FALSE()),Extrato!$G:$G,'Cadastro e Histórico'!$A294))*M131)))"),0.0)</f>
        <v>0</v>
      </c>
      <c r="N294" s="448">
        <f>IFERROR(__xludf.DUMMYFUNCTION("ARRAYFORMULA(IF(OR($A294="""",$A294=0),0,IF(TODAY()&gt;EOMONTH(N$278,0),HLOOKUP(""Close"",GOOGLEFINANCE($A294,""price"",EOMONTH(N$278,0)),2,FALSE()),(SUMIFS(Extrato!$C:$C,Extrato!$A:$A,""&lt;=""&amp;HLOOKUP(N$278,dds!$2:$4,3,FALSE()),Extrato!$B:$B,'Cadastro e Histó"&amp;"rico'!$A294)-SUMIFS(Extrato!$H:$H,Extrato!$F:$F,""&lt;=""&amp;HLOOKUP(N$278,dds!$2:$4,3,FALSE()),Extrato!$G:$G,'Cadastro e Histórico'!$A294))*N131)))"),0.0)</f>
        <v>0</v>
      </c>
      <c r="O294" s="448">
        <f>IFERROR(__xludf.DUMMYFUNCTION("ARRAYFORMULA(IF(OR($A294="""",$A294=0),0,IF(TODAY()&gt;EOMONTH(O$278,0),HLOOKUP(""Close"",GOOGLEFINANCE($A294,""price"",EOMONTH(O$278,0)),2,FALSE()),(SUMIFS(Extrato!$C:$C,Extrato!$A:$A,""&lt;=""&amp;HLOOKUP(O$278,dds!$2:$4,3,FALSE()),Extrato!$B:$B,'Cadastro e Histó"&amp;"rico'!$A294)-SUMIFS(Extrato!$H:$H,Extrato!$F:$F,""&lt;=""&amp;HLOOKUP(O$278,dds!$2:$4,3,FALSE()),Extrato!$G:$G,'Cadastro e Histórico'!$A294))*O131)))"),0.0)</f>
        <v>0</v>
      </c>
      <c r="P294" s="448">
        <f>IFERROR(__xludf.DUMMYFUNCTION("ARRAYFORMULA(IF(OR($A294="""",$A294=0),0,IF(TODAY()&gt;EOMONTH(P$278,0),HLOOKUP(""Close"",GOOGLEFINANCE($A294,""price"",EOMONTH(P$278,0)),2,FALSE()),(SUMIFS(Extrato!$C:$C,Extrato!$A:$A,""&lt;=""&amp;HLOOKUP(P$278,dds!$2:$4,3,FALSE()),Extrato!$B:$B,'Cadastro e Histó"&amp;"rico'!$A294)-SUMIFS(Extrato!$H:$H,Extrato!$F:$F,""&lt;=""&amp;HLOOKUP(P$278,dds!$2:$4,3,FALSE()),Extrato!$G:$G,'Cadastro e Histórico'!$A294))*P131)))"),0.0)</f>
        <v>0</v>
      </c>
      <c r="Q294" s="448">
        <f>IFERROR(__xludf.DUMMYFUNCTION("ARRAYFORMULA(IF(OR($A294="""",$A294=0),0,IF(TODAY()&gt;EOMONTH(Q$278,0),HLOOKUP(""Close"",GOOGLEFINANCE($A294,""price"",EOMONTH(Q$278,0)),2,FALSE()),(SUMIFS(Extrato!$C:$C,Extrato!$A:$A,""&lt;=""&amp;HLOOKUP(Q$278,dds!$2:$4,3,FALSE()),Extrato!$B:$B,'Cadastro e Histó"&amp;"rico'!$A294)-SUMIFS(Extrato!$H:$H,Extrato!$F:$F,""&lt;=""&amp;HLOOKUP(Q$278,dds!$2:$4,3,FALSE()),Extrato!$G:$G,'Cadastro e Histórico'!$A294))*Q131)))"),0.0)</f>
        <v>0</v>
      </c>
      <c r="R294" s="448">
        <f>IFERROR(__xludf.DUMMYFUNCTION("ARRAYFORMULA(IF(OR($A294="""",$A294=0),0,IF(TODAY()&gt;EOMONTH(R$278,0),HLOOKUP(""Close"",GOOGLEFINANCE($A294,""price"",EOMONTH(R$278,0)),2,FALSE()),(SUMIFS(Extrato!$C:$C,Extrato!$A:$A,""&lt;=""&amp;HLOOKUP(R$278,dds!$2:$4,3,FALSE()),Extrato!$B:$B,'Cadastro e Histó"&amp;"rico'!$A294)-SUMIFS(Extrato!$H:$H,Extrato!$F:$F,""&lt;=""&amp;HLOOKUP(R$278,dds!$2:$4,3,FALSE()),Extrato!$G:$G,'Cadastro e Histórico'!$A294))*R131)))"),0.0)</f>
        <v>0</v>
      </c>
      <c r="S294" s="448">
        <f>IFERROR(__xludf.DUMMYFUNCTION("ARRAYFORMULA(IF(OR($A294="""",$A294=0),0,IF(TODAY()&gt;EOMONTH(S$278,0),HLOOKUP(""Close"",GOOGLEFINANCE($A294,""price"",EOMONTH(S$278,0)),2,FALSE()),(SUMIFS(Extrato!$C:$C,Extrato!$A:$A,""&lt;=""&amp;HLOOKUP(S$278,dds!$2:$4,3,FALSE()),Extrato!$B:$B,'Cadastro e Histó"&amp;"rico'!$A294)-SUMIFS(Extrato!$H:$H,Extrato!$F:$F,""&lt;=""&amp;HLOOKUP(S$278,dds!$2:$4,3,FALSE()),Extrato!$G:$G,'Cadastro e Histórico'!$A294))*S131)))"),0.0)</f>
        <v>0</v>
      </c>
      <c r="T294" s="448">
        <f>IFERROR(__xludf.DUMMYFUNCTION("ARRAYFORMULA(IF(OR($A294="""",$A294=0),0,IF(TODAY()&gt;EOMONTH(T$278,0),HLOOKUP(""Close"",GOOGLEFINANCE($A294,""price"",EOMONTH(T$278,0)),2,FALSE()),(SUMIFS(Extrato!$C:$C,Extrato!$A:$A,""&lt;=""&amp;HLOOKUP(T$278,dds!$2:$4,3,FALSE()),Extrato!$B:$B,'Cadastro e Histó"&amp;"rico'!$A294)-SUMIFS(Extrato!$H:$H,Extrato!$F:$F,""&lt;=""&amp;HLOOKUP(T$278,dds!$2:$4,3,FALSE()),Extrato!$G:$G,'Cadastro e Histórico'!$A294))*T131)))"),0.0)</f>
        <v>0</v>
      </c>
      <c r="U294" s="448">
        <f>IFERROR(__xludf.DUMMYFUNCTION("ARRAYFORMULA(IF(OR($A294="""",$A294=0),0,IF(TODAY()&gt;EOMONTH(U$278,0),HLOOKUP(""Close"",GOOGLEFINANCE($A294,""price"",EOMONTH(U$278,0)),2,FALSE()),(SUMIFS(Extrato!$C:$C,Extrato!$A:$A,""&lt;=""&amp;HLOOKUP(U$278,dds!$2:$4,3,FALSE()),Extrato!$B:$B,'Cadastro e Histó"&amp;"rico'!$A294)-SUMIFS(Extrato!$H:$H,Extrato!$F:$F,""&lt;=""&amp;HLOOKUP(U$278,dds!$2:$4,3,FALSE()),Extrato!$G:$G,'Cadastro e Histórico'!$A294))*U131)))"),0.0)</f>
        <v>0</v>
      </c>
      <c r="V294" s="448">
        <f>IFERROR(__xludf.DUMMYFUNCTION("ARRAYFORMULA(IF(OR($A294="""",$A294=0),0,IF(TODAY()&gt;EOMONTH(V$278,0),HLOOKUP(""Close"",GOOGLEFINANCE($A294,""price"",EOMONTH(V$278,0)),2,FALSE()),(SUMIFS(Extrato!$C:$C,Extrato!$A:$A,""&lt;=""&amp;HLOOKUP(V$278,dds!$2:$4,3,FALSE()),Extrato!$B:$B,'Cadastro e Histó"&amp;"rico'!$A294)-SUMIFS(Extrato!$H:$H,Extrato!$F:$F,""&lt;=""&amp;HLOOKUP(V$278,dds!$2:$4,3,FALSE()),Extrato!$G:$G,'Cadastro e Histórico'!$A294))*V131)))"),0.0)</f>
        <v>0</v>
      </c>
      <c r="W294" s="448">
        <f>IFERROR(__xludf.DUMMYFUNCTION("ARRAYFORMULA(IF(OR($A294="""",$A294=0),0,IF(TODAY()&gt;EOMONTH(W$278,0),HLOOKUP(""Close"",GOOGLEFINANCE($A294,""price"",EOMONTH(W$278,0)),2,FALSE()),(SUMIFS(Extrato!$C:$C,Extrato!$A:$A,""&lt;=""&amp;HLOOKUP(W$278,dds!$2:$4,3,FALSE()),Extrato!$B:$B,'Cadastro e Histó"&amp;"rico'!$A294)-SUMIFS(Extrato!$H:$H,Extrato!$F:$F,""&lt;=""&amp;HLOOKUP(W$278,dds!$2:$4,3,FALSE()),Extrato!$G:$G,'Cadastro e Histórico'!$A294))*W131)))"),0.0)</f>
        <v>0</v>
      </c>
      <c r="X294" s="448">
        <f>IFERROR(__xludf.DUMMYFUNCTION("ARRAYFORMULA(IF(OR($A294="""",$A294=0),0,IF(TODAY()&gt;EOMONTH(X$278,0),HLOOKUP(""Close"",GOOGLEFINANCE($A294,""price"",EOMONTH(X$278,0)),2,FALSE()),(SUMIFS(Extrato!$C:$C,Extrato!$A:$A,""&lt;=""&amp;HLOOKUP(X$278,dds!$2:$4,3,FALSE()),Extrato!$B:$B,'Cadastro e Histó"&amp;"rico'!$A294)-SUMIFS(Extrato!$H:$H,Extrato!$F:$F,""&lt;=""&amp;HLOOKUP(X$278,dds!$2:$4,3,FALSE()),Extrato!$G:$G,'Cadastro e Histórico'!$A294))*X131)))"),0.0)</f>
        <v>0</v>
      </c>
      <c r="Y294" s="448">
        <f>IFERROR(__xludf.DUMMYFUNCTION("ARRAYFORMULA(IF(OR($A294="""",$A294=0),0,IF(TODAY()&gt;EOMONTH(Y$278,0),HLOOKUP(""Close"",GOOGLEFINANCE($A294,""price"",EOMONTH(Y$278,0)),2,FALSE()),(SUMIFS(Extrato!$C:$C,Extrato!$A:$A,""&lt;=""&amp;HLOOKUP(Y$278,dds!$2:$4,3,FALSE()),Extrato!$B:$B,'Cadastro e Histó"&amp;"rico'!$A294)-SUMIFS(Extrato!$H:$H,Extrato!$F:$F,""&lt;=""&amp;HLOOKUP(Y$278,dds!$2:$4,3,FALSE()),Extrato!$G:$G,'Cadastro e Histórico'!$A294))*Y131)))"),0.0)</f>
        <v>0</v>
      </c>
      <c r="Z294" s="448">
        <f>IFERROR(__xludf.DUMMYFUNCTION("ARRAYFORMULA(IF(OR($A294="""",$A294=0),0,IF(TODAY()&gt;EOMONTH(Z$278,0),HLOOKUP(""Close"",GOOGLEFINANCE($A294,""price"",EOMONTH(Z$278,0)),2,FALSE()),(SUMIFS(Extrato!$C:$C,Extrato!$A:$A,""&lt;=""&amp;HLOOKUP(Z$278,dds!$2:$4,3,FALSE()),Extrato!$B:$B,'Cadastro e Histó"&amp;"rico'!$A294)-SUMIFS(Extrato!$H:$H,Extrato!$F:$F,""&lt;=""&amp;HLOOKUP(Z$278,dds!$2:$4,3,FALSE()),Extrato!$G:$G,'Cadastro e Histórico'!$A294))*Z131)))"),0.0)</f>
        <v>0</v>
      </c>
      <c r="AA294" s="448">
        <f>IFERROR(__xludf.DUMMYFUNCTION("ARRAYFORMULA(IF(OR($A294="""",$A294=0),0,IF(TODAY()&gt;EOMONTH(AA$278,0),HLOOKUP(""Close"",GOOGLEFINANCE($A294,""price"",EOMONTH(AA$278,0)),2,FALSE()),(SUMIFS(Extrato!$C:$C,Extrato!$A:$A,""&lt;=""&amp;HLOOKUP(AA$278,dds!$2:$4,3,FALSE()),Extrato!$B:$B,'Cadastro e Hi"&amp;"stórico'!$A294)-SUMIFS(Extrato!$H:$H,Extrato!$F:$F,""&lt;=""&amp;HLOOKUP(AA$278,dds!$2:$4,3,FALSE()),Extrato!$G:$G,'Cadastro e Histórico'!$A294))*AA131)))"),0.0)</f>
        <v>0</v>
      </c>
      <c r="AB294" s="448">
        <f>IFERROR(__xludf.DUMMYFUNCTION("ARRAYFORMULA(IF(OR($A294="""",$A294=0),0,IF(TODAY()&gt;EOMONTH(AB$278,0),HLOOKUP(""Close"",GOOGLEFINANCE($A294,""price"",EOMONTH(AB$278,0)),2,FALSE()),(SUMIFS(Extrato!$C:$C,Extrato!$A:$A,""&lt;=""&amp;HLOOKUP(AB$278,dds!$2:$4,3,FALSE()),Extrato!$B:$B,'Cadastro e Hi"&amp;"stórico'!$A294)-SUMIFS(Extrato!$H:$H,Extrato!$F:$F,""&lt;=""&amp;HLOOKUP(AB$278,dds!$2:$4,3,FALSE()),Extrato!$G:$G,'Cadastro e Histórico'!$A294))*AB131)))"),0.0)</f>
        <v>0</v>
      </c>
      <c r="AC294" s="448">
        <f>IFERROR(__xludf.DUMMYFUNCTION("ARRAYFORMULA(IF(OR($A294="""",$A294=0),0,IF(TODAY()&gt;EOMONTH(AC$278,0),HLOOKUP(""Close"",GOOGLEFINANCE($A294,""price"",EOMONTH(AC$278,0)),2,FALSE()),(SUMIFS(Extrato!$C:$C,Extrato!$A:$A,""&lt;=""&amp;HLOOKUP(AC$278,dds!$2:$4,3,FALSE()),Extrato!$B:$B,'Cadastro e Hi"&amp;"stórico'!$A294)-SUMIFS(Extrato!$H:$H,Extrato!$F:$F,""&lt;=""&amp;HLOOKUP(AC$278,dds!$2:$4,3,FALSE()),Extrato!$G:$G,'Cadastro e Histórico'!$A294))*AC131)))"),0.0)</f>
        <v>0</v>
      </c>
      <c r="AD294" s="448">
        <f>IFERROR(__xludf.DUMMYFUNCTION("ARRAYFORMULA(IF(OR($A294="""",$A294=0),0,IF(TODAY()&gt;EOMONTH(AD$278,0),HLOOKUP(""Close"",GOOGLEFINANCE($A294,""price"",EOMONTH(AD$278,0)),2,FALSE()),(SUMIFS(Extrato!$C:$C,Extrato!$A:$A,""&lt;=""&amp;HLOOKUP(AD$278,dds!$2:$4,3,FALSE()),Extrato!$B:$B,'Cadastro e Hi"&amp;"stórico'!$A294)-SUMIFS(Extrato!$H:$H,Extrato!$F:$F,""&lt;=""&amp;HLOOKUP(AD$278,dds!$2:$4,3,FALSE()),Extrato!$G:$G,'Cadastro e Histórico'!$A294))*AD131)))"),0.0)</f>
        <v>0</v>
      </c>
      <c r="AE294" s="448">
        <f>IFERROR(__xludf.DUMMYFUNCTION("ARRAYFORMULA(IF(OR($A294="""",$A294=0),0,IF(TODAY()&gt;EOMONTH(AE$278,0),HLOOKUP(""Close"",GOOGLEFINANCE($A294,""price"",EOMONTH(AE$278,0)),2,FALSE()),(SUMIFS(Extrato!$C:$C,Extrato!$A:$A,""&lt;=""&amp;HLOOKUP(AE$278,dds!$2:$4,3,FALSE()),Extrato!$B:$B,'Cadastro e Hi"&amp;"stórico'!$A294)-SUMIFS(Extrato!$H:$H,Extrato!$F:$F,""&lt;=""&amp;HLOOKUP(AE$278,dds!$2:$4,3,FALSE()),Extrato!$G:$G,'Cadastro e Histórico'!$A294))*AE131)))"),0.0)</f>
        <v>0</v>
      </c>
      <c r="AF294" s="448">
        <f>IFERROR(__xludf.DUMMYFUNCTION("ARRAYFORMULA(IF(OR($A294="""",$A294=0),0,IF(TODAY()&gt;EOMONTH(AF$278,0),HLOOKUP(""Close"",GOOGLEFINANCE($A294,""price"",EOMONTH(AF$278,0)),2,FALSE()),(SUMIFS(Extrato!$C:$C,Extrato!$A:$A,""&lt;=""&amp;HLOOKUP(AF$278,dds!$2:$4,3,FALSE()),Extrato!$B:$B,'Cadastro e Hi"&amp;"stórico'!$A294)-SUMIFS(Extrato!$H:$H,Extrato!$F:$F,""&lt;=""&amp;HLOOKUP(AF$278,dds!$2:$4,3,FALSE()),Extrato!$G:$G,'Cadastro e Histórico'!$A294))*AF131)))"),0.0)</f>
        <v>0</v>
      </c>
      <c r="AG294" s="448">
        <f>IFERROR(__xludf.DUMMYFUNCTION("ARRAYFORMULA(IF(OR($A294="""",$A294=0),0,IF(TODAY()&gt;EOMONTH(AG$278,0),HLOOKUP(""Close"",GOOGLEFINANCE($A294,""price"",EOMONTH(AG$278,0)),2,FALSE()),(SUMIFS(Extrato!$C:$C,Extrato!$A:$A,""&lt;=""&amp;HLOOKUP(AG$278,dds!$2:$4,3,FALSE()),Extrato!$B:$B,'Cadastro e Hi"&amp;"stórico'!$A294)-SUMIFS(Extrato!$H:$H,Extrato!$F:$F,""&lt;=""&amp;HLOOKUP(AG$278,dds!$2:$4,3,FALSE()),Extrato!$G:$G,'Cadastro e Histórico'!$A294))*AG131)))"),0.0)</f>
        <v>0</v>
      </c>
      <c r="AH294" s="448">
        <f>IFERROR(__xludf.DUMMYFUNCTION("ARRAYFORMULA(IF(OR($A294="""",$A294=0),0,IF(TODAY()&gt;EOMONTH(AH$278,0),HLOOKUP(""Close"",GOOGLEFINANCE($A294,""price"",EOMONTH(AH$278,0)),2,FALSE()),(SUMIFS(Extrato!$C:$C,Extrato!$A:$A,""&lt;=""&amp;HLOOKUP(AH$278,dds!$2:$4,3,FALSE()),Extrato!$B:$B,'Cadastro e Hi"&amp;"stórico'!$A294)-SUMIFS(Extrato!$H:$H,Extrato!$F:$F,""&lt;=""&amp;HLOOKUP(AH$278,dds!$2:$4,3,FALSE()),Extrato!$G:$G,'Cadastro e Histórico'!$A294))*AH131)))"),0.0)</f>
        <v>0</v>
      </c>
      <c r="AI294" s="448">
        <f>IFERROR(__xludf.DUMMYFUNCTION("ARRAYFORMULA(IF(OR($A294="""",$A294=0),0,IF(TODAY()&gt;EOMONTH(AI$278,0),HLOOKUP(""Close"",GOOGLEFINANCE($A294,""price"",EOMONTH(AI$278,0)),2,FALSE()),(SUMIFS(Extrato!$C:$C,Extrato!$A:$A,""&lt;=""&amp;HLOOKUP(AI$278,dds!$2:$4,3,FALSE()),Extrato!$B:$B,'Cadastro e Hi"&amp;"stórico'!$A294)-SUMIFS(Extrato!$H:$H,Extrato!$F:$F,""&lt;=""&amp;HLOOKUP(AI$278,dds!$2:$4,3,FALSE()),Extrato!$G:$G,'Cadastro e Histórico'!$A294))*AI131)))"),0.0)</f>
        <v>0</v>
      </c>
      <c r="AJ294" s="448">
        <f>IFERROR(__xludf.DUMMYFUNCTION("ARRAYFORMULA(IF(OR($A294="""",$A294=0),0,IF(TODAY()&gt;EOMONTH(AJ$278,0),HLOOKUP(""Close"",GOOGLEFINANCE($A294,""price"",EOMONTH(AJ$278,0)),2,FALSE()),(SUMIFS(Extrato!$C:$C,Extrato!$A:$A,""&lt;=""&amp;HLOOKUP(AJ$278,dds!$2:$4,3,FALSE()),Extrato!$B:$B,'Cadastro e Hi"&amp;"stórico'!$A294)-SUMIFS(Extrato!$H:$H,Extrato!$F:$F,""&lt;=""&amp;HLOOKUP(AJ$278,dds!$2:$4,3,FALSE()),Extrato!$G:$G,'Cadastro e Histórico'!$A294))*AJ131)))"),0.0)</f>
        <v>0</v>
      </c>
      <c r="AK294" s="448">
        <f>IFERROR(__xludf.DUMMYFUNCTION("ARRAYFORMULA(IF(OR($A294="""",$A294=0),0,IF(TODAY()&gt;EOMONTH(AK$278,0),HLOOKUP(""Close"",GOOGLEFINANCE($A294,""price"",EOMONTH(AK$278,0)),2,FALSE()),(SUMIFS(Extrato!$C:$C,Extrato!$A:$A,""&lt;=""&amp;HLOOKUP(AK$278,dds!$2:$4,3,FALSE()),Extrato!$B:$B,'Cadastro e Hi"&amp;"stórico'!$A294)-SUMIFS(Extrato!$H:$H,Extrato!$F:$F,""&lt;=""&amp;HLOOKUP(AK$278,dds!$2:$4,3,FALSE()),Extrato!$G:$G,'Cadastro e Histórico'!$A294))*AK131)))"),0.0)</f>
        <v>0</v>
      </c>
      <c r="AL294" s="448">
        <f>IFERROR(__xludf.DUMMYFUNCTION("ARRAYFORMULA(IF(OR($A294="""",$A294=0),0,IF(TODAY()&gt;EOMONTH(AL$278,0),HLOOKUP(""Close"",GOOGLEFINANCE($A294,""price"",EOMONTH(AL$278,0)),2,FALSE()),(SUMIFS(Extrato!$C:$C,Extrato!$A:$A,""&lt;=""&amp;HLOOKUP(AL$278,dds!$2:$4,3,FALSE()),Extrato!$B:$B,'Cadastro e Hi"&amp;"stórico'!$A294)-SUMIFS(Extrato!$H:$H,Extrato!$F:$F,""&lt;=""&amp;HLOOKUP(AL$278,dds!$2:$4,3,FALSE()),Extrato!$G:$G,'Cadastro e Histórico'!$A294))*AL131)))"),0.0)</f>
        <v>0</v>
      </c>
      <c r="AM294" s="448">
        <f>IFERROR(__xludf.DUMMYFUNCTION("ARRAYFORMULA(IF(OR($A294="""",$A294=0),0,IF(TODAY()&gt;EOMONTH(AM$278,0),HLOOKUP(""Close"",GOOGLEFINANCE($A294,""price"",EOMONTH(AM$278,0)),2,FALSE()),(SUMIFS(Extrato!$C:$C,Extrato!$A:$A,""&lt;=""&amp;HLOOKUP(AM$278,dds!$2:$4,3,FALSE()),Extrato!$B:$B,'Cadastro e Hi"&amp;"stórico'!$A294)-SUMIFS(Extrato!$H:$H,Extrato!$F:$F,""&lt;=""&amp;HLOOKUP(AM$278,dds!$2:$4,3,FALSE()),Extrato!$G:$G,'Cadastro e Histórico'!$A294))*AM131)))"),0.0)</f>
        <v>0</v>
      </c>
      <c r="AN294" s="448">
        <f>IFERROR(__xludf.DUMMYFUNCTION("ARRAYFORMULA(IF(OR($A294="""",$A294=0),0,IF(TODAY()&gt;EOMONTH(AN$278,0),HLOOKUP(""Close"",GOOGLEFINANCE($A294,""price"",EOMONTH(AN$278,0)),2,FALSE()),(SUMIFS(Extrato!$C:$C,Extrato!$A:$A,""&lt;=""&amp;HLOOKUP(AN$278,dds!$2:$4,3,FALSE()),Extrato!$B:$B,'Cadastro e Hi"&amp;"stórico'!$A294)-SUMIFS(Extrato!$H:$H,Extrato!$F:$F,""&lt;=""&amp;HLOOKUP(AN$278,dds!$2:$4,3,FALSE()),Extrato!$G:$G,'Cadastro e Histórico'!$A294))*AN131)))"),0.0)</f>
        <v>0</v>
      </c>
      <c r="AO294" s="448">
        <f>IFERROR(__xludf.DUMMYFUNCTION("ARRAYFORMULA(IF(OR($A294="""",$A294=0),0,IF(TODAY()&gt;EOMONTH(AO$278,0),HLOOKUP(""Close"",GOOGLEFINANCE($A294,""price"",EOMONTH(AO$278,0)),2,FALSE()),(SUMIFS(Extrato!$C:$C,Extrato!$A:$A,""&lt;=""&amp;HLOOKUP(AO$278,dds!$2:$4,3,FALSE()),Extrato!$B:$B,'Cadastro e Hi"&amp;"stórico'!$A294)-SUMIFS(Extrato!$H:$H,Extrato!$F:$F,""&lt;=""&amp;HLOOKUP(AO$278,dds!$2:$4,3,FALSE()),Extrato!$G:$G,'Cadastro e Histórico'!$A294))*AO131)))"),0.0)</f>
        <v>0</v>
      </c>
      <c r="AP294" s="448">
        <f>IFERROR(__xludf.DUMMYFUNCTION("ARRAYFORMULA(IF(OR($A294="""",$A294=0),0,IF(TODAY()&gt;EOMONTH(AP$278,0),HLOOKUP(""Close"",GOOGLEFINANCE($A294,""price"",EOMONTH(AP$278,0)),2,FALSE()),(SUMIFS(Extrato!$C:$C,Extrato!$A:$A,""&lt;=""&amp;HLOOKUP(AP$278,dds!$2:$4,3,FALSE()),Extrato!$B:$B,'Cadastro e Hi"&amp;"stórico'!$A294)-SUMIFS(Extrato!$H:$H,Extrato!$F:$F,""&lt;=""&amp;HLOOKUP(AP$278,dds!$2:$4,3,FALSE()),Extrato!$G:$G,'Cadastro e Histórico'!$A294))*AP131)))"),0.0)</f>
        <v>0</v>
      </c>
      <c r="AQ294" s="448">
        <f>IFERROR(__xludf.DUMMYFUNCTION("ARRAYFORMULA(IF(OR($A294="""",$A294=0),0,IF(TODAY()&gt;EOMONTH(AQ$278,0),HLOOKUP(""Close"",GOOGLEFINANCE($A294,""price"",EOMONTH(AQ$278,0)),2,FALSE()),(SUMIFS(Extrato!$C:$C,Extrato!$A:$A,""&lt;=""&amp;HLOOKUP(AQ$278,dds!$2:$4,3,FALSE()),Extrato!$B:$B,'Cadastro e Hi"&amp;"stórico'!$A294)-SUMIFS(Extrato!$H:$H,Extrato!$F:$F,""&lt;=""&amp;HLOOKUP(AQ$278,dds!$2:$4,3,FALSE()),Extrato!$G:$G,'Cadastro e Histórico'!$A294))*AQ131)))"),0.0)</f>
        <v>0</v>
      </c>
      <c r="AR294" s="448">
        <f>IFERROR(__xludf.DUMMYFUNCTION("ARRAYFORMULA(IF(OR($A294="""",$A294=0),0,IF(TODAY()&gt;EOMONTH(AR$278,0),HLOOKUP(""Close"",GOOGLEFINANCE($A294,""price"",EOMONTH(AR$278,0)),2,FALSE()),(SUMIFS(Extrato!$C:$C,Extrato!$A:$A,""&lt;=""&amp;HLOOKUP(AR$278,dds!$2:$4,3,FALSE()),Extrato!$B:$B,'Cadastro e Hi"&amp;"stórico'!$A294)-SUMIFS(Extrato!$H:$H,Extrato!$F:$F,""&lt;=""&amp;HLOOKUP(AR$278,dds!$2:$4,3,FALSE()),Extrato!$G:$G,'Cadastro e Histórico'!$A294))*AR131)))"),0.0)</f>
        <v>0</v>
      </c>
      <c r="AS294" s="448">
        <f>IFERROR(__xludf.DUMMYFUNCTION("ARRAYFORMULA(IF(OR($A294="""",$A294=0),0,IF(TODAY()&gt;EOMONTH(AS$278,0),HLOOKUP(""Close"",GOOGLEFINANCE($A294,""price"",EOMONTH(AS$278,0)),2,FALSE()),(SUMIFS(Extrato!$C:$C,Extrato!$A:$A,""&lt;=""&amp;HLOOKUP(AS$278,dds!$2:$4,3,FALSE()),Extrato!$B:$B,'Cadastro e Hi"&amp;"stórico'!$A294)-SUMIFS(Extrato!$H:$H,Extrato!$F:$F,""&lt;=""&amp;HLOOKUP(AS$278,dds!$2:$4,3,FALSE()),Extrato!$G:$G,'Cadastro e Histórico'!$A294))*AS131)))"),0.0)</f>
        <v>0</v>
      </c>
      <c r="AT294" s="448">
        <f>IFERROR(__xludf.DUMMYFUNCTION("ARRAYFORMULA(IF(OR($A294="""",$A294=0),0,IF(TODAY()&gt;EOMONTH(AT$278,0),HLOOKUP(""Close"",GOOGLEFINANCE($A294,""price"",EOMONTH(AT$278,0)),2,FALSE()),(SUMIFS(Extrato!$C:$C,Extrato!$A:$A,""&lt;=""&amp;HLOOKUP(AT$278,dds!$2:$4,3,FALSE()),Extrato!$B:$B,'Cadastro e Hi"&amp;"stórico'!$A294)-SUMIFS(Extrato!$H:$H,Extrato!$F:$F,""&lt;=""&amp;HLOOKUP(AT$278,dds!$2:$4,3,FALSE()),Extrato!$G:$G,'Cadastro e Histórico'!$A294))*AT131)))"),0.0)</f>
        <v>0</v>
      </c>
      <c r="AU294" s="448">
        <f>IFERROR(__xludf.DUMMYFUNCTION("ARRAYFORMULA(IF(OR($A294="""",$A294=0),0,IF(TODAY()&gt;EOMONTH(AU$278,0),HLOOKUP(""Close"",GOOGLEFINANCE($A294,""price"",EOMONTH(AU$278,0)),2,FALSE()),(SUMIFS(Extrato!$C:$C,Extrato!$A:$A,""&lt;=""&amp;HLOOKUP(AU$278,dds!$2:$4,3,FALSE()),Extrato!$B:$B,'Cadastro e Hi"&amp;"stórico'!$A294)-SUMIFS(Extrato!$H:$H,Extrato!$F:$F,""&lt;=""&amp;HLOOKUP(AU$278,dds!$2:$4,3,FALSE()),Extrato!$G:$G,'Cadastro e Histórico'!$A294))*AU131)))"),0.0)</f>
        <v>0</v>
      </c>
      <c r="AV294" s="448">
        <f>IFERROR(__xludf.DUMMYFUNCTION("ARRAYFORMULA(IF(OR($A294="""",$A294=0),0,IF(TODAY()&gt;EOMONTH(AV$278,0),HLOOKUP(""Close"",GOOGLEFINANCE($A294,""price"",EOMONTH(AV$278,0)),2,FALSE()),(SUMIFS(Extrato!$C:$C,Extrato!$A:$A,""&lt;=""&amp;HLOOKUP(AV$278,dds!$2:$4,3,FALSE()),Extrato!$B:$B,'Cadastro e Hi"&amp;"stórico'!$A294)-SUMIFS(Extrato!$H:$H,Extrato!$F:$F,""&lt;=""&amp;HLOOKUP(AV$278,dds!$2:$4,3,FALSE()),Extrato!$G:$G,'Cadastro e Histórico'!$A294))*AV131)))"),0.0)</f>
        <v>0</v>
      </c>
      <c r="AW294" s="448">
        <f>IFERROR(__xludf.DUMMYFUNCTION("ARRAYFORMULA(IF(OR($A294="""",$A294=0),0,IF(TODAY()&gt;EOMONTH(AW$278,0),HLOOKUP(""Close"",GOOGLEFINANCE($A294,""price"",EOMONTH(AW$278,0)),2,FALSE()),(SUMIFS(Extrato!$C:$C,Extrato!$A:$A,""&lt;=""&amp;HLOOKUP(AW$278,dds!$2:$4,3,FALSE()),Extrato!$B:$B,'Cadastro e Hi"&amp;"stórico'!$A294)-SUMIFS(Extrato!$H:$H,Extrato!$F:$F,""&lt;=""&amp;HLOOKUP(AW$278,dds!$2:$4,3,FALSE()),Extrato!$G:$G,'Cadastro e Histórico'!$A294))*AW131)))"),0.0)</f>
        <v>0</v>
      </c>
      <c r="AX294" s="448">
        <f>IFERROR(__xludf.DUMMYFUNCTION("ARRAYFORMULA(IF(OR($A294="""",$A294=0),0,IF(TODAY()&gt;EOMONTH(AX$278,0),HLOOKUP(""Close"",GOOGLEFINANCE($A294,""price"",EOMONTH(AX$278,0)),2,FALSE()),(SUMIFS(Extrato!$C:$C,Extrato!$A:$A,""&lt;=""&amp;HLOOKUP(AX$278,dds!$2:$4,3,FALSE()),Extrato!$B:$B,'Cadastro e Hi"&amp;"stórico'!$A294)-SUMIFS(Extrato!$H:$H,Extrato!$F:$F,""&lt;=""&amp;HLOOKUP(AX$278,dds!$2:$4,3,FALSE()),Extrato!$G:$G,'Cadastro e Histórico'!$A294))*AX131)))"),0.0)</f>
        <v>0</v>
      </c>
      <c r="AY294" s="448">
        <f>IFERROR(__xludf.DUMMYFUNCTION("ARRAYFORMULA(IF(OR($A294="""",$A294=0),0,IF(TODAY()&gt;EOMONTH(AY$278,0),HLOOKUP(""Close"",GOOGLEFINANCE($A294,""price"",EOMONTH(AY$278,0)),2,FALSE()),(SUMIFS(Extrato!$C:$C,Extrato!$A:$A,""&lt;=""&amp;HLOOKUP(AY$278,dds!$2:$4,3,FALSE()),Extrato!$B:$B,'Cadastro e Hi"&amp;"stórico'!$A294)-SUMIFS(Extrato!$H:$H,Extrato!$F:$F,""&lt;=""&amp;HLOOKUP(AY$278,dds!$2:$4,3,FALSE()),Extrato!$G:$G,'Cadastro e Histórico'!$A294))*AY131)))"),0.0)</f>
        <v>0</v>
      </c>
      <c r="AZ294" s="448">
        <f>IFERROR(__xludf.DUMMYFUNCTION("ARRAYFORMULA(IF(OR($A294="""",$A294=0),0,IF(TODAY()&gt;EOMONTH(AZ$278,0),HLOOKUP(""Close"",GOOGLEFINANCE($A294,""price"",EOMONTH(AZ$278,0)),2,FALSE()),(SUMIFS(Extrato!$C:$C,Extrato!$A:$A,""&lt;=""&amp;HLOOKUP(AZ$278,dds!$2:$4,3,FALSE()),Extrato!$B:$B,'Cadastro e Hi"&amp;"stórico'!$A294)-SUMIFS(Extrato!$H:$H,Extrato!$F:$F,""&lt;=""&amp;HLOOKUP(AZ$278,dds!$2:$4,3,FALSE()),Extrato!$G:$G,'Cadastro e Histórico'!$A294))*AZ131)))"),0.0)</f>
        <v>0</v>
      </c>
      <c r="BA294" s="448">
        <f>IFERROR(__xludf.DUMMYFUNCTION("ARRAYFORMULA(IF(OR($A294="""",$A294=0),0,IF(TODAY()&gt;EOMONTH(BA$278,0),HLOOKUP(""Close"",GOOGLEFINANCE($A294,""price"",EOMONTH(BA$278,0)),2,FALSE()),(SUMIFS(Extrato!$C:$C,Extrato!$A:$A,""&lt;=""&amp;HLOOKUP(BA$278,dds!$2:$4,3,FALSE()),Extrato!$B:$B,'Cadastro e Hi"&amp;"stórico'!$A294)-SUMIFS(Extrato!$H:$H,Extrato!$F:$F,""&lt;=""&amp;HLOOKUP(BA$278,dds!$2:$4,3,FALSE()),Extrato!$G:$G,'Cadastro e Histórico'!$A294))*BA131)))"),0.0)</f>
        <v>0</v>
      </c>
      <c r="BB294" s="448">
        <f>IFERROR(__xludf.DUMMYFUNCTION("ARRAYFORMULA(IF(OR($A294="""",$A294=0),0,IF(TODAY()&gt;EOMONTH(BB$278,0),HLOOKUP(""Close"",GOOGLEFINANCE($A294,""price"",EOMONTH(BB$278,0)),2,FALSE()),(SUMIFS(Extrato!$C:$C,Extrato!$A:$A,""&lt;=""&amp;HLOOKUP(BB$278,dds!$2:$4,3,FALSE()),Extrato!$B:$B,'Cadastro e Hi"&amp;"stórico'!$A294)-SUMIFS(Extrato!$H:$H,Extrato!$F:$F,""&lt;=""&amp;HLOOKUP(BB$278,dds!$2:$4,3,FALSE()),Extrato!$G:$G,'Cadastro e Histórico'!$A294))*BB131)))"),0.0)</f>
        <v>0</v>
      </c>
      <c r="BC294" s="448">
        <f>IFERROR(__xludf.DUMMYFUNCTION("ARRAYFORMULA(IF(OR($A294="""",$A294=0),0,IF(TODAY()&gt;EOMONTH(BC$278,0),HLOOKUP(""Close"",GOOGLEFINANCE($A294,""price"",EOMONTH(BC$278,0)),2,FALSE()),(SUMIFS(Extrato!$C:$C,Extrato!$A:$A,""&lt;=""&amp;HLOOKUP(BC$278,dds!$2:$4,3,FALSE()),Extrato!$B:$B,'Cadastro e Hi"&amp;"stórico'!$A294)-SUMIFS(Extrato!$H:$H,Extrato!$F:$F,""&lt;=""&amp;HLOOKUP(BC$278,dds!$2:$4,3,FALSE()),Extrato!$G:$G,'Cadastro e Histórico'!$A294))*BC131)))"),0.0)</f>
        <v>0</v>
      </c>
      <c r="BD294" s="448">
        <f>IFERROR(__xludf.DUMMYFUNCTION("ARRAYFORMULA(IF(OR($A294="""",$A294=0),0,IF(TODAY()&gt;EOMONTH(BD$278,0),HLOOKUP(""Close"",GOOGLEFINANCE($A294,""price"",EOMONTH(BD$278,0)),2,FALSE()),(SUMIFS(Extrato!$C:$C,Extrato!$A:$A,""&lt;=""&amp;HLOOKUP(BD$278,dds!$2:$4,3,FALSE()),Extrato!$B:$B,'Cadastro e Hi"&amp;"stórico'!$A294)-SUMIFS(Extrato!$H:$H,Extrato!$F:$F,""&lt;=""&amp;HLOOKUP(BD$278,dds!$2:$4,3,FALSE()),Extrato!$G:$G,'Cadastro e Histórico'!$A294))*BD131)))"),0.0)</f>
        <v>0</v>
      </c>
      <c r="BE294" s="448">
        <f>IFERROR(__xludf.DUMMYFUNCTION("ARRAYFORMULA(IF(OR($A294="""",$A294=0),0,IF(TODAY()&gt;EOMONTH(BE$278,0),HLOOKUP(""Close"",GOOGLEFINANCE($A294,""price"",EOMONTH(BE$278,0)),2,FALSE()),(SUMIFS(Extrato!$C:$C,Extrato!$A:$A,""&lt;=""&amp;HLOOKUP(BE$278,dds!$2:$4,3,FALSE()),Extrato!$B:$B,'Cadastro e Hi"&amp;"stórico'!$A294)-SUMIFS(Extrato!$H:$H,Extrato!$F:$F,""&lt;=""&amp;HLOOKUP(BE$278,dds!$2:$4,3,FALSE()),Extrato!$G:$G,'Cadastro e Histórico'!$A294))*BE131)))"),0.0)</f>
        <v>0</v>
      </c>
      <c r="BF294" s="448">
        <f>IFERROR(__xludf.DUMMYFUNCTION("ARRAYFORMULA(IF(OR($A294="""",$A294=0),0,IF(TODAY()&gt;EOMONTH(BF$278,0),HLOOKUP(""Close"",GOOGLEFINANCE($A294,""price"",EOMONTH(BF$278,0)),2,FALSE()),(SUMIFS(Extrato!$C:$C,Extrato!$A:$A,""&lt;=""&amp;HLOOKUP(BF$278,dds!$2:$4,3,FALSE()),Extrato!$B:$B,'Cadastro e Hi"&amp;"stórico'!$A294)-SUMIFS(Extrato!$H:$H,Extrato!$F:$F,""&lt;=""&amp;HLOOKUP(BF$278,dds!$2:$4,3,FALSE()),Extrato!$G:$G,'Cadastro e Histórico'!$A294))*BF131)))"),0.0)</f>
        <v>0</v>
      </c>
      <c r="BG294" s="448">
        <f>IFERROR(__xludf.DUMMYFUNCTION("ARRAYFORMULA(IF(OR($A294="""",$A294=0),0,IF(TODAY()&gt;EOMONTH(BG$278,0),HLOOKUP(""Close"",GOOGLEFINANCE($A294,""price"",EOMONTH(BG$278,0)),2,FALSE()),(SUMIFS(Extrato!$C:$C,Extrato!$A:$A,""&lt;=""&amp;HLOOKUP(BG$278,dds!$2:$4,3,FALSE()),Extrato!$B:$B,'Cadastro e Hi"&amp;"stórico'!$A294)-SUMIFS(Extrato!$H:$H,Extrato!$F:$F,""&lt;=""&amp;HLOOKUP(BG$278,dds!$2:$4,3,FALSE()),Extrato!$G:$G,'Cadastro e Histórico'!$A294))*BG131)))"),0.0)</f>
        <v>0</v>
      </c>
      <c r="BH294" s="448">
        <f>IFERROR(__xludf.DUMMYFUNCTION("ARRAYFORMULA(IF(OR($A294="""",$A294=0),0,IF(TODAY()&gt;EOMONTH(BH$278,0),HLOOKUP(""Close"",GOOGLEFINANCE($A294,""price"",EOMONTH(BH$278,0)),2,FALSE()),(SUMIFS(Extrato!$C:$C,Extrato!$A:$A,""&lt;=""&amp;HLOOKUP(BH$278,dds!$2:$4,3,FALSE()),Extrato!$B:$B,'Cadastro e Hi"&amp;"stórico'!$A294)-SUMIFS(Extrato!$H:$H,Extrato!$F:$F,""&lt;=""&amp;HLOOKUP(BH$278,dds!$2:$4,3,FALSE()),Extrato!$G:$G,'Cadastro e Histórico'!$A294))*BH131)))"),0.0)</f>
        <v>0</v>
      </c>
      <c r="BI294" s="448">
        <f>IFERROR(__xludf.DUMMYFUNCTION("ARRAYFORMULA(IF(OR($A294="""",$A294=0),0,IF(TODAY()&gt;EOMONTH(BI$278,0),HLOOKUP(""Close"",GOOGLEFINANCE($A294,""price"",EOMONTH(BI$278,0)),2,FALSE()),(SUMIFS(Extrato!$C:$C,Extrato!$A:$A,""&lt;=""&amp;HLOOKUP(BI$278,dds!$2:$4,3,FALSE()),Extrato!$B:$B,'Cadastro e Hi"&amp;"stórico'!$A294)-SUMIFS(Extrato!$H:$H,Extrato!$F:$F,""&lt;=""&amp;HLOOKUP(BI$278,dds!$2:$4,3,FALSE()),Extrato!$G:$G,'Cadastro e Histórico'!$A294))*BI131)))"),0.0)</f>
        <v>0</v>
      </c>
      <c r="BJ294" s="448">
        <f>IFERROR(__xludf.DUMMYFUNCTION("ARRAYFORMULA(IF(OR($A294="""",$A294=0),0,IF(TODAY()&gt;EOMONTH(BJ$278,0),HLOOKUP(""Close"",GOOGLEFINANCE($A294,""price"",EOMONTH(BJ$278,0)),2,FALSE()),(SUMIFS(Extrato!$C:$C,Extrato!$A:$A,""&lt;=""&amp;HLOOKUP(BJ$278,dds!$2:$4,3,FALSE()),Extrato!$B:$B,'Cadastro e Hi"&amp;"stórico'!$A294)-SUMIFS(Extrato!$H:$H,Extrato!$F:$F,""&lt;=""&amp;HLOOKUP(BJ$278,dds!$2:$4,3,FALSE()),Extrato!$G:$G,'Cadastro e Histórico'!$A294))*BJ131)))"),0.0)</f>
        <v>0</v>
      </c>
      <c r="BK294" s="448">
        <f>IFERROR(__xludf.DUMMYFUNCTION("ARRAYFORMULA(IF(OR($A294="""",$A294=0),0,IF(TODAY()&gt;EOMONTH(BK$278,0),HLOOKUP(""Close"",GOOGLEFINANCE($A294,""price"",EOMONTH(BK$278,0)),2,FALSE()),(SUMIFS(Extrato!$C:$C,Extrato!$A:$A,""&lt;=""&amp;HLOOKUP(BK$278,dds!$2:$4,3,FALSE()),Extrato!$B:$B,'Cadastro e Hi"&amp;"stórico'!$A294)-SUMIFS(Extrato!$H:$H,Extrato!$F:$F,""&lt;=""&amp;HLOOKUP(BK$278,dds!$2:$4,3,FALSE()),Extrato!$G:$G,'Cadastro e Histórico'!$A294))*BK131)))"),0.0)</f>
        <v>0</v>
      </c>
      <c r="BL294" s="448">
        <f>IFERROR(__xludf.DUMMYFUNCTION("ARRAYFORMULA(IF(OR($A294="""",$A294=0),0,IF(TODAY()&gt;EOMONTH(BL$278,0),HLOOKUP(""Close"",GOOGLEFINANCE($A294,""price"",EOMONTH(BL$278,0)),2,FALSE()),(SUMIFS(Extrato!$C:$C,Extrato!$A:$A,""&lt;=""&amp;HLOOKUP(BL$278,dds!$2:$4,3,FALSE()),Extrato!$B:$B,'Cadastro e Hi"&amp;"stórico'!$A294)-SUMIFS(Extrato!$H:$H,Extrato!$F:$F,""&lt;=""&amp;HLOOKUP(BL$278,dds!$2:$4,3,FALSE()),Extrato!$G:$G,'Cadastro e Histórico'!$A294))*BL131)))"),0.0)</f>
        <v>0</v>
      </c>
    </row>
    <row r="295" ht="14.25" customHeight="1">
      <c r="A295" s="450"/>
      <c r="B295" s="450"/>
      <c r="C295" s="440" t="str">
        <f t="shared" si="5"/>
        <v/>
      </c>
      <c r="D295" s="446"/>
      <c r="E295" s="448">
        <f>IFERROR(__xludf.DUMMYFUNCTION("ARRAYFORMULA(IF(OR($A295="""",$A295=0),0,IF(TODAY()&gt;EOMONTH(E$278,0),HLOOKUP(""Close"",GOOGLEFINANCE($A295,""price"",EOMONTH(E$278,0)),2,FALSE()),(SUMIFS(Extrato!$C:$C,Extrato!$A:$A,""&lt;=""&amp;HLOOKUP(E$278,dds!$2:$4,3,FALSE()),Extrato!$B:$B,'Cadastro e Histó"&amp;"rico'!$A295)-SUMIFS(Extrato!$H:$H,Extrato!$F:$F,""&lt;=""&amp;HLOOKUP(E$278,dds!$2:$4,3,FALSE()),Extrato!$G:$G,'Cadastro e Histórico'!$A295))*E132)))"),0.0)</f>
        <v>0</v>
      </c>
      <c r="F295" s="448">
        <f>IFERROR(__xludf.DUMMYFUNCTION("ARRAYFORMULA(IF(OR($A295="""",$A295=0),0,IF(TODAY()&gt;EOMONTH(F$278,0),HLOOKUP(""Close"",GOOGLEFINANCE($A295,""price"",EOMONTH(F$278,0)),2,FALSE()),(SUMIFS(Extrato!$C:$C,Extrato!$A:$A,""&lt;=""&amp;HLOOKUP(F$278,dds!$2:$4,3,FALSE()),Extrato!$B:$B,'Cadastro e Histó"&amp;"rico'!$A295)-SUMIFS(Extrato!$H:$H,Extrato!$F:$F,""&lt;=""&amp;HLOOKUP(F$278,dds!$2:$4,3,FALSE()),Extrato!$G:$G,'Cadastro e Histórico'!$A295))*F132)))"),0.0)</f>
        <v>0</v>
      </c>
      <c r="G295" s="448">
        <f>IFERROR(__xludf.DUMMYFUNCTION("ARRAYFORMULA(IF(OR($A295="""",$A295=0),0,IF(TODAY()&gt;EOMONTH(G$278,0),HLOOKUP(""Close"",GOOGLEFINANCE($A295,""price"",EOMONTH(G$278,0)),2,FALSE()),(SUMIFS(Extrato!$C:$C,Extrato!$A:$A,""&lt;=""&amp;HLOOKUP(G$278,dds!$2:$4,3,FALSE()),Extrato!$B:$B,'Cadastro e Histó"&amp;"rico'!$A295)-SUMIFS(Extrato!$H:$H,Extrato!$F:$F,""&lt;=""&amp;HLOOKUP(G$278,dds!$2:$4,3,FALSE()),Extrato!$G:$G,'Cadastro e Histórico'!$A295))*G132)))"),0.0)</f>
        <v>0</v>
      </c>
      <c r="H295" s="448">
        <f>IFERROR(__xludf.DUMMYFUNCTION("ARRAYFORMULA(IF(OR($A295="""",$A295=0),0,IF(TODAY()&gt;EOMONTH(H$278,0),HLOOKUP(""Close"",GOOGLEFINANCE($A295,""price"",EOMONTH(H$278,0)),2,FALSE()),(SUMIFS(Extrato!$C:$C,Extrato!$A:$A,""&lt;=""&amp;HLOOKUP(H$278,dds!$2:$4,3,FALSE()),Extrato!$B:$B,'Cadastro e Histó"&amp;"rico'!$A295)-SUMIFS(Extrato!$H:$H,Extrato!$F:$F,""&lt;=""&amp;HLOOKUP(H$278,dds!$2:$4,3,FALSE()),Extrato!$G:$G,'Cadastro e Histórico'!$A295))*H132)))"),0.0)</f>
        <v>0</v>
      </c>
      <c r="I295" s="448">
        <f>IFERROR(__xludf.DUMMYFUNCTION("ARRAYFORMULA(IF(OR($A295="""",$A295=0),0,IF(TODAY()&gt;EOMONTH(I$278,0),HLOOKUP(""Close"",GOOGLEFINANCE($A295,""price"",EOMONTH(I$278,0)),2,FALSE()),(SUMIFS(Extrato!$C:$C,Extrato!$A:$A,""&lt;=""&amp;HLOOKUP(I$278,dds!$2:$4,3,FALSE()),Extrato!$B:$B,'Cadastro e Histó"&amp;"rico'!$A295)-SUMIFS(Extrato!$H:$H,Extrato!$F:$F,""&lt;=""&amp;HLOOKUP(I$278,dds!$2:$4,3,FALSE()),Extrato!$G:$G,'Cadastro e Histórico'!$A295))*I132)))"),0.0)</f>
        <v>0</v>
      </c>
      <c r="J295" s="448">
        <f>IFERROR(__xludf.DUMMYFUNCTION("ARRAYFORMULA(IF(OR($A295="""",$A295=0),0,IF(TODAY()&gt;EOMONTH(J$278,0),HLOOKUP(""Close"",GOOGLEFINANCE($A295,""price"",EOMONTH(J$278,0)),2,FALSE()),(SUMIFS(Extrato!$C:$C,Extrato!$A:$A,""&lt;=""&amp;HLOOKUP(J$278,dds!$2:$4,3,FALSE()),Extrato!$B:$B,'Cadastro e Histó"&amp;"rico'!$A295)-SUMIFS(Extrato!$H:$H,Extrato!$F:$F,""&lt;=""&amp;HLOOKUP(J$278,dds!$2:$4,3,FALSE()),Extrato!$G:$G,'Cadastro e Histórico'!$A295))*J132)))"),0.0)</f>
        <v>0</v>
      </c>
      <c r="K295" s="448">
        <f>IFERROR(__xludf.DUMMYFUNCTION("ARRAYFORMULA(IF(OR($A295="""",$A295=0),0,IF(TODAY()&gt;EOMONTH(K$278,0),HLOOKUP(""Close"",GOOGLEFINANCE($A295,""price"",EOMONTH(K$278,0)),2,FALSE()),(SUMIFS(Extrato!$C:$C,Extrato!$A:$A,""&lt;=""&amp;HLOOKUP(K$278,dds!$2:$4,3,FALSE()),Extrato!$B:$B,'Cadastro e Histó"&amp;"rico'!$A295)-SUMIFS(Extrato!$H:$H,Extrato!$F:$F,""&lt;=""&amp;HLOOKUP(K$278,dds!$2:$4,3,FALSE()),Extrato!$G:$G,'Cadastro e Histórico'!$A295))*K132)))"),0.0)</f>
        <v>0</v>
      </c>
      <c r="L295" s="448">
        <f>IFERROR(__xludf.DUMMYFUNCTION("ARRAYFORMULA(IF(OR($A295="""",$A295=0),0,IF(TODAY()&gt;EOMONTH(L$278,0),HLOOKUP(""Close"",GOOGLEFINANCE($A295,""price"",EOMONTH(L$278,0)),2,FALSE()),(SUMIFS(Extrato!$C:$C,Extrato!$A:$A,""&lt;=""&amp;HLOOKUP(L$278,dds!$2:$4,3,FALSE()),Extrato!$B:$B,'Cadastro e Histó"&amp;"rico'!$A295)-SUMIFS(Extrato!$H:$H,Extrato!$F:$F,""&lt;=""&amp;HLOOKUP(L$278,dds!$2:$4,3,FALSE()),Extrato!$G:$G,'Cadastro e Histórico'!$A295))*L132)))"),0.0)</f>
        <v>0</v>
      </c>
      <c r="M295" s="448">
        <f>IFERROR(__xludf.DUMMYFUNCTION("ARRAYFORMULA(IF(OR($A295="""",$A295=0),0,IF(TODAY()&gt;EOMONTH(M$278,0),HLOOKUP(""Close"",GOOGLEFINANCE($A295,""price"",EOMONTH(M$278,0)),2,FALSE()),(SUMIFS(Extrato!$C:$C,Extrato!$A:$A,""&lt;=""&amp;HLOOKUP(M$278,dds!$2:$4,3,FALSE()),Extrato!$B:$B,'Cadastro e Histó"&amp;"rico'!$A295)-SUMIFS(Extrato!$H:$H,Extrato!$F:$F,""&lt;=""&amp;HLOOKUP(M$278,dds!$2:$4,3,FALSE()),Extrato!$G:$G,'Cadastro e Histórico'!$A295))*M132)))"),0.0)</f>
        <v>0</v>
      </c>
      <c r="N295" s="448">
        <f>IFERROR(__xludf.DUMMYFUNCTION("ARRAYFORMULA(IF(OR($A295="""",$A295=0),0,IF(TODAY()&gt;EOMONTH(N$278,0),HLOOKUP(""Close"",GOOGLEFINANCE($A295,""price"",EOMONTH(N$278,0)),2,FALSE()),(SUMIFS(Extrato!$C:$C,Extrato!$A:$A,""&lt;=""&amp;HLOOKUP(N$278,dds!$2:$4,3,FALSE()),Extrato!$B:$B,'Cadastro e Histó"&amp;"rico'!$A295)-SUMIFS(Extrato!$H:$H,Extrato!$F:$F,""&lt;=""&amp;HLOOKUP(N$278,dds!$2:$4,3,FALSE()),Extrato!$G:$G,'Cadastro e Histórico'!$A295))*N132)))"),0.0)</f>
        <v>0</v>
      </c>
      <c r="O295" s="448">
        <f>IFERROR(__xludf.DUMMYFUNCTION("ARRAYFORMULA(IF(OR($A295="""",$A295=0),0,IF(TODAY()&gt;EOMONTH(O$278,0),HLOOKUP(""Close"",GOOGLEFINANCE($A295,""price"",EOMONTH(O$278,0)),2,FALSE()),(SUMIFS(Extrato!$C:$C,Extrato!$A:$A,""&lt;=""&amp;HLOOKUP(O$278,dds!$2:$4,3,FALSE()),Extrato!$B:$B,'Cadastro e Histó"&amp;"rico'!$A295)-SUMIFS(Extrato!$H:$H,Extrato!$F:$F,""&lt;=""&amp;HLOOKUP(O$278,dds!$2:$4,3,FALSE()),Extrato!$G:$G,'Cadastro e Histórico'!$A295))*O132)))"),0.0)</f>
        <v>0</v>
      </c>
      <c r="P295" s="448">
        <f>IFERROR(__xludf.DUMMYFUNCTION("ARRAYFORMULA(IF(OR($A295="""",$A295=0),0,IF(TODAY()&gt;EOMONTH(P$278,0),HLOOKUP(""Close"",GOOGLEFINANCE($A295,""price"",EOMONTH(P$278,0)),2,FALSE()),(SUMIFS(Extrato!$C:$C,Extrato!$A:$A,""&lt;=""&amp;HLOOKUP(P$278,dds!$2:$4,3,FALSE()),Extrato!$B:$B,'Cadastro e Histó"&amp;"rico'!$A295)-SUMIFS(Extrato!$H:$H,Extrato!$F:$F,""&lt;=""&amp;HLOOKUP(P$278,dds!$2:$4,3,FALSE()),Extrato!$G:$G,'Cadastro e Histórico'!$A295))*P132)))"),0.0)</f>
        <v>0</v>
      </c>
      <c r="Q295" s="448">
        <f>IFERROR(__xludf.DUMMYFUNCTION("ARRAYFORMULA(IF(OR($A295="""",$A295=0),0,IF(TODAY()&gt;EOMONTH(Q$278,0),HLOOKUP(""Close"",GOOGLEFINANCE($A295,""price"",EOMONTH(Q$278,0)),2,FALSE()),(SUMIFS(Extrato!$C:$C,Extrato!$A:$A,""&lt;=""&amp;HLOOKUP(Q$278,dds!$2:$4,3,FALSE()),Extrato!$B:$B,'Cadastro e Histó"&amp;"rico'!$A295)-SUMIFS(Extrato!$H:$H,Extrato!$F:$F,""&lt;=""&amp;HLOOKUP(Q$278,dds!$2:$4,3,FALSE()),Extrato!$G:$G,'Cadastro e Histórico'!$A295))*Q132)))"),0.0)</f>
        <v>0</v>
      </c>
      <c r="R295" s="448">
        <f>IFERROR(__xludf.DUMMYFUNCTION("ARRAYFORMULA(IF(OR($A295="""",$A295=0),0,IF(TODAY()&gt;EOMONTH(R$278,0),HLOOKUP(""Close"",GOOGLEFINANCE($A295,""price"",EOMONTH(R$278,0)),2,FALSE()),(SUMIFS(Extrato!$C:$C,Extrato!$A:$A,""&lt;=""&amp;HLOOKUP(R$278,dds!$2:$4,3,FALSE()),Extrato!$B:$B,'Cadastro e Histó"&amp;"rico'!$A295)-SUMIFS(Extrato!$H:$H,Extrato!$F:$F,""&lt;=""&amp;HLOOKUP(R$278,dds!$2:$4,3,FALSE()),Extrato!$G:$G,'Cadastro e Histórico'!$A295))*R132)))"),0.0)</f>
        <v>0</v>
      </c>
      <c r="S295" s="448">
        <f>IFERROR(__xludf.DUMMYFUNCTION("ARRAYFORMULA(IF(OR($A295="""",$A295=0),0,IF(TODAY()&gt;EOMONTH(S$278,0),HLOOKUP(""Close"",GOOGLEFINANCE($A295,""price"",EOMONTH(S$278,0)),2,FALSE()),(SUMIFS(Extrato!$C:$C,Extrato!$A:$A,""&lt;=""&amp;HLOOKUP(S$278,dds!$2:$4,3,FALSE()),Extrato!$B:$B,'Cadastro e Histó"&amp;"rico'!$A295)-SUMIFS(Extrato!$H:$H,Extrato!$F:$F,""&lt;=""&amp;HLOOKUP(S$278,dds!$2:$4,3,FALSE()),Extrato!$G:$G,'Cadastro e Histórico'!$A295))*S132)))"),0.0)</f>
        <v>0</v>
      </c>
      <c r="T295" s="448">
        <f>IFERROR(__xludf.DUMMYFUNCTION("ARRAYFORMULA(IF(OR($A295="""",$A295=0),0,IF(TODAY()&gt;EOMONTH(T$278,0),HLOOKUP(""Close"",GOOGLEFINANCE($A295,""price"",EOMONTH(T$278,0)),2,FALSE()),(SUMIFS(Extrato!$C:$C,Extrato!$A:$A,""&lt;=""&amp;HLOOKUP(T$278,dds!$2:$4,3,FALSE()),Extrato!$B:$B,'Cadastro e Histó"&amp;"rico'!$A295)-SUMIFS(Extrato!$H:$H,Extrato!$F:$F,""&lt;=""&amp;HLOOKUP(T$278,dds!$2:$4,3,FALSE()),Extrato!$G:$G,'Cadastro e Histórico'!$A295))*T132)))"),0.0)</f>
        <v>0</v>
      </c>
      <c r="U295" s="448">
        <f>IFERROR(__xludf.DUMMYFUNCTION("ARRAYFORMULA(IF(OR($A295="""",$A295=0),0,IF(TODAY()&gt;EOMONTH(U$278,0),HLOOKUP(""Close"",GOOGLEFINANCE($A295,""price"",EOMONTH(U$278,0)),2,FALSE()),(SUMIFS(Extrato!$C:$C,Extrato!$A:$A,""&lt;=""&amp;HLOOKUP(U$278,dds!$2:$4,3,FALSE()),Extrato!$B:$B,'Cadastro e Histó"&amp;"rico'!$A295)-SUMIFS(Extrato!$H:$H,Extrato!$F:$F,""&lt;=""&amp;HLOOKUP(U$278,dds!$2:$4,3,FALSE()),Extrato!$G:$G,'Cadastro e Histórico'!$A295))*U132)))"),0.0)</f>
        <v>0</v>
      </c>
      <c r="V295" s="448">
        <f>IFERROR(__xludf.DUMMYFUNCTION("ARRAYFORMULA(IF(OR($A295="""",$A295=0),0,IF(TODAY()&gt;EOMONTH(V$278,0),HLOOKUP(""Close"",GOOGLEFINANCE($A295,""price"",EOMONTH(V$278,0)),2,FALSE()),(SUMIFS(Extrato!$C:$C,Extrato!$A:$A,""&lt;=""&amp;HLOOKUP(V$278,dds!$2:$4,3,FALSE()),Extrato!$B:$B,'Cadastro e Histó"&amp;"rico'!$A295)-SUMIFS(Extrato!$H:$H,Extrato!$F:$F,""&lt;=""&amp;HLOOKUP(V$278,dds!$2:$4,3,FALSE()),Extrato!$G:$G,'Cadastro e Histórico'!$A295))*V132)))"),0.0)</f>
        <v>0</v>
      </c>
      <c r="W295" s="448">
        <f>IFERROR(__xludf.DUMMYFUNCTION("ARRAYFORMULA(IF(OR($A295="""",$A295=0),0,IF(TODAY()&gt;EOMONTH(W$278,0),HLOOKUP(""Close"",GOOGLEFINANCE($A295,""price"",EOMONTH(W$278,0)),2,FALSE()),(SUMIFS(Extrato!$C:$C,Extrato!$A:$A,""&lt;=""&amp;HLOOKUP(W$278,dds!$2:$4,3,FALSE()),Extrato!$B:$B,'Cadastro e Histó"&amp;"rico'!$A295)-SUMIFS(Extrato!$H:$H,Extrato!$F:$F,""&lt;=""&amp;HLOOKUP(W$278,dds!$2:$4,3,FALSE()),Extrato!$G:$G,'Cadastro e Histórico'!$A295))*W132)))"),0.0)</f>
        <v>0</v>
      </c>
      <c r="X295" s="448">
        <f>IFERROR(__xludf.DUMMYFUNCTION("ARRAYFORMULA(IF(OR($A295="""",$A295=0),0,IF(TODAY()&gt;EOMONTH(X$278,0),HLOOKUP(""Close"",GOOGLEFINANCE($A295,""price"",EOMONTH(X$278,0)),2,FALSE()),(SUMIFS(Extrato!$C:$C,Extrato!$A:$A,""&lt;=""&amp;HLOOKUP(X$278,dds!$2:$4,3,FALSE()),Extrato!$B:$B,'Cadastro e Histó"&amp;"rico'!$A295)-SUMIFS(Extrato!$H:$H,Extrato!$F:$F,""&lt;=""&amp;HLOOKUP(X$278,dds!$2:$4,3,FALSE()),Extrato!$G:$G,'Cadastro e Histórico'!$A295))*X132)))"),0.0)</f>
        <v>0</v>
      </c>
      <c r="Y295" s="448">
        <f>IFERROR(__xludf.DUMMYFUNCTION("ARRAYFORMULA(IF(OR($A295="""",$A295=0),0,IF(TODAY()&gt;EOMONTH(Y$278,0),HLOOKUP(""Close"",GOOGLEFINANCE($A295,""price"",EOMONTH(Y$278,0)),2,FALSE()),(SUMIFS(Extrato!$C:$C,Extrato!$A:$A,""&lt;=""&amp;HLOOKUP(Y$278,dds!$2:$4,3,FALSE()),Extrato!$B:$B,'Cadastro e Histó"&amp;"rico'!$A295)-SUMIFS(Extrato!$H:$H,Extrato!$F:$F,""&lt;=""&amp;HLOOKUP(Y$278,dds!$2:$4,3,FALSE()),Extrato!$G:$G,'Cadastro e Histórico'!$A295))*Y132)))"),0.0)</f>
        <v>0</v>
      </c>
      <c r="Z295" s="448">
        <f>IFERROR(__xludf.DUMMYFUNCTION("ARRAYFORMULA(IF(OR($A295="""",$A295=0),0,IF(TODAY()&gt;EOMONTH(Z$278,0),HLOOKUP(""Close"",GOOGLEFINANCE($A295,""price"",EOMONTH(Z$278,0)),2,FALSE()),(SUMIFS(Extrato!$C:$C,Extrato!$A:$A,""&lt;=""&amp;HLOOKUP(Z$278,dds!$2:$4,3,FALSE()),Extrato!$B:$B,'Cadastro e Histó"&amp;"rico'!$A295)-SUMIFS(Extrato!$H:$H,Extrato!$F:$F,""&lt;=""&amp;HLOOKUP(Z$278,dds!$2:$4,3,FALSE()),Extrato!$G:$G,'Cadastro e Histórico'!$A295))*Z132)))"),0.0)</f>
        <v>0</v>
      </c>
      <c r="AA295" s="448">
        <f>IFERROR(__xludf.DUMMYFUNCTION("ARRAYFORMULA(IF(OR($A295="""",$A295=0),0,IF(TODAY()&gt;EOMONTH(AA$278,0),HLOOKUP(""Close"",GOOGLEFINANCE($A295,""price"",EOMONTH(AA$278,0)),2,FALSE()),(SUMIFS(Extrato!$C:$C,Extrato!$A:$A,""&lt;=""&amp;HLOOKUP(AA$278,dds!$2:$4,3,FALSE()),Extrato!$B:$B,'Cadastro e Hi"&amp;"stórico'!$A295)-SUMIFS(Extrato!$H:$H,Extrato!$F:$F,""&lt;=""&amp;HLOOKUP(AA$278,dds!$2:$4,3,FALSE()),Extrato!$G:$G,'Cadastro e Histórico'!$A295))*AA132)))"),0.0)</f>
        <v>0</v>
      </c>
      <c r="AB295" s="448">
        <f>IFERROR(__xludf.DUMMYFUNCTION("ARRAYFORMULA(IF(OR($A295="""",$A295=0),0,IF(TODAY()&gt;EOMONTH(AB$278,0),HLOOKUP(""Close"",GOOGLEFINANCE($A295,""price"",EOMONTH(AB$278,0)),2,FALSE()),(SUMIFS(Extrato!$C:$C,Extrato!$A:$A,""&lt;=""&amp;HLOOKUP(AB$278,dds!$2:$4,3,FALSE()),Extrato!$B:$B,'Cadastro e Hi"&amp;"stórico'!$A295)-SUMIFS(Extrato!$H:$H,Extrato!$F:$F,""&lt;=""&amp;HLOOKUP(AB$278,dds!$2:$4,3,FALSE()),Extrato!$G:$G,'Cadastro e Histórico'!$A295))*AB132)))"),0.0)</f>
        <v>0</v>
      </c>
      <c r="AC295" s="448">
        <f>IFERROR(__xludf.DUMMYFUNCTION("ARRAYFORMULA(IF(OR($A295="""",$A295=0),0,IF(TODAY()&gt;EOMONTH(AC$278,0),HLOOKUP(""Close"",GOOGLEFINANCE($A295,""price"",EOMONTH(AC$278,0)),2,FALSE()),(SUMIFS(Extrato!$C:$C,Extrato!$A:$A,""&lt;=""&amp;HLOOKUP(AC$278,dds!$2:$4,3,FALSE()),Extrato!$B:$B,'Cadastro e Hi"&amp;"stórico'!$A295)-SUMIFS(Extrato!$H:$H,Extrato!$F:$F,""&lt;=""&amp;HLOOKUP(AC$278,dds!$2:$4,3,FALSE()),Extrato!$G:$G,'Cadastro e Histórico'!$A295))*AC132)))"),0.0)</f>
        <v>0</v>
      </c>
      <c r="AD295" s="448">
        <f>IFERROR(__xludf.DUMMYFUNCTION("ARRAYFORMULA(IF(OR($A295="""",$A295=0),0,IF(TODAY()&gt;EOMONTH(AD$278,0),HLOOKUP(""Close"",GOOGLEFINANCE($A295,""price"",EOMONTH(AD$278,0)),2,FALSE()),(SUMIFS(Extrato!$C:$C,Extrato!$A:$A,""&lt;=""&amp;HLOOKUP(AD$278,dds!$2:$4,3,FALSE()),Extrato!$B:$B,'Cadastro e Hi"&amp;"stórico'!$A295)-SUMIFS(Extrato!$H:$H,Extrato!$F:$F,""&lt;=""&amp;HLOOKUP(AD$278,dds!$2:$4,3,FALSE()),Extrato!$G:$G,'Cadastro e Histórico'!$A295))*AD132)))"),0.0)</f>
        <v>0</v>
      </c>
      <c r="AE295" s="448">
        <f>IFERROR(__xludf.DUMMYFUNCTION("ARRAYFORMULA(IF(OR($A295="""",$A295=0),0,IF(TODAY()&gt;EOMONTH(AE$278,0),HLOOKUP(""Close"",GOOGLEFINANCE($A295,""price"",EOMONTH(AE$278,0)),2,FALSE()),(SUMIFS(Extrato!$C:$C,Extrato!$A:$A,""&lt;=""&amp;HLOOKUP(AE$278,dds!$2:$4,3,FALSE()),Extrato!$B:$B,'Cadastro e Hi"&amp;"stórico'!$A295)-SUMIFS(Extrato!$H:$H,Extrato!$F:$F,""&lt;=""&amp;HLOOKUP(AE$278,dds!$2:$4,3,FALSE()),Extrato!$G:$G,'Cadastro e Histórico'!$A295))*AE132)))"),0.0)</f>
        <v>0</v>
      </c>
      <c r="AF295" s="448">
        <f>IFERROR(__xludf.DUMMYFUNCTION("ARRAYFORMULA(IF(OR($A295="""",$A295=0),0,IF(TODAY()&gt;EOMONTH(AF$278,0),HLOOKUP(""Close"",GOOGLEFINANCE($A295,""price"",EOMONTH(AF$278,0)),2,FALSE()),(SUMIFS(Extrato!$C:$C,Extrato!$A:$A,""&lt;=""&amp;HLOOKUP(AF$278,dds!$2:$4,3,FALSE()),Extrato!$B:$B,'Cadastro e Hi"&amp;"stórico'!$A295)-SUMIFS(Extrato!$H:$H,Extrato!$F:$F,""&lt;=""&amp;HLOOKUP(AF$278,dds!$2:$4,3,FALSE()),Extrato!$G:$G,'Cadastro e Histórico'!$A295))*AF132)))"),0.0)</f>
        <v>0</v>
      </c>
      <c r="AG295" s="448">
        <f>IFERROR(__xludf.DUMMYFUNCTION("ARRAYFORMULA(IF(OR($A295="""",$A295=0),0,IF(TODAY()&gt;EOMONTH(AG$278,0),HLOOKUP(""Close"",GOOGLEFINANCE($A295,""price"",EOMONTH(AG$278,0)),2,FALSE()),(SUMIFS(Extrato!$C:$C,Extrato!$A:$A,""&lt;=""&amp;HLOOKUP(AG$278,dds!$2:$4,3,FALSE()),Extrato!$B:$B,'Cadastro e Hi"&amp;"stórico'!$A295)-SUMIFS(Extrato!$H:$H,Extrato!$F:$F,""&lt;=""&amp;HLOOKUP(AG$278,dds!$2:$4,3,FALSE()),Extrato!$G:$G,'Cadastro e Histórico'!$A295))*AG132)))"),0.0)</f>
        <v>0</v>
      </c>
      <c r="AH295" s="448">
        <f>IFERROR(__xludf.DUMMYFUNCTION("ARRAYFORMULA(IF(OR($A295="""",$A295=0),0,IF(TODAY()&gt;EOMONTH(AH$278,0),HLOOKUP(""Close"",GOOGLEFINANCE($A295,""price"",EOMONTH(AH$278,0)),2,FALSE()),(SUMIFS(Extrato!$C:$C,Extrato!$A:$A,""&lt;=""&amp;HLOOKUP(AH$278,dds!$2:$4,3,FALSE()),Extrato!$B:$B,'Cadastro e Hi"&amp;"stórico'!$A295)-SUMIFS(Extrato!$H:$H,Extrato!$F:$F,""&lt;=""&amp;HLOOKUP(AH$278,dds!$2:$4,3,FALSE()),Extrato!$G:$G,'Cadastro e Histórico'!$A295))*AH132)))"),0.0)</f>
        <v>0</v>
      </c>
      <c r="AI295" s="448">
        <f>IFERROR(__xludf.DUMMYFUNCTION("ARRAYFORMULA(IF(OR($A295="""",$A295=0),0,IF(TODAY()&gt;EOMONTH(AI$278,0),HLOOKUP(""Close"",GOOGLEFINANCE($A295,""price"",EOMONTH(AI$278,0)),2,FALSE()),(SUMIFS(Extrato!$C:$C,Extrato!$A:$A,""&lt;=""&amp;HLOOKUP(AI$278,dds!$2:$4,3,FALSE()),Extrato!$B:$B,'Cadastro e Hi"&amp;"stórico'!$A295)-SUMIFS(Extrato!$H:$H,Extrato!$F:$F,""&lt;=""&amp;HLOOKUP(AI$278,dds!$2:$4,3,FALSE()),Extrato!$G:$G,'Cadastro e Histórico'!$A295))*AI132)))"),0.0)</f>
        <v>0</v>
      </c>
      <c r="AJ295" s="448">
        <f>IFERROR(__xludf.DUMMYFUNCTION("ARRAYFORMULA(IF(OR($A295="""",$A295=0),0,IF(TODAY()&gt;EOMONTH(AJ$278,0),HLOOKUP(""Close"",GOOGLEFINANCE($A295,""price"",EOMONTH(AJ$278,0)),2,FALSE()),(SUMIFS(Extrato!$C:$C,Extrato!$A:$A,""&lt;=""&amp;HLOOKUP(AJ$278,dds!$2:$4,3,FALSE()),Extrato!$B:$B,'Cadastro e Hi"&amp;"stórico'!$A295)-SUMIFS(Extrato!$H:$H,Extrato!$F:$F,""&lt;=""&amp;HLOOKUP(AJ$278,dds!$2:$4,3,FALSE()),Extrato!$G:$G,'Cadastro e Histórico'!$A295))*AJ132)))"),0.0)</f>
        <v>0</v>
      </c>
      <c r="AK295" s="448">
        <f>IFERROR(__xludf.DUMMYFUNCTION("ARRAYFORMULA(IF(OR($A295="""",$A295=0),0,IF(TODAY()&gt;EOMONTH(AK$278,0),HLOOKUP(""Close"",GOOGLEFINANCE($A295,""price"",EOMONTH(AK$278,0)),2,FALSE()),(SUMIFS(Extrato!$C:$C,Extrato!$A:$A,""&lt;=""&amp;HLOOKUP(AK$278,dds!$2:$4,3,FALSE()),Extrato!$B:$B,'Cadastro e Hi"&amp;"stórico'!$A295)-SUMIFS(Extrato!$H:$H,Extrato!$F:$F,""&lt;=""&amp;HLOOKUP(AK$278,dds!$2:$4,3,FALSE()),Extrato!$G:$G,'Cadastro e Histórico'!$A295))*AK132)))"),0.0)</f>
        <v>0</v>
      </c>
      <c r="AL295" s="448">
        <f>IFERROR(__xludf.DUMMYFUNCTION("ARRAYFORMULA(IF(OR($A295="""",$A295=0),0,IF(TODAY()&gt;EOMONTH(AL$278,0),HLOOKUP(""Close"",GOOGLEFINANCE($A295,""price"",EOMONTH(AL$278,0)),2,FALSE()),(SUMIFS(Extrato!$C:$C,Extrato!$A:$A,""&lt;=""&amp;HLOOKUP(AL$278,dds!$2:$4,3,FALSE()),Extrato!$B:$B,'Cadastro e Hi"&amp;"stórico'!$A295)-SUMIFS(Extrato!$H:$H,Extrato!$F:$F,""&lt;=""&amp;HLOOKUP(AL$278,dds!$2:$4,3,FALSE()),Extrato!$G:$G,'Cadastro e Histórico'!$A295))*AL132)))"),0.0)</f>
        <v>0</v>
      </c>
      <c r="AM295" s="448">
        <f>IFERROR(__xludf.DUMMYFUNCTION("ARRAYFORMULA(IF(OR($A295="""",$A295=0),0,IF(TODAY()&gt;EOMONTH(AM$278,0),HLOOKUP(""Close"",GOOGLEFINANCE($A295,""price"",EOMONTH(AM$278,0)),2,FALSE()),(SUMIFS(Extrato!$C:$C,Extrato!$A:$A,""&lt;=""&amp;HLOOKUP(AM$278,dds!$2:$4,3,FALSE()),Extrato!$B:$B,'Cadastro e Hi"&amp;"stórico'!$A295)-SUMIFS(Extrato!$H:$H,Extrato!$F:$F,""&lt;=""&amp;HLOOKUP(AM$278,dds!$2:$4,3,FALSE()),Extrato!$G:$G,'Cadastro e Histórico'!$A295))*AM132)))"),0.0)</f>
        <v>0</v>
      </c>
      <c r="AN295" s="448">
        <f>IFERROR(__xludf.DUMMYFUNCTION("ARRAYFORMULA(IF(OR($A295="""",$A295=0),0,IF(TODAY()&gt;EOMONTH(AN$278,0),HLOOKUP(""Close"",GOOGLEFINANCE($A295,""price"",EOMONTH(AN$278,0)),2,FALSE()),(SUMIFS(Extrato!$C:$C,Extrato!$A:$A,""&lt;=""&amp;HLOOKUP(AN$278,dds!$2:$4,3,FALSE()),Extrato!$B:$B,'Cadastro e Hi"&amp;"stórico'!$A295)-SUMIFS(Extrato!$H:$H,Extrato!$F:$F,""&lt;=""&amp;HLOOKUP(AN$278,dds!$2:$4,3,FALSE()),Extrato!$G:$G,'Cadastro e Histórico'!$A295))*AN132)))"),0.0)</f>
        <v>0</v>
      </c>
      <c r="AO295" s="448">
        <f>IFERROR(__xludf.DUMMYFUNCTION("ARRAYFORMULA(IF(OR($A295="""",$A295=0),0,IF(TODAY()&gt;EOMONTH(AO$278,0),HLOOKUP(""Close"",GOOGLEFINANCE($A295,""price"",EOMONTH(AO$278,0)),2,FALSE()),(SUMIFS(Extrato!$C:$C,Extrato!$A:$A,""&lt;=""&amp;HLOOKUP(AO$278,dds!$2:$4,3,FALSE()),Extrato!$B:$B,'Cadastro e Hi"&amp;"stórico'!$A295)-SUMIFS(Extrato!$H:$H,Extrato!$F:$F,""&lt;=""&amp;HLOOKUP(AO$278,dds!$2:$4,3,FALSE()),Extrato!$G:$G,'Cadastro e Histórico'!$A295))*AO132)))"),0.0)</f>
        <v>0</v>
      </c>
      <c r="AP295" s="448">
        <f>IFERROR(__xludf.DUMMYFUNCTION("ARRAYFORMULA(IF(OR($A295="""",$A295=0),0,IF(TODAY()&gt;EOMONTH(AP$278,0),HLOOKUP(""Close"",GOOGLEFINANCE($A295,""price"",EOMONTH(AP$278,0)),2,FALSE()),(SUMIFS(Extrato!$C:$C,Extrato!$A:$A,""&lt;=""&amp;HLOOKUP(AP$278,dds!$2:$4,3,FALSE()),Extrato!$B:$B,'Cadastro e Hi"&amp;"stórico'!$A295)-SUMIFS(Extrato!$H:$H,Extrato!$F:$F,""&lt;=""&amp;HLOOKUP(AP$278,dds!$2:$4,3,FALSE()),Extrato!$G:$G,'Cadastro e Histórico'!$A295))*AP132)))"),0.0)</f>
        <v>0</v>
      </c>
      <c r="AQ295" s="448">
        <f>IFERROR(__xludf.DUMMYFUNCTION("ARRAYFORMULA(IF(OR($A295="""",$A295=0),0,IF(TODAY()&gt;EOMONTH(AQ$278,0),HLOOKUP(""Close"",GOOGLEFINANCE($A295,""price"",EOMONTH(AQ$278,0)),2,FALSE()),(SUMIFS(Extrato!$C:$C,Extrato!$A:$A,""&lt;=""&amp;HLOOKUP(AQ$278,dds!$2:$4,3,FALSE()),Extrato!$B:$B,'Cadastro e Hi"&amp;"stórico'!$A295)-SUMIFS(Extrato!$H:$H,Extrato!$F:$F,""&lt;=""&amp;HLOOKUP(AQ$278,dds!$2:$4,3,FALSE()),Extrato!$G:$G,'Cadastro e Histórico'!$A295))*AQ132)))"),0.0)</f>
        <v>0</v>
      </c>
      <c r="AR295" s="448">
        <f>IFERROR(__xludf.DUMMYFUNCTION("ARRAYFORMULA(IF(OR($A295="""",$A295=0),0,IF(TODAY()&gt;EOMONTH(AR$278,0),HLOOKUP(""Close"",GOOGLEFINANCE($A295,""price"",EOMONTH(AR$278,0)),2,FALSE()),(SUMIFS(Extrato!$C:$C,Extrato!$A:$A,""&lt;=""&amp;HLOOKUP(AR$278,dds!$2:$4,3,FALSE()),Extrato!$B:$B,'Cadastro e Hi"&amp;"stórico'!$A295)-SUMIFS(Extrato!$H:$H,Extrato!$F:$F,""&lt;=""&amp;HLOOKUP(AR$278,dds!$2:$4,3,FALSE()),Extrato!$G:$G,'Cadastro e Histórico'!$A295))*AR132)))"),0.0)</f>
        <v>0</v>
      </c>
      <c r="AS295" s="448">
        <f>IFERROR(__xludf.DUMMYFUNCTION("ARRAYFORMULA(IF(OR($A295="""",$A295=0),0,IF(TODAY()&gt;EOMONTH(AS$278,0),HLOOKUP(""Close"",GOOGLEFINANCE($A295,""price"",EOMONTH(AS$278,0)),2,FALSE()),(SUMIFS(Extrato!$C:$C,Extrato!$A:$A,""&lt;=""&amp;HLOOKUP(AS$278,dds!$2:$4,3,FALSE()),Extrato!$B:$B,'Cadastro e Hi"&amp;"stórico'!$A295)-SUMIFS(Extrato!$H:$H,Extrato!$F:$F,""&lt;=""&amp;HLOOKUP(AS$278,dds!$2:$4,3,FALSE()),Extrato!$G:$G,'Cadastro e Histórico'!$A295))*AS132)))"),0.0)</f>
        <v>0</v>
      </c>
      <c r="AT295" s="448">
        <f>IFERROR(__xludf.DUMMYFUNCTION("ARRAYFORMULA(IF(OR($A295="""",$A295=0),0,IF(TODAY()&gt;EOMONTH(AT$278,0),HLOOKUP(""Close"",GOOGLEFINANCE($A295,""price"",EOMONTH(AT$278,0)),2,FALSE()),(SUMIFS(Extrato!$C:$C,Extrato!$A:$A,""&lt;=""&amp;HLOOKUP(AT$278,dds!$2:$4,3,FALSE()),Extrato!$B:$B,'Cadastro e Hi"&amp;"stórico'!$A295)-SUMIFS(Extrato!$H:$H,Extrato!$F:$F,""&lt;=""&amp;HLOOKUP(AT$278,dds!$2:$4,3,FALSE()),Extrato!$G:$G,'Cadastro e Histórico'!$A295))*AT132)))"),0.0)</f>
        <v>0</v>
      </c>
      <c r="AU295" s="448">
        <f>IFERROR(__xludf.DUMMYFUNCTION("ARRAYFORMULA(IF(OR($A295="""",$A295=0),0,IF(TODAY()&gt;EOMONTH(AU$278,0),HLOOKUP(""Close"",GOOGLEFINANCE($A295,""price"",EOMONTH(AU$278,0)),2,FALSE()),(SUMIFS(Extrato!$C:$C,Extrato!$A:$A,""&lt;=""&amp;HLOOKUP(AU$278,dds!$2:$4,3,FALSE()),Extrato!$B:$B,'Cadastro e Hi"&amp;"stórico'!$A295)-SUMIFS(Extrato!$H:$H,Extrato!$F:$F,""&lt;=""&amp;HLOOKUP(AU$278,dds!$2:$4,3,FALSE()),Extrato!$G:$G,'Cadastro e Histórico'!$A295))*AU132)))"),0.0)</f>
        <v>0</v>
      </c>
      <c r="AV295" s="448">
        <f>IFERROR(__xludf.DUMMYFUNCTION("ARRAYFORMULA(IF(OR($A295="""",$A295=0),0,IF(TODAY()&gt;EOMONTH(AV$278,0),HLOOKUP(""Close"",GOOGLEFINANCE($A295,""price"",EOMONTH(AV$278,0)),2,FALSE()),(SUMIFS(Extrato!$C:$C,Extrato!$A:$A,""&lt;=""&amp;HLOOKUP(AV$278,dds!$2:$4,3,FALSE()),Extrato!$B:$B,'Cadastro e Hi"&amp;"stórico'!$A295)-SUMIFS(Extrato!$H:$H,Extrato!$F:$F,""&lt;=""&amp;HLOOKUP(AV$278,dds!$2:$4,3,FALSE()),Extrato!$G:$G,'Cadastro e Histórico'!$A295))*AV132)))"),0.0)</f>
        <v>0</v>
      </c>
      <c r="AW295" s="448">
        <f>IFERROR(__xludf.DUMMYFUNCTION("ARRAYFORMULA(IF(OR($A295="""",$A295=0),0,IF(TODAY()&gt;EOMONTH(AW$278,0),HLOOKUP(""Close"",GOOGLEFINANCE($A295,""price"",EOMONTH(AW$278,0)),2,FALSE()),(SUMIFS(Extrato!$C:$C,Extrato!$A:$A,""&lt;=""&amp;HLOOKUP(AW$278,dds!$2:$4,3,FALSE()),Extrato!$B:$B,'Cadastro e Hi"&amp;"stórico'!$A295)-SUMIFS(Extrato!$H:$H,Extrato!$F:$F,""&lt;=""&amp;HLOOKUP(AW$278,dds!$2:$4,3,FALSE()),Extrato!$G:$G,'Cadastro e Histórico'!$A295))*AW132)))"),0.0)</f>
        <v>0</v>
      </c>
      <c r="AX295" s="448">
        <f>IFERROR(__xludf.DUMMYFUNCTION("ARRAYFORMULA(IF(OR($A295="""",$A295=0),0,IF(TODAY()&gt;EOMONTH(AX$278,0),HLOOKUP(""Close"",GOOGLEFINANCE($A295,""price"",EOMONTH(AX$278,0)),2,FALSE()),(SUMIFS(Extrato!$C:$C,Extrato!$A:$A,""&lt;=""&amp;HLOOKUP(AX$278,dds!$2:$4,3,FALSE()),Extrato!$B:$B,'Cadastro e Hi"&amp;"stórico'!$A295)-SUMIFS(Extrato!$H:$H,Extrato!$F:$F,""&lt;=""&amp;HLOOKUP(AX$278,dds!$2:$4,3,FALSE()),Extrato!$G:$G,'Cadastro e Histórico'!$A295))*AX132)))"),0.0)</f>
        <v>0</v>
      </c>
      <c r="AY295" s="448">
        <f>IFERROR(__xludf.DUMMYFUNCTION("ARRAYFORMULA(IF(OR($A295="""",$A295=0),0,IF(TODAY()&gt;EOMONTH(AY$278,0),HLOOKUP(""Close"",GOOGLEFINANCE($A295,""price"",EOMONTH(AY$278,0)),2,FALSE()),(SUMIFS(Extrato!$C:$C,Extrato!$A:$A,""&lt;=""&amp;HLOOKUP(AY$278,dds!$2:$4,3,FALSE()),Extrato!$B:$B,'Cadastro e Hi"&amp;"stórico'!$A295)-SUMIFS(Extrato!$H:$H,Extrato!$F:$F,""&lt;=""&amp;HLOOKUP(AY$278,dds!$2:$4,3,FALSE()),Extrato!$G:$G,'Cadastro e Histórico'!$A295))*AY132)))"),0.0)</f>
        <v>0</v>
      </c>
      <c r="AZ295" s="448">
        <f>IFERROR(__xludf.DUMMYFUNCTION("ARRAYFORMULA(IF(OR($A295="""",$A295=0),0,IF(TODAY()&gt;EOMONTH(AZ$278,0),HLOOKUP(""Close"",GOOGLEFINANCE($A295,""price"",EOMONTH(AZ$278,0)),2,FALSE()),(SUMIFS(Extrato!$C:$C,Extrato!$A:$A,""&lt;=""&amp;HLOOKUP(AZ$278,dds!$2:$4,3,FALSE()),Extrato!$B:$B,'Cadastro e Hi"&amp;"stórico'!$A295)-SUMIFS(Extrato!$H:$H,Extrato!$F:$F,""&lt;=""&amp;HLOOKUP(AZ$278,dds!$2:$4,3,FALSE()),Extrato!$G:$G,'Cadastro e Histórico'!$A295))*AZ132)))"),0.0)</f>
        <v>0</v>
      </c>
      <c r="BA295" s="448">
        <f>IFERROR(__xludf.DUMMYFUNCTION("ARRAYFORMULA(IF(OR($A295="""",$A295=0),0,IF(TODAY()&gt;EOMONTH(BA$278,0),HLOOKUP(""Close"",GOOGLEFINANCE($A295,""price"",EOMONTH(BA$278,0)),2,FALSE()),(SUMIFS(Extrato!$C:$C,Extrato!$A:$A,""&lt;=""&amp;HLOOKUP(BA$278,dds!$2:$4,3,FALSE()),Extrato!$B:$B,'Cadastro e Hi"&amp;"stórico'!$A295)-SUMIFS(Extrato!$H:$H,Extrato!$F:$F,""&lt;=""&amp;HLOOKUP(BA$278,dds!$2:$4,3,FALSE()),Extrato!$G:$G,'Cadastro e Histórico'!$A295))*BA132)))"),0.0)</f>
        <v>0</v>
      </c>
      <c r="BB295" s="448">
        <f>IFERROR(__xludf.DUMMYFUNCTION("ARRAYFORMULA(IF(OR($A295="""",$A295=0),0,IF(TODAY()&gt;EOMONTH(BB$278,0),HLOOKUP(""Close"",GOOGLEFINANCE($A295,""price"",EOMONTH(BB$278,0)),2,FALSE()),(SUMIFS(Extrato!$C:$C,Extrato!$A:$A,""&lt;=""&amp;HLOOKUP(BB$278,dds!$2:$4,3,FALSE()),Extrato!$B:$B,'Cadastro e Hi"&amp;"stórico'!$A295)-SUMIFS(Extrato!$H:$H,Extrato!$F:$F,""&lt;=""&amp;HLOOKUP(BB$278,dds!$2:$4,3,FALSE()),Extrato!$G:$G,'Cadastro e Histórico'!$A295))*BB132)))"),0.0)</f>
        <v>0</v>
      </c>
      <c r="BC295" s="448">
        <f>IFERROR(__xludf.DUMMYFUNCTION("ARRAYFORMULA(IF(OR($A295="""",$A295=0),0,IF(TODAY()&gt;EOMONTH(BC$278,0),HLOOKUP(""Close"",GOOGLEFINANCE($A295,""price"",EOMONTH(BC$278,0)),2,FALSE()),(SUMIFS(Extrato!$C:$C,Extrato!$A:$A,""&lt;=""&amp;HLOOKUP(BC$278,dds!$2:$4,3,FALSE()),Extrato!$B:$B,'Cadastro e Hi"&amp;"stórico'!$A295)-SUMIFS(Extrato!$H:$H,Extrato!$F:$F,""&lt;=""&amp;HLOOKUP(BC$278,dds!$2:$4,3,FALSE()),Extrato!$G:$G,'Cadastro e Histórico'!$A295))*BC132)))"),0.0)</f>
        <v>0</v>
      </c>
      <c r="BD295" s="448">
        <f>IFERROR(__xludf.DUMMYFUNCTION("ARRAYFORMULA(IF(OR($A295="""",$A295=0),0,IF(TODAY()&gt;EOMONTH(BD$278,0),HLOOKUP(""Close"",GOOGLEFINANCE($A295,""price"",EOMONTH(BD$278,0)),2,FALSE()),(SUMIFS(Extrato!$C:$C,Extrato!$A:$A,""&lt;=""&amp;HLOOKUP(BD$278,dds!$2:$4,3,FALSE()),Extrato!$B:$B,'Cadastro e Hi"&amp;"stórico'!$A295)-SUMIFS(Extrato!$H:$H,Extrato!$F:$F,""&lt;=""&amp;HLOOKUP(BD$278,dds!$2:$4,3,FALSE()),Extrato!$G:$G,'Cadastro e Histórico'!$A295))*BD132)))"),0.0)</f>
        <v>0</v>
      </c>
      <c r="BE295" s="448">
        <f>IFERROR(__xludf.DUMMYFUNCTION("ARRAYFORMULA(IF(OR($A295="""",$A295=0),0,IF(TODAY()&gt;EOMONTH(BE$278,0),HLOOKUP(""Close"",GOOGLEFINANCE($A295,""price"",EOMONTH(BE$278,0)),2,FALSE()),(SUMIFS(Extrato!$C:$C,Extrato!$A:$A,""&lt;=""&amp;HLOOKUP(BE$278,dds!$2:$4,3,FALSE()),Extrato!$B:$B,'Cadastro e Hi"&amp;"stórico'!$A295)-SUMIFS(Extrato!$H:$H,Extrato!$F:$F,""&lt;=""&amp;HLOOKUP(BE$278,dds!$2:$4,3,FALSE()),Extrato!$G:$G,'Cadastro e Histórico'!$A295))*BE132)))"),0.0)</f>
        <v>0</v>
      </c>
      <c r="BF295" s="448">
        <f>IFERROR(__xludf.DUMMYFUNCTION("ARRAYFORMULA(IF(OR($A295="""",$A295=0),0,IF(TODAY()&gt;EOMONTH(BF$278,0),HLOOKUP(""Close"",GOOGLEFINANCE($A295,""price"",EOMONTH(BF$278,0)),2,FALSE()),(SUMIFS(Extrato!$C:$C,Extrato!$A:$A,""&lt;=""&amp;HLOOKUP(BF$278,dds!$2:$4,3,FALSE()),Extrato!$B:$B,'Cadastro e Hi"&amp;"stórico'!$A295)-SUMIFS(Extrato!$H:$H,Extrato!$F:$F,""&lt;=""&amp;HLOOKUP(BF$278,dds!$2:$4,3,FALSE()),Extrato!$G:$G,'Cadastro e Histórico'!$A295))*BF132)))"),0.0)</f>
        <v>0</v>
      </c>
      <c r="BG295" s="448">
        <f>IFERROR(__xludf.DUMMYFUNCTION("ARRAYFORMULA(IF(OR($A295="""",$A295=0),0,IF(TODAY()&gt;EOMONTH(BG$278,0),HLOOKUP(""Close"",GOOGLEFINANCE($A295,""price"",EOMONTH(BG$278,0)),2,FALSE()),(SUMIFS(Extrato!$C:$C,Extrato!$A:$A,""&lt;=""&amp;HLOOKUP(BG$278,dds!$2:$4,3,FALSE()),Extrato!$B:$B,'Cadastro e Hi"&amp;"stórico'!$A295)-SUMIFS(Extrato!$H:$H,Extrato!$F:$F,""&lt;=""&amp;HLOOKUP(BG$278,dds!$2:$4,3,FALSE()),Extrato!$G:$G,'Cadastro e Histórico'!$A295))*BG132)))"),0.0)</f>
        <v>0</v>
      </c>
      <c r="BH295" s="448">
        <f>IFERROR(__xludf.DUMMYFUNCTION("ARRAYFORMULA(IF(OR($A295="""",$A295=0),0,IF(TODAY()&gt;EOMONTH(BH$278,0),HLOOKUP(""Close"",GOOGLEFINANCE($A295,""price"",EOMONTH(BH$278,0)),2,FALSE()),(SUMIFS(Extrato!$C:$C,Extrato!$A:$A,""&lt;=""&amp;HLOOKUP(BH$278,dds!$2:$4,3,FALSE()),Extrato!$B:$B,'Cadastro e Hi"&amp;"stórico'!$A295)-SUMIFS(Extrato!$H:$H,Extrato!$F:$F,""&lt;=""&amp;HLOOKUP(BH$278,dds!$2:$4,3,FALSE()),Extrato!$G:$G,'Cadastro e Histórico'!$A295))*BH132)))"),0.0)</f>
        <v>0</v>
      </c>
      <c r="BI295" s="448">
        <f>IFERROR(__xludf.DUMMYFUNCTION("ARRAYFORMULA(IF(OR($A295="""",$A295=0),0,IF(TODAY()&gt;EOMONTH(BI$278,0),HLOOKUP(""Close"",GOOGLEFINANCE($A295,""price"",EOMONTH(BI$278,0)),2,FALSE()),(SUMIFS(Extrato!$C:$C,Extrato!$A:$A,""&lt;=""&amp;HLOOKUP(BI$278,dds!$2:$4,3,FALSE()),Extrato!$B:$B,'Cadastro e Hi"&amp;"stórico'!$A295)-SUMIFS(Extrato!$H:$H,Extrato!$F:$F,""&lt;=""&amp;HLOOKUP(BI$278,dds!$2:$4,3,FALSE()),Extrato!$G:$G,'Cadastro e Histórico'!$A295))*BI132)))"),0.0)</f>
        <v>0</v>
      </c>
      <c r="BJ295" s="448">
        <f>IFERROR(__xludf.DUMMYFUNCTION("ARRAYFORMULA(IF(OR($A295="""",$A295=0),0,IF(TODAY()&gt;EOMONTH(BJ$278,0),HLOOKUP(""Close"",GOOGLEFINANCE($A295,""price"",EOMONTH(BJ$278,0)),2,FALSE()),(SUMIFS(Extrato!$C:$C,Extrato!$A:$A,""&lt;=""&amp;HLOOKUP(BJ$278,dds!$2:$4,3,FALSE()),Extrato!$B:$B,'Cadastro e Hi"&amp;"stórico'!$A295)-SUMIFS(Extrato!$H:$H,Extrato!$F:$F,""&lt;=""&amp;HLOOKUP(BJ$278,dds!$2:$4,3,FALSE()),Extrato!$G:$G,'Cadastro e Histórico'!$A295))*BJ132)))"),0.0)</f>
        <v>0</v>
      </c>
      <c r="BK295" s="448">
        <f>IFERROR(__xludf.DUMMYFUNCTION("ARRAYFORMULA(IF(OR($A295="""",$A295=0),0,IF(TODAY()&gt;EOMONTH(BK$278,0),HLOOKUP(""Close"",GOOGLEFINANCE($A295,""price"",EOMONTH(BK$278,0)),2,FALSE()),(SUMIFS(Extrato!$C:$C,Extrato!$A:$A,""&lt;=""&amp;HLOOKUP(BK$278,dds!$2:$4,3,FALSE()),Extrato!$B:$B,'Cadastro e Hi"&amp;"stórico'!$A295)-SUMIFS(Extrato!$H:$H,Extrato!$F:$F,""&lt;=""&amp;HLOOKUP(BK$278,dds!$2:$4,3,FALSE()),Extrato!$G:$G,'Cadastro e Histórico'!$A295))*BK132)))"),0.0)</f>
        <v>0</v>
      </c>
      <c r="BL295" s="448">
        <f>IFERROR(__xludf.DUMMYFUNCTION("ARRAYFORMULA(IF(OR($A295="""",$A295=0),0,IF(TODAY()&gt;EOMONTH(BL$278,0),HLOOKUP(""Close"",GOOGLEFINANCE($A295,""price"",EOMONTH(BL$278,0)),2,FALSE()),(SUMIFS(Extrato!$C:$C,Extrato!$A:$A,""&lt;=""&amp;HLOOKUP(BL$278,dds!$2:$4,3,FALSE()),Extrato!$B:$B,'Cadastro e Hi"&amp;"stórico'!$A295)-SUMIFS(Extrato!$H:$H,Extrato!$F:$F,""&lt;=""&amp;HLOOKUP(BL$278,dds!$2:$4,3,FALSE()),Extrato!$G:$G,'Cadastro e Histórico'!$A295))*BL132)))"),0.0)</f>
        <v>0</v>
      </c>
    </row>
    <row r="296" ht="14.25" customHeight="1">
      <c r="A296" s="450"/>
      <c r="B296" s="450"/>
      <c r="C296" s="440" t="str">
        <f t="shared" si="5"/>
        <v/>
      </c>
      <c r="D296" s="446"/>
      <c r="E296" s="448">
        <f>IFERROR(__xludf.DUMMYFUNCTION("ARRAYFORMULA(IF(OR($A296="""",$A296=0),0,IF(TODAY()&gt;EOMONTH(E$278,0),HLOOKUP(""Close"",GOOGLEFINANCE($A296,""price"",EOMONTH(E$278,0)),2,FALSE()),(SUMIFS(Extrato!$C:$C,Extrato!$A:$A,""&lt;=""&amp;HLOOKUP(E$278,dds!$2:$4,3,FALSE()),Extrato!$B:$B,'Cadastro e Histó"&amp;"rico'!$A296)-SUMIFS(Extrato!$H:$H,Extrato!$F:$F,""&lt;=""&amp;HLOOKUP(E$278,dds!$2:$4,3,FALSE()),Extrato!$G:$G,'Cadastro e Histórico'!$A296))*E133)))"),0.0)</f>
        <v>0</v>
      </c>
      <c r="F296" s="448">
        <f>IFERROR(__xludf.DUMMYFUNCTION("ARRAYFORMULA(IF(OR($A296="""",$A296=0),0,IF(TODAY()&gt;EOMONTH(F$278,0),HLOOKUP(""Close"",GOOGLEFINANCE($A296,""price"",EOMONTH(F$278,0)),2,FALSE()),(SUMIFS(Extrato!$C:$C,Extrato!$A:$A,""&lt;=""&amp;HLOOKUP(F$278,dds!$2:$4,3,FALSE()),Extrato!$B:$B,'Cadastro e Histó"&amp;"rico'!$A296)-SUMIFS(Extrato!$H:$H,Extrato!$F:$F,""&lt;=""&amp;HLOOKUP(F$278,dds!$2:$4,3,FALSE()),Extrato!$G:$G,'Cadastro e Histórico'!$A296))*F133)))"),0.0)</f>
        <v>0</v>
      </c>
      <c r="G296" s="448">
        <f>IFERROR(__xludf.DUMMYFUNCTION("ARRAYFORMULA(IF(OR($A296="""",$A296=0),0,IF(TODAY()&gt;EOMONTH(G$278,0),HLOOKUP(""Close"",GOOGLEFINANCE($A296,""price"",EOMONTH(G$278,0)),2,FALSE()),(SUMIFS(Extrato!$C:$C,Extrato!$A:$A,""&lt;=""&amp;HLOOKUP(G$278,dds!$2:$4,3,FALSE()),Extrato!$B:$B,'Cadastro e Histó"&amp;"rico'!$A296)-SUMIFS(Extrato!$H:$H,Extrato!$F:$F,""&lt;=""&amp;HLOOKUP(G$278,dds!$2:$4,3,FALSE()),Extrato!$G:$G,'Cadastro e Histórico'!$A296))*G133)))"),0.0)</f>
        <v>0</v>
      </c>
      <c r="H296" s="448">
        <f>IFERROR(__xludf.DUMMYFUNCTION("ARRAYFORMULA(IF(OR($A296="""",$A296=0),0,IF(TODAY()&gt;EOMONTH(H$278,0),HLOOKUP(""Close"",GOOGLEFINANCE($A296,""price"",EOMONTH(H$278,0)),2,FALSE()),(SUMIFS(Extrato!$C:$C,Extrato!$A:$A,""&lt;=""&amp;HLOOKUP(H$278,dds!$2:$4,3,FALSE()),Extrato!$B:$B,'Cadastro e Histó"&amp;"rico'!$A296)-SUMIFS(Extrato!$H:$H,Extrato!$F:$F,""&lt;=""&amp;HLOOKUP(H$278,dds!$2:$4,3,FALSE()),Extrato!$G:$G,'Cadastro e Histórico'!$A296))*H133)))"),0.0)</f>
        <v>0</v>
      </c>
      <c r="I296" s="448">
        <f>IFERROR(__xludf.DUMMYFUNCTION("ARRAYFORMULA(IF(OR($A296="""",$A296=0),0,IF(TODAY()&gt;EOMONTH(I$278,0),HLOOKUP(""Close"",GOOGLEFINANCE($A296,""price"",EOMONTH(I$278,0)),2,FALSE()),(SUMIFS(Extrato!$C:$C,Extrato!$A:$A,""&lt;=""&amp;HLOOKUP(I$278,dds!$2:$4,3,FALSE()),Extrato!$B:$B,'Cadastro e Histó"&amp;"rico'!$A296)-SUMIFS(Extrato!$H:$H,Extrato!$F:$F,""&lt;=""&amp;HLOOKUP(I$278,dds!$2:$4,3,FALSE()),Extrato!$G:$G,'Cadastro e Histórico'!$A296))*I133)))"),0.0)</f>
        <v>0</v>
      </c>
      <c r="J296" s="448">
        <f>IFERROR(__xludf.DUMMYFUNCTION("ARRAYFORMULA(IF(OR($A296="""",$A296=0),0,IF(TODAY()&gt;EOMONTH(J$278,0),HLOOKUP(""Close"",GOOGLEFINANCE($A296,""price"",EOMONTH(J$278,0)),2,FALSE()),(SUMIFS(Extrato!$C:$C,Extrato!$A:$A,""&lt;=""&amp;HLOOKUP(J$278,dds!$2:$4,3,FALSE()),Extrato!$B:$B,'Cadastro e Histó"&amp;"rico'!$A296)-SUMIFS(Extrato!$H:$H,Extrato!$F:$F,""&lt;=""&amp;HLOOKUP(J$278,dds!$2:$4,3,FALSE()),Extrato!$G:$G,'Cadastro e Histórico'!$A296))*J133)))"),0.0)</f>
        <v>0</v>
      </c>
      <c r="K296" s="448">
        <f>IFERROR(__xludf.DUMMYFUNCTION("ARRAYFORMULA(IF(OR($A296="""",$A296=0),0,IF(TODAY()&gt;EOMONTH(K$278,0),HLOOKUP(""Close"",GOOGLEFINANCE($A296,""price"",EOMONTH(K$278,0)),2,FALSE()),(SUMIFS(Extrato!$C:$C,Extrato!$A:$A,""&lt;=""&amp;HLOOKUP(K$278,dds!$2:$4,3,FALSE()),Extrato!$B:$B,'Cadastro e Histó"&amp;"rico'!$A296)-SUMIFS(Extrato!$H:$H,Extrato!$F:$F,""&lt;=""&amp;HLOOKUP(K$278,dds!$2:$4,3,FALSE()),Extrato!$G:$G,'Cadastro e Histórico'!$A296))*K133)))"),0.0)</f>
        <v>0</v>
      </c>
      <c r="L296" s="448">
        <f>IFERROR(__xludf.DUMMYFUNCTION("ARRAYFORMULA(IF(OR($A296="""",$A296=0),0,IF(TODAY()&gt;EOMONTH(L$278,0),HLOOKUP(""Close"",GOOGLEFINANCE($A296,""price"",EOMONTH(L$278,0)),2,FALSE()),(SUMIFS(Extrato!$C:$C,Extrato!$A:$A,""&lt;=""&amp;HLOOKUP(L$278,dds!$2:$4,3,FALSE()),Extrato!$B:$B,'Cadastro e Histó"&amp;"rico'!$A296)-SUMIFS(Extrato!$H:$H,Extrato!$F:$F,""&lt;=""&amp;HLOOKUP(L$278,dds!$2:$4,3,FALSE()),Extrato!$G:$G,'Cadastro e Histórico'!$A296))*L133)))"),0.0)</f>
        <v>0</v>
      </c>
      <c r="M296" s="448">
        <f>IFERROR(__xludf.DUMMYFUNCTION("ARRAYFORMULA(IF(OR($A296="""",$A296=0),0,IF(TODAY()&gt;EOMONTH(M$278,0),HLOOKUP(""Close"",GOOGLEFINANCE($A296,""price"",EOMONTH(M$278,0)),2,FALSE()),(SUMIFS(Extrato!$C:$C,Extrato!$A:$A,""&lt;=""&amp;HLOOKUP(M$278,dds!$2:$4,3,FALSE()),Extrato!$B:$B,'Cadastro e Histó"&amp;"rico'!$A296)-SUMIFS(Extrato!$H:$H,Extrato!$F:$F,""&lt;=""&amp;HLOOKUP(M$278,dds!$2:$4,3,FALSE()),Extrato!$G:$G,'Cadastro e Histórico'!$A296))*M133)))"),0.0)</f>
        <v>0</v>
      </c>
      <c r="N296" s="448">
        <f>IFERROR(__xludf.DUMMYFUNCTION("ARRAYFORMULA(IF(OR($A296="""",$A296=0),0,IF(TODAY()&gt;EOMONTH(N$278,0),HLOOKUP(""Close"",GOOGLEFINANCE($A296,""price"",EOMONTH(N$278,0)),2,FALSE()),(SUMIFS(Extrato!$C:$C,Extrato!$A:$A,""&lt;=""&amp;HLOOKUP(N$278,dds!$2:$4,3,FALSE()),Extrato!$B:$B,'Cadastro e Histó"&amp;"rico'!$A296)-SUMIFS(Extrato!$H:$H,Extrato!$F:$F,""&lt;=""&amp;HLOOKUP(N$278,dds!$2:$4,3,FALSE()),Extrato!$G:$G,'Cadastro e Histórico'!$A296))*N133)))"),0.0)</f>
        <v>0</v>
      </c>
      <c r="O296" s="448">
        <f>IFERROR(__xludf.DUMMYFUNCTION("ARRAYFORMULA(IF(OR($A296="""",$A296=0),0,IF(TODAY()&gt;EOMONTH(O$278,0),HLOOKUP(""Close"",GOOGLEFINANCE($A296,""price"",EOMONTH(O$278,0)),2,FALSE()),(SUMIFS(Extrato!$C:$C,Extrato!$A:$A,""&lt;=""&amp;HLOOKUP(O$278,dds!$2:$4,3,FALSE()),Extrato!$B:$B,'Cadastro e Histó"&amp;"rico'!$A296)-SUMIFS(Extrato!$H:$H,Extrato!$F:$F,""&lt;=""&amp;HLOOKUP(O$278,dds!$2:$4,3,FALSE()),Extrato!$G:$G,'Cadastro e Histórico'!$A296))*O133)))"),0.0)</f>
        <v>0</v>
      </c>
      <c r="P296" s="448">
        <f>IFERROR(__xludf.DUMMYFUNCTION("ARRAYFORMULA(IF(OR($A296="""",$A296=0),0,IF(TODAY()&gt;EOMONTH(P$278,0),HLOOKUP(""Close"",GOOGLEFINANCE($A296,""price"",EOMONTH(P$278,0)),2,FALSE()),(SUMIFS(Extrato!$C:$C,Extrato!$A:$A,""&lt;=""&amp;HLOOKUP(P$278,dds!$2:$4,3,FALSE()),Extrato!$B:$B,'Cadastro e Histó"&amp;"rico'!$A296)-SUMIFS(Extrato!$H:$H,Extrato!$F:$F,""&lt;=""&amp;HLOOKUP(P$278,dds!$2:$4,3,FALSE()),Extrato!$G:$G,'Cadastro e Histórico'!$A296))*P133)))"),0.0)</f>
        <v>0</v>
      </c>
      <c r="Q296" s="448">
        <f>IFERROR(__xludf.DUMMYFUNCTION("ARRAYFORMULA(IF(OR($A296="""",$A296=0),0,IF(TODAY()&gt;EOMONTH(Q$278,0),HLOOKUP(""Close"",GOOGLEFINANCE($A296,""price"",EOMONTH(Q$278,0)),2,FALSE()),(SUMIFS(Extrato!$C:$C,Extrato!$A:$A,""&lt;=""&amp;HLOOKUP(Q$278,dds!$2:$4,3,FALSE()),Extrato!$B:$B,'Cadastro e Histó"&amp;"rico'!$A296)-SUMIFS(Extrato!$H:$H,Extrato!$F:$F,""&lt;=""&amp;HLOOKUP(Q$278,dds!$2:$4,3,FALSE()),Extrato!$G:$G,'Cadastro e Histórico'!$A296))*Q133)))"),0.0)</f>
        <v>0</v>
      </c>
      <c r="R296" s="448">
        <f>IFERROR(__xludf.DUMMYFUNCTION("ARRAYFORMULA(IF(OR($A296="""",$A296=0),0,IF(TODAY()&gt;EOMONTH(R$278,0),HLOOKUP(""Close"",GOOGLEFINANCE($A296,""price"",EOMONTH(R$278,0)),2,FALSE()),(SUMIFS(Extrato!$C:$C,Extrato!$A:$A,""&lt;=""&amp;HLOOKUP(R$278,dds!$2:$4,3,FALSE()),Extrato!$B:$B,'Cadastro e Histó"&amp;"rico'!$A296)-SUMIFS(Extrato!$H:$H,Extrato!$F:$F,""&lt;=""&amp;HLOOKUP(R$278,dds!$2:$4,3,FALSE()),Extrato!$G:$G,'Cadastro e Histórico'!$A296))*R133)))"),0.0)</f>
        <v>0</v>
      </c>
      <c r="S296" s="448">
        <f>IFERROR(__xludf.DUMMYFUNCTION("ARRAYFORMULA(IF(OR($A296="""",$A296=0),0,IF(TODAY()&gt;EOMONTH(S$278,0),HLOOKUP(""Close"",GOOGLEFINANCE($A296,""price"",EOMONTH(S$278,0)),2,FALSE()),(SUMIFS(Extrato!$C:$C,Extrato!$A:$A,""&lt;=""&amp;HLOOKUP(S$278,dds!$2:$4,3,FALSE()),Extrato!$B:$B,'Cadastro e Histó"&amp;"rico'!$A296)-SUMIFS(Extrato!$H:$H,Extrato!$F:$F,""&lt;=""&amp;HLOOKUP(S$278,dds!$2:$4,3,FALSE()),Extrato!$G:$G,'Cadastro e Histórico'!$A296))*S133)))"),0.0)</f>
        <v>0</v>
      </c>
      <c r="T296" s="448">
        <f>IFERROR(__xludf.DUMMYFUNCTION("ARRAYFORMULA(IF(OR($A296="""",$A296=0),0,IF(TODAY()&gt;EOMONTH(T$278,0),HLOOKUP(""Close"",GOOGLEFINANCE($A296,""price"",EOMONTH(T$278,0)),2,FALSE()),(SUMIFS(Extrato!$C:$C,Extrato!$A:$A,""&lt;=""&amp;HLOOKUP(T$278,dds!$2:$4,3,FALSE()),Extrato!$B:$B,'Cadastro e Histó"&amp;"rico'!$A296)-SUMIFS(Extrato!$H:$H,Extrato!$F:$F,""&lt;=""&amp;HLOOKUP(T$278,dds!$2:$4,3,FALSE()),Extrato!$G:$G,'Cadastro e Histórico'!$A296))*T133)))"),0.0)</f>
        <v>0</v>
      </c>
      <c r="U296" s="448">
        <f>IFERROR(__xludf.DUMMYFUNCTION("ARRAYFORMULA(IF(OR($A296="""",$A296=0),0,IF(TODAY()&gt;EOMONTH(U$278,0),HLOOKUP(""Close"",GOOGLEFINANCE($A296,""price"",EOMONTH(U$278,0)),2,FALSE()),(SUMIFS(Extrato!$C:$C,Extrato!$A:$A,""&lt;=""&amp;HLOOKUP(U$278,dds!$2:$4,3,FALSE()),Extrato!$B:$B,'Cadastro e Histó"&amp;"rico'!$A296)-SUMIFS(Extrato!$H:$H,Extrato!$F:$F,""&lt;=""&amp;HLOOKUP(U$278,dds!$2:$4,3,FALSE()),Extrato!$G:$G,'Cadastro e Histórico'!$A296))*U133)))"),0.0)</f>
        <v>0</v>
      </c>
      <c r="V296" s="448">
        <f>IFERROR(__xludf.DUMMYFUNCTION("ARRAYFORMULA(IF(OR($A296="""",$A296=0),0,IF(TODAY()&gt;EOMONTH(V$278,0),HLOOKUP(""Close"",GOOGLEFINANCE($A296,""price"",EOMONTH(V$278,0)),2,FALSE()),(SUMIFS(Extrato!$C:$C,Extrato!$A:$A,""&lt;=""&amp;HLOOKUP(V$278,dds!$2:$4,3,FALSE()),Extrato!$B:$B,'Cadastro e Histó"&amp;"rico'!$A296)-SUMIFS(Extrato!$H:$H,Extrato!$F:$F,""&lt;=""&amp;HLOOKUP(V$278,dds!$2:$4,3,FALSE()),Extrato!$G:$G,'Cadastro e Histórico'!$A296))*V133)))"),0.0)</f>
        <v>0</v>
      </c>
      <c r="W296" s="448">
        <f>IFERROR(__xludf.DUMMYFUNCTION("ARRAYFORMULA(IF(OR($A296="""",$A296=0),0,IF(TODAY()&gt;EOMONTH(W$278,0),HLOOKUP(""Close"",GOOGLEFINANCE($A296,""price"",EOMONTH(W$278,0)),2,FALSE()),(SUMIFS(Extrato!$C:$C,Extrato!$A:$A,""&lt;=""&amp;HLOOKUP(W$278,dds!$2:$4,3,FALSE()),Extrato!$B:$B,'Cadastro e Histó"&amp;"rico'!$A296)-SUMIFS(Extrato!$H:$H,Extrato!$F:$F,""&lt;=""&amp;HLOOKUP(W$278,dds!$2:$4,3,FALSE()),Extrato!$G:$G,'Cadastro e Histórico'!$A296))*W133)))"),0.0)</f>
        <v>0</v>
      </c>
      <c r="X296" s="448">
        <f>IFERROR(__xludf.DUMMYFUNCTION("ARRAYFORMULA(IF(OR($A296="""",$A296=0),0,IF(TODAY()&gt;EOMONTH(X$278,0),HLOOKUP(""Close"",GOOGLEFINANCE($A296,""price"",EOMONTH(X$278,0)),2,FALSE()),(SUMIFS(Extrato!$C:$C,Extrato!$A:$A,""&lt;=""&amp;HLOOKUP(X$278,dds!$2:$4,3,FALSE()),Extrato!$B:$B,'Cadastro e Histó"&amp;"rico'!$A296)-SUMIFS(Extrato!$H:$H,Extrato!$F:$F,""&lt;=""&amp;HLOOKUP(X$278,dds!$2:$4,3,FALSE()),Extrato!$G:$G,'Cadastro e Histórico'!$A296))*X133)))"),0.0)</f>
        <v>0</v>
      </c>
      <c r="Y296" s="448">
        <f>IFERROR(__xludf.DUMMYFUNCTION("ARRAYFORMULA(IF(OR($A296="""",$A296=0),0,IF(TODAY()&gt;EOMONTH(Y$278,0),HLOOKUP(""Close"",GOOGLEFINANCE($A296,""price"",EOMONTH(Y$278,0)),2,FALSE()),(SUMIFS(Extrato!$C:$C,Extrato!$A:$A,""&lt;=""&amp;HLOOKUP(Y$278,dds!$2:$4,3,FALSE()),Extrato!$B:$B,'Cadastro e Histó"&amp;"rico'!$A296)-SUMIFS(Extrato!$H:$H,Extrato!$F:$F,""&lt;=""&amp;HLOOKUP(Y$278,dds!$2:$4,3,FALSE()),Extrato!$G:$G,'Cadastro e Histórico'!$A296))*Y133)))"),0.0)</f>
        <v>0</v>
      </c>
      <c r="Z296" s="448">
        <f>IFERROR(__xludf.DUMMYFUNCTION("ARRAYFORMULA(IF(OR($A296="""",$A296=0),0,IF(TODAY()&gt;EOMONTH(Z$278,0),HLOOKUP(""Close"",GOOGLEFINANCE($A296,""price"",EOMONTH(Z$278,0)),2,FALSE()),(SUMIFS(Extrato!$C:$C,Extrato!$A:$A,""&lt;=""&amp;HLOOKUP(Z$278,dds!$2:$4,3,FALSE()),Extrato!$B:$B,'Cadastro e Histó"&amp;"rico'!$A296)-SUMIFS(Extrato!$H:$H,Extrato!$F:$F,""&lt;=""&amp;HLOOKUP(Z$278,dds!$2:$4,3,FALSE()),Extrato!$G:$G,'Cadastro e Histórico'!$A296))*Z133)))"),0.0)</f>
        <v>0</v>
      </c>
      <c r="AA296" s="448">
        <f>IFERROR(__xludf.DUMMYFUNCTION("ARRAYFORMULA(IF(OR($A296="""",$A296=0),0,IF(TODAY()&gt;EOMONTH(AA$278,0),HLOOKUP(""Close"",GOOGLEFINANCE($A296,""price"",EOMONTH(AA$278,0)),2,FALSE()),(SUMIFS(Extrato!$C:$C,Extrato!$A:$A,""&lt;=""&amp;HLOOKUP(AA$278,dds!$2:$4,3,FALSE()),Extrato!$B:$B,'Cadastro e Hi"&amp;"stórico'!$A296)-SUMIFS(Extrato!$H:$H,Extrato!$F:$F,""&lt;=""&amp;HLOOKUP(AA$278,dds!$2:$4,3,FALSE()),Extrato!$G:$G,'Cadastro e Histórico'!$A296))*AA133)))"),0.0)</f>
        <v>0</v>
      </c>
      <c r="AB296" s="448">
        <f>IFERROR(__xludf.DUMMYFUNCTION("ARRAYFORMULA(IF(OR($A296="""",$A296=0),0,IF(TODAY()&gt;EOMONTH(AB$278,0),HLOOKUP(""Close"",GOOGLEFINANCE($A296,""price"",EOMONTH(AB$278,0)),2,FALSE()),(SUMIFS(Extrato!$C:$C,Extrato!$A:$A,""&lt;=""&amp;HLOOKUP(AB$278,dds!$2:$4,3,FALSE()),Extrato!$B:$B,'Cadastro e Hi"&amp;"stórico'!$A296)-SUMIFS(Extrato!$H:$H,Extrato!$F:$F,""&lt;=""&amp;HLOOKUP(AB$278,dds!$2:$4,3,FALSE()),Extrato!$G:$G,'Cadastro e Histórico'!$A296))*AB133)))"),0.0)</f>
        <v>0</v>
      </c>
      <c r="AC296" s="448">
        <f>IFERROR(__xludf.DUMMYFUNCTION("ARRAYFORMULA(IF(OR($A296="""",$A296=0),0,IF(TODAY()&gt;EOMONTH(AC$278,0),HLOOKUP(""Close"",GOOGLEFINANCE($A296,""price"",EOMONTH(AC$278,0)),2,FALSE()),(SUMIFS(Extrato!$C:$C,Extrato!$A:$A,""&lt;=""&amp;HLOOKUP(AC$278,dds!$2:$4,3,FALSE()),Extrato!$B:$B,'Cadastro e Hi"&amp;"stórico'!$A296)-SUMIFS(Extrato!$H:$H,Extrato!$F:$F,""&lt;=""&amp;HLOOKUP(AC$278,dds!$2:$4,3,FALSE()),Extrato!$G:$G,'Cadastro e Histórico'!$A296))*AC133)))"),0.0)</f>
        <v>0</v>
      </c>
      <c r="AD296" s="448">
        <f>IFERROR(__xludf.DUMMYFUNCTION("ARRAYFORMULA(IF(OR($A296="""",$A296=0),0,IF(TODAY()&gt;EOMONTH(AD$278,0),HLOOKUP(""Close"",GOOGLEFINANCE($A296,""price"",EOMONTH(AD$278,0)),2,FALSE()),(SUMIFS(Extrato!$C:$C,Extrato!$A:$A,""&lt;=""&amp;HLOOKUP(AD$278,dds!$2:$4,3,FALSE()),Extrato!$B:$B,'Cadastro e Hi"&amp;"stórico'!$A296)-SUMIFS(Extrato!$H:$H,Extrato!$F:$F,""&lt;=""&amp;HLOOKUP(AD$278,dds!$2:$4,3,FALSE()),Extrato!$G:$G,'Cadastro e Histórico'!$A296))*AD133)))"),0.0)</f>
        <v>0</v>
      </c>
      <c r="AE296" s="448">
        <f>IFERROR(__xludf.DUMMYFUNCTION("ARRAYFORMULA(IF(OR($A296="""",$A296=0),0,IF(TODAY()&gt;EOMONTH(AE$278,0),HLOOKUP(""Close"",GOOGLEFINANCE($A296,""price"",EOMONTH(AE$278,0)),2,FALSE()),(SUMIFS(Extrato!$C:$C,Extrato!$A:$A,""&lt;=""&amp;HLOOKUP(AE$278,dds!$2:$4,3,FALSE()),Extrato!$B:$B,'Cadastro e Hi"&amp;"stórico'!$A296)-SUMIFS(Extrato!$H:$H,Extrato!$F:$F,""&lt;=""&amp;HLOOKUP(AE$278,dds!$2:$4,3,FALSE()),Extrato!$G:$G,'Cadastro e Histórico'!$A296))*AE133)))"),0.0)</f>
        <v>0</v>
      </c>
      <c r="AF296" s="448">
        <f>IFERROR(__xludf.DUMMYFUNCTION("ARRAYFORMULA(IF(OR($A296="""",$A296=0),0,IF(TODAY()&gt;EOMONTH(AF$278,0),HLOOKUP(""Close"",GOOGLEFINANCE($A296,""price"",EOMONTH(AF$278,0)),2,FALSE()),(SUMIFS(Extrato!$C:$C,Extrato!$A:$A,""&lt;=""&amp;HLOOKUP(AF$278,dds!$2:$4,3,FALSE()),Extrato!$B:$B,'Cadastro e Hi"&amp;"stórico'!$A296)-SUMIFS(Extrato!$H:$H,Extrato!$F:$F,""&lt;=""&amp;HLOOKUP(AF$278,dds!$2:$4,3,FALSE()),Extrato!$G:$G,'Cadastro e Histórico'!$A296))*AF133)))"),0.0)</f>
        <v>0</v>
      </c>
      <c r="AG296" s="448">
        <f>IFERROR(__xludf.DUMMYFUNCTION("ARRAYFORMULA(IF(OR($A296="""",$A296=0),0,IF(TODAY()&gt;EOMONTH(AG$278,0),HLOOKUP(""Close"",GOOGLEFINANCE($A296,""price"",EOMONTH(AG$278,0)),2,FALSE()),(SUMIFS(Extrato!$C:$C,Extrato!$A:$A,""&lt;=""&amp;HLOOKUP(AG$278,dds!$2:$4,3,FALSE()),Extrato!$B:$B,'Cadastro e Hi"&amp;"stórico'!$A296)-SUMIFS(Extrato!$H:$H,Extrato!$F:$F,""&lt;=""&amp;HLOOKUP(AG$278,dds!$2:$4,3,FALSE()),Extrato!$G:$G,'Cadastro e Histórico'!$A296))*AG133)))"),0.0)</f>
        <v>0</v>
      </c>
      <c r="AH296" s="448">
        <f>IFERROR(__xludf.DUMMYFUNCTION("ARRAYFORMULA(IF(OR($A296="""",$A296=0),0,IF(TODAY()&gt;EOMONTH(AH$278,0),HLOOKUP(""Close"",GOOGLEFINANCE($A296,""price"",EOMONTH(AH$278,0)),2,FALSE()),(SUMIFS(Extrato!$C:$C,Extrato!$A:$A,""&lt;=""&amp;HLOOKUP(AH$278,dds!$2:$4,3,FALSE()),Extrato!$B:$B,'Cadastro e Hi"&amp;"stórico'!$A296)-SUMIFS(Extrato!$H:$H,Extrato!$F:$F,""&lt;=""&amp;HLOOKUP(AH$278,dds!$2:$4,3,FALSE()),Extrato!$G:$G,'Cadastro e Histórico'!$A296))*AH133)))"),0.0)</f>
        <v>0</v>
      </c>
      <c r="AI296" s="448">
        <f>IFERROR(__xludf.DUMMYFUNCTION("ARRAYFORMULA(IF(OR($A296="""",$A296=0),0,IF(TODAY()&gt;EOMONTH(AI$278,0),HLOOKUP(""Close"",GOOGLEFINANCE($A296,""price"",EOMONTH(AI$278,0)),2,FALSE()),(SUMIFS(Extrato!$C:$C,Extrato!$A:$A,""&lt;=""&amp;HLOOKUP(AI$278,dds!$2:$4,3,FALSE()),Extrato!$B:$B,'Cadastro e Hi"&amp;"stórico'!$A296)-SUMIFS(Extrato!$H:$H,Extrato!$F:$F,""&lt;=""&amp;HLOOKUP(AI$278,dds!$2:$4,3,FALSE()),Extrato!$G:$G,'Cadastro e Histórico'!$A296))*AI133)))"),0.0)</f>
        <v>0</v>
      </c>
      <c r="AJ296" s="448">
        <f>IFERROR(__xludf.DUMMYFUNCTION("ARRAYFORMULA(IF(OR($A296="""",$A296=0),0,IF(TODAY()&gt;EOMONTH(AJ$278,0),HLOOKUP(""Close"",GOOGLEFINANCE($A296,""price"",EOMONTH(AJ$278,0)),2,FALSE()),(SUMIFS(Extrato!$C:$C,Extrato!$A:$A,""&lt;=""&amp;HLOOKUP(AJ$278,dds!$2:$4,3,FALSE()),Extrato!$B:$B,'Cadastro e Hi"&amp;"stórico'!$A296)-SUMIFS(Extrato!$H:$H,Extrato!$F:$F,""&lt;=""&amp;HLOOKUP(AJ$278,dds!$2:$4,3,FALSE()),Extrato!$G:$G,'Cadastro e Histórico'!$A296))*AJ133)))"),0.0)</f>
        <v>0</v>
      </c>
      <c r="AK296" s="448">
        <f>IFERROR(__xludf.DUMMYFUNCTION("ARRAYFORMULA(IF(OR($A296="""",$A296=0),0,IF(TODAY()&gt;EOMONTH(AK$278,0),HLOOKUP(""Close"",GOOGLEFINANCE($A296,""price"",EOMONTH(AK$278,0)),2,FALSE()),(SUMIFS(Extrato!$C:$C,Extrato!$A:$A,""&lt;=""&amp;HLOOKUP(AK$278,dds!$2:$4,3,FALSE()),Extrato!$B:$B,'Cadastro e Hi"&amp;"stórico'!$A296)-SUMIFS(Extrato!$H:$H,Extrato!$F:$F,""&lt;=""&amp;HLOOKUP(AK$278,dds!$2:$4,3,FALSE()),Extrato!$G:$G,'Cadastro e Histórico'!$A296))*AK133)))"),0.0)</f>
        <v>0</v>
      </c>
      <c r="AL296" s="448">
        <f>IFERROR(__xludf.DUMMYFUNCTION("ARRAYFORMULA(IF(OR($A296="""",$A296=0),0,IF(TODAY()&gt;EOMONTH(AL$278,0),HLOOKUP(""Close"",GOOGLEFINANCE($A296,""price"",EOMONTH(AL$278,0)),2,FALSE()),(SUMIFS(Extrato!$C:$C,Extrato!$A:$A,""&lt;=""&amp;HLOOKUP(AL$278,dds!$2:$4,3,FALSE()),Extrato!$B:$B,'Cadastro e Hi"&amp;"stórico'!$A296)-SUMIFS(Extrato!$H:$H,Extrato!$F:$F,""&lt;=""&amp;HLOOKUP(AL$278,dds!$2:$4,3,FALSE()),Extrato!$G:$G,'Cadastro e Histórico'!$A296))*AL133)))"),0.0)</f>
        <v>0</v>
      </c>
      <c r="AM296" s="448">
        <f>IFERROR(__xludf.DUMMYFUNCTION("ARRAYFORMULA(IF(OR($A296="""",$A296=0),0,IF(TODAY()&gt;EOMONTH(AM$278,0),HLOOKUP(""Close"",GOOGLEFINANCE($A296,""price"",EOMONTH(AM$278,0)),2,FALSE()),(SUMIFS(Extrato!$C:$C,Extrato!$A:$A,""&lt;=""&amp;HLOOKUP(AM$278,dds!$2:$4,3,FALSE()),Extrato!$B:$B,'Cadastro e Hi"&amp;"stórico'!$A296)-SUMIFS(Extrato!$H:$H,Extrato!$F:$F,""&lt;=""&amp;HLOOKUP(AM$278,dds!$2:$4,3,FALSE()),Extrato!$G:$G,'Cadastro e Histórico'!$A296))*AM133)))"),0.0)</f>
        <v>0</v>
      </c>
      <c r="AN296" s="448">
        <f>IFERROR(__xludf.DUMMYFUNCTION("ARRAYFORMULA(IF(OR($A296="""",$A296=0),0,IF(TODAY()&gt;EOMONTH(AN$278,0),HLOOKUP(""Close"",GOOGLEFINANCE($A296,""price"",EOMONTH(AN$278,0)),2,FALSE()),(SUMIFS(Extrato!$C:$C,Extrato!$A:$A,""&lt;=""&amp;HLOOKUP(AN$278,dds!$2:$4,3,FALSE()),Extrato!$B:$B,'Cadastro e Hi"&amp;"stórico'!$A296)-SUMIFS(Extrato!$H:$H,Extrato!$F:$F,""&lt;=""&amp;HLOOKUP(AN$278,dds!$2:$4,3,FALSE()),Extrato!$G:$G,'Cadastro e Histórico'!$A296))*AN133)))"),0.0)</f>
        <v>0</v>
      </c>
      <c r="AO296" s="448">
        <f>IFERROR(__xludf.DUMMYFUNCTION("ARRAYFORMULA(IF(OR($A296="""",$A296=0),0,IF(TODAY()&gt;EOMONTH(AO$278,0),HLOOKUP(""Close"",GOOGLEFINANCE($A296,""price"",EOMONTH(AO$278,0)),2,FALSE()),(SUMIFS(Extrato!$C:$C,Extrato!$A:$A,""&lt;=""&amp;HLOOKUP(AO$278,dds!$2:$4,3,FALSE()),Extrato!$B:$B,'Cadastro e Hi"&amp;"stórico'!$A296)-SUMIFS(Extrato!$H:$H,Extrato!$F:$F,""&lt;=""&amp;HLOOKUP(AO$278,dds!$2:$4,3,FALSE()),Extrato!$G:$G,'Cadastro e Histórico'!$A296))*AO133)))"),0.0)</f>
        <v>0</v>
      </c>
      <c r="AP296" s="448">
        <f>IFERROR(__xludf.DUMMYFUNCTION("ARRAYFORMULA(IF(OR($A296="""",$A296=0),0,IF(TODAY()&gt;EOMONTH(AP$278,0),HLOOKUP(""Close"",GOOGLEFINANCE($A296,""price"",EOMONTH(AP$278,0)),2,FALSE()),(SUMIFS(Extrato!$C:$C,Extrato!$A:$A,""&lt;=""&amp;HLOOKUP(AP$278,dds!$2:$4,3,FALSE()),Extrato!$B:$B,'Cadastro e Hi"&amp;"stórico'!$A296)-SUMIFS(Extrato!$H:$H,Extrato!$F:$F,""&lt;=""&amp;HLOOKUP(AP$278,dds!$2:$4,3,FALSE()),Extrato!$G:$G,'Cadastro e Histórico'!$A296))*AP133)))"),0.0)</f>
        <v>0</v>
      </c>
      <c r="AQ296" s="448">
        <f>IFERROR(__xludf.DUMMYFUNCTION("ARRAYFORMULA(IF(OR($A296="""",$A296=0),0,IF(TODAY()&gt;EOMONTH(AQ$278,0),HLOOKUP(""Close"",GOOGLEFINANCE($A296,""price"",EOMONTH(AQ$278,0)),2,FALSE()),(SUMIFS(Extrato!$C:$C,Extrato!$A:$A,""&lt;=""&amp;HLOOKUP(AQ$278,dds!$2:$4,3,FALSE()),Extrato!$B:$B,'Cadastro e Hi"&amp;"stórico'!$A296)-SUMIFS(Extrato!$H:$H,Extrato!$F:$F,""&lt;=""&amp;HLOOKUP(AQ$278,dds!$2:$4,3,FALSE()),Extrato!$G:$G,'Cadastro e Histórico'!$A296))*AQ133)))"),0.0)</f>
        <v>0</v>
      </c>
      <c r="AR296" s="448">
        <f>IFERROR(__xludf.DUMMYFUNCTION("ARRAYFORMULA(IF(OR($A296="""",$A296=0),0,IF(TODAY()&gt;EOMONTH(AR$278,0),HLOOKUP(""Close"",GOOGLEFINANCE($A296,""price"",EOMONTH(AR$278,0)),2,FALSE()),(SUMIFS(Extrato!$C:$C,Extrato!$A:$A,""&lt;=""&amp;HLOOKUP(AR$278,dds!$2:$4,3,FALSE()),Extrato!$B:$B,'Cadastro e Hi"&amp;"stórico'!$A296)-SUMIFS(Extrato!$H:$H,Extrato!$F:$F,""&lt;=""&amp;HLOOKUP(AR$278,dds!$2:$4,3,FALSE()),Extrato!$G:$G,'Cadastro e Histórico'!$A296))*AR133)))"),0.0)</f>
        <v>0</v>
      </c>
      <c r="AS296" s="448">
        <f>IFERROR(__xludf.DUMMYFUNCTION("ARRAYFORMULA(IF(OR($A296="""",$A296=0),0,IF(TODAY()&gt;EOMONTH(AS$278,0),HLOOKUP(""Close"",GOOGLEFINANCE($A296,""price"",EOMONTH(AS$278,0)),2,FALSE()),(SUMIFS(Extrato!$C:$C,Extrato!$A:$A,""&lt;=""&amp;HLOOKUP(AS$278,dds!$2:$4,3,FALSE()),Extrato!$B:$B,'Cadastro e Hi"&amp;"stórico'!$A296)-SUMIFS(Extrato!$H:$H,Extrato!$F:$F,""&lt;=""&amp;HLOOKUP(AS$278,dds!$2:$4,3,FALSE()),Extrato!$G:$G,'Cadastro e Histórico'!$A296))*AS133)))"),0.0)</f>
        <v>0</v>
      </c>
      <c r="AT296" s="448">
        <f>IFERROR(__xludf.DUMMYFUNCTION("ARRAYFORMULA(IF(OR($A296="""",$A296=0),0,IF(TODAY()&gt;EOMONTH(AT$278,0),HLOOKUP(""Close"",GOOGLEFINANCE($A296,""price"",EOMONTH(AT$278,0)),2,FALSE()),(SUMIFS(Extrato!$C:$C,Extrato!$A:$A,""&lt;=""&amp;HLOOKUP(AT$278,dds!$2:$4,3,FALSE()),Extrato!$B:$B,'Cadastro e Hi"&amp;"stórico'!$A296)-SUMIFS(Extrato!$H:$H,Extrato!$F:$F,""&lt;=""&amp;HLOOKUP(AT$278,dds!$2:$4,3,FALSE()),Extrato!$G:$G,'Cadastro e Histórico'!$A296))*AT133)))"),0.0)</f>
        <v>0</v>
      </c>
      <c r="AU296" s="448">
        <f>IFERROR(__xludf.DUMMYFUNCTION("ARRAYFORMULA(IF(OR($A296="""",$A296=0),0,IF(TODAY()&gt;EOMONTH(AU$278,0),HLOOKUP(""Close"",GOOGLEFINANCE($A296,""price"",EOMONTH(AU$278,0)),2,FALSE()),(SUMIFS(Extrato!$C:$C,Extrato!$A:$A,""&lt;=""&amp;HLOOKUP(AU$278,dds!$2:$4,3,FALSE()),Extrato!$B:$B,'Cadastro e Hi"&amp;"stórico'!$A296)-SUMIFS(Extrato!$H:$H,Extrato!$F:$F,""&lt;=""&amp;HLOOKUP(AU$278,dds!$2:$4,3,FALSE()),Extrato!$G:$G,'Cadastro e Histórico'!$A296))*AU133)))"),0.0)</f>
        <v>0</v>
      </c>
      <c r="AV296" s="448">
        <f>IFERROR(__xludf.DUMMYFUNCTION("ARRAYFORMULA(IF(OR($A296="""",$A296=0),0,IF(TODAY()&gt;EOMONTH(AV$278,0),HLOOKUP(""Close"",GOOGLEFINANCE($A296,""price"",EOMONTH(AV$278,0)),2,FALSE()),(SUMIFS(Extrato!$C:$C,Extrato!$A:$A,""&lt;=""&amp;HLOOKUP(AV$278,dds!$2:$4,3,FALSE()),Extrato!$B:$B,'Cadastro e Hi"&amp;"stórico'!$A296)-SUMIFS(Extrato!$H:$H,Extrato!$F:$F,""&lt;=""&amp;HLOOKUP(AV$278,dds!$2:$4,3,FALSE()),Extrato!$G:$G,'Cadastro e Histórico'!$A296))*AV133)))"),0.0)</f>
        <v>0</v>
      </c>
      <c r="AW296" s="448">
        <f>IFERROR(__xludf.DUMMYFUNCTION("ARRAYFORMULA(IF(OR($A296="""",$A296=0),0,IF(TODAY()&gt;EOMONTH(AW$278,0),HLOOKUP(""Close"",GOOGLEFINANCE($A296,""price"",EOMONTH(AW$278,0)),2,FALSE()),(SUMIFS(Extrato!$C:$C,Extrato!$A:$A,""&lt;=""&amp;HLOOKUP(AW$278,dds!$2:$4,3,FALSE()),Extrato!$B:$B,'Cadastro e Hi"&amp;"stórico'!$A296)-SUMIFS(Extrato!$H:$H,Extrato!$F:$F,""&lt;=""&amp;HLOOKUP(AW$278,dds!$2:$4,3,FALSE()),Extrato!$G:$G,'Cadastro e Histórico'!$A296))*AW133)))"),0.0)</f>
        <v>0</v>
      </c>
      <c r="AX296" s="448">
        <f>IFERROR(__xludf.DUMMYFUNCTION("ARRAYFORMULA(IF(OR($A296="""",$A296=0),0,IF(TODAY()&gt;EOMONTH(AX$278,0),HLOOKUP(""Close"",GOOGLEFINANCE($A296,""price"",EOMONTH(AX$278,0)),2,FALSE()),(SUMIFS(Extrato!$C:$C,Extrato!$A:$A,""&lt;=""&amp;HLOOKUP(AX$278,dds!$2:$4,3,FALSE()),Extrato!$B:$B,'Cadastro e Hi"&amp;"stórico'!$A296)-SUMIFS(Extrato!$H:$H,Extrato!$F:$F,""&lt;=""&amp;HLOOKUP(AX$278,dds!$2:$4,3,FALSE()),Extrato!$G:$G,'Cadastro e Histórico'!$A296))*AX133)))"),0.0)</f>
        <v>0</v>
      </c>
      <c r="AY296" s="448">
        <f>IFERROR(__xludf.DUMMYFUNCTION("ARRAYFORMULA(IF(OR($A296="""",$A296=0),0,IF(TODAY()&gt;EOMONTH(AY$278,0),HLOOKUP(""Close"",GOOGLEFINANCE($A296,""price"",EOMONTH(AY$278,0)),2,FALSE()),(SUMIFS(Extrato!$C:$C,Extrato!$A:$A,""&lt;=""&amp;HLOOKUP(AY$278,dds!$2:$4,3,FALSE()),Extrato!$B:$B,'Cadastro e Hi"&amp;"stórico'!$A296)-SUMIFS(Extrato!$H:$H,Extrato!$F:$F,""&lt;=""&amp;HLOOKUP(AY$278,dds!$2:$4,3,FALSE()),Extrato!$G:$G,'Cadastro e Histórico'!$A296))*AY133)))"),0.0)</f>
        <v>0</v>
      </c>
      <c r="AZ296" s="448">
        <f>IFERROR(__xludf.DUMMYFUNCTION("ARRAYFORMULA(IF(OR($A296="""",$A296=0),0,IF(TODAY()&gt;EOMONTH(AZ$278,0),HLOOKUP(""Close"",GOOGLEFINANCE($A296,""price"",EOMONTH(AZ$278,0)),2,FALSE()),(SUMIFS(Extrato!$C:$C,Extrato!$A:$A,""&lt;=""&amp;HLOOKUP(AZ$278,dds!$2:$4,3,FALSE()),Extrato!$B:$B,'Cadastro e Hi"&amp;"stórico'!$A296)-SUMIFS(Extrato!$H:$H,Extrato!$F:$F,""&lt;=""&amp;HLOOKUP(AZ$278,dds!$2:$4,3,FALSE()),Extrato!$G:$G,'Cadastro e Histórico'!$A296))*AZ133)))"),0.0)</f>
        <v>0</v>
      </c>
      <c r="BA296" s="448">
        <f>IFERROR(__xludf.DUMMYFUNCTION("ARRAYFORMULA(IF(OR($A296="""",$A296=0),0,IF(TODAY()&gt;EOMONTH(BA$278,0),HLOOKUP(""Close"",GOOGLEFINANCE($A296,""price"",EOMONTH(BA$278,0)),2,FALSE()),(SUMIFS(Extrato!$C:$C,Extrato!$A:$A,""&lt;=""&amp;HLOOKUP(BA$278,dds!$2:$4,3,FALSE()),Extrato!$B:$B,'Cadastro e Hi"&amp;"stórico'!$A296)-SUMIFS(Extrato!$H:$H,Extrato!$F:$F,""&lt;=""&amp;HLOOKUP(BA$278,dds!$2:$4,3,FALSE()),Extrato!$G:$G,'Cadastro e Histórico'!$A296))*BA133)))"),0.0)</f>
        <v>0</v>
      </c>
      <c r="BB296" s="448">
        <f>IFERROR(__xludf.DUMMYFUNCTION("ARRAYFORMULA(IF(OR($A296="""",$A296=0),0,IF(TODAY()&gt;EOMONTH(BB$278,0),HLOOKUP(""Close"",GOOGLEFINANCE($A296,""price"",EOMONTH(BB$278,0)),2,FALSE()),(SUMIFS(Extrato!$C:$C,Extrato!$A:$A,""&lt;=""&amp;HLOOKUP(BB$278,dds!$2:$4,3,FALSE()),Extrato!$B:$B,'Cadastro e Hi"&amp;"stórico'!$A296)-SUMIFS(Extrato!$H:$H,Extrato!$F:$F,""&lt;=""&amp;HLOOKUP(BB$278,dds!$2:$4,3,FALSE()),Extrato!$G:$G,'Cadastro e Histórico'!$A296))*BB133)))"),0.0)</f>
        <v>0</v>
      </c>
      <c r="BC296" s="448">
        <f>IFERROR(__xludf.DUMMYFUNCTION("ARRAYFORMULA(IF(OR($A296="""",$A296=0),0,IF(TODAY()&gt;EOMONTH(BC$278,0),HLOOKUP(""Close"",GOOGLEFINANCE($A296,""price"",EOMONTH(BC$278,0)),2,FALSE()),(SUMIFS(Extrato!$C:$C,Extrato!$A:$A,""&lt;=""&amp;HLOOKUP(BC$278,dds!$2:$4,3,FALSE()),Extrato!$B:$B,'Cadastro e Hi"&amp;"stórico'!$A296)-SUMIFS(Extrato!$H:$H,Extrato!$F:$F,""&lt;=""&amp;HLOOKUP(BC$278,dds!$2:$4,3,FALSE()),Extrato!$G:$G,'Cadastro e Histórico'!$A296))*BC133)))"),0.0)</f>
        <v>0</v>
      </c>
      <c r="BD296" s="448">
        <f>IFERROR(__xludf.DUMMYFUNCTION("ARRAYFORMULA(IF(OR($A296="""",$A296=0),0,IF(TODAY()&gt;EOMONTH(BD$278,0),HLOOKUP(""Close"",GOOGLEFINANCE($A296,""price"",EOMONTH(BD$278,0)),2,FALSE()),(SUMIFS(Extrato!$C:$C,Extrato!$A:$A,""&lt;=""&amp;HLOOKUP(BD$278,dds!$2:$4,3,FALSE()),Extrato!$B:$B,'Cadastro e Hi"&amp;"stórico'!$A296)-SUMIFS(Extrato!$H:$H,Extrato!$F:$F,""&lt;=""&amp;HLOOKUP(BD$278,dds!$2:$4,3,FALSE()),Extrato!$G:$G,'Cadastro e Histórico'!$A296))*BD133)))"),0.0)</f>
        <v>0</v>
      </c>
      <c r="BE296" s="448">
        <f>IFERROR(__xludf.DUMMYFUNCTION("ARRAYFORMULA(IF(OR($A296="""",$A296=0),0,IF(TODAY()&gt;EOMONTH(BE$278,0),HLOOKUP(""Close"",GOOGLEFINANCE($A296,""price"",EOMONTH(BE$278,0)),2,FALSE()),(SUMIFS(Extrato!$C:$C,Extrato!$A:$A,""&lt;=""&amp;HLOOKUP(BE$278,dds!$2:$4,3,FALSE()),Extrato!$B:$B,'Cadastro e Hi"&amp;"stórico'!$A296)-SUMIFS(Extrato!$H:$H,Extrato!$F:$F,""&lt;=""&amp;HLOOKUP(BE$278,dds!$2:$4,3,FALSE()),Extrato!$G:$G,'Cadastro e Histórico'!$A296))*BE133)))"),0.0)</f>
        <v>0</v>
      </c>
      <c r="BF296" s="448">
        <f>IFERROR(__xludf.DUMMYFUNCTION("ARRAYFORMULA(IF(OR($A296="""",$A296=0),0,IF(TODAY()&gt;EOMONTH(BF$278,0),HLOOKUP(""Close"",GOOGLEFINANCE($A296,""price"",EOMONTH(BF$278,0)),2,FALSE()),(SUMIFS(Extrato!$C:$C,Extrato!$A:$A,""&lt;=""&amp;HLOOKUP(BF$278,dds!$2:$4,3,FALSE()),Extrato!$B:$B,'Cadastro e Hi"&amp;"stórico'!$A296)-SUMIFS(Extrato!$H:$H,Extrato!$F:$F,""&lt;=""&amp;HLOOKUP(BF$278,dds!$2:$4,3,FALSE()),Extrato!$G:$G,'Cadastro e Histórico'!$A296))*BF133)))"),0.0)</f>
        <v>0</v>
      </c>
      <c r="BG296" s="448">
        <f>IFERROR(__xludf.DUMMYFUNCTION("ARRAYFORMULA(IF(OR($A296="""",$A296=0),0,IF(TODAY()&gt;EOMONTH(BG$278,0),HLOOKUP(""Close"",GOOGLEFINANCE($A296,""price"",EOMONTH(BG$278,0)),2,FALSE()),(SUMIFS(Extrato!$C:$C,Extrato!$A:$A,""&lt;=""&amp;HLOOKUP(BG$278,dds!$2:$4,3,FALSE()),Extrato!$B:$B,'Cadastro e Hi"&amp;"stórico'!$A296)-SUMIFS(Extrato!$H:$H,Extrato!$F:$F,""&lt;=""&amp;HLOOKUP(BG$278,dds!$2:$4,3,FALSE()),Extrato!$G:$G,'Cadastro e Histórico'!$A296))*BG133)))"),0.0)</f>
        <v>0</v>
      </c>
      <c r="BH296" s="448">
        <f>IFERROR(__xludf.DUMMYFUNCTION("ARRAYFORMULA(IF(OR($A296="""",$A296=0),0,IF(TODAY()&gt;EOMONTH(BH$278,0),HLOOKUP(""Close"",GOOGLEFINANCE($A296,""price"",EOMONTH(BH$278,0)),2,FALSE()),(SUMIFS(Extrato!$C:$C,Extrato!$A:$A,""&lt;=""&amp;HLOOKUP(BH$278,dds!$2:$4,3,FALSE()),Extrato!$B:$B,'Cadastro e Hi"&amp;"stórico'!$A296)-SUMIFS(Extrato!$H:$H,Extrato!$F:$F,""&lt;=""&amp;HLOOKUP(BH$278,dds!$2:$4,3,FALSE()),Extrato!$G:$G,'Cadastro e Histórico'!$A296))*BH133)))"),0.0)</f>
        <v>0</v>
      </c>
      <c r="BI296" s="448">
        <f>IFERROR(__xludf.DUMMYFUNCTION("ARRAYFORMULA(IF(OR($A296="""",$A296=0),0,IF(TODAY()&gt;EOMONTH(BI$278,0),HLOOKUP(""Close"",GOOGLEFINANCE($A296,""price"",EOMONTH(BI$278,0)),2,FALSE()),(SUMIFS(Extrato!$C:$C,Extrato!$A:$A,""&lt;=""&amp;HLOOKUP(BI$278,dds!$2:$4,3,FALSE()),Extrato!$B:$B,'Cadastro e Hi"&amp;"stórico'!$A296)-SUMIFS(Extrato!$H:$H,Extrato!$F:$F,""&lt;=""&amp;HLOOKUP(BI$278,dds!$2:$4,3,FALSE()),Extrato!$G:$G,'Cadastro e Histórico'!$A296))*BI133)))"),0.0)</f>
        <v>0</v>
      </c>
      <c r="BJ296" s="448">
        <f>IFERROR(__xludf.DUMMYFUNCTION("ARRAYFORMULA(IF(OR($A296="""",$A296=0),0,IF(TODAY()&gt;EOMONTH(BJ$278,0),HLOOKUP(""Close"",GOOGLEFINANCE($A296,""price"",EOMONTH(BJ$278,0)),2,FALSE()),(SUMIFS(Extrato!$C:$C,Extrato!$A:$A,""&lt;=""&amp;HLOOKUP(BJ$278,dds!$2:$4,3,FALSE()),Extrato!$B:$B,'Cadastro e Hi"&amp;"stórico'!$A296)-SUMIFS(Extrato!$H:$H,Extrato!$F:$F,""&lt;=""&amp;HLOOKUP(BJ$278,dds!$2:$4,3,FALSE()),Extrato!$G:$G,'Cadastro e Histórico'!$A296))*BJ133)))"),0.0)</f>
        <v>0</v>
      </c>
      <c r="BK296" s="448">
        <f>IFERROR(__xludf.DUMMYFUNCTION("ARRAYFORMULA(IF(OR($A296="""",$A296=0),0,IF(TODAY()&gt;EOMONTH(BK$278,0),HLOOKUP(""Close"",GOOGLEFINANCE($A296,""price"",EOMONTH(BK$278,0)),2,FALSE()),(SUMIFS(Extrato!$C:$C,Extrato!$A:$A,""&lt;=""&amp;HLOOKUP(BK$278,dds!$2:$4,3,FALSE()),Extrato!$B:$B,'Cadastro e Hi"&amp;"stórico'!$A296)-SUMIFS(Extrato!$H:$H,Extrato!$F:$F,""&lt;=""&amp;HLOOKUP(BK$278,dds!$2:$4,3,FALSE()),Extrato!$G:$G,'Cadastro e Histórico'!$A296))*BK133)))"),0.0)</f>
        <v>0</v>
      </c>
      <c r="BL296" s="448">
        <f>IFERROR(__xludf.DUMMYFUNCTION("ARRAYFORMULA(IF(OR($A296="""",$A296=0),0,IF(TODAY()&gt;EOMONTH(BL$278,0),HLOOKUP(""Close"",GOOGLEFINANCE($A296,""price"",EOMONTH(BL$278,0)),2,FALSE()),(SUMIFS(Extrato!$C:$C,Extrato!$A:$A,""&lt;=""&amp;HLOOKUP(BL$278,dds!$2:$4,3,FALSE()),Extrato!$B:$B,'Cadastro e Hi"&amp;"stórico'!$A296)-SUMIFS(Extrato!$H:$H,Extrato!$F:$F,""&lt;=""&amp;HLOOKUP(BL$278,dds!$2:$4,3,FALSE()),Extrato!$G:$G,'Cadastro e Histórico'!$A296))*BL133)))"),0.0)</f>
        <v>0</v>
      </c>
    </row>
    <row r="297" ht="14.25" customHeight="1">
      <c r="A297" s="450"/>
      <c r="B297" s="450"/>
      <c r="C297" s="440" t="str">
        <f t="shared" si="5"/>
        <v/>
      </c>
      <c r="D297" s="446"/>
      <c r="E297" s="448">
        <f>IFERROR(__xludf.DUMMYFUNCTION("ARRAYFORMULA(IF(OR($A297="""",$A297=0),0,IF(TODAY()&gt;EOMONTH(E$278,0),HLOOKUP(""Close"",GOOGLEFINANCE($A297,""price"",EOMONTH(E$278,0)),2,FALSE()),(SUMIFS(Extrato!$C:$C,Extrato!$A:$A,""&lt;=""&amp;HLOOKUP(E$278,dds!$2:$4,3,FALSE()),Extrato!$B:$B,'Cadastro e Histó"&amp;"rico'!$A297)-SUMIFS(Extrato!$H:$H,Extrato!$F:$F,""&lt;=""&amp;HLOOKUP(E$278,dds!$2:$4,3,FALSE()),Extrato!$G:$G,'Cadastro e Histórico'!$A297))*E134)))"),0.0)</f>
        <v>0</v>
      </c>
      <c r="F297" s="448">
        <f>IFERROR(__xludf.DUMMYFUNCTION("ARRAYFORMULA(IF(OR($A297="""",$A297=0),0,IF(TODAY()&gt;EOMONTH(F$278,0),HLOOKUP(""Close"",GOOGLEFINANCE($A297,""price"",EOMONTH(F$278,0)),2,FALSE()),(SUMIFS(Extrato!$C:$C,Extrato!$A:$A,""&lt;=""&amp;HLOOKUP(F$278,dds!$2:$4,3,FALSE()),Extrato!$B:$B,'Cadastro e Histó"&amp;"rico'!$A297)-SUMIFS(Extrato!$H:$H,Extrato!$F:$F,""&lt;=""&amp;HLOOKUP(F$278,dds!$2:$4,3,FALSE()),Extrato!$G:$G,'Cadastro e Histórico'!$A297))*F134)))"),0.0)</f>
        <v>0</v>
      </c>
      <c r="G297" s="448">
        <f>IFERROR(__xludf.DUMMYFUNCTION("ARRAYFORMULA(IF(OR($A297="""",$A297=0),0,IF(TODAY()&gt;EOMONTH(G$278,0),HLOOKUP(""Close"",GOOGLEFINANCE($A297,""price"",EOMONTH(G$278,0)),2,FALSE()),(SUMIFS(Extrato!$C:$C,Extrato!$A:$A,""&lt;=""&amp;HLOOKUP(G$278,dds!$2:$4,3,FALSE()),Extrato!$B:$B,'Cadastro e Histó"&amp;"rico'!$A297)-SUMIFS(Extrato!$H:$H,Extrato!$F:$F,""&lt;=""&amp;HLOOKUP(G$278,dds!$2:$4,3,FALSE()),Extrato!$G:$G,'Cadastro e Histórico'!$A297))*G134)))"),0.0)</f>
        <v>0</v>
      </c>
      <c r="H297" s="448">
        <f>IFERROR(__xludf.DUMMYFUNCTION("ARRAYFORMULA(IF(OR($A297="""",$A297=0),0,IF(TODAY()&gt;EOMONTH(H$278,0),HLOOKUP(""Close"",GOOGLEFINANCE($A297,""price"",EOMONTH(H$278,0)),2,FALSE()),(SUMIFS(Extrato!$C:$C,Extrato!$A:$A,""&lt;=""&amp;HLOOKUP(H$278,dds!$2:$4,3,FALSE()),Extrato!$B:$B,'Cadastro e Histó"&amp;"rico'!$A297)-SUMIFS(Extrato!$H:$H,Extrato!$F:$F,""&lt;=""&amp;HLOOKUP(H$278,dds!$2:$4,3,FALSE()),Extrato!$G:$G,'Cadastro e Histórico'!$A297))*H134)))"),0.0)</f>
        <v>0</v>
      </c>
      <c r="I297" s="448">
        <f>IFERROR(__xludf.DUMMYFUNCTION("ARRAYFORMULA(IF(OR($A297="""",$A297=0),0,IF(TODAY()&gt;EOMONTH(I$278,0),HLOOKUP(""Close"",GOOGLEFINANCE($A297,""price"",EOMONTH(I$278,0)),2,FALSE()),(SUMIFS(Extrato!$C:$C,Extrato!$A:$A,""&lt;=""&amp;HLOOKUP(I$278,dds!$2:$4,3,FALSE()),Extrato!$B:$B,'Cadastro e Histó"&amp;"rico'!$A297)-SUMIFS(Extrato!$H:$H,Extrato!$F:$F,""&lt;=""&amp;HLOOKUP(I$278,dds!$2:$4,3,FALSE()),Extrato!$G:$G,'Cadastro e Histórico'!$A297))*I134)))"),0.0)</f>
        <v>0</v>
      </c>
      <c r="J297" s="448">
        <f>IFERROR(__xludf.DUMMYFUNCTION("ARRAYFORMULA(IF(OR($A297="""",$A297=0),0,IF(TODAY()&gt;EOMONTH(J$278,0),HLOOKUP(""Close"",GOOGLEFINANCE($A297,""price"",EOMONTH(J$278,0)),2,FALSE()),(SUMIFS(Extrato!$C:$C,Extrato!$A:$A,""&lt;=""&amp;HLOOKUP(J$278,dds!$2:$4,3,FALSE()),Extrato!$B:$B,'Cadastro e Histó"&amp;"rico'!$A297)-SUMIFS(Extrato!$H:$H,Extrato!$F:$F,""&lt;=""&amp;HLOOKUP(J$278,dds!$2:$4,3,FALSE()),Extrato!$G:$G,'Cadastro e Histórico'!$A297))*J134)))"),0.0)</f>
        <v>0</v>
      </c>
      <c r="K297" s="448">
        <f>IFERROR(__xludf.DUMMYFUNCTION("ARRAYFORMULA(IF(OR($A297="""",$A297=0),0,IF(TODAY()&gt;EOMONTH(K$278,0),HLOOKUP(""Close"",GOOGLEFINANCE($A297,""price"",EOMONTH(K$278,0)),2,FALSE()),(SUMIFS(Extrato!$C:$C,Extrato!$A:$A,""&lt;=""&amp;HLOOKUP(K$278,dds!$2:$4,3,FALSE()),Extrato!$B:$B,'Cadastro e Histó"&amp;"rico'!$A297)-SUMIFS(Extrato!$H:$H,Extrato!$F:$F,""&lt;=""&amp;HLOOKUP(K$278,dds!$2:$4,3,FALSE()),Extrato!$G:$G,'Cadastro e Histórico'!$A297))*K134)))"),0.0)</f>
        <v>0</v>
      </c>
      <c r="L297" s="448">
        <f>IFERROR(__xludf.DUMMYFUNCTION("ARRAYFORMULA(IF(OR($A297="""",$A297=0),0,IF(TODAY()&gt;EOMONTH(L$278,0),HLOOKUP(""Close"",GOOGLEFINANCE($A297,""price"",EOMONTH(L$278,0)),2,FALSE()),(SUMIFS(Extrato!$C:$C,Extrato!$A:$A,""&lt;=""&amp;HLOOKUP(L$278,dds!$2:$4,3,FALSE()),Extrato!$B:$B,'Cadastro e Histó"&amp;"rico'!$A297)-SUMIFS(Extrato!$H:$H,Extrato!$F:$F,""&lt;=""&amp;HLOOKUP(L$278,dds!$2:$4,3,FALSE()),Extrato!$G:$G,'Cadastro e Histórico'!$A297))*L134)))"),0.0)</f>
        <v>0</v>
      </c>
      <c r="M297" s="448">
        <f>IFERROR(__xludf.DUMMYFUNCTION("ARRAYFORMULA(IF(OR($A297="""",$A297=0),0,IF(TODAY()&gt;EOMONTH(M$278,0),HLOOKUP(""Close"",GOOGLEFINANCE($A297,""price"",EOMONTH(M$278,0)),2,FALSE()),(SUMIFS(Extrato!$C:$C,Extrato!$A:$A,""&lt;=""&amp;HLOOKUP(M$278,dds!$2:$4,3,FALSE()),Extrato!$B:$B,'Cadastro e Histó"&amp;"rico'!$A297)-SUMIFS(Extrato!$H:$H,Extrato!$F:$F,""&lt;=""&amp;HLOOKUP(M$278,dds!$2:$4,3,FALSE()),Extrato!$G:$G,'Cadastro e Histórico'!$A297))*M134)))"),0.0)</f>
        <v>0</v>
      </c>
      <c r="N297" s="448">
        <f>IFERROR(__xludf.DUMMYFUNCTION("ARRAYFORMULA(IF(OR($A297="""",$A297=0),0,IF(TODAY()&gt;EOMONTH(N$278,0),HLOOKUP(""Close"",GOOGLEFINANCE($A297,""price"",EOMONTH(N$278,0)),2,FALSE()),(SUMIFS(Extrato!$C:$C,Extrato!$A:$A,""&lt;=""&amp;HLOOKUP(N$278,dds!$2:$4,3,FALSE()),Extrato!$B:$B,'Cadastro e Histó"&amp;"rico'!$A297)-SUMIFS(Extrato!$H:$H,Extrato!$F:$F,""&lt;=""&amp;HLOOKUP(N$278,dds!$2:$4,3,FALSE()),Extrato!$G:$G,'Cadastro e Histórico'!$A297))*N134)))"),0.0)</f>
        <v>0</v>
      </c>
      <c r="O297" s="448">
        <f>IFERROR(__xludf.DUMMYFUNCTION("ARRAYFORMULA(IF(OR($A297="""",$A297=0),0,IF(TODAY()&gt;EOMONTH(O$278,0),HLOOKUP(""Close"",GOOGLEFINANCE($A297,""price"",EOMONTH(O$278,0)),2,FALSE()),(SUMIFS(Extrato!$C:$C,Extrato!$A:$A,""&lt;=""&amp;HLOOKUP(O$278,dds!$2:$4,3,FALSE()),Extrato!$B:$B,'Cadastro e Histó"&amp;"rico'!$A297)-SUMIFS(Extrato!$H:$H,Extrato!$F:$F,""&lt;=""&amp;HLOOKUP(O$278,dds!$2:$4,3,FALSE()),Extrato!$G:$G,'Cadastro e Histórico'!$A297))*O134)))"),0.0)</f>
        <v>0</v>
      </c>
      <c r="P297" s="448">
        <f>IFERROR(__xludf.DUMMYFUNCTION("ARRAYFORMULA(IF(OR($A297="""",$A297=0),0,IF(TODAY()&gt;EOMONTH(P$278,0),HLOOKUP(""Close"",GOOGLEFINANCE($A297,""price"",EOMONTH(P$278,0)),2,FALSE()),(SUMIFS(Extrato!$C:$C,Extrato!$A:$A,""&lt;=""&amp;HLOOKUP(P$278,dds!$2:$4,3,FALSE()),Extrato!$B:$B,'Cadastro e Histó"&amp;"rico'!$A297)-SUMIFS(Extrato!$H:$H,Extrato!$F:$F,""&lt;=""&amp;HLOOKUP(P$278,dds!$2:$4,3,FALSE()),Extrato!$G:$G,'Cadastro e Histórico'!$A297))*P134)))"),0.0)</f>
        <v>0</v>
      </c>
      <c r="Q297" s="448">
        <f>IFERROR(__xludf.DUMMYFUNCTION("ARRAYFORMULA(IF(OR($A297="""",$A297=0),0,IF(TODAY()&gt;EOMONTH(Q$278,0),HLOOKUP(""Close"",GOOGLEFINANCE($A297,""price"",EOMONTH(Q$278,0)),2,FALSE()),(SUMIFS(Extrato!$C:$C,Extrato!$A:$A,""&lt;=""&amp;HLOOKUP(Q$278,dds!$2:$4,3,FALSE()),Extrato!$B:$B,'Cadastro e Histó"&amp;"rico'!$A297)-SUMIFS(Extrato!$H:$H,Extrato!$F:$F,""&lt;=""&amp;HLOOKUP(Q$278,dds!$2:$4,3,FALSE()),Extrato!$G:$G,'Cadastro e Histórico'!$A297))*Q134)))"),0.0)</f>
        <v>0</v>
      </c>
      <c r="R297" s="448">
        <f>IFERROR(__xludf.DUMMYFUNCTION("ARRAYFORMULA(IF(OR($A297="""",$A297=0),0,IF(TODAY()&gt;EOMONTH(R$278,0),HLOOKUP(""Close"",GOOGLEFINANCE($A297,""price"",EOMONTH(R$278,0)),2,FALSE()),(SUMIFS(Extrato!$C:$C,Extrato!$A:$A,""&lt;=""&amp;HLOOKUP(R$278,dds!$2:$4,3,FALSE()),Extrato!$B:$B,'Cadastro e Histó"&amp;"rico'!$A297)-SUMIFS(Extrato!$H:$H,Extrato!$F:$F,""&lt;=""&amp;HLOOKUP(R$278,dds!$2:$4,3,FALSE()),Extrato!$G:$G,'Cadastro e Histórico'!$A297))*R134)))"),0.0)</f>
        <v>0</v>
      </c>
      <c r="S297" s="448">
        <f>IFERROR(__xludf.DUMMYFUNCTION("ARRAYFORMULA(IF(OR($A297="""",$A297=0),0,IF(TODAY()&gt;EOMONTH(S$278,0),HLOOKUP(""Close"",GOOGLEFINANCE($A297,""price"",EOMONTH(S$278,0)),2,FALSE()),(SUMIFS(Extrato!$C:$C,Extrato!$A:$A,""&lt;=""&amp;HLOOKUP(S$278,dds!$2:$4,3,FALSE()),Extrato!$B:$B,'Cadastro e Histó"&amp;"rico'!$A297)-SUMIFS(Extrato!$H:$H,Extrato!$F:$F,""&lt;=""&amp;HLOOKUP(S$278,dds!$2:$4,3,FALSE()),Extrato!$G:$G,'Cadastro e Histórico'!$A297))*S134)))"),0.0)</f>
        <v>0</v>
      </c>
      <c r="T297" s="448">
        <f>IFERROR(__xludf.DUMMYFUNCTION("ARRAYFORMULA(IF(OR($A297="""",$A297=0),0,IF(TODAY()&gt;EOMONTH(T$278,0),HLOOKUP(""Close"",GOOGLEFINANCE($A297,""price"",EOMONTH(T$278,0)),2,FALSE()),(SUMIFS(Extrato!$C:$C,Extrato!$A:$A,""&lt;=""&amp;HLOOKUP(T$278,dds!$2:$4,3,FALSE()),Extrato!$B:$B,'Cadastro e Histó"&amp;"rico'!$A297)-SUMIFS(Extrato!$H:$H,Extrato!$F:$F,""&lt;=""&amp;HLOOKUP(T$278,dds!$2:$4,3,FALSE()),Extrato!$G:$G,'Cadastro e Histórico'!$A297))*T134)))"),0.0)</f>
        <v>0</v>
      </c>
      <c r="U297" s="448">
        <f>IFERROR(__xludf.DUMMYFUNCTION("ARRAYFORMULA(IF(OR($A297="""",$A297=0),0,IF(TODAY()&gt;EOMONTH(U$278,0),HLOOKUP(""Close"",GOOGLEFINANCE($A297,""price"",EOMONTH(U$278,0)),2,FALSE()),(SUMIFS(Extrato!$C:$C,Extrato!$A:$A,""&lt;=""&amp;HLOOKUP(U$278,dds!$2:$4,3,FALSE()),Extrato!$B:$B,'Cadastro e Histó"&amp;"rico'!$A297)-SUMIFS(Extrato!$H:$H,Extrato!$F:$F,""&lt;=""&amp;HLOOKUP(U$278,dds!$2:$4,3,FALSE()),Extrato!$G:$G,'Cadastro e Histórico'!$A297))*U134)))"),0.0)</f>
        <v>0</v>
      </c>
      <c r="V297" s="448">
        <f>IFERROR(__xludf.DUMMYFUNCTION("ARRAYFORMULA(IF(OR($A297="""",$A297=0),0,IF(TODAY()&gt;EOMONTH(V$278,0),HLOOKUP(""Close"",GOOGLEFINANCE($A297,""price"",EOMONTH(V$278,0)),2,FALSE()),(SUMIFS(Extrato!$C:$C,Extrato!$A:$A,""&lt;=""&amp;HLOOKUP(V$278,dds!$2:$4,3,FALSE()),Extrato!$B:$B,'Cadastro e Histó"&amp;"rico'!$A297)-SUMIFS(Extrato!$H:$H,Extrato!$F:$F,""&lt;=""&amp;HLOOKUP(V$278,dds!$2:$4,3,FALSE()),Extrato!$G:$G,'Cadastro e Histórico'!$A297))*V134)))"),0.0)</f>
        <v>0</v>
      </c>
      <c r="W297" s="448">
        <f>IFERROR(__xludf.DUMMYFUNCTION("ARRAYFORMULA(IF(OR($A297="""",$A297=0),0,IF(TODAY()&gt;EOMONTH(W$278,0),HLOOKUP(""Close"",GOOGLEFINANCE($A297,""price"",EOMONTH(W$278,0)),2,FALSE()),(SUMIFS(Extrato!$C:$C,Extrato!$A:$A,""&lt;=""&amp;HLOOKUP(W$278,dds!$2:$4,3,FALSE()),Extrato!$B:$B,'Cadastro e Histó"&amp;"rico'!$A297)-SUMIFS(Extrato!$H:$H,Extrato!$F:$F,""&lt;=""&amp;HLOOKUP(W$278,dds!$2:$4,3,FALSE()),Extrato!$G:$G,'Cadastro e Histórico'!$A297))*W134)))"),0.0)</f>
        <v>0</v>
      </c>
      <c r="X297" s="448">
        <f>IFERROR(__xludf.DUMMYFUNCTION("ARRAYFORMULA(IF(OR($A297="""",$A297=0),0,IF(TODAY()&gt;EOMONTH(X$278,0),HLOOKUP(""Close"",GOOGLEFINANCE($A297,""price"",EOMONTH(X$278,0)),2,FALSE()),(SUMIFS(Extrato!$C:$C,Extrato!$A:$A,""&lt;=""&amp;HLOOKUP(X$278,dds!$2:$4,3,FALSE()),Extrato!$B:$B,'Cadastro e Histó"&amp;"rico'!$A297)-SUMIFS(Extrato!$H:$H,Extrato!$F:$F,""&lt;=""&amp;HLOOKUP(X$278,dds!$2:$4,3,FALSE()),Extrato!$G:$G,'Cadastro e Histórico'!$A297))*X134)))"),0.0)</f>
        <v>0</v>
      </c>
      <c r="Y297" s="448">
        <f>IFERROR(__xludf.DUMMYFUNCTION("ARRAYFORMULA(IF(OR($A297="""",$A297=0),0,IF(TODAY()&gt;EOMONTH(Y$278,0),HLOOKUP(""Close"",GOOGLEFINANCE($A297,""price"",EOMONTH(Y$278,0)),2,FALSE()),(SUMIFS(Extrato!$C:$C,Extrato!$A:$A,""&lt;=""&amp;HLOOKUP(Y$278,dds!$2:$4,3,FALSE()),Extrato!$B:$B,'Cadastro e Histó"&amp;"rico'!$A297)-SUMIFS(Extrato!$H:$H,Extrato!$F:$F,""&lt;=""&amp;HLOOKUP(Y$278,dds!$2:$4,3,FALSE()),Extrato!$G:$G,'Cadastro e Histórico'!$A297))*Y134)))"),0.0)</f>
        <v>0</v>
      </c>
      <c r="Z297" s="448">
        <f>IFERROR(__xludf.DUMMYFUNCTION("ARRAYFORMULA(IF(OR($A297="""",$A297=0),0,IF(TODAY()&gt;EOMONTH(Z$278,0),HLOOKUP(""Close"",GOOGLEFINANCE($A297,""price"",EOMONTH(Z$278,0)),2,FALSE()),(SUMIFS(Extrato!$C:$C,Extrato!$A:$A,""&lt;=""&amp;HLOOKUP(Z$278,dds!$2:$4,3,FALSE()),Extrato!$B:$B,'Cadastro e Histó"&amp;"rico'!$A297)-SUMIFS(Extrato!$H:$H,Extrato!$F:$F,""&lt;=""&amp;HLOOKUP(Z$278,dds!$2:$4,3,FALSE()),Extrato!$G:$G,'Cadastro e Histórico'!$A297))*Z134)))"),0.0)</f>
        <v>0</v>
      </c>
      <c r="AA297" s="448">
        <f>IFERROR(__xludf.DUMMYFUNCTION("ARRAYFORMULA(IF(OR($A297="""",$A297=0),0,IF(TODAY()&gt;EOMONTH(AA$278,0),HLOOKUP(""Close"",GOOGLEFINANCE($A297,""price"",EOMONTH(AA$278,0)),2,FALSE()),(SUMIFS(Extrato!$C:$C,Extrato!$A:$A,""&lt;=""&amp;HLOOKUP(AA$278,dds!$2:$4,3,FALSE()),Extrato!$B:$B,'Cadastro e Hi"&amp;"stórico'!$A297)-SUMIFS(Extrato!$H:$H,Extrato!$F:$F,""&lt;=""&amp;HLOOKUP(AA$278,dds!$2:$4,3,FALSE()),Extrato!$G:$G,'Cadastro e Histórico'!$A297))*AA134)))"),0.0)</f>
        <v>0</v>
      </c>
      <c r="AB297" s="448">
        <f>IFERROR(__xludf.DUMMYFUNCTION("ARRAYFORMULA(IF(OR($A297="""",$A297=0),0,IF(TODAY()&gt;EOMONTH(AB$278,0),HLOOKUP(""Close"",GOOGLEFINANCE($A297,""price"",EOMONTH(AB$278,0)),2,FALSE()),(SUMIFS(Extrato!$C:$C,Extrato!$A:$A,""&lt;=""&amp;HLOOKUP(AB$278,dds!$2:$4,3,FALSE()),Extrato!$B:$B,'Cadastro e Hi"&amp;"stórico'!$A297)-SUMIFS(Extrato!$H:$H,Extrato!$F:$F,""&lt;=""&amp;HLOOKUP(AB$278,dds!$2:$4,3,FALSE()),Extrato!$G:$G,'Cadastro e Histórico'!$A297))*AB134)))"),0.0)</f>
        <v>0</v>
      </c>
      <c r="AC297" s="448">
        <f>IFERROR(__xludf.DUMMYFUNCTION("ARRAYFORMULA(IF(OR($A297="""",$A297=0),0,IF(TODAY()&gt;EOMONTH(AC$278,0),HLOOKUP(""Close"",GOOGLEFINANCE($A297,""price"",EOMONTH(AC$278,0)),2,FALSE()),(SUMIFS(Extrato!$C:$C,Extrato!$A:$A,""&lt;=""&amp;HLOOKUP(AC$278,dds!$2:$4,3,FALSE()),Extrato!$B:$B,'Cadastro e Hi"&amp;"stórico'!$A297)-SUMIFS(Extrato!$H:$H,Extrato!$F:$F,""&lt;=""&amp;HLOOKUP(AC$278,dds!$2:$4,3,FALSE()),Extrato!$G:$G,'Cadastro e Histórico'!$A297))*AC134)))"),0.0)</f>
        <v>0</v>
      </c>
      <c r="AD297" s="448">
        <f>IFERROR(__xludf.DUMMYFUNCTION("ARRAYFORMULA(IF(OR($A297="""",$A297=0),0,IF(TODAY()&gt;EOMONTH(AD$278,0),HLOOKUP(""Close"",GOOGLEFINANCE($A297,""price"",EOMONTH(AD$278,0)),2,FALSE()),(SUMIFS(Extrato!$C:$C,Extrato!$A:$A,""&lt;=""&amp;HLOOKUP(AD$278,dds!$2:$4,3,FALSE()),Extrato!$B:$B,'Cadastro e Hi"&amp;"stórico'!$A297)-SUMIFS(Extrato!$H:$H,Extrato!$F:$F,""&lt;=""&amp;HLOOKUP(AD$278,dds!$2:$4,3,FALSE()),Extrato!$G:$G,'Cadastro e Histórico'!$A297))*AD134)))"),0.0)</f>
        <v>0</v>
      </c>
      <c r="AE297" s="448">
        <f>IFERROR(__xludf.DUMMYFUNCTION("ARRAYFORMULA(IF(OR($A297="""",$A297=0),0,IF(TODAY()&gt;EOMONTH(AE$278,0),HLOOKUP(""Close"",GOOGLEFINANCE($A297,""price"",EOMONTH(AE$278,0)),2,FALSE()),(SUMIFS(Extrato!$C:$C,Extrato!$A:$A,""&lt;=""&amp;HLOOKUP(AE$278,dds!$2:$4,3,FALSE()),Extrato!$B:$B,'Cadastro e Hi"&amp;"stórico'!$A297)-SUMIFS(Extrato!$H:$H,Extrato!$F:$F,""&lt;=""&amp;HLOOKUP(AE$278,dds!$2:$4,3,FALSE()),Extrato!$G:$G,'Cadastro e Histórico'!$A297))*AE134)))"),0.0)</f>
        <v>0</v>
      </c>
      <c r="AF297" s="448">
        <f>IFERROR(__xludf.DUMMYFUNCTION("ARRAYFORMULA(IF(OR($A297="""",$A297=0),0,IF(TODAY()&gt;EOMONTH(AF$278,0),HLOOKUP(""Close"",GOOGLEFINANCE($A297,""price"",EOMONTH(AF$278,0)),2,FALSE()),(SUMIFS(Extrato!$C:$C,Extrato!$A:$A,""&lt;=""&amp;HLOOKUP(AF$278,dds!$2:$4,3,FALSE()),Extrato!$B:$B,'Cadastro e Hi"&amp;"stórico'!$A297)-SUMIFS(Extrato!$H:$H,Extrato!$F:$F,""&lt;=""&amp;HLOOKUP(AF$278,dds!$2:$4,3,FALSE()),Extrato!$G:$G,'Cadastro e Histórico'!$A297))*AF134)))"),0.0)</f>
        <v>0</v>
      </c>
      <c r="AG297" s="448">
        <f>IFERROR(__xludf.DUMMYFUNCTION("ARRAYFORMULA(IF(OR($A297="""",$A297=0),0,IF(TODAY()&gt;EOMONTH(AG$278,0),HLOOKUP(""Close"",GOOGLEFINANCE($A297,""price"",EOMONTH(AG$278,0)),2,FALSE()),(SUMIFS(Extrato!$C:$C,Extrato!$A:$A,""&lt;=""&amp;HLOOKUP(AG$278,dds!$2:$4,3,FALSE()),Extrato!$B:$B,'Cadastro e Hi"&amp;"stórico'!$A297)-SUMIFS(Extrato!$H:$H,Extrato!$F:$F,""&lt;=""&amp;HLOOKUP(AG$278,dds!$2:$4,3,FALSE()),Extrato!$G:$G,'Cadastro e Histórico'!$A297))*AG134)))"),0.0)</f>
        <v>0</v>
      </c>
      <c r="AH297" s="448">
        <f>IFERROR(__xludf.DUMMYFUNCTION("ARRAYFORMULA(IF(OR($A297="""",$A297=0),0,IF(TODAY()&gt;EOMONTH(AH$278,0),HLOOKUP(""Close"",GOOGLEFINANCE($A297,""price"",EOMONTH(AH$278,0)),2,FALSE()),(SUMIFS(Extrato!$C:$C,Extrato!$A:$A,""&lt;=""&amp;HLOOKUP(AH$278,dds!$2:$4,3,FALSE()),Extrato!$B:$B,'Cadastro e Hi"&amp;"stórico'!$A297)-SUMIFS(Extrato!$H:$H,Extrato!$F:$F,""&lt;=""&amp;HLOOKUP(AH$278,dds!$2:$4,3,FALSE()),Extrato!$G:$G,'Cadastro e Histórico'!$A297))*AH134)))"),0.0)</f>
        <v>0</v>
      </c>
      <c r="AI297" s="448">
        <f>IFERROR(__xludf.DUMMYFUNCTION("ARRAYFORMULA(IF(OR($A297="""",$A297=0),0,IF(TODAY()&gt;EOMONTH(AI$278,0),HLOOKUP(""Close"",GOOGLEFINANCE($A297,""price"",EOMONTH(AI$278,0)),2,FALSE()),(SUMIFS(Extrato!$C:$C,Extrato!$A:$A,""&lt;=""&amp;HLOOKUP(AI$278,dds!$2:$4,3,FALSE()),Extrato!$B:$B,'Cadastro e Hi"&amp;"stórico'!$A297)-SUMIFS(Extrato!$H:$H,Extrato!$F:$F,""&lt;=""&amp;HLOOKUP(AI$278,dds!$2:$4,3,FALSE()),Extrato!$G:$G,'Cadastro e Histórico'!$A297))*AI134)))"),0.0)</f>
        <v>0</v>
      </c>
      <c r="AJ297" s="448">
        <f>IFERROR(__xludf.DUMMYFUNCTION("ARRAYFORMULA(IF(OR($A297="""",$A297=0),0,IF(TODAY()&gt;EOMONTH(AJ$278,0),HLOOKUP(""Close"",GOOGLEFINANCE($A297,""price"",EOMONTH(AJ$278,0)),2,FALSE()),(SUMIFS(Extrato!$C:$C,Extrato!$A:$A,""&lt;=""&amp;HLOOKUP(AJ$278,dds!$2:$4,3,FALSE()),Extrato!$B:$B,'Cadastro e Hi"&amp;"stórico'!$A297)-SUMIFS(Extrato!$H:$H,Extrato!$F:$F,""&lt;=""&amp;HLOOKUP(AJ$278,dds!$2:$4,3,FALSE()),Extrato!$G:$G,'Cadastro e Histórico'!$A297))*AJ134)))"),0.0)</f>
        <v>0</v>
      </c>
      <c r="AK297" s="448">
        <f>IFERROR(__xludf.DUMMYFUNCTION("ARRAYFORMULA(IF(OR($A297="""",$A297=0),0,IF(TODAY()&gt;EOMONTH(AK$278,0),HLOOKUP(""Close"",GOOGLEFINANCE($A297,""price"",EOMONTH(AK$278,0)),2,FALSE()),(SUMIFS(Extrato!$C:$C,Extrato!$A:$A,""&lt;=""&amp;HLOOKUP(AK$278,dds!$2:$4,3,FALSE()),Extrato!$B:$B,'Cadastro e Hi"&amp;"stórico'!$A297)-SUMIFS(Extrato!$H:$H,Extrato!$F:$F,""&lt;=""&amp;HLOOKUP(AK$278,dds!$2:$4,3,FALSE()),Extrato!$G:$G,'Cadastro e Histórico'!$A297))*AK134)))"),0.0)</f>
        <v>0</v>
      </c>
      <c r="AL297" s="448">
        <f>IFERROR(__xludf.DUMMYFUNCTION("ARRAYFORMULA(IF(OR($A297="""",$A297=0),0,IF(TODAY()&gt;EOMONTH(AL$278,0),HLOOKUP(""Close"",GOOGLEFINANCE($A297,""price"",EOMONTH(AL$278,0)),2,FALSE()),(SUMIFS(Extrato!$C:$C,Extrato!$A:$A,""&lt;=""&amp;HLOOKUP(AL$278,dds!$2:$4,3,FALSE()),Extrato!$B:$B,'Cadastro e Hi"&amp;"stórico'!$A297)-SUMIFS(Extrato!$H:$H,Extrato!$F:$F,""&lt;=""&amp;HLOOKUP(AL$278,dds!$2:$4,3,FALSE()),Extrato!$G:$G,'Cadastro e Histórico'!$A297))*AL134)))"),0.0)</f>
        <v>0</v>
      </c>
      <c r="AM297" s="448">
        <f>IFERROR(__xludf.DUMMYFUNCTION("ARRAYFORMULA(IF(OR($A297="""",$A297=0),0,IF(TODAY()&gt;EOMONTH(AM$278,0),HLOOKUP(""Close"",GOOGLEFINANCE($A297,""price"",EOMONTH(AM$278,0)),2,FALSE()),(SUMIFS(Extrato!$C:$C,Extrato!$A:$A,""&lt;=""&amp;HLOOKUP(AM$278,dds!$2:$4,3,FALSE()),Extrato!$B:$B,'Cadastro e Hi"&amp;"stórico'!$A297)-SUMIFS(Extrato!$H:$H,Extrato!$F:$F,""&lt;=""&amp;HLOOKUP(AM$278,dds!$2:$4,3,FALSE()),Extrato!$G:$G,'Cadastro e Histórico'!$A297))*AM134)))"),0.0)</f>
        <v>0</v>
      </c>
      <c r="AN297" s="448">
        <f>IFERROR(__xludf.DUMMYFUNCTION("ARRAYFORMULA(IF(OR($A297="""",$A297=0),0,IF(TODAY()&gt;EOMONTH(AN$278,0),HLOOKUP(""Close"",GOOGLEFINANCE($A297,""price"",EOMONTH(AN$278,0)),2,FALSE()),(SUMIFS(Extrato!$C:$C,Extrato!$A:$A,""&lt;=""&amp;HLOOKUP(AN$278,dds!$2:$4,3,FALSE()),Extrato!$B:$B,'Cadastro e Hi"&amp;"stórico'!$A297)-SUMIFS(Extrato!$H:$H,Extrato!$F:$F,""&lt;=""&amp;HLOOKUP(AN$278,dds!$2:$4,3,FALSE()),Extrato!$G:$G,'Cadastro e Histórico'!$A297))*AN134)))"),0.0)</f>
        <v>0</v>
      </c>
      <c r="AO297" s="448">
        <f>IFERROR(__xludf.DUMMYFUNCTION("ARRAYFORMULA(IF(OR($A297="""",$A297=0),0,IF(TODAY()&gt;EOMONTH(AO$278,0),HLOOKUP(""Close"",GOOGLEFINANCE($A297,""price"",EOMONTH(AO$278,0)),2,FALSE()),(SUMIFS(Extrato!$C:$C,Extrato!$A:$A,""&lt;=""&amp;HLOOKUP(AO$278,dds!$2:$4,3,FALSE()),Extrato!$B:$B,'Cadastro e Hi"&amp;"stórico'!$A297)-SUMIFS(Extrato!$H:$H,Extrato!$F:$F,""&lt;=""&amp;HLOOKUP(AO$278,dds!$2:$4,3,FALSE()),Extrato!$G:$G,'Cadastro e Histórico'!$A297))*AO134)))"),0.0)</f>
        <v>0</v>
      </c>
      <c r="AP297" s="448">
        <f>IFERROR(__xludf.DUMMYFUNCTION("ARRAYFORMULA(IF(OR($A297="""",$A297=0),0,IF(TODAY()&gt;EOMONTH(AP$278,0),HLOOKUP(""Close"",GOOGLEFINANCE($A297,""price"",EOMONTH(AP$278,0)),2,FALSE()),(SUMIFS(Extrato!$C:$C,Extrato!$A:$A,""&lt;=""&amp;HLOOKUP(AP$278,dds!$2:$4,3,FALSE()),Extrato!$B:$B,'Cadastro e Hi"&amp;"stórico'!$A297)-SUMIFS(Extrato!$H:$H,Extrato!$F:$F,""&lt;=""&amp;HLOOKUP(AP$278,dds!$2:$4,3,FALSE()),Extrato!$G:$G,'Cadastro e Histórico'!$A297))*AP134)))"),0.0)</f>
        <v>0</v>
      </c>
      <c r="AQ297" s="448">
        <f>IFERROR(__xludf.DUMMYFUNCTION("ARRAYFORMULA(IF(OR($A297="""",$A297=0),0,IF(TODAY()&gt;EOMONTH(AQ$278,0),HLOOKUP(""Close"",GOOGLEFINANCE($A297,""price"",EOMONTH(AQ$278,0)),2,FALSE()),(SUMIFS(Extrato!$C:$C,Extrato!$A:$A,""&lt;=""&amp;HLOOKUP(AQ$278,dds!$2:$4,3,FALSE()),Extrato!$B:$B,'Cadastro e Hi"&amp;"stórico'!$A297)-SUMIFS(Extrato!$H:$H,Extrato!$F:$F,""&lt;=""&amp;HLOOKUP(AQ$278,dds!$2:$4,3,FALSE()),Extrato!$G:$G,'Cadastro e Histórico'!$A297))*AQ134)))"),0.0)</f>
        <v>0</v>
      </c>
      <c r="AR297" s="448">
        <f>IFERROR(__xludf.DUMMYFUNCTION("ARRAYFORMULA(IF(OR($A297="""",$A297=0),0,IF(TODAY()&gt;EOMONTH(AR$278,0),HLOOKUP(""Close"",GOOGLEFINANCE($A297,""price"",EOMONTH(AR$278,0)),2,FALSE()),(SUMIFS(Extrato!$C:$C,Extrato!$A:$A,""&lt;=""&amp;HLOOKUP(AR$278,dds!$2:$4,3,FALSE()),Extrato!$B:$B,'Cadastro e Hi"&amp;"stórico'!$A297)-SUMIFS(Extrato!$H:$H,Extrato!$F:$F,""&lt;=""&amp;HLOOKUP(AR$278,dds!$2:$4,3,FALSE()),Extrato!$G:$G,'Cadastro e Histórico'!$A297))*AR134)))"),0.0)</f>
        <v>0</v>
      </c>
      <c r="AS297" s="448">
        <f>IFERROR(__xludf.DUMMYFUNCTION("ARRAYFORMULA(IF(OR($A297="""",$A297=0),0,IF(TODAY()&gt;EOMONTH(AS$278,0),HLOOKUP(""Close"",GOOGLEFINANCE($A297,""price"",EOMONTH(AS$278,0)),2,FALSE()),(SUMIFS(Extrato!$C:$C,Extrato!$A:$A,""&lt;=""&amp;HLOOKUP(AS$278,dds!$2:$4,3,FALSE()),Extrato!$B:$B,'Cadastro e Hi"&amp;"stórico'!$A297)-SUMIFS(Extrato!$H:$H,Extrato!$F:$F,""&lt;=""&amp;HLOOKUP(AS$278,dds!$2:$4,3,FALSE()),Extrato!$G:$G,'Cadastro e Histórico'!$A297))*AS134)))"),0.0)</f>
        <v>0</v>
      </c>
      <c r="AT297" s="448">
        <f>IFERROR(__xludf.DUMMYFUNCTION("ARRAYFORMULA(IF(OR($A297="""",$A297=0),0,IF(TODAY()&gt;EOMONTH(AT$278,0),HLOOKUP(""Close"",GOOGLEFINANCE($A297,""price"",EOMONTH(AT$278,0)),2,FALSE()),(SUMIFS(Extrato!$C:$C,Extrato!$A:$A,""&lt;=""&amp;HLOOKUP(AT$278,dds!$2:$4,3,FALSE()),Extrato!$B:$B,'Cadastro e Hi"&amp;"stórico'!$A297)-SUMIFS(Extrato!$H:$H,Extrato!$F:$F,""&lt;=""&amp;HLOOKUP(AT$278,dds!$2:$4,3,FALSE()),Extrato!$G:$G,'Cadastro e Histórico'!$A297))*AT134)))"),0.0)</f>
        <v>0</v>
      </c>
      <c r="AU297" s="448">
        <f>IFERROR(__xludf.DUMMYFUNCTION("ARRAYFORMULA(IF(OR($A297="""",$A297=0),0,IF(TODAY()&gt;EOMONTH(AU$278,0),HLOOKUP(""Close"",GOOGLEFINANCE($A297,""price"",EOMONTH(AU$278,0)),2,FALSE()),(SUMIFS(Extrato!$C:$C,Extrato!$A:$A,""&lt;=""&amp;HLOOKUP(AU$278,dds!$2:$4,3,FALSE()),Extrato!$B:$B,'Cadastro e Hi"&amp;"stórico'!$A297)-SUMIFS(Extrato!$H:$H,Extrato!$F:$F,""&lt;=""&amp;HLOOKUP(AU$278,dds!$2:$4,3,FALSE()),Extrato!$G:$G,'Cadastro e Histórico'!$A297))*AU134)))"),0.0)</f>
        <v>0</v>
      </c>
      <c r="AV297" s="448">
        <f>IFERROR(__xludf.DUMMYFUNCTION("ARRAYFORMULA(IF(OR($A297="""",$A297=0),0,IF(TODAY()&gt;EOMONTH(AV$278,0),HLOOKUP(""Close"",GOOGLEFINANCE($A297,""price"",EOMONTH(AV$278,0)),2,FALSE()),(SUMIFS(Extrato!$C:$C,Extrato!$A:$A,""&lt;=""&amp;HLOOKUP(AV$278,dds!$2:$4,3,FALSE()),Extrato!$B:$B,'Cadastro e Hi"&amp;"stórico'!$A297)-SUMIFS(Extrato!$H:$H,Extrato!$F:$F,""&lt;=""&amp;HLOOKUP(AV$278,dds!$2:$4,3,FALSE()),Extrato!$G:$G,'Cadastro e Histórico'!$A297))*AV134)))"),0.0)</f>
        <v>0</v>
      </c>
      <c r="AW297" s="448">
        <f>IFERROR(__xludf.DUMMYFUNCTION("ARRAYFORMULA(IF(OR($A297="""",$A297=0),0,IF(TODAY()&gt;EOMONTH(AW$278,0),HLOOKUP(""Close"",GOOGLEFINANCE($A297,""price"",EOMONTH(AW$278,0)),2,FALSE()),(SUMIFS(Extrato!$C:$C,Extrato!$A:$A,""&lt;=""&amp;HLOOKUP(AW$278,dds!$2:$4,3,FALSE()),Extrato!$B:$B,'Cadastro e Hi"&amp;"stórico'!$A297)-SUMIFS(Extrato!$H:$H,Extrato!$F:$F,""&lt;=""&amp;HLOOKUP(AW$278,dds!$2:$4,3,FALSE()),Extrato!$G:$G,'Cadastro e Histórico'!$A297))*AW134)))"),0.0)</f>
        <v>0</v>
      </c>
      <c r="AX297" s="448">
        <f>IFERROR(__xludf.DUMMYFUNCTION("ARRAYFORMULA(IF(OR($A297="""",$A297=0),0,IF(TODAY()&gt;EOMONTH(AX$278,0),HLOOKUP(""Close"",GOOGLEFINANCE($A297,""price"",EOMONTH(AX$278,0)),2,FALSE()),(SUMIFS(Extrato!$C:$C,Extrato!$A:$A,""&lt;=""&amp;HLOOKUP(AX$278,dds!$2:$4,3,FALSE()),Extrato!$B:$B,'Cadastro e Hi"&amp;"stórico'!$A297)-SUMIFS(Extrato!$H:$H,Extrato!$F:$F,""&lt;=""&amp;HLOOKUP(AX$278,dds!$2:$4,3,FALSE()),Extrato!$G:$G,'Cadastro e Histórico'!$A297))*AX134)))"),0.0)</f>
        <v>0</v>
      </c>
      <c r="AY297" s="448">
        <f>IFERROR(__xludf.DUMMYFUNCTION("ARRAYFORMULA(IF(OR($A297="""",$A297=0),0,IF(TODAY()&gt;EOMONTH(AY$278,0),HLOOKUP(""Close"",GOOGLEFINANCE($A297,""price"",EOMONTH(AY$278,0)),2,FALSE()),(SUMIFS(Extrato!$C:$C,Extrato!$A:$A,""&lt;=""&amp;HLOOKUP(AY$278,dds!$2:$4,3,FALSE()),Extrato!$B:$B,'Cadastro e Hi"&amp;"stórico'!$A297)-SUMIFS(Extrato!$H:$H,Extrato!$F:$F,""&lt;=""&amp;HLOOKUP(AY$278,dds!$2:$4,3,FALSE()),Extrato!$G:$G,'Cadastro e Histórico'!$A297))*AY134)))"),0.0)</f>
        <v>0</v>
      </c>
      <c r="AZ297" s="448">
        <f>IFERROR(__xludf.DUMMYFUNCTION("ARRAYFORMULA(IF(OR($A297="""",$A297=0),0,IF(TODAY()&gt;EOMONTH(AZ$278,0),HLOOKUP(""Close"",GOOGLEFINANCE($A297,""price"",EOMONTH(AZ$278,0)),2,FALSE()),(SUMIFS(Extrato!$C:$C,Extrato!$A:$A,""&lt;=""&amp;HLOOKUP(AZ$278,dds!$2:$4,3,FALSE()),Extrato!$B:$B,'Cadastro e Hi"&amp;"stórico'!$A297)-SUMIFS(Extrato!$H:$H,Extrato!$F:$F,""&lt;=""&amp;HLOOKUP(AZ$278,dds!$2:$4,3,FALSE()),Extrato!$G:$G,'Cadastro e Histórico'!$A297))*AZ134)))"),0.0)</f>
        <v>0</v>
      </c>
      <c r="BA297" s="448">
        <f>IFERROR(__xludf.DUMMYFUNCTION("ARRAYFORMULA(IF(OR($A297="""",$A297=0),0,IF(TODAY()&gt;EOMONTH(BA$278,0),HLOOKUP(""Close"",GOOGLEFINANCE($A297,""price"",EOMONTH(BA$278,0)),2,FALSE()),(SUMIFS(Extrato!$C:$C,Extrato!$A:$A,""&lt;=""&amp;HLOOKUP(BA$278,dds!$2:$4,3,FALSE()),Extrato!$B:$B,'Cadastro e Hi"&amp;"stórico'!$A297)-SUMIFS(Extrato!$H:$H,Extrato!$F:$F,""&lt;=""&amp;HLOOKUP(BA$278,dds!$2:$4,3,FALSE()),Extrato!$G:$G,'Cadastro e Histórico'!$A297))*BA134)))"),0.0)</f>
        <v>0</v>
      </c>
      <c r="BB297" s="448">
        <f>IFERROR(__xludf.DUMMYFUNCTION("ARRAYFORMULA(IF(OR($A297="""",$A297=0),0,IF(TODAY()&gt;EOMONTH(BB$278,0),HLOOKUP(""Close"",GOOGLEFINANCE($A297,""price"",EOMONTH(BB$278,0)),2,FALSE()),(SUMIFS(Extrato!$C:$C,Extrato!$A:$A,""&lt;=""&amp;HLOOKUP(BB$278,dds!$2:$4,3,FALSE()),Extrato!$B:$B,'Cadastro e Hi"&amp;"stórico'!$A297)-SUMIFS(Extrato!$H:$H,Extrato!$F:$F,""&lt;=""&amp;HLOOKUP(BB$278,dds!$2:$4,3,FALSE()),Extrato!$G:$G,'Cadastro e Histórico'!$A297))*BB134)))"),0.0)</f>
        <v>0</v>
      </c>
      <c r="BC297" s="448">
        <f>IFERROR(__xludf.DUMMYFUNCTION("ARRAYFORMULA(IF(OR($A297="""",$A297=0),0,IF(TODAY()&gt;EOMONTH(BC$278,0),HLOOKUP(""Close"",GOOGLEFINANCE($A297,""price"",EOMONTH(BC$278,0)),2,FALSE()),(SUMIFS(Extrato!$C:$C,Extrato!$A:$A,""&lt;=""&amp;HLOOKUP(BC$278,dds!$2:$4,3,FALSE()),Extrato!$B:$B,'Cadastro e Hi"&amp;"stórico'!$A297)-SUMIFS(Extrato!$H:$H,Extrato!$F:$F,""&lt;=""&amp;HLOOKUP(BC$278,dds!$2:$4,3,FALSE()),Extrato!$G:$G,'Cadastro e Histórico'!$A297))*BC134)))"),0.0)</f>
        <v>0</v>
      </c>
      <c r="BD297" s="448">
        <f>IFERROR(__xludf.DUMMYFUNCTION("ARRAYFORMULA(IF(OR($A297="""",$A297=0),0,IF(TODAY()&gt;EOMONTH(BD$278,0),HLOOKUP(""Close"",GOOGLEFINANCE($A297,""price"",EOMONTH(BD$278,0)),2,FALSE()),(SUMIFS(Extrato!$C:$C,Extrato!$A:$A,""&lt;=""&amp;HLOOKUP(BD$278,dds!$2:$4,3,FALSE()),Extrato!$B:$B,'Cadastro e Hi"&amp;"stórico'!$A297)-SUMIFS(Extrato!$H:$H,Extrato!$F:$F,""&lt;=""&amp;HLOOKUP(BD$278,dds!$2:$4,3,FALSE()),Extrato!$G:$G,'Cadastro e Histórico'!$A297))*BD134)))"),0.0)</f>
        <v>0</v>
      </c>
      <c r="BE297" s="448">
        <f>IFERROR(__xludf.DUMMYFUNCTION("ARRAYFORMULA(IF(OR($A297="""",$A297=0),0,IF(TODAY()&gt;EOMONTH(BE$278,0),HLOOKUP(""Close"",GOOGLEFINANCE($A297,""price"",EOMONTH(BE$278,0)),2,FALSE()),(SUMIFS(Extrato!$C:$C,Extrato!$A:$A,""&lt;=""&amp;HLOOKUP(BE$278,dds!$2:$4,3,FALSE()),Extrato!$B:$B,'Cadastro e Hi"&amp;"stórico'!$A297)-SUMIFS(Extrato!$H:$H,Extrato!$F:$F,""&lt;=""&amp;HLOOKUP(BE$278,dds!$2:$4,3,FALSE()),Extrato!$G:$G,'Cadastro e Histórico'!$A297))*BE134)))"),0.0)</f>
        <v>0</v>
      </c>
      <c r="BF297" s="448">
        <f>IFERROR(__xludf.DUMMYFUNCTION("ARRAYFORMULA(IF(OR($A297="""",$A297=0),0,IF(TODAY()&gt;EOMONTH(BF$278,0),HLOOKUP(""Close"",GOOGLEFINANCE($A297,""price"",EOMONTH(BF$278,0)),2,FALSE()),(SUMIFS(Extrato!$C:$C,Extrato!$A:$A,""&lt;=""&amp;HLOOKUP(BF$278,dds!$2:$4,3,FALSE()),Extrato!$B:$B,'Cadastro e Hi"&amp;"stórico'!$A297)-SUMIFS(Extrato!$H:$H,Extrato!$F:$F,""&lt;=""&amp;HLOOKUP(BF$278,dds!$2:$4,3,FALSE()),Extrato!$G:$G,'Cadastro e Histórico'!$A297))*BF134)))"),0.0)</f>
        <v>0</v>
      </c>
      <c r="BG297" s="448">
        <f>IFERROR(__xludf.DUMMYFUNCTION("ARRAYFORMULA(IF(OR($A297="""",$A297=0),0,IF(TODAY()&gt;EOMONTH(BG$278,0),HLOOKUP(""Close"",GOOGLEFINANCE($A297,""price"",EOMONTH(BG$278,0)),2,FALSE()),(SUMIFS(Extrato!$C:$C,Extrato!$A:$A,""&lt;=""&amp;HLOOKUP(BG$278,dds!$2:$4,3,FALSE()),Extrato!$B:$B,'Cadastro e Hi"&amp;"stórico'!$A297)-SUMIFS(Extrato!$H:$H,Extrato!$F:$F,""&lt;=""&amp;HLOOKUP(BG$278,dds!$2:$4,3,FALSE()),Extrato!$G:$G,'Cadastro e Histórico'!$A297))*BG134)))"),0.0)</f>
        <v>0</v>
      </c>
      <c r="BH297" s="448">
        <f>IFERROR(__xludf.DUMMYFUNCTION("ARRAYFORMULA(IF(OR($A297="""",$A297=0),0,IF(TODAY()&gt;EOMONTH(BH$278,0),HLOOKUP(""Close"",GOOGLEFINANCE($A297,""price"",EOMONTH(BH$278,0)),2,FALSE()),(SUMIFS(Extrato!$C:$C,Extrato!$A:$A,""&lt;=""&amp;HLOOKUP(BH$278,dds!$2:$4,3,FALSE()),Extrato!$B:$B,'Cadastro e Hi"&amp;"stórico'!$A297)-SUMIFS(Extrato!$H:$H,Extrato!$F:$F,""&lt;=""&amp;HLOOKUP(BH$278,dds!$2:$4,3,FALSE()),Extrato!$G:$G,'Cadastro e Histórico'!$A297))*BH134)))"),0.0)</f>
        <v>0</v>
      </c>
      <c r="BI297" s="448">
        <f>IFERROR(__xludf.DUMMYFUNCTION("ARRAYFORMULA(IF(OR($A297="""",$A297=0),0,IF(TODAY()&gt;EOMONTH(BI$278,0),HLOOKUP(""Close"",GOOGLEFINANCE($A297,""price"",EOMONTH(BI$278,0)),2,FALSE()),(SUMIFS(Extrato!$C:$C,Extrato!$A:$A,""&lt;=""&amp;HLOOKUP(BI$278,dds!$2:$4,3,FALSE()),Extrato!$B:$B,'Cadastro e Hi"&amp;"stórico'!$A297)-SUMIFS(Extrato!$H:$H,Extrato!$F:$F,""&lt;=""&amp;HLOOKUP(BI$278,dds!$2:$4,3,FALSE()),Extrato!$G:$G,'Cadastro e Histórico'!$A297))*BI134)))"),0.0)</f>
        <v>0</v>
      </c>
      <c r="BJ297" s="448">
        <f>IFERROR(__xludf.DUMMYFUNCTION("ARRAYFORMULA(IF(OR($A297="""",$A297=0),0,IF(TODAY()&gt;EOMONTH(BJ$278,0),HLOOKUP(""Close"",GOOGLEFINANCE($A297,""price"",EOMONTH(BJ$278,0)),2,FALSE()),(SUMIFS(Extrato!$C:$C,Extrato!$A:$A,""&lt;=""&amp;HLOOKUP(BJ$278,dds!$2:$4,3,FALSE()),Extrato!$B:$B,'Cadastro e Hi"&amp;"stórico'!$A297)-SUMIFS(Extrato!$H:$H,Extrato!$F:$F,""&lt;=""&amp;HLOOKUP(BJ$278,dds!$2:$4,3,FALSE()),Extrato!$G:$G,'Cadastro e Histórico'!$A297))*BJ134)))"),0.0)</f>
        <v>0</v>
      </c>
      <c r="BK297" s="448">
        <f>IFERROR(__xludf.DUMMYFUNCTION("ARRAYFORMULA(IF(OR($A297="""",$A297=0),0,IF(TODAY()&gt;EOMONTH(BK$278,0),HLOOKUP(""Close"",GOOGLEFINANCE($A297,""price"",EOMONTH(BK$278,0)),2,FALSE()),(SUMIFS(Extrato!$C:$C,Extrato!$A:$A,""&lt;=""&amp;HLOOKUP(BK$278,dds!$2:$4,3,FALSE()),Extrato!$B:$B,'Cadastro e Hi"&amp;"stórico'!$A297)-SUMIFS(Extrato!$H:$H,Extrato!$F:$F,""&lt;=""&amp;HLOOKUP(BK$278,dds!$2:$4,3,FALSE()),Extrato!$G:$G,'Cadastro e Histórico'!$A297))*BK134)))"),0.0)</f>
        <v>0</v>
      </c>
      <c r="BL297" s="448">
        <f>IFERROR(__xludf.DUMMYFUNCTION("ARRAYFORMULA(IF(OR($A297="""",$A297=0),0,IF(TODAY()&gt;EOMONTH(BL$278,0),HLOOKUP(""Close"",GOOGLEFINANCE($A297,""price"",EOMONTH(BL$278,0)),2,FALSE()),(SUMIFS(Extrato!$C:$C,Extrato!$A:$A,""&lt;=""&amp;HLOOKUP(BL$278,dds!$2:$4,3,FALSE()),Extrato!$B:$B,'Cadastro e Hi"&amp;"stórico'!$A297)-SUMIFS(Extrato!$H:$H,Extrato!$F:$F,""&lt;=""&amp;HLOOKUP(BL$278,dds!$2:$4,3,FALSE()),Extrato!$G:$G,'Cadastro e Histórico'!$A297))*BL134)))"),0.0)</f>
        <v>0</v>
      </c>
    </row>
    <row r="298" ht="14.25" customHeight="1">
      <c r="A298" s="450"/>
      <c r="B298" s="450"/>
      <c r="C298" s="440" t="str">
        <f t="shared" si="5"/>
        <v/>
      </c>
      <c r="D298" s="446"/>
      <c r="E298" s="448">
        <f>IFERROR(__xludf.DUMMYFUNCTION("ARRAYFORMULA(IF(OR($A298="""",$A298=0),0,IF(TODAY()&gt;EOMONTH(E$278,0),HLOOKUP(""Close"",GOOGLEFINANCE($A298,""price"",EOMONTH(E$278,0)),2,FALSE()),(SUMIFS(Extrato!$C:$C,Extrato!$A:$A,""&lt;=""&amp;HLOOKUP(E$278,dds!$2:$4,3,FALSE()),Extrato!$B:$B,'Cadastro e Histó"&amp;"rico'!$A298)-SUMIFS(Extrato!$H:$H,Extrato!$F:$F,""&lt;=""&amp;HLOOKUP(E$278,dds!$2:$4,3,FALSE()),Extrato!$G:$G,'Cadastro e Histórico'!$A298))*E135)))"),0.0)</f>
        <v>0</v>
      </c>
      <c r="F298" s="448">
        <f>IFERROR(__xludf.DUMMYFUNCTION("ARRAYFORMULA(IF(OR($A298="""",$A298=0),0,IF(TODAY()&gt;EOMONTH(F$278,0),HLOOKUP(""Close"",GOOGLEFINANCE($A298,""price"",EOMONTH(F$278,0)),2,FALSE()),(SUMIFS(Extrato!$C:$C,Extrato!$A:$A,""&lt;=""&amp;HLOOKUP(F$278,dds!$2:$4,3,FALSE()),Extrato!$B:$B,'Cadastro e Histó"&amp;"rico'!$A298)-SUMIFS(Extrato!$H:$H,Extrato!$F:$F,""&lt;=""&amp;HLOOKUP(F$278,dds!$2:$4,3,FALSE()),Extrato!$G:$G,'Cadastro e Histórico'!$A298))*F135)))"),0.0)</f>
        <v>0</v>
      </c>
      <c r="G298" s="448">
        <f>IFERROR(__xludf.DUMMYFUNCTION("ARRAYFORMULA(IF(OR($A298="""",$A298=0),0,IF(TODAY()&gt;EOMONTH(G$278,0),HLOOKUP(""Close"",GOOGLEFINANCE($A298,""price"",EOMONTH(G$278,0)),2,FALSE()),(SUMIFS(Extrato!$C:$C,Extrato!$A:$A,""&lt;=""&amp;HLOOKUP(G$278,dds!$2:$4,3,FALSE()),Extrato!$B:$B,'Cadastro e Histó"&amp;"rico'!$A298)-SUMIFS(Extrato!$H:$H,Extrato!$F:$F,""&lt;=""&amp;HLOOKUP(G$278,dds!$2:$4,3,FALSE()),Extrato!$G:$G,'Cadastro e Histórico'!$A298))*G135)))"),0.0)</f>
        <v>0</v>
      </c>
      <c r="H298" s="448">
        <f>IFERROR(__xludf.DUMMYFUNCTION("ARRAYFORMULA(IF(OR($A298="""",$A298=0),0,IF(TODAY()&gt;EOMONTH(H$278,0),HLOOKUP(""Close"",GOOGLEFINANCE($A298,""price"",EOMONTH(H$278,0)),2,FALSE()),(SUMIFS(Extrato!$C:$C,Extrato!$A:$A,""&lt;=""&amp;HLOOKUP(H$278,dds!$2:$4,3,FALSE()),Extrato!$B:$B,'Cadastro e Histó"&amp;"rico'!$A298)-SUMIFS(Extrato!$H:$H,Extrato!$F:$F,""&lt;=""&amp;HLOOKUP(H$278,dds!$2:$4,3,FALSE()),Extrato!$G:$G,'Cadastro e Histórico'!$A298))*H135)))"),0.0)</f>
        <v>0</v>
      </c>
      <c r="I298" s="448">
        <f>IFERROR(__xludf.DUMMYFUNCTION("ARRAYFORMULA(IF(OR($A298="""",$A298=0),0,IF(TODAY()&gt;EOMONTH(I$278,0),HLOOKUP(""Close"",GOOGLEFINANCE($A298,""price"",EOMONTH(I$278,0)),2,FALSE()),(SUMIFS(Extrato!$C:$C,Extrato!$A:$A,""&lt;=""&amp;HLOOKUP(I$278,dds!$2:$4,3,FALSE()),Extrato!$B:$B,'Cadastro e Histó"&amp;"rico'!$A298)-SUMIFS(Extrato!$H:$H,Extrato!$F:$F,""&lt;=""&amp;HLOOKUP(I$278,dds!$2:$4,3,FALSE()),Extrato!$G:$G,'Cadastro e Histórico'!$A298))*I135)))"),0.0)</f>
        <v>0</v>
      </c>
      <c r="J298" s="448">
        <f>IFERROR(__xludf.DUMMYFUNCTION("ARRAYFORMULA(IF(OR($A298="""",$A298=0),0,IF(TODAY()&gt;EOMONTH(J$278,0),HLOOKUP(""Close"",GOOGLEFINANCE($A298,""price"",EOMONTH(J$278,0)),2,FALSE()),(SUMIFS(Extrato!$C:$C,Extrato!$A:$A,""&lt;=""&amp;HLOOKUP(J$278,dds!$2:$4,3,FALSE()),Extrato!$B:$B,'Cadastro e Histó"&amp;"rico'!$A298)-SUMIFS(Extrato!$H:$H,Extrato!$F:$F,""&lt;=""&amp;HLOOKUP(J$278,dds!$2:$4,3,FALSE()),Extrato!$G:$G,'Cadastro e Histórico'!$A298))*J135)))"),0.0)</f>
        <v>0</v>
      </c>
      <c r="K298" s="448">
        <f>IFERROR(__xludf.DUMMYFUNCTION("ARRAYFORMULA(IF(OR($A298="""",$A298=0),0,IF(TODAY()&gt;EOMONTH(K$278,0),HLOOKUP(""Close"",GOOGLEFINANCE($A298,""price"",EOMONTH(K$278,0)),2,FALSE()),(SUMIFS(Extrato!$C:$C,Extrato!$A:$A,""&lt;=""&amp;HLOOKUP(K$278,dds!$2:$4,3,FALSE()),Extrato!$B:$B,'Cadastro e Histó"&amp;"rico'!$A298)-SUMIFS(Extrato!$H:$H,Extrato!$F:$F,""&lt;=""&amp;HLOOKUP(K$278,dds!$2:$4,3,FALSE()),Extrato!$G:$G,'Cadastro e Histórico'!$A298))*K135)))"),0.0)</f>
        <v>0</v>
      </c>
      <c r="L298" s="448">
        <f>IFERROR(__xludf.DUMMYFUNCTION("ARRAYFORMULA(IF(OR($A298="""",$A298=0),0,IF(TODAY()&gt;EOMONTH(L$278,0),HLOOKUP(""Close"",GOOGLEFINANCE($A298,""price"",EOMONTH(L$278,0)),2,FALSE()),(SUMIFS(Extrato!$C:$C,Extrato!$A:$A,""&lt;=""&amp;HLOOKUP(L$278,dds!$2:$4,3,FALSE()),Extrato!$B:$B,'Cadastro e Histó"&amp;"rico'!$A298)-SUMIFS(Extrato!$H:$H,Extrato!$F:$F,""&lt;=""&amp;HLOOKUP(L$278,dds!$2:$4,3,FALSE()),Extrato!$G:$G,'Cadastro e Histórico'!$A298))*L135)))"),0.0)</f>
        <v>0</v>
      </c>
      <c r="M298" s="448">
        <f>IFERROR(__xludf.DUMMYFUNCTION("ARRAYFORMULA(IF(OR($A298="""",$A298=0),0,IF(TODAY()&gt;EOMONTH(M$278,0),HLOOKUP(""Close"",GOOGLEFINANCE($A298,""price"",EOMONTH(M$278,0)),2,FALSE()),(SUMIFS(Extrato!$C:$C,Extrato!$A:$A,""&lt;=""&amp;HLOOKUP(M$278,dds!$2:$4,3,FALSE()),Extrato!$B:$B,'Cadastro e Histó"&amp;"rico'!$A298)-SUMIFS(Extrato!$H:$H,Extrato!$F:$F,""&lt;=""&amp;HLOOKUP(M$278,dds!$2:$4,3,FALSE()),Extrato!$G:$G,'Cadastro e Histórico'!$A298))*M135)))"),0.0)</f>
        <v>0</v>
      </c>
      <c r="N298" s="448">
        <f>IFERROR(__xludf.DUMMYFUNCTION("ARRAYFORMULA(IF(OR($A298="""",$A298=0),0,IF(TODAY()&gt;EOMONTH(N$278,0),HLOOKUP(""Close"",GOOGLEFINANCE($A298,""price"",EOMONTH(N$278,0)),2,FALSE()),(SUMIFS(Extrato!$C:$C,Extrato!$A:$A,""&lt;=""&amp;HLOOKUP(N$278,dds!$2:$4,3,FALSE()),Extrato!$B:$B,'Cadastro e Histó"&amp;"rico'!$A298)-SUMIFS(Extrato!$H:$H,Extrato!$F:$F,""&lt;=""&amp;HLOOKUP(N$278,dds!$2:$4,3,FALSE()),Extrato!$G:$G,'Cadastro e Histórico'!$A298))*N135)))"),0.0)</f>
        <v>0</v>
      </c>
      <c r="O298" s="448">
        <f>IFERROR(__xludf.DUMMYFUNCTION("ARRAYFORMULA(IF(OR($A298="""",$A298=0),0,IF(TODAY()&gt;EOMONTH(O$278,0),HLOOKUP(""Close"",GOOGLEFINANCE($A298,""price"",EOMONTH(O$278,0)),2,FALSE()),(SUMIFS(Extrato!$C:$C,Extrato!$A:$A,""&lt;=""&amp;HLOOKUP(O$278,dds!$2:$4,3,FALSE()),Extrato!$B:$B,'Cadastro e Histó"&amp;"rico'!$A298)-SUMIFS(Extrato!$H:$H,Extrato!$F:$F,""&lt;=""&amp;HLOOKUP(O$278,dds!$2:$4,3,FALSE()),Extrato!$G:$G,'Cadastro e Histórico'!$A298))*O135)))"),0.0)</f>
        <v>0</v>
      </c>
      <c r="P298" s="448">
        <f>IFERROR(__xludf.DUMMYFUNCTION("ARRAYFORMULA(IF(OR($A298="""",$A298=0),0,IF(TODAY()&gt;EOMONTH(P$278,0),HLOOKUP(""Close"",GOOGLEFINANCE($A298,""price"",EOMONTH(P$278,0)),2,FALSE()),(SUMIFS(Extrato!$C:$C,Extrato!$A:$A,""&lt;=""&amp;HLOOKUP(P$278,dds!$2:$4,3,FALSE()),Extrato!$B:$B,'Cadastro e Histó"&amp;"rico'!$A298)-SUMIFS(Extrato!$H:$H,Extrato!$F:$F,""&lt;=""&amp;HLOOKUP(P$278,dds!$2:$4,3,FALSE()),Extrato!$G:$G,'Cadastro e Histórico'!$A298))*P135)))"),0.0)</f>
        <v>0</v>
      </c>
      <c r="Q298" s="448">
        <f>IFERROR(__xludf.DUMMYFUNCTION("ARRAYFORMULA(IF(OR($A298="""",$A298=0),0,IF(TODAY()&gt;EOMONTH(Q$278,0),HLOOKUP(""Close"",GOOGLEFINANCE($A298,""price"",EOMONTH(Q$278,0)),2,FALSE()),(SUMIFS(Extrato!$C:$C,Extrato!$A:$A,""&lt;=""&amp;HLOOKUP(Q$278,dds!$2:$4,3,FALSE()),Extrato!$B:$B,'Cadastro e Histó"&amp;"rico'!$A298)-SUMIFS(Extrato!$H:$H,Extrato!$F:$F,""&lt;=""&amp;HLOOKUP(Q$278,dds!$2:$4,3,FALSE()),Extrato!$G:$G,'Cadastro e Histórico'!$A298))*Q135)))"),0.0)</f>
        <v>0</v>
      </c>
      <c r="R298" s="448">
        <f>IFERROR(__xludf.DUMMYFUNCTION("ARRAYFORMULA(IF(OR($A298="""",$A298=0),0,IF(TODAY()&gt;EOMONTH(R$278,0),HLOOKUP(""Close"",GOOGLEFINANCE($A298,""price"",EOMONTH(R$278,0)),2,FALSE()),(SUMIFS(Extrato!$C:$C,Extrato!$A:$A,""&lt;=""&amp;HLOOKUP(R$278,dds!$2:$4,3,FALSE()),Extrato!$B:$B,'Cadastro e Histó"&amp;"rico'!$A298)-SUMIFS(Extrato!$H:$H,Extrato!$F:$F,""&lt;=""&amp;HLOOKUP(R$278,dds!$2:$4,3,FALSE()),Extrato!$G:$G,'Cadastro e Histórico'!$A298))*R135)))"),0.0)</f>
        <v>0</v>
      </c>
      <c r="S298" s="448">
        <f>IFERROR(__xludf.DUMMYFUNCTION("ARRAYFORMULA(IF(OR($A298="""",$A298=0),0,IF(TODAY()&gt;EOMONTH(S$278,0),HLOOKUP(""Close"",GOOGLEFINANCE($A298,""price"",EOMONTH(S$278,0)),2,FALSE()),(SUMIFS(Extrato!$C:$C,Extrato!$A:$A,""&lt;=""&amp;HLOOKUP(S$278,dds!$2:$4,3,FALSE()),Extrato!$B:$B,'Cadastro e Histó"&amp;"rico'!$A298)-SUMIFS(Extrato!$H:$H,Extrato!$F:$F,""&lt;=""&amp;HLOOKUP(S$278,dds!$2:$4,3,FALSE()),Extrato!$G:$G,'Cadastro e Histórico'!$A298))*S135)))"),0.0)</f>
        <v>0</v>
      </c>
      <c r="T298" s="448">
        <f>IFERROR(__xludf.DUMMYFUNCTION("ARRAYFORMULA(IF(OR($A298="""",$A298=0),0,IF(TODAY()&gt;EOMONTH(T$278,0),HLOOKUP(""Close"",GOOGLEFINANCE($A298,""price"",EOMONTH(T$278,0)),2,FALSE()),(SUMIFS(Extrato!$C:$C,Extrato!$A:$A,""&lt;=""&amp;HLOOKUP(T$278,dds!$2:$4,3,FALSE()),Extrato!$B:$B,'Cadastro e Histó"&amp;"rico'!$A298)-SUMIFS(Extrato!$H:$H,Extrato!$F:$F,""&lt;=""&amp;HLOOKUP(T$278,dds!$2:$4,3,FALSE()),Extrato!$G:$G,'Cadastro e Histórico'!$A298))*T135)))"),0.0)</f>
        <v>0</v>
      </c>
      <c r="U298" s="448">
        <f>IFERROR(__xludf.DUMMYFUNCTION("ARRAYFORMULA(IF(OR($A298="""",$A298=0),0,IF(TODAY()&gt;EOMONTH(U$278,0),HLOOKUP(""Close"",GOOGLEFINANCE($A298,""price"",EOMONTH(U$278,0)),2,FALSE()),(SUMIFS(Extrato!$C:$C,Extrato!$A:$A,""&lt;=""&amp;HLOOKUP(U$278,dds!$2:$4,3,FALSE()),Extrato!$B:$B,'Cadastro e Histó"&amp;"rico'!$A298)-SUMIFS(Extrato!$H:$H,Extrato!$F:$F,""&lt;=""&amp;HLOOKUP(U$278,dds!$2:$4,3,FALSE()),Extrato!$G:$G,'Cadastro e Histórico'!$A298))*U135)))"),0.0)</f>
        <v>0</v>
      </c>
      <c r="V298" s="448">
        <f>IFERROR(__xludf.DUMMYFUNCTION("ARRAYFORMULA(IF(OR($A298="""",$A298=0),0,IF(TODAY()&gt;EOMONTH(V$278,0),HLOOKUP(""Close"",GOOGLEFINANCE($A298,""price"",EOMONTH(V$278,0)),2,FALSE()),(SUMIFS(Extrato!$C:$C,Extrato!$A:$A,""&lt;=""&amp;HLOOKUP(V$278,dds!$2:$4,3,FALSE()),Extrato!$B:$B,'Cadastro e Histó"&amp;"rico'!$A298)-SUMIFS(Extrato!$H:$H,Extrato!$F:$F,""&lt;=""&amp;HLOOKUP(V$278,dds!$2:$4,3,FALSE()),Extrato!$G:$G,'Cadastro e Histórico'!$A298))*V135)))"),0.0)</f>
        <v>0</v>
      </c>
      <c r="W298" s="448">
        <f>IFERROR(__xludf.DUMMYFUNCTION("ARRAYFORMULA(IF(OR($A298="""",$A298=0),0,IF(TODAY()&gt;EOMONTH(W$278,0),HLOOKUP(""Close"",GOOGLEFINANCE($A298,""price"",EOMONTH(W$278,0)),2,FALSE()),(SUMIFS(Extrato!$C:$C,Extrato!$A:$A,""&lt;=""&amp;HLOOKUP(W$278,dds!$2:$4,3,FALSE()),Extrato!$B:$B,'Cadastro e Histó"&amp;"rico'!$A298)-SUMIFS(Extrato!$H:$H,Extrato!$F:$F,""&lt;=""&amp;HLOOKUP(W$278,dds!$2:$4,3,FALSE()),Extrato!$G:$G,'Cadastro e Histórico'!$A298))*W135)))"),0.0)</f>
        <v>0</v>
      </c>
      <c r="X298" s="448">
        <f>IFERROR(__xludf.DUMMYFUNCTION("ARRAYFORMULA(IF(OR($A298="""",$A298=0),0,IF(TODAY()&gt;EOMONTH(X$278,0),HLOOKUP(""Close"",GOOGLEFINANCE($A298,""price"",EOMONTH(X$278,0)),2,FALSE()),(SUMIFS(Extrato!$C:$C,Extrato!$A:$A,""&lt;=""&amp;HLOOKUP(X$278,dds!$2:$4,3,FALSE()),Extrato!$B:$B,'Cadastro e Histó"&amp;"rico'!$A298)-SUMIFS(Extrato!$H:$H,Extrato!$F:$F,""&lt;=""&amp;HLOOKUP(X$278,dds!$2:$4,3,FALSE()),Extrato!$G:$G,'Cadastro e Histórico'!$A298))*X135)))"),0.0)</f>
        <v>0</v>
      </c>
      <c r="Y298" s="448">
        <f>IFERROR(__xludf.DUMMYFUNCTION("ARRAYFORMULA(IF(OR($A298="""",$A298=0),0,IF(TODAY()&gt;EOMONTH(Y$278,0),HLOOKUP(""Close"",GOOGLEFINANCE($A298,""price"",EOMONTH(Y$278,0)),2,FALSE()),(SUMIFS(Extrato!$C:$C,Extrato!$A:$A,""&lt;=""&amp;HLOOKUP(Y$278,dds!$2:$4,3,FALSE()),Extrato!$B:$B,'Cadastro e Histó"&amp;"rico'!$A298)-SUMIFS(Extrato!$H:$H,Extrato!$F:$F,""&lt;=""&amp;HLOOKUP(Y$278,dds!$2:$4,3,FALSE()),Extrato!$G:$G,'Cadastro e Histórico'!$A298))*Y135)))"),0.0)</f>
        <v>0</v>
      </c>
      <c r="Z298" s="448">
        <f>IFERROR(__xludf.DUMMYFUNCTION("ARRAYFORMULA(IF(OR($A298="""",$A298=0),0,IF(TODAY()&gt;EOMONTH(Z$278,0),HLOOKUP(""Close"",GOOGLEFINANCE($A298,""price"",EOMONTH(Z$278,0)),2,FALSE()),(SUMIFS(Extrato!$C:$C,Extrato!$A:$A,""&lt;=""&amp;HLOOKUP(Z$278,dds!$2:$4,3,FALSE()),Extrato!$B:$B,'Cadastro e Histó"&amp;"rico'!$A298)-SUMIFS(Extrato!$H:$H,Extrato!$F:$F,""&lt;=""&amp;HLOOKUP(Z$278,dds!$2:$4,3,FALSE()),Extrato!$G:$G,'Cadastro e Histórico'!$A298))*Z135)))"),0.0)</f>
        <v>0</v>
      </c>
      <c r="AA298" s="448">
        <f>IFERROR(__xludf.DUMMYFUNCTION("ARRAYFORMULA(IF(OR($A298="""",$A298=0),0,IF(TODAY()&gt;EOMONTH(AA$278,0),HLOOKUP(""Close"",GOOGLEFINANCE($A298,""price"",EOMONTH(AA$278,0)),2,FALSE()),(SUMIFS(Extrato!$C:$C,Extrato!$A:$A,""&lt;=""&amp;HLOOKUP(AA$278,dds!$2:$4,3,FALSE()),Extrato!$B:$B,'Cadastro e Hi"&amp;"stórico'!$A298)-SUMIFS(Extrato!$H:$H,Extrato!$F:$F,""&lt;=""&amp;HLOOKUP(AA$278,dds!$2:$4,3,FALSE()),Extrato!$G:$G,'Cadastro e Histórico'!$A298))*AA135)))"),0.0)</f>
        <v>0</v>
      </c>
      <c r="AB298" s="448">
        <f>IFERROR(__xludf.DUMMYFUNCTION("ARRAYFORMULA(IF(OR($A298="""",$A298=0),0,IF(TODAY()&gt;EOMONTH(AB$278,0),HLOOKUP(""Close"",GOOGLEFINANCE($A298,""price"",EOMONTH(AB$278,0)),2,FALSE()),(SUMIFS(Extrato!$C:$C,Extrato!$A:$A,""&lt;=""&amp;HLOOKUP(AB$278,dds!$2:$4,3,FALSE()),Extrato!$B:$B,'Cadastro e Hi"&amp;"stórico'!$A298)-SUMIFS(Extrato!$H:$H,Extrato!$F:$F,""&lt;=""&amp;HLOOKUP(AB$278,dds!$2:$4,3,FALSE()),Extrato!$G:$G,'Cadastro e Histórico'!$A298))*AB135)))"),0.0)</f>
        <v>0</v>
      </c>
      <c r="AC298" s="448">
        <f>IFERROR(__xludf.DUMMYFUNCTION("ARRAYFORMULA(IF(OR($A298="""",$A298=0),0,IF(TODAY()&gt;EOMONTH(AC$278,0),HLOOKUP(""Close"",GOOGLEFINANCE($A298,""price"",EOMONTH(AC$278,0)),2,FALSE()),(SUMIFS(Extrato!$C:$C,Extrato!$A:$A,""&lt;=""&amp;HLOOKUP(AC$278,dds!$2:$4,3,FALSE()),Extrato!$B:$B,'Cadastro e Hi"&amp;"stórico'!$A298)-SUMIFS(Extrato!$H:$H,Extrato!$F:$F,""&lt;=""&amp;HLOOKUP(AC$278,dds!$2:$4,3,FALSE()),Extrato!$G:$G,'Cadastro e Histórico'!$A298))*AC135)))"),0.0)</f>
        <v>0</v>
      </c>
      <c r="AD298" s="448">
        <f>IFERROR(__xludf.DUMMYFUNCTION("ARRAYFORMULA(IF(OR($A298="""",$A298=0),0,IF(TODAY()&gt;EOMONTH(AD$278,0),HLOOKUP(""Close"",GOOGLEFINANCE($A298,""price"",EOMONTH(AD$278,0)),2,FALSE()),(SUMIFS(Extrato!$C:$C,Extrato!$A:$A,""&lt;=""&amp;HLOOKUP(AD$278,dds!$2:$4,3,FALSE()),Extrato!$B:$B,'Cadastro e Hi"&amp;"stórico'!$A298)-SUMIFS(Extrato!$H:$H,Extrato!$F:$F,""&lt;=""&amp;HLOOKUP(AD$278,dds!$2:$4,3,FALSE()),Extrato!$G:$G,'Cadastro e Histórico'!$A298))*AD135)))"),0.0)</f>
        <v>0</v>
      </c>
      <c r="AE298" s="448">
        <f>IFERROR(__xludf.DUMMYFUNCTION("ARRAYFORMULA(IF(OR($A298="""",$A298=0),0,IF(TODAY()&gt;EOMONTH(AE$278,0),HLOOKUP(""Close"",GOOGLEFINANCE($A298,""price"",EOMONTH(AE$278,0)),2,FALSE()),(SUMIFS(Extrato!$C:$C,Extrato!$A:$A,""&lt;=""&amp;HLOOKUP(AE$278,dds!$2:$4,3,FALSE()),Extrato!$B:$B,'Cadastro e Hi"&amp;"stórico'!$A298)-SUMIFS(Extrato!$H:$H,Extrato!$F:$F,""&lt;=""&amp;HLOOKUP(AE$278,dds!$2:$4,3,FALSE()),Extrato!$G:$G,'Cadastro e Histórico'!$A298))*AE135)))"),0.0)</f>
        <v>0</v>
      </c>
      <c r="AF298" s="448">
        <f>IFERROR(__xludf.DUMMYFUNCTION("ARRAYFORMULA(IF(OR($A298="""",$A298=0),0,IF(TODAY()&gt;EOMONTH(AF$278,0),HLOOKUP(""Close"",GOOGLEFINANCE($A298,""price"",EOMONTH(AF$278,0)),2,FALSE()),(SUMIFS(Extrato!$C:$C,Extrato!$A:$A,""&lt;=""&amp;HLOOKUP(AF$278,dds!$2:$4,3,FALSE()),Extrato!$B:$B,'Cadastro e Hi"&amp;"stórico'!$A298)-SUMIFS(Extrato!$H:$H,Extrato!$F:$F,""&lt;=""&amp;HLOOKUP(AF$278,dds!$2:$4,3,FALSE()),Extrato!$G:$G,'Cadastro e Histórico'!$A298))*AF135)))"),0.0)</f>
        <v>0</v>
      </c>
      <c r="AG298" s="448">
        <f>IFERROR(__xludf.DUMMYFUNCTION("ARRAYFORMULA(IF(OR($A298="""",$A298=0),0,IF(TODAY()&gt;EOMONTH(AG$278,0),HLOOKUP(""Close"",GOOGLEFINANCE($A298,""price"",EOMONTH(AG$278,0)),2,FALSE()),(SUMIFS(Extrato!$C:$C,Extrato!$A:$A,""&lt;=""&amp;HLOOKUP(AG$278,dds!$2:$4,3,FALSE()),Extrato!$B:$B,'Cadastro e Hi"&amp;"stórico'!$A298)-SUMIFS(Extrato!$H:$H,Extrato!$F:$F,""&lt;=""&amp;HLOOKUP(AG$278,dds!$2:$4,3,FALSE()),Extrato!$G:$G,'Cadastro e Histórico'!$A298))*AG135)))"),0.0)</f>
        <v>0</v>
      </c>
      <c r="AH298" s="448">
        <f>IFERROR(__xludf.DUMMYFUNCTION("ARRAYFORMULA(IF(OR($A298="""",$A298=0),0,IF(TODAY()&gt;EOMONTH(AH$278,0),HLOOKUP(""Close"",GOOGLEFINANCE($A298,""price"",EOMONTH(AH$278,0)),2,FALSE()),(SUMIFS(Extrato!$C:$C,Extrato!$A:$A,""&lt;=""&amp;HLOOKUP(AH$278,dds!$2:$4,3,FALSE()),Extrato!$B:$B,'Cadastro e Hi"&amp;"stórico'!$A298)-SUMIFS(Extrato!$H:$H,Extrato!$F:$F,""&lt;=""&amp;HLOOKUP(AH$278,dds!$2:$4,3,FALSE()),Extrato!$G:$G,'Cadastro e Histórico'!$A298))*AH135)))"),0.0)</f>
        <v>0</v>
      </c>
      <c r="AI298" s="448">
        <f>IFERROR(__xludf.DUMMYFUNCTION("ARRAYFORMULA(IF(OR($A298="""",$A298=0),0,IF(TODAY()&gt;EOMONTH(AI$278,0),HLOOKUP(""Close"",GOOGLEFINANCE($A298,""price"",EOMONTH(AI$278,0)),2,FALSE()),(SUMIFS(Extrato!$C:$C,Extrato!$A:$A,""&lt;=""&amp;HLOOKUP(AI$278,dds!$2:$4,3,FALSE()),Extrato!$B:$B,'Cadastro e Hi"&amp;"stórico'!$A298)-SUMIFS(Extrato!$H:$H,Extrato!$F:$F,""&lt;=""&amp;HLOOKUP(AI$278,dds!$2:$4,3,FALSE()),Extrato!$G:$G,'Cadastro e Histórico'!$A298))*AI135)))"),0.0)</f>
        <v>0</v>
      </c>
      <c r="AJ298" s="448">
        <f>IFERROR(__xludf.DUMMYFUNCTION("ARRAYFORMULA(IF(OR($A298="""",$A298=0),0,IF(TODAY()&gt;EOMONTH(AJ$278,0),HLOOKUP(""Close"",GOOGLEFINANCE($A298,""price"",EOMONTH(AJ$278,0)),2,FALSE()),(SUMIFS(Extrato!$C:$C,Extrato!$A:$A,""&lt;=""&amp;HLOOKUP(AJ$278,dds!$2:$4,3,FALSE()),Extrato!$B:$B,'Cadastro e Hi"&amp;"stórico'!$A298)-SUMIFS(Extrato!$H:$H,Extrato!$F:$F,""&lt;=""&amp;HLOOKUP(AJ$278,dds!$2:$4,3,FALSE()),Extrato!$G:$G,'Cadastro e Histórico'!$A298))*AJ135)))"),0.0)</f>
        <v>0</v>
      </c>
      <c r="AK298" s="448">
        <f>IFERROR(__xludf.DUMMYFUNCTION("ARRAYFORMULA(IF(OR($A298="""",$A298=0),0,IF(TODAY()&gt;EOMONTH(AK$278,0),HLOOKUP(""Close"",GOOGLEFINANCE($A298,""price"",EOMONTH(AK$278,0)),2,FALSE()),(SUMIFS(Extrato!$C:$C,Extrato!$A:$A,""&lt;=""&amp;HLOOKUP(AK$278,dds!$2:$4,3,FALSE()),Extrato!$B:$B,'Cadastro e Hi"&amp;"stórico'!$A298)-SUMIFS(Extrato!$H:$H,Extrato!$F:$F,""&lt;=""&amp;HLOOKUP(AK$278,dds!$2:$4,3,FALSE()),Extrato!$G:$G,'Cadastro e Histórico'!$A298))*AK135)))"),0.0)</f>
        <v>0</v>
      </c>
      <c r="AL298" s="448">
        <f>IFERROR(__xludf.DUMMYFUNCTION("ARRAYFORMULA(IF(OR($A298="""",$A298=0),0,IF(TODAY()&gt;EOMONTH(AL$278,0),HLOOKUP(""Close"",GOOGLEFINANCE($A298,""price"",EOMONTH(AL$278,0)),2,FALSE()),(SUMIFS(Extrato!$C:$C,Extrato!$A:$A,""&lt;=""&amp;HLOOKUP(AL$278,dds!$2:$4,3,FALSE()),Extrato!$B:$B,'Cadastro e Hi"&amp;"stórico'!$A298)-SUMIFS(Extrato!$H:$H,Extrato!$F:$F,""&lt;=""&amp;HLOOKUP(AL$278,dds!$2:$4,3,FALSE()),Extrato!$G:$G,'Cadastro e Histórico'!$A298))*AL135)))"),0.0)</f>
        <v>0</v>
      </c>
      <c r="AM298" s="448">
        <f>IFERROR(__xludf.DUMMYFUNCTION("ARRAYFORMULA(IF(OR($A298="""",$A298=0),0,IF(TODAY()&gt;EOMONTH(AM$278,0),HLOOKUP(""Close"",GOOGLEFINANCE($A298,""price"",EOMONTH(AM$278,0)),2,FALSE()),(SUMIFS(Extrato!$C:$C,Extrato!$A:$A,""&lt;=""&amp;HLOOKUP(AM$278,dds!$2:$4,3,FALSE()),Extrato!$B:$B,'Cadastro e Hi"&amp;"stórico'!$A298)-SUMIFS(Extrato!$H:$H,Extrato!$F:$F,""&lt;=""&amp;HLOOKUP(AM$278,dds!$2:$4,3,FALSE()),Extrato!$G:$G,'Cadastro e Histórico'!$A298))*AM135)))"),0.0)</f>
        <v>0</v>
      </c>
      <c r="AN298" s="448">
        <f>IFERROR(__xludf.DUMMYFUNCTION("ARRAYFORMULA(IF(OR($A298="""",$A298=0),0,IF(TODAY()&gt;EOMONTH(AN$278,0),HLOOKUP(""Close"",GOOGLEFINANCE($A298,""price"",EOMONTH(AN$278,0)),2,FALSE()),(SUMIFS(Extrato!$C:$C,Extrato!$A:$A,""&lt;=""&amp;HLOOKUP(AN$278,dds!$2:$4,3,FALSE()),Extrato!$B:$B,'Cadastro e Hi"&amp;"stórico'!$A298)-SUMIFS(Extrato!$H:$H,Extrato!$F:$F,""&lt;=""&amp;HLOOKUP(AN$278,dds!$2:$4,3,FALSE()),Extrato!$G:$G,'Cadastro e Histórico'!$A298))*AN135)))"),0.0)</f>
        <v>0</v>
      </c>
      <c r="AO298" s="448">
        <f>IFERROR(__xludf.DUMMYFUNCTION("ARRAYFORMULA(IF(OR($A298="""",$A298=0),0,IF(TODAY()&gt;EOMONTH(AO$278,0),HLOOKUP(""Close"",GOOGLEFINANCE($A298,""price"",EOMONTH(AO$278,0)),2,FALSE()),(SUMIFS(Extrato!$C:$C,Extrato!$A:$A,""&lt;=""&amp;HLOOKUP(AO$278,dds!$2:$4,3,FALSE()),Extrato!$B:$B,'Cadastro e Hi"&amp;"stórico'!$A298)-SUMIFS(Extrato!$H:$H,Extrato!$F:$F,""&lt;=""&amp;HLOOKUP(AO$278,dds!$2:$4,3,FALSE()),Extrato!$G:$G,'Cadastro e Histórico'!$A298))*AO135)))"),0.0)</f>
        <v>0</v>
      </c>
      <c r="AP298" s="448">
        <f>IFERROR(__xludf.DUMMYFUNCTION("ARRAYFORMULA(IF(OR($A298="""",$A298=0),0,IF(TODAY()&gt;EOMONTH(AP$278,0),HLOOKUP(""Close"",GOOGLEFINANCE($A298,""price"",EOMONTH(AP$278,0)),2,FALSE()),(SUMIFS(Extrato!$C:$C,Extrato!$A:$A,""&lt;=""&amp;HLOOKUP(AP$278,dds!$2:$4,3,FALSE()),Extrato!$B:$B,'Cadastro e Hi"&amp;"stórico'!$A298)-SUMIFS(Extrato!$H:$H,Extrato!$F:$F,""&lt;=""&amp;HLOOKUP(AP$278,dds!$2:$4,3,FALSE()),Extrato!$G:$G,'Cadastro e Histórico'!$A298))*AP135)))"),0.0)</f>
        <v>0</v>
      </c>
      <c r="AQ298" s="448">
        <f>IFERROR(__xludf.DUMMYFUNCTION("ARRAYFORMULA(IF(OR($A298="""",$A298=0),0,IF(TODAY()&gt;EOMONTH(AQ$278,0),HLOOKUP(""Close"",GOOGLEFINANCE($A298,""price"",EOMONTH(AQ$278,0)),2,FALSE()),(SUMIFS(Extrato!$C:$C,Extrato!$A:$A,""&lt;=""&amp;HLOOKUP(AQ$278,dds!$2:$4,3,FALSE()),Extrato!$B:$B,'Cadastro e Hi"&amp;"stórico'!$A298)-SUMIFS(Extrato!$H:$H,Extrato!$F:$F,""&lt;=""&amp;HLOOKUP(AQ$278,dds!$2:$4,3,FALSE()),Extrato!$G:$G,'Cadastro e Histórico'!$A298))*AQ135)))"),0.0)</f>
        <v>0</v>
      </c>
      <c r="AR298" s="448">
        <f>IFERROR(__xludf.DUMMYFUNCTION("ARRAYFORMULA(IF(OR($A298="""",$A298=0),0,IF(TODAY()&gt;EOMONTH(AR$278,0),HLOOKUP(""Close"",GOOGLEFINANCE($A298,""price"",EOMONTH(AR$278,0)),2,FALSE()),(SUMIFS(Extrato!$C:$C,Extrato!$A:$A,""&lt;=""&amp;HLOOKUP(AR$278,dds!$2:$4,3,FALSE()),Extrato!$B:$B,'Cadastro e Hi"&amp;"stórico'!$A298)-SUMIFS(Extrato!$H:$H,Extrato!$F:$F,""&lt;=""&amp;HLOOKUP(AR$278,dds!$2:$4,3,FALSE()),Extrato!$G:$G,'Cadastro e Histórico'!$A298))*AR135)))"),0.0)</f>
        <v>0</v>
      </c>
      <c r="AS298" s="448">
        <f>IFERROR(__xludf.DUMMYFUNCTION("ARRAYFORMULA(IF(OR($A298="""",$A298=0),0,IF(TODAY()&gt;EOMONTH(AS$278,0),HLOOKUP(""Close"",GOOGLEFINANCE($A298,""price"",EOMONTH(AS$278,0)),2,FALSE()),(SUMIFS(Extrato!$C:$C,Extrato!$A:$A,""&lt;=""&amp;HLOOKUP(AS$278,dds!$2:$4,3,FALSE()),Extrato!$B:$B,'Cadastro e Hi"&amp;"stórico'!$A298)-SUMIFS(Extrato!$H:$H,Extrato!$F:$F,""&lt;=""&amp;HLOOKUP(AS$278,dds!$2:$4,3,FALSE()),Extrato!$G:$G,'Cadastro e Histórico'!$A298))*AS135)))"),0.0)</f>
        <v>0</v>
      </c>
      <c r="AT298" s="448">
        <f>IFERROR(__xludf.DUMMYFUNCTION("ARRAYFORMULA(IF(OR($A298="""",$A298=0),0,IF(TODAY()&gt;EOMONTH(AT$278,0),HLOOKUP(""Close"",GOOGLEFINANCE($A298,""price"",EOMONTH(AT$278,0)),2,FALSE()),(SUMIFS(Extrato!$C:$C,Extrato!$A:$A,""&lt;=""&amp;HLOOKUP(AT$278,dds!$2:$4,3,FALSE()),Extrato!$B:$B,'Cadastro e Hi"&amp;"stórico'!$A298)-SUMIFS(Extrato!$H:$H,Extrato!$F:$F,""&lt;=""&amp;HLOOKUP(AT$278,dds!$2:$4,3,FALSE()),Extrato!$G:$G,'Cadastro e Histórico'!$A298))*AT135)))"),0.0)</f>
        <v>0</v>
      </c>
      <c r="AU298" s="448">
        <f>IFERROR(__xludf.DUMMYFUNCTION("ARRAYFORMULA(IF(OR($A298="""",$A298=0),0,IF(TODAY()&gt;EOMONTH(AU$278,0),HLOOKUP(""Close"",GOOGLEFINANCE($A298,""price"",EOMONTH(AU$278,0)),2,FALSE()),(SUMIFS(Extrato!$C:$C,Extrato!$A:$A,""&lt;=""&amp;HLOOKUP(AU$278,dds!$2:$4,3,FALSE()),Extrato!$B:$B,'Cadastro e Hi"&amp;"stórico'!$A298)-SUMIFS(Extrato!$H:$H,Extrato!$F:$F,""&lt;=""&amp;HLOOKUP(AU$278,dds!$2:$4,3,FALSE()),Extrato!$G:$G,'Cadastro e Histórico'!$A298))*AU135)))"),0.0)</f>
        <v>0</v>
      </c>
      <c r="AV298" s="448">
        <f>IFERROR(__xludf.DUMMYFUNCTION("ARRAYFORMULA(IF(OR($A298="""",$A298=0),0,IF(TODAY()&gt;EOMONTH(AV$278,0),HLOOKUP(""Close"",GOOGLEFINANCE($A298,""price"",EOMONTH(AV$278,0)),2,FALSE()),(SUMIFS(Extrato!$C:$C,Extrato!$A:$A,""&lt;=""&amp;HLOOKUP(AV$278,dds!$2:$4,3,FALSE()),Extrato!$B:$B,'Cadastro e Hi"&amp;"stórico'!$A298)-SUMIFS(Extrato!$H:$H,Extrato!$F:$F,""&lt;=""&amp;HLOOKUP(AV$278,dds!$2:$4,3,FALSE()),Extrato!$G:$G,'Cadastro e Histórico'!$A298))*AV135)))"),0.0)</f>
        <v>0</v>
      </c>
      <c r="AW298" s="448">
        <f>IFERROR(__xludf.DUMMYFUNCTION("ARRAYFORMULA(IF(OR($A298="""",$A298=0),0,IF(TODAY()&gt;EOMONTH(AW$278,0),HLOOKUP(""Close"",GOOGLEFINANCE($A298,""price"",EOMONTH(AW$278,0)),2,FALSE()),(SUMIFS(Extrato!$C:$C,Extrato!$A:$A,""&lt;=""&amp;HLOOKUP(AW$278,dds!$2:$4,3,FALSE()),Extrato!$B:$B,'Cadastro e Hi"&amp;"stórico'!$A298)-SUMIFS(Extrato!$H:$H,Extrato!$F:$F,""&lt;=""&amp;HLOOKUP(AW$278,dds!$2:$4,3,FALSE()),Extrato!$G:$G,'Cadastro e Histórico'!$A298))*AW135)))"),0.0)</f>
        <v>0</v>
      </c>
      <c r="AX298" s="448">
        <f>IFERROR(__xludf.DUMMYFUNCTION("ARRAYFORMULA(IF(OR($A298="""",$A298=0),0,IF(TODAY()&gt;EOMONTH(AX$278,0),HLOOKUP(""Close"",GOOGLEFINANCE($A298,""price"",EOMONTH(AX$278,0)),2,FALSE()),(SUMIFS(Extrato!$C:$C,Extrato!$A:$A,""&lt;=""&amp;HLOOKUP(AX$278,dds!$2:$4,3,FALSE()),Extrato!$B:$B,'Cadastro e Hi"&amp;"stórico'!$A298)-SUMIFS(Extrato!$H:$H,Extrato!$F:$F,""&lt;=""&amp;HLOOKUP(AX$278,dds!$2:$4,3,FALSE()),Extrato!$G:$G,'Cadastro e Histórico'!$A298))*AX135)))"),0.0)</f>
        <v>0</v>
      </c>
      <c r="AY298" s="448">
        <f>IFERROR(__xludf.DUMMYFUNCTION("ARRAYFORMULA(IF(OR($A298="""",$A298=0),0,IF(TODAY()&gt;EOMONTH(AY$278,0),HLOOKUP(""Close"",GOOGLEFINANCE($A298,""price"",EOMONTH(AY$278,0)),2,FALSE()),(SUMIFS(Extrato!$C:$C,Extrato!$A:$A,""&lt;=""&amp;HLOOKUP(AY$278,dds!$2:$4,3,FALSE()),Extrato!$B:$B,'Cadastro e Hi"&amp;"stórico'!$A298)-SUMIFS(Extrato!$H:$H,Extrato!$F:$F,""&lt;=""&amp;HLOOKUP(AY$278,dds!$2:$4,3,FALSE()),Extrato!$G:$G,'Cadastro e Histórico'!$A298))*AY135)))"),0.0)</f>
        <v>0</v>
      </c>
      <c r="AZ298" s="448">
        <f>IFERROR(__xludf.DUMMYFUNCTION("ARRAYFORMULA(IF(OR($A298="""",$A298=0),0,IF(TODAY()&gt;EOMONTH(AZ$278,0),HLOOKUP(""Close"",GOOGLEFINANCE($A298,""price"",EOMONTH(AZ$278,0)),2,FALSE()),(SUMIFS(Extrato!$C:$C,Extrato!$A:$A,""&lt;=""&amp;HLOOKUP(AZ$278,dds!$2:$4,3,FALSE()),Extrato!$B:$B,'Cadastro e Hi"&amp;"stórico'!$A298)-SUMIFS(Extrato!$H:$H,Extrato!$F:$F,""&lt;=""&amp;HLOOKUP(AZ$278,dds!$2:$4,3,FALSE()),Extrato!$G:$G,'Cadastro e Histórico'!$A298))*AZ135)))"),0.0)</f>
        <v>0</v>
      </c>
      <c r="BA298" s="448">
        <f>IFERROR(__xludf.DUMMYFUNCTION("ARRAYFORMULA(IF(OR($A298="""",$A298=0),0,IF(TODAY()&gt;EOMONTH(BA$278,0),HLOOKUP(""Close"",GOOGLEFINANCE($A298,""price"",EOMONTH(BA$278,0)),2,FALSE()),(SUMIFS(Extrato!$C:$C,Extrato!$A:$A,""&lt;=""&amp;HLOOKUP(BA$278,dds!$2:$4,3,FALSE()),Extrato!$B:$B,'Cadastro e Hi"&amp;"stórico'!$A298)-SUMIFS(Extrato!$H:$H,Extrato!$F:$F,""&lt;=""&amp;HLOOKUP(BA$278,dds!$2:$4,3,FALSE()),Extrato!$G:$G,'Cadastro e Histórico'!$A298))*BA135)))"),0.0)</f>
        <v>0</v>
      </c>
      <c r="BB298" s="448">
        <f>IFERROR(__xludf.DUMMYFUNCTION("ARRAYFORMULA(IF(OR($A298="""",$A298=0),0,IF(TODAY()&gt;EOMONTH(BB$278,0),HLOOKUP(""Close"",GOOGLEFINANCE($A298,""price"",EOMONTH(BB$278,0)),2,FALSE()),(SUMIFS(Extrato!$C:$C,Extrato!$A:$A,""&lt;=""&amp;HLOOKUP(BB$278,dds!$2:$4,3,FALSE()),Extrato!$B:$B,'Cadastro e Hi"&amp;"stórico'!$A298)-SUMIFS(Extrato!$H:$H,Extrato!$F:$F,""&lt;=""&amp;HLOOKUP(BB$278,dds!$2:$4,3,FALSE()),Extrato!$G:$G,'Cadastro e Histórico'!$A298))*BB135)))"),0.0)</f>
        <v>0</v>
      </c>
      <c r="BC298" s="448">
        <f>IFERROR(__xludf.DUMMYFUNCTION("ARRAYFORMULA(IF(OR($A298="""",$A298=0),0,IF(TODAY()&gt;EOMONTH(BC$278,0),HLOOKUP(""Close"",GOOGLEFINANCE($A298,""price"",EOMONTH(BC$278,0)),2,FALSE()),(SUMIFS(Extrato!$C:$C,Extrato!$A:$A,""&lt;=""&amp;HLOOKUP(BC$278,dds!$2:$4,3,FALSE()),Extrato!$B:$B,'Cadastro e Hi"&amp;"stórico'!$A298)-SUMIFS(Extrato!$H:$H,Extrato!$F:$F,""&lt;=""&amp;HLOOKUP(BC$278,dds!$2:$4,3,FALSE()),Extrato!$G:$G,'Cadastro e Histórico'!$A298))*BC135)))"),0.0)</f>
        <v>0</v>
      </c>
      <c r="BD298" s="448">
        <f>IFERROR(__xludf.DUMMYFUNCTION("ARRAYFORMULA(IF(OR($A298="""",$A298=0),0,IF(TODAY()&gt;EOMONTH(BD$278,0),HLOOKUP(""Close"",GOOGLEFINANCE($A298,""price"",EOMONTH(BD$278,0)),2,FALSE()),(SUMIFS(Extrato!$C:$C,Extrato!$A:$A,""&lt;=""&amp;HLOOKUP(BD$278,dds!$2:$4,3,FALSE()),Extrato!$B:$B,'Cadastro e Hi"&amp;"stórico'!$A298)-SUMIFS(Extrato!$H:$H,Extrato!$F:$F,""&lt;=""&amp;HLOOKUP(BD$278,dds!$2:$4,3,FALSE()),Extrato!$G:$G,'Cadastro e Histórico'!$A298))*BD135)))"),0.0)</f>
        <v>0</v>
      </c>
      <c r="BE298" s="448">
        <f>IFERROR(__xludf.DUMMYFUNCTION("ARRAYFORMULA(IF(OR($A298="""",$A298=0),0,IF(TODAY()&gt;EOMONTH(BE$278,0),HLOOKUP(""Close"",GOOGLEFINANCE($A298,""price"",EOMONTH(BE$278,0)),2,FALSE()),(SUMIFS(Extrato!$C:$C,Extrato!$A:$A,""&lt;=""&amp;HLOOKUP(BE$278,dds!$2:$4,3,FALSE()),Extrato!$B:$B,'Cadastro e Hi"&amp;"stórico'!$A298)-SUMIFS(Extrato!$H:$H,Extrato!$F:$F,""&lt;=""&amp;HLOOKUP(BE$278,dds!$2:$4,3,FALSE()),Extrato!$G:$G,'Cadastro e Histórico'!$A298))*BE135)))"),0.0)</f>
        <v>0</v>
      </c>
      <c r="BF298" s="448">
        <f>IFERROR(__xludf.DUMMYFUNCTION("ARRAYFORMULA(IF(OR($A298="""",$A298=0),0,IF(TODAY()&gt;EOMONTH(BF$278,0),HLOOKUP(""Close"",GOOGLEFINANCE($A298,""price"",EOMONTH(BF$278,0)),2,FALSE()),(SUMIFS(Extrato!$C:$C,Extrato!$A:$A,""&lt;=""&amp;HLOOKUP(BF$278,dds!$2:$4,3,FALSE()),Extrato!$B:$B,'Cadastro e Hi"&amp;"stórico'!$A298)-SUMIFS(Extrato!$H:$H,Extrato!$F:$F,""&lt;=""&amp;HLOOKUP(BF$278,dds!$2:$4,3,FALSE()),Extrato!$G:$G,'Cadastro e Histórico'!$A298))*BF135)))"),0.0)</f>
        <v>0</v>
      </c>
      <c r="BG298" s="448">
        <f>IFERROR(__xludf.DUMMYFUNCTION("ARRAYFORMULA(IF(OR($A298="""",$A298=0),0,IF(TODAY()&gt;EOMONTH(BG$278,0),HLOOKUP(""Close"",GOOGLEFINANCE($A298,""price"",EOMONTH(BG$278,0)),2,FALSE()),(SUMIFS(Extrato!$C:$C,Extrato!$A:$A,""&lt;=""&amp;HLOOKUP(BG$278,dds!$2:$4,3,FALSE()),Extrato!$B:$B,'Cadastro e Hi"&amp;"stórico'!$A298)-SUMIFS(Extrato!$H:$H,Extrato!$F:$F,""&lt;=""&amp;HLOOKUP(BG$278,dds!$2:$4,3,FALSE()),Extrato!$G:$G,'Cadastro e Histórico'!$A298))*BG135)))"),0.0)</f>
        <v>0</v>
      </c>
      <c r="BH298" s="448">
        <f>IFERROR(__xludf.DUMMYFUNCTION("ARRAYFORMULA(IF(OR($A298="""",$A298=0),0,IF(TODAY()&gt;EOMONTH(BH$278,0),HLOOKUP(""Close"",GOOGLEFINANCE($A298,""price"",EOMONTH(BH$278,0)),2,FALSE()),(SUMIFS(Extrato!$C:$C,Extrato!$A:$A,""&lt;=""&amp;HLOOKUP(BH$278,dds!$2:$4,3,FALSE()),Extrato!$B:$B,'Cadastro e Hi"&amp;"stórico'!$A298)-SUMIFS(Extrato!$H:$H,Extrato!$F:$F,""&lt;=""&amp;HLOOKUP(BH$278,dds!$2:$4,3,FALSE()),Extrato!$G:$G,'Cadastro e Histórico'!$A298))*BH135)))"),0.0)</f>
        <v>0</v>
      </c>
      <c r="BI298" s="448">
        <f>IFERROR(__xludf.DUMMYFUNCTION("ARRAYFORMULA(IF(OR($A298="""",$A298=0),0,IF(TODAY()&gt;EOMONTH(BI$278,0),HLOOKUP(""Close"",GOOGLEFINANCE($A298,""price"",EOMONTH(BI$278,0)),2,FALSE()),(SUMIFS(Extrato!$C:$C,Extrato!$A:$A,""&lt;=""&amp;HLOOKUP(BI$278,dds!$2:$4,3,FALSE()),Extrato!$B:$B,'Cadastro e Hi"&amp;"stórico'!$A298)-SUMIFS(Extrato!$H:$H,Extrato!$F:$F,""&lt;=""&amp;HLOOKUP(BI$278,dds!$2:$4,3,FALSE()),Extrato!$G:$G,'Cadastro e Histórico'!$A298))*BI135)))"),0.0)</f>
        <v>0</v>
      </c>
      <c r="BJ298" s="448">
        <f>IFERROR(__xludf.DUMMYFUNCTION("ARRAYFORMULA(IF(OR($A298="""",$A298=0),0,IF(TODAY()&gt;EOMONTH(BJ$278,0),HLOOKUP(""Close"",GOOGLEFINANCE($A298,""price"",EOMONTH(BJ$278,0)),2,FALSE()),(SUMIFS(Extrato!$C:$C,Extrato!$A:$A,""&lt;=""&amp;HLOOKUP(BJ$278,dds!$2:$4,3,FALSE()),Extrato!$B:$B,'Cadastro e Hi"&amp;"stórico'!$A298)-SUMIFS(Extrato!$H:$H,Extrato!$F:$F,""&lt;=""&amp;HLOOKUP(BJ$278,dds!$2:$4,3,FALSE()),Extrato!$G:$G,'Cadastro e Histórico'!$A298))*BJ135)))"),0.0)</f>
        <v>0</v>
      </c>
      <c r="BK298" s="448">
        <f>IFERROR(__xludf.DUMMYFUNCTION("ARRAYFORMULA(IF(OR($A298="""",$A298=0),0,IF(TODAY()&gt;EOMONTH(BK$278,0),HLOOKUP(""Close"",GOOGLEFINANCE($A298,""price"",EOMONTH(BK$278,0)),2,FALSE()),(SUMIFS(Extrato!$C:$C,Extrato!$A:$A,""&lt;=""&amp;HLOOKUP(BK$278,dds!$2:$4,3,FALSE()),Extrato!$B:$B,'Cadastro e Hi"&amp;"stórico'!$A298)-SUMIFS(Extrato!$H:$H,Extrato!$F:$F,""&lt;=""&amp;HLOOKUP(BK$278,dds!$2:$4,3,FALSE()),Extrato!$G:$G,'Cadastro e Histórico'!$A298))*BK135)))"),0.0)</f>
        <v>0</v>
      </c>
      <c r="BL298" s="448">
        <f>IFERROR(__xludf.DUMMYFUNCTION("ARRAYFORMULA(IF(OR($A298="""",$A298=0),0,IF(TODAY()&gt;EOMONTH(BL$278,0),HLOOKUP(""Close"",GOOGLEFINANCE($A298,""price"",EOMONTH(BL$278,0)),2,FALSE()),(SUMIFS(Extrato!$C:$C,Extrato!$A:$A,""&lt;=""&amp;HLOOKUP(BL$278,dds!$2:$4,3,FALSE()),Extrato!$B:$B,'Cadastro e Hi"&amp;"stórico'!$A298)-SUMIFS(Extrato!$H:$H,Extrato!$F:$F,""&lt;=""&amp;HLOOKUP(BL$278,dds!$2:$4,3,FALSE()),Extrato!$G:$G,'Cadastro e Histórico'!$A298))*BL135)))"),0.0)</f>
        <v>0</v>
      </c>
    </row>
    <row r="299" ht="14.25" customHeight="1">
      <c r="A299" s="450"/>
      <c r="B299" s="450"/>
      <c r="C299" s="440" t="str">
        <f t="shared" si="5"/>
        <v/>
      </c>
      <c r="D299" s="446"/>
      <c r="E299" s="448">
        <f>IFERROR(__xludf.DUMMYFUNCTION("ARRAYFORMULA(IF(OR($A299="""",$A299=0),0,IF(TODAY()&gt;EOMONTH(E$278,0),HLOOKUP(""Close"",GOOGLEFINANCE($A299,""price"",EOMONTH(E$278,0)),2,FALSE()),(SUMIFS(Extrato!$C:$C,Extrato!$A:$A,""&lt;=""&amp;HLOOKUP(E$278,dds!$2:$4,3,FALSE()),Extrato!$B:$B,'Cadastro e Histó"&amp;"rico'!$A299)-SUMIFS(Extrato!$H:$H,Extrato!$F:$F,""&lt;=""&amp;HLOOKUP(E$278,dds!$2:$4,3,FALSE()),Extrato!$G:$G,'Cadastro e Histórico'!$A299))*E136)))"),0.0)</f>
        <v>0</v>
      </c>
      <c r="F299" s="448">
        <f>IFERROR(__xludf.DUMMYFUNCTION("ARRAYFORMULA(IF(OR($A299="""",$A299=0),0,IF(TODAY()&gt;EOMONTH(F$278,0),HLOOKUP(""Close"",GOOGLEFINANCE($A299,""price"",EOMONTH(F$278,0)),2,FALSE()),(SUMIFS(Extrato!$C:$C,Extrato!$A:$A,""&lt;=""&amp;HLOOKUP(F$278,dds!$2:$4,3,FALSE()),Extrato!$B:$B,'Cadastro e Histó"&amp;"rico'!$A299)-SUMIFS(Extrato!$H:$H,Extrato!$F:$F,""&lt;=""&amp;HLOOKUP(F$278,dds!$2:$4,3,FALSE()),Extrato!$G:$G,'Cadastro e Histórico'!$A299))*F136)))"),0.0)</f>
        <v>0</v>
      </c>
      <c r="G299" s="448">
        <f>IFERROR(__xludf.DUMMYFUNCTION("ARRAYFORMULA(IF(OR($A299="""",$A299=0),0,IF(TODAY()&gt;EOMONTH(G$278,0),HLOOKUP(""Close"",GOOGLEFINANCE($A299,""price"",EOMONTH(G$278,0)),2,FALSE()),(SUMIFS(Extrato!$C:$C,Extrato!$A:$A,""&lt;=""&amp;HLOOKUP(G$278,dds!$2:$4,3,FALSE()),Extrato!$B:$B,'Cadastro e Histó"&amp;"rico'!$A299)-SUMIFS(Extrato!$H:$H,Extrato!$F:$F,""&lt;=""&amp;HLOOKUP(G$278,dds!$2:$4,3,FALSE()),Extrato!$G:$G,'Cadastro e Histórico'!$A299))*G136)))"),0.0)</f>
        <v>0</v>
      </c>
      <c r="H299" s="448">
        <f>IFERROR(__xludf.DUMMYFUNCTION("ARRAYFORMULA(IF(OR($A299="""",$A299=0),0,IF(TODAY()&gt;EOMONTH(H$278,0),HLOOKUP(""Close"",GOOGLEFINANCE($A299,""price"",EOMONTH(H$278,0)),2,FALSE()),(SUMIFS(Extrato!$C:$C,Extrato!$A:$A,""&lt;=""&amp;HLOOKUP(H$278,dds!$2:$4,3,FALSE()),Extrato!$B:$B,'Cadastro e Histó"&amp;"rico'!$A299)-SUMIFS(Extrato!$H:$H,Extrato!$F:$F,""&lt;=""&amp;HLOOKUP(H$278,dds!$2:$4,3,FALSE()),Extrato!$G:$G,'Cadastro e Histórico'!$A299))*H136)))"),0.0)</f>
        <v>0</v>
      </c>
      <c r="I299" s="448">
        <f>IFERROR(__xludf.DUMMYFUNCTION("ARRAYFORMULA(IF(OR($A299="""",$A299=0),0,IF(TODAY()&gt;EOMONTH(I$278,0),HLOOKUP(""Close"",GOOGLEFINANCE($A299,""price"",EOMONTH(I$278,0)),2,FALSE()),(SUMIFS(Extrato!$C:$C,Extrato!$A:$A,""&lt;=""&amp;HLOOKUP(I$278,dds!$2:$4,3,FALSE()),Extrato!$B:$B,'Cadastro e Histó"&amp;"rico'!$A299)-SUMIFS(Extrato!$H:$H,Extrato!$F:$F,""&lt;=""&amp;HLOOKUP(I$278,dds!$2:$4,3,FALSE()),Extrato!$G:$G,'Cadastro e Histórico'!$A299))*I136)))"),0.0)</f>
        <v>0</v>
      </c>
      <c r="J299" s="448">
        <f>IFERROR(__xludf.DUMMYFUNCTION("ARRAYFORMULA(IF(OR($A299="""",$A299=0),0,IF(TODAY()&gt;EOMONTH(J$278,0),HLOOKUP(""Close"",GOOGLEFINANCE($A299,""price"",EOMONTH(J$278,0)),2,FALSE()),(SUMIFS(Extrato!$C:$C,Extrato!$A:$A,""&lt;=""&amp;HLOOKUP(J$278,dds!$2:$4,3,FALSE()),Extrato!$B:$B,'Cadastro e Histó"&amp;"rico'!$A299)-SUMIFS(Extrato!$H:$H,Extrato!$F:$F,""&lt;=""&amp;HLOOKUP(J$278,dds!$2:$4,3,FALSE()),Extrato!$G:$G,'Cadastro e Histórico'!$A299))*J136)))"),0.0)</f>
        <v>0</v>
      </c>
      <c r="K299" s="448">
        <f>IFERROR(__xludf.DUMMYFUNCTION("ARRAYFORMULA(IF(OR($A299="""",$A299=0),0,IF(TODAY()&gt;EOMONTH(K$278,0),HLOOKUP(""Close"",GOOGLEFINANCE($A299,""price"",EOMONTH(K$278,0)),2,FALSE()),(SUMIFS(Extrato!$C:$C,Extrato!$A:$A,""&lt;=""&amp;HLOOKUP(K$278,dds!$2:$4,3,FALSE()),Extrato!$B:$B,'Cadastro e Histó"&amp;"rico'!$A299)-SUMIFS(Extrato!$H:$H,Extrato!$F:$F,""&lt;=""&amp;HLOOKUP(K$278,dds!$2:$4,3,FALSE()),Extrato!$G:$G,'Cadastro e Histórico'!$A299))*K136)))"),0.0)</f>
        <v>0</v>
      </c>
      <c r="L299" s="448">
        <f>IFERROR(__xludf.DUMMYFUNCTION("ARRAYFORMULA(IF(OR($A299="""",$A299=0),0,IF(TODAY()&gt;EOMONTH(L$278,0),HLOOKUP(""Close"",GOOGLEFINANCE($A299,""price"",EOMONTH(L$278,0)),2,FALSE()),(SUMIFS(Extrato!$C:$C,Extrato!$A:$A,""&lt;=""&amp;HLOOKUP(L$278,dds!$2:$4,3,FALSE()),Extrato!$B:$B,'Cadastro e Histó"&amp;"rico'!$A299)-SUMIFS(Extrato!$H:$H,Extrato!$F:$F,""&lt;=""&amp;HLOOKUP(L$278,dds!$2:$4,3,FALSE()),Extrato!$G:$G,'Cadastro e Histórico'!$A299))*L136)))"),0.0)</f>
        <v>0</v>
      </c>
      <c r="M299" s="448">
        <f>IFERROR(__xludf.DUMMYFUNCTION("ARRAYFORMULA(IF(OR($A299="""",$A299=0),0,IF(TODAY()&gt;EOMONTH(M$278,0),HLOOKUP(""Close"",GOOGLEFINANCE($A299,""price"",EOMONTH(M$278,0)),2,FALSE()),(SUMIFS(Extrato!$C:$C,Extrato!$A:$A,""&lt;=""&amp;HLOOKUP(M$278,dds!$2:$4,3,FALSE()),Extrato!$B:$B,'Cadastro e Histó"&amp;"rico'!$A299)-SUMIFS(Extrato!$H:$H,Extrato!$F:$F,""&lt;=""&amp;HLOOKUP(M$278,dds!$2:$4,3,FALSE()),Extrato!$G:$G,'Cadastro e Histórico'!$A299))*M136)))"),0.0)</f>
        <v>0</v>
      </c>
      <c r="N299" s="448">
        <f>IFERROR(__xludf.DUMMYFUNCTION("ARRAYFORMULA(IF(OR($A299="""",$A299=0),0,IF(TODAY()&gt;EOMONTH(N$278,0),HLOOKUP(""Close"",GOOGLEFINANCE($A299,""price"",EOMONTH(N$278,0)),2,FALSE()),(SUMIFS(Extrato!$C:$C,Extrato!$A:$A,""&lt;=""&amp;HLOOKUP(N$278,dds!$2:$4,3,FALSE()),Extrato!$B:$B,'Cadastro e Histó"&amp;"rico'!$A299)-SUMIFS(Extrato!$H:$H,Extrato!$F:$F,""&lt;=""&amp;HLOOKUP(N$278,dds!$2:$4,3,FALSE()),Extrato!$G:$G,'Cadastro e Histórico'!$A299))*N136)))"),0.0)</f>
        <v>0</v>
      </c>
      <c r="O299" s="448">
        <f>IFERROR(__xludf.DUMMYFUNCTION("ARRAYFORMULA(IF(OR($A299="""",$A299=0),0,IF(TODAY()&gt;EOMONTH(O$278,0),HLOOKUP(""Close"",GOOGLEFINANCE($A299,""price"",EOMONTH(O$278,0)),2,FALSE()),(SUMIFS(Extrato!$C:$C,Extrato!$A:$A,""&lt;=""&amp;HLOOKUP(O$278,dds!$2:$4,3,FALSE()),Extrato!$B:$B,'Cadastro e Histó"&amp;"rico'!$A299)-SUMIFS(Extrato!$H:$H,Extrato!$F:$F,""&lt;=""&amp;HLOOKUP(O$278,dds!$2:$4,3,FALSE()),Extrato!$G:$G,'Cadastro e Histórico'!$A299))*O136)))"),0.0)</f>
        <v>0</v>
      </c>
      <c r="P299" s="448">
        <f>IFERROR(__xludf.DUMMYFUNCTION("ARRAYFORMULA(IF(OR($A299="""",$A299=0),0,IF(TODAY()&gt;EOMONTH(P$278,0),HLOOKUP(""Close"",GOOGLEFINANCE($A299,""price"",EOMONTH(P$278,0)),2,FALSE()),(SUMIFS(Extrato!$C:$C,Extrato!$A:$A,""&lt;=""&amp;HLOOKUP(P$278,dds!$2:$4,3,FALSE()),Extrato!$B:$B,'Cadastro e Histó"&amp;"rico'!$A299)-SUMIFS(Extrato!$H:$H,Extrato!$F:$F,""&lt;=""&amp;HLOOKUP(P$278,dds!$2:$4,3,FALSE()),Extrato!$G:$G,'Cadastro e Histórico'!$A299))*P136)))"),0.0)</f>
        <v>0</v>
      </c>
      <c r="Q299" s="448">
        <f>IFERROR(__xludf.DUMMYFUNCTION("ARRAYFORMULA(IF(OR($A299="""",$A299=0),0,IF(TODAY()&gt;EOMONTH(Q$278,0),HLOOKUP(""Close"",GOOGLEFINANCE($A299,""price"",EOMONTH(Q$278,0)),2,FALSE()),(SUMIFS(Extrato!$C:$C,Extrato!$A:$A,""&lt;=""&amp;HLOOKUP(Q$278,dds!$2:$4,3,FALSE()),Extrato!$B:$B,'Cadastro e Histó"&amp;"rico'!$A299)-SUMIFS(Extrato!$H:$H,Extrato!$F:$F,""&lt;=""&amp;HLOOKUP(Q$278,dds!$2:$4,3,FALSE()),Extrato!$G:$G,'Cadastro e Histórico'!$A299))*Q136)))"),0.0)</f>
        <v>0</v>
      </c>
      <c r="R299" s="448">
        <f>IFERROR(__xludf.DUMMYFUNCTION("ARRAYFORMULA(IF(OR($A299="""",$A299=0),0,IF(TODAY()&gt;EOMONTH(R$278,0),HLOOKUP(""Close"",GOOGLEFINANCE($A299,""price"",EOMONTH(R$278,0)),2,FALSE()),(SUMIFS(Extrato!$C:$C,Extrato!$A:$A,""&lt;=""&amp;HLOOKUP(R$278,dds!$2:$4,3,FALSE()),Extrato!$B:$B,'Cadastro e Histó"&amp;"rico'!$A299)-SUMIFS(Extrato!$H:$H,Extrato!$F:$F,""&lt;=""&amp;HLOOKUP(R$278,dds!$2:$4,3,FALSE()),Extrato!$G:$G,'Cadastro e Histórico'!$A299))*R136)))"),0.0)</f>
        <v>0</v>
      </c>
      <c r="S299" s="448">
        <f>IFERROR(__xludf.DUMMYFUNCTION("ARRAYFORMULA(IF(OR($A299="""",$A299=0),0,IF(TODAY()&gt;EOMONTH(S$278,0),HLOOKUP(""Close"",GOOGLEFINANCE($A299,""price"",EOMONTH(S$278,0)),2,FALSE()),(SUMIFS(Extrato!$C:$C,Extrato!$A:$A,""&lt;=""&amp;HLOOKUP(S$278,dds!$2:$4,3,FALSE()),Extrato!$B:$B,'Cadastro e Histó"&amp;"rico'!$A299)-SUMIFS(Extrato!$H:$H,Extrato!$F:$F,""&lt;=""&amp;HLOOKUP(S$278,dds!$2:$4,3,FALSE()),Extrato!$G:$G,'Cadastro e Histórico'!$A299))*S136)))"),0.0)</f>
        <v>0</v>
      </c>
      <c r="T299" s="448">
        <f>IFERROR(__xludf.DUMMYFUNCTION("ARRAYFORMULA(IF(OR($A299="""",$A299=0),0,IF(TODAY()&gt;EOMONTH(T$278,0),HLOOKUP(""Close"",GOOGLEFINANCE($A299,""price"",EOMONTH(T$278,0)),2,FALSE()),(SUMIFS(Extrato!$C:$C,Extrato!$A:$A,""&lt;=""&amp;HLOOKUP(T$278,dds!$2:$4,3,FALSE()),Extrato!$B:$B,'Cadastro e Histó"&amp;"rico'!$A299)-SUMIFS(Extrato!$H:$H,Extrato!$F:$F,""&lt;=""&amp;HLOOKUP(T$278,dds!$2:$4,3,FALSE()),Extrato!$G:$G,'Cadastro e Histórico'!$A299))*T136)))"),0.0)</f>
        <v>0</v>
      </c>
      <c r="U299" s="448">
        <f>IFERROR(__xludf.DUMMYFUNCTION("ARRAYFORMULA(IF(OR($A299="""",$A299=0),0,IF(TODAY()&gt;EOMONTH(U$278,0),HLOOKUP(""Close"",GOOGLEFINANCE($A299,""price"",EOMONTH(U$278,0)),2,FALSE()),(SUMIFS(Extrato!$C:$C,Extrato!$A:$A,""&lt;=""&amp;HLOOKUP(U$278,dds!$2:$4,3,FALSE()),Extrato!$B:$B,'Cadastro e Histó"&amp;"rico'!$A299)-SUMIFS(Extrato!$H:$H,Extrato!$F:$F,""&lt;=""&amp;HLOOKUP(U$278,dds!$2:$4,3,FALSE()),Extrato!$G:$G,'Cadastro e Histórico'!$A299))*U136)))"),0.0)</f>
        <v>0</v>
      </c>
      <c r="V299" s="448">
        <f>IFERROR(__xludf.DUMMYFUNCTION("ARRAYFORMULA(IF(OR($A299="""",$A299=0),0,IF(TODAY()&gt;EOMONTH(V$278,0),HLOOKUP(""Close"",GOOGLEFINANCE($A299,""price"",EOMONTH(V$278,0)),2,FALSE()),(SUMIFS(Extrato!$C:$C,Extrato!$A:$A,""&lt;=""&amp;HLOOKUP(V$278,dds!$2:$4,3,FALSE()),Extrato!$B:$B,'Cadastro e Histó"&amp;"rico'!$A299)-SUMIFS(Extrato!$H:$H,Extrato!$F:$F,""&lt;=""&amp;HLOOKUP(V$278,dds!$2:$4,3,FALSE()),Extrato!$G:$G,'Cadastro e Histórico'!$A299))*V136)))"),0.0)</f>
        <v>0</v>
      </c>
      <c r="W299" s="448">
        <f>IFERROR(__xludf.DUMMYFUNCTION("ARRAYFORMULA(IF(OR($A299="""",$A299=0),0,IF(TODAY()&gt;EOMONTH(W$278,0),HLOOKUP(""Close"",GOOGLEFINANCE($A299,""price"",EOMONTH(W$278,0)),2,FALSE()),(SUMIFS(Extrato!$C:$C,Extrato!$A:$A,""&lt;=""&amp;HLOOKUP(W$278,dds!$2:$4,3,FALSE()),Extrato!$B:$B,'Cadastro e Histó"&amp;"rico'!$A299)-SUMIFS(Extrato!$H:$H,Extrato!$F:$F,""&lt;=""&amp;HLOOKUP(W$278,dds!$2:$4,3,FALSE()),Extrato!$G:$G,'Cadastro e Histórico'!$A299))*W136)))"),0.0)</f>
        <v>0</v>
      </c>
      <c r="X299" s="448">
        <f>IFERROR(__xludf.DUMMYFUNCTION("ARRAYFORMULA(IF(OR($A299="""",$A299=0),0,IF(TODAY()&gt;EOMONTH(X$278,0),HLOOKUP(""Close"",GOOGLEFINANCE($A299,""price"",EOMONTH(X$278,0)),2,FALSE()),(SUMIFS(Extrato!$C:$C,Extrato!$A:$A,""&lt;=""&amp;HLOOKUP(X$278,dds!$2:$4,3,FALSE()),Extrato!$B:$B,'Cadastro e Histó"&amp;"rico'!$A299)-SUMIFS(Extrato!$H:$H,Extrato!$F:$F,""&lt;=""&amp;HLOOKUP(X$278,dds!$2:$4,3,FALSE()),Extrato!$G:$G,'Cadastro e Histórico'!$A299))*X136)))"),0.0)</f>
        <v>0</v>
      </c>
      <c r="Y299" s="448">
        <f>IFERROR(__xludf.DUMMYFUNCTION("ARRAYFORMULA(IF(OR($A299="""",$A299=0),0,IF(TODAY()&gt;EOMONTH(Y$278,0),HLOOKUP(""Close"",GOOGLEFINANCE($A299,""price"",EOMONTH(Y$278,0)),2,FALSE()),(SUMIFS(Extrato!$C:$C,Extrato!$A:$A,""&lt;=""&amp;HLOOKUP(Y$278,dds!$2:$4,3,FALSE()),Extrato!$B:$B,'Cadastro e Histó"&amp;"rico'!$A299)-SUMIFS(Extrato!$H:$H,Extrato!$F:$F,""&lt;=""&amp;HLOOKUP(Y$278,dds!$2:$4,3,FALSE()),Extrato!$G:$G,'Cadastro e Histórico'!$A299))*Y136)))"),0.0)</f>
        <v>0</v>
      </c>
      <c r="Z299" s="448">
        <f>IFERROR(__xludf.DUMMYFUNCTION("ARRAYFORMULA(IF(OR($A299="""",$A299=0),0,IF(TODAY()&gt;EOMONTH(Z$278,0),HLOOKUP(""Close"",GOOGLEFINANCE($A299,""price"",EOMONTH(Z$278,0)),2,FALSE()),(SUMIFS(Extrato!$C:$C,Extrato!$A:$A,""&lt;=""&amp;HLOOKUP(Z$278,dds!$2:$4,3,FALSE()),Extrato!$B:$B,'Cadastro e Histó"&amp;"rico'!$A299)-SUMIFS(Extrato!$H:$H,Extrato!$F:$F,""&lt;=""&amp;HLOOKUP(Z$278,dds!$2:$4,3,FALSE()),Extrato!$G:$G,'Cadastro e Histórico'!$A299))*Z136)))"),0.0)</f>
        <v>0</v>
      </c>
      <c r="AA299" s="448">
        <f>IFERROR(__xludf.DUMMYFUNCTION("ARRAYFORMULA(IF(OR($A299="""",$A299=0),0,IF(TODAY()&gt;EOMONTH(AA$278,0),HLOOKUP(""Close"",GOOGLEFINANCE($A299,""price"",EOMONTH(AA$278,0)),2,FALSE()),(SUMIFS(Extrato!$C:$C,Extrato!$A:$A,""&lt;=""&amp;HLOOKUP(AA$278,dds!$2:$4,3,FALSE()),Extrato!$B:$B,'Cadastro e Hi"&amp;"stórico'!$A299)-SUMIFS(Extrato!$H:$H,Extrato!$F:$F,""&lt;=""&amp;HLOOKUP(AA$278,dds!$2:$4,3,FALSE()),Extrato!$G:$G,'Cadastro e Histórico'!$A299))*AA136)))"),0.0)</f>
        <v>0</v>
      </c>
      <c r="AB299" s="448">
        <f>IFERROR(__xludf.DUMMYFUNCTION("ARRAYFORMULA(IF(OR($A299="""",$A299=0),0,IF(TODAY()&gt;EOMONTH(AB$278,0),HLOOKUP(""Close"",GOOGLEFINANCE($A299,""price"",EOMONTH(AB$278,0)),2,FALSE()),(SUMIFS(Extrato!$C:$C,Extrato!$A:$A,""&lt;=""&amp;HLOOKUP(AB$278,dds!$2:$4,3,FALSE()),Extrato!$B:$B,'Cadastro e Hi"&amp;"stórico'!$A299)-SUMIFS(Extrato!$H:$H,Extrato!$F:$F,""&lt;=""&amp;HLOOKUP(AB$278,dds!$2:$4,3,FALSE()),Extrato!$G:$G,'Cadastro e Histórico'!$A299))*AB136)))"),0.0)</f>
        <v>0</v>
      </c>
      <c r="AC299" s="448">
        <f>IFERROR(__xludf.DUMMYFUNCTION("ARRAYFORMULA(IF(OR($A299="""",$A299=0),0,IF(TODAY()&gt;EOMONTH(AC$278,0),HLOOKUP(""Close"",GOOGLEFINANCE($A299,""price"",EOMONTH(AC$278,0)),2,FALSE()),(SUMIFS(Extrato!$C:$C,Extrato!$A:$A,""&lt;=""&amp;HLOOKUP(AC$278,dds!$2:$4,3,FALSE()),Extrato!$B:$B,'Cadastro e Hi"&amp;"stórico'!$A299)-SUMIFS(Extrato!$H:$H,Extrato!$F:$F,""&lt;=""&amp;HLOOKUP(AC$278,dds!$2:$4,3,FALSE()),Extrato!$G:$G,'Cadastro e Histórico'!$A299))*AC136)))"),0.0)</f>
        <v>0</v>
      </c>
      <c r="AD299" s="448">
        <f>IFERROR(__xludf.DUMMYFUNCTION("ARRAYFORMULA(IF(OR($A299="""",$A299=0),0,IF(TODAY()&gt;EOMONTH(AD$278,0),HLOOKUP(""Close"",GOOGLEFINANCE($A299,""price"",EOMONTH(AD$278,0)),2,FALSE()),(SUMIFS(Extrato!$C:$C,Extrato!$A:$A,""&lt;=""&amp;HLOOKUP(AD$278,dds!$2:$4,3,FALSE()),Extrato!$B:$B,'Cadastro e Hi"&amp;"stórico'!$A299)-SUMIFS(Extrato!$H:$H,Extrato!$F:$F,""&lt;=""&amp;HLOOKUP(AD$278,dds!$2:$4,3,FALSE()),Extrato!$G:$G,'Cadastro e Histórico'!$A299))*AD136)))"),0.0)</f>
        <v>0</v>
      </c>
      <c r="AE299" s="448">
        <f>IFERROR(__xludf.DUMMYFUNCTION("ARRAYFORMULA(IF(OR($A299="""",$A299=0),0,IF(TODAY()&gt;EOMONTH(AE$278,0),HLOOKUP(""Close"",GOOGLEFINANCE($A299,""price"",EOMONTH(AE$278,0)),2,FALSE()),(SUMIFS(Extrato!$C:$C,Extrato!$A:$A,""&lt;=""&amp;HLOOKUP(AE$278,dds!$2:$4,3,FALSE()),Extrato!$B:$B,'Cadastro e Hi"&amp;"stórico'!$A299)-SUMIFS(Extrato!$H:$H,Extrato!$F:$F,""&lt;=""&amp;HLOOKUP(AE$278,dds!$2:$4,3,FALSE()),Extrato!$G:$G,'Cadastro e Histórico'!$A299))*AE136)))"),0.0)</f>
        <v>0</v>
      </c>
      <c r="AF299" s="448">
        <f>IFERROR(__xludf.DUMMYFUNCTION("ARRAYFORMULA(IF(OR($A299="""",$A299=0),0,IF(TODAY()&gt;EOMONTH(AF$278,0),HLOOKUP(""Close"",GOOGLEFINANCE($A299,""price"",EOMONTH(AF$278,0)),2,FALSE()),(SUMIFS(Extrato!$C:$C,Extrato!$A:$A,""&lt;=""&amp;HLOOKUP(AF$278,dds!$2:$4,3,FALSE()),Extrato!$B:$B,'Cadastro e Hi"&amp;"stórico'!$A299)-SUMIFS(Extrato!$H:$H,Extrato!$F:$F,""&lt;=""&amp;HLOOKUP(AF$278,dds!$2:$4,3,FALSE()),Extrato!$G:$G,'Cadastro e Histórico'!$A299))*AF136)))"),0.0)</f>
        <v>0</v>
      </c>
      <c r="AG299" s="448">
        <f>IFERROR(__xludf.DUMMYFUNCTION("ARRAYFORMULA(IF(OR($A299="""",$A299=0),0,IF(TODAY()&gt;EOMONTH(AG$278,0),HLOOKUP(""Close"",GOOGLEFINANCE($A299,""price"",EOMONTH(AG$278,0)),2,FALSE()),(SUMIFS(Extrato!$C:$C,Extrato!$A:$A,""&lt;=""&amp;HLOOKUP(AG$278,dds!$2:$4,3,FALSE()),Extrato!$B:$B,'Cadastro e Hi"&amp;"stórico'!$A299)-SUMIFS(Extrato!$H:$H,Extrato!$F:$F,""&lt;=""&amp;HLOOKUP(AG$278,dds!$2:$4,3,FALSE()),Extrato!$G:$G,'Cadastro e Histórico'!$A299))*AG136)))"),0.0)</f>
        <v>0</v>
      </c>
      <c r="AH299" s="448">
        <f>IFERROR(__xludf.DUMMYFUNCTION("ARRAYFORMULA(IF(OR($A299="""",$A299=0),0,IF(TODAY()&gt;EOMONTH(AH$278,0),HLOOKUP(""Close"",GOOGLEFINANCE($A299,""price"",EOMONTH(AH$278,0)),2,FALSE()),(SUMIFS(Extrato!$C:$C,Extrato!$A:$A,""&lt;=""&amp;HLOOKUP(AH$278,dds!$2:$4,3,FALSE()),Extrato!$B:$B,'Cadastro e Hi"&amp;"stórico'!$A299)-SUMIFS(Extrato!$H:$H,Extrato!$F:$F,""&lt;=""&amp;HLOOKUP(AH$278,dds!$2:$4,3,FALSE()),Extrato!$G:$G,'Cadastro e Histórico'!$A299))*AH136)))"),0.0)</f>
        <v>0</v>
      </c>
      <c r="AI299" s="448">
        <f>IFERROR(__xludf.DUMMYFUNCTION("ARRAYFORMULA(IF(OR($A299="""",$A299=0),0,IF(TODAY()&gt;EOMONTH(AI$278,0),HLOOKUP(""Close"",GOOGLEFINANCE($A299,""price"",EOMONTH(AI$278,0)),2,FALSE()),(SUMIFS(Extrato!$C:$C,Extrato!$A:$A,""&lt;=""&amp;HLOOKUP(AI$278,dds!$2:$4,3,FALSE()),Extrato!$B:$B,'Cadastro e Hi"&amp;"stórico'!$A299)-SUMIFS(Extrato!$H:$H,Extrato!$F:$F,""&lt;=""&amp;HLOOKUP(AI$278,dds!$2:$4,3,FALSE()),Extrato!$G:$G,'Cadastro e Histórico'!$A299))*AI136)))"),0.0)</f>
        <v>0</v>
      </c>
      <c r="AJ299" s="448">
        <f>IFERROR(__xludf.DUMMYFUNCTION("ARRAYFORMULA(IF(OR($A299="""",$A299=0),0,IF(TODAY()&gt;EOMONTH(AJ$278,0),HLOOKUP(""Close"",GOOGLEFINANCE($A299,""price"",EOMONTH(AJ$278,0)),2,FALSE()),(SUMIFS(Extrato!$C:$C,Extrato!$A:$A,""&lt;=""&amp;HLOOKUP(AJ$278,dds!$2:$4,3,FALSE()),Extrato!$B:$B,'Cadastro e Hi"&amp;"stórico'!$A299)-SUMIFS(Extrato!$H:$H,Extrato!$F:$F,""&lt;=""&amp;HLOOKUP(AJ$278,dds!$2:$4,3,FALSE()),Extrato!$G:$G,'Cadastro e Histórico'!$A299))*AJ136)))"),0.0)</f>
        <v>0</v>
      </c>
      <c r="AK299" s="448">
        <f>IFERROR(__xludf.DUMMYFUNCTION("ARRAYFORMULA(IF(OR($A299="""",$A299=0),0,IF(TODAY()&gt;EOMONTH(AK$278,0),HLOOKUP(""Close"",GOOGLEFINANCE($A299,""price"",EOMONTH(AK$278,0)),2,FALSE()),(SUMIFS(Extrato!$C:$C,Extrato!$A:$A,""&lt;=""&amp;HLOOKUP(AK$278,dds!$2:$4,3,FALSE()),Extrato!$B:$B,'Cadastro e Hi"&amp;"stórico'!$A299)-SUMIFS(Extrato!$H:$H,Extrato!$F:$F,""&lt;=""&amp;HLOOKUP(AK$278,dds!$2:$4,3,FALSE()),Extrato!$G:$G,'Cadastro e Histórico'!$A299))*AK136)))"),0.0)</f>
        <v>0</v>
      </c>
      <c r="AL299" s="448">
        <f>IFERROR(__xludf.DUMMYFUNCTION("ARRAYFORMULA(IF(OR($A299="""",$A299=0),0,IF(TODAY()&gt;EOMONTH(AL$278,0),HLOOKUP(""Close"",GOOGLEFINANCE($A299,""price"",EOMONTH(AL$278,0)),2,FALSE()),(SUMIFS(Extrato!$C:$C,Extrato!$A:$A,""&lt;=""&amp;HLOOKUP(AL$278,dds!$2:$4,3,FALSE()),Extrato!$B:$B,'Cadastro e Hi"&amp;"stórico'!$A299)-SUMIFS(Extrato!$H:$H,Extrato!$F:$F,""&lt;=""&amp;HLOOKUP(AL$278,dds!$2:$4,3,FALSE()),Extrato!$G:$G,'Cadastro e Histórico'!$A299))*AL136)))"),0.0)</f>
        <v>0</v>
      </c>
      <c r="AM299" s="448">
        <f>IFERROR(__xludf.DUMMYFUNCTION("ARRAYFORMULA(IF(OR($A299="""",$A299=0),0,IF(TODAY()&gt;EOMONTH(AM$278,0),HLOOKUP(""Close"",GOOGLEFINANCE($A299,""price"",EOMONTH(AM$278,0)),2,FALSE()),(SUMIFS(Extrato!$C:$C,Extrato!$A:$A,""&lt;=""&amp;HLOOKUP(AM$278,dds!$2:$4,3,FALSE()),Extrato!$B:$B,'Cadastro e Hi"&amp;"stórico'!$A299)-SUMIFS(Extrato!$H:$H,Extrato!$F:$F,""&lt;=""&amp;HLOOKUP(AM$278,dds!$2:$4,3,FALSE()),Extrato!$G:$G,'Cadastro e Histórico'!$A299))*AM136)))"),0.0)</f>
        <v>0</v>
      </c>
      <c r="AN299" s="448">
        <f>IFERROR(__xludf.DUMMYFUNCTION("ARRAYFORMULA(IF(OR($A299="""",$A299=0),0,IF(TODAY()&gt;EOMONTH(AN$278,0),HLOOKUP(""Close"",GOOGLEFINANCE($A299,""price"",EOMONTH(AN$278,0)),2,FALSE()),(SUMIFS(Extrato!$C:$C,Extrato!$A:$A,""&lt;=""&amp;HLOOKUP(AN$278,dds!$2:$4,3,FALSE()),Extrato!$B:$B,'Cadastro e Hi"&amp;"stórico'!$A299)-SUMIFS(Extrato!$H:$H,Extrato!$F:$F,""&lt;=""&amp;HLOOKUP(AN$278,dds!$2:$4,3,FALSE()),Extrato!$G:$G,'Cadastro e Histórico'!$A299))*AN136)))"),0.0)</f>
        <v>0</v>
      </c>
      <c r="AO299" s="448">
        <f>IFERROR(__xludf.DUMMYFUNCTION("ARRAYFORMULA(IF(OR($A299="""",$A299=0),0,IF(TODAY()&gt;EOMONTH(AO$278,0),HLOOKUP(""Close"",GOOGLEFINANCE($A299,""price"",EOMONTH(AO$278,0)),2,FALSE()),(SUMIFS(Extrato!$C:$C,Extrato!$A:$A,""&lt;=""&amp;HLOOKUP(AO$278,dds!$2:$4,3,FALSE()),Extrato!$B:$B,'Cadastro e Hi"&amp;"stórico'!$A299)-SUMIFS(Extrato!$H:$H,Extrato!$F:$F,""&lt;=""&amp;HLOOKUP(AO$278,dds!$2:$4,3,FALSE()),Extrato!$G:$G,'Cadastro e Histórico'!$A299))*AO136)))"),0.0)</f>
        <v>0</v>
      </c>
      <c r="AP299" s="448">
        <f>IFERROR(__xludf.DUMMYFUNCTION("ARRAYFORMULA(IF(OR($A299="""",$A299=0),0,IF(TODAY()&gt;EOMONTH(AP$278,0),HLOOKUP(""Close"",GOOGLEFINANCE($A299,""price"",EOMONTH(AP$278,0)),2,FALSE()),(SUMIFS(Extrato!$C:$C,Extrato!$A:$A,""&lt;=""&amp;HLOOKUP(AP$278,dds!$2:$4,3,FALSE()),Extrato!$B:$B,'Cadastro e Hi"&amp;"stórico'!$A299)-SUMIFS(Extrato!$H:$H,Extrato!$F:$F,""&lt;=""&amp;HLOOKUP(AP$278,dds!$2:$4,3,FALSE()),Extrato!$G:$G,'Cadastro e Histórico'!$A299))*AP136)))"),0.0)</f>
        <v>0</v>
      </c>
      <c r="AQ299" s="448">
        <f>IFERROR(__xludf.DUMMYFUNCTION("ARRAYFORMULA(IF(OR($A299="""",$A299=0),0,IF(TODAY()&gt;EOMONTH(AQ$278,0),HLOOKUP(""Close"",GOOGLEFINANCE($A299,""price"",EOMONTH(AQ$278,0)),2,FALSE()),(SUMIFS(Extrato!$C:$C,Extrato!$A:$A,""&lt;=""&amp;HLOOKUP(AQ$278,dds!$2:$4,3,FALSE()),Extrato!$B:$B,'Cadastro e Hi"&amp;"stórico'!$A299)-SUMIFS(Extrato!$H:$H,Extrato!$F:$F,""&lt;=""&amp;HLOOKUP(AQ$278,dds!$2:$4,3,FALSE()),Extrato!$G:$G,'Cadastro e Histórico'!$A299))*AQ136)))"),0.0)</f>
        <v>0</v>
      </c>
      <c r="AR299" s="448">
        <f>IFERROR(__xludf.DUMMYFUNCTION("ARRAYFORMULA(IF(OR($A299="""",$A299=0),0,IF(TODAY()&gt;EOMONTH(AR$278,0),HLOOKUP(""Close"",GOOGLEFINANCE($A299,""price"",EOMONTH(AR$278,0)),2,FALSE()),(SUMIFS(Extrato!$C:$C,Extrato!$A:$A,""&lt;=""&amp;HLOOKUP(AR$278,dds!$2:$4,3,FALSE()),Extrato!$B:$B,'Cadastro e Hi"&amp;"stórico'!$A299)-SUMIFS(Extrato!$H:$H,Extrato!$F:$F,""&lt;=""&amp;HLOOKUP(AR$278,dds!$2:$4,3,FALSE()),Extrato!$G:$G,'Cadastro e Histórico'!$A299))*AR136)))"),0.0)</f>
        <v>0</v>
      </c>
      <c r="AS299" s="448">
        <f>IFERROR(__xludf.DUMMYFUNCTION("ARRAYFORMULA(IF(OR($A299="""",$A299=0),0,IF(TODAY()&gt;EOMONTH(AS$278,0),HLOOKUP(""Close"",GOOGLEFINANCE($A299,""price"",EOMONTH(AS$278,0)),2,FALSE()),(SUMIFS(Extrato!$C:$C,Extrato!$A:$A,""&lt;=""&amp;HLOOKUP(AS$278,dds!$2:$4,3,FALSE()),Extrato!$B:$B,'Cadastro e Hi"&amp;"stórico'!$A299)-SUMIFS(Extrato!$H:$H,Extrato!$F:$F,""&lt;=""&amp;HLOOKUP(AS$278,dds!$2:$4,3,FALSE()),Extrato!$G:$G,'Cadastro e Histórico'!$A299))*AS136)))"),0.0)</f>
        <v>0</v>
      </c>
      <c r="AT299" s="448">
        <f>IFERROR(__xludf.DUMMYFUNCTION("ARRAYFORMULA(IF(OR($A299="""",$A299=0),0,IF(TODAY()&gt;EOMONTH(AT$278,0),HLOOKUP(""Close"",GOOGLEFINANCE($A299,""price"",EOMONTH(AT$278,0)),2,FALSE()),(SUMIFS(Extrato!$C:$C,Extrato!$A:$A,""&lt;=""&amp;HLOOKUP(AT$278,dds!$2:$4,3,FALSE()),Extrato!$B:$B,'Cadastro e Hi"&amp;"stórico'!$A299)-SUMIFS(Extrato!$H:$H,Extrato!$F:$F,""&lt;=""&amp;HLOOKUP(AT$278,dds!$2:$4,3,FALSE()),Extrato!$G:$G,'Cadastro e Histórico'!$A299))*AT136)))"),0.0)</f>
        <v>0</v>
      </c>
      <c r="AU299" s="448">
        <f>IFERROR(__xludf.DUMMYFUNCTION("ARRAYFORMULA(IF(OR($A299="""",$A299=0),0,IF(TODAY()&gt;EOMONTH(AU$278,0),HLOOKUP(""Close"",GOOGLEFINANCE($A299,""price"",EOMONTH(AU$278,0)),2,FALSE()),(SUMIFS(Extrato!$C:$C,Extrato!$A:$A,""&lt;=""&amp;HLOOKUP(AU$278,dds!$2:$4,3,FALSE()),Extrato!$B:$B,'Cadastro e Hi"&amp;"stórico'!$A299)-SUMIFS(Extrato!$H:$H,Extrato!$F:$F,""&lt;=""&amp;HLOOKUP(AU$278,dds!$2:$4,3,FALSE()),Extrato!$G:$G,'Cadastro e Histórico'!$A299))*AU136)))"),0.0)</f>
        <v>0</v>
      </c>
      <c r="AV299" s="448">
        <f>IFERROR(__xludf.DUMMYFUNCTION("ARRAYFORMULA(IF(OR($A299="""",$A299=0),0,IF(TODAY()&gt;EOMONTH(AV$278,0),HLOOKUP(""Close"",GOOGLEFINANCE($A299,""price"",EOMONTH(AV$278,0)),2,FALSE()),(SUMIFS(Extrato!$C:$C,Extrato!$A:$A,""&lt;=""&amp;HLOOKUP(AV$278,dds!$2:$4,3,FALSE()),Extrato!$B:$B,'Cadastro e Hi"&amp;"stórico'!$A299)-SUMIFS(Extrato!$H:$H,Extrato!$F:$F,""&lt;=""&amp;HLOOKUP(AV$278,dds!$2:$4,3,FALSE()),Extrato!$G:$G,'Cadastro e Histórico'!$A299))*AV136)))"),0.0)</f>
        <v>0</v>
      </c>
      <c r="AW299" s="448">
        <f>IFERROR(__xludf.DUMMYFUNCTION("ARRAYFORMULA(IF(OR($A299="""",$A299=0),0,IF(TODAY()&gt;EOMONTH(AW$278,0),HLOOKUP(""Close"",GOOGLEFINANCE($A299,""price"",EOMONTH(AW$278,0)),2,FALSE()),(SUMIFS(Extrato!$C:$C,Extrato!$A:$A,""&lt;=""&amp;HLOOKUP(AW$278,dds!$2:$4,3,FALSE()),Extrato!$B:$B,'Cadastro e Hi"&amp;"stórico'!$A299)-SUMIFS(Extrato!$H:$H,Extrato!$F:$F,""&lt;=""&amp;HLOOKUP(AW$278,dds!$2:$4,3,FALSE()),Extrato!$G:$G,'Cadastro e Histórico'!$A299))*AW136)))"),0.0)</f>
        <v>0</v>
      </c>
      <c r="AX299" s="448">
        <f>IFERROR(__xludf.DUMMYFUNCTION("ARRAYFORMULA(IF(OR($A299="""",$A299=0),0,IF(TODAY()&gt;EOMONTH(AX$278,0),HLOOKUP(""Close"",GOOGLEFINANCE($A299,""price"",EOMONTH(AX$278,0)),2,FALSE()),(SUMIFS(Extrato!$C:$C,Extrato!$A:$A,""&lt;=""&amp;HLOOKUP(AX$278,dds!$2:$4,3,FALSE()),Extrato!$B:$B,'Cadastro e Hi"&amp;"stórico'!$A299)-SUMIFS(Extrato!$H:$H,Extrato!$F:$F,""&lt;=""&amp;HLOOKUP(AX$278,dds!$2:$4,3,FALSE()),Extrato!$G:$G,'Cadastro e Histórico'!$A299))*AX136)))"),0.0)</f>
        <v>0</v>
      </c>
      <c r="AY299" s="448">
        <f>IFERROR(__xludf.DUMMYFUNCTION("ARRAYFORMULA(IF(OR($A299="""",$A299=0),0,IF(TODAY()&gt;EOMONTH(AY$278,0),HLOOKUP(""Close"",GOOGLEFINANCE($A299,""price"",EOMONTH(AY$278,0)),2,FALSE()),(SUMIFS(Extrato!$C:$C,Extrato!$A:$A,""&lt;=""&amp;HLOOKUP(AY$278,dds!$2:$4,3,FALSE()),Extrato!$B:$B,'Cadastro e Hi"&amp;"stórico'!$A299)-SUMIFS(Extrato!$H:$H,Extrato!$F:$F,""&lt;=""&amp;HLOOKUP(AY$278,dds!$2:$4,3,FALSE()),Extrato!$G:$G,'Cadastro e Histórico'!$A299))*AY136)))"),0.0)</f>
        <v>0</v>
      </c>
      <c r="AZ299" s="448">
        <f>IFERROR(__xludf.DUMMYFUNCTION("ARRAYFORMULA(IF(OR($A299="""",$A299=0),0,IF(TODAY()&gt;EOMONTH(AZ$278,0),HLOOKUP(""Close"",GOOGLEFINANCE($A299,""price"",EOMONTH(AZ$278,0)),2,FALSE()),(SUMIFS(Extrato!$C:$C,Extrato!$A:$A,""&lt;=""&amp;HLOOKUP(AZ$278,dds!$2:$4,3,FALSE()),Extrato!$B:$B,'Cadastro e Hi"&amp;"stórico'!$A299)-SUMIFS(Extrato!$H:$H,Extrato!$F:$F,""&lt;=""&amp;HLOOKUP(AZ$278,dds!$2:$4,3,FALSE()),Extrato!$G:$G,'Cadastro e Histórico'!$A299))*AZ136)))"),0.0)</f>
        <v>0</v>
      </c>
      <c r="BA299" s="448">
        <f>IFERROR(__xludf.DUMMYFUNCTION("ARRAYFORMULA(IF(OR($A299="""",$A299=0),0,IF(TODAY()&gt;EOMONTH(BA$278,0),HLOOKUP(""Close"",GOOGLEFINANCE($A299,""price"",EOMONTH(BA$278,0)),2,FALSE()),(SUMIFS(Extrato!$C:$C,Extrato!$A:$A,""&lt;=""&amp;HLOOKUP(BA$278,dds!$2:$4,3,FALSE()),Extrato!$B:$B,'Cadastro e Hi"&amp;"stórico'!$A299)-SUMIFS(Extrato!$H:$H,Extrato!$F:$F,""&lt;=""&amp;HLOOKUP(BA$278,dds!$2:$4,3,FALSE()),Extrato!$G:$G,'Cadastro e Histórico'!$A299))*BA136)))"),0.0)</f>
        <v>0</v>
      </c>
      <c r="BB299" s="448">
        <f>IFERROR(__xludf.DUMMYFUNCTION("ARRAYFORMULA(IF(OR($A299="""",$A299=0),0,IF(TODAY()&gt;EOMONTH(BB$278,0),HLOOKUP(""Close"",GOOGLEFINANCE($A299,""price"",EOMONTH(BB$278,0)),2,FALSE()),(SUMIFS(Extrato!$C:$C,Extrato!$A:$A,""&lt;=""&amp;HLOOKUP(BB$278,dds!$2:$4,3,FALSE()),Extrato!$B:$B,'Cadastro e Hi"&amp;"stórico'!$A299)-SUMIFS(Extrato!$H:$H,Extrato!$F:$F,""&lt;=""&amp;HLOOKUP(BB$278,dds!$2:$4,3,FALSE()),Extrato!$G:$G,'Cadastro e Histórico'!$A299))*BB136)))"),0.0)</f>
        <v>0</v>
      </c>
      <c r="BC299" s="448">
        <f>IFERROR(__xludf.DUMMYFUNCTION("ARRAYFORMULA(IF(OR($A299="""",$A299=0),0,IF(TODAY()&gt;EOMONTH(BC$278,0),HLOOKUP(""Close"",GOOGLEFINANCE($A299,""price"",EOMONTH(BC$278,0)),2,FALSE()),(SUMIFS(Extrato!$C:$C,Extrato!$A:$A,""&lt;=""&amp;HLOOKUP(BC$278,dds!$2:$4,3,FALSE()),Extrato!$B:$B,'Cadastro e Hi"&amp;"stórico'!$A299)-SUMIFS(Extrato!$H:$H,Extrato!$F:$F,""&lt;=""&amp;HLOOKUP(BC$278,dds!$2:$4,3,FALSE()),Extrato!$G:$G,'Cadastro e Histórico'!$A299))*BC136)))"),0.0)</f>
        <v>0</v>
      </c>
      <c r="BD299" s="448">
        <f>IFERROR(__xludf.DUMMYFUNCTION("ARRAYFORMULA(IF(OR($A299="""",$A299=0),0,IF(TODAY()&gt;EOMONTH(BD$278,0),HLOOKUP(""Close"",GOOGLEFINANCE($A299,""price"",EOMONTH(BD$278,0)),2,FALSE()),(SUMIFS(Extrato!$C:$C,Extrato!$A:$A,""&lt;=""&amp;HLOOKUP(BD$278,dds!$2:$4,3,FALSE()),Extrato!$B:$B,'Cadastro e Hi"&amp;"stórico'!$A299)-SUMIFS(Extrato!$H:$H,Extrato!$F:$F,""&lt;=""&amp;HLOOKUP(BD$278,dds!$2:$4,3,FALSE()),Extrato!$G:$G,'Cadastro e Histórico'!$A299))*BD136)))"),0.0)</f>
        <v>0</v>
      </c>
      <c r="BE299" s="448">
        <f>IFERROR(__xludf.DUMMYFUNCTION("ARRAYFORMULA(IF(OR($A299="""",$A299=0),0,IF(TODAY()&gt;EOMONTH(BE$278,0),HLOOKUP(""Close"",GOOGLEFINANCE($A299,""price"",EOMONTH(BE$278,0)),2,FALSE()),(SUMIFS(Extrato!$C:$C,Extrato!$A:$A,""&lt;=""&amp;HLOOKUP(BE$278,dds!$2:$4,3,FALSE()),Extrato!$B:$B,'Cadastro e Hi"&amp;"stórico'!$A299)-SUMIFS(Extrato!$H:$H,Extrato!$F:$F,""&lt;=""&amp;HLOOKUP(BE$278,dds!$2:$4,3,FALSE()),Extrato!$G:$G,'Cadastro e Histórico'!$A299))*BE136)))"),0.0)</f>
        <v>0</v>
      </c>
      <c r="BF299" s="448">
        <f>IFERROR(__xludf.DUMMYFUNCTION("ARRAYFORMULA(IF(OR($A299="""",$A299=0),0,IF(TODAY()&gt;EOMONTH(BF$278,0),HLOOKUP(""Close"",GOOGLEFINANCE($A299,""price"",EOMONTH(BF$278,0)),2,FALSE()),(SUMIFS(Extrato!$C:$C,Extrato!$A:$A,""&lt;=""&amp;HLOOKUP(BF$278,dds!$2:$4,3,FALSE()),Extrato!$B:$B,'Cadastro e Hi"&amp;"stórico'!$A299)-SUMIFS(Extrato!$H:$H,Extrato!$F:$F,""&lt;=""&amp;HLOOKUP(BF$278,dds!$2:$4,3,FALSE()),Extrato!$G:$G,'Cadastro e Histórico'!$A299))*BF136)))"),0.0)</f>
        <v>0</v>
      </c>
      <c r="BG299" s="448">
        <f>IFERROR(__xludf.DUMMYFUNCTION("ARRAYFORMULA(IF(OR($A299="""",$A299=0),0,IF(TODAY()&gt;EOMONTH(BG$278,0),HLOOKUP(""Close"",GOOGLEFINANCE($A299,""price"",EOMONTH(BG$278,0)),2,FALSE()),(SUMIFS(Extrato!$C:$C,Extrato!$A:$A,""&lt;=""&amp;HLOOKUP(BG$278,dds!$2:$4,3,FALSE()),Extrato!$B:$B,'Cadastro e Hi"&amp;"stórico'!$A299)-SUMIFS(Extrato!$H:$H,Extrato!$F:$F,""&lt;=""&amp;HLOOKUP(BG$278,dds!$2:$4,3,FALSE()),Extrato!$G:$G,'Cadastro e Histórico'!$A299))*BG136)))"),0.0)</f>
        <v>0</v>
      </c>
      <c r="BH299" s="448">
        <f>IFERROR(__xludf.DUMMYFUNCTION("ARRAYFORMULA(IF(OR($A299="""",$A299=0),0,IF(TODAY()&gt;EOMONTH(BH$278,0),HLOOKUP(""Close"",GOOGLEFINANCE($A299,""price"",EOMONTH(BH$278,0)),2,FALSE()),(SUMIFS(Extrato!$C:$C,Extrato!$A:$A,""&lt;=""&amp;HLOOKUP(BH$278,dds!$2:$4,3,FALSE()),Extrato!$B:$B,'Cadastro e Hi"&amp;"stórico'!$A299)-SUMIFS(Extrato!$H:$H,Extrato!$F:$F,""&lt;=""&amp;HLOOKUP(BH$278,dds!$2:$4,3,FALSE()),Extrato!$G:$G,'Cadastro e Histórico'!$A299))*BH136)))"),0.0)</f>
        <v>0</v>
      </c>
      <c r="BI299" s="448">
        <f>IFERROR(__xludf.DUMMYFUNCTION("ARRAYFORMULA(IF(OR($A299="""",$A299=0),0,IF(TODAY()&gt;EOMONTH(BI$278,0),HLOOKUP(""Close"",GOOGLEFINANCE($A299,""price"",EOMONTH(BI$278,0)),2,FALSE()),(SUMIFS(Extrato!$C:$C,Extrato!$A:$A,""&lt;=""&amp;HLOOKUP(BI$278,dds!$2:$4,3,FALSE()),Extrato!$B:$B,'Cadastro e Hi"&amp;"stórico'!$A299)-SUMIFS(Extrato!$H:$H,Extrato!$F:$F,""&lt;=""&amp;HLOOKUP(BI$278,dds!$2:$4,3,FALSE()),Extrato!$G:$G,'Cadastro e Histórico'!$A299))*BI136)))"),0.0)</f>
        <v>0</v>
      </c>
      <c r="BJ299" s="448">
        <f>IFERROR(__xludf.DUMMYFUNCTION("ARRAYFORMULA(IF(OR($A299="""",$A299=0),0,IF(TODAY()&gt;EOMONTH(BJ$278,0),HLOOKUP(""Close"",GOOGLEFINANCE($A299,""price"",EOMONTH(BJ$278,0)),2,FALSE()),(SUMIFS(Extrato!$C:$C,Extrato!$A:$A,""&lt;=""&amp;HLOOKUP(BJ$278,dds!$2:$4,3,FALSE()),Extrato!$B:$B,'Cadastro e Hi"&amp;"stórico'!$A299)-SUMIFS(Extrato!$H:$H,Extrato!$F:$F,""&lt;=""&amp;HLOOKUP(BJ$278,dds!$2:$4,3,FALSE()),Extrato!$G:$G,'Cadastro e Histórico'!$A299))*BJ136)))"),0.0)</f>
        <v>0</v>
      </c>
      <c r="BK299" s="448">
        <f>IFERROR(__xludf.DUMMYFUNCTION("ARRAYFORMULA(IF(OR($A299="""",$A299=0),0,IF(TODAY()&gt;EOMONTH(BK$278,0),HLOOKUP(""Close"",GOOGLEFINANCE($A299,""price"",EOMONTH(BK$278,0)),2,FALSE()),(SUMIFS(Extrato!$C:$C,Extrato!$A:$A,""&lt;=""&amp;HLOOKUP(BK$278,dds!$2:$4,3,FALSE()),Extrato!$B:$B,'Cadastro e Hi"&amp;"stórico'!$A299)-SUMIFS(Extrato!$H:$H,Extrato!$F:$F,""&lt;=""&amp;HLOOKUP(BK$278,dds!$2:$4,3,FALSE()),Extrato!$G:$G,'Cadastro e Histórico'!$A299))*BK136)))"),0.0)</f>
        <v>0</v>
      </c>
      <c r="BL299" s="448">
        <f>IFERROR(__xludf.DUMMYFUNCTION("ARRAYFORMULA(IF(OR($A299="""",$A299=0),0,IF(TODAY()&gt;EOMONTH(BL$278,0),HLOOKUP(""Close"",GOOGLEFINANCE($A299,""price"",EOMONTH(BL$278,0)),2,FALSE()),(SUMIFS(Extrato!$C:$C,Extrato!$A:$A,""&lt;=""&amp;HLOOKUP(BL$278,dds!$2:$4,3,FALSE()),Extrato!$B:$B,'Cadastro e Hi"&amp;"stórico'!$A299)-SUMIFS(Extrato!$H:$H,Extrato!$F:$F,""&lt;=""&amp;HLOOKUP(BL$278,dds!$2:$4,3,FALSE()),Extrato!$G:$G,'Cadastro e Histórico'!$A299))*BL136)))"),0.0)</f>
        <v>0</v>
      </c>
    </row>
    <row r="300" ht="14.25" customHeight="1">
      <c r="A300" s="450"/>
      <c r="B300" s="450"/>
      <c r="C300" s="440" t="str">
        <f t="shared" si="5"/>
        <v/>
      </c>
      <c r="D300" s="446"/>
      <c r="E300" s="448">
        <f>IFERROR(__xludf.DUMMYFUNCTION("ARRAYFORMULA(IF(OR($A300="""",$A300=0),0,IF(TODAY()&gt;EOMONTH(E$278,0),HLOOKUP(""Close"",GOOGLEFINANCE($A300,""price"",EOMONTH(E$278,0)),2,FALSE()),(SUMIFS(Extrato!$C:$C,Extrato!$A:$A,""&lt;=""&amp;HLOOKUP(E$278,dds!$2:$4,3,FALSE()),Extrato!$B:$B,'Cadastro e Histó"&amp;"rico'!$A300)-SUMIFS(Extrato!$H:$H,Extrato!$F:$F,""&lt;=""&amp;HLOOKUP(E$278,dds!$2:$4,3,FALSE()),Extrato!$G:$G,'Cadastro e Histórico'!$A300))*E137)))"),0.0)</f>
        <v>0</v>
      </c>
      <c r="F300" s="448">
        <f>IFERROR(__xludf.DUMMYFUNCTION("ARRAYFORMULA(IF(OR($A300="""",$A300=0),0,IF(TODAY()&gt;EOMONTH(F$278,0),HLOOKUP(""Close"",GOOGLEFINANCE($A300,""price"",EOMONTH(F$278,0)),2,FALSE()),(SUMIFS(Extrato!$C:$C,Extrato!$A:$A,""&lt;=""&amp;HLOOKUP(F$278,dds!$2:$4,3,FALSE()),Extrato!$B:$B,'Cadastro e Histó"&amp;"rico'!$A300)-SUMIFS(Extrato!$H:$H,Extrato!$F:$F,""&lt;=""&amp;HLOOKUP(F$278,dds!$2:$4,3,FALSE()),Extrato!$G:$G,'Cadastro e Histórico'!$A300))*F137)))"),0.0)</f>
        <v>0</v>
      </c>
      <c r="G300" s="448">
        <f>IFERROR(__xludf.DUMMYFUNCTION("ARRAYFORMULA(IF(OR($A300="""",$A300=0),0,IF(TODAY()&gt;EOMONTH(G$278,0),HLOOKUP(""Close"",GOOGLEFINANCE($A300,""price"",EOMONTH(G$278,0)),2,FALSE()),(SUMIFS(Extrato!$C:$C,Extrato!$A:$A,""&lt;=""&amp;HLOOKUP(G$278,dds!$2:$4,3,FALSE()),Extrato!$B:$B,'Cadastro e Histó"&amp;"rico'!$A300)-SUMIFS(Extrato!$H:$H,Extrato!$F:$F,""&lt;=""&amp;HLOOKUP(G$278,dds!$2:$4,3,FALSE()),Extrato!$G:$G,'Cadastro e Histórico'!$A300))*G137)))"),0.0)</f>
        <v>0</v>
      </c>
      <c r="H300" s="448">
        <f>IFERROR(__xludf.DUMMYFUNCTION("ARRAYFORMULA(IF(OR($A300="""",$A300=0),0,IF(TODAY()&gt;EOMONTH(H$278,0),HLOOKUP(""Close"",GOOGLEFINANCE($A300,""price"",EOMONTH(H$278,0)),2,FALSE()),(SUMIFS(Extrato!$C:$C,Extrato!$A:$A,""&lt;=""&amp;HLOOKUP(H$278,dds!$2:$4,3,FALSE()),Extrato!$B:$B,'Cadastro e Histó"&amp;"rico'!$A300)-SUMIFS(Extrato!$H:$H,Extrato!$F:$F,""&lt;=""&amp;HLOOKUP(H$278,dds!$2:$4,3,FALSE()),Extrato!$G:$G,'Cadastro e Histórico'!$A300))*H137)))"),0.0)</f>
        <v>0</v>
      </c>
      <c r="I300" s="448">
        <f>IFERROR(__xludf.DUMMYFUNCTION("ARRAYFORMULA(IF(OR($A300="""",$A300=0),0,IF(TODAY()&gt;EOMONTH(I$278,0),HLOOKUP(""Close"",GOOGLEFINANCE($A300,""price"",EOMONTH(I$278,0)),2,FALSE()),(SUMIFS(Extrato!$C:$C,Extrato!$A:$A,""&lt;=""&amp;HLOOKUP(I$278,dds!$2:$4,3,FALSE()),Extrato!$B:$B,'Cadastro e Histó"&amp;"rico'!$A300)-SUMIFS(Extrato!$H:$H,Extrato!$F:$F,""&lt;=""&amp;HLOOKUP(I$278,dds!$2:$4,3,FALSE()),Extrato!$G:$G,'Cadastro e Histórico'!$A300))*I137)))"),0.0)</f>
        <v>0</v>
      </c>
      <c r="J300" s="448">
        <f>IFERROR(__xludf.DUMMYFUNCTION("ARRAYFORMULA(IF(OR($A300="""",$A300=0),0,IF(TODAY()&gt;EOMONTH(J$278,0),HLOOKUP(""Close"",GOOGLEFINANCE($A300,""price"",EOMONTH(J$278,0)),2,FALSE()),(SUMIFS(Extrato!$C:$C,Extrato!$A:$A,""&lt;=""&amp;HLOOKUP(J$278,dds!$2:$4,3,FALSE()),Extrato!$B:$B,'Cadastro e Histó"&amp;"rico'!$A300)-SUMIFS(Extrato!$H:$H,Extrato!$F:$F,""&lt;=""&amp;HLOOKUP(J$278,dds!$2:$4,3,FALSE()),Extrato!$G:$G,'Cadastro e Histórico'!$A300))*J137)))"),0.0)</f>
        <v>0</v>
      </c>
      <c r="K300" s="448">
        <f>IFERROR(__xludf.DUMMYFUNCTION("ARRAYFORMULA(IF(OR($A300="""",$A300=0),0,IF(TODAY()&gt;EOMONTH(K$278,0),HLOOKUP(""Close"",GOOGLEFINANCE($A300,""price"",EOMONTH(K$278,0)),2,FALSE()),(SUMIFS(Extrato!$C:$C,Extrato!$A:$A,""&lt;=""&amp;HLOOKUP(K$278,dds!$2:$4,3,FALSE()),Extrato!$B:$B,'Cadastro e Histó"&amp;"rico'!$A300)-SUMIFS(Extrato!$H:$H,Extrato!$F:$F,""&lt;=""&amp;HLOOKUP(K$278,dds!$2:$4,3,FALSE()),Extrato!$G:$G,'Cadastro e Histórico'!$A300))*K137)))"),0.0)</f>
        <v>0</v>
      </c>
      <c r="L300" s="448">
        <f>IFERROR(__xludf.DUMMYFUNCTION("ARRAYFORMULA(IF(OR($A300="""",$A300=0),0,IF(TODAY()&gt;EOMONTH(L$278,0),HLOOKUP(""Close"",GOOGLEFINANCE($A300,""price"",EOMONTH(L$278,0)),2,FALSE()),(SUMIFS(Extrato!$C:$C,Extrato!$A:$A,""&lt;=""&amp;HLOOKUP(L$278,dds!$2:$4,3,FALSE()),Extrato!$B:$B,'Cadastro e Histó"&amp;"rico'!$A300)-SUMIFS(Extrato!$H:$H,Extrato!$F:$F,""&lt;=""&amp;HLOOKUP(L$278,dds!$2:$4,3,FALSE()),Extrato!$G:$G,'Cadastro e Histórico'!$A300))*L137)))"),0.0)</f>
        <v>0</v>
      </c>
      <c r="M300" s="448">
        <f>IFERROR(__xludf.DUMMYFUNCTION("ARRAYFORMULA(IF(OR($A300="""",$A300=0),0,IF(TODAY()&gt;EOMONTH(M$278,0),HLOOKUP(""Close"",GOOGLEFINANCE($A300,""price"",EOMONTH(M$278,0)),2,FALSE()),(SUMIFS(Extrato!$C:$C,Extrato!$A:$A,""&lt;=""&amp;HLOOKUP(M$278,dds!$2:$4,3,FALSE()),Extrato!$B:$B,'Cadastro e Histó"&amp;"rico'!$A300)-SUMIFS(Extrato!$H:$H,Extrato!$F:$F,""&lt;=""&amp;HLOOKUP(M$278,dds!$2:$4,3,FALSE()),Extrato!$G:$G,'Cadastro e Histórico'!$A300))*M137)))"),0.0)</f>
        <v>0</v>
      </c>
      <c r="N300" s="448">
        <f>IFERROR(__xludf.DUMMYFUNCTION("ARRAYFORMULA(IF(OR($A300="""",$A300=0),0,IF(TODAY()&gt;EOMONTH(N$278,0),HLOOKUP(""Close"",GOOGLEFINANCE($A300,""price"",EOMONTH(N$278,0)),2,FALSE()),(SUMIFS(Extrato!$C:$C,Extrato!$A:$A,""&lt;=""&amp;HLOOKUP(N$278,dds!$2:$4,3,FALSE()),Extrato!$B:$B,'Cadastro e Histó"&amp;"rico'!$A300)-SUMIFS(Extrato!$H:$H,Extrato!$F:$F,""&lt;=""&amp;HLOOKUP(N$278,dds!$2:$4,3,FALSE()),Extrato!$G:$G,'Cadastro e Histórico'!$A300))*N137)))"),0.0)</f>
        <v>0</v>
      </c>
      <c r="O300" s="448">
        <f>IFERROR(__xludf.DUMMYFUNCTION("ARRAYFORMULA(IF(OR($A300="""",$A300=0),0,IF(TODAY()&gt;EOMONTH(O$278,0),HLOOKUP(""Close"",GOOGLEFINANCE($A300,""price"",EOMONTH(O$278,0)),2,FALSE()),(SUMIFS(Extrato!$C:$C,Extrato!$A:$A,""&lt;=""&amp;HLOOKUP(O$278,dds!$2:$4,3,FALSE()),Extrato!$B:$B,'Cadastro e Histó"&amp;"rico'!$A300)-SUMIFS(Extrato!$H:$H,Extrato!$F:$F,""&lt;=""&amp;HLOOKUP(O$278,dds!$2:$4,3,FALSE()),Extrato!$G:$G,'Cadastro e Histórico'!$A300))*O137)))"),0.0)</f>
        <v>0</v>
      </c>
      <c r="P300" s="448">
        <f>IFERROR(__xludf.DUMMYFUNCTION("ARRAYFORMULA(IF(OR($A300="""",$A300=0),0,IF(TODAY()&gt;EOMONTH(P$278,0),HLOOKUP(""Close"",GOOGLEFINANCE($A300,""price"",EOMONTH(P$278,0)),2,FALSE()),(SUMIFS(Extrato!$C:$C,Extrato!$A:$A,""&lt;=""&amp;HLOOKUP(P$278,dds!$2:$4,3,FALSE()),Extrato!$B:$B,'Cadastro e Histó"&amp;"rico'!$A300)-SUMIFS(Extrato!$H:$H,Extrato!$F:$F,""&lt;=""&amp;HLOOKUP(P$278,dds!$2:$4,3,FALSE()),Extrato!$G:$G,'Cadastro e Histórico'!$A300))*P137)))"),0.0)</f>
        <v>0</v>
      </c>
      <c r="Q300" s="448">
        <f>IFERROR(__xludf.DUMMYFUNCTION("ARRAYFORMULA(IF(OR($A300="""",$A300=0),0,IF(TODAY()&gt;EOMONTH(Q$278,0),HLOOKUP(""Close"",GOOGLEFINANCE($A300,""price"",EOMONTH(Q$278,0)),2,FALSE()),(SUMIFS(Extrato!$C:$C,Extrato!$A:$A,""&lt;=""&amp;HLOOKUP(Q$278,dds!$2:$4,3,FALSE()),Extrato!$B:$B,'Cadastro e Histó"&amp;"rico'!$A300)-SUMIFS(Extrato!$H:$H,Extrato!$F:$F,""&lt;=""&amp;HLOOKUP(Q$278,dds!$2:$4,3,FALSE()),Extrato!$G:$G,'Cadastro e Histórico'!$A300))*Q137)))"),0.0)</f>
        <v>0</v>
      </c>
      <c r="R300" s="448">
        <f>IFERROR(__xludf.DUMMYFUNCTION("ARRAYFORMULA(IF(OR($A300="""",$A300=0),0,IF(TODAY()&gt;EOMONTH(R$278,0),HLOOKUP(""Close"",GOOGLEFINANCE($A300,""price"",EOMONTH(R$278,0)),2,FALSE()),(SUMIFS(Extrato!$C:$C,Extrato!$A:$A,""&lt;=""&amp;HLOOKUP(R$278,dds!$2:$4,3,FALSE()),Extrato!$B:$B,'Cadastro e Histó"&amp;"rico'!$A300)-SUMIFS(Extrato!$H:$H,Extrato!$F:$F,""&lt;=""&amp;HLOOKUP(R$278,dds!$2:$4,3,FALSE()),Extrato!$G:$G,'Cadastro e Histórico'!$A300))*R137)))"),0.0)</f>
        <v>0</v>
      </c>
      <c r="S300" s="448">
        <f>IFERROR(__xludf.DUMMYFUNCTION("ARRAYFORMULA(IF(OR($A300="""",$A300=0),0,IF(TODAY()&gt;EOMONTH(S$278,0),HLOOKUP(""Close"",GOOGLEFINANCE($A300,""price"",EOMONTH(S$278,0)),2,FALSE()),(SUMIFS(Extrato!$C:$C,Extrato!$A:$A,""&lt;=""&amp;HLOOKUP(S$278,dds!$2:$4,3,FALSE()),Extrato!$B:$B,'Cadastro e Histó"&amp;"rico'!$A300)-SUMIFS(Extrato!$H:$H,Extrato!$F:$F,""&lt;=""&amp;HLOOKUP(S$278,dds!$2:$4,3,FALSE()),Extrato!$G:$G,'Cadastro e Histórico'!$A300))*S137)))"),0.0)</f>
        <v>0</v>
      </c>
      <c r="T300" s="448">
        <f>IFERROR(__xludf.DUMMYFUNCTION("ARRAYFORMULA(IF(OR($A300="""",$A300=0),0,IF(TODAY()&gt;EOMONTH(T$278,0),HLOOKUP(""Close"",GOOGLEFINANCE($A300,""price"",EOMONTH(T$278,0)),2,FALSE()),(SUMIFS(Extrato!$C:$C,Extrato!$A:$A,""&lt;=""&amp;HLOOKUP(T$278,dds!$2:$4,3,FALSE()),Extrato!$B:$B,'Cadastro e Histó"&amp;"rico'!$A300)-SUMIFS(Extrato!$H:$H,Extrato!$F:$F,""&lt;=""&amp;HLOOKUP(T$278,dds!$2:$4,3,FALSE()),Extrato!$G:$G,'Cadastro e Histórico'!$A300))*T137)))"),0.0)</f>
        <v>0</v>
      </c>
      <c r="U300" s="448">
        <f>IFERROR(__xludf.DUMMYFUNCTION("ARRAYFORMULA(IF(OR($A300="""",$A300=0),0,IF(TODAY()&gt;EOMONTH(U$278,0),HLOOKUP(""Close"",GOOGLEFINANCE($A300,""price"",EOMONTH(U$278,0)),2,FALSE()),(SUMIFS(Extrato!$C:$C,Extrato!$A:$A,""&lt;=""&amp;HLOOKUP(U$278,dds!$2:$4,3,FALSE()),Extrato!$B:$B,'Cadastro e Histó"&amp;"rico'!$A300)-SUMIFS(Extrato!$H:$H,Extrato!$F:$F,""&lt;=""&amp;HLOOKUP(U$278,dds!$2:$4,3,FALSE()),Extrato!$G:$G,'Cadastro e Histórico'!$A300))*U137)))"),0.0)</f>
        <v>0</v>
      </c>
      <c r="V300" s="448">
        <f>IFERROR(__xludf.DUMMYFUNCTION("ARRAYFORMULA(IF(OR($A300="""",$A300=0),0,IF(TODAY()&gt;EOMONTH(V$278,0),HLOOKUP(""Close"",GOOGLEFINANCE($A300,""price"",EOMONTH(V$278,0)),2,FALSE()),(SUMIFS(Extrato!$C:$C,Extrato!$A:$A,""&lt;=""&amp;HLOOKUP(V$278,dds!$2:$4,3,FALSE()),Extrato!$B:$B,'Cadastro e Histó"&amp;"rico'!$A300)-SUMIFS(Extrato!$H:$H,Extrato!$F:$F,""&lt;=""&amp;HLOOKUP(V$278,dds!$2:$4,3,FALSE()),Extrato!$G:$G,'Cadastro e Histórico'!$A300))*V137)))"),0.0)</f>
        <v>0</v>
      </c>
      <c r="W300" s="448">
        <f>IFERROR(__xludf.DUMMYFUNCTION("ARRAYFORMULA(IF(OR($A300="""",$A300=0),0,IF(TODAY()&gt;EOMONTH(W$278,0),HLOOKUP(""Close"",GOOGLEFINANCE($A300,""price"",EOMONTH(W$278,0)),2,FALSE()),(SUMIFS(Extrato!$C:$C,Extrato!$A:$A,""&lt;=""&amp;HLOOKUP(W$278,dds!$2:$4,3,FALSE()),Extrato!$B:$B,'Cadastro e Histó"&amp;"rico'!$A300)-SUMIFS(Extrato!$H:$H,Extrato!$F:$F,""&lt;=""&amp;HLOOKUP(W$278,dds!$2:$4,3,FALSE()),Extrato!$G:$G,'Cadastro e Histórico'!$A300))*W137)))"),0.0)</f>
        <v>0</v>
      </c>
      <c r="X300" s="448">
        <f>IFERROR(__xludf.DUMMYFUNCTION("ARRAYFORMULA(IF(OR($A300="""",$A300=0),0,IF(TODAY()&gt;EOMONTH(X$278,0),HLOOKUP(""Close"",GOOGLEFINANCE($A300,""price"",EOMONTH(X$278,0)),2,FALSE()),(SUMIFS(Extrato!$C:$C,Extrato!$A:$A,""&lt;=""&amp;HLOOKUP(X$278,dds!$2:$4,3,FALSE()),Extrato!$B:$B,'Cadastro e Histó"&amp;"rico'!$A300)-SUMIFS(Extrato!$H:$H,Extrato!$F:$F,""&lt;=""&amp;HLOOKUP(X$278,dds!$2:$4,3,FALSE()),Extrato!$G:$G,'Cadastro e Histórico'!$A300))*X137)))"),0.0)</f>
        <v>0</v>
      </c>
      <c r="Y300" s="448">
        <f>IFERROR(__xludf.DUMMYFUNCTION("ARRAYFORMULA(IF(OR($A300="""",$A300=0),0,IF(TODAY()&gt;EOMONTH(Y$278,0),HLOOKUP(""Close"",GOOGLEFINANCE($A300,""price"",EOMONTH(Y$278,0)),2,FALSE()),(SUMIFS(Extrato!$C:$C,Extrato!$A:$A,""&lt;=""&amp;HLOOKUP(Y$278,dds!$2:$4,3,FALSE()),Extrato!$B:$B,'Cadastro e Histó"&amp;"rico'!$A300)-SUMIFS(Extrato!$H:$H,Extrato!$F:$F,""&lt;=""&amp;HLOOKUP(Y$278,dds!$2:$4,3,FALSE()),Extrato!$G:$G,'Cadastro e Histórico'!$A300))*Y137)))"),0.0)</f>
        <v>0</v>
      </c>
      <c r="Z300" s="448">
        <f>IFERROR(__xludf.DUMMYFUNCTION("ARRAYFORMULA(IF(OR($A300="""",$A300=0),0,IF(TODAY()&gt;EOMONTH(Z$278,0),HLOOKUP(""Close"",GOOGLEFINANCE($A300,""price"",EOMONTH(Z$278,0)),2,FALSE()),(SUMIFS(Extrato!$C:$C,Extrato!$A:$A,""&lt;=""&amp;HLOOKUP(Z$278,dds!$2:$4,3,FALSE()),Extrato!$B:$B,'Cadastro e Histó"&amp;"rico'!$A300)-SUMIFS(Extrato!$H:$H,Extrato!$F:$F,""&lt;=""&amp;HLOOKUP(Z$278,dds!$2:$4,3,FALSE()),Extrato!$G:$G,'Cadastro e Histórico'!$A300))*Z137)))"),0.0)</f>
        <v>0</v>
      </c>
      <c r="AA300" s="448">
        <f>IFERROR(__xludf.DUMMYFUNCTION("ARRAYFORMULA(IF(OR($A300="""",$A300=0),0,IF(TODAY()&gt;EOMONTH(AA$278,0),HLOOKUP(""Close"",GOOGLEFINANCE($A300,""price"",EOMONTH(AA$278,0)),2,FALSE()),(SUMIFS(Extrato!$C:$C,Extrato!$A:$A,""&lt;=""&amp;HLOOKUP(AA$278,dds!$2:$4,3,FALSE()),Extrato!$B:$B,'Cadastro e Hi"&amp;"stórico'!$A300)-SUMIFS(Extrato!$H:$H,Extrato!$F:$F,""&lt;=""&amp;HLOOKUP(AA$278,dds!$2:$4,3,FALSE()),Extrato!$G:$G,'Cadastro e Histórico'!$A300))*AA137)))"),0.0)</f>
        <v>0</v>
      </c>
      <c r="AB300" s="448">
        <f>IFERROR(__xludf.DUMMYFUNCTION("ARRAYFORMULA(IF(OR($A300="""",$A300=0),0,IF(TODAY()&gt;EOMONTH(AB$278,0),HLOOKUP(""Close"",GOOGLEFINANCE($A300,""price"",EOMONTH(AB$278,0)),2,FALSE()),(SUMIFS(Extrato!$C:$C,Extrato!$A:$A,""&lt;=""&amp;HLOOKUP(AB$278,dds!$2:$4,3,FALSE()),Extrato!$B:$B,'Cadastro e Hi"&amp;"stórico'!$A300)-SUMIFS(Extrato!$H:$H,Extrato!$F:$F,""&lt;=""&amp;HLOOKUP(AB$278,dds!$2:$4,3,FALSE()),Extrato!$G:$G,'Cadastro e Histórico'!$A300))*AB137)))"),0.0)</f>
        <v>0</v>
      </c>
      <c r="AC300" s="448">
        <f>IFERROR(__xludf.DUMMYFUNCTION("ARRAYFORMULA(IF(OR($A300="""",$A300=0),0,IF(TODAY()&gt;EOMONTH(AC$278,0),HLOOKUP(""Close"",GOOGLEFINANCE($A300,""price"",EOMONTH(AC$278,0)),2,FALSE()),(SUMIFS(Extrato!$C:$C,Extrato!$A:$A,""&lt;=""&amp;HLOOKUP(AC$278,dds!$2:$4,3,FALSE()),Extrato!$B:$B,'Cadastro e Hi"&amp;"stórico'!$A300)-SUMIFS(Extrato!$H:$H,Extrato!$F:$F,""&lt;=""&amp;HLOOKUP(AC$278,dds!$2:$4,3,FALSE()),Extrato!$G:$G,'Cadastro e Histórico'!$A300))*AC137)))"),0.0)</f>
        <v>0</v>
      </c>
      <c r="AD300" s="448">
        <f>IFERROR(__xludf.DUMMYFUNCTION("ARRAYFORMULA(IF(OR($A300="""",$A300=0),0,IF(TODAY()&gt;EOMONTH(AD$278,0),HLOOKUP(""Close"",GOOGLEFINANCE($A300,""price"",EOMONTH(AD$278,0)),2,FALSE()),(SUMIFS(Extrato!$C:$C,Extrato!$A:$A,""&lt;=""&amp;HLOOKUP(AD$278,dds!$2:$4,3,FALSE()),Extrato!$B:$B,'Cadastro e Hi"&amp;"stórico'!$A300)-SUMIFS(Extrato!$H:$H,Extrato!$F:$F,""&lt;=""&amp;HLOOKUP(AD$278,dds!$2:$4,3,FALSE()),Extrato!$G:$G,'Cadastro e Histórico'!$A300))*AD137)))"),0.0)</f>
        <v>0</v>
      </c>
      <c r="AE300" s="448">
        <f>IFERROR(__xludf.DUMMYFUNCTION("ARRAYFORMULA(IF(OR($A300="""",$A300=0),0,IF(TODAY()&gt;EOMONTH(AE$278,0),HLOOKUP(""Close"",GOOGLEFINANCE($A300,""price"",EOMONTH(AE$278,0)),2,FALSE()),(SUMIFS(Extrato!$C:$C,Extrato!$A:$A,""&lt;=""&amp;HLOOKUP(AE$278,dds!$2:$4,3,FALSE()),Extrato!$B:$B,'Cadastro e Hi"&amp;"stórico'!$A300)-SUMIFS(Extrato!$H:$H,Extrato!$F:$F,""&lt;=""&amp;HLOOKUP(AE$278,dds!$2:$4,3,FALSE()),Extrato!$G:$G,'Cadastro e Histórico'!$A300))*AE137)))"),0.0)</f>
        <v>0</v>
      </c>
      <c r="AF300" s="448">
        <f>IFERROR(__xludf.DUMMYFUNCTION("ARRAYFORMULA(IF(OR($A300="""",$A300=0),0,IF(TODAY()&gt;EOMONTH(AF$278,0),HLOOKUP(""Close"",GOOGLEFINANCE($A300,""price"",EOMONTH(AF$278,0)),2,FALSE()),(SUMIFS(Extrato!$C:$C,Extrato!$A:$A,""&lt;=""&amp;HLOOKUP(AF$278,dds!$2:$4,3,FALSE()),Extrato!$B:$B,'Cadastro e Hi"&amp;"stórico'!$A300)-SUMIFS(Extrato!$H:$H,Extrato!$F:$F,""&lt;=""&amp;HLOOKUP(AF$278,dds!$2:$4,3,FALSE()),Extrato!$G:$G,'Cadastro e Histórico'!$A300))*AF137)))"),0.0)</f>
        <v>0</v>
      </c>
      <c r="AG300" s="448">
        <f>IFERROR(__xludf.DUMMYFUNCTION("ARRAYFORMULA(IF(OR($A300="""",$A300=0),0,IF(TODAY()&gt;EOMONTH(AG$278,0),HLOOKUP(""Close"",GOOGLEFINANCE($A300,""price"",EOMONTH(AG$278,0)),2,FALSE()),(SUMIFS(Extrato!$C:$C,Extrato!$A:$A,""&lt;=""&amp;HLOOKUP(AG$278,dds!$2:$4,3,FALSE()),Extrato!$B:$B,'Cadastro e Hi"&amp;"stórico'!$A300)-SUMIFS(Extrato!$H:$H,Extrato!$F:$F,""&lt;=""&amp;HLOOKUP(AG$278,dds!$2:$4,3,FALSE()),Extrato!$G:$G,'Cadastro e Histórico'!$A300))*AG137)))"),0.0)</f>
        <v>0</v>
      </c>
      <c r="AH300" s="448">
        <f>IFERROR(__xludf.DUMMYFUNCTION("ARRAYFORMULA(IF(OR($A300="""",$A300=0),0,IF(TODAY()&gt;EOMONTH(AH$278,0),HLOOKUP(""Close"",GOOGLEFINANCE($A300,""price"",EOMONTH(AH$278,0)),2,FALSE()),(SUMIFS(Extrato!$C:$C,Extrato!$A:$A,""&lt;=""&amp;HLOOKUP(AH$278,dds!$2:$4,3,FALSE()),Extrato!$B:$B,'Cadastro e Hi"&amp;"stórico'!$A300)-SUMIFS(Extrato!$H:$H,Extrato!$F:$F,""&lt;=""&amp;HLOOKUP(AH$278,dds!$2:$4,3,FALSE()),Extrato!$G:$G,'Cadastro e Histórico'!$A300))*AH137)))"),0.0)</f>
        <v>0</v>
      </c>
      <c r="AI300" s="448">
        <f>IFERROR(__xludf.DUMMYFUNCTION("ARRAYFORMULA(IF(OR($A300="""",$A300=0),0,IF(TODAY()&gt;EOMONTH(AI$278,0),HLOOKUP(""Close"",GOOGLEFINANCE($A300,""price"",EOMONTH(AI$278,0)),2,FALSE()),(SUMIFS(Extrato!$C:$C,Extrato!$A:$A,""&lt;=""&amp;HLOOKUP(AI$278,dds!$2:$4,3,FALSE()),Extrato!$B:$B,'Cadastro e Hi"&amp;"stórico'!$A300)-SUMIFS(Extrato!$H:$H,Extrato!$F:$F,""&lt;=""&amp;HLOOKUP(AI$278,dds!$2:$4,3,FALSE()),Extrato!$G:$G,'Cadastro e Histórico'!$A300))*AI137)))"),0.0)</f>
        <v>0</v>
      </c>
      <c r="AJ300" s="448">
        <f>IFERROR(__xludf.DUMMYFUNCTION("ARRAYFORMULA(IF(OR($A300="""",$A300=0),0,IF(TODAY()&gt;EOMONTH(AJ$278,0),HLOOKUP(""Close"",GOOGLEFINANCE($A300,""price"",EOMONTH(AJ$278,0)),2,FALSE()),(SUMIFS(Extrato!$C:$C,Extrato!$A:$A,""&lt;=""&amp;HLOOKUP(AJ$278,dds!$2:$4,3,FALSE()),Extrato!$B:$B,'Cadastro e Hi"&amp;"stórico'!$A300)-SUMIFS(Extrato!$H:$H,Extrato!$F:$F,""&lt;=""&amp;HLOOKUP(AJ$278,dds!$2:$4,3,FALSE()),Extrato!$G:$G,'Cadastro e Histórico'!$A300))*AJ137)))"),0.0)</f>
        <v>0</v>
      </c>
      <c r="AK300" s="448">
        <f>IFERROR(__xludf.DUMMYFUNCTION("ARRAYFORMULA(IF(OR($A300="""",$A300=0),0,IF(TODAY()&gt;EOMONTH(AK$278,0),HLOOKUP(""Close"",GOOGLEFINANCE($A300,""price"",EOMONTH(AK$278,0)),2,FALSE()),(SUMIFS(Extrato!$C:$C,Extrato!$A:$A,""&lt;=""&amp;HLOOKUP(AK$278,dds!$2:$4,3,FALSE()),Extrato!$B:$B,'Cadastro e Hi"&amp;"stórico'!$A300)-SUMIFS(Extrato!$H:$H,Extrato!$F:$F,""&lt;=""&amp;HLOOKUP(AK$278,dds!$2:$4,3,FALSE()),Extrato!$G:$G,'Cadastro e Histórico'!$A300))*AK137)))"),0.0)</f>
        <v>0</v>
      </c>
      <c r="AL300" s="448">
        <f>IFERROR(__xludf.DUMMYFUNCTION("ARRAYFORMULA(IF(OR($A300="""",$A300=0),0,IF(TODAY()&gt;EOMONTH(AL$278,0),HLOOKUP(""Close"",GOOGLEFINANCE($A300,""price"",EOMONTH(AL$278,0)),2,FALSE()),(SUMIFS(Extrato!$C:$C,Extrato!$A:$A,""&lt;=""&amp;HLOOKUP(AL$278,dds!$2:$4,3,FALSE()),Extrato!$B:$B,'Cadastro e Hi"&amp;"stórico'!$A300)-SUMIFS(Extrato!$H:$H,Extrato!$F:$F,""&lt;=""&amp;HLOOKUP(AL$278,dds!$2:$4,3,FALSE()),Extrato!$G:$G,'Cadastro e Histórico'!$A300))*AL137)))"),0.0)</f>
        <v>0</v>
      </c>
      <c r="AM300" s="448">
        <f>IFERROR(__xludf.DUMMYFUNCTION("ARRAYFORMULA(IF(OR($A300="""",$A300=0),0,IF(TODAY()&gt;EOMONTH(AM$278,0),HLOOKUP(""Close"",GOOGLEFINANCE($A300,""price"",EOMONTH(AM$278,0)),2,FALSE()),(SUMIFS(Extrato!$C:$C,Extrato!$A:$A,""&lt;=""&amp;HLOOKUP(AM$278,dds!$2:$4,3,FALSE()),Extrato!$B:$B,'Cadastro e Hi"&amp;"stórico'!$A300)-SUMIFS(Extrato!$H:$H,Extrato!$F:$F,""&lt;=""&amp;HLOOKUP(AM$278,dds!$2:$4,3,FALSE()),Extrato!$G:$G,'Cadastro e Histórico'!$A300))*AM137)))"),0.0)</f>
        <v>0</v>
      </c>
      <c r="AN300" s="448">
        <f>IFERROR(__xludf.DUMMYFUNCTION("ARRAYFORMULA(IF(OR($A300="""",$A300=0),0,IF(TODAY()&gt;EOMONTH(AN$278,0),HLOOKUP(""Close"",GOOGLEFINANCE($A300,""price"",EOMONTH(AN$278,0)),2,FALSE()),(SUMIFS(Extrato!$C:$C,Extrato!$A:$A,""&lt;=""&amp;HLOOKUP(AN$278,dds!$2:$4,3,FALSE()),Extrato!$B:$B,'Cadastro e Hi"&amp;"stórico'!$A300)-SUMIFS(Extrato!$H:$H,Extrato!$F:$F,""&lt;=""&amp;HLOOKUP(AN$278,dds!$2:$4,3,FALSE()),Extrato!$G:$G,'Cadastro e Histórico'!$A300))*AN137)))"),0.0)</f>
        <v>0</v>
      </c>
      <c r="AO300" s="448">
        <f>IFERROR(__xludf.DUMMYFUNCTION("ARRAYFORMULA(IF(OR($A300="""",$A300=0),0,IF(TODAY()&gt;EOMONTH(AO$278,0),HLOOKUP(""Close"",GOOGLEFINANCE($A300,""price"",EOMONTH(AO$278,0)),2,FALSE()),(SUMIFS(Extrato!$C:$C,Extrato!$A:$A,""&lt;=""&amp;HLOOKUP(AO$278,dds!$2:$4,3,FALSE()),Extrato!$B:$B,'Cadastro e Hi"&amp;"stórico'!$A300)-SUMIFS(Extrato!$H:$H,Extrato!$F:$F,""&lt;=""&amp;HLOOKUP(AO$278,dds!$2:$4,3,FALSE()),Extrato!$G:$G,'Cadastro e Histórico'!$A300))*AO137)))"),0.0)</f>
        <v>0</v>
      </c>
      <c r="AP300" s="448">
        <f>IFERROR(__xludf.DUMMYFUNCTION("ARRAYFORMULA(IF(OR($A300="""",$A300=0),0,IF(TODAY()&gt;EOMONTH(AP$278,0),HLOOKUP(""Close"",GOOGLEFINANCE($A300,""price"",EOMONTH(AP$278,0)),2,FALSE()),(SUMIFS(Extrato!$C:$C,Extrato!$A:$A,""&lt;=""&amp;HLOOKUP(AP$278,dds!$2:$4,3,FALSE()),Extrato!$B:$B,'Cadastro e Hi"&amp;"stórico'!$A300)-SUMIFS(Extrato!$H:$H,Extrato!$F:$F,""&lt;=""&amp;HLOOKUP(AP$278,dds!$2:$4,3,FALSE()),Extrato!$G:$G,'Cadastro e Histórico'!$A300))*AP137)))"),0.0)</f>
        <v>0</v>
      </c>
      <c r="AQ300" s="448">
        <f>IFERROR(__xludf.DUMMYFUNCTION("ARRAYFORMULA(IF(OR($A300="""",$A300=0),0,IF(TODAY()&gt;EOMONTH(AQ$278,0),HLOOKUP(""Close"",GOOGLEFINANCE($A300,""price"",EOMONTH(AQ$278,0)),2,FALSE()),(SUMIFS(Extrato!$C:$C,Extrato!$A:$A,""&lt;=""&amp;HLOOKUP(AQ$278,dds!$2:$4,3,FALSE()),Extrato!$B:$B,'Cadastro e Hi"&amp;"stórico'!$A300)-SUMIFS(Extrato!$H:$H,Extrato!$F:$F,""&lt;=""&amp;HLOOKUP(AQ$278,dds!$2:$4,3,FALSE()),Extrato!$G:$G,'Cadastro e Histórico'!$A300))*AQ137)))"),0.0)</f>
        <v>0</v>
      </c>
      <c r="AR300" s="448">
        <f>IFERROR(__xludf.DUMMYFUNCTION("ARRAYFORMULA(IF(OR($A300="""",$A300=0),0,IF(TODAY()&gt;EOMONTH(AR$278,0),HLOOKUP(""Close"",GOOGLEFINANCE($A300,""price"",EOMONTH(AR$278,0)),2,FALSE()),(SUMIFS(Extrato!$C:$C,Extrato!$A:$A,""&lt;=""&amp;HLOOKUP(AR$278,dds!$2:$4,3,FALSE()),Extrato!$B:$B,'Cadastro e Hi"&amp;"stórico'!$A300)-SUMIFS(Extrato!$H:$H,Extrato!$F:$F,""&lt;=""&amp;HLOOKUP(AR$278,dds!$2:$4,3,FALSE()),Extrato!$G:$G,'Cadastro e Histórico'!$A300))*AR137)))"),0.0)</f>
        <v>0</v>
      </c>
      <c r="AS300" s="448">
        <f>IFERROR(__xludf.DUMMYFUNCTION("ARRAYFORMULA(IF(OR($A300="""",$A300=0),0,IF(TODAY()&gt;EOMONTH(AS$278,0),HLOOKUP(""Close"",GOOGLEFINANCE($A300,""price"",EOMONTH(AS$278,0)),2,FALSE()),(SUMIFS(Extrato!$C:$C,Extrato!$A:$A,""&lt;=""&amp;HLOOKUP(AS$278,dds!$2:$4,3,FALSE()),Extrato!$B:$B,'Cadastro e Hi"&amp;"stórico'!$A300)-SUMIFS(Extrato!$H:$H,Extrato!$F:$F,""&lt;=""&amp;HLOOKUP(AS$278,dds!$2:$4,3,FALSE()),Extrato!$G:$G,'Cadastro e Histórico'!$A300))*AS137)))"),0.0)</f>
        <v>0</v>
      </c>
      <c r="AT300" s="448">
        <f>IFERROR(__xludf.DUMMYFUNCTION("ARRAYFORMULA(IF(OR($A300="""",$A300=0),0,IF(TODAY()&gt;EOMONTH(AT$278,0),HLOOKUP(""Close"",GOOGLEFINANCE($A300,""price"",EOMONTH(AT$278,0)),2,FALSE()),(SUMIFS(Extrato!$C:$C,Extrato!$A:$A,""&lt;=""&amp;HLOOKUP(AT$278,dds!$2:$4,3,FALSE()),Extrato!$B:$B,'Cadastro e Hi"&amp;"stórico'!$A300)-SUMIFS(Extrato!$H:$H,Extrato!$F:$F,""&lt;=""&amp;HLOOKUP(AT$278,dds!$2:$4,3,FALSE()),Extrato!$G:$G,'Cadastro e Histórico'!$A300))*AT137)))"),0.0)</f>
        <v>0</v>
      </c>
      <c r="AU300" s="448">
        <f>IFERROR(__xludf.DUMMYFUNCTION("ARRAYFORMULA(IF(OR($A300="""",$A300=0),0,IF(TODAY()&gt;EOMONTH(AU$278,0),HLOOKUP(""Close"",GOOGLEFINANCE($A300,""price"",EOMONTH(AU$278,0)),2,FALSE()),(SUMIFS(Extrato!$C:$C,Extrato!$A:$A,""&lt;=""&amp;HLOOKUP(AU$278,dds!$2:$4,3,FALSE()),Extrato!$B:$B,'Cadastro e Hi"&amp;"stórico'!$A300)-SUMIFS(Extrato!$H:$H,Extrato!$F:$F,""&lt;=""&amp;HLOOKUP(AU$278,dds!$2:$4,3,FALSE()),Extrato!$G:$G,'Cadastro e Histórico'!$A300))*AU137)))"),0.0)</f>
        <v>0</v>
      </c>
      <c r="AV300" s="448">
        <f>IFERROR(__xludf.DUMMYFUNCTION("ARRAYFORMULA(IF(OR($A300="""",$A300=0),0,IF(TODAY()&gt;EOMONTH(AV$278,0),HLOOKUP(""Close"",GOOGLEFINANCE($A300,""price"",EOMONTH(AV$278,0)),2,FALSE()),(SUMIFS(Extrato!$C:$C,Extrato!$A:$A,""&lt;=""&amp;HLOOKUP(AV$278,dds!$2:$4,3,FALSE()),Extrato!$B:$B,'Cadastro e Hi"&amp;"stórico'!$A300)-SUMIFS(Extrato!$H:$H,Extrato!$F:$F,""&lt;=""&amp;HLOOKUP(AV$278,dds!$2:$4,3,FALSE()),Extrato!$G:$G,'Cadastro e Histórico'!$A300))*AV137)))"),0.0)</f>
        <v>0</v>
      </c>
      <c r="AW300" s="448">
        <f>IFERROR(__xludf.DUMMYFUNCTION("ARRAYFORMULA(IF(OR($A300="""",$A300=0),0,IF(TODAY()&gt;EOMONTH(AW$278,0),HLOOKUP(""Close"",GOOGLEFINANCE($A300,""price"",EOMONTH(AW$278,0)),2,FALSE()),(SUMIFS(Extrato!$C:$C,Extrato!$A:$A,""&lt;=""&amp;HLOOKUP(AW$278,dds!$2:$4,3,FALSE()),Extrato!$B:$B,'Cadastro e Hi"&amp;"stórico'!$A300)-SUMIFS(Extrato!$H:$H,Extrato!$F:$F,""&lt;=""&amp;HLOOKUP(AW$278,dds!$2:$4,3,FALSE()),Extrato!$G:$G,'Cadastro e Histórico'!$A300))*AW137)))"),0.0)</f>
        <v>0</v>
      </c>
      <c r="AX300" s="448">
        <f>IFERROR(__xludf.DUMMYFUNCTION("ARRAYFORMULA(IF(OR($A300="""",$A300=0),0,IF(TODAY()&gt;EOMONTH(AX$278,0),HLOOKUP(""Close"",GOOGLEFINANCE($A300,""price"",EOMONTH(AX$278,0)),2,FALSE()),(SUMIFS(Extrato!$C:$C,Extrato!$A:$A,""&lt;=""&amp;HLOOKUP(AX$278,dds!$2:$4,3,FALSE()),Extrato!$B:$B,'Cadastro e Hi"&amp;"stórico'!$A300)-SUMIFS(Extrato!$H:$H,Extrato!$F:$F,""&lt;=""&amp;HLOOKUP(AX$278,dds!$2:$4,3,FALSE()),Extrato!$G:$G,'Cadastro e Histórico'!$A300))*AX137)))"),0.0)</f>
        <v>0</v>
      </c>
      <c r="AY300" s="448">
        <f>IFERROR(__xludf.DUMMYFUNCTION("ARRAYFORMULA(IF(OR($A300="""",$A300=0),0,IF(TODAY()&gt;EOMONTH(AY$278,0),HLOOKUP(""Close"",GOOGLEFINANCE($A300,""price"",EOMONTH(AY$278,0)),2,FALSE()),(SUMIFS(Extrato!$C:$C,Extrato!$A:$A,""&lt;=""&amp;HLOOKUP(AY$278,dds!$2:$4,3,FALSE()),Extrato!$B:$B,'Cadastro e Hi"&amp;"stórico'!$A300)-SUMIFS(Extrato!$H:$H,Extrato!$F:$F,""&lt;=""&amp;HLOOKUP(AY$278,dds!$2:$4,3,FALSE()),Extrato!$G:$G,'Cadastro e Histórico'!$A300))*AY137)))"),0.0)</f>
        <v>0</v>
      </c>
      <c r="AZ300" s="448">
        <f>IFERROR(__xludf.DUMMYFUNCTION("ARRAYFORMULA(IF(OR($A300="""",$A300=0),0,IF(TODAY()&gt;EOMONTH(AZ$278,0),HLOOKUP(""Close"",GOOGLEFINANCE($A300,""price"",EOMONTH(AZ$278,0)),2,FALSE()),(SUMIFS(Extrato!$C:$C,Extrato!$A:$A,""&lt;=""&amp;HLOOKUP(AZ$278,dds!$2:$4,3,FALSE()),Extrato!$B:$B,'Cadastro e Hi"&amp;"stórico'!$A300)-SUMIFS(Extrato!$H:$H,Extrato!$F:$F,""&lt;=""&amp;HLOOKUP(AZ$278,dds!$2:$4,3,FALSE()),Extrato!$G:$G,'Cadastro e Histórico'!$A300))*AZ137)))"),0.0)</f>
        <v>0</v>
      </c>
      <c r="BA300" s="448">
        <f>IFERROR(__xludf.DUMMYFUNCTION("ARRAYFORMULA(IF(OR($A300="""",$A300=0),0,IF(TODAY()&gt;EOMONTH(BA$278,0),HLOOKUP(""Close"",GOOGLEFINANCE($A300,""price"",EOMONTH(BA$278,0)),2,FALSE()),(SUMIFS(Extrato!$C:$C,Extrato!$A:$A,""&lt;=""&amp;HLOOKUP(BA$278,dds!$2:$4,3,FALSE()),Extrato!$B:$B,'Cadastro e Hi"&amp;"stórico'!$A300)-SUMIFS(Extrato!$H:$H,Extrato!$F:$F,""&lt;=""&amp;HLOOKUP(BA$278,dds!$2:$4,3,FALSE()),Extrato!$G:$G,'Cadastro e Histórico'!$A300))*BA137)))"),0.0)</f>
        <v>0</v>
      </c>
      <c r="BB300" s="448">
        <f>IFERROR(__xludf.DUMMYFUNCTION("ARRAYFORMULA(IF(OR($A300="""",$A300=0),0,IF(TODAY()&gt;EOMONTH(BB$278,0),HLOOKUP(""Close"",GOOGLEFINANCE($A300,""price"",EOMONTH(BB$278,0)),2,FALSE()),(SUMIFS(Extrato!$C:$C,Extrato!$A:$A,""&lt;=""&amp;HLOOKUP(BB$278,dds!$2:$4,3,FALSE()),Extrato!$B:$B,'Cadastro e Hi"&amp;"stórico'!$A300)-SUMIFS(Extrato!$H:$H,Extrato!$F:$F,""&lt;=""&amp;HLOOKUP(BB$278,dds!$2:$4,3,FALSE()),Extrato!$G:$G,'Cadastro e Histórico'!$A300))*BB137)))"),0.0)</f>
        <v>0</v>
      </c>
      <c r="BC300" s="448">
        <f>IFERROR(__xludf.DUMMYFUNCTION("ARRAYFORMULA(IF(OR($A300="""",$A300=0),0,IF(TODAY()&gt;EOMONTH(BC$278,0),HLOOKUP(""Close"",GOOGLEFINANCE($A300,""price"",EOMONTH(BC$278,0)),2,FALSE()),(SUMIFS(Extrato!$C:$C,Extrato!$A:$A,""&lt;=""&amp;HLOOKUP(BC$278,dds!$2:$4,3,FALSE()),Extrato!$B:$B,'Cadastro e Hi"&amp;"stórico'!$A300)-SUMIFS(Extrato!$H:$H,Extrato!$F:$F,""&lt;=""&amp;HLOOKUP(BC$278,dds!$2:$4,3,FALSE()),Extrato!$G:$G,'Cadastro e Histórico'!$A300))*BC137)))"),0.0)</f>
        <v>0</v>
      </c>
      <c r="BD300" s="448">
        <f>IFERROR(__xludf.DUMMYFUNCTION("ARRAYFORMULA(IF(OR($A300="""",$A300=0),0,IF(TODAY()&gt;EOMONTH(BD$278,0),HLOOKUP(""Close"",GOOGLEFINANCE($A300,""price"",EOMONTH(BD$278,0)),2,FALSE()),(SUMIFS(Extrato!$C:$C,Extrato!$A:$A,""&lt;=""&amp;HLOOKUP(BD$278,dds!$2:$4,3,FALSE()),Extrato!$B:$B,'Cadastro e Hi"&amp;"stórico'!$A300)-SUMIFS(Extrato!$H:$H,Extrato!$F:$F,""&lt;=""&amp;HLOOKUP(BD$278,dds!$2:$4,3,FALSE()),Extrato!$G:$G,'Cadastro e Histórico'!$A300))*BD137)))"),0.0)</f>
        <v>0</v>
      </c>
      <c r="BE300" s="448">
        <f>IFERROR(__xludf.DUMMYFUNCTION("ARRAYFORMULA(IF(OR($A300="""",$A300=0),0,IF(TODAY()&gt;EOMONTH(BE$278,0),HLOOKUP(""Close"",GOOGLEFINANCE($A300,""price"",EOMONTH(BE$278,0)),2,FALSE()),(SUMIFS(Extrato!$C:$C,Extrato!$A:$A,""&lt;=""&amp;HLOOKUP(BE$278,dds!$2:$4,3,FALSE()),Extrato!$B:$B,'Cadastro e Hi"&amp;"stórico'!$A300)-SUMIFS(Extrato!$H:$H,Extrato!$F:$F,""&lt;=""&amp;HLOOKUP(BE$278,dds!$2:$4,3,FALSE()),Extrato!$G:$G,'Cadastro e Histórico'!$A300))*BE137)))"),0.0)</f>
        <v>0</v>
      </c>
      <c r="BF300" s="448">
        <f>IFERROR(__xludf.DUMMYFUNCTION("ARRAYFORMULA(IF(OR($A300="""",$A300=0),0,IF(TODAY()&gt;EOMONTH(BF$278,0),HLOOKUP(""Close"",GOOGLEFINANCE($A300,""price"",EOMONTH(BF$278,0)),2,FALSE()),(SUMIFS(Extrato!$C:$C,Extrato!$A:$A,""&lt;=""&amp;HLOOKUP(BF$278,dds!$2:$4,3,FALSE()),Extrato!$B:$B,'Cadastro e Hi"&amp;"stórico'!$A300)-SUMIFS(Extrato!$H:$H,Extrato!$F:$F,""&lt;=""&amp;HLOOKUP(BF$278,dds!$2:$4,3,FALSE()),Extrato!$G:$G,'Cadastro e Histórico'!$A300))*BF137)))"),0.0)</f>
        <v>0</v>
      </c>
      <c r="BG300" s="448">
        <f>IFERROR(__xludf.DUMMYFUNCTION("ARRAYFORMULA(IF(OR($A300="""",$A300=0),0,IF(TODAY()&gt;EOMONTH(BG$278,0),HLOOKUP(""Close"",GOOGLEFINANCE($A300,""price"",EOMONTH(BG$278,0)),2,FALSE()),(SUMIFS(Extrato!$C:$C,Extrato!$A:$A,""&lt;=""&amp;HLOOKUP(BG$278,dds!$2:$4,3,FALSE()),Extrato!$B:$B,'Cadastro e Hi"&amp;"stórico'!$A300)-SUMIFS(Extrato!$H:$H,Extrato!$F:$F,""&lt;=""&amp;HLOOKUP(BG$278,dds!$2:$4,3,FALSE()),Extrato!$G:$G,'Cadastro e Histórico'!$A300))*BG137)))"),0.0)</f>
        <v>0</v>
      </c>
      <c r="BH300" s="448">
        <f>IFERROR(__xludf.DUMMYFUNCTION("ARRAYFORMULA(IF(OR($A300="""",$A300=0),0,IF(TODAY()&gt;EOMONTH(BH$278,0),HLOOKUP(""Close"",GOOGLEFINANCE($A300,""price"",EOMONTH(BH$278,0)),2,FALSE()),(SUMIFS(Extrato!$C:$C,Extrato!$A:$A,""&lt;=""&amp;HLOOKUP(BH$278,dds!$2:$4,3,FALSE()),Extrato!$B:$B,'Cadastro e Hi"&amp;"stórico'!$A300)-SUMIFS(Extrato!$H:$H,Extrato!$F:$F,""&lt;=""&amp;HLOOKUP(BH$278,dds!$2:$4,3,FALSE()),Extrato!$G:$G,'Cadastro e Histórico'!$A300))*BH137)))"),0.0)</f>
        <v>0</v>
      </c>
      <c r="BI300" s="448">
        <f>IFERROR(__xludf.DUMMYFUNCTION("ARRAYFORMULA(IF(OR($A300="""",$A300=0),0,IF(TODAY()&gt;EOMONTH(BI$278,0),HLOOKUP(""Close"",GOOGLEFINANCE($A300,""price"",EOMONTH(BI$278,0)),2,FALSE()),(SUMIFS(Extrato!$C:$C,Extrato!$A:$A,""&lt;=""&amp;HLOOKUP(BI$278,dds!$2:$4,3,FALSE()),Extrato!$B:$B,'Cadastro e Hi"&amp;"stórico'!$A300)-SUMIFS(Extrato!$H:$H,Extrato!$F:$F,""&lt;=""&amp;HLOOKUP(BI$278,dds!$2:$4,3,FALSE()),Extrato!$G:$G,'Cadastro e Histórico'!$A300))*BI137)))"),0.0)</f>
        <v>0</v>
      </c>
      <c r="BJ300" s="448">
        <f>IFERROR(__xludf.DUMMYFUNCTION("ARRAYFORMULA(IF(OR($A300="""",$A300=0),0,IF(TODAY()&gt;EOMONTH(BJ$278,0),HLOOKUP(""Close"",GOOGLEFINANCE($A300,""price"",EOMONTH(BJ$278,0)),2,FALSE()),(SUMIFS(Extrato!$C:$C,Extrato!$A:$A,""&lt;=""&amp;HLOOKUP(BJ$278,dds!$2:$4,3,FALSE()),Extrato!$B:$B,'Cadastro e Hi"&amp;"stórico'!$A300)-SUMIFS(Extrato!$H:$H,Extrato!$F:$F,""&lt;=""&amp;HLOOKUP(BJ$278,dds!$2:$4,3,FALSE()),Extrato!$G:$G,'Cadastro e Histórico'!$A300))*BJ137)))"),0.0)</f>
        <v>0</v>
      </c>
      <c r="BK300" s="448">
        <f>IFERROR(__xludf.DUMMYFUNCTION("ARRAYFORMULA(IF(OR($A300="""",$A300=0),0,IF(TODAY()&gt;EOMONTH(BK$278,0),HLOOKUP(""Close"",GOOGLEFINANCE($A300,""price"",EOMONTH(BK$278,0)),2,FALSE()),(SUMIFS(Extrato!$C:$C,Extrato!$A:$A,""&lt;=""&amp;HLOOKUP(BK$278,dds!$2:$4,3,FALSE()),Extrato!$B:$B,'Cadastro e Hi"&amp;"stórico'!$A300)-SUMIFS(Extrato!$H:$H,Extrato!$F:$F,""&lt;=""&amp;HLOOKUP(BK$278,dds!$2:$4,3,FALSE()),Extrato!$G:$G,'Cadastro e Histórico'!$A300))*BK137)))"),0.0)</f>
        <v>0</v>
      </c>
      <c r="BL300" s="448">
        <f>IFERROR(__xludf.DUMMYFUNCTION("ARRAYFORMULA(IF(OR($A300="""",$A300=0),0,IF(TODAY()&gt;EOMONTH(BL$278,0),HLOOKUP(""Close"",GOOGLEFINANCE($A300,""price"",EOMONTH(BL$278,0)),2,FALSE()),(SUMIFS(Extrato!$C:$C,Extrato!$A:$A,""&lt;=""&amp;HLOOKUP(BL$278,dds!$2:$4,3,FALSE()),Extrato!$B:$B,'Cadastro e Hi"&amp;"stórico'!$A300)-SUMIFS(Extrato!$H:$H,Extrato!$F:$F,""&lt;=""&amp;HLOOKUP(BL$278,dds!$2:$4,3,FALSE()),Extrato!$G:$G,'Cadastro e Histórico'!$A300))*BL137)))"),0.0)</f>
        <v>0</v>
      </c>
    </row>
    <row r="301" ht="14.25" customHeight="1">
      <c r="A301" s="450"/>
      <c r="B301" s="450"/>
      <c r="C301" s="440" t="str">
        <f t="shared" si="5"/>
        <v/>
      </c>
      <c r="D301" s="446"/>
      <c r="E301" s="448">
        <f>IFERROR(__xludf.DUMMYFUNCTION("ARRAYFORMULA(IF(OR($A301="""",$A301=0),0,IF(TODAY()&gt;EOMONTH(E$278,0),HLOOKUP(""Close"",GOOGLEFINANCE($A301,""price"",EOMONTH(E$278,0)),2,FALSE()),(SUMIFS(Extrato!$C:$C,Extrato!$A:$A,""&lt;=""&amp;HLOOKUP(E$278,dds!$2:$4,3,FALSE()),Extrato!$B:$B,'Cadastro e Histó"&amp;"rico'!$A301)-SUMIFS(Extrato!$H:$H,Extrato!$F:$F,""&lt;=""&amp;HLOOKUP(E$278,dds!$2:$4,3,FALSE()),Extrato!$G:$G,'Cadastro e Histórico'!$A301))*E138)))"),0.0)</f>
        <v>0</v>
      </c>
      <c r="F301" s="448">
        <f>IFERROR(__xludf.DUMMYFUNCTION("ARRAYFORMULA(IF(OR($A301="""",$A301=0),0,IF(TODAY()&gt;EOMONTH(F$278,0),HLOOKUP(""Close"",GOOGLEFINANCE($A301,""price"",EOMONTH(F$278,0)),2,FALSE()),(SUMIFS(Extrato!$C:$C,Extrato!$A:$A,""&lt;=""&amp;HLOOKUP(F$278,dds!$2:$4,3,FALSE()),Extrato!$B:$B,'Cadastro e Histó"&amp;"rico'!$A301)-SUMIFS(Extrato!$H:$H,Extrato!$F:$F,""&lt;=""&amp;HLOOKUP(F$278,dds!$2:$4,3,FALSE()),Extrato!$G:$G,'Cadastro e Histórico'!$A301))*F138)))"),0.0)</f>
        <v>0</v>
      </c>
      <c r="G301" s="448">
        <f>IFERROR(__xludf.DUMMYFUNCTION("ARRAYFORMULA(IF(OR($A301="""",$A301=0),0,IF(TODAY()&gt;EOMONTH(G$278,0),HLOOKUP(""Close"",GOOGLEFINANCE($A301,""price"",EOMONTH(G$278,0)),2,FALSE()),(SUMIFS(Extrato!$C:$C,Extrato!$A:$A,""&lt;=""&amp;HLOOKUP(G$278,dds!$2:$4,3,FALSE()),Extrato!$B:$B,'Cadastro e Histó"&amp;"rico'!$A301)-SUMIFS(Extrato!$H:$H,Extrato!$F:$F,""&lt;=""&amp;HLOOKUP(G$278,dds!$2:$4,3,FALSE()),Extrato!$G:$G,'Cadastro e Histórico'!$A301))*G138)))"),0.0)</f>
        <v>0</v>
      </c>
      <c r="H301" s="448">
        <f>IFERROR(__xludf.DUMMYFUNCTION("ARRAYFORMULA(IF(OR($A301="""",$A301=0),0,IF(TODAY()&gt;EOMONTH(H$278,0),HLOOKUP(""Close"",GOOGLEFINANCE($A301,""price"",EOMONTH(H$278,0)),2,FALSE()),(SUMIFS(Extrato!$C:$C,Extrato!$A:$A,""&lt;=""&amp;HLOOKUP(H$278,dds!$2:$4,3,FALSE()),Extrato!$B:$B,'Cadastro e Histó"&amp;"rico'!$A301)-SUMIFS(Extrato!$H:$H,Extrato!$F:$F,""&lt;=""&amp;HLOOKUP(H$278,dds!$2:$4,3,FALSE()),Extrato!$G:$G,'Cadastro e Histórico'!$A301))*H138)))"),0.0)</f>
        <v>0</v>
      </c>
      <c r="I301" s="448">
        <f>IFERROR(__xludf.DUMMYFUNCTION("ARRAYFORMULA(IF(OR($A301="""",$A301=0),0,IF(TODAY()&gt;EOMONTH(I$278,0),HLOOKUP(""Close"",GOOGLEFINANCE($A301,""price"",EOMONTH(I$278,0)),2,FALSE()),(SUMIFS(Extrato!$C:$C,Extrato!$A:$A,""&lt;=""&amp;HLOOKUP(I$278,dds!$2:$4,3,FALSE()),Extrato!$B:$B,'Cadastro e Histó"&amp;"rico'!$A301)-SUMIFS(Extrato!$H:$H,Extrato!$F:$F,""&lt;=""&amp;HLOOKUP(I$278,dds!$2:$4,3,FALSE()),Extrato!$G:$G,'Cadastro e Histórico'!$A301))*I138)))"),0.0)</f>
        <v>0</v>
      </c>
      <c r="J301" s="448">
        <f>IFERROR(__xludf.DUMMYFUNCTION("ARRAYFORMULA(IF(OR($A301="""",$A301=0),0,IF(TODAY()&gt;EOMONTH(J$278,0),HLOOKUP(""Close"",GOOGLEFINANCE($A301,""price"",EOMONTH(J$278,0)),2,FALSE()),(SUMIFS(Extrato!$C:$C,Extrato!$A:$A,""&lt;=""&amp;HLOOKUP(J$278,dds!$2:$4,3,FALSE()),Extrato!$B:$B,'Cadastro e Histó"&amp;"rico'!$A301)-SUMIFS(Extrato!$H:$H,Extrato!$F:$F,""&lt;=""&amp;HLOOKUP(J$278,dds!$2:$4,3,FALSE()),Extrato!$G:$G,'Cadastro e Histórico'!$A301))*J138)))"),0.0)</f>
        <v>0</v>
      </c>
      <c r="K301" s="448">
        <f>IFERROR(__xludf.DUMMYFUNCTION("ARRAYFORMULA(IF(OR($A301="""",$A301=0),0,IF(TODAY()&gt;EOMONTH(K$278,0),HLOOKUP(""Close"",GOOGLEFINANCE($A301,""price"",EOMONTH(K$278,0)),2,FALSE()),(SUMIFS(Extrato!$C:$C,Extrato!$A:$A,""&lt;=""&amp;HLOOKUP(K$278,dds!$2:$4,3,FALSE()),Extrato!$B:$B,'Cadastro e Histó"&amp;"rico'!$A301)-SUMIFS(Extrato!$H:$H,Extrato!$F:$F,""&lt;=""&amp;HLOOKUP(K$278,dds!$2:$4,3,FALSE()),Extrato!$G:$G,'Cadastro e Histórico'!$A301))*K138)))"),0.0)</f>
        <v>0</v>
      </c>
      <c r="L301" s="448">
        <f>IFERROR(__xludf.DUMMYFUNCTION("ARRAYFORMULA(IF(OR($A301="""",$A301=0),0,IF(TODAY()&gt;EOMONTH(L$278,0),HLOOKUP(""Close"",GOOGLEFINANCE($A301,""price"",EOMONTH(L$278,0)),2,FALSE()),(SUMIFS(Extrato!$C:$C,Extrato!$A:$A,""&lt;=""&amp;HLOOKUP(L$278,dds!$2:$4,3,FALSE()),Extrato!$B:$B,'Cadastro e Histó"&amp;"rico'!$A301)-SUMIFS(Extrato!$H:$H,Extrato!$F:$F,""&lt;=""&amp;HLOOKUP(L$278,dds!$2:$4,3,FALSE()),Extrato!$G:$G,'Cadastro e Histórico'!$A301))*L138)))"),0.0)</f>
        <v>0</v>
      </c>
      <c r="M301" s="448">
        <f>IFERROR(__xludf.DUMMYFUNCTION("ARRAYFORMULA(IF(OR($A301="""",$A301=0),0,IF(TODAY()&gt;EOMONTH(M$278,0),HLOOKUP(""Close"",GOOGLEFINANCE($A301,""price"",EOMONTH(M$278,0)),2,FALSE()),(SUMIFS(Extrato!$C:$C,Extrato!$A:$A,""&lt;=""&amp;HLOOKUP(M$278,dds!$2:$4,3,FALSE()),Extrato!$B:$B,'Cadastro e Histó"&amp;"rico'!$A301)-SUMIFS(Extrato!$H:$H,Extrato!$F:$F,""&lt;=""&amp;HLOOKUP(M$278,dds!$2:$4,3,FALSE()),Extrato!$G:$G,'Cadastro e Histórico'!$A301))*M138)))"),0.0)</f>
        <v>0</v>
      </c>
      <c r="N301" s="448">
        <f>IFERROR(__xludf.DUMMYFUNCTION("ARRAYFORMULA(IF(OR($A301="""",$A301=0),0,IF(TODAY()&gt;EOMONTH(N$278,0),HLOOKUP(""Close"",GOOGLEFINANCE($A301,""price"",EOMONTH(N$278,0)),2,FALSE()),(SUMIFS(Extrato!$C:$C,Extrato!$A:$A,""&lt;=""&amp;HLOOKUP(N$278,dds!$2:$4,3,FALSE()),Extrato!$B:$B,'Cadastro e Histó"&amp;"rico'!$A301)-SUMIFS(Extrato!$H:$H,Extrato!$F:$F,""&lt;=""&amp;HLOOKUP(N$278,dds!$2:$4,3,FALSE()),Extrato!$G:$G,'Cadastro e Histórico'!$A301))*N138)))"),0.0)</f>
        <v>0</v>
      </c>
      <c r="O301" s="448">
        <f>IFERROR(__xludf.DUMMYFUNCTION("ARRAYFORMULA(IF(OR($A301="""",$A301=0),0,IF(TODAY()&gt;EOMONTH(O$278,0),HLOOKUP(""Close"",GOOGLEFINANCE($A301,""price"",EOMONTH(O$278,0)),2,FALSE()),(SUMIFS(Extrato!$C:$C,Extrato!$A:$A,""&lt;=""&amp;HLOOKUP(O$278,dds!$2:$4,3,FALSE()),Extrato!$B:$B,'Cadastro e Histó"&amp;"rico'!$A301)-SUMIFS(Extrato!$H:$H,Extrato!$F:$F,""&lt;=""&amp;HLOOKUP(O$278,dds!$2:$4,3,FALSE()),Extrato!$G:$G,'Cadastro e Histórico'!$A301))*O138)))"),0.0)</f>
        <v>0</v>
      </c>
      <c r="P301" s="448">
        <f>IFERROR(__xludf.DUMMYFUNCTION("ARRAYFORMULA(IF(OR($A301="""",$A301=0),0,IF(TODAY()&gt;EOMONTH(P$278,0),HLOOKUP(""Close"",GOOGLEFINANCE($A301,""price"",EOMONTH(P$278,0)),2,FALSE()),(SUMIFS(Extrato!$C:$C,Extrato!$A:$A,""&lt;=""&amp;HLOOKUP(P$278,dds!$2:$4,3,FALSE()),Extrato!$B:$B,'Cadastro e Histó"&amp;"rico'!$A301)-SUMIFS(Extrato!$H:$H,Extrato!$F:$F,""&lt;=""&amp;HLOOKUP(P$278,dds!$2:$4,3,FALSE()),Extrato!$G:$G,'Cadastro e Histórico'!$A301))*P138)))"),0.0)</f>
        <v>0</v>
      </c>
      <c r="Q301" s="448">
        <f>IFERROR(__xludf.DUMMYFUNCTION("ARRAYFORMULA(IF(OR($A301="""",$A301=0),0,IF(TODAY()&gt;EOMONTH(Q$278,0),HLOOKUP(""Close"",GOOGLEFINANCE($A301,""price"",EOMONTH(Q$278,0)),2,FALSE()),(SUMIFS(Extrato!$C:$C,Extrato!$A:$A,""&lt;=""&amp;HLOOKUP(Q$278,dds!$2:$4,3,FALSE()),Extrato!$B:$B,'Cadastro e Histó"&amp;"rico'!$A301)-SUMIFS(Extrato!$H:$H,Extrato!$F:$F,""&lt;=""&amp;HLOOKUP(Q$278,dds!$2:$4,3,FALSE()),Extrato!$G:$G,'Cadastro e Histórico'!$A301))*Q138)))"),0.0)</f>
        <v>0</v>
      </c>
      <c r="R301" s="448">
        <f>IFERROR(__xludf.DUMMYFUNCTION("ARRAYFORMULA(IF(OR($A301="""",$A301=0),0,IF(TODAY()&gt;EOMONTH(R$278,0),HLOOKUP(""Close"",GOOGLEFINANCE($A301,""price"",EOMONTH(R$278,0)),2,FALSE()),(SUMIFS(Extrato!$C:$C,Extrato!$A:$A,""&lt;=""&amp;HLOOKUP(R$278,dds!$2:$4,3,FALSE()),Extrato!$B:$B,'Cadastro e Histó"&amp;"rico'!$A301)-SUMIFS(Extrato!$H:$H,Extrato!$F:$F,""&lt;=""&amp;HLOOKUP(R$278,dds!$2:$4,3,FALSE()),Extrato!$G:$G,'Cadastro e Histórico'!$A301))*R138)))"),0.0)</f>
        <v>0</v>
      </c>
      <c r="S301" s="448">
        <f>IFERROR(__xludf.DUMMYFUNCTION("ARRAYFORMULA(IF(OR($A301="""",$A301=0),0,IF(TODAY()&gt;EOMONTH(S$278,0),HLOOKUP(""Close"",GOOGLEFINANCE($A301,""price"",EOMONTH(S$278,0)),2,FALSE()),(SUMIFS(Extrato!$C:$C,Extrato!$A:$A,""&lt;=""&amp;HLOOKUP(S$278,dds!$2:$4,3,FALSE()),Extrato!$B:$B,'Cadastro e Histó"&amp;"rico'!$A301)-SUMIFS(Extrato!$H:$H,Extrato!$F:$F,""&lt;=""&amp;HLOOKUP(S$278,dds!$2:$4,3,FALSE()),Extrato!$G:$G,'Cadastro e Histórico'!$A301))*S138)))"),0.0)</f>
        <v>0</v>
      </c>
      <c r="T301" s="448">
        <f>IFERROR(__xludf.DUMMYFUNCTION("ARRAYFORMULA(IF(OR($A301="""",$A301=0),0,IF(TODAY()&gt;EOMONTH(T$278,0),HLOOKUP(""Close"",GOOGLEFINANCE($A301,""price"",EOMONTH(T$278,0)),2,FALSE()),(SUMIFS(Extrato!$C:$C,Extrato!$A:$A,""&lt;=""&amp;HLOOKUP(T$278,dds!$2:$4,3,FALSE()),Extrato!$B:$B,'Cadastro e Histó"&amp;"rico'!$A301)-SUMIFS(Extrato!$H:$H,Extrato!$F:$F,""&lt;=""&amp;HLOOKUP(T$278,dds!$2:$4,3,FALSE()),Extrato!$G:$G,'Cadastro e Histórico'!$A301))*T138)))"),0.0)</f>
        <v>0</v>
      </c>
      <c r="U301" s="448">
        <f>IFERROR(__xludf.DUMMYFUNCTION("ARRAYFORMULA(IF(OR($A301="""",$A301=0),0,IF(TODAY()&gt;EOMONTH(U$278,0),HLOOKUP(""Close"",GOOGLEFINANCE($A301,""price"",EOMONTH(U$278,0)),2,FALSE()),(SUMIFS(Extrato!$C:$C,Extrato!$A:$A,""&lt;=""&amp;HLOOKUP(U$278,dds!$2:$4,3,FALSE()),Extrato!$B:$B,'Cadastro e Histó"&amp;"rico'!$A301)-SUMIFS(Extrato!$H:$H,Extrato!$F:$F,""&lt;=""&amp;HLOOKUP(U$278,dds!$2:$4,3,FALSE()),Extrato!$G:$G,'Cadastro e Histórico'!$A301))*U138)))"),0.0)</f>
        <v>0</v>
      </c>
      <c r="V301" s="448">
        <f>IFERROR(__xludf.DUMMYFUNCTION("ARRAYFORMULA(IF(OR($A301="""",$A301=0),0,IF(TODAY()&gt;EOMONTH(V$278,0),HLOOKUP(""Close"",GOOGLEFINANCE($A301,""price"",EOMONTH(V$278,0)),2,FALSE()),(SUMIFS(Extrato!$C:$C,Extrato!$A:$A,""&lt;=""&amp;HLOOKUP(V$278,dds!$2:$4,3,FALSE()),Extrato!$B:$B,'Cadastro e Histó"&amp;"rico'!$A301)-SUMIFS(Extrato!$H:$H,Extrato!$F:$F,""&lt;=""&amp;HLOOKUP(V$278,dds!$2:$4,3,FALSE()),Extrato!$G:$G,'Cadastro e Histórico'!$A301))*V138)))"),0.0)</f>
        <v>0</v>
      </c>
      <c r="W301" s="448">
        <f>IFERROR(__xludf.DUMMYFUNCTION("ARRAYFORMULA(IF(OR($A301="""",$A301=0),0,IF(TODAY()&gt;EOMONTH(W$278,0),HLOOKUP(""Close"",GOOGLEFINANCE($A301,""price"",EOMONTH(W$278,0)),2,FALSE()),(SUMIFS(Extrato!$C:$C,Extrato!$A:$A,""&lt;=""&amp;HLOOKUP(W$278,dds!$2:$4,3,FALSE()),Extrato!$B:$B,'Cadastro e Histó"&amp;"rico'!$A301)-SUMIFS(Extrato!$H:$H,Extrato!$F:$F,""&lt;=""&amp;HLOOKUP(W$278,dds!$2:$4,3,FALSE()),Extrato!$G:$G,'Cadastro e Histórico'!$A301))*W138)))"),0.0)</f>
        <v>0</v>
      </c>
      <c r="X301" s="448">
        <f>IFERROR(__xludf.DUMMYFUNCTION("ARRAYFORMULA(IF(OR($A301="""",$A301=0),0,IF(TODAY()&gt;EOMONTH(X$278,0),HLOOKUP(""Close"",GOOGLEFINANCE($A301,""price"",EOMONTH(X$278,0)),2,FALSE()),(SUMIFS(Extrato!$C:$C,Extrato!$A:$A,""&lt;=""&amp;HLOOKUP(X$278,dds!$2:$4,3,FALSE()),Extrato!$B:$B,'Cadastro e Histó"&amp;"rico'!$A301)-SUMIFS(Extrato!$H:$H,Extrato!$F:$F,""&lt;=""&amp;HLOOKUP(X$278,dds!$2:$4,3,FALSE()),Extrato!$G:$G,'Cadastro e Histórico'!$A301))*X138)))"),0.0)</f>
        <v>0</v>
      </c>
      <c r="Y301" s="448">
        <f>IFERROR(__xludf.DUMMYFUNCTION("ARRAYFORMULA(IF(OR($A301="""",$A301=0),0,IF(TODAY()&gt;EOMONTH(Y$278,0),HLOOKUP(""Close"",GOOGLEFINANCE($A301,""price"",EOMONTH(Y$278,0)),2,FALSE()),(SUMIFS(Extrato!$C:$C,Extrato!$A:$A,""&lt;=""&amp;HLOOKUP(Y$278,dds!$2:$4,3,FALSE()),Extrato!$B:$B,'Cadastro e Histó"&amp;"rico'!$A301)-SUMIFS(Extrato!$H:$H,Extrato!$F:$F,""&lt;=""&amp;HLOOKUP(Y$278,dds!$2:$4,3,FALSE()),Extrato!$G:$G,'Cadastro e Histórico'!$A301))*Y138)))"),0.0)</f>
        <v>0</v>
      </c>
      <c r="Z301" s="448">
        <f>IFERROR(__xludf.DUMMYFUNCTION("ARRAYFORMULA(IF(OR($A301="""",$A301=0),0,IF(TODAY()&gt;EOMONTH(Z$278,0),HLOOKUP(""Close"",GOOGLEFINANCE($A301,""price"",EOMONTH(Z$278,0)),2,FALSE()),(SUMIFS(Extrato!$C:$C,Extrato!$A:$A,""&lt;=""&amp;HLOOKUP(Z$278,dds!$2:$4,3,FALSE()),Extrato!$B:$B,'Cadastro e Histó"&amp;"rico'!$A301)-SUMIFS(Extrato!$H:$H,Extrato!$F:$F,""&lt;=""&amp;HLOOKUP(Z$278,dds!$2:$4,3,FALSE()),Extrato!$G:$G,'Cadastro e Histórico'!$A301))*Z138)))"),0.0)</f>
        <v>0</v>
      </c>
      <c r="AA301" s="448">
        <f>IFERROR(__xludf.DUMMYFUNCTION("ARRAYFORMULA(IF(OR($A301="""",$A301=0),0,IF(TODAY()&gt;EOMONTH(AA$278,0),HLOOKUP(""Close"",GOOGLEFINANCE($A301,""price"",EOMONTH(AA$278,0)),2,FALSE()),(SUMIFS(Extrato!$C:$C,Extrato!$A:$A,""&lt;=""&amp;HLOOKUP(AA$278,dds!$2:$4,3,FALSE()),Extrato!$B:$B,'Cadastro e Hi"&amp;"stórico'!$A301)-SUMIFS(Extrato!$H:$H,Extrato!$F:$F,""&lt;=""&amp;HLOOKUP(AA$278,dds!$2:$4,3,FALSE()),Extrato!$G:$G,'Cadastro e Histórico'!$A301))*AA138)))"),0.0)</f>
        <v>0</v>
      </c>
      <c r="AB301" s="448">
        <f>IFERROR(__xludf.DUMMYFUNCTION("ARRAYFORMULA(IF(OR($A301="""",$A301=0),0,IF(TODAY()&gt;EOMONTH(AB$278,0),HLOOKUP(""Close"",GOOGLEFINANCE($A301,""price"",EOMONTH(AB$278,0)),2,FALSE()),(SUMIFS(Extrato!$C:$C,Extrato!$A:$A,""&lt;=""&amp;HLOOKUP(AB$278,dds!$2:$4,3,FALSE()),Extrato!$B:$B,'Cadastro e Hi"&amp;"stórico'!$A301)-SUMIFS(Extrato!$H:$H,Extrato!$F:$F,""&lt;=""&amp;HLOOKUP(AB$278,dds!$2:$4,3,FALSE()),Extrato!$G:$G,'Cadastro e Histórico'!$A301))*AB138)))"),0.0)</f>
        <v>0</v>
      </c>
      <c r="AC301" s="448">
        <f>IFERROR(__xludf.DUMMYFUNCTION("ARRAYFORMULA(IF(OR($A301="""",$A301=0),0,IF(TODAY()&gt;EOMONTH(AC$278,0),HLOOKUP(""Close"",GOOGLEFINANCE($A301,""price"",EOMONTH(AC$278,0)),2,FALSE()),(SUMIFS(Extrato!$C:$C,Extrato!$A:$A,""&lt;=""&amp;HLOOKUP(AC$278,dds!$2:$4,3,FALSE()),Extrato!$B:$B,'Cadastro e Hi"&amp;"stórico'!$A301)-SUMIFS(Extrato!$H:$H,Extrato!$F:$F,""&lt;=""&amp;HLOOKUP(AC$278,dds!$2:$4,3,FALSE()),Extrato!$G:$G,'Cadastro e Histórico'!$A301))*AC138)))"),0.0)</f>
        <v>0</v>
      </c>
      <c r="AD301" s="448">
        <f>IFERROR(__xludf.DUMMYFUNCTION("ARRAYFORMULA(IF(OR($A301="""",$A301=0),0,IF(TODAY()&gt;EOMONTH(AD$278,0),HLOOKUP(""Close"",GOOGLEFINANCE($A301,""price"",EOMONTH(AD$278,0)),2,FALSE()),(SUMIFS(Extrato!$C:$C,Extrato!$A:$A,""&lt;=""&amp;HLOOKUP(AD$278,dds!$2:$4,3,FALSE()),Extrato!$B:$B,'Cadastro e Hi"&amp;"stórico'!$A301)-SUMIFS(Extrato!$H:$H,Extrato!$F:$F,""&lt;=""&amp;HLOOKUP(AD$278,dds!$2:$4,3,FALSE()),Extrato!$G:$G,'Cadastro e Histórico'!$A301))*AD138)))"),0.0)</f>
        <v>0</v>
      </c>
      <c r="AE301" s="448">
        <f>IFERROR(__xludf.DUMMYFUNCTION("ARRAYFORMULA(IF(OR($A301="""",$A301=0),0,IF(TODAY()&gt;EOMONTH(AE$278,0),HLOOKUP(""Close"",GOOGLEFINANCE($A301,""price"",EOMONTH(AE$278,0)),2,FALSE()),(SUMIFS(Extrato!$C:$C,Extrato!$A:$A,""&lt;=""&amp;HLOOKUP(AE$278,dds!$2:$4,3,FALSE()),Extrato!$B:$B,'Cadastro e Hi"&amp;"stórico'!$A301)-SUMIFS(Extrato!$H:$H,Extrato!$F:$F,""&lt;=""&amp;HLOOKUP(AE$278,dds!$2:$4,3,FALSE()),Extrato!$G:$G,'Cadastro e Histórico'!$A301))*AE138)))"),0.0)</f>
        <v>0</v>
      </c>
      <c r="AF301" s="448">
        <f>IFERROR(__xludf.DUMMYFUNCTION("ARRAYFORMULA(IF(OR($A301="""",$A301=0),0,IF(TODAY()&gt;EOMONTH(AF$278,0),HLOOKUP(""Close"",GOOGLEFINANCE($A301,""price"",EOMONTH(AF$278,0)),2,FALSE()),(SUMIFS(Extrato!$C:$C,Extrato!$A:$A,""&lt;=""&amp;HLOOKUP(AF$278,dds!$2:$4,3,FALSE()),Extrato!$B:$B,'Cadastro e Hi"&amp;"stórico'!$A301)-SUMIFS(Extrato!$H:$H,Extrato!$F:$F,""&lt;=""&amp;HLOOKUP(AF$278,dds!$2:$4,3,FALSE()),Extrato!$G:$G,'Cadastro e Histórico'!$A301))*AF138)))"),0.0)</f>
        <v>0</v>
      </c>
      <c r="AG301" s="448">
        <f>IFERROR(__xludf.DUMMYFUNCTION("ARRAYFORMULA(IF(OR($A301="""",$A301=0),0,IF(TODAY()&gt;EOMONTH(AG$278,0),HLOOKUP(""Close"",GOOGLEFINANCE($A301,""price"",EOMONTH(AG$278,0)),2,FALSE()),(SUMIFS(Extrato!$C:$C,Extrato!$A:$A,""&lt;=""&amp;HLOOKUP(AG$278,dds!$2:$4,3,FALSE()),Extrato!$B:$B,'Cadastro e Hi"&amp;"stórico'!$A301)-SUMIFS(Extrato!$H:$H,Extrato!$F:$F,""&lt;=""&amp;HLOOKUP(AG$278,dds!$2:$4,3,FALSE()),Extrato!$G:$G,'Cadastro e Histórico'!$A301))*AG138)))"),0.0)</f>
        <v>0</v>
      </c>
      <c r="AH301" s="448">
        <f>IFERROR(__xludf.DUMMYFUNCTION("ARRAYFORMULA(IF(OR($A301="""",$A301=0),0,IF(TODAY()&gt;EOMONTH(AH$278,0),HLOOKUP(""Close"",GOOGLEFINANCE($A301,""price"",EOMONTH(AH$278,0)),2,FALSE()),(SUMIFS(Extrato!$C:$C,Extrato!$A:$A,""&lt;=""&amp;HLOOKUP(AH$278,dds!$2:$4,3,FALSE()),Extrato!$B:$B,'Cadastro e Hi"&amp;"stórico'!$A301)-SUMIFS(Extrato!$H:$H,Extrato!$F:$F,""&lt;=""&amp;HLOOKUP(AH$278,dds!$2:$4,3,FALSE()),Extrato!$G:$G,'Cadastro e Histórico'!$A301))*AH138)))"),0.0)</f>
        <v>0</v>
      </c>
      <c r="AI301" s="448">
        <f>IFERROR(__xludf.DUMMYFUNCTION("ARRAYFORMULA(IF(OR($A301="""",$A301=0),0,IF(TODAY()&gt;EOMONTH(AI$278,0),HLOOKUP(""Close"",GOOGLEFINANCE($A301,""price"",EOMONTH(AI$278,0)),2,FALSE()),(SUMIFS(Extrato!$C:$C,Extrato!$A:$A,""&lt;=""&amp;HLOOKUP(AI$278,dds!$2:$4,3,FALSE()),Extrato!$B:$B,'Cadastro e Hi"&amp;"stórico'!$A301)-SUMIFS(Extrato!$H:$H,Extrato!$F:$F,""&lt;=""&amp;HLOOKUP(AI$278,dds!$2:$4,3,FALSE()),Extrato!$G:$G,'Cadastro e Histórico'!$A301))*AI138)))"),0.0)</f>
        <v>0</v>
      </c>
      <c r="AJ301" s="448">
        <f>IFERROR(__xludf.DUMMYFUNCTION("ARRAYFORMULA(IF(OR($A301="""",$A301=0),0,IF(TODAY()&gt;EOMONTH(AJ$278,0),HLOOKUP(""Close"",GOOGLEFINANCE($A301,""price"",EOMONTH(AJ$278,0)),2,FALSE()),(SUMIFS(Extrato!$C:$C,Extrato!$A:$A,""&lt;=""&amp;HLOOKUP(AJ$278,dds!$2:$4,3,FALSE()),Extrato!$B:$B,'Cadastro e Hi"&amp;"stórico'!$A301)-SUMIFS(Extrato!$H:$H,Extrato!$F:$F,""&lt;=""&amp;HLOOKUP(AJ$278,dds!$2:$4,3,FALSE()),Extrato!$G:$G,'Cadastro e Histórico'!$A301))*AJ138)))"),0.0)</f>
        <v>0</v>
      </c>
      <c r="AK301" s="448">
        <f>IFERROR(__xludf.DUMMYFUNCTION("ARRAYFORMULA(IF(OR($A301="""",$A301=0),0,IF(TODAY()&gt;EOMONTH(AK$278,0),HLOOKUP(""Close"",GOOGLEFINANCE($A301,""price"",EOMONTH(AK$278,0)),2,FALSE()),(SUMIFS(Extrato!$C:$C,Extrato!$A:$A,""&lt;=""&amp;HLOOKUP(AK$278,dds!$2:$4,3,FALSE()),Extrato!$B:$B,'Cadastro e Hi"&amp;"stórico'!$A301)-SUMIFS(Extrato!$H:$H,Extrato!$F:$F,""&lt;=""&amp;HLOOKUP(AK$278,dds!$2:$4,3,FALSE()),Extrato!$G:$G,'Cadastro e Histórico'!$A301))*AK138)))"),0.0)</f>
        <v>0</v>
      </c>
      <c r="AL301" s="448">
        <f>IFERROR(__xludf.DUMMYFUNCTION("ARRAYFORMULA(IF(OR($A301="""",$A301=0),0,IF(TODAY()&gt;EOMONTH(AL$278,0),HLOOKUP(""Close"",GOOGLEFINANCE($A301,""price"",EOMONTH(AL$278,0)),2,FALSE()),(SUMIFS(Extrato!$C:$C,Extrato!$A:$A,""&lt;=""&amp;HLOOKUP(AL$278,dds!$2:$4,3,FALSE()),Extrato!$B:$B,'Cadastro e Hi"&amp;"stórico'!$A301)-SUMIFS(Extrato!$H:$H,Extrato!$F:$F,""&lt;=""&amp;HLOOKUP(AL$278,dds!$2:$4,3,FALSE()),Extrato!$G:$G,'Cadastro e Histórico'!$A301))*AL138)))"),0.0)</f>
        <v>0</v>
      </c>
      <c r="AM301" s="448">
        <f>IFERROR(__xludf.DUMMYFUNCTION("ARRAYFORMULA(IF(OR($A301="""",$A301=0),0,IF(TODAY()&gt;EOMONTH(AM$278,0),HLOOKUP(""Close"",GOOGLEFINANCE($A301,""price"",EOMONTH(AM$278,0)),2,FALSE()),(SUMIFS(Extrato!$C:$C,Extrato!$A:$A,""&lt;=""&amp;HLOOKUP(AM$278,dds!$2:$4,3,FALSE()),Extrato!$B:$B,'Cadastro e Hi"&amp;"stórico'!$A301)-SUMIFS(Extrato!$H:$H,Extrato!$F:$F,""&lt;=""&amp;HLOOKUP(AM$278,dds!$2:$4,3,FALSE()),Extrato!$G:$G,'Cadastro e Histórico'!$A301))*AM138)))"),0.0)</f>
        <v>0</v>
      </c>
      <c r="AN301" s="448">
        <f>IFERROR(__xludf.DUMMYFUNCTION("ARRAYFORMULA(IF(OR($A301="""",$A301=0),0,IF(TODAY()&gt;EOMONTH(AN$278,0),HLOOKUP(""Close"",GOOGLEFINANCE($A301,""price"",EOMONTH(AN$278,0)),2,FALSE()),(SUMIFS(Extrato!$C:$C,Extrato!$A:$A,""&lt;=""&amp;HLOOKUP(AN$278,dds!$2:$4,3,FALSE()),Extrato!$B:$B,'Cadastro e Hi"&amp;"stórico'!$A301)-SUMIFS(Extrato!$H:$H,Extrato!$F:$F,""&lt;=""&amp;HLOOKUP(AN$278,dds!$2:$4,3,FALSE()),Extrato!$G:$G,'Cadastro e Histórico'!$A301))*AN138)))"),0.0)</f>
        <v>0</v>
      </c>
      <c r="AO301" s="448">
        <f>IFERROR(__xludf.DUMMYFUNCTION("ARRAYFORMULA(IF(OR($A301="""",$A301=0),0,IF(TODAY()&gt;EOMONTH(AO$278,0),HLOOKUP(""Close"",GOOGLEFINANCE($A301,""price"",EOMONTH(AO$278,0)),2,FALSE()),(SUMIFS(Extrato!$C:$C,Extrato!$A:$A,""&lt;=""&amp;HLOOKUP(AO$278,dds!$2:$4,3,FALSE()),Extrato!$B:$B,'Cadastro e Hi"&amp;"stórico'!$A301)-SUMIFS(Extrato!$H:$H,Extrato!$F:$F,""&lt;=""&amp;HLOOKUP(AO$278,dds!$2:$4,3,FALSE()),Extrato!$G:$G,'Cadastro e Histórico'!$A301))*AO138)))"),0.0)</f>
        <v>0</v>
      </c>
      <c r="AP301" s="448">
        <f>IFERROR(__xludf.DUMMYFUNCTION("ARRAYFORMULA(IF(OR($A301="""",$A301=0),0,IF(TODAY()&gt;EOMONTH(AP$278,0),HLOOKUP(""Close"",GOOGLEFINANCE($A301,""price"",EOMONTH(AP$278,0)),2,FALSE()),(SUMIFS(Extrato!$C:$C,Extrato!$A:$A,""&lt;=""&amp;HLOOKUP(AP$278,dds!$2:$4,3,FALSE()),Extrato!$B:$B,'Cadastro e Hi"&amp;"stórico'!$A301)-SUMIFS(Extrato!$H:$H,Extrato!$F:$F,""&lt;=""&amp;HLOOKUP(AP$278,dds!$2:$4,3,FALSE()),Extrato!$G:$G,'Cadastro e Histórico'!$A301))*AP138)))"),0.0)</f>
        <v>0</v>
      </c>
      <c r="AQ301" s="448">
        <f>IFERROR(__xludf.DUMMYFUNCTION("ARRAYFORMULA(IF(OR($A301="""",$A301=0),0,IF(TODAY()&gt;EOMONTH(AQ$278,0),HLOOKUP(""Close"",GOOGLEFINANCE($A301,""price"",EOMONTH(AQ$278,0)),2,FALSE()),(SUMIFS(Extrato!$C:$C,Extrato!$A:$A,""&lt;=""&amp;HLOOKUP(AQ$278,dds!$2:$4,3,FALSE()),Extrato!$B:$B,'Cadastro e Hi"&amp;"stórico'!$A301)-SUMIFS(Extrato!$H:$H,Extrato!$F:$F,""&lt;=""&amp;HLOOKUP(AQ$278,dds!$2:$4,3,FALSE()),Extrato!$G:$G,'Cadastro e Histórico'!$A301))*AQ138)))"),0.0)</f>
        <v>0</v>
      </c>
      <c r="AR301" s="448">
        <f>IFERROR(__xludf.DUMMYFUNCTION("ARRAYFORMULA(IF(OR($A301="""",$A301=0),0,IF(TODAY()&gt;EOMONTH(AR$278,0),HLOOKUP(""Close"",GOOGLEFINANCE($A301,""price"",EOMONTH(AR$278,0)),2,FALSE()),(SUMIFS(Extrato!$C:$C,Extrato!$A:$A,""&lt;=""&amp;HLOOKUP(AR$278,dds!$2:$4,3,FALSE()),Extrato!$B:$B,'Cadastro e Hi"&amp;"stórico'!$A301)-SUMIFS(Extrato!$H:$H,Extrato!$F:$F,""&lt;=""&amp;HLOOKUP(AR$278,dds!$2:$4,3,FALSE()),Extrato!$G:$G,'Cadastro e Histórico'!$A301))*AR138)))"),0.0)</f>
        <v>0</v>
      </c>
      <c r="AS301" s="448">
        <f>IFERROR(__xludf.DUMMYFUNCTION("ARRAYFORMULA(IF(OR($A301="""",$A301=0),0,IF(TODAY()&gt;EOMONTH(AS$278,0),HLOOKUP(""Close"",GOOGLEFINANCE($A301,""price"",EOMONTH(AS$278,0)),2,FALSE()),(SUMIFS(Extrato!$C:$C,Extrato!$A:$A,""&lt;=""&amp;HLOOKUP(AS$278,dds!$2:$4,3,FALSE()),Extrato!$B:$B,'Cadastro e Hi"&amp;"stórico'!$A301)-SUMIFS(Extrato!$H:$H,Extrato!$F:$F,""&lt;=""&amp;HLOOKUP(AS$278,dds!$2:$4,3,FALSE()),Extrato!$G:$G,'Cadastro e Histórico'!$A301))*AS138)))"),0.0)</f>
        <v>0</v>
      </c>
      <c r="AT301" s="448">
        <f>IFERROR(__xludf.DUMMYFUNCTION("ARRAYFORMULA(IF(OR($A301="""",$A301=0),0,IF(TODAY()&gt;EOMONTH(AT$278,0),HLOOKUP(""Close"",GOOGLEFINANCE($A301,""price"",EOMONTH(AT$278,0)),2,FALSE()),(SUMIFS(Extrato!$C:$C,Extrato!$A:$A,""&lt;=""&amp;HLOOKUP(AT$278,dds!$2:$4,3,FALSE()),Extrato!$B:$B,'Cadastro e Hi"&amp;"stórico'!$A301)-SUMIFS(Extrato!$H:$H,Extrato!$F:$F,""&lt;=""&amp;HLOOKUP(AT$278,dds!$2:$4,3,FALSE()),Extrato!$G:$G,'Cadastro e Histórico'!$A301))*AT138)))"),0.0)</f>
        <v>0</v>
      </c>
      <c r="AU301" s="448">
        <f>IFERROR(__xludf.DUMMYFUNCTION("ARRAYFORMULA(IF(OR($A301="""",$A301=0),0,IF(TODAY()&gt;EOMONTH(AU$278,0),HLOOKUP(""Close"",GOOGLEFINANCE($A301,""price"",EOMONTH(AU$278,0)),2,FALSE()),(SUMIFS(Extrato!$C:$C,Extrato!$A:$A,""&lt;=""&amp;HLOOKUP(AU$278,dds!$2:$4,3,FALSE()),Extrato!$B:$B,'Cadastro e Hi"&amp;"stórico'!$A301)-SUMIFS(Extrato!$H:$H,Extrato!$F:$F,""&lt;=""&amp;HLOOKUP(AU$278,dds!$2:$4,3,FALSE()),Extrato!$G:$G,'Cadastro e Histórico'!$A301))*AU138)))"),0.0)</f>
        <v>0</v>
      </c>
      <c r="AV301" s="448">
        <f>IFERROR(__xludf.DUMMYFUNCTION("ARRAYFORMULA(IF(OR($A301="""",$A301=0),0,IF(TODAY()&gt;EOMONTH(AV$278,0),HLOOKUP(""Close"",GOOGLEFINANCE($A301,""price"",EOMONTH(AV$278,0)),2,FALSE()),(SUMIFS(Extrato!$C:$C,Extrato!$A:$A,""&lt;=""&amp;HLOOKUP(AV$278,dds!$2:$4,3,FALSE()),Extrato!$B:$B,'Cadastro e Hi"&amp;"stórico'!$A301)-SUMIFS(Extrato!$H:$H,Extrato!$F:$F,""&lt;=""&amp;HLOOKUP(AV$278,dds!$2:$4,3,FALSE()),Extrato!$G:$G,'Cadastro e Histórico'!$A301))*AV138)))"),0.0)</f>
        <v>0</v>
      </c>
      <c r="AW301" s="448">
        <f>IFERROR(__xludf.DUMMYFUNCTION("ARRAYFORMULA(IF(OR($A301="""",$A301=0),0,IF(TODAY()&gt;EOMONTH(AW$278,0),HLOOKUP(""Close"",GOOGLEFINANCE($A301,""price"",EOMONTH(AW$278,0)),2,FALSE()),(SUMIFS(Extrato!$C:$C,Extrato!$A:$A,""&lt;=""&amp;HLOOKUP(AW$278,dds!$2:$4,3,FALSE()),Extrato!$B:$B,'Cadastro e Hi"&amp;"stórico'!$A301)-SUMIFS(Extrato!$H:$H,Extrato!$F:$F,""&lt;=""&amp;HLOOKUP(AW$278,dds!$2:$4,3,FALSE()),Extrato!$G:$G,'Cadastro e Histórico'!$A301))*AW138)))"),0.0)</f>
        <v>0</v>
      </c>
      <c r="AX301" s="448">
        <f>IFERROR(__xludf.DUMMYFUNCTION("ARRAYFORMULA(IF(OR($A301="""",$A301=0),0,IF(TODAY()&gt;EOMONTH(AX$278,0),HLOOKUP(""Close"",GOOGLEFINANCE($A301,""price"",EOMONTH(AX$278,0)),2,FALSE()),(SUMIFS(Extrato!$C:$C,Extrato!$A:$A,""&lt;=""&amp;HLOOKUP(AX$278,dds!$2:$4,3,FALSE()),Extrato!$B:$B,'Cadastro e Hi"&amp;"stórico'!$A301)-SUMIFS(Extrato!$H:$H,Extrato!$F:$F,""&lt;=""&amp;HLOOKUP(AX$278,dds!$2:$4,3,FALSE()),Extrato!$G:$G,'Cadastro e Histórico'!$A301))*AX138)))"),0.0)</f>
        <v>0</v>
      </c>
      <c r="AY301" s="448">
        <f>IFERROR(__xludf.DUMMYFUNCTION("ARRAYFORMULA(IF(OR($A301="""",$A301=0),0,IF(TODAY()&gt;EOMONTH(AY$278,0),HLOOKUP(""Close"",GOOGLEFINANCE($A301,""price"",EOMONTH(AY$278,0)),2,FALSE()),(SUMIFS(Extrato!$C:$C,Extrato!$A:$A,""&lt;=""&amp;HLOOKUP(AY$278,dds!$2:$4,3,FALSE()),Extrato!$B:$B,'Cadastro e Hi"&amp;"stórico'!$A301)-SUMIFS(Extrato!$H:$H,Extrato!$F:$F,""&lt;=""&amp;HLOOKUP(AY$278,dds!$2:$4,3,FALSE()),Extrato!$G:$G,'Cadastro e Histórico'!$A301))*AY138)))"),0.0)</f>
        <v>0</v>
      </c>
      <c r="AZ301" s="448">
        <f>IFERROR(__xludf.DUMMYFUNCTION("ARRAYFORMULA(IF(OR($A301="""",$A301=0),0,IF(TODAY()&gt;EOMONTH(AZ$278,0),HLOOKUP(""Close"",GOOGLEFINANCE($A301,""price"",EOMONTH(AZ$278,0)),2,FALSE()),(SUMIFS(Extrato!$C:$C,Extrato!$A:$A,""&lt;=""&amp;HLOOKUP(AZ$278,dds!$2:$4,3,FALSE()),Extrato!$B:$B,'Cadastro e Hi"&amp;"stórico'!$A301)-SUMIFS(Extrato!$H:$H,Extrato!$F:$F,""&lt;=""&amp;HLOOKUP(AZ$278,dds!$2:$4,3,FALSE()),Extrato!$G:$G,'Cadastro e Histórico'!$A301))*AZ138)))"),0.0)</f>
        <v>0</v>
      </c>
      <c r="BA301" s="448">
        <f>IFERROR(__xludf.DUMMYFUNCTION("ARRAYFORMULA(IF(OR($A301="""",$A301=0),0,IF(TODAY()&gt;EOMONTH(BA$278,0),HLOOKUP(""Close"",GOOGLEFINANCE($A301,""price"",EOMONTH(BA$278,0)),2,FALSE()),(SUMIFS(Extrato!$C:$C,Extrato!$A:$A,""&lt;=""&amp;HLOOKUP(BA$278,dds!$2:$4,3,FALSE()),Extrato!$B:$B,'Cadastro e Hi"&amp;"stórico'!$A301)-SUMIFS(Extrato!$H:$H,Extrato!$F:$F,""&lt;=""&amp;HLOOKUP(BA$278,dds!$2:$4,3,FALSE()),Extrato!$G:$G,'Cadastro e Histórico'!$A301))*BA138)))"),0.0)</f>
        <v>0</v>
      </c>
      <c r="BB301" s="448">
        <f>IFERROR(__xludf.DUMMYFUNCTION("ARRAYFORMULA(IF(OR($A301="""",$A301=0),0,IF(TODAY()&gt;EOMONTH(BB$278,0),HLOOKUP(""Close"",GOOGLEFINANCE($A301,""price"",EOMONTH(BB$278,0)),2,FALSE()),(SUMIFS(Extrato!$C:$C,Extrato!$A:$A,""&lt;=""&amp;HLOOKUP(BB$278,dds!$2:$4,3,FALSE()),Extrato!$B:$B,'Cadastro e Hi"&amp;"stórico'!$A301)-SUMIFS(Extrato!$H:$H,Extrato!$F:$F,""&lt;=""&amp;HLOOKUP(BB$278,dds!$2:$4,3,FALSE()),Extrato!$G:$G,'Cadastro e Histórico'!$A301))*BB138)))"),0.0)</f>
        <v>0</v>
      </c>
      <c r="BC301" s="448">
        <f>IFERROR(__xludf.DUMMYFUNCTION("ARRAYFORMULA(IF(OR($A301="""",$A301=0),0,IF(TODAY()&gt;EOMONTH(BC$278,0),HLOOKUP(""Close"",GOOGLEFINANCE($A301,""price"",EOMONTH(BC$278,0)),2,FALSE()),(SUMIFS(Extrato!$C:$C,Extrato!$A:$A,""&lt;=""&amp;HLOOKUP(BC$278,dds!$2:$4,3,FALSE()),Extrato!$B:$B,'Cadastro e Hi"&amp;"stórico'!$A301)-SUMIFS(Extrato!$H:$H,Extrato!$F:$F,""&lt;=""&amp;HLOOKUP(BC$278,dds!$2:$4,3,FALSE()),Extrato!$G:$G,'Cadastro e Histórico'!$A301))*BC138)))"),0.0)</f>
        <v>0</v>
      </c>
      <c r="BD301" s="448">
        <f>IFERROR(__xludf.DUMMYFUNCTION("ARRAYFORMULA(IF(OR($A301="""",$A301=0),0,IF(TODAY()&gt;EOMONTH(BD$278,0),HLOOKUP(""Close"",GOOGLEFINANCE($A301,""price"",EOMONTH(BD$278,0)),2,FALSE()),(SUMIFS(Extrato!$C:$C,Extrato!$A:$A,""&lt;=""&amp;HLOOKUP(BD$278,dds!$2:$4,3,FALSE()),Extrato!$B:$B,'Cadastro e Hi"&amp;"stórico'!$A301)-SUMIFS(Extrato!$H:$H,Extrato!$F:$F,""&lt;=""&amp;HLOOKUP(BD$278,dds!$2:$4,3,FALSE()),Extrato!$G:$G,'Cadastro e Histórico'!$A301))*BD138)))"),0.0)</f>
        <v>0</v>
      </c>
      <c r="BE301" s="448">
        <f>IFERROR(__xludf.DUMMYFUNCTION("ARRAYFORMULA(IF(OR($A301="""",$A301=0),0,IF(TODAY()&gt;EOMONTH(BE$278,0),HLOOKUP(""Close"",GOOGLEFINANCE($A301,""price"",EOMONTH(BE$278,0)),2,FALSE()),(SUMIFS(Extrato!$C:$C,Extrato!$A:$A,""&lt;=""&amp;HLOOKUP(BE$278,dds!$2:$4,3,FALSE()),Extrato!$B:$B,'Cadastro e Hi"&amp;"stórico'!$A301)-SUMIFS(Extrato!$H:$H,Extrato!$F:$F,""&lt;=""&amp;HLOOKUP(BE$278,dds!$2:$4,3,FALSE()),Extrato!$G:$G,'Cadastro e Histórico'!$A301))*BE138)))"),0.0)</f>
        <v>0</v>
      </c>
      <c r="BF301" s="448">
        <f>IFERROR(__xludf.DUMMYFUNCTION("ARRAYFORMULA(IF(OR($A301="""",$A301=0),0,IF(TODAY()&gt;EOMONTH(BF$278,0),HLOOKUP(""Close"",GOOGLEFINANCE($A301,""price"",EOMONTH(BF$278,0)),2,FALSE()),(SUMIFS(Extrato!$C:$C,Extrato!$A:$A,""&lt;=""&amp;HLOOKUP(BF$278,dds!$2:$4,3,FALSE()),Extrato!$B:$B,'Cadastro e Hi"&amp;"stórico'!$A301)-SUMIFS(Extrato!$H:$H,Extrato!$F:$F,""&lt;=""&amp;HLOOKUP(BF$278,dds!$2:$4,3,FALSE()),Extrato!$G:$G,'Cadastro e Histórico'!$A301))*BF138)))"),0.0)</f>
        <v>0</v>
      </c>
      <c r="BG301" s="448">
        <f>IFERROR(__xludf.DUMMYFUNCTION("ARRAYFORMULA(IF(OR($A301="""",$A301=0),0,IF(TODAY()&gt;EOMONTH(BG$278,0),HLOOKUP(""Close"",GOOGLEFINANCE($A301,""price"",EOMONTH(BG$278,0)),2,FALSE()),(SUMIFS(Extrato!$C:$C,Extrato!$A:$A,""&lt;=""&amp;HLOOKUP(BG$278,dds!$2:$4,3,FALSE()),Extrato!$B:$B,'Cadastro e Hi"&amp;"stórico'!$A301)-SUMIFS(Extrato!$H:$H,Extrato!$F:$F,""&lt;=""&amp;HLOOKUP(BG$278,dds!$2:$4,3,FALSE()),Extrato!$G:$G,'Cadastro e Histórico'!$A301))*BG138)))"),0.0)</f>
        <v>0</v>
      </c>
      <c r="BH301" s="448">
        <f>IFERROR(__xludf.DUMMYFUNCTION("ARRAYFORMULA(IF(OR($A301="""",$A301=0),0,IF(TODAY()&gt;EOMONTH(BH$278,0),HLOOKUP(""Close"",GOOGLEFINANCE($A301,""price"",EOMONTH(BH$278,0)),2,FALSE()),(SUMIFS(Extrato!$C:$C,Extrato!$A:$A,""&lt;=""&amp;HLOOKUP(BH$278,dds!$2:$4,3,FALSE()),Extrato!$B:$B,'Cadastro e Hi"&amp;"stórico'!$A301)-SUMIFS(Extrato!$H:$H,Extrato!$F:$F,""&lt;=""&amp;HLOOKUP(BH$278,dds!$2:$4,3,FALSE()),Extrato!$G:$G,'Cadastro e Histórico'!$A301))*BH138)))"),0.0)</f>
        <v>0</v>
      </c>
      <c r="BI301" s="448">
        <f>IFERROR(__xludf.DUMMYFUNCTION("ARRAYFORMULA(IF(OR($A301="""",$A301=0),0,IF(TODAY()&gt;EOMONTH(BI$278,0),HLOOKUP(""Close"",GOOGLEFINANCE($A301,""price"",EOMONTH(BI$278,0)),2,FALSE()),(SUMIFS(Extrato!$C:$C,Extrato!$A:$A,""&lt;=""&amp;HLOOKUP(BI$278,dds!$2:$4,3,FALSE()),Extrato!$B:$B,'Cadastro e Hi"&amp;"stórico'!$A301)-SUMIFS(Extrato!$H:$H,Extrato!$F:$F,""&lt;=""&amp;HLOOKUP(BI$278,dds!$2:$4,3,FALSE()),Extrato!$G:$G,'Cadastro e Histórico'!$A301))*BI138)))"),0.0)</f>
        <v>0</v>
      </c>
      <c r="BJ301" s="448">
        <f>IFERROR(__xludf.DUMMYFUNCTION("ARRAYFORMULA(IF(OR($A301="""",$A301=0),0,IF(TODAY()&gt;EOMONTH(BJ$278,0),HLOOKUP(""Close"",GOOGLEFINANCE($A301,""price"",EOMONTH(BJ$278,0)),2,FALSE()),(SUMIFS(Extrato!$C:$C,Extrato!$A:$A,""&lt;=""&amp;HLOOKUP(BJ$278,dds!$2:$4,3,FALSE()),Extrato!$B:$B,'Cadastro e Hi"&amp;"stórico'!$A301)-SUMIFS(Extrato!$H:$H,Extrato!$F:$F,""&lt;=""&amp;HLOOKUP(BJ$278,dds!$2:$4,3,FALSE()),Extrato!$G:$G,'Cadastro e Histórico'!$A301))*BJ138)))"),0.0)</f>
        <v>0</v>
      </c>
      <c r="BK301" s="448">
        <f>IFERROR(__xludf.DUMMYFUNCTION("ARRAYFORMULA(IF(OR($A301="""",$A301=0),0,IF(TODAY()&gt;EOMONTH(BK$278,0),HLOOKUP(""Close"",GOOGLEFINANCE($A301,""price"",EOMONTH(BK$278,0)),2,FALSE()),(SUMIFS(Extrato!$C:$C,Extrato!$A:$A,""&lt;=""&amp;HLOOKUP(BK$278,dds!$2:$4,3,FALSE()),Extrato!$B:$B,'Cadastro e Hi"&amp;"stórico'!$A301)-SUMIFS(Extrato!$H:$H,Extrato!$F:$F,""&lt;=""&amp;HLOOKUP(BK$278,dds!$2:$4,3,FALSE()),Extrato!$G:$G,'Cadastro e Histórico'!$A301))*BK138)))"),0.0)</f>
        <v>0</v>
      </c>
      <c r="BL301" s="448">
        <f>IFERROR(__xludf.DUMMYFUNCTION("ARRAYFORMULA(IF(OR($A301="""",$A301=0),0,IF(TODAY()&gt;EOMONTH(BL$278,0),HLOOKUP(""Close"",GOOGLEFINANCE($A301,""price"",EOMONTH(BL$278,0)),2,FALSE()),(SUMIFS(Extrato!$C:$C,Extrato!$A:$A,""&lt;=""&amp;HLOOKUP(BL$278,dds!$2:$4,3,FALSE()),Extrato!$B:$B,'Cadastro e Hi"&amp;"stórico'!$A301)-SUMIFS(Extrato!$H:$H,Extrato!$F:$F,""&lt;=""&amp;HLOOKUP(BL$278,dds!$2:$4,3,FALSE()),Extrato!$G:$G,'Cadastro e Histórico'!$A301))*BL138)))"),0.0)</f>
        <v>0</v>
      </c>
    </row>
    <row r="302" ht="14.25" customHeight="1">
      <c r="A302" s="450"/>
      <c r="B302" s="450"/>
      <c r="C302" s="440" t="str">
        <f t="shared" si="5"/>
        <v/>
      </c>
      <c r="D302" s="446"/>
      <c r="E302" s="448">
        <f>IFERROR(__xludf.DUMMYFUNCTION("ARRAYFORMULA(IF(OR($A302="""",$A302=0),0,IF(TODAY()&gt;EOMONTH(E$278,0),HLOOKUP(""Close"",GOOGLEFINANCE($A302,""price"",EOMONTH(E$278,0)),2,FALSE()),(SUMIFS(Extrato!$C:$C,Extrato!$A:$A,""&lt;=""&amp;HLOOKUP(E$278,dds!$2:$4,3,FALSE()),Extrato!$B:$B,'Cadastro e Histó"&amp;"rico'!$A302)-SUMIFS(Extrato!$H:$H,Extrato!$F:$F,""&lt;=""&amp;HLOOKUP(E$278,dds!$2:$4,3,FALSE()),Extrato!$G:$G,'Cadastro e Histórico'!$A302))*E139)))"),0.0)</f>
        <v>0</v>
      </c>
      <c r="F302" s="448">
        <f>IFERROR(__xludf.DUMMYFUNCTION("ARRAYFORMULA(IF(OR($A302="""",$A302=0),0,IF(TODAY()&gt;EOMONTH(F$278,0),HLOOKUP(""Close"",GOOGLEFINANCE($A302,""price"",EOMONTH(F$278,0)),2,FALSE()),(SUMIFS(Extrato!$C:$C,Extrato!$A:$A,""&lt;=""&amp;HLOOKUP(F$278,dds!$2:$4,3,FALSE()),Extrato!$B:$B,'Cadastro e Histó"&amp;"rico'!$A302)-SUMIFS(Extrato!$H:$H,Extrato!$F:$F,""&lt;=""&amp;HLOOKUP(F$278,dds!$2:$4,3,FALSE()),Extrato!$G:$G,'Cadastro e Histórico'!$A302))*F139)))"),0.0)</f>
        <v>0</v>
      </c>
      <c r="G302" s="448">
        <f>IFERROR(__xludf.DUMMYFUNCTION("ARRAYFORMULA(IF(OR($A302="""",$A302=0),0,IF(TODAY()&gt;EOMONTH(G$278,0),HLOOKUP(""Close"",GOOGLEFINANCE($A302,""price"",EOMONTH(G$278,0)),2,FALSE()),(SUMIFS(Extrato!$C:$C,Extrato!$A:$A,""&lt;=""&amp;HLOOKUP(G$278,dds!$2:$4,3,FALSE()),Extrato!$B:$B,'Cadastro e Histó"&amp;"rico'!$A302)-SUMIFS(Extrato!$H:$H,Extrato!$F:$F,""&lt;=""&amp;HLOOKUP(G$278,dds!$2:$4,3,FALSE()),Extrato!$G:$G,'Cadastro e Histórico'!$A302))*G139)))"),0.0)</f>
        <v>0</v>
      </c>
      <c r="H302" s="448">
        <f>IFERROR(__xludf.DUMMYFUNCTION("ARRAYFORMULA(IF(OR($A302="""",$A302=0),0,IF(TODAY()&gt;EOMONTH(H$278,0),HLOOKUP(""Close"",GOOGLEFINANCE($A302,""price"",EOMONTH(H$278,0)),2,FALSE()),(SUMIFS(Extrato!$C:$C,Extrato!$A:$A,""&lt;=""&amp;HLOOKUP(H$278,dds!$2:$4,3,FALSE()),Extrato!$B:$B,'Cadastro e Histó"&amp;"rico'!$A302)-SUMIFS(Extrato!$H:$H,Extrato!$F:$F,""&lt;=""&amp;HLOOKUP(H$278,dds!$2:$4,3,FALSE()),Extrato!$G:$G,'Cadastro e Histórico'!$A302))*H139)))"),0.0)</f>
        <v>0</v>
      </c>
      <c r="I302" s="448">
        <f>IFERROR(__xludf.DUMMYFUNCTION("ARRAYFORMULA(IF(OR($A302="""",$A302=0),0,IF(TODAY()&gt;EOMONTH(I$278,0),HLOOKUP(""Close"",GOOGLEFINANCE($A302,""price"",EOMONTH(I$278,0)),2,FALSE()),(SUMIFS(Extrato!$C:$C,Extrato!$A:$A,""&lt;=""&amp;HLOOKUP(I$278,dds!$2:$4,3,FALSE()),Extrato!$B:$B,'Cadastro e Histó"&amp;"rico'!$A302)-SUMIFS(Extrato!$H:$H,Extrato!$F:$F,""&lt;=""&amp;HLOOKUP(I$278,dds!$2:$4,3,FALSE()),Extrato!$G:$G,'Cadastro e Histórico'!$A302))*I139)))"),0.0)</f>
        <v>0</v>
      </c>
      <c r="J302" s="448">
        <f>IFERROR(__xludf.DUMMYFUNCTION("ARRAYFORMULA(IF(OR($A302="""",$A302=0),0,IF(TODAY()&gt;EOMONTH(J$278,0),HLOOKUP(""Close"",GOOGLEFINANCE($A302,""price"",EOMONTH(J$278,0)),2,FALSE()),(SUMIFS(Extrato!$C:$C,Extrato!$A:$A,""&lt;=""&amp;HLOOKUP(J$278,dds!$2:$4,3,FALSE()),Extrato!$B:$B,'Cadastro e Histó"&amp;"rico'!$A302)-SUMIFS(Extrato!$H:$H,Extrato!$F:$F,""&lt;=""&amp;HLOOKUP(J$278,dds!$2:$4,3,FALSE()),Extrato!$G:$G,'Cadastro e Histórico'!$A302))*J139)))"),0.0)</f>
        <v>0</v>
      </c>
      <c r="K302" s="448">
        <f>IFERROR(__xludf.DUMMYFUNCTION("ARRAYFORMULA(IF(OR($A302="""",$A302=0),0,IF(TODAY()&gt;EOMONTH(K$278,0),HLOOKUP(""Close"",GOOGLEFINANCE($A302,""price"",EOMONTH(K$278,0)),2,FALSE()),(SUMIFS(Extrato!$C:$C,Extrato!$A:$A,""&lt;=""&amp;HLOOKUP(K$278,dds!$2:$4,3,FALSE()),Extrato!$B:$B,'Cadastro e Histó"&amp;"rico'!$A302)-SUMIFS(Extrato!$H:$H,Extrato!$F:$F,""&lt;=""&amp;HLOOKUP(K$278,dds!$2:$4,3,FALSE()),Extrato!$G:$G,'Cadastro e Histórico'!$A302))*K139)))"),0.0)</f>
        <v>0</v>
      </c>
      <c r="L302" s="448">
        <f>IFERROR(__xludf.DUMMYFUNCTION("ARRAYFORMULA(IF(OR($A302="""",$A302=0),0,IF(TODAY()&gt;EOMONTH(L$278,0),HLOOKUP(""Close"",GOOGLEFINANCE($A302,""price"",EOMONTH(L$278,0)),2,FALSE()),(SUMIFS(Extrato!$C:$C,Extrato!$A:$A,""&lt;=""&amp;HLOOKUP(L$278,dds!$2:$4,3,FALSE()),Extrato!$B:$B,'Cadastro e Histó"&amp;"rico'!$A302)-SUMIFS(Extrato!$H:$H,Extrato!$F:$F,""&lt;=""&amp;HLOOKUP(L$278,dds!$2:$4,3,FALSE()),Extrato!$G:$G,'Cadastro e Histórico'!$A302))*L139)))"),0.0)</f>
        <v>0</v>
      </c>
      <c r="M302" s="448">
        <f>IFERROR(__xludf.DUMMYFUNCTION("ARRAYFORMULA(IF(OR($A302="""",$A302=0),0,IF(TODAY()&gt;EOMONTH(M$278,0),HLOOKUP(""Close"",GOOGLEFINANCE($A302,""price"",EOMONTH(M$278,0)),2,FALSE()),(SUMIFS(Extrato!$C:$C,Extrato!$A:$A,""&lt;=""&amp;HLOOKUP(M$278,dds!$2:$4,3,FALSE()),Extrato!$B:$B,'Cadastro e Histó"&amp;"rico'!$A302)-SUMIFS(Extrato!$H:$H,Extrato!$F:$F,""&lt;=""&amp;HLOOKUP(M$278,dds!$2:$4,3,FALSE()),Extrato!$G:$G,'Cadastro e Histórico'!$A302))*M139)))"),0.0)</f>
        <v>0</v>
      </c>
      <c r="N302" s="448">
        <f>IFERROR(__xludf.DUMMYFUNCTION("ARRAYFORMULA(IF(OR($A302="""",$A302=0),0,IF(TODAY()&gt;EOMONTH(N$278,0),HLOOKUP(""Close"",GOOGLEFINANCE($A302,""price"",EOMONTH(N$278,0)),2,FALSE()),(SUMIFS(Extrato!$C:$C,Extrato!$A:$A,""&lt;=""&amp;HLOOKUP(N$278,dds!$2:$4,3,FALSE()),Extrato!$B:$B,'Cadastro e Histó"&amp;"rico'!$A302)-SUMIFS(Extrato!$H:$H,Extrato!$F:$F,""&lt;=""&amp;HLOOKUP(N$278,dds!$2:$4,3,FALSE()),Extrato!$G:$G,'Cadastro e Histórico'!$A302))*N139)))"),0.0)</f>
        <v>0</v>
      </c>
      <c r="O302" s="448">
        <f>IFERROR(__xludf.DUMMYFUNCTION("ARRAYFORMULA(IF(OR($A302="""",$A302=0),0,IF(TODAY()&gt;EOMONTH(O$278,0),HLOOKUP(""Close"",GOOGLEFINANCE($A302,""price"",EOMONTH(O$278,0)),2,FALSE()),(SUMIFS(Extrato!$C:$C,Extrato!$A:$A,""&lt;=""&amp;HLOOKUP(O$278,dds!$2:$4,3,FALSE()),Extrato!$B:$B,'Cadastro e Histó"&amp;"rico'!$A302)-SUMIFS(Extrato!$H:$H,Extrato!$F:$F,""&lt;=""&amp;HLOOKUP(O$278,dds!$2:$4,3,FALSE()),Extrato!$G:$G,'Cadastro e Histórico'!$A302))*O139)))"),0.0)</f>
        <v>0</v>
      </c>
      <c r="P302" s="448">
        <f>IFERROR(__xludf.DUMMYFUNCTION("ARRAYFORMULA(IF(OR($A302="""",$A302=0),0,IF(TODAY()&gt;EOMONTH(P$278,0),HLOOKUP(""Close"",GOOGLEFINANCE($A302,""price"",EOMONTH(P$278,0)),2,FALSE()),(SUMIFS(Extrato!$C:$C,Extrato!$A:$A,""&lt;=""&amp;HLOOKUP(P$278,dds!$2:$4,3,FALSE()),Extrato!$B:$B,'Cadastro e Histó"&amp;"rico'!$A302)-SUMIFS(Extrato!$H:$H,Extrato!$F:$F,""&lt;=""&amp;HLOOKUP(P$278,dds!$2:$4,3,FALSE()),Extrato!$G:$G,'Cadastro e Histórico'!$A302))*P139)))"),0.0)</f>
        <v>0</v>
      </c>
      <c r="Q302" s="448">
        <f>IFERROR(__xludf.DUMMYFUNCTION("ARRAYFORMULA(IF(OR($A302="""",$A302=0),0,IF(TODAY()&gt;EOMONTH(Q$278,0),HLOOKUP(""Close"",GOOGLEFINANCE($A302,""price"",EOMONTH(Q$278,0)),2,FALSE()),(SUMIFS(Extrato!$C:$C,Extrato!$A:$A,""&lt;=""&amp;HLOOKUP(Q$278,dds!$2:$4,3,FALSE()),Extrato!$B:$B,'Cadastro e Histó"&amp;"rico'!$A302)-SUMIFS(Extrato!$H:$H,Extrato!$F:$F,""&lt;=""&amp;HLOOKUP(Q$278,dds!$2:$4,3,FALSE()),Extrato!$G:$G,'Cadastro e Histórico'!$A302))*Q139)))"),0.0)</f>
        <v>0</v>
      </c>
      <c r="R302" s="448">
        <f>IFERROR(__xludf.DUMMYFUNCTION("ARRAYFORMULA(IF(OR($A302="""",$A302=0),0,IF(TODAY()&gt;EOMONTH(R$278,0),HLOOKUP(""Close"",GOOGLEFINANCE($A302,""price"",EOMONTH(R$278,0)),2,FALSE()),(SUMIFS(Extrato!$C:$C,Extrato!$A:$A,""&lt;=""&amp;HLOOKUP(R$278,dds!$2:$4,3,FALSE()),Extrato!$B:$B,'Cadastro e Histó"&amp;"rico'!$A302)-SUMIFS(Extrato!$H:$H,Extrato!$F:$F,""&lt;=""&amp;HLOOKUP(R$278,dds!$2:$4,3,FALSE()),Extrato!$G:$G,'Cadastro e Histórico'!$A302))*R139)))"),0.0)</f>
        <v>0</v>
      </c>
      <c r="S302" s="448">
        <f>IFERROR(__xludf.DUMMYFUNCTION("ARRAYFORMULA(IF(OR($A302="""",$A302=0),0,IF(TODAY()&gt;EOMONTH(S$278,0),HLOOKUP(""Close"",GOOGLEFINANCE($A302,""price"",EOMONTH(S$278,0)),2,FALSE()),(SUMIFS(Extrato!$C:$C,Extrato!$A:$A,""&lt;=""&amp;HLOOKUP(S$278,dds!$2:$4,3,FALSE()),Extrato!$B:$B,'Cadastro e Histó"&amp;"rico'!$A302)-SUMIFS(Extrato!$H:$H,Extrato!$F:$F,""&lt;=""&amp;HLOOKUP(S$278,dds!$2:$4,3,FALSE()),Extrato!$G:$G,'Cadastro e Histórico'!$A302))*S139)))"),0.0)</f>
        <v>0</v>
      </c>
      <c r="T302" s="448">
        <f>IFERROR(__xludf.DUMMYFUNCTION("ARRAYFORMULA(IF(OR($A302="""",$A302=0),0,IF(TODAY()&gt;EOMONTH(T$278,0),HLOOKUP(""Close"",GOOGLEFINANCE($A302,""price"",EOMONTH(T$278,0)),2,FALSE()),(SUMIFS(Extrato!$C:$C,Extrato!$A:$A,""&lt;=""&amp;HLOOKUP(T$278,dds!$2:$4,3,FALSE()),Extrato!$B:$B,'Cadastro e Histó"&amp;"rico'!$A302)-SUMIFS(Extrato!$H:$H,Extrato!$F:$F,""&lt;=""&amp;HLOOKUP(T$278,dds!$2:$4,3,FALSE()),Extrato!$G:$G,'Cadastro e Histórico'!$A302))*T139)))"),0.0)</f>
        <v>0</v>
      </c>
      <c r="U302" s="448">
        <f>IFERROR(__xludf.DUMMYFUNCTION("ARRAYFORMULA(IF(OR($A302="""",$A302=0),0,IF(TODAY()&gt;EOMONTH(U$278,0),HLOOKUP(""Close"",GOOGLEFINANCE($A302,""price"",EOMONTH(U$278,0)),2,FALSE()),(SUMIFS(Extrato!$C:$C,Extrato!$A:$A,""&lt;=""&amp;HLOOKUP(U$278,dds!$2:$4,3,FALSE()),Extrato!$B:$B,'Cadastro e Histó"&amp;"rico'!$A302)-SUMIFS(Extrato!$H:$H,Extrato!$F:$F,""&lt;=""&amp;HLOOKUP(U$278,dds!$2:$4,3,FALSE()),Extrato!$G:$G,'Cadastro e Histórico'!$A302))*U139)))"),0.0)</f>
        <v>0</v>
      </c>
      <c r="V302" s="448">
        <f>IFERROR(__xludf.DUMMYFUNCTION("ARRAYFORMULA(IF(OR($A302="""",$A302=0),0,IF(TODAY()&gt;EOMONTH(V$278,0),HLOOKUP(""Close"",GOOGLEFINANCE($A302,""price"",EOMONTH(V$278,0)),2,FALSE()),(SUMIFS(Extrato!$C:$C,Extrato!$A:$A,""&lt;=""&amp;HLOOKUP(V$278,dds!$2:$4,3,FALSE()),Extrato!$B:$B,'Cadastro e Histó"&amp;"rico'!$A302)-SUMIFS(Extrato!$H:$H,Extrato!$F:$F,""&lt;=""&amp;HLOOKUP(V$278,dds!$2:$4,3,FALSE()),Extrato!$G:$G,'Cadastro e Histórico'!$A302))*V139)))"),0.0)</f>
        <v>0</v>
      </c>
      <c r="W302" s="448">
        <f>IFERROR(__xludf.DUMMYFUNCTION("ARRAYFORMULA(IF(OR($A302="""",$A302=0),0,IF(TODAY()&gt;EOMONTH(W$278,0),HLOOKUP(""Close"",GOOGLEFINANCE($A302,""price"",EOMONTH(W$278,0)),2,FALSE()),(SUMIFS(Extrato!$C:$C,Extrato!$A:$A,""&lt;=""&amp;HLOOKUP(W$278,dds!$2:$4,3,FALSE()),Extrato!$B:$B,'Cadastro e Histó"&amp;"rico'!$A302)-SUMIFS(Extrato!$H:$H,Extrato!$F:$F,""&lt;=""&amp;HLOOKUP(W$278,dds!$2:$4,3,FALSE()),Extrato!$G:$G,'Cadastro e Histórico'!$A302))*W139)))"),0.0)</f>
        <v>0</v>
      </c>
      <c r="X302" s="448">
        <f>IFERROR(__xludf.DUMMYFUNCTION("ARRAYFORMULA(IF(OR($A302="""",$A302=0),0,IF(TODAY()&gt;EOMONTH(X$278,0),HLOOKUP(""Close"",GOOGLEFINANCE($A302,""price"",EOMONTH(X$278,0)),2,FALSE()),(SUMIFS(Extrato!$C:$C,Extrato!$A:$A,""&lt;=""&amp;HLOOKUP(X$278,dds!$2:$4,3,FALSE()),Extrato!$B:$B,'Cadastro e Histó"&amp;"rico'!$A302)-SUMIFS(Extrato!$H:$H,Extrato!$F:$F,""&lt;=""&amp;HLOOKUP(X$278,dds!$2:$4,3,FALSE()),Extrato!$G:$G,'Cadastro e Histórico'!$A302))*X139)))"),0.0)</f>
        <v>0</v>
      </c>
      <c r="Y302" s="448">
        <f>IFERROR(__xludf.DUMMYFUNCTION("ARRAYFORMULA(IF(OR($A302="""",$A302=0),0,IF(TODAY()&gt;EOMONTH(Y$278,0),HLOOKUP(""Close"",GOOGLEFINANCE($A302,""price"",EOMONTH(Y$278,0)),2,FALSE()),(SUMIFS(Extrato!$C:$C,Extrato!$A:$A,""&lt;=""&amp;HLOOKUP(Y$278,dds!$2:$4,3,FALSE()),Extrato!$B:$B,'Cadastro e Histó"&amp;"rico'!$A302)-SUMIFS(Extrato!$H:$H,Extrato!$F:$F,""&lt;=""&amp;HLOOKUP(Y$278,dds!$2:$4,3,FALSE()),Extrato!$G:$G,'Cadastro e Histórico'!$A302))*Y139)))"),0.0)</f>
        <v>0</v>
      </c>
      <c r="Z302" s="448">
        <f>IFERROR(__xludf.DUMMYFUNCTION("ARRAYFORMULA(IF(OR($A302="""",$A302=0),0,IF(TODAY()&gt;EOMONTH(Z$278,0),HLOOKUP(""Close"",GOOGLEFINANCE($A302,""price"",EOMONTH(Z$278,0)),2,FALSE()),(SUMIFS(Extrato!$C:$C,Extrato!$A:$A,""&lt;=""&amp;HLOOKUP(Z$278,dds!$2:$4,3,FALSE()),Extrato!$B:$B,'Cadastro e Histó"&amp;"rico'!$A302)-SUMIFS(Extrato!$H:$H,Extrato!$F:$F,""&lt;=""&amp;HLOOKUP(Z$278,dds!$2:$4,3,FALSE()),Extrato!$G:$G,'Cadastro e Histórico'!$A302))*Z139)))"),0.0)</f>
        <v>0</v>
      </c>
      <c r="AA302" s="448">
        <f>IFERROR(__xludf.DUMMYFUNCTION("ARRAYFORMULA(IF(OR($A302="""",$A302=0),0,IF(TODAY()&gt;EOMONTH(AA$278,0),HLOOKUP(""Close"",GOOGLEFINANCE($A302,""price"",EOMONTH(AA$278,0)),2,FALSE()),(SUMIFS(Extrato!$C:$C,Extrato!$A:$A,""&lt;=""&amp;HLOOKUP(AA$278,dds!$2:$4,3,FALSE()),Extrato!$B:$B,'Cadastro e Hi"&amp;"stórico'!$A302)-SUMIFS(Extrato!$H:$H,Extrato!$F:$F,""&lt;=""&amp;HLOOKUP(AA$278,dds!$2:$4,3,FALSE()),Extrato!$G:$G,'Cadastro e Histórico'!$A302))*AA139)))"),0.0)</f>
        <v>0</v>
      </c>
      <c r="AB302" s="448">
        <f>IFERROR(__xludf.DUMMYFUNCTION("ARRAYFORMULA(IF(OR($A302="""",$A302=0),0,IF(TODAY()&gt;EOMONTH(AB$278,0),HLOOKUP(""Close"",GOOGLEFINANCE($A302,""price"",EOMONTH(AB$278,0)),2,FALSE()),(SUMIFS(Extrato!$C:$C,Extrato!$A:$A,""&lt;=""&amp;HLOOKUP(AB$278,dds!$2:$4,3,FALSE()),Extrato!$B:$B,'Cadastro e Hi"&amp;"stórico'!$A302)-SUMIFS(Extrato!$H:$H,Extrato!$F:$F,""&lt;=""&amp;HLOOKUP(AB$278,dds!$2:$4,3,FALSE()),Extrato!$G:$G,'Cadastro e Histórico'!$A302))*AB139)))"),0.0)</f>
        <v>0</v>
      </c>
      <c r="AC302" s="448">
        <f>IFERROR(__xludf.DUMMYFUNCTION("ARRAYFORMULA(IF(OR($A302="""",$A302=0),0,IF(TODAY()&gt;EOMONTH(AC$278,0),HLOOKUP(""Close"",GOOGLEFINANCE($A302,""price"",EOMONTH(AC$278,0)),2,FALSE()),(SUMIFS(Extrato!$C:$C,Extrato!$A:$A,""&lt;=""&amp;HLOOKUP(AC$278,dds!$2:$4,3,FALSE()),Extrato!$B:$B,'Cadastro e Hi"&amp;"stórico'!$A302)-SUMIFS(Extrato!$H:$H,Extrato!$F:$F,""&lt;=""&amp;HLOOKUP(AC$278,dds!$2:$4,3,FALSE()),Extrato!$G:$G,'Cadastro e Histórico'!$A302))*AC139)))"),0.0)</f>
        <v>0</v>
      </c>
      <c r="AD302" s="448">
        <f>IFERROR(__xludf.DUMMYFUNCTION("ARRAYFORMULA(IF(OR($A302="""",$A302=0),0,IF(TODAY()&gt;EOMONTH(AD$278,0),HLOOKUP(""Close"",GOOGLEFINANCE($A302,""price"",EOMONTH(AD$278,0)),2,FALSE()),(SUMIFS(Extrato!$C:$C,Extrato!$A:$A,""&lt;=""&amp;HLOOKUP(AD$278,dds!$2:$4,3,FALSE()),Extrato!$B:$B,'Cadastro e Hi"&amp;"stórico'!$A302)-SUMIFS(Extrato!$H:$H,Extrato!$F:$F,""&lt;=""&amp;HLOOKUP(AD$278,dds!$2:$4,3,FALSE()),Extrato!$G:$G,'Cadastro e Histórico'!$A302))*AD139)))"),0.0)</f>
        <v>0</v>
      </c>
      <c r="AE302" s="448">
        <f>IFERROR(__xludf.DUMMYFUNCTION("ARRAYFORMULA(IF(OR($A302="""",$A302=0),0,IF(TODAY()&gt;EOMONTH(AE$278,0),HLOOKUP(""Close"",GOOGLEFINANCE($A302,""price"",EOMONTH(AE$278,0)),2,FALSE()),(SUMIFS(Extrato!$C:$C,Extrato!$A:$A,""&lt;=""&amp;HLOOKUP(AE$278,dds!$2:$4,3,FALSE()),Extrato!$B:$B,'Cadastro e Hi"&amp;"stórico'!$A302)-SUMIFS(Extrato!$H:$H,Extrato!$F:$F,""&lt;=""&amp;HLOOKUP(AE$278,dds!$2:$4,3,FALSE()),Extrato!$G:$G,'Cadastro e Histórico'!$A302))*AE139)))"),0.0)</f>
        <v>0</v>
      </c>
      <c r="AF302" s="448">
        <f>IFERROR(__xludf.DUMMYFUNCTION("ARRAYFORMULA(IF(OR($A302="""",$A302=0),0,IF(TODAY()&gt;EOMONTH(AF$278,0),HLOOKUP(""Close"",GOOGLEFINANCE($A302,""price"",EOMONTH(AF$278,0)),2,FALSE()),(SUMIFS(Extrato!$C:$C,Extrato!$A:$A,""&lt;=""&amp;HLOOKUP(AF$278,dds!$2:$4,3,FALSE()),Extrato!$B:$B,'Cadastro e Hi"&amp;"stórico'!$A302)-SUMIFS(Extrato!$H:$H,Extrato!$F:$F,""&lt;=""&amp;HLOOKUP(AF$278,dds!$2:$4,3,FALSE()),Extrato!$G:$G,'Cadastro e Histórico'!$A302))*AF139)))"),0.0)</f>
        <v>0</v>
      </c>
      <c r="AG302" s="448">
        <f>IFERROR(__xludf.DUMMYFUNCTION("ARRAYFORMULA(IF(OR($A302="""",$A302=0),0,IF(TODAY()&gt;EOMONTH(AG$278,0),HLOOKUP(""Close"",GOOGLEFINANCE($A302,""price"",EOMONTH(AG$278,0)),2,FALSE()),(SUMIFS(Extrato!$C:$C,Extrato!$A:$A,""&lt;=""&amp;HLOOKUP(AG$278,dds!$2:$4,3,FALSE()),Extrato!$B:$B,'Cadastro e Hi"&amp;"stórico'!$A302)-SUMIFS(Extrato!$H:$H,Extrato!$F:$F,""&lt;=""&amp;HLOOKUP(AG$278,dds!$2:$4,3,FALSE()),Extrato!$G:$G,'Cadastro e Histórico'!$A302))*AG139)))"),0.0)</f>
        <v>0</v>
      </c>
      <c r="AH302" s="448">
        <f>IFERROR(__xludf.DUMMYFUNCTION("ARRAYFORMULA(IF(OR($A302="""",$A302=0),0,IF(TODAY()&gt;EOMONTH(AH$278,0),HLOOKUP(""Close"",GOOGLEFINANCE($A302,""price"",EOMONTH(AH$278,0)),2,FALSE()),(SUMIFS(Extrato!$C:$C,Extrato!$A:$A,""&lt;=""&amp;HLOOKUP(AH$278,dds!$2:$4,3,FALSE()),Extrato!$B:$B,'Cadastro e Hi"&amp;"stórico'!$A302)-SUMIFS(Extrato!$H:$H,Extrato!$F:$F,""&lt;=""&amp;HLOOKUP(AH$278,dds!$2:$4,3,FALSE()),Extrato!$G:$G,'Cadastro e Histórico'!$A302))*AH139)))"),0.0)</f>
        <v>0</v>
      </c>
      <c r="AI302" s="448">
        <f>IFERROR(__xludf.DUMMYFUNCTION("ARRAYFORMULA(IF(OR($A302="""",$A302=0),0,IF(TODAY()&gt;EOMONTH(AI$278,0),HLOOKUP(""Close"",GOOGLEFINANCE($A302,""price"",EOMONTH(AI$278,0)),2,FALSE()),(SUMIFS(Extrato!$C:$C,Extrato!$A:$A,""&lt;=""&amp;HLOOKUP(AI$278,dds!$2:$4,3,FALSE()),Extrato!$B:$B,'Cadastro e Hi"&amp;"stórico'!$A302)-SUMIFS(Extrato!$H:$H,Extrato!$F:$F,""&lt;=""&amp;HLOOKUP(AI$278,dds!$2:$4,3,FALSE()),Extrato!$G:$G,'Cadastro e Histórico'!$A302))*AI139)))"),0.0)</f>
        <v>0</v>
      </c>
      <c r="AJ302" s="448">
        <f>IFERROR(__xludf.DUMMYFUNCTION("ARRAYFORMULA(IF(OR($A302="""",$A302=0),0,IF(TODAY()&gt;EOMONTH(AJ$278,0),HLOOKUP(""Close"",GOOGLEFINANCE($A302,""price"",EOMONTH(AJ$278,0)),2,FALSE()),(SUMIFS(Extrato!$C:$C,Extrato!$A:$A,""&lt;=""&amp;HLOOKUP(AJ$278,dds!$2:$4,3,FALSE()),Extrato!$B:$B,'Cadastro e Hi"&amp;"stórico'!$A302)-SUMIFS(Extrato!$H:$H,Extrato!$F:$F,""&lt;=""&amp;HLOOKUP(AJ$278,dds!$2:$4,3,FALSE()),Extrato!$G:$G,'Cadastro e Histórico'!$A302))*AJ139)))"),0.0)</f>
        <v>0</v>
      </c>
      <c r="AK302" s="448">
        <f>IFERROR(__xludf.DUMMYFUNCTION("ARRAYFORMULA(IF(OR($A302="""",$A302=0),0,IF(TODAY()&gt;EOMONTH(AK$278,0),HLOOKUP(""Close"",GOOGLEFINANCE($A302,""price"",EOMONTH(AK$278,0)),2,FALSE()),(SUMIFS(Extrato!$C:$C,Extrato!$A:$A,""&lt;=""&amp;HLOOKUP(AK$278,dds!$2:$4,3,FALSE()),Extrato!$B:$B,'Cadastro e Hi"&amp;"stórico'!$A302)-SUMIFS(Extrato!$H:$H,Extrato!$F:$F,""&lt;=""&amp;HLOOKUP(AK$278,dds!$2:$4,3,FALSE()),Extrato!$G:$G,'Cadastro e Histórico'!$A302))*AK139)))"),0.0)</f>
        <v>0</v>
      </c>
      <c r="AL302" s="448">
        <f>IFERROR(__xludf.DUMMYFUNCTION("ARRAYFORMULA(IF(OR($A302="""",$A302=0),0,IF(TODAY()&gt;EOMONTH(AL$278,0),HLOOKUP(""Close"",GOOGLEFINANCE($A302,""price"",EOMONTH(AL$278,0)),2,FALSE()),(SUMIFS(Extrato!$C:$C,Extrato!$A:$A,""&lt;=""&amp;HLOOKUP(AL$278,dds!$2:$4,3,FALSE()),Extrato!$B:$B,'Cadastro e Hi"&amp;"stórico'!$A302)-SUMIFS(Extrato!$H:$H,Extrato!$F:$F,""&lt;=""&amp;HLOOKUP(AL$278,dds!$2:$4,3,FALSE()),Extrato!$G:$G,'Cadastro e Histórico'!$A302))*AL139)))"),0.0)</f>
        <v>0</v>
      </c>
      <c r="AM302" s="448">
        <f>IFERROR(__xludf.DUMMYFUNCTION("ARRAYFORMULA(IF(OR($A302="""",$A302=0),0,IF(TODAY()&gt;EOMONTH(AM$278,0),HLOOKUP(""Close"",GOOGLEFINANCE($A302,""price"",EOMONTH(AM$278,0)),2,FALSE()),(SUMIFS(Extrato!$C:$C,Extrato!$A:$A,""&lt;=""&amp;HLOOKUP(AM$278,dds!$2:$4,3,FALSE()),Extrato!$B:$B,'Cadastro e Hi"&amp;"stórico'!$A302)-SUMIFS(Extrato!$H:$H,Extrato!$F:$F,""&lt;=""&amp;HLOOKUP(AM$278,dds!$2:$4,3,FALSE()),Extrato!$G:$G,'Cadastro e Histórico'!$A302))*AM139)))"),0.0)</f>
        <v>0</v>
      </c>
      <c r="AN302" s="448">
        <f>IFERROR(__xludf.DUMMYFUNCTION("ARRAYFORMULA(IF(OR($A302="""",$A302=0),0,IF(TODAY()&gt;EOMONTH(AN$278,0),HLOOKUP(""Close"",GOOGLEFINANCE($A302,""price"",EOMONTH(AN$278,0)),2,FALSE()),(SUMIFS(Extrato!$C:$C,Extrato!$A:$A,""&lt;=""&amp;HLOOKUP(AN$278,dds!$2:$4,3,FALSE()),Extrato!$B:$B,'Cadastro e Hi"&amp;"stórico'!$A302)-SUMIFS(Extrato!$H:$H,Extrato!$F:$F,""&lt;=""&amp;HLOOKUP(AN$278,dds!$2:$4,3,FALSE()),Extrato!$G:$G,'Cadastro e Histórico'!$A302))*AN139)))"),0.0)</f>
        <v>0</v>
      </c>
      <c r="AO302" s="448">
        <f>IFERROR(__xludf.DUMMYFUNCTION("ARRAYFORMULA(IF(OR($A302="""",$A302=0),0,IF(TODAY()&gt;EOMONTH(AO$278,0),HLOOKUP(""Close"",GOOGLEFINANCE($A302,""price"",EOMONTH(AO$278,0)),2,FALSE()),(SUMIFS(Extrato!$C:$C,Extrato!$A:$A,""&lt;=""&amp;HLOOKUP(AO$278,dds!$2:$4,3,FALSE()),Extrato!$B:$B,'Cadastro e Hi"&amp;"stórico'!$A302)-SUMIFS(Extrato!$H:$H,Extrato!$F:$F,""&lt;=""&amp;HLOOKUP(AO$278,dds!$2:$4,3,FALSE()),Extrato!$G:$G,'Cadastro e Histórico'!$A302))*AO139)))"),0.0)</f>
        <v>0</v>
      </c>
      <c r="AP302" s="448">
        <f>IFERROR(__xludf.DUMMYFUNCTION("ARRAYFORMULA(IF(OR($A302="""",$A302=0),0,IF(TODAY()&gt;EOMONTH(AP$278,0),HLOOKUP(""Close"",GOOGLEFINANCE($A302,""price"",EOMONTH(AP$278,0)),2,FALSE()),(SUMIFS(Extrato!$C:$C,Extrato!$A:$A,""&lt;=""&amp;HLOOKUP(AP$278,dds!$2:$4,3,FALSE()),Extrato!$B:$B,'Cadastro e Hi"&amp;"stórico'!$A302)-SUMIFS(Extrato!$H:$H,Extrato!$F:$F,""&lt;=""&amp;HLOOKUP(AP$278,dds!$2:$4,3,FALSE()),Extrato!$G:$G,'Cadastro e Histórico'!$A302))*AP139)))"),0.0)</f>
        <v>0</v>
      </c>
      <c r="AQ302" s="448">
        <f>IFERROR(__xludf.DUMMYFUNCTION("ARRAYFORMULA(IF(OR($A302="""",$A302=0),0,IF(TODAY()&gt;EOMONTH(AQ$278,0),HLOOKUP(""Close"",GOOGLEFINANCE($A302,""price"",EOMONTH(AQ$278,0)),2,FALSE()),(SUMIFS(Extrato!$C:$C,Extrato!$A:$A,""&lt;=""&amp;HLOOKUP(AQ$278,dds!$2:$4,3,FALSE()),Extrato!$B:$B,'Cadastro e Hi"&amp;"stórico'!$A302)-SUMIFS(Extrato!$H:$H,Extrato!$F:$F,""&lt;=""&amp;HLOOKUP(AQ$278,dds!$2:$4,3,FALSE()),Extrato!$G:$G,'Cadastro e Histórico'!$A302))*AQ139)))"),0.0)</f>
        <v>0</v>
      </c>
      <c r="AR302" s="448">
        <f>IFERROR(__xludf.DUMMYFUNCTION("ARRAYFORMULA(IF(OR($A302="""",$A302=0),0,IF(TODAY()&gt;EOMONTH(AR$278,0),HLOOKUP(""Close"",GOOGLEFINANCE($A302,""price"",EOMONTH(AR$278,0)),2,FALSE()),(SUMIFS(Extrato!$C:$C,Extrato!$A:$A,""&lt;=""&amp;HLOOKUP(AR$278,dds!$2:$4,3,FALSE()),Extrato!$B:$B,'Cadastro e Hi"&amp;"stórico'!$A302)-SUMIFS(Extrato!$H:$H,Extrato!$F:$F,""&lt;=""&amp;HLOOKUP(AR$278,dds!$2:$4,3,FALSE()),Extrato!$G:$G,'Cadastro e Histórico'!$A302))*AR139)))"),0.0)</f>
        <v>0</v>
      </c>
      <c r="AS302" s="448">
        <f>IFERROR(__xludf.DUMMYFUNCTION("ARRAYFORMULA(IF(OR($A302="""",$A302=0),0,IF(TODAY()&gt;EOMONTH(AS$278,0),HLOOKUP(""Close"",GOOGLEFINANCE($A302,""price"",EOMONTH(AS$278,0)),2,FALSE()),(SUMIFS(Extrato!$C:$C,Extrato!$A:$A,""&lt;=""&amp;HLOOKUP(AS$278,dds!$2:$4,3,FALSE()),Extrato!$B:$B,'Cadastro e Hi"&amp;"stórico'!$A302)-SUMIFS(Extrato!$H:$H,Extrato!$F:$F,""&lt;=""&amp;HLOOKUP(AS$278,dds!$2:$4,3,FALSE()),Extrato!$G:$G,'Cadastro e Histórico'!$A302))*AS139)))"),0.0)</f>
        <v>0</v>
      </c>
      <c r="AT302" s="448">
        <f>IFERROR(__xludf.DUMMYFUNCTION("ARRAYFORMULA(IF(OR($A302="""",$A302=0),0,IF(TODAY()&gt;EOMONTH(AT$278,0),HLOOKUP(""Close"",GOOGLEFINANCE($A302,""price"",EOMONTH(AT$278,0)),2,FALSE()),(SUMIFS(Extrato!$C:$C,Extrato!$A:$A,""&lt;=""&amp;HLOOKUP(AT$278,dds!$2:$4,3,FALSE()),Extrato!$B:$B,'Cadastro e Hi"&amp;"stórico'!$A302)-SUMIFS(Extrato!$H:$H,Extrato!$F:$F,""&lt;=""&amp;HLOOKUP(AT$278,dds!$2:$4,3,FALSE()),Extrato!$G:$G,'Cadastro e Histórico'!$A302))*AT139)))"),0.0)</f>
        <v>0</v>
      </c>
      <c r="AU302" s="448">
        <f>IFERROR(__xludf.DUMMYFUNCTION("ARRAYFORMULA(IF(OR($A302="""",$A302=0),0,IF(TODAY()&gt;EOMONTH(AU$278,0),HLOOKUP(""Close"",GOOGLEFINANCE($A302,""price"",EOMONTH(AU$278,0)),2,FALSE()),(SUMIFS(Extrato!$C:$C,Extrato!$A:$A,""&lt;=""&amp;HLOOKUP(AU$278,dds!$2:$4,3,FALSE()),Extrato!$B:$B,'Cadastro e Hi"&amp;"stórico'!$A302)-SUMIFS(Extrato!$H:$H,Extrato!$F:$F,""&lt;=""&amp;HLOOKUP(AU$278,dds!$2:$4,3,FALSE()),Extrato!$G:$G,'Cadastro e Histórico'!$A302))*AU139)))"),0.0)</f>
        <v>0</v>
      </c>
      <c r="AV302" s="448">
        <f>IFERROR(__xludf.DUMMYFUNCTION("ARRAYFORMULA(IF(OR($A302="""",$A302=0),0,IF(TODAY()&gt;EOMONTH(AV$278,0),HLOOKUP(""Close"",GOOGLEFINANCE($A302,""price"",EOMONTH(AV$278,0)),2,FALSE()),(SUMIFS(Extrato!$C:$C,Extrato!$A:$A,""&lt;=""&amp;HLOOKUP(AV$278,dds!$2:$4,3,FALSE()),Extrato!$B:$B,'Cadastro e Hi"&amp;"stórico'!$A302)-SUMIFS(Extrato!$H:$H,Extrato!$F:$F,""&lt;=""&amp;HLOOKUP(AV$278,dds!$2:$4,3,FALSE()),Extrato!$G:$G,'Cadastro e Histórico'!$A302))*AV139)))"),0.0)</f>
        <v>0</v>
      </c>
      <c r="AW302" s="448">
        <f>IFERROR(__xludf.DUMMYFUNCTION("ARRAYFORMULA(IF(OR($A302="""",$A302=0),0,IF(TODAY()&gt;EOMONTH(AW$278,0),HLOOKUP(""Close"",GOOGLEFINANCE($A302,""price"",EOMONTH(AW$278,0)),2,FALSE()),(SUMIFS(Extrato!$C:$C,Extrato!$A:$A,""&lt;=""&amp;HLOOKUP(AW$278,dds!$2:$4,3,FALSE()),Extrato!$B:$B,'Cadastro e Hi"&amp;"stórico'!$A302)-SUMIFS(Extrato!$H:$H,Extrato!$F:$F,""&lt;=""&amp;HLOOKUP(AW$278,dds!$2:$4,3,FALSE()),Extrato!$G:$G,'Cadastro e Histórico'!$A302))*AW139)))"),0.0)</f>
        <v>0</v>
      </c>
      <c r="AX302" s="448">
        <f>IFERROR(__xludf.DUMMYFUNCTION("ARRAYFORMULA(IF(OR($A302="""",$A302=0),0,IF(TODAY()&gt;EOMONTH(AX$278,0),HLOOKUP(""Close"",GOOGLEFINANCE($A302,""price"",EOMONTH(AX$278,0)),2,FALSE()),(SUMIFS(Extrato!$C:$C,Extrato!$A:$A,""&lt;=""&amp;HLOOKUP(AX$278,dds!$2:$4,3,FALSE()),Extrato!$B:$B,'Cadastro e Hi"&amp;"stórico'!$A302)-SUMIFS(Extrato!$H:$H,Extrato!$F:$F,""&lt;=""&amp;HLOOKUP(AX$278,dds!$2:$4,3,FALSE()),Extrato!$G:$G,'Cadastro e Histórico'!$A302))*AX139)))"),0.0)</f>
        <v>0</v>
      </c>
      <c r="AY302" s="448">
        <f>IFERROR(__xludf.DUMMYFUNCTION("ARRAYFORMULA(IF(OR($A302="""",$A302=0),0,IF(TODAY()&gt;EOMONTH(AY$278,0),HLOOKUP(""Close"",GOOGLEFINANCE($A302,""price"",EOMONTH(AY$278,0)),2,FALSE()),(SUMIFS(Extrato!$C:$C,Extrato!$A:$A,""&lt;=""&amp;HLOOKUP(AY$278,dds!$2:$4,3,FALSE()),Extrato!$B:$B,'Cadastro e Hi"&amp;"stórico'!$A302)-SUMIFS(Extrato!$H:$H,Extrato!$F:$F,""&lt;=""&amp;HLOOKUP(AY$278,dds!$2:$4,3,FALSE()),Extrato!$G:$G,'Cadastro e Histórico'!$A302))*AY139)))"),0.0)</f>
        <v>0</v>
      </c>
      <c r="AZ302" s="448">
        <f>IFERROR(__xludf.DUMMYFUNCTION("ARRAYFORMULA(IF(OR($A302="""",$A302=0),0,IF(TODAY()&gt;EOMONTH(AZ$278,0),HLOOKUP(""Close"",GOOGLEFINANCE($A302,""price"",EOMONTH(AZ$278,0)),2,FALSE()),(SUMIFS(Extrato!$C:$C,Extrato!$A:$A,""&lt;=""&amp;HLOOKUP(AZ$278,dds!$2:$4,3,FALSE()),Extrato!$B:$B,'Cadastro e Hi"&amp;"stórico'!$A302)-SUMIFS(Extrato!$H:$H,Extrato!$F:$F,""&lt;=""&amp;HLOOKUP(AZ$278,dds!$2:$4,3,FALSE()),Extrato!$G:$G,'Cadastro e Histórico'!$A302))*AZ139)))"),0.0)</f>
        <v>0</v>
      </c>
      <c r="BA302" s="448">
        <f>IFERROR(__xludf.DUMMYFUNCTION("ARRAYFORMULA(IF(OR($A302="""",$A302=0),0,IF(TODAY()&gt;EOMONTH(BA$278,0),HLOOKUP(""Close"",GOOGLEFINANCE($A302,""price"",EOMONTH(BA$278,0)),2,FALSE()),(SUMIFS(Extrato!$C:$C,Extrato!$A:$A,""&lt;=""&amp;HLOOKUP(BA$278,dds!$2:$4,3,FALSE()),Extrato!$B:$B,'Cadastro e Hi"&amp;"stórico'!$A302)-SUMIFS(Extrato!$H:$H,Extrato!$F:$F,""&lt;=""&amp;HLOOKUP(BA$278,dds!$2:$4,3,FALSE()),Extrato!$G:$G,'Cadastro e Histórico'!$A302))*BA139)))"),0.0)</f>
        <v>0</v>
      </c>
      <c r="BB302" s="448">
        <f>IFERROR(__xludf.DUMMYFUNCTION("ARRAYFORMULA(IF(OR($A302="""",$A302=0),0,IF(TODAY()&gt;EOMONTH(BB$278,0),HLOOKUP(""Close"",GOOGLEFINANCE($A302,""price"",EOMONTH(BB$278,0)),2,FALSE()),(SUMIFS(Extrato!$C:$C,Extrato!$A:$A,""&lt;=""&amp;HLOOKUP(BB$278,dds!$2:$4,3,FALSE()),Extrato!$B:$B,'Cadastro e Hi"&amp;"stórico'!$A302)-SUMIFS(Extrato!$H:$H,Extrato!$F:$F,""&lt;=""&amp;HLOOKUP(BB$278,dds!$2:$4,3,FALSE()),Extrato!$G:$G,'Cadastro e Histórico'!$A302))*BB139)))"),0.0)</f>
        <v>0</v>
      </c>
      <c r="BC302" s="448">
        <f>IFERROR(__xludf.DUMMYFUNCTION("ARRAYFORMULA(IF(OR($A302="""",$A302=0),0,IF(TODAY()&gt;EOMONTH(BC$278,0),HLOOKUP(""Close"",GOOGLEFINANCE($A302,""price"",EOMONTH(BC$278,0)),2,FALSE()),(SUMIFS(Extrato!$C:$C,Extrato!$A:$A,""&lt;=""&amp;HLOOKUP(BC$278,dds!$2:$4,3,FALSE()),Extrato!$B:$B,'Cadastro e Hi"&amp;"stórico'!$A302)-SUMIFS(Extrato!$H:$H,Extrato!$F:$F,""&lt;=""&amp;HLOOKUP(BC$278,dds!$2:$4,3,FALSE()),Extrato!$G:$G,'Cadastro e Histórico'!$A302))*BC139)))"),0.0)</f>
        <v>0</v>
      </c>
      <c r="BD302" s="448">
        <f>IFERROR(__xludf.DUMMYFUNCTION("ARRAYFORMULA(IF(OR($A302="""",$A302=0),0,IF(TODAY()&gt;EOMONTH(BD$278,0),HLOOKUP(""Close"",GOOGLEFINANCE($A302,""price"",EOMONTH(BD$278,0)),2,FALSE()),(SUMIFS(Extrato!$C:$C,Extrato!$A:$A,""&lt;=""&amp;HLOOKUP(BD$278,dds!$2:$4,3,FALSE()),Extrato!$B:$B,'Cadastro e Hi"&amp;"stórico'!$A302)-SUMIFS(Extrato!$H:$H,Extrato!$F:$F,""&lt;=""&amp;HLOOKUP(BD$278,dds!$2:$4,3,FALSE()),Extrato!$G:$G,'Cadastro e Histórico'!$A302))*BD139)))"),0.0)</f>
        <v>0</v>
      </c>
      <c r="BE302" s="448">
        <f>IFERROR(__xludf.DUMMYFUNCTION("ARRAYFORMULA(IF(OR($A302="""",$A302=0),0,IF(TODAY()&gt;EOMONTH(BE$278,0),HLOOKUP(""Close"",GOOGLEFINANCE($A302,""price"",EOMONTH(BE$278,0)),2,FALSE()),(SUMIFS(Extrato!$C:$C,Extrato!$A:$A,""&lt;=""&amp;HLOOKUP(BE$278,dds!$2:$4,3,FALSE()),Extrato!$B:$B,'Cadastro e Hi"&amp;"stórico'!$A302)-SUMIFS(Extrato!$H:$H,Extrato!$F:$F,""&lt;=""&amp;HLOOKUP(BE$278,dds!$2:$4,3,FALSE()),Extrato!$G:$G,'Cadastro e Histórico'!$A302))*BE139)))"),0.0)</f>
        <v>0</v>
      </c>
      <c r="BF302" s="448">
        <f>IFERROR(__xludf.DUMMYFUNCTION("ARRAYFORMULA(IF(OR($A302="""",$A302=0),0,IF(TODAY()&gt;EOMONTH(BF$278,0),HLOOKUP(""Close"",GOOGLEFINANCE($A302,""price"",EOMONTH(BF$278,0)),2,FALSE()),(SUMIFS(Extrato!$C:$C,Extrato!$A:$A,""&lt;=""&amp;HLOOKUP(BF$278,dds!$2:$4,3,FALSE()),Extrato!$B:$B,'Cadastro e Hi"&amp;"stórico'!$A302)-SUMIFS(Extrato!$H:$H,Extrato!$F:$F,""&lt;=""&amp;HLOOKUP(BF$278,dds!$2:$4,3,FALSE()),Extrato!$G:$G,'Cadastro e Histórico'!$A302))*BF139)))"),0.0)</f>
        <v>0</v>
      </c>
      <c r="BG302" s="448">
        <f>IFERROR(__xludf.DUMMYFUNCTION("ARRAYFORMULA(IF(OR($A302="""",$A302=0),0,IF(TODAY()&gt;EOMONTH(BG$278,0),HLOOKUP(""Close"",GOOGLEFINANCE($A302,""price"",EOMONTH(BG$278,0)),2,FALSE()),(SUMIFS(Extrato!$C:$C,Extrato!$A:$A,""&lt;=""&amp;HLOOKUP(BG$278,dds!$2:$4,3,FALSE()),Extrato!$B:$B,'Cadastro e Hi"&amp;"stórico'!$A302)-SUMIFS(Extrato!$H:$H,Extrato!$F:$F,""&lt;=""&amp;HLOOKUP(BG$278,dds!$2:$4,3,FALSE()),Extrato!$G:$G,'Cadastro e Histórico'!$A302))*BG139)))"),0.0)</f>
        <v>0</v>
      </c>
      <c r="BH302" s="448">
        <f>IFERROR(__xludf.DUMMYFUNCTION("ARRAYFORMULA(IF(OR($A302="""",$A302=0),0,IF(TODAY()&gt;EOMONTH(BH$278,0),HLOOKUP(""Close"",GOOGLEFINANCE($A302,""price"",EOMONTH(BH$278,0)),2,FALSE()),(SUMIFS(Extrato!$C:$C,Extrato!$A:$A,""&lt;=""&amp;HLOOKUP(BH$278,dds!$2:$4,3,FALSE()),Extrato!$B:$B,'Cadastro e Hi"&amp;"stórico'!$A302)-SUMIFS(Extrato!$H:$H,Extrato!$F:$F,""&lt;=""&amp;HLOOKUP(BH$278,dds!$2:$4,3,FALSE()),Extrato!$G:$G,'Cadastro e Histórico'!$A302))*BH139)))"),0.0)</f>
        <v>0</v>
      </c>
      <c r="BI302" s="448">
        <f>IFERROR(__xludf.DUMMYFUNCTION("ARRAYFORMULA(IF(OR($A302="""",$A302=0),0,IF(TODAY()&gt;EOMONTH(BI$278,0),HLOOKUP(""Close"",GOOGLEFINANCE($A302,""price"",EOMONTH(BI$278,0)),2,FALSE()),(SUMIFS(Extrato!$C:$C,Extrato!$A:$A,""&lt;=""&amp;HLOOKUP(BI$278,dds!$2:$4,3,FALSE()),Extrato!$B:$B,'Cadastro e Hi"&amp;"stórico'!$A302)-SUMIFS(Extrato!$H:$H,Extrato!$F:$F,""&lt;=""&amp;HLOOKUP(BI$278,dds!$2:$4,3,FALSE()),Extrato!$G:$G,'Cadastro e Histórico'!$A302))*BI139)))"),0.0)</f>
        <v>0</v>
      </c>
      <c r="BJ302" s="448">
        <f>IFERROR(__xludf.DUMMYFUNCTION("ARRAYFORMULA(IF(OR($A302="""",$A302=0),0,IF(TODAY()&gt;EOMONTH(BJ$278,0),HLOOKUP(""Close"",GOOGLEFINANCE($A302,""price"",EOMONTH(BJ$278,0)),2,FALSE()),(SUMIFS(Extrato!$C:$C,Extrato!$A:$A,""&lt;=""&amp;HLOOKUP(BJ$278,dds!$2:$4,3,FALSE()),Extrato!$B:$B,'Cadastro e Hi"&amp;"stórico'!$A302)-SUMIFS(Extrato!$H:$H,Extrato!$F:$F,""&lt;=""&amp;HLOOKUP(BJ$278,dds!$2:$4,3,FALSE()),Extrato!$G:$G,'Cadastro e Histórico'!$A302))*BJ139)))"),0.0)</f>
        <v>0</v>
      </c>
      <c r="BK302" s="448">
        <f>IFERROR(__xludf.DUMMYFUNCTION("ARRAYFORMULA(IF(OR($A302="""",$A302=0),0,IF(TODAY()&gt;EOMONTH(BK$278,0),HLOOKUP(""Close"",GOOGLEFINANCE($A302,""price"",EOMONTH(BK$278,0)),2,FALSE()),(SUMIFS(Extrato!$C:$C,Extrato!$A:$A,""&lt;=""&amp;HLOOKUP(BK$278,dds!$2:$4,3,FALSE()),Extrato!$B:$B,'Cadastro e Hi"&amp;"stórico'!$A302)-SUMIFS(Extrato!$H:$H,Extrato!$F:$F,""&lt;=""&amp;HLOOKUP(BK$278,dds!$2:$4,3,FALSE()),Extrato!$G:$G,'Cadastro e Histórico'!$A302))*BK139)))"),0.0)</f>
        <v>0</v>
      </c>
      <c r="BL302" s="448">
        <f>IFERROR(__xludf.DUMMYFUNCTION("ARRAYFORMULA(IF(OR($A302="""",$A302=0),0,IF(TODAY()&gt;EOMONTH(BL$278,0),HLOOKUP(""Close"",GOOGLEFINANCE($A302,""price"",EOMONTH(BL$278,0)),2,FALSE()),(SUMIFS(Extrato!$C:$C,Extrato!$A:$A,""&lt;=""&amp;HLOOKUP(BL$278,dds!$2:$4,3,FALSE()),Extrato!$B:$B,'Cadastro e Hi"&amp;"stórico'!$A302)-SUMIFS(Extrato!$H:$H,Extrato!$F:$F,""&lt;=""&amp;HLOOKUP(BL$278,dds!$2:$4,3,FALSE()),Extrato!$G:$G,'Cadastro e Histórico'!$A302))*BL139)))"),0.0)</f>
        <v>0</v>
      </c>
    </row>
    <row r="303" ht="14.25" customHeight="1">
      <c r="A303" s="450"/>
      <c r="B303" s="450"/>
      <c r="C303" s="440" t="str">
        <f t="shared" si="5"/>
        <v/>
      </c>
      <c r="D303" s="446"/>
      <c r="E303" s="448">
        <f>IFERROR(__xludf.DUMMYFUNCTION("ARRAYFORMULA(IF(OR($A303="""",$A303=0),0,IF(TODAY()&gt;EOMONTH(E$278,0),HLOOKUP(""Close"",GOOGLEFINANCE($A303,""price"",EOMONTH(E$278,0)),2,FALSE()),(SUMIFS(Extrato!$C:$C,Extrato!$A:$A,""&lt;=""&amp;HLOOKUP(E$278,dds!$2:$4,3,FALSE()),Extrato!$B:$B,'Cadastro e Histó"&amp;"rico'!$A303)-SUMIFS(Extrato!$H:$H,Extrato!$F:$F,""&lt;=""&amp;HLOOKUP(E$278,dds!$2:$4,3,FALSE()),Extrato!$G:$G,'Cadastro e Histórico'!$A303))*E140)))"),0.0)</f>
        <v>0</v>
      </c>
      <c r="F303" s="448">
        <f>IFERROR(__xludf.DUMMYFUNCTION("ARRAYFORMULA(IF(OR($A303="""",$A303=0),0,IF(TODAY()&gt;EOMONTH(F$278,0),HLOOKUP(""Close"",GOOGLEFINANCE($A303,""price"",EOMONTH(F$278,0)),2,FALSE()),(SUMIFS(Extrato!$C:$C,Extrato!$A:$A,""&lt;=""&amp;HLOOKUP(F$278,dds!$2:$4,3,FALSE()),Extrato!$B:$B,'Cadastro e Histó"&amp;"rico'!$A303)-SUMIFS(Extrato!$H:$H,Extrato!$F:$F,""&lt;=""&amp;HLOOKUP(F$278,dds!$2:$4,3,FALSE()),Extrato!$G:$G,'Cadastro e Histórico'!$A303))*F140)))"),0.0)</f>
        <v>0</v>
      </c>
      <c r="G303" s="448">
        <f>IFERROR(__xludf.DUMMYFUNCTION("ARRAYFORMULA(IF(OR($A303="""",$A303=0),0,IF(TODAY()&gt;EOMONTH(G$278,0),HLOOKUP(""Close"",GOOGLEFINANCE($A303,""price"",EOMONTH(G$278,0)),2,FALSE()),(SUMIFS(Extrato!$C:$C,Extrato!$A:$A,""&lt;=""&amp;HLOOKUP(G$278,dds!$2:$4,3,FALSE()),Extrato!$B:$B,'Cadastro e Histó"&amp;"rico'!$A303)-SUMIFS(Extrato!$H:$H,Extrato!$F:$F,""&lt;=""&amp;HLOOKUP(G$278,dds!$2:$4,3,FALSE()),Extrato!$G:$G,'Cadastro e Histórico'!$A303))*G140)))"),0.0)</f>
        <v>0</v>
      </c>
      <c r="H303" s="448">
        <f>IFERROR(__xludf.DUMMYFUNCTION("ARRAYFORMULA(IF(OR($A303="""",$A303=0),0,IF(TODAY()&gt;EOMONTH(H$278,0),HLOOKUP(""Close"",GOOGLEFINANCE($A303,""price"",EOMONTH(H$278,0)),2,FALSE()),(SUMIFS(Extrato!$C:$C,Extrato!$A:$A,""&lt;=""&amp;HLOOKUP(H$278,dds!$2:$4,3,FALSE()),Extrato!$B:$B,'Cadastro e Histó"&amp;"rico'!$A303)-SUMIFS(Extrato!$H:$H,Extrato!$F:$F,""&lt;=""&amp;HLOOKUP(H$278,dds!$2:$4,3,FALSE()),Extrato!$G:$G,'Cadastro e Histórico'!$A303))*H140)))"),0.0)</f>
        <v>0</v>
      </c>
      <c r="I303" s="448">
        <f>IFERROR(__xludf.DUMMYFUNCTION("ARRAYFORMULA(IF(OR($A303="""",$A303=0),0,IF(TODAY()&gt;EOMONTH(I$278,0),HLOOKUP(""Close"",GOOGLEFINANCE($A303,""price"",EOMONTH(I$278,0)),2,FALSE()),(SUMIFS(Extrato!$C:$C,Extrato!$A:$A,""&lt;=""&amp;HLOOKUP(I$278,dds!$2:$4,3,FALSE()),Extrato!$B:$B,'Cadastro e Histó"&amp;"rico'!$A303)-SUMIFS(Extrato!$H:$H,Extrato!$F:$F,""&lt;=""&amp;HLOOKUP(I$278,dds!$2:$4,3,FALSE()),Extrato!$G:$G,'Cadastro e Histórico'!$A303))*I140)))"),0.0)</f>
        <v>0</v>
      </c>
      <c r="J303" s="448">
        <f>IFERROR(__xludf.DUMMYFUNCTION("ARRAYFORMULA(IF(OR($A303="""",$A303=0),0,IF(TODAY()&gt;EOMONTH(J$278,0),HLOOKUP(""Close"",GOOGLEFINANCE($A303,""price"",EOMONTH(J$278,0)),2,FALSE()),(SUMIFS(Extrato!$C:$C,Extrato!$A:$A,""&lt;=""&amp;HLOOKUP(J$278,dds!$2:$4,3,FALSE()),Extrato!$B:$B,'Cadastro e Histó"&amp;"rico'!$A303)-SUMIFS(Extrato!$H:$H,Extrato!$F:$F,""&lt;=""&amp;HLOOKUP(J$278,dds!$2:$4,3,FALSE()),Extrato!$G:$G,'Cadastro e Histórico'!$A303))*J140)))"),0.0)</f>
        <v>0</v>
      </c>
      <c r="K303" s="448">
        <f>IFERROR(__xludf.DUMMYFUNCTION("ARRAYFORMULA(IF(OR($A303="""",$A303=0),0,IF(TODAY()&gt;EOMONTH(K$278,0),HLOOKUP(""Close"",GOOGLEFINANCE($A303,""price"",EOMONTH(K$278,0)),2,FALSE()),(SUMIFS(Extrato!$C:$C,Extrato!$A:$A,""&lt;=""&amp;HLOOKUP(K$278,dds!$2:$4,3,FALSE()),Extrato!$B:$B,'Cadastro e Histó"&amp;"rico'!$A303)-SUMIFS(Extrato!$H:$H,Extrato!$F:$F,""&lt;=""&amp;HLOOKUP(K$278,dds!$2:$4,3,FALSE()),Extrato!$G:$G,'Cadastro e Histórico'!$A303))*K140)))"),0.0)</f>
        <v>0</v>
      </c>
      <c r="L303" s="448">
        <f>IFERROR(__xludf.DUMMYFUNCTION("ARRAYFORMULA(IF(OR($A303="""",$A303=0),0,IF(TODAY()&gt;EOMONTH(L$278,0),HLOOKUP(""Close"",GOOGLEFINANCE($A303,""price"",EOMONTH(L$278,0)),2,FALSE()),(SUMIFS(Extrato!$C:$C,Extrato!$A:$A,""&lt;=""&amp;HLOOKUP(L$278,dds!$2:$4,3,FALSE()),Extrato!$B:$B,'Cadastro e Histó"&amp;"rico'!$A303)-SUMIFS(Extrato!$H:$H,Extrato!$F:$F,""&lt;=""&amp;HLOOKUP(L$278,dds!$2:$4,3,FALSE()),Extrato!$G:$G,'Cadastro e Histórico'!$A303))*L140)))"),0.0)</f>
        <v>0</v>
      </c>
      <c r="M303" s="448">
        <f>IFERROR(__xludf.DUMMYFUNCTION("ARRAYFORMULA(IF(OR($A303="""",$A303=0),0,IF(TODAY()&gt;EOMONTH(M$278,0),HLOOKUP(""Close"",GOOGLEFINANCE($A303,""price"",EOMONTH(M$278,0)),2,FALSE()),(SUMIFS(Extrato!$C:$C,Extrato!$A:$A,""&lt;=""&amp;HLOOKUP(M$278,dds!$2:$4,3,FALSE()),Extrato!$B:$B,'Cadastro e Histó"&amp;"rico'!$A303)-SUMIFS(Extrato!$H:$H,Extrato!$F:$F,""&lt;=""&amp;HLOOKUP(M$278,dds!$2:$4,3,FALSE()),Extrato!$G:$G,'Cadastro e Histórico'!$A303))*M140)))"),0.0)</f>
        <v>0</v>
      </c>
      <c r="N303" s="448">
        <f>IFERROR(__xludf.DUMMYFUNCTION("ARRAYFORMULA(IF(OR($A303="""",$A303=0),0,IF(TODAY()&gt;EOMONTH(N$278,0),HLOOKUP(""Close"",GOOGLEFINANCE($A303,""price"",EOMONTH(N$278,0)),2,FALSE()),(SUMIFS(Extrato!$C:$C,Extrato!$A:$A,""&lt;=""&amp;HLOOKUP(N$278,dds!$2:$4,3,FALSE()),Extrato!$B:$B,'Cadastro e Histó"&amp;"rico'!$A303)-SUMIFS(Extrato!$H:$H,Extrato!$F:$F,""&lt;=""&amp;HLOOKUP(N$278,dds!$2:$4,3,FALSE()),Extrato!$G:$G,'Cadastro e Histórico'!$A303))*N140)))"),0.0)</f>
        <v>0</v>
      </c>
      <c r="O303" s="448">
        <f>IFERROR(__xludf.DUMMYFUNCTION("ARRAYFORMULA(IF(OR($A303="""",$A303=0),0,IF(TODAY()&gt;EOMONTH(O$278,0),HLOOKUP(""Close"",GOOGLEFINANCE($A303,""price"",EOMONTH(O$278,0)),2,FALSE()),(SUMIFS(Extrato!$C:$C,Extrato!$A:$A,""&lt;=""&amp;HLOOKUP(O$278,dds!$2:$4,3,FALSE()),Extrato!$B:$B,'Cadastro e Histó"&amp;"rico'!$A303)-SUMIFS(Extrato!$H:$H,Extrato!$F:$F,""&lt;=""&amp;HLOOKUP(O$278,dds!$2:$4,3,FALSE()),Extrato!$G:$G,'Cadastro e Histórico'!$A303))*O140)))"),0.0)</f>
        <v>0</v>
      </c>
      <c r="P303" s="448">
        <f>IFERROR(__xludf.DUMMYFUNCTION("ARRAYFORMULA(IF(OR($A303="""",$A303=0),0,IF(TODAY()&gt;EOMONTH(P$278,0),HLOOKUP(""Close"",GOOGLEFINANCE($A303,""price"",EOMONTH(P$278,0)),2,FALSE()),(SUMIFS(Extrato!$C:$C,Extrato!$A:$A,""&lt;=""&amp;HLOOKUP(P$278,dds!$2:$4,3,FALSE()),Extrato!$B:$B,'Cadastro e Histó"&amp;"rico'!$A303)-SUMIFS(Extrato!$H:$H,Extrato!$F:$F,""&lt;=""&amp;HLOOKUP(P$278,dds!$2:$4,3,FALSE()),Extrato!$G:$G,'Cadastro e Histórico'!$A303))*P140)))"),0.0)</f>
        <v>0</v>
      </c>
      <c r="Q303" s="448">
        <f>IFERROR(__xludf.DUMMYFUNCTION("ARRAYFORMULA(IF(OR($A303="""",$A303=0),0,IF(TODAY()&gt;EOMONTH(Q$278,0),HLOOKUP(""Close"",GOOGLEFINANCE($A303,""price"",EOMONTH(Q$278,0)),2,FALSE()),(SUMIFS(Extrato!$C:$C,Extrato!$A:$A,""&lt;=""&amp;HLOOKUP(Q$278,dds!$2:$4,3,FALSE()),Extrato!$B:$B,'Cadastro e Histó"&amp;"rico'!$A303)-SUMIFS(Extrato!$H:$H,Extrato!$F:$F,""&lt;=""&amp;HLOOKUP(Q$278,dds!$2:$4,3,FALSE()),Extrato!$G:$G,'Cadastro e Histórico'!$A303))*Q140)))"),0.0)</f>
        <v>0</v>
      </c>
      <c r="R303" s="448">
        <f>IFERROR(__xludf.DUMMYFUNCTION("ARRAYFORMULA(IF(OR($A303="""",$A303=0),0,IF(TODAY()&gt;EOMONTH(R$278,0),HLOOKUP(""Close"",GOOGLEFINANCE($A303,""price"",EOMONTH(R$278,0)),2,FALSE()),(SUMIFS(Extrato!$C:$C,Extrato!$A:$A,""&lt;=""&amp;HLOOKUP(R$278,dds!$2:$4,3,FALSE()),Extrato!$B:$B,'Cadastro e Histó"&amp;"rico'!$A303)-SUMIFS(Extrato!$H:$H,Extrato!$F:$F,""&lt;=""&amp;HLOOKUP(R$278,dds!$2:$4,3,FALSE()),Extrato!$G:$G,'Cadastro e Histórico'!$A303))*R140)))"),0.0)</f>
        <v>0</v>
      </c>
      <c r="S303" s="448">
        <f>IFERROR(__xludf.DUMMYFUNCTION("ARRAYFORMULA(IF(OR($A303="""",$A303=0),0,IF(TODAY()&gt;EOMONTH(S$278,0),HLOOKUP(""Close"",GOOGLEFINANCE($A303,""price"",EOMONTH(S$278,0)),2,FALSE()),(SUMIFS(Extrato!$C:$C,Extrato!$A:$A,""&lt;=""&amp;HLOOKUP(S$278,dds!$2:$4,3,FALSE()),Extrato!$B:$B,'Cadastro e Histó"&amp;"rico'!$A303)-SUMIFS(Extrato!$H:$H,Extrato!$F:$F,""&lt;=""&amp;HLOOKUP(S$278,dds!$2:$4,3,FALSE()),Extrato!$G:$G,'Cadastro e Histórico'!$A303))*S140)))"),0.0)</f>
        <v>0</v>
      </c>
      <c r="T303" s="448">
        <f>IFERROR(__xludf.DUMMYFUNCTION("ARRAYFORMULA(IF(OR($A303="""",$A303=0),0,IF(TODAY()&gt;EOMONTH(T$278,0),HLOOKUP(""Close"",GOOGLEFINANCE($A303,""price"",EOMONTH(T$278,0)),2,FALSE()),(SUMIFS(Extrato!$C:$C,Extrato!$A:$A,""&lt;=""&amp;HLOOKUP(T$278,dds!$2:$4,3,FALSE()),Extrato!$B:$B,'Cadastro e Histó"&amp;"rico'!$A303)-SUMIFS(Extrato!$H:$H,Extrato!$F:$F,""&lt;=""&amp;HLOOKUP(T$278,dds!$2:$4,3,FALSE()),Extrato!$G:$G,'Cadastro e Histórico'!$A303))*T140)))"),0.0)</f>
        <v>0</v>
      </c>
      <c r="U303" s="448">
        <f>IFERROR(__xludf.DUMMYFUNCTION("ARRAYFORMULA(IF(OR($A303="""",$A303=0),0,IF(TODAY()&gt;EOMONTH(U$278,0),HLOOKUP(""Close"",GOOGLEFINANCE($A303,""price"",EOMONTH(U$278,0)),2,FALSE()),(SUMIFS(Extrato!$C:$C,Extrato!$A:$A,""&lt;=""&amp;HLOOKUP(U$278,dds!$2:$4,3,FALSE()),Extrato!$B:$B,'Cadastro e Histó"&amp;"rico'!$A303)-SUMIFS(Extrato!$H:$H,Extrato!$F:$F,""&lt;=""&amp;HLOOKUP(U$278,dds!$2:$4,3,FALSE()),Extrato!$G:$G,'Cadastro e Histórico'!$A303))*U140)))"),0.0)</f>
        <v>0</v>
      </c>
      <c r="V303" s="448">
        <f>IFERROR(__xludf.DUMMYFUNCTION("ARRAYFORMULA(IF(OR($A303="""",$A303=0),0,IF(TODAY()&gt;EOMONTH(V$278,0),HLOOKUP(""Close"",GOOGLEFINANCE($A303,""price"",EOMONTH(V$278,0)),2,FALSE()),(SUMIFS(Extrato!$C:$C,Extrato!$A:$A,""&lt;=""&amp;HLOOKUP(V$278,dds!$2:$4,3,FALSE()),Extrato!$B:$B,'Cadastro e Histó"&amp;"rico'!$A303)-SUMIFS(Extrato!$H:$H,Extrato!$F:$F,""&lt;=""&amp;HLOOKUP(V$278,dds!$2:$4,3,FALSE()),Extrato!$G:$G,'Cadastro e Histórico'!$A303))*V140)))"),0.0)</f>
        <v>0</v>
      </c>
      <c r="W303" s="448">
        <f>IFERROR(__xludf.DUMMYFUNCTION("ARRAYFORMULA(IF(OR($A303="""",$A303=0),0,IF(TODAY()&gt;EOMONTH(W$278,0),HLOOKUP(""Close"",GOOGLEFINANCE($A303,""price"",EOMONTH(W$278,0)),2,FALSE()),(SUMIFS(Extrato!$C:$C,Extrato!$A:$A,""&lt;=""&amp;HLOOKUP(W$278,dds!$2:$4,3,FALSE()),Extrato!$B:$B,'Cadastro e Histó"&amp;"rico'!$A303)-SUMIFS(Extrato!$H:$H,Extrato!$F:$F,""&lt;=""&amp;HLOOKUP(W$278,dds!$2:$4,3,FALSE()),Extrato!$G:$G,'Cadastro e Histórico'!$A303))*W140)))"),0.0)</f>
        <v>0</v>
      </c>
      <c r="X303" s="448">
        <f>IFERROR(__xludf.DUMMYFUNCTION("ARRAYFORMULA(IF(OR($A303="""",$A303=0),0,IF(TODAY()&gt;EOMONTH(X$278,0),HLOOKUP(""Close"",GOOGLEFINANCE($A303,""price"",EOMONTH(X$278,0)),2,FALSE()),(SUMIFS(Extrato!$C:$C,Extrato!$A:$A,""&lt;=""&amp;HLOOKUP(X$278,dds!$2:$4,3,FALSE()),Extrato!$B:$B,'Cadastro e Histó"&amp;"rico'!$A303)-SUMIFS(Extrato!$H:$H,Extrato!$F:$F,""&lt;=""&amp;HLOOKUP(X$278,dds!$2:$4,3,FALSE()),Extrato!$G:$G,'Cadastro e Histórico'!$A303))*X140)))"),0.0)</f>
        <v>0</v>
      </c>
      <c r="Y303" s="448">
        <f>IFERROR(__xludf.DUMMYFUNCTION("ARRAYFORMULA(IF(OR($A303="""",$A303=0),0,IF(TODAY()&gt;EOMONTH(Y$278,0),HLOOKUP(""Close"",GOOGLEFINANCE($A303,""price"",EOMONTH(Y$278,0)),2,FALSE()),(SUMIFS(Extrato!$C:$C,Extrato!$A:$A,""&lt;=""&amp;HLOOKUP(Y$278,dds!$2:$4,3,FALSE()),Extrato!$B:$B,'Cadastro e Histó"&amp;"rico'!$A303)-SUMIFS(Extrato!$H:$H,Extrato!$F:$F,""&lt;=""&amp;HLOOKUP(Y$278,dds!$2:$4,3,FALSE()),Extrato!$G:$G,'Cadastro e Histórico'!$A303))*Y140)))"),0.0)</f>
        <v>0</v>
      </c>
      <c r="Z303" s="448">
        <f>IFERROR(__xludf.DUMMYFUNCTION("ARRAYFORMULA(IF(OR($A303="""",$A303=0),0,IF(TODAY()&gt;EOMONTH(Z$278,0),HLOOKUP(""Close"",GOOGLEFINANCE($A303,""price"",EOMONTH(Z$278,0)),2,FALSE()),(SUMIFS(Extrato!$C:$C,Extrato!$A:$A,""&lt;=""&amp;HLOOKUP(Z$278,dds!$2:$4,3,FALSE()),Extrato!$B:$B,'Cadastro e Histó"&amp;"rico'!$A303)-SUMIFS(Extrato!$H:$H,Extrato!$F:$F,""&lt;=""&amp;HLOOKUP(Z$278,dds!$2:$4,3,FALSE()),Extrato!$G:$G,'Cadastro e Histórico'!$A303))*Z140)))"),0.0)</f>
        <v>0</v>
      </c>
      <c r="AA303" s="448">
        <f>IFERROR(__xludf.DUMMYFUNCTION("ARRAYFORMULA(IF(OR($A303="""",$A303=0),0,IF(TODAY()&gt;EOMONTH(AA$278,0),HLOOKUP(""Close"",GOOGLEFINANCE($A303,""price"",EOMONTH(AA$278,0)),2,FALSE()),(SUMIFS(Extrato!$C:$C,Extrato!$A:$A,""&lt;=""&amp;HLOOKUP(AA$278,dds!$2:$4,3,FALSE()),Extrato!$B:$B,'Cadastro e Hi"&amp;"stórico'!$A303)-SUMIFS(Extrato!$H:$H,Extrato!$F:$F,""&lt;=""&amp;HLOOKUP(AA$278,dds!$2:$4,3,FALSE()),Extrato!$G:$G,'Cadastro e Histórico'!$A303))*AA140)))"),0.0)</f>
        <v>0</v>
      </c>
      <c r="AB303" s="448">
        <f>IFERROR(__xludf.DUMMYFUNCTION("ARRAYFORMULA(IF(OR($A303="""",$A303=0),0,IF(TODAY()&gt;EOMONTH(AB$278,0),HLOOKUP(""Close"",GOOGLEFINANCE($A303,""price"",EOMONTH(AB$278,0)),2,FALSE()),(SUMIFS(Extrato!$C:$C,Extrato!$A:$A,""&lt;=""&amp;HLOOKUP(AB$278,dds!$2:$4,3,FALSE()),Extrato!$B:$B,'Cadastro e Hi"&amp;"stórico'!$A303)-SUMIFS(Extrato!$H:$H,Extrato!$F:$F,""&lt;=""&amp;HLOOKUP(AB$278,dds!$2:$4,3,FALSE()),Extrato!$G:$G,'Cadastro e Histórico'!$A303))*AB140)))"),0.0)</f>
        <v>0</v>
      </c>
      <c r="AC303" s="448">
        <f>IFERROR(__xludf.DUMMYFUNCTION("ARRAYFORMULA(IF(OR($A303="""",$A303=0),0,IF(TODAY()&gt;EOMONTH(AC$278,0),HLOOKUP(""Close"",GOOGLEFINANCE($A303,""price"",EOMONTH(AC$278,0)),2,FALSE()),(SUMIFS(Extrato!$C:$C,Extrato!$A:$A,""&lt;=""&amp;HLOOKUP(AC$278,dds!$2:$4,3,FALSE()),Extrato!$B:$B,'Cadastro e Hi"&amp;"stórico'!$A303)-SUMIFS(Extrato!$H:$H,Extrato!$F:$F,""&lt;=""&amp;HLOOKUP(AC$278,dds!$2:$4,3,FALSE()),Extrato!$G:$G,'Cadastro e Histórico'!$A303))*AC140)))"),0.0)</f>
        <v>0</v>
      </c>
      <c r="AD303" s="448">
        <f>IFERROR(__xludf.DUMMYFUNCTION("ARRAYFORMULA(IF(OR($A303="""",$A303=0),0,IF(TODAY()&gt;EOMONTH(AD$278,0),HLOOKUP(""Close"",GOOGLEFINANCE($A303,""price"",EOMONTH(AD$278,0)),2,FALSE()),(SUMIFS(Extrato!$C:$C,Extrato!$A:$A,""&lt;=""&amp;HLOOKUP(AD$278,dds!$2:$4,3,FALSE()),Extrato!$B:$B,'Cadastro e Hi"&amp;"stórico'!$A303)-SUMIFS(Extrato!$H:$H,Extrato!$F:$F,""&lt;=""&amp;HLOOKUP(AD$278,dds!$2:$4,3,FALSE()),Extrato!$G:$G,'Cadastro e Histórico'!$A303))*AD140)))"),0.0)</f>
        <v>0</v>
      </c>
      <c r="AE303" s="448">
        <f>IFERROR(__xludf.DUMMYFUNCTION("ARRAYFORMULA(IF(OR($A303="""",$A303=0),0,IF(TODAY()&gt;EOMONTH(AE$278,0),HLOOKUP(""Close"",GOOGLEFINANCE($A303,""price"",EOMONTH(AE$278,0)),2,FALSE()),(SUMIFS(Extrato!$C:$C,Extrato!$A:$A,""&lt;=""&amp;HLOOKUP(AE$278,dds!$2:$4,3,FALSE()),Extrato!$B:$B,'Cadastro e Hi"&amp;"stórico'!$A303)-SUMIFS(Extrato!$H:$H,Extrato!$F:$F,""&lt;=""&amp;HLOOKUP(AE$278,dds!$2:$4,3,FALSE()),Extrato!$G:$G,'Cadastro e Histórico'!$A303))*AE140)))"),0.0)</f>
        <v>0</v>
      </c>
      <c r="AF303" s="448">
        <f>IFERROR(__xludf.DUMMYFUNCTION("ARRAYFORMULA(IF(OR($A303="""",$A303=0),0,IF(TODAY()&gt;EOMONTH(AF$278,0),HLOOKUP(""Close"",GOOGLEFINANCE($A303,""price"",EOMONTH(AF$278,0)),2,FALSE()),(SUMIFS(Extrato!$C:$C,Extrato!$A:$A,""&lt;=""&amp;HLOOKUP(AF$278,dds!$2:$4,3,FALSE()),Extrato!$B:$B,'Cadastro e Hi"&amp;"stórico'!$A303)-SUMIFS(Extrato!$H:$H,Extrato!$F:$F,""&lt;=""&amp;HLOOKUP(AF$278,dds!$2:$4,3,FALSE()),Extrato!$G:$G,'Cadastro e Histórico'!$A303))*AF140)))"),0.0)</f>
        <v>0</v>
      </c>
      <c r="AG303" s="448">
        <f>IFERROR(__xludf.DUMMYFUNCTION("ARRAYFORMULA(IF(OR($A303="""",$A303=0),0,IF(TODAY()&gt;EOMONTH(AG$278,0),HLOOKUP(""Close"",GOOGLEFINANCE($A303,""price"",EOMONTH(AG$278,0)),2,FALSE()),(SUMIFS(Extrato!$C:$C,Extrato!$A:$A,""&lt;=""&amp;HLOOKUP(AG$278,dds!$2:$4,3,FALSE()),Extrato!$B:$B,'Cadastro e Hi"&amp;"stórico'!$A303)-SUMIFS(Extrato!$H:$H,Extrato!$F:$F,""&lt;=""&amp;HLOOKUP(AG$278,dds!$2:$4,3,FALSE()),Extrato!$G:$G,'Cadastro e Histórico'!$A303))*AG140)))"),0.0)</f>
        <v>0</v>
      </c>
      <c r="AH303" s="448">
        <f>IFERROR(__xludf.DUMMYFUNCTION("ARRAYFORMULA(IF(OR($A303="""",$A303=0),0,IF(TODAY()&gt;EOMONTH(AH$278,0),HLOOKUP(""Close"",GOOGLEFINANCE($A303,""price"",EOMONTH(AH$278,0)),2,FALSE()),(SUMIFS(Extrato!$C:$C,Extrato!$A:$A,""&lt;=""&amp;HLOOKUP(AH$278,dds!$2:$4,3,FALSE()),Extrato!$B:$B,'Cadastro e Hi"&amp;"stórico'!$A303)-SUMIFS(Extrato!$H:$H,Extrato!$F:$F,""&lt;=""&amp;HLOOKUP(AH$278,dds!$2:$4,3,FALSE()),Extrato!$G:$G,'Cadastro e Histórico'!$A303))*AH140)))"),0.0)</f>
        <v>0</v>
      </c>
      <c r="AI303" s="448">
        <f>IFERROR(__xludf.DUMMYFUNCTION("ARRAYFORMULA(IF(OR($A303="""",$A303=0),0,IF(TODAY()&gt;EOMONTH(AI$278,0),HLOOKUP(""Close"",GOOGLEFINANCE($A303,""price"",EOMONTH(AI$278,0)),2,FALSE()),(SUMIFS(Extrato!$C:$C,Extrato!$A:$A,""&lt;=""&amp;HLOOKUP(AI$278,dds!$2:$4,3,FALSE()),Extrato!$B:$B,'Cadastro e Hi"&amp;"stórico'!$A303)-SUMIFS(Extrato!$H:$H,Extrato!$F:$F,""&lt;=""&amp;HLOOKUP(AI$278,dds!$2:$4,3,FALSE()),Extrato!$G:$G,'Cadastro e Histórico'!$A303))*AI140)))"),0.0)</f>
        <v>0</v>
      </c>
      <c r="AJ303" s="448">
        <f>IFERROR(__xludf.DUMMYFUNCTION("ARRAYFORMULA(IF(OR($A303="""",$A303=0),0,IF(TODAY()&gt;EOMONTH(AJ$278,0),HLOOKUP(""Close"",GOOGLEFINANCE($A303,""price"",EOMONTH(AJ$278,0)),2,FALSE()),(SUMIFS(Extrato!$C:$C,Extrato!$A:$A,""&lt;=""&amp;HLOOKUP(AJ$278,dds!$2:$4,3,FALSE()),Extrato!$B:$B,'Cadastro e Hi"&amp;"stórico'!$A303)-SUMIFS(Extrato!$H:$H,Extrato!$F:$F,""&lt;=""&amp;HLOOKUP(AJ$278,dds!$2:$4,3,FALSE()),Extrato!$G:$G,'Cadastro e Histórico'!$A303))*AJ140)))"),0.0)</f>
        <v>0</v>
      </c>
      <c r="AK303" s="448">
        <f>IFERROR(__xludf.DUMMYFUNCTION("ARRAYFORMULA(IF(OR($A303="""",$A303=0),0,IF(TODAY()&gt;EOMONTH(AK$278,0),HLOOKUP(""Close"",GOOGLEFINANCE($A303,""price"",EOMONTH(AK$278,0)),2,FALSE()),(SUMIFS(Extrato!$C:$C,Extrato!$A:$A,""&lt;=""&amp;HLOOKUP(AK$278,dds!$2:$4,3,FALSE()),Extrato!$B:$B,'Cadastro e Hi"&amp;"stórico'!$A303)-SUMIFS(Extrato!$H:$H,Extrato!$F:$F,""&lt;=""&amp;HLOOKUP(AK$278,dds!$2:$4,3,FALSE()),Extrato!$G:$G,'Cadastro e Histórico'!$A303))*AK140)))"),0.0)</f>
        <v>0</v>
      </c>
      <c r="AL303" s="448">
        <f>IFERROR(__xludf.DUMMYFUNCTION("ARRAYFORMULA(IF(OR($A303="""",$A303=0),0,IF(TODAY()&gt;EOMONTH(AL$278,0),HLOOKUP(""Close"",GOOGLEFINANCE($A303,""price"",EOMONTH(AL$278,0)),2,FALSE()),(SUMIFS(Extrato!$C:$C,Extrato!$A:$A,""&lt;=""&amp;HLOOKUP(AL$278,dds!$2:$4,3,FALSE()),Extrato!$B:$B,'Cadastro e Hi"&amp;"stórico'!$A303)-SUMIFS(Extrato!$H:$H,Extrato!$F:$F,""&lt;=""&amp;HLOOKUP(AL$278,dds!$2:$4,3,FALSE()),Extrato!$G:$G,'Cadastro e Histórico'!$A303))*AL140)))"),0.0)</f>
        <v>0</v>
      </c>
      <c r="AM303" s="448">
        <f>IFERROR(__xludf.DUMMYFUNCTION("ARRAYFORMULA(IF(OR($A303="""",$A303=0),0,IF(TODAY()&gt;EOMONTH(AM$278,0),HLOOKUP(""Close"",GOOGLEFINANCE($A303,""price"",EOMONTH(AM$278,0)),2,FALSE()),(SUMIFS(Extrato!$C:$C,Extrato!$A:$A,""&lt;=""&amp;HLOOKUP(AM$278,dds!$2:$4,3,FALSE()),Extrato!$B:$B,'Cadastro e Hi"&amp;"stórico'!$A303)-SUMIFS(Extrato!$H:$H,Extrato!$F:$F,""&lt;=""&amp;HLOOKUP(AM$278,dds!$2:$4,3,FALSE()),Extrato!$G:$G,'Cadastro e Histórico'!$A303))*AM140)))"),0.0)</f>
        <v>0</v>
      </c>
      <c r="AN303" s="448">
        <f>IFERROR(__xludf.DUMMYFUNCTION("ARRAYFORMULA(IF(OR($A303="""",$A303=0),0,IF(TODAY()&gt;EOMONTH(AN$278,0),HLOOKUP(""Close"",GOOGLEFINANCE($A303,""price"",EOMONTH(AN$278,0)),2,FALSE()),(SUMIFS(Extrato!$C:$C,Extrato!$A:$A,""&lt;=""&amp;HLOOKUP(AN$278,dds!$2:$4,3,FALSE()),Extrato!$B:$B,'Cadastro e Hi"&amp;"stórico'!$A303)-SUMIFS(Extrato!$H:$H,Extrato!$F:$F,""&lt;=""&amp;HLOOKUP(AN$278,dds!$2:$4,3,FALSE()),Extrato!$G:$G,'Cadastro e Histórico'!$A303))*AN140)))"),0.0)</f>
        <v>0</v>
      </c>
      <c r="AO303" s="448">
        <f>IFERROR(__xludf.DUMMYFUNCTION("ARRAYFORMULA(IF(OR($A303="""",$A303=0),0,IF(TODAY()&gt;EOMONTH(AO$278,0),HLOOKUP(""Close"",GOOGLEFINANCE($A303,""price"",EOMONTH(AO$278,0)),2,FALSE()),(SUMIFS(Extrato!$C:$C,Extrato!$A:$A,""&lt;=""&amp;HLOOKUP(AO$278,dds!$2:$4,3,FALSE()),Extrato!$B:$B,'Cadastro e Hi"&amp;"stórico'!$A303)-SUMIFS(Extrato!$H:$H,Extrato!$F:$F,""&lt;=""&amp;HLOOKUP(AO$278,dds!$2:$4,3,FALSE()),Extrato!$G:$G,'Cadastro e Histórico'!$A303))*AO140)))"),0.0)</f>
        <v>0</v>
      </c>
      <c r="AP303" s="448">
        <f>IFERROR(__xludf.DUMMYFUNCTION("ARRAYFORMULA(IF(OR($A303="""",$A303=0),0,IF(TODAY()&gt;EOMONTH(AP$278,0),HLOOKUP(""Close"",GOOGLEFINANCE($A303,""price"",EOMONTH(AP$278,0)),2,FALSE()),(SUMIFS(Extrato!$C:$C,Extrato!$A:$A,""&lt;=""&amp;HLOOKUP(AP$278,dds!$2:$4,3,FALSE()),Extrato!$B:$B,'Cadastro e Hi"&amp;"stórico'!$A303)-SUMIFS(Extrato!$H:$H,Extrato!$F:$F,""&lt;=""&amp;HLOOKUP(AP$278,dds!$2:$4,3,FALSE()),Extrato!$G:$G,'Cadastro e Histórico'!$A303))*AP140)))"),0.0)</f>
        <v>0</v>
      </c>
      <c r="AQ303" s="448">
        <f>IFERROR(__xludf.DUMMYFUNCTION("ARRAYFORMULA(IF(OR($A303="""",$A303=0),0,IF(TODAY()&gt;EOMONTH(AQ$278,0),HLOOKUP(""Close"",GOOGLEFINANCE($A303,""price"",EOMONTH(AQ$278,0)),2,FALSE()),(SUMIFS(Extrato!$C:$C,Extrato!$A:$A,""&lt;=""&amp;HLOOKUP(AQ$278,dds!$2:$4,3,FALSE()),Extrato!$B:$B,'Cadastro e Hi"&amp;"stórico'!$A303)-SUMIFS(Extrato!$H:$H,Extrato!$F:$F,""&lt;=""&amp;HLOOKUP(AQ$278,dds!$2:$4,3,FALSE()),Extrato!$G:$G,'Cadastro e Histórico'!$A303))*AQ140)))"),0.0)</f>
        <v>0</v>
      </c>
      <c r="AR303" s="448">
        <f>IFERROR(__xludf.DUMMYFUNCTION("ARRAYFORMULA(IF(OR($A303="""",$A303=0),0,IF(TODAY()&gt;EOMONTH(AR$278,0),HLOOKUP(""Close"",GOOGLEFINANCE($A303,""price"",EOMONTH(AR$278,0)),2,FALSE()),(SUMIFS(Extrato!$C:$C,Extrato!$A:$A,""&lt;=""&amp;HLOOKUP(AR$278,dds!$2:$4,3,FALSE()),Extrato!$B:$B,'Cadastro e Hi"&amp;"stórico'!$A303)-SUMIFS(Extrato!$H:$H,Extrato!$F:$F,""&lt;=""&amp;HLOOKUP(AR$278,dds!$2:$4,3,FALSE()),Extrato!$G:$G,'Cadastro e Histórico'!$A303))*AR140)))"),0.0)</f>
        <v>0</v>
      </c>
      <c r="AS303" s="448">
        <f>IFERROR(__xludf.DUMMYFUNCTION("ARRAYFORMULA(IF(OR($A303="""",$A303=0),0,IF(TODAY()&gt;EOMONTH(AS$278,0),HLOOKUP(""Close"",GOOGLEFINANCE($A303,""price"",EOMONTH(AS$278,0)),2,FALSE()),(SUMIFS(Extrato!$C:$C,Extrato!$A:$A,""&lt;=""&amp;HLOOKUP(AS$278,dds!$2:$4,3,FALSE()),Extrato!$B:$B,'Cadastro e Hi"&amp;"stórico'!$A303)-SUMIFS(Extrato!$H:$H,Extrato!$F:$F,""&lt;=""&amp;HLOOKUP(AS$278,dds!$2:$4,3,FALSE()),Extrato!$G:$G,'Cadastro e Histórico'!$A303))*AS140)))"),0.0)</f>
        <v>0</v>
      </c>
      <c r="AT303" s="448">
        <f>IFERROR(__xludf.DUMMYFUNCTION("ARRAYFORMULA(IF(OR($A303="""",$A303=0),0,IF(TODAY()&gt;EOMONTH(AT$278,0),HLOOKUP(""Close"",GOOGLEFINANCE($A303,""price"",EOMONTH(AT$278,0)),2,FALSE()),(SUMIFS(Extrato!$C:$C,Extrato!$A:$A,""&lt;=""&amp;HLOOKUP(AT$278,dds!$2:$4,3,FALSE()),Extrato!$B:$B,'Cadastro e Hi"&amp;"stórico'!$A303)-SUMIFS(Extrato!$H:$H,Extrato!$F:$F,""&lt;=""&amp;HLOOKUP(AT$278,dds!$2:$4,3,FALSE()),Extrato!$G:$G,'Cadastro e Histórico'!$A303))*AT140)))"),0.0)</f>
        <v>0</v>
      </c>
      <c r="AU303" s="448">
        <f>IFERROR(__xludf.DUMMYFUNCTION("ARRAYFORMULA(IF(OR($A303="""",$A303=0),0,IF(TODAY()&gt;EOMONTH(AU$278,0),HLOOKUP(""Close"",GOOGLEFINANCE($A303,""price"",EOMONTH(AU$278,0)),2,FALSE()),(SUMIFS(Extrato!$C:$C,Extrato!$A:$A,""&lt;=""&amp;HLOOKUP(AU$278,dds!$2:$4,3,FALSE()),Extrato!$B:$B,'Cadastro e Hi"&amp;"stórico'!$A303)-SUMIFS(Extrato!$H:$H,Extrato!$F:$F,""&lt;=""&amp;HLOOKUP(AU$278,dds!$2:$4,3,FALSE()),Extrato!$G:$G,'Cadastro e Histórico'!$A303))*AU140)))"),0.0)</f>
        <v>0</v>
      </c>
      <c r="AV303" s="448">
        <f>IFERROR(__xludf.DUMMYFUNCTION("ARRAYFORMULA(IF(OR($A303="""",$A303=0),0,IF(TODAY()&gt;EOMONTH(AV$278,0),HLOOKUP(""Close"",GOOGLEFINANCE($A303,""price"",EOMONTH(AV$278,0)),2,FALSE()),(SUMIFS(Extrato!$C:$C,Extrato!$A:$A,""&lt;=""&amp;HLOOKUP(AV$278,dds!$2:$4,3,FALSE()),Extrato!$B:$B,'Cadastro e Hi"&amp;"stórico'!$A303)-SUMIFS(Extrato!$H:$H,Extrato!$F:$F,""&lt;=""&amp;HLOOKUP(AV$278,dds!$2:$4,3,FALSE()),Extrato!$G:$G,'Cadastro e Histórico'!$A303))*AV140)))"),0.0)</f>
        <v>0</v>
      </c>
      <c r="AW303" s="448">
        <f>IFERROR(__xludf.DUMMYFUNCTION("ARRAYFORMULA(IF(OR($A303="""",$A303=0),0,IF(TODAY()&gt;EOMONTH(AW$278,0),HLOOKUP(""Close"",GOOGLEFINANCE($A303,""price"",EOMONTH(AW$278,0)),2,FALSE()),(SUMIFS(Extrato!$C:$C,Extrato!$A:$A,""&lt;=""&amp;HLOOKUP(AW$278,dds!$2:$4,3,FALSE()),Extrato!$B:$B,'Cadastro e Hi"&amp;"stórico'!$A303)-SUMIFS(Extrato!$H:$H,Extrato!$F:$F,""&lt;=""&amp;HLOOKUP(AW$278,dds!$2:$4,3,FALSE()),Extrato!$G:$G,'Cadastro e Histórico'!$A303))*AW140)))"),0.0)</f>
        <v>0</v>
      </c>
      <c r="AX303" s="448">
        <f>IFERROR(__xludf.DUMMYFUNCTION("ARRAYFORMULA(IF(OR($A303="""",$A303=0),0,IF(TODAY()&gt;EOMONTH(AX$278,0),HLOOKUP(""Close"",GOOGLEFINANCE($A303,""price"",EOMONTH(AX$278,0)),2,FALSE()),(SUMIFS(Extrato!$C:$C,Extrato!$A:$A,""&lt;=""&amp;HLOOKUP(AX$278,dds!$2:$4,3,FALSE()),Extrato!$B:$B,'Cadastro e Hi"&amp;"stórico'!$A303)-SUMIFS(Extrato!$H:$H,Extrato!$F:$F,""&lt;=""&amp;HLOOKUP(AX$278,dds!$2:$4,3,FALSE()),Extrato!$G:$G,'Cadastro e Histórico'!$A303))*AX140)))"),0.0)</f>
        <v>0</v>
      </c>
      <c r="AY303" s="448">
        <f>IFERROR(__xludf.DUMMYFUNCTION("ARRAYFORMULA(IF(OR($A303="""",$A303=0),0,IF(TODAY()&gt;EOMONTH(AY$278,0),HLOOKUP(""Close"",GOOGLEFINANCE($A303,""price"",EOMONTH(AY$278,0)),2,FALSE()),(SUMIFS(Extrato!$C:$C,Extrato!$A:$A,""&lt;=""&amp;HLOOKUP(AY$278,dds!$2:$4,3,FALSE()),Extrato!$B:$B,'Cadastro e Hi"&amp;"stórico'!$A303)-SUMIFS(Extrato!$H:$H,Extrato!$F:$F,""&lt;=""&amp;HLOOKUP(AY$278,dds!$2:$4,3,FALSE()),Extrato!$G:$G,'Cadastro e Histórico'!$A303))*AY140)))"),0.0)</f>
        <v>0</v>
      </c>
      <c r="AZ303" s="448">
        <f>IFERROR(__xludf.DUMMYFUNCTION("ARRAYFORMULA(IF(OR($A303="""",$A303=0),0,IF(TODAY()&gt;EOMONTH(AZ$278,0),HLOOKUP(""Close"",GOOGLEFINANCE($A303,""price"",EOMONTH(AZ$278,0)),2,FALSE()),(SUMIFS(Extrato!$C:$C,Extrato!$A:$A,""&lt;=""&amp;HLOOKUP(AZ$278,dds!$2:$4,3,FALSE()),Extrato!$B:$B,'Cadastro e Hi"&amp;"stórico'!$A303)-SUMIFS(Extrato!$H:$H,Extrato!$F:$F,""&lt;=""&amp;HLOOKUP(AZ$278,dds!$2:$4,3,FALSE()),Extrato!$G:$G,'Cadastro e Histórico'!$A303))*AZ140)))"),0.0)</f>
        <v>0</v>
      </c>
      <c r="BA303" s="448">
        <f>IFERROR(__xludf.DUMMYFUNCTION("ARRAYFORMULA(IF(OR($A303="""",$A303=0),0,IF(TODAY()&gt;EOMONTH(BA$278,0),HLOOKUP(""Close"",GOOGLEFINANCE($A303,""price"",EOMONTH(BA$278,0)),2,FALSE()),(SUMIFS(Extrato!$C:$C,Extrato!$A:$A,""&lt;=""&amp;HLOOKUP(BA$278,dds!$2:$4,3,FALSE()),Extrato!$B:$B,'Cadastro e Hi"&amp;"stórico'!$A303)-SUMIFS(Extrato!$H:$H,Extrato!$F:$F,""&lt;=""&amp;HLOOKUP(BA$278,dds!$2:$4,3,FALSE()),Extrato!$G:$G,'Cadastro e Histórico'!$A303))*BA140)))"),0.0)</f>
        <v>0</v>
      </c>
      <c r="BB303" s="448">
        <f>IFERROR(__xludf.DUMMYFUNCTION("ARRAYFORMULA(IF(OR($A303="""",$A303=0),0,IF(TODAY()&gt;EOMONTH(BB$278,0),HLOOKUP(""Close"",GOOGLEFINANCE($A303,""price"",EOMONTH(BB$278,0)),2,FALSE()),(SUMIFS(Extrato!$C:$C,Extrato!$A:$A,""&lt;=""&amp;HLOOKUP(BB$278,dds!$2:$4,3,FALSE()),Extrato!$B:$B,'Cadastro e Hi"&amp;"stórico'!$A303)-SUMIFS(Extrato!$H:$H,Extrato!$F:$F,""&lt;=""&amp;HLOOKUP(BB$278,dds!$2:$4,3,FALSE()),Extrato!$G:$G,'Cadastro e Histórico'!$A303))*BB140)))"),0.0)</f>
        <v>0</v>
      </c>
      <c r="BC303" s="448">
        <f>IFERROR(__xludf.DUMMYFUNCTION("ARRAYFORMULA(IF(OR($A303="""",$A303=0),0,IF(TODAY()&gt;EOMONTH(BC$278,0),HLOOKUP(""Close"",GOOGLEFINANCE($A303,""price"",EOMONTH(BC$278,0)),2,FALSE()),(SUMIFS(Extrato!$C:$C,Extrato!$A:$A,""&lt;=""&amp;HLOOKUP(BC$278,dds!$2:$4,3,FALSE()),Extrato!$B:$B,'Cadastro e Hi"&amp;"stórico'!$A303)-SUMIFS(Extrato!$H:$H,Extrato!$F:$F,""&lt;=""&amp;HLOOKUP(BC$278,dds!$2:$4,3,FALSE()),Extrato!$G:$G,'Cadastro e Histórico'!$A303))*BC140)))"),0.0)</f>
        <v>0</v>
      </c>
      <c r="BD303" s="448">
        <f>IFERROR(__xludf.DUMMYFUNCTION("ARRAYFORMULA(IF(OR($A303="""",$A303=0),0,IF(TODAY()&gt;EOMONTH(BD$278,0),HLOOKUP(""Close"",GOOGLEFINANCE($A303,""price"",EOMONTH(BD$278,0)),2,FALSE()),(SUMIFS(Extrato!$C:$C,Extrato!$A:$A,""&lt;=""&amp;HLOOKUP(BD$278,dds!$2:$4,3,FALSE()),Extrato!$B:$B,'Cadastro e Hi"&amp;"stórico'!$A303)-SUMIFS(Extrato!$H:$H,Extrato!$F:$F,""&lt;=""&amp;HLOOKUP(BD$278,dds!$2:$4,3,FALSE()),Extrato!$G:$G,'Cadastro e Histórico'!$A303))*BD140)))"),0.0)</f>
        <v>0</v>
      </c>
      <c r="BE303" s="448">
        <f>IFERROR(__xludf.DUMMYFUNCTION("ARRAYFORMULA(IF(OR($A303="""",$A303=0),0,IF(TODAY()&gt;EOMONTH(BE$278,0),HLOOKUP(""Close"",GOOGLEFINANCE($A303,""price"",EOMONTH(BE$278,0)),2,FALSE()),(SUMIFS(Extrato!$C:$C,Extrato!$A:$A,""&lt;=""&amp;HLOOKUP(BE$278,dds!$2:$4,3,FALSE()),Extrato!$B:$B,'Cadastro e Hi"&amp;"stórico'!$A303)-SUMIFS(Extrato!$H:$H,Extrato!$F:$F,""&lt;=""&amp;HLOOKUP(BE$278,dds!$2:$4,3,FALSE()),Extrato!$G:$G,'Cadastro e Histórico'!$A303))*BE140)))"),0.0)</f>
        <v>0</v>
      </c>
      <c r="BF303" s="448">
        <f>IFERROR(__xludf.DUMMYFUNCTION("ARRAYFORMULA(IF(OR($A303="""",$A303=0),0,IF(TODAY()&gt;EOMONTH(BF$278,0),HLOOKUP(""Close"",GOOGLEFINANCE($A303,""price"",EOMONTH(BF$278,0)),2,FALSE()),(SUMIFS(Extrato!$C:$C,Extrato!$A:$A,""&lt;=""&amp;HLOOKUP(BF$278,dds!$2:$4,3,FALSE()),Extrato!$B:$B,'Cadastro e Hi"&amp;"stórico'!$A303)-SUMIFS(Extrato!$H:$H,Extrato!$F:$F,""&lt;=""&amp;HLOOKUP(BF$278,dds!$2:$4,3,FALSE()),Extrato!$G:$G,'Cadastro e Histórico'!$A303))*BF140)))"),0.0)</f>
        <v>0</v>
      </c>
      <c r="BG303" s="448">
        <f>IFERROR(__xludf.DUMMYFUNCTION("ARRAYFORMULA(IF(OR($A303="""",$A303=0),0,IF(TODAY()&gt;EOMONTH(BG$278,0),HLOOKUP(""Close"",GOOGLEFINANCE($A303,""price"",EOMONTH(BG$278,0)),2,FALSE()),(SUMIFS(Extrato!$C:$C,Extrato!$A:$A,""&lt;=""&amp;HLOOKUP(BG$278,dds!$2:$4,3,FALSE()),Extrato!$B:$B,'Cadastro e Hi"&amp;"stórico'!$A303)-SUMIFS(Extrato!$H:$H,Extrato!$F:$F,""&lt;=""&amp;HLOOKUP(BG$278,dds!$2:$4,3,FALSE()),Extrato!$G:$G,'Cadastro e Histórico'!$A303))*BG140)))"),0.0)</f>
        <v>0</v>
      </c>
      <c r="BH303" s="448">
        <f>IFERROR(__xludf.DUMMYFUNCTION("ARRAYFORMULA(IF(OR($A303="""",$A303=0),0,IF(TODAY()&gt;EOMONTH(BH$278,0),HLOOKUP(""Close"",GOOGLEFINANCE($A303,""price"",EOMONTH(BH$278,0)),2,FALSE()),(SUMIFS(Extrato!$C:$C,Extrato!$A:$A,""&lt;=""&amp;HLOOKUP(BH$278,dds!$2:$4,3,FALSE()),Extrato!$B:$B,'Cadastro e Hi"&amp;"stórico'!$A303)-SUMIFS(Extrato!$H:$H,Extrato!$F:$F,""&lt;=""&amp;HLOOKUP(BH$278,dds!$2:$4,3,FALSE()),Extrato!$G:$G,'Cadastro e Histórico'!$A303))*BH140)))"),0.0)</f>
        <v>0</v>
      </c>
      <c r="BI303" s="448">
        <f>IFERROR(__xludf.DUMMYFUNCTION("ARRAYFORMULA(IF(OR($A303="""",$A303=0),0,IF(TODAY()&gt;EOMONTH(BI$278,0),HLOOKUP(""Close"",GOOGLEFINANCE($A303,""price"",EOMONTH(BI$278,0)),2,FALSE()),(SUMIFS(Extrato!$C:$C,Extrato!$A:$A,""&lt;=""&amp;HLOOKUP(BI$278,dds!$2:$4,3,FALSE()),Extrato!$B:$B,'Cadastro e Hi"&amp;"stórico'!$A303)-SUMIFS(Extrato!$H:$H,Extrato!$F:$F,""&lt;=""&amp;HLOOKUP(BI$278,dds!$2:$4,3,FALSE()),Extrato!$G:$G,'Cadastro e Histórico'!$A303))*BI140)))"),0.0)</f>
        <v>0</v>
      </c>
      <c r="BJ303" s="448">
        <f>IFERROR(__xludf.DUMMYFUNCTION("ARRAYFORMULA(IF(OR($A303="""",$A303=0),0,IF(TODAY()&gt;EOMONTH(BJ$278,0),HLOOKUP(""Close"",GOOGLEFINANCE($A303,""price"",EOMONTH(BJ$278,0)),2,FALSE()),(SUMIFS(Extrato!$C:$C,Extrato!$A:$A,""&lt;=""&amp;HLOOKUP(BJ$278,dds!$2:$4,3,FALSE()),Extrato!$B:$B,'Cadastro e Hi"&amp;"stórico'!$A303)-SUMIFS(Extrato!$H:$H,Extrato!$F:$F,""&lt;=""&amp;HLOOKUP(BJ$278,dds!$2:$4,3,FALSE()),Extrato!$G:$G,'Cadastro e Histórico'!$A303))*BJ140)))"),0.0)</f>
        <v>0</v>
      </c>
      <c r="BK303" s="448">
        <f>IFERROR(__xludf.DUMMYFUNCTION("ARRAYFORMULA(IF(OR($A303="""",$A303=0),0,IF(TODAY()&gt;EOMONTH(BK$278,0),HLOOKUP(""Close"",GOOGLEFINANCE($A303,""price"",EOMONTH(BK$278,0)),2,FALSE()),(SUMIFS(Extrato!$C:$C,Extrato!$A:$A,""&lt;=""&amp;HLOOKUP(BK$278,dds!$2:$4,3,FALSE()),Extrato!$B:$B,'Cadastro e Hi"&amp;"stórico'!$A303)-SUMIFS(Extrato!$H:$H,Extrato!$F:$F,""&lt;=""&amp;HLOOKUP(BK$278,dds!$2:$4,3,FALSE()),Extrato!$G:$G,'Cadastro e Histórico'!$A303))*BK140)))"),0.0)</f>
        <v>0</v>
      </c>
      <c r="BL303" s="448">
        <f>IFERROR(__xludf.DUMMYFUNCTION("ARRAYFORMULA(IF(OR($A303="""",$A303=0),0,IF(TODAY()&gt;EOMONTH(BL$278,0),HLOOKUP(""Close"",GOOGLEFINANCE($A303,""price"",EOMONTH(BL$278,0)),2,FALSE()),(SUMIFS(Extrato!$C:$C,Extrato!$A:$A,""&lt;=""&amp;HLOOKUP(BL$278,dds!$2:$4,3,FALSE()),Extrato!$B:$B,'Cadastro e Hi"&amp;"stórico'!$A303)-SUMIFS(Extrato!$H:$H,Extrato!$F:$F,""&lt;=""&amp;HLOOKUP(BL$278,dds!$2:$4,3,FALSE()),Extrato!$G:$G,'Cadastro e Histórico'!$A303))*BL140)))"),0.0)</f>
        <v>0</v>
      </c>
    </row>
    <row r="304" ht="14.25" customHeight="1">
      <c r="A304" s="450"/>
      <c r="B304" s="450"/>
      <c r="C304" s="440" t="str">
        <f t="shared" si="5"/>
        <v/>
      </c>
      <c r="D304" s="446"/>
      <c r="E304" s="448">
        <f>IFERROR(__xludf.DUMMYFUNCTION("ARRAYFORMULA(IF(OR($A304="""",$A304=0),0,IF(TODAY()&gt;EOMONTH(E$278,0),HLOOKUP(""Close"",GOOGLEFINANCE($A304,""price"",EOMONTH(E$278,0)),2,FALSE()),(SUMIFS(Extrato!$C:$C,Extrato!$A:$A,""&lt;=""&amp;HLOOKUP(E$278,dds!$2:$4,3,FALSE()),Extrato!$B:$B,'Cadastro e Histó"&amp;"rico'!$A304)-SUMIFS(Extrato!$H:$H,Extrato!$F:$F,""&lt;=""&amp;HLOOKUP(E$278,dds!$2:$4,3,FALSE()),Extrato!$G:$G,'Cadastro e Histórico'!$A304))*E141)))"),0.0)</f>
        <v>0</v>
      </c>
      <c r="F304" s="448">
        <f>IFERROR(__xludf.DUMMYFUNCTION("ARRAYFORMULA(IF(OR($A304="""",$A304=0),0,IF(TODAY()&gt;EOMONTH(F$278,0),HLOOKUP(""Close"",GOOGLEFINANCE($A304,""price"",EOMONTH(F$278,0)),2,FALSE()),(SUMIFS(Extrato!$C:$C,Extrato!$A:$A,""&lt;=""&amp;HLOOKUP(F$278,dds!$2:$4,3,FALSE()),Extrato!$B:$B,'Cadastro e Histó"&amp;"rico'!$A304)-SUMIFS(Extrato!$H:$H,Extrato!$F:$F,""&lt;=""&amp;HLOOKUP(F$278,dds!$2:$4,3,FALSE()),Extrato!$G:$G,'Cadastro e Histórico'!$A304))*F141)))"),0.0)</f>
        <v>0</v>
      </c>
      <c r="G304" s="448">
        <f>IFERROR(__xludf.DUMMYFUNCTION("ARRAYFORMULA(IF(OR($A304="""",$A304=0),0,IF(TODAY()&gt;EOMONTH(G$278,0),HLOOKUP(""Close"",GOOGLEFINANCE($A304,""price"",EOMONTH(G$278,0)),2,FALSE()),(SUMIFS(Extrato!$C:$C,Extrato!$A:$A,""&lt;=""&amp;HLOOKUP(G$278,dds!$2:$4,3,FALSE()),Extrato!$B:$B,'Cadastro e Histó"&amp;"rico'!$A304)-SUMIFS(Extrato!$H:$H,Extrato!$F:$F,""&lt;=""&amp;HLOOKUP(G$278,dds!$2:$4,3,FALSE()),Extrato!$G:$G,'Cadastro e Histórico'!$A304))*G141)))"),0.0)</f>
        <v>0</v>
      </c>
      <c r="H304" s="448">
        <f>IFERROR(__xludf.DUMMYFUNCTION("ARRAYFORMULA(IF(OR($A304="""",$A304=0),0,IF(TODAY()&gt;EOMONTH(H$278,0),HLOOKUP(""Close"",GOOGLEFINANCE($A304,""price"",EOMONTH(H$278,0)),2,FALSE()),(SUMIFS(Extrato!$C:$C,Extrato!$A:$A,""&lt;=""&amp;HLOOKUP(H$278,dds!$2:$4,3,FALSE()),Extrato!$B:$B,'Cadastro e Histó"&amp;"rico'!$A304)-SUMIFS(Extrato!$H:$H,Extrato!$F:$F,""&lt;=""&amp;HLOOKUP(H$278,dds!$2:$4,3,FALSE()),Extrato!$G:$G,'Cadastro e Histórico'!$A304))*H141)))"),0.0)</f>
        <v>0</v>
      </c>
      <c r="I304" s="448">
        <f>IFERROR(__xludf.DUMMYFUNCTION("ARRAYFORMULA(IF(OR($A304="""",$A304=0),0,IF(TODAY()&gt;EOMONTH(I$278,0),HLOOKUP(""Close"",GOOGLEFINANCE($A304,""price"",EOMONTH(I$278,0)),2,FALSE()),(SUMIFS(Extrato!$C:$C,Extrato!$A:$A,""&lt;=""&amp;HLOOKUP(I$278,dds!$2:$4,3,FALSE()),Extrato!$B:$B,'Cadastro e Histó"&amp;"rico'!$A304)-SUMIFS(Extrato!$H:$H,Extrato!$F:$F,""&lt;=""&amp;HLOOKUP(I$278,dds!$2:$4,3,FALSE()),Extrato!$G:$G,'Cadastro e Histórico'!$A304))*I141)))"),0.0)</f>
        <v>0</v>
      </c>
      <c r="J304" s="448">
        <f>IFERROR(__xludf.DUMMYFUNCTION("ARRAYFORMULA(IF(OR($A304="""",$A304=0),0,IF(TODAY()&gt;EOMONTH(J$278,0),HLOOKUP(""Close"",GOOGLEFINANCE($A304,""price"",EOMONTH(J$278,0)),2,FALSE()),(SUMIFS(Extrato!$C:$C,Extrato!$A:$A,""&lt;=""&amp;HLOOKUP(J$278,dds!$2:$4,3,FALSE()),Extrato!$B:$B,'Cadastro e Histó"&amp;"rico'!$A304)-SUMIFS(Extrato!$H:$H,Extrato!$F:$F,""&lt;=""&amp;HLOOKUP(J$278,dds!$2:$4,3,FALSE()),Extrato!$G:$G,'Cadastro e Histórico'!$A304))*J141)))"),0.0)</f>
        <v>0</v>
      </c>
      <c r="K304" s="448">
        <f>IFERROR(__xludf.DUMMYFUNCTION("ARRAYFORMULA(IF(OR($A304="""",$A304=0),0,IF(TODAY()&gt;EOMONTH(K$278,0),HLOOKUP(""Close"",GOOGLEFINANCE($A304,""price"",EOMONTH(K$278,0)),2,FALSE()),(SUMIFS(Extrato!$C:$C,Extrato!$A:$A,""&lt;=""&amp;HLOOKUP(K$278,dds!$2:$4,3,FALSE()),Extrato!$B:$B,'Cadastro e Histó"&amp;"rico'!$A304)-SUMIFS(Extrato!$H:$H,Extrato!$F:$F,""&lt;=""&amp;HLOOKUP(K$278,dds!$2:$4,3,FALSE()),Extrato!$G:$G,'Cadastro e Histórico'!$A304))*K141)))"),0.0)</f>
        <v>0</v>
      </c>
      <c r="L304" s="448">
        <f>IFERROR(__xludf.DUMMYFUNCTION("ARRAYFORMULA(IF(OR($A304="""",$A304=0),0,IF(TODAY()&gt;EOMONTH(L$278,0),HLOOKUP(""Close"",GOOGLEFINANCE($A304,""price"",EOMONTH(L$278,0)),2,FALSE()),(SUMIFS(Extrato!$C:$C,Extrato!$A:$A,""&lt;=""&amp;HLOOKUP(L$278,dds!$2:$4,3,FALSE()),Extrato!$B:$B,'Cadastro e Histó"&amp;"rico'!$A304)-SUMIFS(Extrato!$H:$H,Extrato!$F:$F,""&lt;=""&amp;HLOOKUP(L$278,dds!$2:$4,3,FALSE()),Extrato!$G:$G,'Cadastro e Histórico'!$A304))*L141)))"),0.0)</f>
        <v>0</v>
      </c>
      <c r="M304" s="448">
        <f>IFERROR(__xludf.DUMMYFUNCTION("ARRAYFORMULA(IF(OR($A304="""",$A304=0),0,IF(TODAY()&gt;EOMONTH(M$278,0),HLOOKUP(""Close"",GOOGLEFINANCE($A304,""price"",EOMONTH(M$278,0)),2,FALSE()),(SUMIFS(Extrato!$C:$C,Extrato!$A:$A,""&lt;=""&amp;HLOOKUP(M$278,dds!$2:$4,3,FALSE()),Extrato!$B:$B,'Cadastro e Histó"&amp;"rico'!$A304)-SUMIFS(Extrato!$H:$H,Extrato!$F:$F,""&lt;=""&amp;HLOOKUP(M$278,dds!$2:$4,3,FALSE()),Extrato!$G:$G,'Cadastro e Histórico'!$A304))*M141)))"),0.0)</f>
        <v>0</v>
      </c>
      <c r="N304" s="448">
        <f>IFERROR(__xludf.DUMMYFUNCTION("ARRAYFORMULA(IF(OR($A304="""",$A304=0),0,IF(TODAY()&gt;EOMONTH(N$278,0),HLOOKUP(""Close"",GOOGLEFINANCE($A304,""price"",EOMONTH(N$278,0)),2,FALSE()),(SUMIFS(Extrato!$C:$C,Extrato!$A:$A,""&lt;=""&amp;HLOOKUP(N$278,dds!$2:$4,3,FALSE()),Extrato!$B:$B,'Cadastro e Histó"&amp;"rico'!$A304)-SUMIFS(Extrato!$H:$H,Extrato!$F:$F,""&lt;=""&amp;HLOOKUP(N$278,dds!$2:$4,3,FALSE()),Extrato!$G:$G,'Cadastro e Histórico'!$A304))*N141)))"),0.0)</f>
        <v>0</v>
      </c>
      <c r="O304" s="448">
        <f>IFERROR(__xludf.DUMMYFUNCTION("ARRAYFORMULA(IF(OR($A304="""",$A304=0),0,IF(TODAY()&gt;EOMONTH(O$278,0),HLOOKUP(""Close"",GOOGLEFINANCE($A304,""price"",EOMONTH(O$278,0)),2,FALSE()),(SUMIFS(Extrato!$C:$C,Extrato!$A:$A,""&lt;=""&amp;HLOOKUP(O$278,dds!$2:$4,3,FALSE()),Extrato!$B:$B,'Cadastro e Histó"&amp;"rico'!$A304)-SUMIFS(Extrato!$H:$H,Extrato!$F:$F,""&lt;=""&amp;HLOOKUP(O$278,dds!$2:$4,3,FALSE()),Extrato!$G:$G,'Cadastro e Histórico'!$A304))*O141)))"),0.0)</f>
        <v>0</v>
      </c>
      <c r="P304" s="448">
        <f>IFERROR(__xludf.DUMMYFUNCTION("ARRAYFORMULA(IF(OR($A304="""",$A304=0),0,IF(TODAY()&gt;EOMONTH(P$278,0),HLOOKUP(""Close"",GOOGLEFINANCE($A304,""price"",EOMONTH(P$278,0)),2,FALSE()),(SUMIFS(Extrato!$C:$C,Extrato!$A:$A,""&lt;=""&amp;HLOOKUP(P$278,dds!$2:$4,3,FALSE()),Extrato!$B:$B,'Cadastro e Histó"&amp;"rico'!$A304)-SUMIFS(Extrato!$H:$H,Extrato!$F:$F,""&lt;=""&amp;HLOOKUP(P$278,dds!$2:$4,3,FALSE()),Extrato!$G:$G,'Cadastro e Histórico'!$A304))*P141)))"),0.0)</f>
        <v>0</v>
      </c>
      <c r="Q304" s="448">
        <f>IFERROR(__xludf.DUMMYFUNCTION("ARRAYFORMULA(IF(OR($A304="""",$A304=0),0,IF(TODAY()&gt;EOMONTH(Q$278,0),HLOOKUP(""Close"",GOOGLEFINANCE($A304,""price"",EOMONTH(Q$278,0)),2,FALSE()),(SUMIFS(Extrato!$C:$C,Extrato!$A:$A,""&lt;=""&amp;HLOOKUP(Q$278,dds!$2:$4,3,FALSE()),Extrato!$B:$B,'Cadastro e Histó"&amp;"rico'!$A304)-SUMIFS(Extrato!$H:$H,Extrato!$F:$F,""&lt;=""&amp;HLOOKUP(Q$278,dds!$2:$4,3,FALSE()),Extrato!$G:$G,'Cadastro e Histórico'!$A304))*Q141)))"),0.0)</f>
        <v>0</v>
      </c>
      <c r="R304" s="448">
        <f>IFERROR(__xludf.DUMMYFUNCTION("ARRAYFORMULA(IF(OR($A304="""",$A304=0),0,IF(TODAY()&gt;EOMONTH(R$278,0),HLOOKUP(""Close"",GOOGLEFINANCE($A304,""price"",EOMONTH(R$278,0)),2,FALSE()),(SUMIFS(Extrato!$C:$C,Extrato!$A:$A,""&lt;=""&amp;HLOOKUP(R$278,dds!$2:$4,3,FALSE()),Extrato!$B:$B,'Cadastro e Histó"&amp;"rico'!$A304)-SUMIFS(Extrato!$H:$H,Extrato!$F:$F,""&lt;=""&amp;HLOOKUP(R$278,dds!$2:$4,3,FALSE()),Extrato!$G:$G,'Cadastro e Histórico'!$A304))*R141)))"),0.0)</f>
        <v>0</v>
      </c>
      <c r="S304" s="448">
        <f>IFERROR(__xludf.DUMMYFUNCTION("ARRAYFORMULA(IF(OR($A304="""",$A304=0),0,IF(TODAY()&gt;EOMONTH(S$278,0),HLOOKUP(""Close"",GOOGLEFINANCE($A304,""price"",EOMONTH(S$278,0)),2,FALSE()),(SUMIFS(Extrato!$C:$C,Extrato!$A:$A,""&lt;=""&amp;HLOOKUP(S$278,dds!$2:$4,3,FALSE()),Extrato!$B:$B,'Cadastro e Histó"&amp;"rico'!$A304)-SUMIFS(Extrato!$H:$H,Extrato!$F:$F,""&lt;=""&amp;HLOOKUP(S$278,dds!$2:$4,3,FALSE()),Extrato!$G:$G,'Cadastro e Histórico'!$A304))*S141)))"),0.0)</f>
        <v>0</v>
      </c>
      <c r="T304" s="448">
        <f>IFERROR(__xludf.DUMMYFUNCTION("ARRAYFORMULA(IF(OR($A304="""",$A304=0),0,IF(TODAY()&gt;EOMONTH(T$278,0),HLOOKUP(""Close"",GOOGLEFINANCE($A304,""price"",EOMONTH(T$278,0)),2,FALSE()),(SUMIFS(Extrato!$C:$C,Extrato!$A:$A,""&lt;=""&amp;HLOOKUP(T$278,dds!$2:$4,3,FALSE()),Extrato!$B:$B,'Cadastro e Histó"&amp;"rico'!$A304)-SUMIFS(Extrato!$H:$H,Extrato!$F:$F,""&lt;=""&amp;HLOOKUP(T$278,dds!$2:$4,3,FALSE()),Extrato!$G:$G,'Cadastro e Histórico'!$A304))*T141)))"),0.0)</f>
        <v>0</v>
      </c>
      <c r="U304" s="448">
        <f>IFERROR(__xludf.DUMMYFUNCTION("ARRAYFORMULA(IF(OR($A304="""",$A304=0),0,IF(TODAY()&gt;EOMONTH(U$278,0),HLOOKUP(""Close"",GOOGLEFINANCE($A304,""price"",EOMONTH(U$278,0)),2,FALSE()),(SUMIFS(Extrato!$C:$C,Extrato!$A:$A,""&lt;=""&amp;HLOOKUP(U$278,dds!$2:$4,3,FALSE()),Extrato!$B:$B,'Cadastro e Histó"&amp;"rico'!$A304)-SUMIFS(Extrato!$H:$H,Extrato!$F:$F,""&lt;=""&amp;HLOOKUP(U$278,dds!$2:$4,3,FALSE()),Extrato!$G:$G,'Cadastro e Histórico'!$A304))*U141)))"),0.0)</f>
        <v>0</v>
      </c>
      <c r="V304" s="448">
        <f>IFERROR(__xludf.DUMMYFUNCTION("ARRAYFORMULA(IF(OR($A304="""",$A304=0),0,IF(TODAY()&gt;EOMONTH(V$278,0),HLOOKUP(""Close"",GOOGLEFINANCE($A304,""price"",EOMONTH(V$278,0)),2,FALSE()),(SUMIFS(Extrato!$C:$C,Extrato!$A:$A,""&lt;=""&amp;HLOOKUP(V$278,dds!$2:$4,3,FALSE()),Extrato!$B:$B,'Cadastro e Histó"&amp;"rico'!$A304)-SUMIFS(Extrato!$H:$H,Extrato!$F:$F,""&lt;=""&amp;HLOOKUP(V$278,dds!$2:$4,3,FALSE()),Extrato!$G:$G,'Cadastro e Histórico'!$A304))*V141)))"),0.0)</f>
        <v>0</v>
      </c>
      <c r="W304" s="448">
        <f>IFERROR(__xludf.DUMMYFUNCTION("ARRAYFORMULA(IF(OR($A304="""",$A304=0),0,IF(TODAY()&gt;EOMONTH(W$278,0),HLOOKUP(""Close"",GOOGLEFINANCE($A304,""price"",EOMONTH(W$278,0)),2,FALSE()),(SUMIFS(Extrato!$C:$C,Extrato!$A:$A,""&lt;=""&amp;HLOOKUP(W$278,dds!$2:$4,3,FALSE()),Extrato!$B:$B,'Cadastro e Histó"&amp;"rico'!$A304)-SUMIFS(Extrato!$H:$H,Extrato!$F:$F,""&lt;=""&amp;HLOOKUP(W$278,dds!$2:$4,3,FALSE()),Extrato!$G:$G,'Cadastro e Histórico'!$A304))*W141)))"),0.0)</f>
        <v>0</v>
      </c>
      <c r="X304" s="448">
        <f>IFERROR(__xludf.DUMMYFUNCTION("ARRAYFORMULA(IF(OR($A304="""",$A304=0),0,IF(TODAY()&gt;EOMONTH(X$278,0),HLOOKUP(""Close"",GOOGLEFINANCE($A304,""price"",EOMONTH(X$278,0)),2,FALSE()),(SUMIFS(Extrato!$C:$C,Extrato!$A:$A,""&lt;=""&amp;HLOOKUP(X$278,dds!$2:$4,3,FALSE()),Extrato!$B:$B,'Cadastro e Histó"&amp;"rico'!$A304)-SUMIFS(Extrato!$H:$H,Extrato!$F:$F,""&lt;=""&amp;HLOOKUP(X$278,dds!$2:$4,3,FALSE()),Extrato!$G:$G,'Cadastro e Histórico'!$A304))*X141)))"),0.0)</f>
        <v>0</v>
      </c>
      <c r="Y304" s="448">
        <f>IFERROR(__xludf.DUMMYFUNCTION("ARRAYFORMULA(IF(OR($A304="""",$A304=0),0,IF(TODAY()&gt;EOMONTH(Y$278,0),HLOOKUP(""Close"",GOOGLEFINANCE($A304,""price"",EOMONTH(Y$278,0)),2,FALSE()),(SUMIFS(Extrato!$C:$C,Extrato!$A:$A,""&lt;=""&amp;HLOOKUP(Y$278,dds!$2:$4,3,FALSE()),Extrato!$B:$B,'Cadastro e Histó"&amp;"rico'!$A304)-SUMIFS(Extrato!$H:$H,Extrato!$F:$F,""&lt;=""&amp;HLOOKUP(Y$278,dds!$2:$4,3,FALSE()),Extrato!$G:$G,'Cadastro e Histórico'!$A304))*Y141)))"),0.0)</f>
        <v>0</v>
      </c>
      <c r="Z304" s="448">
        <f>IFERROR(__xludf.DUMMYFUNCTION("ARRAYFORMULA(IF(OR($A304="""",$A304=0),0,IF(TODAY()&gt;EOMONTH(Z$278,0),HLOOKUP(""Close"",GOOGLEFINANCE($A304,""price"",EOMONTH(Z$278,0)),2,FALSE()),(SUMIFS(Extrato!$C:$C,Extrato!$A:$A,""&lt;=""&amp;HLOOKUP(Z$278,dds!$2:$4,3,FALSE()),Extrato!$B:$B,'Cadastro e Histó"&amp;"rico'!$A304)-SUMIFS(Extrato!$H:$H,Extrato!$F:$F,""&lt;=""&amp;HLOOKUP(Z$278,dds!$2:$4,3,FALSE()),Extrato!$G:$G,'Cadastro e Histórico'!$A304))*Z141)))"),0.0)</f>
        <v>0</v>
      </c>
      <c r="AA304" s="448">
        <f>IFERROR(__xludf.DUMMYFUNCTION("ARRAYFORMULA(IF(OR($A304="""",$A304=0),0,IF(TODAY()&gt;EOMONTH(AA$278,0),HLOOKUP(""Close"",GOOGLEFINANCE($A304,""price"",EOMONTH(AA$278,0)),2,FALSE()),(SUMIFS(Extrato!$C:$C,Extrato!$A:$A,""&lt;=""&amp;HLOOKUP(AA$278,dds!$2:$4,3,FALSE()),Extrato!$B:$B,'Cadastro e Hi"&amp;"stórico'!$A304)-SUMIFS(Extrato!$H:$H,Extrato!$F:$F,""&lt;=""&amp;HLOOKUP(AA$278,dds!$2:$4,3,FALSE()),Extrato!$G:$G,'Cadastro e Histórico'!$A304))*AA141)))"),0.0)</f>
        <v>0</v>
      </c>
      <c r="AB304" s="448">
        <f>IFERROR(__xludf.DUMMYFUNCTION("ARRAYFORMULA(IF(OR($A304="""",$A304=0),0,IF(TODAY()&gt;EOMONTH(AB$278,0),HLOOKUP(""Close"",GOOGLEFINANCE($A304,""price"",EOMONTH(AB$278,0)),2,FALSE()),(SUMIFS(Extrato!$C:$C,Extrato!$A:$A,""&lt;=""&amp;HLOOKUP(AB$278,dds!$2:$4,3,FALSE()),Extrato!$B:$B,'Cadastro e Hi"&amp;"stórico'!$A304)-SUMIFS(Extrato!$H:$H,Extrato!$F:$F,""&lt;=""&amp;HLOOKUP(AB$278,dds!$2:$4,3,FALSE()),Extrato!$G:$G,'Cadastro e Histórico'!$A304))*AB141)))"),0.0)</f>
        <v>0</v>
      </c>
      <c r="AC304" s="448">
        <f>IFERROR(__xludf.DUMMYFUNCTION("ARRAYFORMULA(IF(OR($A304="""",$A304=0),0,IF(TODAY()&gt;EOMONTH(AC$278,0),HLOOKUP(""Close"",GOOGLEFINANCE($A304,""price"",EOMONTH(AC$278,0)),2,FALSE()),(SUMIFS(Extrato!$C:$C,Extrato!$A:$A,""&lt;=""&amp;HLOOKUP(AC$278,dds!$2:$4,3,FALSE()),Extrato!$B:$B,'Cadastro e Hi"&amp;"stórico'!$A304)-SUMIFS(Extrato!$H:$H,Extrato!$F:$F,""&lt;=""&amp;HLOOKUP(AC$278,dds!$2:$4,3,FALSE()),Extrato!$G:$G,'Cadastro e Histórico'!$A304))*AC141)))"),0.0)</f>
        <v>0</v>
      </c>
      <c r="AD304" s="448">
        <f>IFERROR(__xludf.DUMMYFUNCTION("ARRAYFORMULA(IF(OR($A304="""",$A304=0),0,IF(TODAY()&gt;EOMONTH(AD$278,0),HLOOKUP(""Close"",GOOGLEFINANCE($A304,""price"",EOMONTH(AD$278,0)),2,FALSE()),(SUMIFS(Extrato!$C:$C,Extrato!$A:$A,""&lt;=""&amp;HLOOKUP(AD$278,dds!$2:$4,3,FALSE()),Extrato!$B:$B,'Cadastro e Hi"&amp;"stórico'!$A304)-SUMIFS(Extrato!$H:$H,Extrato!$F:$F,""&lt;=""&amp;HLOOKUP(AD$278,dds!$2:$4,3,FALSE()),Extrato!$G:$G,'Cadastro e Histórico'!$A304))*AD141)))"),0.0)</f>
        <v>0</v>
      </c>
      <c r="AE304" s="448">
        <f>IFERROR(__xludf.DUMMYFUNCTION("ARRAYFORMULA(IF(OR($A304="""",$A304=0),0,IF(TODAY()&gt;EOMONTH(AE$278,0),HLOOKUP(""Close"",GOOGLEFINANCE($A304,""price"",EOMONTH(AE$278,0)),2,FALSE()),(SUMIFS(Extrato!$C:$C,Extrato!$A:$A,""&lt;=""&amp;HLOOKUP(AE$278,dds!$2:$4,3,FALSE()),Extrato!$B:$B,'Cadastro e Hi"&amp;"stórico'!$A304)-SUMIFS(Extrato!$H:$H,Extrato!$F:$F,""&lt;=""&amp;HLOOKUP(AE$278,dds!$2:$4,3,FALSE()),Extrato!$G:$G,'Cadastro e Histórico'!$A304))*AE141)))"),0.0)</f>
        <v>0</v>
      </c>
      <c r="AF304" s="448">
        <f>IFERROR(__xludf.DUMMYFUNCTION("ARRAYFORMULA(IF(OR($A304="""",$A304=0),0,IF(TODAY()&gt;EOMONTH(AF$278,0),HLOOKUP(""Close"",GOOGLEFINANCE($A304,""price"",EOMONTH(AF$278,0)),2,FALSE()),(SUMIFS(Extrato!$C:$C,Extrato!$A:$A,""&lt;=""&amp;HLOOKUP(AF$278,dds!$2:$4,3,FALSE()),Extrato!$B:$B,'Cadastro e Hi"&amp;"stórico'!$A304)-SUMIFS(Extrato!$H:$H,Extrato!$F:$F,""&lt;=""&amp;HLOOKUP(AF$278,dds!$2:$4,3,FALSE()),Extrato!$G:$G,'Cadastro e Histórico'!$A304))*AF141)))"),0.0)</f>
        <v>0</v>
      </c>
      <c r="AG304" s="448">
        <f>IFERROR(__xludf.DUMMYFUNCTION("ARRAYFORMULA(IF(OR($A304="""",$A304=0),0,IF(TODAY()&gt;EOMONTH(AG$278,0),HLOOKUP(""Close"",GOOGLEFINANCE($A304,""price"",EOMONTH(AG$278,0)),2,FALSE()),(SUMIFS(Extrato!$C:$C,Extrato!$A:$A,""&lt;=""&amp;HLOOKUP(AG$278,dds!$2:$4,3,FALSE()),Extrato!$B:$B,'Cadastro e Hi"&amp;"stórico'!$A304)-SUMIFS(Extrato!$H:$H,Extrato!$F:$F,""&lt;=""&amp;HLOOKUP(AG$278,dds!$2:$4,3,FALSE()),Extrato!$G:$G,'Cadastro e Histórico'!$A304))*AG141)))"),0.0)</f>
        <v>0</v>
      </c>
      <c r="AH304" s="448">
        <f>IFERROR(__xludf.DUMMYFUNCTION("ARRAYFORMULA(IF(OR($A304="""",$A304=0),0,IF(TODAY()&gt;EOMONTH(AH$278,0),HLOOKUP(""Close"",GOOGLEFINANCE($A304,""price"",EOMONTH(AH$278,0)),2,FALSE()),(SUMIFS(Extrato!$C:$C,Extrato!$A:$A,""&lt;=""&amp;HLOOKUP(AH$278,dds!$2:$4,3,FALSE()),Extrato!$B:$B,'Cadastro e Hi"&amp;"stórico'!$A304)-SUMIFS(Extrato!$H:$H,Extrato!$F:$F,""&lt;=""&amp;HLOOKUP(AH$278,dds!$2:$4,3,FALSE()),Extrato!$G:$G,'Cadastro e Histórico'!$A304))*AH141)))"),0.0)</f>
        <v>0</v>
      </c>
      <c r="AI304" s="448">
        <f>IFERROR(__xludf.DUMMYFUNCTION("ARRAYFORMULA(IF(OR($A304="""",$A304=0),0,IF(TODAY()&gt;EOMONTH(AI$278,0),HLOOKUP(""Close"",GOOGLEFINANCE($A304,""price"",EOMONTH(AI$278,0)),2,FALSE()),(SUMIFS(Extrato!$C:$C,Extrato!$A:$A,""&lt;=""&amp;HLOOKUP(AI$278,dds!$2:$4,3,FALSE()),Extrato!$B:$B,'Cadastro e Hi"&amp;"stórico'!$A304)-SUMIFS(Extrato!$H:$H,Extrato!$F:$F,""&lt;=""&amp;HLOOKUP(AI$278,dds!$2:$4,3,FALSE()),Extrato!$G:$G,'Cadastro e Histórico'!$A304))*AI141)))"),0.0)</f>
        <v>0</v>
      </c>
      <c r="AJ304" s="448">
        <f>IFERROR(__xludf.DUMMYFUNCTION("ARRAYFORMULA(IF(OR($A304="""",$A304=0),0,IF(TODAY()&gt;EOMONTH(AJ$278,0),HLOOKUP(""Close"",GOOGLEFINANCE($A304,""price"",EOMONTH(AJ$278,0)),2,FALSE()),(SUMIFS(Extrato!$C:$C,Extrato!$A:$A,""&lt;=""&amp;HLOOKUP(AJ$278,dds!$2:$4,3,FALSE()),Extrato!$B:$B,'Cadastro e Hi"&amp;"stórico'!$A304)-SUMIFS(Extrato!$H:$H,Extrato!$F:$F,""&lt;=""&amp;HLOOKUP(AJ$278,dds!$2:$4,3,FALSE()),Extrato!$G:$G,'Cadastro e Histórico'!$A304))*AJ141)))"),0.0)</f>
        <v>0</v>
      </c>
      <c r="AK304" s="448">
        <f>IFERROR(__xludf.DUMMYFUNCTION("ARRAYFORMULA(IF(OR($A304="""",$A304=0),0,IF(TODAY()&gt;EOMONTH(AK$278,0),HLOOKUP(""Close"",GOOGLEFINANCE($A304,""price"",EOMONTH(AK$278,0)),2,FALSE()),(SUMIFS(Extrato!$C:$C,Extrato!$A:$A,""&lt;=""&amp;HLOOKUP(AK$278,dds!$2:$4,3,FALSE()),Extrato!$B:$B,'Cadastro e Hi"&amp;"stórico'!$A304)-SUMIFS(Extrato!$H:$H,Extrato!$F:$F,""&lt;=""&amp;HLOOKUP(AK$278,dds!$2:$4,3,FALSE()),Extrato!$G:$G,'Cadastro e Histórico'!$A304))*AK141)))"),0.0)</f>
        <v>0</v>
      </c>
      <c r="AL304" s="448">
        <f>IFERROR(__xludf.DUMMYFUNCTION("ARRAYFORMULA(IF(OR($A304="""",$A304=0),0,IF(TODAY()&gt;EOMONTH(AL$278,0),HLOOKUP(""Close"",GOOGLEFINANCE($A304,""price"",EOMONTH(AL$278,0)),2,FALSE()),(SUMIFS(Extrato!$C:$C,Extrato!$A:$A,""&lt;=""&amp;HLOOKUP(AL$278,dds!$2:$4,3,FALSE()),Extrato!$B:$B,'Cadastro e Hi"&amp;"stórico'!$A304)-SUMIFS(Extrato!$H:$H,Extrato!$F:$F,""&lt;=""&amp;HLOOKUP(AL$278,dds!$2:$4,3,FALSE()),Extrato!$G:$G,'Cadastro e Histórico'!$A304))*AL141)))"),0.0)</f>
        <v>0</v>
      </c>
      <c r="AM304" s="448">
        <f>IFERROR(__xludf.DUMMYFUNCTION("ARRAYFORMULA(IF(OR($A304="""",$A304=0),0,IF(TODAY()&gt;EOMONTH(AM$278,0),HLOOKUP(""Close"",GOOGLEFINANCE($A304,""price"",EOMONTH(AM$278,0)),2,FALSE()),(SUMIFS(Extrato!$C:$C,Extrato!$A:$A,""&lt;=""&amp;HLOOKUP(AM$278,dds!$2:$4,3,FALSE()),Extrato!$B:$B,'Cadastro e Hi"&amp;"stórico'!$A304)-SUMIFS(Extrato!$H:$H,Extrato!$F:$F,""&lt;=""&amp;HLOOKUP(AM$278,dds!$2:$4,3,FALSE()),Extrato!$G:$G,'Cadastro e Histórico'!$A304))*AM141)))"),0.0)</f>
        <v>0</v>
      </c>
      <c r="AN304" s="448">
        <f>IFERROR(__xludf.DUMMYFUNCTION("ARRAYFORMULA(IF(OR($A304="""",$A304=0),0,IF(TODAY()&gt;EOMONTH(AN$278,0),HLOOKUP(""Close"",GOOGLEFINANCE($A304,""price"",EOMONTH(AN$278,0)),2,FALSE()),(SUMIFS(Extrato!$C:$C,Extrato!$A:$A,""&lt;=""&amp;HLOOKUP(AN$278,dds!$2:$4,3,FALSE()),Extrato!$B:$B,'Cadastro e Hi"&amp;"stórico'!$A304)-SUMIFS(Extrato!$H:$H,Extrato!$F:$F,""&lt;=""&amp;HLOOKUP(AN$278,dds!$2:$4,3,FALSE()),Extrato!$G:$G,'Cadastro e Histórico'!$A304))*AN141)))"),0.0)</f>
        <v>0</v>
      </c>
      <c r="AO304" s="448">
        <f>IFERROR(__xludf.DUMMYFUNCTION("ARRAYFORMULA(IF(OR($A304="""",$A304=0),0,IF(TODAY()&gt;EOMONTH(AO$278,0),HLOOKUP(""Close"",GOOGLEFINANCE($A304,""price"",EOMONTH(AO$278,0)),2,FALSE()),(SUMIFS(Extrato!$C:$C,Extrato!$A:$A,""&lt;=""&amp;HLOOKUP(AO$278,dds!$2:$4,3,FALSE()),Extrato!$B:$B,'Cadastro e Hi"&amp;"stórico'!$A304)-SUMIFS(Extrato!$H:$H,Extrato!$F:$F,""&lt;=""&amp;HLOOKUP(AO$278,dds!$2:$4,3,FALSE()),Extrato!$G:$G,'Cadastro e Histórico'!$A304))*AO141)))"),0.0)</f>
        <v>0</v>
      </c>
      <c r="AP304" s="448">
        <f>IFERROR(__xludf.DUMMYFUNCTION("ARRAYFORMULA(IF(OR($A304="""",$A304=0),0,IF(TODAY()&gt;EOMONTH(AP$278,0),HLOOKUP(""Close"",GOOGLEFINANCE($A304,""price"",EOMONTH(AP$278,0)),2,FALSE()),(SUMIFS(Extrato!$C:$C,Extrato!$A:$A,""&lt;=""&amp;HLOOKUP(AP$278,dds!$2:$4,3,FALSE()),Extrato!$B:$B,'Cadastro e Hi"&amp;"stórico'!$A304)-SUMIFS(Extrato!$H:$H,Extrato!$F:$F,""&lt;=""&amp;HLOOKUP(AP$278,dds!$2:$4,3,FALSE()),Extrato!$G:$G,'Cadastro e Histórico'!$A304))*AP141)))"),0.0)</f>
        <v>0</v>
      </c>
      <c r="AQ304" s="448">
        <f>IFERROR(__xludf.DUMMYFUNCTION("ARRAYFORMULA(IF(OR($A304="""",$A304=0),0,IF(TODAY()&gt;EOMONTH(AQ$278,0),HLOOKUP(""Close"",GOOGLEFINANCE($A304,""price"",EOMONTH(AQ$278,0)),2,FALSE()),(SUMIFS(Extrato!$C:$C,Extrato!$A:$A,""&lt;=""&amp;HLOOKUP(AQ$278,dds!$2:$4,3,FALSE()),Extrato!$B:$B,'Cadastro e Hi"&amp;"stórico'!$A304)-SUMIFS(Extrato!$H:$H,Extrato!$F:$F,""&lt;=""&amp;HLOOKUP(AQ$278,dds!$2:$4,3,FALSE()),Extrato!$G:$G,'Cadastro e Histórico'!$A304))*AQ141)))"),0.0)</f>
        <v>0</v>
      </c>
      <c r="AR304" s="448">
        <f>IFERROR(__xludf.DUMMYFUNCTION("ARRAYFORMULA(IF(OR($A304="""",$A304=0),0,IF(TODAY()&gt;EOMONTH(AR$278,0),HLOOKUP(""Close"",GOOGLEFINANCE($A304,""price"",EOMONTH(AR$278,0)),2,FALSE()),(SUMIFS(Extrato!$C:$C,Extrato!$A:$A,""&lt;=""&amp;HLOOKUP(AR$278,dds!$2:$4,3,FALSE()),Extrato!$B:$B,'Cadastro e Hi"&amp;"stórico'!$A304)-SUMIFS(Extrato!$H:$H,Extrato!$F:$F,""&lt;=""&amp;HLOOKUP(AR$278,dds!$2:$4,3,FALSE()),Extrato!$G:$G,'Cadastro e Histórico'!$A304))*AR141)))"),0.0)</f>
        <v>0</v>
      </c>
      <c r="AS304" s="448">
        <f>IFERROR(__xludf.DUMMYFUNCTION("ARRAYFORMULA(IF(OR($A304="""",$A304=0),0,IF(TODAY()&gt;EOMONTH(AS$278,0),HLOOKUP(""Close"",GOOGLEFINANCE($A304,""price"",EOMONTH(AS$278,0)),2,FALSE()),(SUMIFS(Extrato!$C:$C,Extrato!$A:$A,""&lt;=""&amp;HLOOKUP(AS$278,dds!$2:$4,3,FALSE()),Extrato!$B:$B,'Cadastro e Hi"&amp;"stórico'!$A304)-SUMIFS(Extrato!$H:$H,Extrato!$F:$F,""&lt;=""&amp;HLOOKUP(AS$278,dds!$2:$4,3,FALSE()),Extrato!$G:$G,'Cadastro e Histórico'!$A304))*AS141)))"),0.0)</f>
        <v>0</v>
      </c>
      <c r="AT304" s="448">
        <f>IFERROR(__xludf.DUMMYFUNCTION("ARRAYFORMULA(IF(OR($A304="""",$A304=0),0,IF(TODAY()&gt;EOMONTH(AT$278,0),HLOOKUP(""Close"",GOOGLEFINANCE($A304,""price"",EOMONTH(AT$278,0)),2,FALSE()),(SUMIFS(Extrato!$C:$C,Extrato!$A:$A,""&lt;=""&amp;HLOOKUP(AT$278,dds!$2:$4,3,FALSE()),Extrato!$B:$B,'Cadastro e Hi"&amp;"stórico'!$A304)-SUMIFS(Extrato!$H:$H,Extrato!$F:$F,""&lt;=""&amp;HLOOKUP(AT$278,dds!$2:$4,3,FALSE()),Extrato!$G:$G,'Cadastro e Histórico'!$A304))*AT141)))"),0.0)</f>
        <v>0</v>
      </c>
      <c r="AU304" s="448">
        <f>IFERROR(__xludf.DUMMYFUNCTION("ARRAYFORMULA(IF(OR($A304="""",$A304=0),0,IF(TODAY()&gt;EOMONTH(AU$278,0),HLOOKUP(""Close"",GOOGLEFINANCE($A304,""price"",EOMONTH(AU$278,0)),2,FALSE()),(SUMIFS(Extrato!$C:$C,Extrato!$A:$A,""&lt;=""&amp;HLOOKUP(AU$278,dds!$2:$4,3,FALSE()),Extrato!$B:$B,'Cadastro e Hi"&amp;"stórico'!$A304)-SUMIFS(Extrato!$H:$H,Extrato!$F:$F,""&lt;=""&amp;HLOOKUP(AU$278,dds!$2:$4,3,FALSE()),Extrato!$G:$G,'Cadastro e Histórico'!$A304))*AU141)))"),0.0)</f>
        <v>0</v>
      </c>
      <c r="AV304" s="448">
        <f>IFERROR(__xludf.DUMMYFUNCTION("ARRAYFORMULA(IF(OR($A304="""",$A304=0),0,IF(TODAY()&gt;EOMONTH(AV$278,0),HLOOKUP(""Close"",GOOGLEFINANCE($A304,""price"",EOMONTH(AV$278,0)),2,FALSE()),(SUMIFS(Extrato!$C:$C,Extrato!$A:$A,""&lt;=""&amp;HLOOKUP(AV$278,dds!$2:$4,3,FALSE()),Extrato!$B:$B,'Cadastro e Hi"&amp;"stórico'!$A304)-SUMIFS(Extrato!$H:$H,Extrato!$F:$F,""&lt;=""&amp;HLOOKUP(AV$278,dds!$2:$4,3,FALSE()),Extrato!$G:$G,'Cadastro e Histórico'!$A304))*AV141)))"),0.0)</f>
        <v>0</v>
      </c>
      <c r="AW304" s="448">
        <f>IFERROR(__xludf.DUMMYFUNCTION("ARRAYFORMULA(IF(OR($A304="""",$A304=0),0,IF(TODAY()&gt;EOMONTH(AW$278,0),HLOOKUP(""Close"",GOOGLEFINANCE($A304,""price"",EOMONTH(AW$278,0)),2,FALSE()),(SUMIFS(Extrato!$C:$C,Extrato!$A:$A,""&lt;=""&amp;HLOOKUP(AW$278,dds!$2:$4,3,FALSE()),Extrato!$B:$B,'Cadastro e Hi"&amp;"stórico'!$A304)-SUMIFS(Extrato!$H:$H,Extrato!$F:$F,""&lt;=""&amp;HLOOKUP(AW$278,dds!$2:$4,3,FALSE()),Extrato!$G:$G,'Cadastro e Histórico'!$A304))*AW141)))"),0.0)</f>
        <v>0</v>
      </c>
      <c r="AX304" s="448">
        <f>IFERROR(__xludf.DUMMYFUNCTION("ARRAYFORMULA(IF(OR($A304="""",$A304=0),0,IF(TODAY()&gt;EOMONTH(AX$278,0),HLOOKUP(""Close"",GOOGLEFINANCE($A304,""price"",EOMONTH(AX$278,0)),2,FALSE()),(SUMIFS(Extrato!$C:$C,Extrato!$A:$A,""&lt;=""&amp;HLOOKUP(AX$278,dds!$2:$4,3,FALSE()),Extrato!$B:$B,'Cadastro e Hi"&amp;"stórico'!$A304)-SUMIFS(Extrato!$H:$H,Extrato!$F:$F,""&lt;=""&amp;HLOOKUP(AX$278,dds!$2:$4,3,FALSE()),Extrato!$G:$G,'Cadastro e Histórico'!$A304))*AX141)))"),0.0)</f>
        <v>0</v>
      </c>
      <c r="AY304" s="448">
        <f>IFERROR(__xludf.DUMMYFUNCTION("ARRAYFORMULA(IF(OR($A304="""",$A304=0),0,IF(TODAY()&gt;EOMONTH(AY$278,0),HLOOKUP(""Close"",GOOGLEFINANCE($A304,""price"",EOMONTH(AY$278,0)),2,FALSE()),(SUMIFS(Extrato!$C:$C,Extrato!$A:$A,""&lt;=""&amp;HLOOKUP(AY$278,dds!$2:$4,3,FALSE()),Extrato!$B:$B,'Cadastro e Hi"&amp;"stórico'!$A304)-SUMIFS(Extrato!$H:$H,Extrato!$F:$F,""&lt;=""&amp;HLOOKUP(AY$278,dds!$2:$4,3,FALSE()),Extrato!$G:$G,'Cadastro e Histórico'!$A304))*AY141)))"),0.0)</f>
        <v>0</v>
      </c>
      <c r="AZ304" s="448">
        <f>IFERROR(__xludf.DUMMYFUNCTION("ARRAYFORMULA(IF(OR($A304="""",$A304=0),0,IF(TODAY()&gt;EOMONTH(AZ$278,0),HLOOKUP(""Close"",GOOGLEFINANCE($A304,""price"",EOMONTH(AZ$278,0)),2,FALSE()),(SUMIFS(Extrato!$C:$C,Extrato!$A:$A,""&lt;=""&amp;HLOOKUP(AZ$278,dds!$2:$4,3,FALSE()),Extrato!$B:$B,'Cadastro e Hi"&amp;"stórico'!$A304)-SUMIFS(Extrato!$H:$H,Extrato!$F:$F,""&lt;=""&amp;HLOOKUP(AZ$278,dds!$2:$4,3,FALSE()),Extrato!$G:$G,'Cadastro e Histórico'!$A304))*AZ141)))"),0.0)</f>
        <v>0</v>
      </c>
      <c r="BA304" s="448">
        <f>IFERROR(__xludf.DUMMYFUNCTION("ARRAYFORMULA(IF(OR($A304="""",$A304=0),0,IF(TODAY()&gt;EOMONTH(BA$278,0),HLOOKUP(""Close"",GOOGLEFINANCE($A304,""price"",EOMONTH(BA$278,0)),2,FALSE()),(SUMIFS(Extrato!$C:$C,Extrato!$A:$A,""&lt;=""&amp;HLOOKUP(BA$278,dds!$2:$4,3,FALSE()),Extrato!$B:$B,'Cadastro e Hi"&amp;"stórico'!$A304)-SUMIFS(Extrato!$H:$H,Extrato!$F:$F,""&lt;=""&amp;HLOOKUP(BA$278,dds!$2:$4,3,FALSE()),Extrato!$G:$G,'Cadastro e Histórico'!$A304))*BA141)))"),0.0)</f>
        <v>0</v>
      </c>
      <c r="BB304" s="448">
        <f>IFERROR(__xludf.DUMMYFUNCTION("ARRAYFORMULA(IF(OR($A304="""",$A304=0),0,IF(TODAY()&gt;EOMONTH(BB$278,0),HLOOKUP(""Close"",GOOGLEFINANCE($A304,""price"",EOMONTH(BB$278,0)),2,FALSE()),(SUMIFS(Extrato!$C:$C,Extrato!$A:$A,""&lt;=""&amp;HLOOKUP(BB$278,dds!$2:$4,3,FALSE()),Extrato!$B:$B,'Cadastro e Hi"&amp;"stórico'!$A304)-SUMIFS(Extrato!$H:$H,Extrato!$F:$F,""&lt;=""&amp;HLOOKUP(BB$278,dds!$2:$4,3,FALSE()),Extrato!$G:$G,'Cadastro e Histórico'!$A304))*BB141)))"),0.0)</f>
        <v>0</v>
      </c>
      <c r="BC304" s="448">
        <f>IFERROR(__xludf.DUMMYFUNCTION("ARRAYFORMULA(IF(OR($A304="""",$A304=0),0,IF(TODAY()&gt;EOMONTH(BC$278,0),HLOOKUP(""Close"",GOOGLEFINANCE($A304,""price"",EOMONTH(BC$278,0)),2,FALSE()),(SUMIFS(Extrato!$C:$C,Extrato!$A:$A,""&lt;=""&amp;HLOOKUP(BC$278,dds!$2:$4,3,FALSE()),Extrato!$B:$B,'Cadastro e Hi"&amp;"stórico'!$A304)-SUMIFS(Extrato!$H:$H,Extrato!$F:$F,""&lt;=""&amp;HLOOKUP(BC$278,dds!$2:$4,3,FALSE()),Extrato!$G:$G,'Cadastro e Histórico'!$A304))*BC141)))"),0.0)</f>
        <v>0</v>
      </c>
      <c r="BD304" s="448">
        <f>IFERROR(__xludf.DUMMYFUNCTION("ARRAYFORMULA(IF(OR($A304="""",$A304=0),0,IF(TODAY()&gt;EOMONTH(BD$278,0),HLOOKUP(""Close"",GOOGLEFINANCE($A304,""price"",EOMONTH(BD$278,0)),2,FALSE()),(SUMIFS(Extrato!$C:$C,Extrato!$A:$A,""&lt;=""&amp;HLOOKUP(BD$278,dds!$2:$4,3,FALSE()),Extrato!$B:$B,'Cadastro e Hi"&amp;"stórico'!$A304)-SUMIFS(Extrato!$H:$H,Extrato!$F:$F,""&lt;=""&amp;HLOOKUP(BD$278,dds!$2:$4,3,FALSE()),Extrato!$G:$G,'Cadastro e Histórico'!$A304))*BD141)))"),0.0)</f>
        <v>0</v>
      </c>
      <c r="BE304" s="448">
        <f>IFERROR(__xludf.DUMMYFUNCTION("ARRAYFORMULA(IF(OR($A304="""",$A304=0),0,IF(TODAY()&gt;EOMONTH(BE$278,0),HLOOKUP(""Close"",GOOGLEFINANCE($A304,""price"",EOMONTH(BE$278,0)),2,FALSE()),(SUMIFS(Extrato!$C:$C,Extrato!$A:$A,""&lt;=""&amp;HLOOKUP(BE$278,dds!$2:$4,3,FALSE()),Extrato!$B:$B,'Cadastro e Hi"&amp;"stórico'!$A304)-SUMIFS(Extrato!$H:$H,Extrato!$F:$F,""&lt;=""&amp;HLOOKUP(BE$278,dds!$2:$4,3,FALSE()),Extrato!$G:$G,'Cadastro e Histórico'!$A304))*BE141)))"),0.0)</f>
        <v>0</v>
      </c>
      <c r="BF304" s="448">
        <f>IFERROR(__xludf.DUMMYFUNCTION("ARRAYFORMULA(IF(OR($A304="""",$A304=0),0,IF(TODAY()&gt;EOMONTH(BF$278,0),HLOOKUP(""Close"",GOOGLEFINANCE($A304,""price"",EOMONTH(BF$278,0)),2,FALSE()),(SUMIFS(Extrato!$C:$C,Extrato!$A:$A,""&lt;=""&amp;HLOOKUP(BF$278,dds!$2:$4,3,FALSE()),Extrato!$B:$B,'Cadastro e Hi"&amp;"stórico'!$A304)-SUMIFS(Extrato!$H:$H,Extrato!$F:$F,""&lt;=""&amp;HLOOKUP(BF$278,dds!$2:$4,3,FALSE()),Extrato!$G:$G,'Cadastro e Histórico'!$A304))*BF141)))"),0.0)</f>
        <v>0</v>
      </c>
      <c r="BG304" s="448">
        <f>IFERROR(__xludf.DUMMYFUNCTION("ARRAYFORMULA(IF(OR($A304="""",$A304=0),0,IF(TODAY()&gt;EOMONTH(BG$278,0),HLOOKUP(""Close"",GOOGLEFINANCE($A304,""price"",EOMONTH(BG$278,0)),2,FALSE()),(SUMIFS(Extrato!$C:$C,Extrato!$A:$A,""&lt;=""&amp;HLOOKUP(BG$278,dds!$2:$4,3,FALSE()),Extrato!$B:$B,'Cadastro e Hi"&amp;"stórico'!$A304)-SUMIFS(Extrato!$H:$H,Extrato!$F:$F,""&lt;=""&amp;HLOOKUP(BG$278,dds!$2:$4,3,FALSE()),Extrato!$G:$G,'Cadastro e Histórico'!$A304))*BG141)))"),0.0)</f>
        <v>0</v>
      </c>
      <c r="BH304" s="448">
        <f>IFERROR(__xludf.DUMMYFUNCTION("ARRAYFORMULA(IF(OR($A304="""",$A304=0),0,IF(TODAY()&gt;EOMONTH(BH$278,0),HLOOKUP(""Close"",GOOGLEFINANCE($A304,""price"",EOMONTH(BH$278,0)),2,FALSE()),(SUMIFS(Extrato!$C:$C,Extrato!$A:$A,""&lt;=""&amp;HLOOKUP(BH$278,dds!$2:$4,3,FALSE()),Extrato!$B:$B,'Cadastro e Hi"&amp;"stórico'!$A304)-SUMIFS(Extrato!$H:$H,Extrato!$F:$F,""&lt;=""&amp;HLOOKUP(BH$278,dds!$2:$4,3,FALSE()),Extrato!$G:$G,'Cadastro e Histórico'!$A304))*BH141)))"),0.0)</f>
        <v>0</v>
      </c>
      <c r="BI304" s="448">
        <f>IFERROR(__xludf.DUMMYFUNCTION("ARRAYFORMULA(IF(OR($A304="""",$A304=0),0,IF(TODAY()&gt;EOMONTH(BI$278,0),HLOOKUP(""Close"",GOOGLEFINANCE($A304,""price"",EOMONTH(BI$278,0)),2,FALSE()),(SUMIFS(Extrato!$C:$C,Extrato!$A:$A,""&lt;=""&amp;HLOOKUP(BI$278,dds!$2:$4,3,FALSE()),Extrato!$B:$B,'Cadastro e Hi"&amp;"stórico'!$A304)-SUMIFS(Extrato!$H:$H,Extrato!$F:$F,""&lt;=""&amp;HLOOKUP(BI$278,dds!$2:$4,3,FALSE()),Extrato!$G:$G,'Cadastro e Histórico'!$A304))*BI141)))"),0.0)</f>
        <v>0</v>
      </c>
      <c r="BJ304" s="448">
        <f>IFERROR(__xludf.DUMMYFUNCTION("ARRAYFORMULA(IF(OR($A304="""",$A304=0),0,IF(TODAY()&gt;EOMONTH(BJ$278,0),HLOOKUP(""Close"",GOOGLEFINANCE($A304,""price"",EOMONTH(BJ$278,0)),2,FALSE()),(SUMIFS(Extrato!$C:$C,Extrato!$A:$A,""&lt;=""&amp;HLOOKUP(BJ$278,dds!$2:$4,3,FALSE()),Extrato!$B:$B,'Cadastro e Hi"&amp;"stórico'!$A304)-SUMIFS(Extrato!$H:$H,Extrato!$F:$F,""&lt;=""&amp;HLOOKUP(BJ$278,dds!$2:$4,3,FALSE()),Extrato!$G:$G,'Cadastro e Histórico'!$A304))*BJ141)))"),0.0)</f>
        <v>0</v>
      </c>
      <c r="BK304" s="448">
        <f>IFERROR(__xludf.DUMMYFUNCTION("ARRAYFORMULA(IF(OR($A304="""",$A304=0),0,IF(TODAY()&gt;EOMONTH(BK$278,0),HLOOKUP(""Close"",GOOGLEFINANCE($A304,""price"",EOMONTH(BK$278,0)),2,FALSE()),(SUMIFS(Extrato!$C:$C,Extrato!$A:$A,""&lt;=""&amp;HLOOKUP(BK$278,dds!$2:$4,3,FALSE()),Extrato!$B:$B,'Cadastro e Hi"&amp;"stórico'!$A304)-SUMIFS(Extrato!$H:$H,Extrato!$F:$F,""&lt;=""&amp;HLOOKUP(BK$278,dds!$2:$4,3,FALSE()),Extrato!$G:$G,'Cadastro e Histórico'!$A304))*BK141)))"),0.0)</f>
        <v>0</v>
      </c>
      <c r="BL304" s="448">
        <f>IFERROR(__xludf.DUMMYFUNCTION("ARRAYFORMULA(IF(OR($A304="""",$A304=0),0,IF(TODAY()&gt;EOMONTH(BL$278,0),HLOOKUP(""Close"",GOOGLEFINANCE($A304,""price"",EOMONTH(BL$278,0)),2,FALSE()),(SUMIFS(Extrato!$C:$C,Extrato!$A:$A,""&lt;=""&amp;HLOOKUP(BL$278,dds!$2:$4,3,FALSE()),Extrato!$B:$B,'Cadastro e Hi"&amp;"stórico'!$A304)-SUMIFS(Extrato!$H:$H,Extrato!$F:$F,""&lt;=""&amp;HLOOKUP(BL$278,dds!$2:$4,3,FALSE()),Extrato!$G:$G,'Cadastro e Histórico'!$A304))*BL141)))"),0.0)</f>
        <v>0</v>
      </c>
    </row>
    <row r="305" ht="14.25" customHeight="1">
      <c r="A305" s="450"/>
      <c r="B305" s="450"/>
      <c r="C305" s="440" t="str">
        <f t="shared" si="5"/>
        <v/>
      </c>
      <c r="D305" s="446"/>
      <c r="E305" s="448">
        <f>IFERROR(__xludf.DUMMYFUNCTION("ARRAYFORMULA(IF(OR($A305="""",$A305=0),0,IF(TODAY()&gt;EOMONTH(E$278,0),HLOOKUP(""Close"",GOOGLEFINANCE($A305,""price"",EOMONTH(E$278,0)),2,FALSE()),(SUMIFS(Extrato!$C:$C,Extrato!$A:$A,""&lt;=""&amp;HLOOKUP(E$278,dds!$2:$4,3,FALSE()),Extrato!$B:$B,'Cadastro e Histó"&amp;"rico'!$A305)-SUMIFS(Extrato!$H:$H,Extrato!$F:$F,""&lt;=""&amp;HLOOKUP(E$278,dds!$2:$4,3,FALSE()),Extrato!$G:$G,'Cadastro e Histórico'!$A305))*E142)))"),0.0)</f>
        <v>0</v>
      </c>
      <c r="F305" s="448">
        <f>IFERROR(__xludf.DUMMYFUNCTION("ARRAYFORMULA(IF(OR($A305="""",$A305=0),0,IF(TODAY()&gt;EOMONTH(F$278,0),HLOOKUP(""Close"",GOOGLEFINANCE($A305,""price"",EOMONTH(F$278,0)),2,FALSE()),(SUMIFS(Extrato!$C:$C,Extrato!$A:$A,""&lt;=""&amp;HLOOKUP(F$278,dds!$2:$4,3,FALSE()),Extrato!$B:$B,'Cadastro e Histó"&amp;"rico'!$A305)-SUMIFS(Extrato!$H:$H,Extrato!$F:$F,""&lt;=""&amp;HLOOKUP(F$278,dds!$2:$4,3,FALSE()),Extrato!$G:$G,'Cadastro e Histórico'!$A305))*F142)))"),0.0)</f>
        <v>0</v>
      </c>
      <c r="G305" s="448">
        <f>IFERROR(__xludf.DUMMYFUNCTION("ARRAYFORMULA(IF(OR($A305="""",$A305=0),0,IF(TODAY()&gt;EOMONTH(G$278,0),HLOOKUP(""Close"",GOOGLEFINANCE($A305,""price"",EOMONTH(G$278,0)),2,FALSE()),(SUMIFS(Extrato!$C:$C,Extrato!$A:$A,""&lt;=""&amp;HLOOKUP(G$278,dds!$2:$4,3,FALSE()),Extrato!$B:$B,'Cadastro e Histó"&amp;"rico'!$A305)-SUMIFS(Extrato!$H:$H,Extrato!$F:$F,""&lt;=""&amp;HLOOKUP(G$278,dds!$2:$4,3,FALSE()),Extrato!$G:$G,'Cadastro e Histórico'!$A305))*G142)))"),0.0)</f>
        <v>0</v>
      </c>
      <c r="H305" s="448">
        <f>IFERROR(__xludf.DUMMYFUNCTION("ARRAYFORMULA(IF(OR($A305="""",$A305=0),0,IF(TODAY()&gt;EOMONTH(H$278,0),HLOOKUP(""Close"",GOOGLEFINANCE($A305,""price"",EOMONTH(H$278,0)),2,FALSE()),(SUMIFS(Extrato!$C:$C,Extrato!$A:$A,""&lt;=""&amp;HLOOKUP(H$278,dds!$2:$4,3,FALSE()),Extrato!$B:$B,'Cadastro e Histó"&amp;"rico'!$A305)-SUMIFS(Extrato!$H:$H,Extrato!$F:$F,""&lt;=""&amp;HLOOKUP(H$278,dds!$2:$4,3,FALSE()),Extrato!$G:$G,'Cadastro e Histórico'!$A305))*H142)))"),0.0)</f>
        <v>0</v>
      </c>
      <c r="I305" s="448">
        <f>IFERROR(__xludf.DUMMYFUNCTION("ARRAYFORMULA(IF(OR($A305="""",$A305=0),0,IF(TODAY()&gt;EOMONTH(I$278,0),HLOOKUP(""Close"",GOOGLEFINANCE($A305,""price"",EOMONTH(I$278,0)),2,FALSE()),(SUMIFS(Extrato!$C:$C,Extrato!$A:$A,""&lt;=""&amp;HLOOKUP(I$278,dds!$2:$4,3,FALSE()),Extrato!$B:$B,'Cadastro e Histó"&amp;"rico'!$A305)-SUMIFS(Extrato!$H:$H,Extrato!$F:$F,""&lt;=""&amp;HLOOKUP(I$278,dds!$2:$4,3,FALSE()),Extrato!$G:$G,'Cadastro e Histórico'!$A305))*I142)))"),0.0)</f>
        <v>0</v>
      </c>
      <c r="J305" s="448">
        <f>IFERROR(__xludf.DUMMYFUNCTION("ARRAYFORMULA(IF(OR($A305="""",$A305=0),0,IF(TODAY()&gt;EOMONTH(J$278,0),HLOOKUP(""Close"",GOOGLEFINANCE($A305,""price"",EOMONTH(J$278,0)),2,FALSE()),(SUMIFS(Extrato!$C:$C,Extrato!$A:$A,""&lt;=""&amp;HLOOKUP(J$278,dds!$2:$4,3,FALSE()),Extrato!$B:$B,'Cadastro e Histó"&amp;"rico'!$A305)-SUMIFS(Extrato!$H:$H,Extrato!$F:$F,""&lt;=""&amp;HLOOKUP(J$278,dds!$2:$4,3,FALSE()),Extrato!$G:$G,'Cadastro e Histórico'!$A305))*J142)))"),0.0)</f>
        <v>0</v>
      </c>
      <c r="K305" s="448">
        <f>IFERROR(__xludf.DUMMYFUNCTION("ARRAYFORMULA(IF(OR($A305="""",$A305=0),0,IF(TODAY()&gt;EOMONTH(K$278,0),HLOOKUP(""Close"",GOOGLEFINANCE($A305,""price"",EOMONTH(K$278,0)),2,FALSE()),(SUMIFS(Extrato!$C:$C,Extrato!$A:$A,""&lt;=""&amp;HLOOKUP(K$278,dds!$2:$4,3,FALSE()),Extrato!$B:$B,'Cadastro e Histó"&amp;"rico'!$A305)-SUMIFS(Extrato!$H:$H,Extrato!$F:$F,""&lt;=""&amp;HLOOKUP(K$278,dds!$2:$4,3,FALSE()),Extrato!$G:$G,'Cadastro e Histórico'!$A305))*K142)))"),0.0)</f>
        <v>0</v>
      </c>
      <c r="L305" s="448">
        <f>IFERROR(__xludf.DUMMYFUNCTION("ARRAYFORMULA(IF(OR($A305="""",$A305=0),0,IF(TODAY()&gt;EOMONTH(L$278,0),HLOOKUP(""Close"",GOOGLEFINANCE($A305,""price"",EOMONTH(L$278,0)),2,FALSE()),(SUMIFS(Extrato!$C:$C,Extrato!$A:$A,""&lt;=""&amp;HLOOKUP(L$278,dds!$2:$4,3,FALSE()),Extrato!$B:$B,'Cadastro e Histó"&amp;"rico'!$A305)-SUMIFS(Extrato!$H:$H,Extrato!$F:$F,""&lt;=""&amp;HLOOKUP(L$278,dds!$2:$4,3,FALSE()),Extrato!$G:$G,'Cadastro e Histórico'!$A305))*L142)))"),0.0)</f>
        <v>0</v>
      </c>
      <c r="M305" s="448">
        <f>IFERROR(__xludf.DUMMYFUNCTION("ARRAYFORMULA(IF(OR($A305="""",$A305=0),0,IF(TODAY()&gt;EOMONTH(M$278,0),HLOOKUP(""Close"",GOOGLEFINANCE($A305,""price"",EOMONTH(M$278,0)),2,FALSE()),(SUMIFS(Extrato!$C:$C,Extrato!$A:$A,""&lt;=""&amp;HLOOKUP(M$278,dds!$2:$4,3,FALSE()),Extrato!$B:$B,'Cadastro e Histó"&amp;"rico'!$A305)-SUMIFS(Extrato!$H:$H,Extrato!$F:$F,""&lt;=""&amp;HLOOKUP(M$278,dds!$2:$4,3,FALSE()),Extrato!$G:$G,'Cadastro e Histórico'!$A305))*M142)))"),0.0)</f>
        <v>0</v>
      </c>
      <c r="N305" s="448">
        <f>IFERROR(__xludf.DUMMYFUNCTION("ARRAYFORMULA(IF(OR($A305="""",$A305=0),0,IF(TODAY()&gt;EOMONTH(N$278,0),HLOOKUP(""Close"",GOOGLEFINANCE($A305,""price"",EOMONTH(N$278,0)),2,FALSE()),(SUMIFS(Extrato!$C:$C,Extrato!$A:$A,""&lt;=""&amp;HLOOKUP(N$278,dds!$2:$4,3,FALSE()),Extrato!$B:$B,'Cadastro e Histó"&amp;"rico'!$A305)-SUMIFS(Extrato!$H:$H,Extrato!$F:$F,""&lt;=""&amp;HLOOKUP(N$278,dds!$2:$4,3,FALSE()),Extrato!$G:$G,'Cadastro e Histórico'!$A305))*N142)))"),0.0)</f>
        <v>0</v>
      </c>
      <c r="O305" s="448">
        <f>IFERROR(__xludf.DUMMYFUNCTION("ARRAYFORMULA(IF(OR($A305="""",$A305=0),0,IF(TODAY()&gt;EOMONTH(O$278,0),HLOOKUP(""Close"",GOOGLEFINANCE($A305,""price"",EOMONTH(O$278,0)),2,FALSE()),(SUMIFS(Extrato!$C:$C,Extrato!$A:$A,""&lt;=""&amp;HLOOKUP(O$278,dds!$2:$4,3,FALSE()),Extrato!$B:$B,'Cadastro e Histó"&amp;"rico'!$A305)-SUMIFS(Extrato!$H:$H,Extrato!$F:$F,""&lt;=""&amp;HLOOKUP(O$278,dds!$2:$4,3,FALSE()),Extrato!$G:$G,'Cadastro e Histórico'!$A305))*O142)))"),0.0)</f>
        <v>0</v>
      </c>
      <c r="P305" s="448">
        <f>IFERROR(__xludf.DUMMYFUNCTION("ARRAYFORMULA(IF(OR($A305="""",$A305=0),0,IF(TODAY()&gt;EOMONTH(P$278,0),HLOOKUP(""Close"",GOOGLEFINANCE($A305,""price"",EOMONTH(P$278,0)),2,FALSE()),(SUMIFS(Extrato!$C:$C,Extrato!$A:$A,""&lt;=""&amp;HLOOKUP(P$278,dds!$2:$4,3,FALSE()),Extrato!$B:$B,'Cadastro e Histó"&amp;"rico'!$A305)-SUMIFS(Extrato!$H:$H,Extrato!$F:$F,""&lt;=""&amp;HLOOKUP(P$278,dds!$2:$4,3,FALSE()),Extrato!$G:$G,'Cadastro e Histórico'!$A305))*P142)))"),0.0)</f>
        <v>0</v>
      </c>
      <c r="Q305" s="448">
        <f>IFERROR(__xludf.DUMMYFUNCTION("ARRAYFORMULA(IF(OR($A305="""",$A305=0),0,IF(TODAY()&gt;EOMONTH(Q$278,0),HLOOKUP(""Close"",GOOGLEFINANCE($A305,""price"",EOMONTH(Q$278,0)),2,FALSE()),(SUMIFS(Extrato!$C:$C,Extrato!$A:$A,""&lt;=""&amp;HLOOKUP(Q$278,dds!$2:$4,3,FALSE()),Extrato!$B:$B,'Cadastro e Histó"&amp;"rico'!$A305)-SUMIFS(Extrato!$H:$H,Extrato!$F:$F,""&lt;=""&amp;HLOOKUP(Q$278,dds!$2:$4,3,FALSE()),Extrato!$G:$G,'Cadastro e Histórico'!$A305))*Q142)))"),0.0)</f>
        <v>0</v>
      </c>
      <c r="R305" s="448">
        <f>IFERROR(__xludf.DUMMYFUNCTION("ARRAYFORMULA(IF(OR($A305="""",$A305=0),0,IF(TODAY()&gt;EOMONTH(R$278,0),HLOOKUP(""Close"",GOOGLEFINANCE($A305,""price"",EOMONTH(R$278,0)),2,FALSE()),(SUMIFS(Extrato!$C:$C,Extrato!$A:$A,""&lt;=""&amp;HLOOKUP(R$278,dds!$2:$4,3,FALSE()),Extrato!$B:$B,'Cadastro e Histó"&amp;"rico'!$A305)-SUMIFS(Extrato!$H:$H,Extrato!$F:$F,""&lt;=""&amp;HLOOKUP(R$278,dds!$2:$4,3,FALSE()),Extrato!$G:$G,'Cadastro e Histórico'!$A305))*R142)))"),0.0)</f>
        <v>0</v>
      </c>
      <c r="S305" s="448">
        <f>IFERROR(__xludf.DUMMYFUNCTION("ARRAYFORMULA(IF(OR($A305="""",$A305=0),0,IF(TODAY()&gt;EOMONTH(S$278,0),HLOOKUP(""Close"",GOOGLEFINANCE($A305,""price"",EOMONTH(S$278,0)),2,FALSE()),(SUMIFS(Extrato!$C:$C,Extrato!$A:$A,""&lt;=""&amp;HLOOKUP(S$278,dds!$2:$4,3,FALSE()),Extrato!$B:$B,'Cadastro e Histó"&amp;"rico'!$A305)-SUMIFS(Extrato!$H:$H,Extrato!$F:$F,""&lt;=""&amp;HLOOKUP(S$278,dds!$2:$4,3,FALSE()),Extrato!$G:$G,'Cadastro e Histórico'!$A305))*S142)))"),0.0)</f>
        <v>0</v>
      </c>
      <c r="T305" s="448">
        <f>IFERROR(__xludf.DUMMYFUNCTION("ARRAYFORMULA(IF(OR($A305="""",$A305=0),0,IF(TODAY()&gt;EOMONTH(T$278,0),HLOOKUP(""Close"",GOOGLEFINANCE($A305,""price"",EOMONTH(T$278,0)),2,FALSE()),(SUMIFS(Extrato!$C:$C,Extrato!$A:$A,""&lt;=""&amp;HLOOKUP(T$278,dds!$2:$4,3,FALSE()),Extrato!$B:$B,'Cadastro e Histó"&amp;"rico'!$A305)-SUMIFS(Extrato!$H:$H,Extrato!$F:$F,""&lt;=""&amp;HLOOKUP(T$278,dds!$2:$4,3,FALSE()),Extrato!$G:$G,'Cadastro e Histórico'!$A305))*T142)))"),0.0)</f>
        <v>0</v>
      </c>
      <c r="U305" s="448">
        <f>IFERROR(__xludf.DUMMYFUNCTION("ARRAYFORMULA(IF(OR($A305="""",$A305=0),0,IF(TODAY()&gt;EOMONTH(U$278,0),HLOOKUP(""Close"",GOOGLEFINANCE($A305,""price"",EOMONTH(U$278,0)),2,FALSE()),(SUMIFS(Extrato!$C:$C,Extrato!$A:$A,""&lt;=""&amp;HLOOKUP(U$278,dds!$2:$4,3,FALSE()),Extrato!$B:$B,'Cadastro e Histó"&amp;"rico'!$A305)-SUMIFS(Extrato!$H:$H,Extrato!$F:$F,""&lt;=""&amp;HLOOKUP(U$278,dds!$2:$4,3,FALSE()),Extrato!$G:$G,'Cadastro e Histórico'!$A305))*U142)))"),0.0)</f>
        <v>0</v>
      </c>
      <c r="V305" s="448">
        <f>IFERROR(__xludf.DUMMYFUNCTION("ARRAYFORMULA(IF(OR($A305="""",$A305=0),0,IF(TODAY()&gt;EOMONTH(V$278,0),HLOOKUP(""Close"",GOOGLEFINANCE($A305,""price"",EOMONTH(V$278,0)),2,FALSE()),(SUMIFS(Extrato!$C:$C,Extrato!$A:$A,""&lt;=""&amp;HLOOKUP(V$278,dds!$2:$4,3,FALSE()),Extrato!$B:$B,'Cadastro e Histó"&amp;"rico'!$A305)-SUMIFS(Extrato!$H:$H,Extrato!$F:$F,""&lt;=""&amp;HLOOKUP(V$278,dds!$2:$4,3,FALSE()),Extrato!$G:$G,'Cadastro e Histórico'!$A305))*V142)))"),0.0)</f>
        <v>0</v>
      </c>
      <c r="W305" s="448">
        <f>IFERROR(__xludf.DUMMYFUNCTION("ARRAYFORMULA(IF(OR($A305="""",$A305=0),0,IF(TODAY()&gt;EOMONTH(W$278,0),HLOOKUP(""Close"",GOOGLEFINANCE($A305,""price"",EOMONTH(W$278,0)),2,FALSE()),(SUMIFS(Extrato!$C:$C,Extrato!$A:$A,""&lt;=""&amp;HLOOKUP(W$278,dds!$2:$4,3,FALSE()),Extrato!$B:$B,'Cadastro e Histó"&amp;"rico'!$A305)-SUMIFS(Extrato!$H:$H,Extrato!$F:$F,""&lt;=""&amp;HLOOKUP(W$278,dds!$2:$4,3,FALSE()),Extrato!$G:$G,'Cadastro e Histórico'!$A305))*W142)))"),0.0)</f>
        <v>0</v>
      </c>
      <c r="X305" s="448">
        <f>IFERROR(__xludf.DUMMYFUNCTION("ARRAYFORMULA(IF(OR($A305="""",$A305=0),0,IF(TODAY()&gt;EOMONTH(X$278,0),HLOOKUP(""Close"",GOOGLEFINANCE($A305,""price"",EOMONTH(X$278,0)),2,FALSE()),(SUMIFS(Extrato!$C:$C,Extrato!$A:$A,""&lt;=""&amp;HLOOKUP(X$278,dds!$2:$4,3,FALSE()),Extrato!$B:$B,'Cadastro e Histó"&amp;"rico'!$A305)-SUMIFS(Extrato!$H:$H,Extrato!$F:$F,""&lt;=""&amp;HLOOKUP(X$278,dds!$2:$4,3,FALSE()),Extrato!$G:$G,'Cadastro e Histórico'!$A305))*X142)))"),0.0)</f>
        <v>0</v>
      </c>
      <c r="Y305" s="448">
        <f>IFERROR(__xludf.DUMMYFUNCTION("ARRAYFORMULA(IF(OR($A305="""",$A305=0),0,IF(TODAY()&gt;EOMONTH(Y$278,0),HLOOKUP(""Close"",GOOGLEFINANCE($A305,""price"",EOMONTH(Y$278,0)),2,FALSE()),(SUMIFS(Extrato!$C:$C,Extrato!$A:$A,""&lt;=""&amp;HLOOKUP(Y$278,dds!$2:$4,3,FALSE()),Extrato!$B:$B,'Cadastro e Histó"&amp;"rico'!$A305)-SUMIFS(Extrato!$H:$H,Extrato!$F:$F,""&lt;=""&amp;HLOOKUP(Y$278,dds!$2:$4,3,FALSE()),Extrato!$G:$G,'Cadastro e Histórico'!$A305))*Y142)))"),0.0)</f>
        <v>0</v>
      </c>
      <c r="Z305" s="448">
        <f>IFERROR(__xludf.DUMMYFUNCTION("ARRAYFORMULA(IF(OR($A305="""",$A305=0),0,IF(TODAY()&gt;EOMONTH(Z$278,0),HLOOKUP(""Close"",GOOGLEFINANCE($A305,""price"",EOMONTH(Z$278,0)),2,FALSE()),(SUMIFS(Extrato!$C:$C,Extrato!$A:$A,""&lt;=""&amp;HLOOKUP(Z$278,dds!$2:$4,3,FALSE()),Extrato!$B:$B,'Cadastro e Histó"&amp;"rico'!$A305)-SUMIFS(Extrato!$H:$H,Extrato!$F:$F,""&lt;=""&amp;HLOOKUP(Z$278,dds!$2:$4,3,FALSE()),Extrato!$G:$G,'Cadastro e Histórico'!$A305))*Z142)))"),0.0)</f>
        <v>0</v>
      </c>
      <c r="AA305" s="448">
        <f>IFERROR(__xludf.DUMMYFUNCTION("ARRAYFORMULA(IF(OR($A305="""",$A305=0),0,IF(TODAY()&gt;EOMONTH(AA$278,0),HLOOKUP(""Close"",GOOGLEFINANCE($A305,""price"",EOMONTH(AA$278,0)),2,FALSE()),(SUMIFS(Extrato!$C:$C,Extrato!$A:$A,""&lt;=""&amp;HLOOKUP(AA$278,dds!$2:$4,3,FALSE()),Extrato!$B:$B,'Cadastro e Hi"&amp;"stórico'!$A305)-SUMIFS(Extrato!$H:$H,Extrato!$F:$F,""&lt;=""&amp;HLOOKUP(AA$278,dds!$2:$4,3,FALSE()),Extrato!$G:$G,'Cadastro e Histórico'!$A305))*AA142)))"),0.0)</f>
        <v>0</v>
      </c>
      <c r="AB305" s="448">
        <f>IFERROR(__xludf.DUMMYFUNCTION("ARRAYFORMULA(IF(OR($A305="""",$A305=0),0,IF(TODAY()&gt;EOMONTH(AB$278,0),HLOOKUP(""Close"",GOOGLEFINANCE($A305,""price"",EOMONTH(AB$278,0)),2,FALSE()),(SUMIFS(Extrato!$C:$C,Extrato!$A:$A,""&lt;=""&amp;HLOOKUP(AB$278,dds!$2:$4,3,FALSE()),Extrato!$B:$B,'Cadastro e Hi"&amp;"stórico'!$A305)-SUMIFS(Extrato!$H:$H,Extrato!$F:$F,""&lt;=""&amp;HLOOKUP(AB$278,dds!$2:$4,3,FALSE()),Extrato!$G:$G,'Cadastro e Histórico'!$A305))*AB142)))"),0.0)</f>
        <v>0</v>
      </c>
      <c r="AC305" s="448">
        <f>IFERROR(__xludf.DUMMYFUNCTION("ARRAYFORMULA(IF(OR($A305="""",$A305=0),0,IF(TODAY()&gt;EOMONTH(AC$278,0),HLOOKUP(""Close"",GOOGLEFINANCE($A305,""price"",EOMONTH(AC$278,0)),2,FALSE()),(SUMIFS(Extrato!$C:$C,Extrato!$A:$A,""&lt;=""&amp;HLOOKUP(AC$278,dds!$2:$4,3,FALSE()),Extrato!$B:$B,'Cadastro e Hi"&amp;"stórico'!$A305)-SUMIFS(Extrato!$H:$H,Extrato!$F:$F,""&lt;=""&amp;HLOOKUP(AC$278,dds!$2:$4,3,FALSE()),Extrato!$G:$G,'Cadastro e Histórico'!$A305))*AC142)))"),0.0)</f>
        <v>0</v>
      </c>
      <c r="AD305" s="448">
        <f>IFERROR(__xludf.DUMMYFUNCTION("ARRAYFORMULA(IF(OR($A305="""",$A305=0),0,IF(TODAY()&gt;EOMONTH(AD$278,0),HLOOKUP(""Close"",GOOGLEFINANCE($A305,""price"",EOMONTH(AD$278,0)),2,FALSE()),(SUMIFS(Extrato!$C:$C,Extrato!$A:$A,""&lt;=""&amp;HLOOKUP(AD$278,dds!$2:$4,3,FALSE()),Extrato!$B:$B,'Cadastro e Hi"&amp;"stórico'!$A305)-SUMIFS(Extrato!$H:$H,Extrato!$F:$F,""&lt;=""&amp;HLOOKUP(AD$278,dds!$2:$4,3,FALSE()),Extrato!$G:$G,'Cadastro e Histórico'!$A305))*AD142)))"),0.0)</f>
        <v>0</v>
      </c>
      <c r="AE305" s="448">
        <f>IFERROR(__xludf.DUMMYFUNCTION("ARRAYFORMULA(IF(OR($A305="""",$A305=0),0,IF(TODAY()&gt;EOMONTH(AE$278,0),HLOOKUP(""Close"",GOOGLEFINANCE($A305,""price"",EOMONTH(AE$278,0)),2,FALSE()),(SUMIFS(Extrato!$C:$C,Extrato!$A:$A,""&lt;=""&amp;HLOOKUP(AE$278,dds!$2:$4,3,FALSE()),Extrato!$B:$B,'Cadastro e Hi"&amp;"stórico'!$A305)-SUMIFS(Extrato!$H:$H,Extrato!$F:$F,""&lt;=""&amp;HLOOKUP(AE$278,dds!$2:$4,3,FALSE()),Extrato!$G:$G,'Cadastro e Histórico'!$A305))*AE142)))"),0.0)</f>
        <v>0</v>
      </c>
      <c r="AF305" s="448">
        <f>IFERROR(__xludf.DUMMYFUNCTION("ARRAYFORMULA(IF(OR($A305="""",$A305=0),0,IF(TODAY()&gt;EOMONTH(AF$278,0),HLOOKUP(""Close"",GOOGLEFINANCE($A305,""price"",EOMONTH(AF$278,0)),2,FALSE()),(SUMIFS(Extrato!$C:$C,Extrato!$A:$A,""&lt;=""&amp;HLOOKUP(AF$278,dds!$2:$4,3,FALSE()),Extrato!$B:$B,'Cadastro e Hi"&amp;"stórico'!$A305)-SUMIFS(Extrato!$H:$H,Extrato!$F:$F,""&lt;=""&amp;HLOOKUP(AF$278,dds!$2:$4,3,FALSE()),Extrato!$G:$G,'Cadastro e Histórico'!$A305))*AF142)))"),0.0)</f>
        <v>0</v>
      </c>
      <c r="AG305" s="448">
        <f>IFERROR(__xludf.DUMMYFUNCTION("ARRAYFORMULA(IF(OR($A305="""",$A305=0),0,IF(TODAY()&gt;EOMONTH(AG$278,0),HLOOKUP(""Close"",GOOGLEFINANCE($A305,""price"",EOMONTH(AG$278,0)),2,FALSE()),(SUMIFS(Extrato!$C:$C,Extrato!$A:$A,""&lt;=""&amp;HLOOKUP(AG$278,dds!$2:$4,3,FALSE()),Extrato!$B:$B,'Cadastro e Hi"&amp;"stórico'!$A305)-SUMIFS(Extrato!$H:$H,Extrato!$F:$F,""&lt;=""&amp;HLOOKUP(AG$278,dds!$2:$4,3,FALSE()),Extrato!$G:$G,'Cadastro e Histórico'!$A305))*AG142)))"),0.0)</f>
        <v>0</v>
      </c>
      <c r="AH305" s="448">
        <f>IFERROR(__xludf.DUMMYFUNCTION("ARRAYFORMULA(IF(OR($A305="""",$A305=0),0,IF(TODAY()&gt;EOMONTH(AH$278,0),HLOOKUP(""Close"",GOOGLEFINANCE($A305,""price"",EOMONTH(AH$278,0)),2,FALSE()),(SUMIFS(Extrato!$C:$C,Extrato!$A:$A,""&lt;=""&amp;HLOOKUP(AH$278,dds!$2:$4,3,FALSE()),Extrato!$B:$B,'Cadastro e Hi"&amp;"stórico'!$A305)-SUMIFS(Extrato!$H:$H,Extrato!$F:$F,""&lt;=""&amp;HLOOKUP(AH$278,dds!$2:$4,3,FALSE()),Extrato!$G:$G,'Cadastro e Histórico'!$A305))*AH142)))"),0.0)</f>
        <v>0</v>
      </c>
      <c r="AI305" s="448">
        <f>IFERROR(__xludf.DUMMYFUNCTION("ARRAYFORMULA(IF(OR($A305="""",$A305=0),0,IF(TODAY()&gt;EOMONTH(AI$278,0),HLOOKUP(""Close"",GOOGLEFINANCE($A305,""price"",EOMONTH(AI$278,0)),2,FALSE()),(SUMIFS(Extrato!$C:$C,Extrato!$A:$A,""&lt;=""&amp;HLOOKUP(AI$278,dds!$2:$4,3,FALSE()),Extrato!$B:$B,'Cadastro e Hi"&amp;"stórico'!$A305)-SUMIFS(Extrato!$H:$H,Extrato!$F:$F,""&lt;=""&amp;HLOOKUP(AI$278,dds!$2:$4,3,FALSE()),Extrato!$G:$G,'Cadastro e Histórico'!$A305))*AI142)))"),0.0)</f>
        <v>0</v>
      </c>
      <c r="AJ305" s="448">
        <f>IFERROR(__xludf.DUMMYFUNCTION("ARRAYFORMULA(IF(OR($A305="""",$A305=0),0,IF(TODAY()&gt;EOMONTH(AJ$278,0),HLOOKUP(""Close"",GOOGLEFINANCE($A305,""price"",EOMONTH(AJ$278,0)),2,FALSE()),(SUMIFS(Extrato!$C:$C,Extrato!$A:$A,""&lt;=""&amp;HLOOKUP(AJ$278,dds!$2:$4,3,FALSE()),Extrato!$B:$B,'Cadastro e Hi"&amp;"stórico'!$A305)-SUMIFS(Extrato!$H:$H,Extrato!$F:$F,""&lt;=""&amp;HLOOKUP(AJ$278,dds!$2:$4,3,FALSE()),Extrato!$G:$G,'Cadastro e Histórico'!$A305))*AJ142)))"),0.0)</f>
        <v>0</v>
      </c>
      <c r="AK305" s="448">
        <f>IFERROR(__xludf.DUMMYFUNCTION("ARRAYFORMULA(IF(OR($A305="""",$A305=0),0,IF(TODAY()&gt;EOMONTH(AK$278,0),HLOOKUP(""Close"",GOOGLEFINANCE($A305,""price"",EOMONTH(AK$278,0)),2,FALSE()),(SUMIFS(Extrato!$C:$C,Extrato!$A:$A,""&lt;=""&amp;HLOOKUP(AK$278,dds!$2:$4,3,FALSE()),Extrato!$B:$B,'Cadastro e Hi"&amp;"stórico'!$A305)-SUMIFS(Extrato!$H:$H,Extrato!$F:$F,""&lt;=""&amp;HLOOKUP(AK$278,dds!$2:$4,3,FALSE()),Extrato!$G:$G,'Cadastro e Histórico'!$A305))*AK142)))"),0.0)</f>
        <v>0</v>
      </c>
      <c r="AL305" s="448">
        <f>IFERROR(__xludf.DUMMYFUNCTION("ARRAYFORMULA(IF(OR($A305="""",$A305=0),0,IF(TODAY()&gt;EOMONTH(AL$278,0),HLOOKUP(""Close"",GOOGLEFINANCE($A305,""price"",EOMONTH(AL$278,0)),2,FALSE()),(SUMIFS(Extrato!$C:$C,Extrato!$A:$A,""&lt;=""&amp;HLOOKUP(AL$278,dds!$2:$4,3,FALSE()),Extrato!$B:$B,'Cadastro e Hi"&amp;"stórico'!$A305)-SUMIFS(Extrato!$H:$H,Extrato!$F:$F,""&lt;=""&amp;HLOOKUP(AL$278,dds!$2:$4,3,FALSE()),Extrato!$G:$G,'Cadastro e Histórico'!$A305))*AL142)))"),0.0)</f>
        <v>0</v>
      </c>
      <c r="AM305" s="448">
        <f>IFERROR(__xludf.DUMMYFUNCTION("ARRAYFORMULA(IF(OR($A305="""",$A305=0),0,IF(TODAY()&gt;EOMONTH(AM$278,0),HLOOKUP(""Close"",GOOGLEFINANCE($A305,""price"",EOMONTH(AM$278,0)),2,FALSE()),(SUMIFS(Extrato!$C:$C,Extrato!$A:$A,""&lt;=""&amp;HLOOKUP(AM$278,dds!$2:$4,3,FALSE()),Extrato!$B:$B,'Cadastro e Hi"&amp;"stórico'!$A305)-SUMIFS(Extrato!$H:$H,Extrato!$F:$F,""&lt;=""&amp;HLOOKUP(AM$278,dds!$2:$4,3,FALSE()),Extrato!$G:$G,'Cadastro e Histórico'!$A305))*AM142)))"),0.0)</f>
        <v>0</v>
      </c>
      <c r="AN305" s="448">
        <f>IFERROR(__xludf.DUMMYFUNCTION("ARRAYFORMULA(IF(OR($A305="""",$A305=0),0,IF(TODAY()&gt;EOMONTH(AN$278,0),HLOOKUP(""Close"",GOOGLEFINANCE($A305,""price"",EOMONTH(AN$278,0)),2,FALSE()),(SUMIFS(Extrato!$C:$C,Extrato!$A:$A,""&lt;=""&amp;HLOOKUP(AN$278,dds!$2:$4,3,FALSE()),Extrato!$B:$B,'Cadastro e Hi"&amp;"stórico'!$A305)-SUMIFS(Extrato!$H:$H,Extrato!$F:$F,""&lt;=""&amp;HLOOKUP(AN$278,dds!$2:$4,3,FALSE()),Extrato!$G:$G,'Cadastro e Histórico'!$A305))*AN142)))"),0.0)</f>
        <v>0</v>
      </c>
      <c r="AO305" s="448">
        <f>IFERROR(__xludf.DUMMYFUNCTION("ARRAYFORMULA(IF(OR($A305="""",$A305=0),0,IF(TODAY()&gt;EOMONTH(AO$278,0),HLOOKUP(""Close"",GOOGLEFINANCE($A305,""price"",EOMONTH(AO$278,0)),2,FALSE()),(SUMIFS(Extrato!$C:$C,Extrato!$A:$A,""&lt;=""&amp;HLOOKUP(AO$278,dds!$2:$4,3,FALSE()),Extrato!$B:$B,'Cadastro e Hi"&amp;"stórico'!$A305)-SUMIFS(Extrato!$H:$H,Extrato!$F:$F,""&lt;=""&amp;HLOOKUP(AO$278,dds!$2:$4,3,FALSE()),Extrato!$G:$G,'Cadastro e Histórico'!$A305))*AO142)))"),0.0)</f>
        <v>0</v>
      </c>
      <c r="AP305" s="448">
        <f>IFERROR(__xludf.DUMMYFUNCTION("ARRAYFORMULA(IF(OR($A305="""",$A305=0),0,IF(TODAY()&gt;EOMONTH(AP$278,0),HLOOKUP(""Close"",GOOGLEFINANCE($A305,""price"",EOMONTH(AP$278,0)),2,FALSE()),(SUMIFS(Extrato!$C:$C,Extrato!$A:$A,""&lt;=""&amp;HLOOKUP(AP$278,dds!$2:$4,3,FALSE()),Extrato!$B:$B,'Cadastro e Hi"&amp;"stórico'!$A305)-SUMIFS(Extrato!$H:$H,Extrato!$F:$F,""&lt;=""&amp;HLOOKUP(AP$278,dds!$2:$4,3,FALSE()),Extrato!$G:$G,'Cadastro e Histórico'!$A305))*AP142)))"),0.0)</f>
        <v>0</v>
      </c>
      <c r="AQ305" s="448">
        <f>IFERROR(__xludf.DUMMYFUNCTION("ARRAYFORMULA(IF(OR($A305="""",$A305=0),0,IF(TODAY()&gt;EOMONTH(AQ$278,0),HLOOKUP(""Close"",GOOGLEFINANCE($A305,""price"",EOMONTH(AQ$278,0)),2,FALSE()),(SUMIFS(Extrato!$C:$C,Extrato!$A:$A,""&lt;=""&amp;HLOOKUP(AQ$278,dds!$2:$4,3,FALSE()),Extrato!$B:$B,'Cadastro e Hi"&amp;"stórico'!$A305)-SUMIFS(Extrato!$H:$H,Extrato!$F:$F,""&lt;=""&amp;HLOOKUP(AQ$278,dds!$2:$4,3,FALSE()),Extrato!$G:$G,'Cadastro e Histórico'!$A305))*AQ142)))"),0.0)</f>
        <v>0</v>
      </c>
      <c r="AR305" s="448">
        <f>IFERROR(__xludf.DUMMYFUNCTION("ARRAYFORMULA(IF(OR($A305="""",$A305=0),0,IF(TODAY()&gt;EOMONTH(AR$278,0),HLOOKUP(""Close"",GOOGLEFINANCE($A305,""price"",EOMONTH(AR$278,0)),2,FALSE()),(SUMIFS(Extrato!$C:$C,Extrato!$A:$A,""&lt;=""&amp;HLOOKUP(AR$278,dds!$2:$4,3,FALSE()),Extrato!$B:$B,'Cadastro e Hi"&amp;"stórico'!$A305)-SUMIFS(Extrato!$H:$H,Extrato!$F:$F,""&lt;=""&amp;HLOOKUP(AR$278,dds!$2:$4,3,FALSE()),Extrato!$G:$G,'Cadastro e Histórico'!$A305))*AR142)))"),0.0)</f>
        <v>0</v>
      </c>
      <c r="AS305" s="448">
        <f>IFERROR(__xludf.DUMMYFUNCTION("ARRAYFORMULA(IF(OR($A305="""",$A305=0),0,IF(TODAY()&gt;EOMONTH(AS$278,0),HLOOKUP(""Close"",GOOGLEFINANCE($A305,""price"",EOMONTH(AS$278,0)),2,FALSE()),(SUMIFS(Extrato!$C:$C,Extrato!$A:$A,""&lt;=""&amp;HLOOKUP(AS$278,dds!$2:$4,3,FALSE()),Extrato!$B:$B,'Cadastro e Hi"&amp;"stórico'!$A305)-SUMIFS(Extrato!$H:$H,Extrato!$F:$F,""&lt;=""&amp;HLOOKUP(AS$278,dds!$2:$4,3,FALSE()),Extrato!$G:$G,'Cadastro e Histórico'!$A305))*AS142)))"),0.0)</f>
        <v>0</v>
      </c>
      <c r="AT305" s="448">
        <f>IFERROR(__xludf.DUMMYFUNCTION("ARRAYFORMULA(IF(OR($A305="""",$A305=0),0,IF(TODAY()&gt;EOMONTH(AT$278,0),HLOOKUP(""Close"",GOOGLEFINANCE($A305,""price"",EOMONTH(AT$278,0)),2,FALSE()),(SUMIFS(Extrato!$C:$C,Extrato!$A:$A,""&lt;=""&amp;HLOOKUP(AT$278,dds!$2:$4,3,FALSE()),Extrato!$B:$B,'Cadastro e Hi"&amp;"stórico'!$A305)-SUMIFS(Extrato!$H:$H,Extrato!$F:$F,""&lt;=""&amp;HLOOKUP(AT$278,dds!$2:$4,3,FALSE()),Extrato!$G:$G,'Cadastro e Histórico'!$A305))*AT142)))"),0.0)</f>
        <v>0</v>
      </c>
      <c r="AU305" s="448">
        <f>IFERROR(__xludf.DUMMYFUNCTION("ARRAYFORMULA(IF(OR($A305="""",$A305=0),0,IF(TODAY()&gt;EOMONTH(AU$278,0),HLOOKUP(""Close"",GOOGLEFINANCE($A305,""price"",EOMONTH(AU$278,0)),2,FALSE()),(SUMIFS(Extrato!$C:$C,Extrato!$A:$A,""&lt;=""&amp;HLOOKUP(AU$278,dds!$2:$4,3,FALSE()),Extrato!$B:$B,'Cadastro e Hi"&amp;"stórico'!$A305)-SUMIFS(Extrato!$H:$H,Extrato!$F:$F,""&lt;=""&amp;HLOOKUP(AU$278,dds!$2:$4,3,FALSE()),Extrato!$G:$G,'Cadastro e Histórico'!$A305))*AU142)))"),0.0)</f>
        <v>0</v>
      </c>
      <c r="AV305" s="448">
        <f>IFERROR(__xludf.DUMMYFUNCTION("ARRAYFORMULA(IF(OR($A305="""",$A305=0),0,IF(TODAY()&gt;EOMONTH(AV$278,0),HLOOKUP(""Close"",GOOGLEFINANCE($A305,""price"",EOMONTH(AV$278,0)),2,FALSE()),(SUMIFS(Extrato!$C:$C,Extrato!$A:$A,""&lt;=""&amp;HLOOKUP(AV$278,dds!$2:$4,3,FALSE()),Extrato!$B:$B,'Cadastro e Hi"&amp;"stórico'!$A305)-SUMIFS(Extrato!$H:$H,Extrato!$F:$F,""&lt;=""&amp;HLOOKUP(AV$278,dds!$2:$4,3,FALSE()),Extrato!$G:$G,'Cadastro e Histórico'!$A305))*AV142)))"),0.0)</f>
        <v>0</v>
      </c>
      <c r="AW305" s="448">
        <f>IFERROR(__xludf.DUMMYFUNCTION("ARRAYFORMULA(IF(OR($A305="""",$A305=0),0,IF(TODAY()&gt;EOMONTH(AW$278,0),HLOOKUP(""Close"",GOOGLEFINANCE($A305,""price"",EOMONTH(AW$278,0)),2,FALSE()),(SUMIFS(Extrato!$C:$C,Extrato!$A:$A,""&lt;=""&amp;HLOOKUP(AW$278,dds!$2:$4,3,FALSE()),Extrato!$B:$B,'Cadastro e Hi"&amp;"stórico'!$A305)-SUMIFS(Extrato!$H:$H,Extrato!$F:$F,""&lt;=""&amp;HLOOKUP(AW$278,dds!$2:$4,3,FALSE()),Extrato!$G:$G,'Cadastro e Histórico'!$A305))*AW142)))"),0.0)</f>
        <v>0</v>
      </c>
      <c r="AX305" s="448">
        <f>IFERROR(__xludf.DUMMYFUNCTION("ARRAYFORMULA(IF(OR($A305="""",$A305=0),0,IF(TODAY()&gt;EOMONTH(AX$278,0),HLOOKUP(""Close"",GOOGLEFINANCE($A305,""price"",EOMONTH(AX$278,0)),2,FALSE()),(SUMIFS(Extrato!$C:$C,Extrato!$A:$A,""&lt;=""&amp;HLOOKUP(AX$278,dds!$2:$4,3,FALSE()),Extrato!$B:$B,'Cadastro e Hi"&amp;"stórico'!$A305)-SUMIFS(Extrato!$H:$H,Extrato!$F:$F,""&lt;=""&amp;HLOOKUP(AX$278,dds!$2:$4,3,FALSE()),Extrato!$G:$G,'Cadastro e Histórico'!$A305))*AX142)))"),0.0)</f>
        <v>0</v>
      </c>
      <c r="AY305" s="448">
        <f>IFERROR(__xludf.DUMMYFUNCTION("ARRAYFORMULA(IF(OR($A305="""",$A305=0),0,IF(TODAY()&gt;EOMONTH(AY$278,0),HLOOKUP(""Close"",GOOGLEFINANCE($A305,""price"",EOMONTH(AY$278,0)),2,FALSE()),(SUMIFS(Extrato!$C:$C,Extrato!$A:$A,""&lt;=""&amp;HLOOKUP(AY$278,dds!$2:$4,3,FALSE()),Extrato!$B:$B,'Cadastro e Hi"&amp;"stórico'!$A305)-SUMIFS(Extrato!$H:$H,Extrato!$F:$F,""&lt;=""&amp;HLOOKUP(AY$278,dds!$2:$4,3,FALSE()),Extrato!$G:$G,'Cadastro e Histórico'!$A305))*AY142)))"),0.0)</f>
        <v>0</v>
      </c>
      <c r="AZ305" s="448">
        <f>IFERROR(__xludf.DUMMYFUNCTION("ARRAYFORMULA(IF(OR($A305="""",$A305=0),0,IF(TODAY()&gt;EOMONTH(AZ$278,0),HLOOKUP(""Close"",GOOGLEFINANCE($A305,""price"",EOMONTH(AZ$278,0)),2,FALSE()),(SUMIFS(Extrato!$C:$C,Extrato!$A:$A,""&lt;=""&amp;HLOOKUP(AZ$278,dds!$2:$4,3,FALSE()),Extrato!$B:$B,'Cadastro e Hi"&amp;"stórico'!$A305)-SUMIFS(Extrato!$H:$H,Extrato!$F:$F,""&lt;=""&amp;HLOOKUP(AZ$278,dds!$2:$4,3,FALSE()),Extrato!$G:$G,'Cadastro e Histórico'!$A305))*AZ142)))"),0.0)</f>
        <v>0</v>
      </c>
      <c r="BA305" s="448">
        <f>IFERROR(__xludf.DUMMYFUNCTION("ARRAYFORMULA(IF(OR($A305="""",$A305=0),0,IF(TODAY()&gt;EOMONTH(BA$278,0),HLOOKUP(""Close"",GOOGLEFINANCE($A305,""price"",EOMONTH(BA$278,0)),2,FALSE()),(SUMIFS(Extrato!$C:$C,Extrato!$A:$A,""&lt;=""&amp;HLOOKUP(BA$278,dds!$2:$4,3,FALSE()),Extrato!$B:$B,'Cadastro e Hi"&amp;"stórico'!$A305)-SUMIFS(Extrato!$H:$H,Extrato!$F:$F,""&lt;=""&amp;HLOOKUP(BA$278,dds!$2:$4,3,FALSE()),Extrato!$G:$G,'Cadastro e Histórico'!$A305))*BA142)))"),0.0)</f>
        <v>0</v>
      </c>
      <c r="BB305" s="448">
        <f>IFERROR(__xludf.DUMMYFUNCTION("ARRAYFORMULA(IF(OR($A305="""",$A305=0),0,IF(TODAY()&gt;EOMONTH(BB$278,0),HLOOKUP(""Close"",GOOGLEFINANCE($A305,""price"",EOMONTH(BB$278,0)),2,FALSE()),(SUMIFS(Extrato!$C:$C,Extrato!$A:$A,""&lt;=""&amp;HLOOKUP(BB$278,dds!$2:$4,3,FALSE()),Extrato!$B:$B,'Cadastro e Hi"&amp;"stórico'!$A305)-SUMIFS(Extrato!$H:$H,Extrato!$F:$F,""&lt;=""&amp;HLOOKUP(BB$278,dds!$2:$4,3,FALSE()),Extrato!$G:$G,'Cadastro e Histórico'!$A305))*BB142)))"),0.0)</f>
        <v>0</v>
      </c>
      <c r="BC305" s="448">
        <f>IFERROR(__xludf.DUMMYFUNCTION("ARRAYFORMULA(IF(OR($A305="""",$A305=0),0,IF(TODAY()&gt;EOMONTH(BC$278,0),HLOOKUP(""Close"",GOOGLEFINANCE($A305,""price"",EOMONTH(BC$278,0)),2,FALSE()),(SUMIFS(Extrato!$C:$C,Extrato!$A:$A,""&lt;=""&amp;HLOOKUP(BC$278,dds!$2:$4,3,FALSE()),Extrato!$B:$B,'Cadastro e Hi"&amp;"stórico'!$A305)-SUMIFS(Extrato!$H:$H,Extrato!$F:$F,""&lt;=""&amp;HLOOKUP(BC$278,dds!$2:$4,3,FALSE()),Extrato!$G:$G,'Cadastro e Histórico'!$A305))*BC142)))"),0.0)</f>
        <v>0</v>
      </c>
      <c r="BD305" s="448">
        <f>IFERROR(__xludf.DUMMYFUNCTION("ARRAYFORMULA(IF(OR($A305="""",$A305=0),0,IF(TODAY()&gt;EOMONTH(BD$278,0),HLOOKUP(""Close"",GOOGLEFINANCE($A305,""price"",EOMONTH(BD$278,0)),2,FALSE()),(SUMIFS(Extrato!$C:$C,Extrato!$A:$A,""&lt;=""&amp;HLOOKUP(BD$278,dds!$2:$4,3,FALSE()),Extrato!$B:$B,'Cadastro e Hi"&amp;"stórico'!$A305)-SUMIFS(Extrato!$H:$H,Extrato!$F:$F,""&lt;=""&amp;HLOOKUP(BD$278,dds!$2:$4,3,FALSE()),Extrato!$G:$G,'Cadastro e Histórico'!$A305))*BD142)))"),0.0)</f>
        <v>0</v>
      </c>
      <c r="BE305" s="448">
        <f>IFERROR(__xludf.DUMMYFUNCTION("ARRAYFORMULA(IF(OR($A305="""",$A305=0),0,IF(TODAY()&gt;EOMONTH(BE$278,0),HLOOKUP(""Close"",GOOGLEFINANCE($A305,""price"",EOMONTH(BE$278,0)),2,FALSE()),(SUMIFS(Extrato!$C:$C,Extrato!$A:$A,""&lt;=""&amp;HLOOKUP(BE$278,dds!$2:$4,3,FALSE()),Extrato!$B:$B,'Cadastro e Hi"&amp;"stórico'!$A305)-SUMIFS(Extrato!$H:$H,Extrato!$F:$F,""&lt;=""&amp;HLOOKUP(BE$278,dds!$2:$4,3,FALSE()),Extrato!$G:$G,'Cadastro e Histórico'!$A305))*BE142)))"),0.0)</f>
        <v>0</v>
      </c>
      <c r="BF305" s="448">
        <f>IFERROR(__xludf.DUMMYFUNCTION("ARRAYFORMULA(IF(OR($A305="""",$A305=0),0,IF(TODAY()&gt;EOMONTH(BF$278,0),HLOOKUP(""Close"",GOOGLEFINANCE($A305,""price"",EOMONTH(BF$278,0)),2,FALSE()),(SUMIFS(Extrato!$C:$C,Extrato!$A:$A,""&lt;=""&amp;HLOOKUP(BF$278,dds!$2:$4,3,FALSE()),Extrato!$B:$B,'Cadastro e Hi"&amp;"stórico'!$A305)-SUMIFS(Extrato!$H:$H,Extrato!$F:$F,""&lt;=""&amp;HLOOKUP(BF$278,dds!$2:$4,3,FALSE()),Extrato!$G:$G,'Cadastro e Histórico'!$A305))*BF142)))"),0.0)</f>
        <v>0</v>
      </c>
      <c r="BG305" s="448">
        <f>IFERROR(__xludf.DUMMYFUNCTION("ARRAYFORMULA(IF(OR($A305="""",$A305=0),0,IF(TODAY()&gt;EOMONTH(BG$278,0),HLOOKUP(""Close"",GOOGLEFINANCE($A305,""price"",EOMONTH(BG$278,0)),2,FALSE()),(SUMIFS(Extrato!$C:$C,Extrato!$A:$A,""&lt;=""&amp;HLOOKUP(BG$278,dds!$2:$4,3,FALSE()),Extrato!$B:$B,'Cadastro e Hi"&amp;"stórico'!$A305)-SUMIFS(Extrato!$H:$H,Extrato!$F:$F,""&lt;=""&amp;HLOOKUP(BG$278,dds!$2:$4,3,FALSE()),Extrato!$G:$G,'Cadastro e Histórico'!$A305))*BG142)))"),0.0)</f>
        <v>0</v>
      </c>
      <c r="BH305" s="448">
        <f>IFERROR(__xludf.DUMMYFUNCTION("ARRAYFORMULA(IF(OR($A305="""",$A305=0),0,IF(TODAY()&gt;EOMONTH(BH$278,0),HLOOKUP(""Close"",GOOGLEFINANCE($A305,""price"",EOMONTH(BH$278,0)),2,FALSE()),(SUMIFS(Extrato!$C:$C,Extrato!$A:$A,""&lt;=""&amp;HLOOKUP(BH$278,dds!$2:$4,3,FALSE()),Extrato!$B:$B,'Cadastro e Hi"&amp;"stórico'!$A305)-SUMIFS(Extrato!$H:$H,Extrato!$F:$F,""&lt;=""&amp;HLOOKUP(BH$278,dds!$2:$4,3,FALSE()),Extrato!$G:$G,'Cadastro e Histórico'!$A305))*BH142)))"),0.0)</f>
        <v>0</v>
      </c>
      <c r="BI305" s="448">
        <f>IFERROR(__xludf.DUMMYFUNCTION("ARRAYFORMULA(IF(OR($A305="""",$A305=0),0,IF(TODAY()&gt;EOMONTH(BI$278,0),HLOOKUP(""Close"",GOOGLEFINANCE($A305,""price"",EOMONTH(BI$278,0)),2,FALSE()),(SUMIFS(Extrato!$C:$C,Extrato!$A:$A,""&lt;=""&amp;HLOOKUP(BI$278,dds!$2:$4,3,FALSE()),Extrato!$B:$B,'Cadastro e Hi"&amp;"stórico'!$A305)-SUMIFS(Extrato!$H:$H,Extrato!$F:$F,""&lt;=""&amp;HLOOKUP(BI$278,dds!$2:$4,3,FALSE()),Extrato!$G:$G,'Cadastro e Histórico'!$A305))*BI142)))"),0.0)</f>
        <v>0</v>
      </c>
      <c r="BJ305" s="448">
        <f>IFERROR(__xludf.DUMMYFUNCTION("ARRAYFORMULA(IF(OR($A305="""",$A305=0),0,IF(TODAY()&gt;EOMONTH(BJ$278,0),HLOOKUP(""Close"",GOOGLEFINANCE($A305,""price"",EOMONTH(BJ$278,0)),2,FALSE()),(SUMIFS(Extrato!$C:$C,Extrato!$A:$A,""&lt;=""&amp;HLOOKUP(BJ$278,dds!$2:$4,3,FALSE()),Extrato!$B:$B,'Cadastro e Hi"&amp;"stórico'!$A305)-SUMIFS(Extrato!$H:$H,Extrato!$F:$F,""&lt;=""&amp;HLOOKUP(BJ$278,dds!$2:$4,3,FALSE()),Extrato!$G:$G,'Cadastro e Histórico'!$A305))*BJ142)))"),0.0)</f>
        <v>0</v>
      </c>
      <c r="BK305" s="448">
        <f>IFERROR(__xludf.DUMMYFUNCTION("ARRAYFORMULA(IF(OR($A305="""",$A305=0),0,IF(TODAY()&gt;EOMONTH(BK$278,0),HLOOKUP(""Close"",GOOGLEFINANCE($A305,""price"",EOMONTH(BK$278,0)),2,FALSE()),(SUMIFS(Extrato!$C:$C,Extrato!$A:$A,""&lt;=""&amp;HLOOKUP(BK$278,dds!$2:$4,3,FALSE()),Extrato!$B:$B,'Cadastro e Hi"&amp;"stórico'!$A305)-SUMIFS(Extrato!$H:$H,Extrato!$F:$F,""&lt;=""&amp;HLOOKUP(BK$278,dds!$2:$4,3,FALSE()),Extrato!$G:$G,'Cadastro e Histórico'!$A305))*BK142)))"),0.0)</f>
        <v>0</v>
      </c>
      <c r="BL305" s="448">
        <f>IFERROR(__xludf.DUMMYFUNCTION("ARRAYFORMULA(IF(OR($A305="""",$A305=0),0,IF(TODAY()&gt;EOMONTH(BL$278,0),HLOOKUP(""Close"",GOOGLEFINANCE($A305,""price"",EOMONTH(BL$278,0)),2,FALSE()),(SUMIFS(Extrato!$C:$C,Extrato!$A:$A,""&lt;=""&amp;HLOOKUP(BL$278,dds!$2:$4,3,FALSE()),Extrato!$B:$B,'Cadastro e Hi"&amp;"stórico'!$A305)-SUMIFS(Extrato!$H:$H,Extrato!$F:$F,""&lt;=""&amp;HLOOKUP(BL$278,dds!$2:$4,3,FALSE()),Extrato!$G:$G,'Cadastro e Histórico'!$A305))*BL142)))"),0.0)</f>
        <v>0</v>
      </c>
    </row>
    <row r="306" ht="14.25" customHeight="1">
      <c r="A306" s="450"/>
      <c r="B306" s="450"/>
      <c r="C306" s="440" t="str">
        <f t="shared" si="5"/>
        <v/>
      </c>
      <c r="D306" s="450"/>
      <c r="E306" s="448">
        <f>IFERROR(__xludf.DUMMYFUNCTION("ARRAYFORMULA(IF(OR($A306="""",$A306=0),0,IF(TODAY()&gt;EOMONTH(E$278,0),HLOOKUP(""Close"",GOOGLEFINANCE($A306,""price"",EOMONTH(E$278,0)),2,FALSE()),(SUMIFS(Extrato!$C:$C,Extrato!$A:$A,""&lt;=""&amp;HLOOKUP(E$278,dds!$2:$4,3,FALSE()),Extrato!$B:$B,'Cadastro e Histó"&amp;"rico'!$A306)-SUMIFS(Extrato!$H:$H,Extrato!$F:$F,""&lt;=""&amp;HLOOKUP(E$278,dds!$2:$4,3,FALSE()),Extrato!$G:$G,'Cadastro e Histórico'!$A306))*E143)))"),0.0)</f>
        <v>0</v>
      </c>
      <c r="F306" s="448">
        <f>IFERROR(__xludf.DUMMYFUNCTION("ARRAYFORMULA(IF(OR($A306="""",$A306=0),0,IF(TODAY()&gt;EOMONTH(F$278,0),HLOOKUP(""Close"",GOOGLEFINANCE($A306,""price"",EOMONTH(F$278,0)),2,FALSE()),(SUMIFS(Extrato!$C:$C,Extrato!$A:$A,""&lt;=""&amp;HLOOKUP(F$278,dds!$2:$4,3,FALSE()),Extrato!$B:$B,'Cadastro e Histó"&amp;"rico'!$A306)-SUMIFS(Extrato!$H:$H,Extrato!$F:$F,""&lt;=""&amp;HLOOKUP(F$278,dds!$2:$4,3,FALSE()),Extrato!$G:$G,'Cadastro e Histórico'!$A306))*F143)))"),0.0)</f>
        <v>0</v>
      </c>
      <c r="G306" s="448">
        <f>IFERROR(__xludf.DUMMYFUNCTION("ARRAYFORMULA(IF(OR($A306="""",$A306=0),0,IF(TODAY()&gt;EOMONTH(G$278,0),HLOOKUP(""Close"",GOOGLEFINANCE($A306,""price"",EOMONTH(G$278,0)),2,FALSE()),(SUMIFS(Extrato!$C:$C,Extrato!$A:$A,""&lt;=""&amp;HLOOKUP(G$278,dds!$2:$4,3,FALSE()),Extrato!$B:$B,'Cadastro e Histó"&amp;"rico'!$A306)-SUMIFS(Extrato!$H:$H,Extrato!$F:$F,""&lt;=""&amp;HLOOKUP(G$278,dds!$2:$4,3,FALSE()),Extrato!$G:$G,'Cadastro e Histórico'!$A306))*G143)))"),0.0)</f>
        <v>0</v>
      </c>
      <c r="H306" s="448">
        <f>IFERROR(__xludf.DUMMYFUNCTION("ARRAYFORMULA(IF(OR($A306="""",$A306=0),0,IF(TODAY()&gt;EOMONTH(H$278,0),HLOOKUP(""Close"",GOOGLEFINANCE($A306,""price"",EOMONTH(H$278,0)),2,FALSE()),(SUMIFS(Extrato!$C:$C,Extrato!$A:$A,""&lt;=""&amp;HLOOKUP(H$278,dds!$2:$4,3,FALSE()),Extrato!$B:$B,'Cadastro e Histó"&amp;"rico'!$A306)-SUMIFS(Extrato!$H:$H,Extrato!$F:$F,""&lt;=""&amp;HLOOKUP(H$278,dds!$2:$4,3,FALSE()),Extrato!$G:$G,'Cadastro e Histórico'!$A306))*H143)))"),0.0)</f>
        <v>0</v>
      </c>
      <c r="I306" s="448">
        <f>IFERROR(__xludf.DUMMYFUNCTION("ARRAYFORMULA(IF(OR($A306="""",$A306=0),0,IF(TODAY()&gt;EOMONTH(I$278,0),HLOOKUP(""Close"",GOOGLEFINANCE($A306,""price"",EOMONTH(I$278,0)),2,FALSE()),(SUMIFS(Extrato!$C:$C,Extrato!$A:$A,""&lt;=""&amp;HLOOKUP(I$278,dds!$2:$4,3,FALSE()),Extrato!$B:$B,'Cadastro e Histó"&amp;"rico'!$A306)-SUMIFS(Extrato!$H:$H,Extrato!$F:$F,""&lt;=""&amp;HLOOKUP(I$278,dds!$2:$4,3,FALSE()),Extrato!$G:$G,'Cadastro e Histórico'!$A306))*I143)))"),0.0)</f>
        <v>0</v>
      </c>
      <c r="J306" s="448">
        <f>IFERROR(__xludf.DUMMYFUNCTION("ARRAYFORMULA(IF(OR($A306="""",$A306=0),0,IF(TODAY()&gt;EOMONTH(J$278,0),HLOOKUP(""Close"",GOOGLEFINANCE($A306,""price"",EOMONTH(J$278,0)),2,FALSE()),(SUMIFS(Extrato!$C:$C,Extrato!$A:$A,""&lt;=""&amp;HLOOKUP(J$278,dds!$2:$4,3,FALSE()),Extrato!$B:$B,'Cadastro e Histó"&amp;"rico'!$A306)-SUMIFS(Extrato!$H:$H,Extrato!$F:$F,""&lt;=""&amp;HLOOKUP(J$278,dds!$2:$4,3,FALSE()),Extrato!$G:$G,'Cadastro e Histórico'!$A306))*J143)))"),0.0)</f>
        <v>0</v>
      </c>
      <c r="K306" s="448">
        <f>IFERROR(__xludf.DUMMYFUNCTION("ARRAYFORMULA(IF(OR($A306="""",$A306=0),0,IF(TODAY()&gt;EOMONTH(K$278,0),HLOOKUP(""Close"",GOOGLEFINANCE($A306,""price"",EOMONTH(K$278,0)),2,FALSE()),(SUMIFS(Extrato!$C:$C,Extrato!$A:$A,""&lt;=""&amp;HLOOKUP(K$278,dds!$2:$4,3,FALSE()),Extrato!$B:$B,'Cadastro e Histó"&amp;"rico'!$A306)-SUMIFS(Extrato!$H:$H,Extrato!$F:$F,""&lt;=""&amp;HLOOKUP(K$278,dds!$2:$4,3,FALSE()),Extrato!$G:$G,'Cadastro e Histórico'!$A306))*K143)))"),0.0)</f>
        <v>0</v>
      </c>
      <c r="L306" s="448">
        <f>IFERROR(__xludf.DUMMYFUNCTION("ARRAYFORMULA(IF(OR($A306="""",$A306=0),0,IF(TODAY()&gt;EOMONTH(L$278,0),HLOOKUP(""Close"",GOOGLEFINANCE($A306,""price"",EOMONTH(L$278,0)),2,FALSE()),(SUMIFS(Extrato!$C:$C,Extrato!$A:$A,""&lt;=""&amp;HLOOKUP(L$278,dds!$2:$4,3,FALSE()),Extrato!$B:$B,'Cadastro e Histó"&amp;"rico'!$A306)-SUMIFS(Extrato!$H:$H,Extrato!$F:$F,""&lt;=""&amp;HLOOKUP(L$278,dds!$2:$4,3,FALSE()),Extrato!$G:$G,'Cadastro e Histórico'!$A306))*L143)))"),0.0)</f>
        <v>0</v>
      </c>
      <c r="M306" s="448">
        <f>IFERROR(__xludf.DUMMYFUNCTION("ARRAYFORMULA(IF(OR($A306="""",$A306=0),0,IF(TODAY()&gt;EOMONTH(M$278,0),HLOOKUP(""Close"",GOOGLEFINANCE($A306,""price"",EOMONTH(M$278,0)),2,FALSE()),(SUMIFS(Extrato!$C:$C,Extrato!$A:$A,""&lt;=""&amp;HLOOKUP(M$278,dds!$2:$4,3,FALSE()),Extrato!$B:$B,'Cadastro e Histó"&amp;"rico'!$A306)-SUMIFS(Extrato!$H:$H,Extrato!$F:$F,""&lt;=""&amp;HLOOKUP(M$278,dds!$2:$4,3,FALSE()),Extrato!$G:$G,'Cadastro e Histórico'!$A306))*M143)))"),0.0)</f>
        <v>0</v>
      </c>
      <c r="N306" s="448">
        <f>IFERROR(__xludf.DUMMYFUNCTION("ARRAYFORMULA(IF(OR($A306="""",$A306=0),0,IF(TODAY()&gt;EOMONTH(N$278,0),HLOOKUP(""Close"",GOOGLEFINANCE($A306,""price"",EOMONTH(N$278,0)),2,FALSE()),(SUMIFS(Extrato!$C:$C,Extrato!$A:$A,""&lt;=""&amp;HLOOKUP(N$278,dds!$2:$4,3,FALSE()),Extrato!$B:$B,'Cadastro e Histó"&amp;"rico'!$A306)-SUMIFS(Extrato!$H:$H,Extrato!$F:$F,""&lt;=""&amp;HLOOKUP(N$278,dds!$2:$4,3,FALSE()),Extrato!$G:$G,'Cadastro e Histórico'!$A306))*N143)))"),0.0)</f>
        <v>0</v>
      </c>
      <c r="O306" s="448">
        <f>IFERROR(__xludf.DUMMYFUNCTION("ARRAYFORMULA(IF(OR($A306="""",$A306=0),0,IF(TODAY()&gt;EOMONTH(O$278,0),HLOOKUP(""Close"",GOOGLEFINANCE($A306,""price"",EOMONTH(O$278,0)),2,FALSE()),(SUMIFS(Extrato!$C:$C,Extrato!$A:$A,""&lt;=""&amp;HLOOKUP(O$278,dds!$2:$4,3,FALSE()),Extrato!$B:$B,'Cadastro e Histó"&amp;"rico'!$A306)-SUMIFS(Extrato!$H:$H,Extrato!$F:$F,""&lt;=""&amp;HLOOKUP(O$278,dds!$2:$4,3,FALSE()),Extrato!$G:$G,'Cadastro e Histórico'!$A306))*O143)))"),0.0)</f>
        <v>0</v>
      </c>
      <c r="P306" s="448">
        <f>IFERROR(__xludf.DUMMYFUNCTION("ARRAYFORMULA(IF(OR($A306="""",$A306=0),0,IF(TODAY()&gt;EOMONTH(P$278,0),HLOOKUP(""Close"",GOOGLEFINANCE($A306,""price"",EOMONTH(P$278,0)),2,FALSE()),(SUMIFS(Extrato!$C:$C,Extrato!$A:$A,""&lt;=""&amp;HLOOKUP(P$278,dds!$2:$4,3,FALSE()),Extrato!$B:$B,'Cadastro e Histó"&amp;"rico'!$A306)-SUMIFS(Extrato!$H:$H,Extrato!$F:$F,""&lt;=""&amp;HLOOKUP(P$278,dds!$2:$4,3,FALSE()),Extrato!$G:$G,'Cadastro e Histórico'!$A306))*P143)))"),0.0)</f>
        <v>0</v>
      </c>
      <c r="Q306" s="448">
        <f>IFERROR(__xludf.DUMMYFUNCTION("ARRAYFORMULA(IF(OR($A306="""",$A306=0),0,IF(TODAY()&gt;EOMONTH(Q$278,0),HLOOKUP(""Close"",GOOGLEFINANCE($A306,""price"",EOMONTH(Q$278,0)),2,FALSE()),(SUMIFS(Extrato!$C:$C,Extrato!$A:$A,""&lt;=""&amp;HLOOKUP(Q$278,dds!$2:$4,3,FALSE()),Extrato!$B:$B,'Cadastro e Histó"&amp;"rico'!$A306)-SUMIFS(Extrato!$H:$H,Extrato!$F:$F,""&lt;=""&amp;HLOOKUP(Q$278,dds!$2:$4,3,FALSE()),Extrato!$G:$G,'Cadastro e Histórico'!$A306))*Q143)))"),0.0)</f>
        <v>0</v>
      </c>
      <c r="R306" s="448">
        <f>IFERROR(__xludf.DUMMYFUNCTION("ARRAYFORMULA(IF(OR($A306="""",$A306=0),0,IF(TODAY()&gt;EOMONTH(R$278,0),HLOOKUP(""Close"",GOOGLEFINANCE($A306,""price"",EOMONTH(R$278,0)),2,FALSE()),(SUMIFS(Extrato!$C:$C,Extrato!$A:$A,""&lt;=""&amp;HLOOKUP(R$278,dds!$2:$4,3,FALSE()),Extrato!$B:$B,'Cadastro e Histó"&amp;"rico'!$A306)-SUMIFS(Extrato!$H:$H,Extrato!$F:$F,""&lt;=""&amp;HLOOKUP(R$278,dds!$2:$4,3,FALSE()),Extrato!$G:$G,'Cadastro e Histórico'!$A306))*R143)))"),0.0)</f>
        <v>0</v>
      </c>
      <c r="S306" s="448">
        <f>IFERROR(__xludf.DUMMYFUNCTION("ARRAYFORMULA(IF(OR($A306="""",$A306=0),0,IF(TODAY()&gt;EOMONTH(S$278,0),HLOOKUP(""Close"",GOOGLEFINANCE($A306,""price"",EOMONTH(S$278,0)),2,FALSE()),(SUMIFS(Extrato!$C:$C,Extrato!$A:$A,""&lt;=""&amp;HLOOKUP(S$278,dds!$2:$4,3,FALSE()),Extrato!$B:$B,'Cadastro e Histó"&amp;"rico'!$A306)-SUMIFS(Extrato!$H:$H,Extrato!$F:$F,""&lt;=""&amp;HLOOKUP(S$278,dds!$2:$4,3,FALSE()),Extrato!$G:$G,'Cadastro e Histórico'!$A306))*S143)))"),0.0)</f>
        <v>0</v>
      </c>
      <c r="T306" s="448">
        <f>IFERROR(__xludf.DUMMYFUNCTION("ARRAYFORMULA(IF(OR($A306="""",$A306=0),0,IF(TODAY()&gt;EOMONTH(T$278,0),HLOOKUP(""Close"",GOOGLEFINANCE($A306,""price"",EOMONTH(T$278,0)),2,FALSE()),(SUMIFS(Extrato!$C:$C,Extrato!$A:$A,""&lt;=""&amp;HLOOKUP(T$278,dds!$2:$4,3,FALSE()),Extrato!$B:$B,'Cadastro e Histó"&amp;"rico'!$A306)-SUMIFS(Extrato!$H:$H,Extrato!$F:$F,""&lt;=""&amp;HLOOKUP(T$278,dds!$2:$4,3,FALSE()),Extrato!$G:$G,'Cadastro e Histórico'!$A306))*T143)))"),0.0)</f>
        <v>0</v>
      </c>
      <c r="U306" s="448">
        <f>IFERROR(__xludf.DUMMYFUNCTION("ARRAYFORMULA(IF(OR($A306="""",$A306=0),0,IF(TODAY()&gt;EOMONTH(U$278,0),HLOOKUP(""Close"",GOOGLEFINANCE($A306,""price"",EOMONTH(U$278,0)),2,FALSE()),(SUMIFS(Extrato!$C:$C,Extrato!$A:$A,""&lt;=""&amp;HLOOKUP(U$278,dds!$2:$4,3,FALSE()),Extrato!$B:$B,'Cadastro e Histó"&amp;"rico'!$A306)-SUMIFS(Extrato!$H:$H,Extrato!$F:$F,""&lt;=""&amp;HLOOKUP(U$278,dds!$2:$4,3,FALSE()),Extrato!$G:$G,'Cadastro e Histórico'!$A306))*U143)))"),0.0)</f>
        <v>0</v>
      </c>
      <c r="V306" s="448">
        <f>IFERROR(__xludf.DUMMYFUNCTION("ARRAYFORMULA(IF(OR($A306="""",$A306=0),0,IF(TODAY()&gt;EOMONTH(V$278,0),HLOOKUP(""Close"",GOOGLEFINANCE($A306,""price"",EOMONTH(V$278,0)),2,FALSE()),(SUMIFS(Extrato!$C:$C,Extrato!$A:$A,""&lt;=""&amp;HLOOKUP(V$278,dds!$2:$4,3,FALSE()),Extrato!$B:$B,'Cadastro e Histó"&amp;"rico'!$A306)-SUMIFS(Extrato!$H:$H,Extrato!$F:$F,""&lt;=""&amp;HLOOKUP(V$278,dds!$2:$4,3,FALSE()),Extrato!$G:$G,'Cadastro e Histórico'!$A306))*V143)))"),0.0)</f>
        <v>0</v>
      </c>
      <c r="W306" s="448">
        <f>IFERROR(__xludf.DUMMYFUNCTION("ARRAYFORMULA(IF(OR($A306="""",$A306=0),0,IF(TODAY()&gt;EOMONTH(W$278,0),HLOOKUP(""Close"",GOOGLEFINANCE($A306,""price"",EOMONTH(W$278,0)),2,FALSE()),(SUMIFS(Extrato!$C:$C,Extrato!$A:$A,""&lt;=""&amp;HLOOKUP(W$278,dds!$2:$4,3,FALSE()),Extrato!$B:$B,'Cadastro e Histó"&amp;"rico'!$A306)-SUMIFS(Extrato!$H:$H,Extrato!$F:$F,""&lt;=""&amp;HLOOKUP(W$278,dds!$2:$4,3,FALSE()),Extrato!$G:$G,'Cadastro e Histórico'!$A306))*W143)))"),0.0)</f>
        <v>0</v>
      </c>
      <c r="X306" s="448">
        <f>IFERROR(__xludf.DUMMYFUNCTION("ARRAYFORMULA(IF(OR($A306="""",$A306=0),0,IF(TODAY()&gt;EOMONTH(X$278,0),HLOOKUP(""Close"",GOOGLEFINANCE($A306,""price"",EOMONTH(X$278,0)),2,FALSE()),(SUMIFS(Extrato!$C:$C,Extrato!$A:$A,""&lt;=""&amp;HLOOKUP(X$278,dds!$2:$4,3,FALSE()),Extrato!$B:$B,'Cadastro e Histó"&amp;"rico'!$A306)-SUMIFS(Extrato!$H:$H,Extrato!$F:$F,""&lt;=""&amp;HLOOKUP(X$278,dds!$2:$4,3,FALSE()),Extrato!$G:$G,'Cadastro e Histórico'!$A306))*X143)))"),0.0)</f>
        <v>0</v>
      </c>
      <c r="Y306" s="448">
        <f>IFERROR(__xludf.DUMMYFUNCTION("ARRAYFORMULA(IF(OR($A306="""",$A306=0),0,IF(TODAY()&gt;EOMONTH(Y$278,0),HLOOKUP(""Close"",GOOGLEFINANCE($A306,""price"",EOMONTH(Y$278,0)),2,FALSE()),(SUMIFS(Extrato!$C:$C,Extrato!$A:$A,""&lt;=""&amp;HLOOKUP(Y$278,dds!$2:$4,3,FALSE()),Extrato!$B:$B,'Cadastro e Histó"&amp;"rico'!$A306)-SUMIFS(Extrato!$H:$H,Extrato!$F:$F,""&lt;=""&amp;HLOOKUP(Y$278,dds!$2:$4,3,FALSE()),Extrato!$G:$G,'Cadastro e Histórico'!$A306))*Y143)))"),0.0)</f>
        <v>0</v>
      </c>
      <c r="Z306" s="448">
        <f>IFERROR(__xludf.DUMMYFUNCTION("ARRAYFORMULA(IF(OR($A306="""",$A306=0),0,IF(TODAY()&gt;EOMONTH(Z$278,0),HLOOKUP(""Close"",GOOGLEFINANCE($A306,""price"",EOMONTH(Z$278,0)),2,FALSE()),(SUMIFS(Extrato!$C:$C,Extrato!$A:$A,""&lt;=""&amp;HLOOKUP(Z$278,dds!$2:$4,3,FALSE()),Extrato!$B:$B,'Cadastro e Histó"&amp;"rico'!$A306)-SUMIFS(Extrato!$H:$H,Extrato!$F:$F,""&lt;=""&amp;HLOOKUP(Z$278,dds!$2:$4,3,FALSE()),Extrato!$G:$G,'Cadastro e Histórico'!$A306))*Z143)))"),0.0)</f>
        <v>0</v>
      </c>
      <c r="AA306" s="448">
        <f>IFERROR(__xludf.DUMMYFUNCTION("ARRAYFORMULA(IF(OR($A306="""",$A306=0),0,IF(TODAY()&gt;EOMONTH(AA$278,0),HLOOKUP(""Close"",GOOGLEFINANCE($A306,""price"",EOMONTH(AA$278,0)),2,FALSE()),(SUMIFS(Extrato!$C:$C,Extrato!$A:$A,""&lt;=""&amp;HLOOKUP(AA$278,dds!$2:$4,3,FALSE()),Extrato!$B:$B,'Cadastro e Hi"&amp;"stórico'!$A306)-SUMIFS(Extrato!$H:$H,Extrato!$F:$F,""&lt;=""&amp;HLOOKUP(AA$278,dds!$2:$4,3,FALSE()),Extrato!$G:$G,'Cadastro e Histórico'!$A306))*AA143)))"),0.0)</f>
        <v>0</v>
      </c>
      <c r="AB306" s="448">
        <f>IFERROR(__xludf.DUMMYFUNCTION("ARRAYFORMULA(IF(OR($A306="""",$A306=0),0,IF(TODAY()&gt;EOMONTH(AB$278,0),HLOOKUP(""Close"",GOOGLEFINANCE($A306,""price"",EOMONTH(AB$278,0)),2,FALSE()),(SUMIFS(Extrato!$C:$C,Extrato!$A:$A,""&lt;=""&amp;HLOOKUP(AB$278,dds!$2:$4,3,FALSE()),Extrato!$B:$B,'Cadastro e Hi"&amp;"stórico'!$A306)-SUMIFS(Extrato!$H:$H,Extrato!$F:$F,""&lt;=""&amp;HLOOKUP(AB$278,dds!$2:$4,3,FALSE()),Extrato!$G:$G,'Cadastro e Histórico'!$A306))*AB143)))"),0.0)</f>
        <v>0</v>
      </c>
      <c r="AC306" s="448">
        <f>IFERROR(__xludf.DUMMYFUNCTION("ARRAYFORMULA(IF(OR($A306="""",$A306=0),0,IF(TODAY()&gt;EOMONTH(AC$278,0),HLOOKUP(""Close"",GOOGLEFINANCE($A306,""price"",EOMONTH(AC$278,0)),2,FALSE()),(SUMIFS(Extrato!$C:$C,Extrato!$A:$A,""&lt;=""&amp;HLOOKUP(AC$278,dds!$2:$4,3,FALSE()),Extrato!$B:$B,'Cadastro e Hi"&amp;"stórico'!$A306)-SUMIFS(Extrato!$H:$H,Extrato!$F:$F,""&lt;=""&amp;HLOOKUP(AC$278,dds!$2:$4,3,FALSE()),Extrato!$G:$G,'Cadastro e Histórico'!$A306))*AC143)))"),0.0)</f>
        <v>0</v>
      </c>
      <c r="AD306" s="448">
        <f>IFERROR(__xludf.DUMMYFUNCTION("ARRAYFORMULA(IF(OR($A306="""",$A306=0),0,IF(TODAY()&gt;EOMONTH(AD$278,0),HLOOKUP(""Close"",GOOGLEFINANCE($A306,""price"",EOMONTH(AD$278,0)),2,FALSE()),(SUMIFS(Extrato!$C:$C,Extrato!$A:$A,""&lt;=""&amp;HLOOKUP(AD$278,dds!$2:$4,3,FALSE()),Extrato!$B:$B,'Cadastro e Hi"&amp;"stórico'!$A306)-SUMIFS(Extrato!$H:$H,Extrato!$F:$F,""&lt;=""&amp;HLOOKUP(AD$278,dds!$2:$4,3,FALSE()),Extrato!$G:$G,'Cadastro e Histórico'!$A306))*AD143)))"),0.0)</f>
        <v>0</v>
      </c>
      <c r="AE306" s="448">
        <f>IFERROR(__xludf.DUMMYFUNCTION("ARRAYFORMULA(IF(OR($A306="""",$A306=0),0,IF(TODAY()&gt;EOMONTH(AE$278,0),HLOOKUP(""Close"",GOOGLEFINANCE($A306,""price"",EOMONTH(AE$278,0)),2,FALSE()),(SUMIFS(Extrato!$C:$C,Extrato!$A:$A,""&lt;=""&amp;HLOOKUP(AE$278,dds!$2:$4,3,FALSE()),Extrato!$B:$B,'Cadastro e Hi"&amp;"stórico'!$A306)-SUMIFS(Extrato!$H:$H,Extrato!$F:$F,""&lt;=""&amp;HLOOKUP(AE$278,dds!$2:$4,3,FALSE()),Extrato!$G:$G,'Cadastro e Histórico'!$A306))*AE143)))"),0.0)</f>
        <v>0</v>
      </c>
      <c r="AF306" s="448">
        <f>IFERROR(__xludf.DUMMYFUNCTION("ARRAYFORMULA(IF(OR($A306="""",$A306=0),0,IF(TODAY()&gt;EOMONTH(AF$278,0),HLOOKUP(""Close"",GOOGLEFINANCE($A306,""price"",EOMONTH(AF$278,0)),2,FALSE()),(SUMIFS(Extrato!$C:$C,Extrato!$A:$A,""&lt;=""&amp;HLOOKUP(AF$278,dds!$2:$4,3,FALSE()),Extrato!$B:$B,'Cadastro e Hi"&amp;"stórico'!$A306)-SUMIFS(Extrato!$H:$H,Extrato!$F:$F,""&lt;=""&amp;HLOOKUP(AF$278,dds!$2:$4,3,FALSE()),Extrato!$G:$G,'Cadastro e Histórico'!$A306))*AF143)))"),0.0)</f>
        <v>0</v>
      </c>
      <c r="AG306" s="448">
        <f>IFERROR(__xludf.DUMMYFUNCTION("ARRAYFORMULA(IF(OR($A306="""",$A306=0),0,IF(TODAY()&gt;EOMONTH(AG$278,0),HLOOKUP(""Close"",GOOGLEFINANCE($A306,""price"",EOMONTH(AG$278,0)),2,FALSE()),(SUMIFS(Extrato!$C:$C,Extrato!$A:$A,""&lt;=""&amp;HLOOKUP(AG$278,dds!$2:$4,3,FALSE()),Extrato!$B:$B,'Cadastro e Hi"&amp;"stórico'!$A306)-SUMIFS(Extrato!$H:$H,Extrato!$F:$F,""&lt;=""&amp;HLOOKUP(AG$278,dds!$2:$4,3,FALSE()),Extrato!$G:$G,'Cadastro e Histórico'!$A306))*AG143)))"),0.0)</f>
        <v>0</v>
      </c>
      <c r="AH306" s="448">
        <f>IFERROR(__xludf.DUMMYFUNCTION("ARRAYFORMULA(IF(OR($A306="""",$A306=0),0,IF(TODAY()&gt;EOMONTH(AH$278,0),HLOOKUP(""Close"",GOOGLEFINANCE($A306,""price"",EOMONTH(AH$278,0)),2,FALSE()),(SUMIFS(Extrato!$C:$C,Extrato!$A:$A,""&lt;=""&amp;HLOOKUP(AH$278,dds!$2:$4,3,FALSE()),Extrato!$B:$B,'Cadastro e Hi"&amp;"stórico'!$A306)-SUMIFS(Extrato!$H:$H,Extrato!$F:$F,""&lt;=""&amp;HLOOKUP(AH$278,dds!$2:$4,3,FALSE()),Extrato!$G:$G,'Cadastro e Histórico'!$A306))*AH143)))"),0.0)</f>
        <v>0</v>
      </c>
      <c r="AI306" s="448">
        <f>IFERROR(__xludf.DUMMYFUNCTION("ARRAYFORMULA(IF(OR($A306="""",$A306=0),0,IF(TODAY()&gt;EOMONTH(AI$278,0),HLOOKUP(""Close"",GOOGLEFINANCE($A306,""price"",EOMONTH(AI$278,0)),2,FALSE()),(SUMIFS(Extrato!$C:$C,Extrato!$A:$A,""&lt;=""&amp;HLOOKUP(AI$278,dds!$2:$4,3,FALSE()),Extrato!$B:$B,'Cadastro e Hi"&amp;"stórico'!$A306)-SUMIFS(Extrato!$H:$H,Extrato!$F:$F,""&lt;=""&amp;HLOOKUP(AI$278,dds!$2:$4,3,FALSE()),Extrato!$G:$G,'Cadastro e Histórico'!$A306))*AI143)))"),0.0)</f>
        <v>0</v>
      </c>
      <c r="AJ306" s="448">
        <f>IFERROR(__xludf.DUMMYFUNCTION("ARRAYFORMULA(IF(OR($A306="""",$A306=0),0,IF(TODAY()&gt;EOMONTH(AJ$278,0),HLOOKUP(""Close"",GOOGLEFINANCE($A306,""price"",EOMONTH(AJ$278,0)),2,FALSE()),(SUMIFS(Extrato!$C:$C,Extrato!$A:$A,""&lt;=""&amp;HLOOKUP(AJ$278,dds!$2:$4,3,FALSE()),Extrato!$B:$B,'Cadastro e Hi"&amp;"stórico'!$A306)-SUMIFS(Extrato!$H:$H,Extrato!$F:$F,""&lt;=""&amp;HLOOKUP(AJ$278,dds!$2:$4,3,FALSE()),Extrato!$G:$G,'Cadastro e Histórico'!$A306))*AJ143)))"),0.0)</f>
        <v>0</v>
      </c>
      <c r="AK306" s="448">
        <f>IFERROR(__xludf.DUMMYFUNCTION("ARRAYFORMULA(IF(OR($A306="""",$A306=0),0,IF(TODAY()&gt;EOMONTH(AK$278,0),HLOOKUP(""Close"",GOOGLEFINANCE($A306,""price"",EOMONTH(AK$278,0)),2,FALSE()),(SUMIFS(Extrato!$C:$C,Extrato!$A:$A,""&lt;=""&amp;HLOOKUP(AK$278,dds!$2:$4,3,FALSE()),Extrato!$B:$B,'Cadastro e Hi"&amp;"stórico'!$A306)-SUMIFS(Extrato!$H:$H,Extrato!$F:$F,""&lt;=""&amp;HLOOKUP(AK$278,dds!$2:$4,3,FALSE()),Extrato!$G:$G,'Cadastro e Histórico'!$A306))*AK143)))"),0.0)</f>
        <v>0</v>
      </c>
      <c r="AL306" s="448">
        <f>IFERROR(__xludf.DUMMYFUNCTION("ARRAYFORMULA(IF(OR($A306="""",$A306=0),0,IF(TODAY()&gt;EOMONTH(AL$278,0),HLOOKUP(""Close"",GOOGLEFINANCE($A306,""price"",EOMONTH(AL$278,0)),2,FALSE()),(SUMIFS(Extrato!$C:$C,Extrato!$A:$A,""&lt;=""&amp;HLOOKUP(AL$278,dds!$2:$4,3,FALSE()),Extrato!$B:$B,'Cadastro e Hi"&amp;"stórico'!$A306)-SUMIFS(Extrato!$H:$H,Extrato!$F:$F,""&lt;=""&amp;HLOOKUP(AL$278,dds!$2:$4,3,FALSE()),Extrato!$G:$G,'Cadastro e Histórico'!$A306))*AL143)))"),0.0)</f>
        <v>0</v>
      </c>
      <c r="AM306" s="448">
        <f>IFERROR(__xludf.DUMMYFUNCTION("ARRAYFORMULA(IF(OR($A306="""",$A306=0),0,IF(TODAY()&gt;EOMONTH(AM$278,0),HLOOKUP(""Close"",GOOGLEFINANCE($A306,""price"",EOMONTH(AM$278,0)),2,FALSE()),(SUMIFS(Extrato!$C:$C,Extrato!$A:$A,""&lt;=""&amp;HLOOKUP(AM$278,dds!$2:$4,3,FALSE()),Extrato!$B:$B,'Cadastro e Hi"&amp;"stórico'!$A306)-SUMIFS(Extrato!$H:$H,Extrato!$F:$F,""&lt;=""&amp;HLOOKUP(AM$278,dds!$2:$4,3,FALSE()),Extrato!$G:$G,'Cadastro e Histórico'!$A306))*AM143)))"),0.0)</f>
        <v>0</v>
      </c>
      <c r="AN306" s="448">
        <f>IFERROR(__xludf.DUMMYFUNCTION("ARRAYFORMULA(IF(OR($A306="""",$A306=0),0,IF(TODAY()&gt;EOMONTH(AN$278,0),HLOOKUP(""Close"",GOOGLEFINANCE($A306,""price"",EOMONTH(AN$278,0)),2,FALSE()),(SUMIFS(Extrato!$C:$C,Extrato!$A:$A,""&lt;=""&amp;HLOOKUP(AN$278,dds!$2:$4,3,FALSE()),Extrato!$B:$B,'Cadastro e Hi"&amp;"stórico'!$A306)-SUMIFS(Extrato!$H:$H,Extrato!$F:$F,""&lt;=""&amp;HLOOKUP(AN$278,dds!$2:$4,3,FALSE()),Extrato!$G:$G,'Cadastro e Histórico'!$A306))*AN143)))"),0.0)</f>
        <v>0</v>
      </c>
      <c r="AO306" s="448">
        <f>IFERROR(__xludf.DUMMYFUNCTION("ARRAYFORMULA(IF(OR($A306="""",$A306=0),0,IF(TODAY()&gt;EOMONTH(AO$278,0),HLOOKUP(""Close"",GOOGLEFINANCE($A306,""price"",EOMONTH(AO$278,0)),2,FALSE()),(SUMIFS(Extrato!$C:$C,Extrato!$A:$A,""&lt;=""&amp;HLOOKUP(AO$278,dds!$2:$4,3,FALSE()),Extrato!$B:$B,'Cadastro e Hi"&amp;"stórico'!$A306)-SUMIFS(Extrato!$H:$H,Extrato!$F:$F,""&lt;=""&amp;HLOOKUP(AO$278,dds!$2:$4,3,FALSE()),Extrato!$G:$G,'Cadastro e Histórico'!$A306))*AO143)))"),0.0)</f>
        <v>0</v>
      </c>
      <c r="AP306" s="448">
        <f>IFERROR(__xludf.DUMMYFUNCTION("ARRAYFORMULA(IF(OR($A306="""",$A306=0),0,IF(TODAY()&gt;EOMONTH(AP$278,0),HLOOKUP(""Close"",GOOGLEFINANCE($A306,""price"",EOMONTH(AP$278,0)),2,FALSE()),(SUMIFS(Extrato!$C:$C,Extrato!$A:$A,""&lt;=""&amp;HLOOKUP(AP$278,dds!$2:$4,3,FALSE()),Extrato!$B:$B,'Cadastro e Hi"&amp;"stórico'!$A306)-SUMIFS(Extrato!$H:$H,Extrato!$F:$F,""&lt;=""&amp;HLOOKUP(AP$278,dds!$2:$4,3,FALSE()),Extrato!$G:$G,'Cadastro e Histórico'!$A306))*AP143)))"),0.0)</f>
        <v>0</v>
      </c>
      <c r="AQ306" s="448">
        <f>IFERROR(__xludf.DUMMYFUNCTION("ARRAYFORMULA(IF(OR($A306="""",$A306=0),0,IF(TODAY()&gt;EOMONTH(AQ$278,0),HLOOKUP(""Close"",GOOGLEFINANCE($A306,""price"",EOMONTH(AQ$278,0)),2,FALSE()),(SUMIFS(Extrato!$C:$C,Extrato!$A:$A,""&lt;=""&amp;HLOOKUP(AQ$278,dds!$2:$4,3,FALSE()),Extrato!$B:$B,'Cadastro e Hi"&amp;"stórico'!$A306)-SUMIFS(Extrato!$H:$H,Extrato!$F:$F,""&lt;=""&amp;HLOOKUP(AQ$278,dds!$2:$4,3,FALSE()),Extrato!$G:$G,'Cadastro e Histórico'!$A306))*AQ143)))"),0.0)</f>
        <v>0</v>
      </c>
      <c r="AR306" s="448">
        <f>IFERROR(__xludf.DUMMYFUNCTION("ARRAYFORMULA(IF(OR($A306="""",$A306=0),0,IF(TODAY()&gt;EOMONTH(AR$278,0),HLOOKUP(""Close"",GOOGLEFINANCE($A306,""price"",EOMONTH(AR$278,0)),2,FALSE()),(SUMIFS(Extrato!$C:$C,Extrato!$A:$A,""&lt;=""&amp;HLOOKUP(AR$278,dds!$2:$4,3,FALSE()),Extrato!$B:$B,'Cadastro e Hi"&amp;"stórico'!$A306)-SUMIFS(Extrato!$H:$H,Extrato!$F:$F,""&lt;=""&amp;HLOOKUP(AR$278,dds!$2:$4,3,FALSE()),Extrato!$G:$G,'Cadastro e Histórico'!$A306))*AR143)))"),0.0)</f>
        <v>0</v>
      </c>
      <c r="AS306" s="448">
        <f>IFERROR(__xludf.DUMMYFUNCTION("ARRAYFORMULA(IF(OR($A306="""",$A306=0),0,IF(TODAY()&gt;EOMONTH(AS$278,0),HLOOKUP(""Close"",GOOGLEFINANCE($A306,""price"",EOMONTH(AS$278,0)),2,FALSE()),(SUMIFS(Extrato!$C:$C,Extrato!$A:$A,""&lt;=""&amp;HLOOKUP(AS$278,dds!$2:$4,3,FALSE()),Extrato!$B:$B,'Cadastro e Hi"&amp;"stórico'!$A306)-SUMIFS(Extrato!$H:$H,Extrato!$F:$F,""&lt;=""&amp;HLOOKUP(AS$278,dds!$2:$4,3,FALSE()),Extrato!$G:$G,'Cadastro e Histórico'!$A306))*AS143)))"),0.0)</f>
        <v>0</v>
      </c>
      <c r="AT306" s="448">
        <f>IFERROR(__xludf.DUMMYFUNCTION("ARRAYFORMULA(IF(OR($A306="""",$A306=0),0,IF(TODAY()&gt;EOMONTH(AT$278,0),HLOOKUP(""Close"",GOOGLEFINANCE($A306,""price"",EOMONTH(AT$278,0)),2,FALSE()),(SUMIFS(Extrato!$C:$C,Extrato!$A:$A,""&lt;=""&amp;HLOOKUP(AT$278,dds!$2:$4,3,FALSE()),Extrato!$B:$B,'Cadastro e Hi"&amp;"stórico'!$A306)-SUMIFS(Extrato!$H:$H,Extrato!$F:$F,""&lt;=""&amp;HLOOKUP(AT$278,dds!$2:$4,3,FALSE()),Extrato!$G:$G,'Cadastro e Histórico'!$A306))*AT143)))"),0.0)</f>
        <v>0</v>
      </c>
      <c r="AU306" s="448">
        <f>IFERROR(__xludf.DUMMYFUNCTION("ARRAYFORMULA(IF(OR($A306="""",$A306=0),0,IF(TODAY()&gt;EOMONTH(AU$278,0),HLOOKUP(""Close"",GOOGLEFINANCE($A306,""price"",EOMONTH(AU$278,0)),2,FALSE()),(SUMIFS(Extrato!$C:$C,Extrato!$A:$A,""&lt;=""&amp;HLOOKUP(AU$278,dds!$2:$4,3,FALSE()),Extrato!$B:$B,'Cadastro e Hi"&amp;"stórico'!$A306)-SUMIFS(Extrato!$H:$H,Extrato!$F:$F,""&lt;=""&amp;HLOOKUP(AU$278,dds!$2:$4,3,FALSE()),Extrato!$G:$G,'Cadastro e Histórico'!$A306))*AU143)))"),0.0)</f>
        <v>0</v>
      </c>
      <c r="AV306" s="448">
        <f>IFERROR(__xludf.DUMMYFUNCTION("ARRAYFORMULA(IF(OR($A306="""",$A306=0),0,IF(TODAY()&gt;EOMONTH(AV$278,0),HLOOKUP(""Close"",GOOGLEFINANCE($A306,""price"",EOMONTH(AV$278,0)),2,FALSE()),(SUMIFS(Extrato!$C:$C,Extrato!$A:$A,""&lt;=""&amp;HLOOKUP(AV$278,dds!$2:$4,3,FALSE()),Extrato!$B:$B,'Cadastro e Hi"&amp;"stórico'!$A306)-SUMIFS(Extrato!$H:$H,Extrato!$F:$F,""&lt;=""&amp;HLOOKUP(AV$278,dds!$2:$4,3,FALSE()),Extrato!$G:$G,'Cadastro e Histórico'!$A306))*AV143)))"),0.0)</f>
        <v>0</v>
      </c>
      <c r="AW306" s="448">
        <f>IFERROR(__xludf.DUMMYFUNCTION("ARRAYFORMULA(IF(OR($A306="""",$A306=0),0,IF(TODAY()&gt;EOMONTH(AW$278,0),HLOOKUP(""Close"",GOOGLEFINANCE($A306,""price"",EOMONTH(AW$278,0)),2,FALSE()),(SUMIFS(Extrato!$C:$C,Extrato!$A:$A,""&lt;=""&amp;HLOOKUP(AW$278,dds!$2:$4,3,FALSE()),Extrato!$B:$B,'Cadastro e Hi"&amp;"stórico'!$A306)-SUMIFS(Extrato!$H:$H,Extrato!$F:$F,""&lt;=""&amp;HLOOKUP(AW$278,dds!$2:$4,3,FALSE()),Extrato!$G:$G,'Cadastro e Histórico'!$A306))*AW143)))"),0.0)</f>
        <v>0</v>
      </c>
      <c r="AX306" s="448">
        <f>IFERROR(__xludf.DUMMYFUNCTION("ARRAYFORMULA(IF(OR($A306="""",$A306=0),0,IF(TODAY()&gt;EOMONTH(AX$278,0),HLOOKUP(""Close"",GOOGLEFINANCE($A306,""price"",EOMONTH(AX$278,0)),2,FALSE()),(SUMIFS(Extrato!$C:$C,Extrato!$A:$A,""&lt;=""&amp;HLOOKUP(AX$278,dds!$2:$4,3,FALSE()),Extrato!$B:$B,'Cadastro e Hi"&amp;"stórico'!$A306)-SUMIFS(Extrato!$H:$H,Extrato!$F:$F,""&lt;=""&amp;HLOOKUP(AX$278,dds!$2:$4,3,FALSE()),Extrato!$G:$G,'Cadastro e Histórico'!$A306))*AX143)))"),0.0)</f>
        <v>0</v>
      </c>
      <c r="AY306" s="448">
        <f>IFERROR(__xludf.DUMMYFUNCTION("ARRAYFORMULA(IF(OR($A306="""",$A306=0),0,IF(TODAY()&gt;EOMONTH(AY$278,0),HLOOKUP(""Close"",GOOGLEFINANCE($A306,""price"",EOMONTH(AY$278,0)),2,FALSE()),(SUMIFS(Extrato!$C:$C,Extrato!$A:$A,""&lt;=""&amp;HLOOKUP(AY$278,dds!$2:$4,3,FALSE()),Extrato!$B:$B,'Cadastro e Hi"&amp;"stórico'!$A306)-SUMIFS(Extrato!$H:$H,Extrato!$F:$F,""&lt;=""&amp;HLOOKUP(AY$278,dds!$2:$4,3,FALSE()),Extrato!$G:$G,'Cadastro e Histórico'!$A306))*AY143)))"),0.0)</f>
        <v>0</v>
      </c>
      <c r="AZ306" s="448">
        <f>IFERROR(__xludf.DUMMYFUNCTION("ARRAYFORMULA(IF(OR($A306="""",$A306=0),0,IF(TODAY()&gt;EOMONTH(AZ$278,0),HLOOKUP(""Close"",GOOGLEFINANCE($A306,""price"",EOMONTH(AZ$278,0)),2,FALSE()),(SUMIFS(Extrato!$C:$C,Extrato!$A:$A,""&lt;=""&amp;HLOOKUP(AZ$278,dds!$2:$4,3,FALSE()),Extrato!$B:$B,'Cadastro e Hi"&amp;"stórico'!$A306)-SUMIFS(Extrato!$H:$H,Extrato!$F:$F,""&lt;=""&amp;HLOOKUP(AZ$278,dds!$2:$4,3,FALSE()),Extrato!$G:$G,'Cadastro e Histórico'!$A306))*AZ143)))"),0.0)</f>
        <v>0</v>
      </c>
      <c r="BA306" s="448">
        <f>IFERROR(__xludf.DUMMYFUNCTION("ARRAYFORMULA(IF(OR($A306="""",$A306=0),0,IF(TODAY()&gt;EOMONTH(BA$278,0),HLOOKUP(""Close"",GOOGLEFINANCE($A306,""price"",EOMONTH(BA$278,0)),2,FALSE()),(SUMIFS(Extrato!$C:$C,Extrato!$A:$A,""&lt;=""&amp;HLOOKUP(BA$278,dds!$2:$4,3,FALSE()),Extrato!$B:$B,'Cadastro e Hi"&amp;"stórico'!$A306)-SUMIFS(Extrato!$H:$H,Extrato!$F:$F,""&lt;=""&amp;HLOOKUP(BA$278,dds!$2:$4,3,FALSE()),Extrato!$G:$G,'Cadastro e Histórico'!$A306))*BA143)))"),0.0)</f>
        <v>0</v>
      </c>
      <c r="BB306" s="448">
        <f>IFERROR(__xludf.DUMMYFUNCTION("ARRAYFORMULA(IF(OR($A306="""",$A306=0),0,IF(TODAY()&gt;EOMONTH(BB$278,0),HLOOKUP(""Close"",GOOGLEFINANCE($A306,""price"",EOMONTH(BB$278,0)),2,FALSE()),(SUMIFS(Extrato!$C:$C,Extrato!$A:$A,""&lt;=""&amp;HLOOKUP(BB$278,dds!$2:$4,3,FALSE()),Extrato!$B:$B,'Cadastro e Hi"&amp;"stórico'!$A306)-SUMIFS(Extrato!$H:$H,Extrato!$F:$F,""&lt;=""&amp;HLOOKUP(BB$278,dds!$2:$4,3,FALSE()),Extrato!$G:$G,'Cadastro e Histórico'!$A306))*BB143)))"),0.0)</f>
        <v>0</v>
      </c>
      <c r="BC306" s="448">
        <f>IFERROR(__xludf.DUMMYFUNCTION("ARRAYFORMULA(IF(OR($A306="""",$A306=0),0,IF(TODAY()&gt;EOMONTH(BC$278,0),HLOOKUP(""Close"",GOOGLEFINANCE($A306,""price"",EOMONTH(BC$278,0)),2,FALSE()),(SUMIFS(Extrato!$C:$C,Extrato!$A:$A,""&lt;=""&amp;HLOOKUP(BC$278,dds!$2:$4,3,FALSE()),Extrato!$B:$B,'Cadastro e Hi"&amp;"stórico'!$A306)-SUMIFS(Extrato!$H:$H,Extrato!$F:$F,""&lt;=""&amp;HLOOKUP(BC$278,dds!$2:$4,3,FALSE()),Extrato!$G:$G,'Cadastro e Histórico'!$A306))*BC143)))"),0.0)</f>
        <v>0</v>
      </c>
      <c r="BD306" s="448">
        <f>IFERROR(__xludf.DUMMYFUNCTION("ARRAYFORMULA(IF(OR($A306="""",$A306=0),0,IF(TODAY()&gt;EOMONTH(BD$278,0),HLOOKUP(""Close"",GOOGLEFINANCE($A306,""price"",EOMONTH(BD$278,0)),2,FALSE()),(SUMIFS(Extrato!$C:$C,Extrato!$A:$A,""&lt;=""&amp;HLOOKUP(BD$278,dds!$2:$4,3,FALSE()),Extrato!$B:$B,'Cadastro e Hi"&amp;"stórico'!$A306)-SUMIFS(Extrato!$H:$H,Extrato!$F:$F,""&lt;=""&amp;HLOOKUP(BD$278,dds!$2:$4,3,FALSE()),Extrato!$G:$G,'Cadastro e Histórico'!$A306))*BD143)))"),0.0)</f>
        <v>0</v>
      </c>
      <c r="BE306" s="448">
        <f>IFERROR(__xludf.DUMMYFUNCTION("ARRAYFORMULA(IF(OR($A306="""",$A306=0),0,IF(TODAY()&gt;EOMONTH(BE$278,0),HLOOKUP(""Close"",GOOGLEFINANCE($A306,""price"",EOMONTH(BE$278,0)),2,FALSE()),(SUMIFS(Extrato!$C:$C,Extrato!$A:$A,""&lt;=""&amp;HLOOKUP(BE$278,dds!$2:$4,3,FALSE()),Extrato!$B:$B,'Cadastro e Hi"&amp;"stórico'!$A306)-SUMIFS(Extrato!$H:$H,Extrato!$F:$F,""&lt;=""&amp;HLOOKUP(BE$278,dds!$2:$4,3,FALSE()),Extrato!$G:$G,'Cadastro e Histórico'!$A306))*BE143)))"),0.0)</f>
        <v>0</v>
      </c>
      <c r="BF306" s="448">
        <f>IFERROR(__xludf.DUMMYFUNCTION("ARRAYFORMULA(IF(OR($A306="""",$A306=0),0,IF(TODAY()&gt;EOMONTH(BF$278,0),HLOOKUP(""Close"",GOOGLEFINANCE($A306,""price"",EOMONTH(BF$278,0)),2,FALSE()),(SUMIFS(Extrato!$C:$C,Extrato!$A:$A,""&lt;=""&amp;HLOOKUP(BF$278,dds!$2:$4,3,FALSE()),Extrato!$B:$B,'Cadastro e Hi"&amp;"stórico'!$A306)-SUMIFS(Extrato!$H:$H,Extrato!$F:$F,""&lt;=""&amp;HLOOKUP(BF$278,dds!$2:$4,3,FALSE()),Extrato!$G:$G,'Cadastro e Histórico'!$A306))*BF143)))"),0.0)</f>
        <v>0</v>
      </c>
      <c r="BG306" s="448">
        <f>IFERROR(__xludf.DUMMYFUNCTION("ARRAYFORMULA(IF(OR($A306="""",$A306=0),0,IF(TODAY()&gt;EOMONTH(BG$278,0),HLOOKUP(""Close"",GOOGLEFINANCE($A306,""price"",EOMONTH(BG$278,0)),2,FALSE()),(SUMIFS(Extrato!$C:$C,Extrato!$A:$A,""&lt;=""&amp;HLOOKUP(BG$278,dds!$2:$4,3,FALSE()),Extrato!$B:$B,'Cadastro e Hi"&amp;"stórico'!$A306)-SUMIFS(Extrato!$H:$H,Extrato!$F:$F,""&lt;=""&amp;HLOOKUP(BG$278,dds!$2:$4,3,FALSE()),Extrato!$G:$G,'Cadastro e Histórico'!$A306))*BG143)))"),0.0)</f>
        <v>0</v>
      </c>
      <c r="BH306" s="448">
        <f>IFERROR(__xludf.DUMMYFUNCTION("ARRAYFORMULA(IF(OR($A306="""",$A306=0),0,IF(TODAY()&gt;EOMONTH(BH$278,0),HLOOKUP(""Close"",GOOGLEFINANCE($A306,""price"",EOMONTH(BH$278,0)),2,FALSE()),(SUMIFS(Extrato!$C:$C,Extrato!$A:$A,""&lt;=""&amp;HLOOKUP(BH$278,dds!$2:$4,3,FALSE()),Extrato!$B:$B,'Cadastro e Hi"&amp;"stórico'!$A306)-SUMIFS(Extrato!$H:$H,Extrato!$F:$F,""&lt;=""&amp;HLOOKUP(BH$278,dds!$2:$4,3,FALSE()),Extrato!$G:$G,'Cadastro e Histórico'!$A306))*BH143)))"),0.0)</f>
        <v>0</v>
      </c>
      <c r="BI306" s="448">
        <f>IFERROR(__xludf.DUMMYFUNCTION("ARRAYFORMULA(IF(OR($A306="""",$A306=0),0,IF(TODAY()&gt;EOMONTH(BI$278,0),HLOOKUP(""Close"",GOOGLEFINANCE($A306,""price"",EOMONTH(BI$278,0)),2,FALSE()),(SUMIFS(Extrato!$C:$C,Extrato!$A:$A,""&lt;=""&amp;HLOOKUP(BI$278,dds!$2:$4,3,FALSE()),Extrato!$B:$B,'Cadastro e Hi"&amp;"stórico'!$A306)-SUMIFS(Extrato!$H:$H,Extrato!$F:$F,""&lt;=""&amp;HLOOKUP(BI$278,dds!$2:$4,3,FALSE()),Extrato!$G:$G,'Cadastro e Histórico'!$A306))*BI143)))"),0.0)</f>
        <v>0</v>
      </c>
      <c r="BJ306" s="448">
        <f>IFERROR(__xludf.DUMMYFUNCTION("ARRAYFORMULA(IF(OR($A306="""",$A306=0),0,IF(TODAY()&gt;EOMONTH(BJ$278,0),HLOOKUP(""Close"",GOOGLEFINANCE($A306,""price"",EOMONTH(BJ$278,0)),2,FALSE()),(SUMIFS(Extrato!$C:$C,Extrato!$A:$A,""&lt;=""&amp;HLOOKUP(BJ$278,dds!$2:$4,3,FALSE()),Extrato!$B:$B,'Cadastro e Hi"&amp;"stórico'!$A306)-SUMIFS(Extrato!$H:$H,Extrato!$F:$F,""&lt;=""&amp;HLOOKUP(BJ$278,dds!$2:$4,3,FALSE()),Extrato!$G:$G,'Cadastro e Histórico'!$A306))*BJ143)))"),0.0)</f>
        <v>0</v>
      </c>
      <c r="BK306" s="448">
        <f>IFERROR(__xludf.DUMMYFUNCTION("ARRAYFORMULA(IF(OR($A306="""",$A306=0),0,IF(TODAY()&gt;EOMONTH(BK$278,0),HLOOKUP(""Close"",GOOGLEFINANCE($A306,""price"",EOMONTH(BK$278,0)),2,FALSE()),(SUMIFS(Extrato!$C:$C,Extrato!$A:$A,""&lt;=""&amp;HLOOKUP(BK$278,dds!$2:$4,3,FALSE()),Extrato!$B:$B,'Cadastro e Hi"&amp;"stórico'!$A306)-SUMIFS(Extrato!$H:$H,Extrato!$F:$F,""&lt;=""&amp;HLOOKUP(BK$278,dds!$2:$4,3,FALSE()),Extrato!$G:$G,'Cadastro e Histórico'!$A306))*BK143)))"),0.0)</f>
        <v>0</v>
      </c>
      <c r="BL306" s="448">
        <f>IFERROR(__xludf.DUMMYFUNCTION("ARRAYFORMULA(IF(OR($A306="""",$A306=0),0,IF(TODAY()&gt;EOMONTH(BL$278,0),HLOOKUP(""Close"",GOOGLEFINANCE($A306,""price"",EOMONTH(BL$278,0)),2,FALSE()),(SUMIFS(Extrato!$C:$C,Extrato!$A:$A,""&lt;=""&amp;HLOOKUP(BL$278,dds!$2:$4,3,FALSE()),Extrato!$B:$B,'Cadastro e Hi"&amp;"stórico'!$A306)-SUMIFS(Extrato!$H:$H,Extrato!$F:$F,""&lt;=""&amp;HLOOKUP(BL$278,dds!$2:$4,3,FALSE()),Extrato!$G:$G,'Cadastro e Histórico'!$A306))*BL143)))"),0.0)</f>
        <v>0</v>
      </c>
    </row>
    <row r="307" ht="14.25" customHeight="1">
      <c r="A307" s="450"/>
      <c r="B307" s="450"/>
      <c r="C307" s="440" t="str">
        <f t="shared" si="5"/>
        <v/>
      </c>
      <c r="D307" s="450"/>
      <c r="E307" s="448">
        <f>IFERROR(__xludf.DUMMYFUNCTION("ARRAYFORMULA(IF(OR($A307="""",$A307=0),0,IF(TODAY()&gt;EOMONTH(E$278,0),HLOOKUP(""Close"",GOOGLEFINANCE($A307,""price"",EOMONTH(E$278,0)),2,FALSE()),(SUMIFS(Extrato!$C:$C,Extrato!$A:$A,""&lt;=""&amp;HLOOKUP(E$278,dds!$2:$4,3,FALSE()),Extrato!$B:$B,'Cadastro e Histó"&amp;"rico'!$A307)-SUMIFS(Extrato!$H:$H,Extrato!$F:$F,""&lt;=""&amp;HLOOKUP(E$278,dds!$2:$4,3,FALSE()),Extrato!$G:$G,'Cadastro e Histórico'!$A307))*E144)))"),0.0)</f>
        <v>0</v>
      </c>
      <c r="F307" s="448">
        <f>IFERROR(__xludf.DUMMYFUNCTION("ARRAYFORMULA(IF(OR($A307="""",$A307=0),0,IF(TODAY()&gt;EOMONTH(F$278,0),HLOOKUP(""Close"",GOOGLEFINANCE($A307,""price"",EOMONTH(F$278,0)),2,FALSE()),(SUMIFS(Extrato!$C:$C,Extrato!$A:$A,""&lt;=""&amp;HLOOKUP(F$278,dds!$2:$4,3,FALSE()),Extrato!$B:$B,'Cadastro e Histó"&amp;"rico'!$A307)-SUMIFS(Extrato!$H:$H,Extrato!$F:$F,""&lt;=""&amp;HLOOKUP(F$278,dds!$2:$4,3,FALSE()),Extrato!$G:$G,'Cadastro e Histórico'!$A307))*F144)))"),0.0)</f>
        <v>0</v>
      </c>
      <c r="G307" s="448">
        <f>IFERROR(__xludf.DUMMYFUNCTION("ARRAYFORMULA(IF(OR($A307="""",$A307=0),0,IF(TODAY()&gt;EOMONTH(G$278,0),HLOOKUP(""Close"",GOOGLEFINANCE($A307,""price"",EOMONTH(G$278,0)),2,FALSE()),(SUMIFS(Extrato!$C:$C,Extrato!$A:$A,""&lt;=""&amp;HLOOKUP(G$278,dds!$2:$4,3,FALSE()),Extrato!$B:$B,'Cadastro e Histó"&amp;"rico'!$A307)-SUMIFS(Extrato!$H:$H,Extrato!$F:$F,""&lt;=""&amp;HLOOKUP(G$278,dds!$2:$4,3,FALSE()),Extrato!$G:$G,'Cadastro e Histórico'!$A307))*G144)))"),0.0)</f>
        <v>0</v>
      </c>
      <c r="H307" s="448">
        <f>IFERROR(__xludf.DUMMYFUNCTION("ARRAYFORMULA(IF(OR($A307="""",$A307=0),0,IF(TODAY()&gt;EOMONTH(H$278,0),HLOOKUP(""Close"",GOOGLEFINANCE($A307,""price"",EOMONTH(H$278,0)),2,FALSE()),(SUMIFS(Extrato!$C:$C,Extrato!$A:$A,""&lt;=""&amp;HLOOKUP(H$278,dds!$2:$4,3,FALSE()),Extrato!$B:$B,'Cadastro e Histó"&amp;"rico'!$A307)-SUMIFS(Extrato!$H:$H,Extrato!$F:$F,""&lt;=""&amp;HLOOKUP(H$278,dds!$2:$4,3,FALSE()),Extrato!$G:$G,'Cadastro e Histórico'!$A307))*H144)))"),0.0)</f>
        <v>0</v>
      </c>
      <c r="I307" s="448">
        <f>IFERROR(__xludf.DUMMYFUNCTION("ARRAYFORMULA(IF(OR($A307="""",$A307=0),0,IF(TODAY()&gt;EOMONTH(I$278,0),HLOOKUP(""Close"",GOOGLEFINANCE($A307,""price"",EOMONTH(I$278,0)),2,FALSE()),(SUMIFS(Extrato!$C:$C,Extrato!$A:$A,""&lt;=""&amp;HLOOKUP(I$278,dds!$2:$4,3,FALSE()),Extrato!$B:$B,'Cadastro e Histó"&amp;"rico'!$A307)-SUMIFS(Extrato!$H:$H,Extrato!$F:$F,""&lt;=""&amp;HLOOKUP(I$278,dds!$2:$4,3,FALSE()),Extrato!$G:$G,'Cadastro e Histórico'!$A307))*I144)))"),0.0)</f>
        <v>0</v>
      </c>
      <c r="J307" s="448">
        <f>IFERROR(__xludf.DUMMYFUNCTION("ARRAYFORMULA(IF(OR($A307="""",$A307=0),0,IF(TODAY()&gt;EOMONTH(J$278,0),HLOOKUP(""Close"",GOOGLEFINANCE($A307,""price"",EOMONTH(J$278,0)),2,FALSE()),(SUMIFS(Extrato!$C:$C,Extrato!$A:$A,""&lt;=""&amp;HLOOKUP(J$278,dds!$2:$4,3,FALSE()),Extrato!$B:$B,'Cadastro e Histó"&amp;"rico'!$A307)-SUMIFS(Extrato!$H:$H,Extrato!$F:$F,""&lt;=""&amp;HLOOKUP(J$278,dds!$2:$4,3,FALSE()),Extrato!$G:$G,'Cadastro e Histórico'!$A307))*J144)))"),0.0)</f>
        <v>0</v>
      </c>
      <c r="K307" s="448">
        <f>IFERROR(__xludf.DUMMYFUNCTION("ARRAYFORMULA(IF(OR($A307="""",$A307=0),0,IF(TODAY()&gt;EOMONTH(K$278,0),HLOOKUP(""Close"",GOOGLEFINANCE($A307,""price"",EOMONTH(K$278,0)),2,FALSE()),(SUMIFS(Extrato!$C:$C,Extrato!$A:$A,""&lt;=""&amp;HLOOKUP(K$278,dds!$2:$4,3,FALSE()),Extrato!$B:$B,'Cadastro e Histó"&amp;"rico'!$A307)-SUMIFS(Extrato!$H:$H,Extrato!$F:$F,""&lt;=""&amp;HLOOKUP(K$278,dds!$2:$4,3,FALSE()),Extrato!$G:$G,'Cadastro e Histórico'!$A307))*K144)))"),0.0)</f>
        <v>0</v>
      </c>
      <c r="L307" s="448">
        <f>IFERROR(__xludf.DUMMYFUNCTION("ARRAYFORMULA(IF(OR($A307="""",$A307=0),0,IF(TODAY()&gt;EOMONTH(L$278,0),HLOOKUP(""Close"",GOOGLEFINANCE($A307,""price"",EOMONTH(L$278,0)),2,FALSE()),(SUMIFS(Extrato!$C:$C,Extrato!$A:$A,""&lt;=""&amp;HLOOKUP(L$278,dds!$2:$4,3,FALSE()),Extrato!$B:$B,'Cadastro e Histó"&amp;"rico'!$A307)-SUMIFS(Extrato!$H:$H,Extrato!$F:$F,""&lt;=""&amp;HLOOKUP(L$278,dds!$2:$4,3,FALSE()),Extrato!$G:$G,'Cadastro e Histórico'!$A307))*L144)))"),0.0)</f>
        <v>0</v>
      </c>
      <c r="M307" s="448">
        <f>IFERROR(__xludf.DUMMYFUNCTION("ARRAYFORMULA(IF(OR($A307="""",$A307=0),0,IF(TODAY()&gt;EOMONTH(M$278,0),HLOOKUP(""Close"",GOOGLEFINANCE($A307,""price"",EOMONTH(M$278,0)),2,FALSE()),(SUMIFS(Extrato!$C:$C,Extrato!$A:$A,""&lt;=""&amp;HLOOKUP(M$278,dds!$2:$4,3,FALSE()),Extrato!$B:$B,'Cadastro e Histó"&amp;"rico'!$A307)-SUMIFS(Extrato!$H:$H,Extrato!$F:$F,""&lt;=""&amp;HLOOKUP(M$278,dds!$2:$4,3,FALSE()),Extrato!$G:$G,'Cadastro e Histórico'!$A307))*M144)))"),0.0)</f>
        <v>0</v>
      </c>
      <c r="N307" s="448">
        <f>IFERROR(__xludf.DUMMYFUNCTION("ARRAYFORMULA(IF(OR($A307="""",$A307=0),0,IF(TODAY()&gt;EOMONTH(N$278,0),HLOOKUP(""Close"",GOOGLEFINANCE($A307,""price"",EOMONTH(N$278,0)),2,FALSE()),(SUMIFS(Extrato!$C:$C,Extrato!$A:$A,""&lt;=""&amp;HLOOKUP(N$278,dds!$2:$4,3,FALSE()),Extrato!$B:$B,'Cadastro e Histó"&amp;"rico'!$A307)-SUMIFS(Extrato!$H:$H,Extrato!$F:$F,""&lt;=""&amp;HLOOKUP(N$278,dds!$2:$4,3,FALSE()),Extrato!$G:$G,'Cadastro e Histórico'!$A307))*N144)))"),0.0)</f>
        <v>0</v>
      </c>
      <c r="O307" s="448">
        <f>IFERROR(__xludf.DUMMYFUNCTION("ARRAYFORMULA(IF(OR($A307="""",$A307=0),0,IF(TODAY()&gt;EOMONTH(O$278,0),HLOOKUP(""Close"",GOOGLEFINANCE($A307,""price"",EOMONTH(O$278,0)),2,FALSE()),(SUMIFS(Extrato!$C:$C,Extrato!$A:$A,""&lt;=""&amp;HLOOKUP(O$278,dds!$2:$4,3,FALSE()),Extrato!$B:$B,'Cadastro e Histó"&amp;"rico'!$A307)-SUMIFS(Extrato!$H:$H,Extrato!$F:$F,""&lt;=""&amp;HLOOKUP(O$278,dds!$2:$4,3,FALSE()),Extrato!$G:$G,'Cadastro e Histórico'!$A307))*O144)))"),0.0)</f>
        <v>0</v>
      </c>
      <c r="P307" s="448">
        <f>IFERROR(__xludf.DUMMYFUNCTION("ARRAYFORMULA(IF(OR($A307="""",$A307=0),0,IF(TODAY()&gt;EOMONTH(P$278,0),HLOOKUP(""Close"",GOOGLEFINANCE($A307,""price"",EOMONTH(P$278,0)),2,FALSE()),(SUMIFS(Extrato!$C:$C,Extrato!$A:$A,""&lt;=""&amp;HLOOKUP(P$278,dds!$2:$4,3,FALSE()),Extrato!$B:$B,'Cadastro e Histó"&amp;"rico'!$A307)-SUMIFS(Extrato!$H:$H,Extrato!$F:$F,""&lt;=""&amp;HLOOKUP(P$278,dds!$2:$4,3,FALSE()),Extrato!$G:$G,'Cadastro e Histórico'!$A307))*P144)))"),0.0)</f>
        <v>0</v>
      </c>
      <c r="Q307" s="448">
        <f>IFERROR(__xludf.DUMMYFUNCTION("ARRAYFORMULA(IF(OR($A307="""",$A307=0),0,IF(TODAY()&gt;EOMONTH(Q$278,0),HLOOKUP(""Close"",GOOGLEFINANCE($A307,""price"",EOMONTH(Q$278,0)),2,FALSE()),(SUMIFS(Extrato!$C:$C,Extrato!$A:$A,""&lt;=""&amp;HLOOKUP(Q$278,dds!$2:$4,3,FALSE()),Extrato!$B:$B,'Cadastro e Histó"&amp;"rico'!$A307)-SUMIFS(Extrato!$H:$H,Extrato!$F:$F,""&lt;=""&amp;HLOOKUP(Q$278,dds!$2:$4,3,FALSE()),Extrato!$G:$G,'Cadastro e Histórico'!$A307))*Q144)))"),0.0)</f>
        <v>0</v>
      </c>
      <c r="R307" s="448">
        <f>IFERROR(__xludf.DUMMYFUNCTION("ARRAYFORMULA(IF(OR($A307="""",$A307=0),0,IF(TODAY()&gt;EOMONTH(R$278,0),HLOOKUP(""Close"",GOOGLEFINANCE($A307,""price"",EOMONTH(R$278,0)),2,FALSE()),(SUMIFS(Extrato!$C:$C,Extrato!$A:$A,""&lt;=""&amp;HLOOKUP(R$278,dds!$2:$4,3,FALSE()),Extrato!$B:$B,'Cadastro e Histó"&amp;"rico'!$A307)-SUMIFS(Extrato!$H:$H,Extrato!$F:$F,""&lt;=""&amp;HLOOKUP(R$278,dds!$2:$4,3,FALSE()),Extrato!$G:$G,'Cadastro e Histórico'!$A307))*R144)))"),0.0)</f>
        <v>0</v>
      </c>
      <c r="S307" s="448">
        <f>IFERROR(__xludf.DUMMYFUNCTION("ARRAYFORMULA(IF(OR($A307="""",$A307=0),0,IF(TODAY()&gt;EOMONTH(S$278,0),HLOOKUP(""Close"",GOOGLEFINANCE($A307,""price"",EOMONTH(S$278,0)),2,FALSE()),(SUMIFS(Extrato!$C:$C,Extrato!$A:$A,""&lt;=""&amp;HLOOKUP(S$278,dds!$2:$4,3,FALSE()),Extrato!$B:$B,'Cadastro e Histó"&amp;"rico'!$A307)-SUMIFS(Extrato!$H:$H,Extrato!$F:$F,""&lt;=""&amp;HLOOKUP(S$278,dds!$2:$4,3,FALSE()),Extrato!$G:$G,'Cadastro e Histórico'!$A307))*S144)))"),0.0)</f>
        <v>0</v>
      </c>
      <c r="T307" s="448">
        <f>IFERROR(__xludf.DUMMYFUNCTION("ARRAYFORMULA(IF(OR($A307="""",$A307=0),0,IF(TODAY()&gt;EOMONTH(T$278,0),HLOOKUP(""Close"",GOOGLEFINANCE($A307,""price"",EOMONTH(T$278,0)),2,FALSE()),(SUMIFS(Extrato!$C:$C,Extrato!$A:$A,""&lt;=""&amp;HLOOKUP(T$278,dds!$2:$4,3,FALSE()),Extrato!$B:$B,'Cadastro e Histó"&amp;"rico'!$A307)-SUMIFS(Extrato!$H:$H,Extrato!$F:$F,""&lt;=""&amp;HLOOKUP(T$278,dds!$2:$4,3,FALSE()),Extrato!$G:$G,'Cadastro e Histórico'!$A307))*T144)))"),0.0)</f>
        <v>0</v>
      </c>
      <c r="U307" s="448">
        <f>IFERROR(__xludf.DUMMYFUNCTION("ARRAYFORMULA(IF(OR($A307="""",$A307=0),0,IF(TODAY()&gt;EOMONTH(U$278,0),HLOOKUP(""Close"",GOOGLEFINANCE($A307,""price"",EOMONTH(U$278,0)),2,FALSE()),(SUMIFS(Extrato!$C:$C,Extrato!$A:$A,""&lt;=""&amp;HLOOKUP(U$278,dds!$2:$4,3,FALSE()),Extrato!$B:$B,'Cadastro e Histó"&amp;"rico'!$A307)-SUMIFS(Extrato!$H:$H,Extrato!$F:$F,""&lt;=""&amp;HLOOKUP(U$278,dds!$2:$4,3,FALSE()),Extrato!$G:$G,'Cadastro e Histórico'!$A307))*U144)))"),0.0)</f>
        <v>0</v>
      </c>
      <c r="V307" s="448">
        <f>IFERROR(__xludf.DUMMYFUNCTION("ARRAYFORMULA(IF(OR($A307="""",$A307=0),0,IF(TODAY()&gt;EOMONTH(V$278,0),HLOOKUP(""Close"",GOOGLEFINANCE($A307,""price"",EOMONTH(V$278,0)),2,FALSE()),(SUMIFS(Extrato!$C:$C,Extrato!$A:$A,""&lt;=""&amp;HLOOKUP(V$278,dds!$2:$4,3,FALSE()),Extrato!$B:$B,'Cadastro e Histó"&amp;"rico'!$A307)-SUMIFS(Extrato!$H:$H,Extrato!$F:$F,""&lt;=""&amp;HLOOKUP(V$278,dds!$2:$4,3,FALSE()),Extrato!$G:$G,'Cadastro e Histórico'!$A307))*V144)))"),0.0)</f>
        <v>0</v>
      </c>
      <c r="W307" s="448">
        <f>IFERROR(__xludf.DUMMYFUNCTION("ARRAYFORMULA(IF(OR($A307="""",$A307=0),0,IF(TODAY()&gt;EOMONTH(W$278,0),HLOOKUP(""Close"",GOOGLEFINANCE($A307,""price"",EOMONTH(W$278,0)),2,FALSE()),(SUMIFS(Extrato!$C:$C,Extrato!$A:$A,""&lt;=""&amp;HLOOKUP(W$278,dds!$2:$4,3,FALSE()),Extrato!$B:$B,'Cadastro e Histó"&amp;"rico'!$A307)-SUMIFS(Extrato!$H:$H,Extrato!$F:$F,""&lt;=""&amp;HLOOKUP(W$278,dds!$2:$4,3,FALSE()),Extrato!$G:$G,'Cadastro e Histórico'!$A307))*W144)))"),0.0)</f>
        <v>0</v>
      </c>
      <c r="X307" s="448">
        <f>IFERROR(__xludf.DUMMYFUNCTION("ARRAYFORMULA(IF(OR($A307="""",$A307=0),0,IF(TODAY()&gt;EOMONTH(X$278,0),HLOOKUP(""Close"",GOOGLEFINANCE($A307,""price"",EOMONTH(X$278,0)),2,FALSE()),(SUMIFS(Extrato!$C:$C,Extrato!$A:$A,""&lt;=""&amp;HLOOKUP(X$278,dds!$2:$4,3,FALSE()),Extrato!$B:$B,'Cadastro e Histó"&amp;"rico'!$A307)-SUMIFS(Extrato!$H:$H,Extrato!$F:$F,""&lt;=""&amp;HLOOKUP(X$278,dds!$2:$4,3,FALSE()),Extrato!$G:$G,'Cadastro e Histórico'!$A307))*X144)))"),0.0)</f>
        <v>0</v>
      </c>
      <c r="Y307" s="448">
        <f>IFERROR(__xludf.DUMMYFUNCTION("ARRAYFORMULA(IF(OR($A307="""",$A307=0),0,IF(TODAY()&gt;EOMONTH(Y$278,0),HLOOKUP(""Close"",GOOGLEFINANCE($A307,""price"",EOMONTH(Y$278,0)),2,FALSE()),(SUMIFS(Extrato!$C:$C,Extrato!$A:$A,""&lt;=""&amp;HLOOKUP(Y$278,dds!$2:$4,3,FALSE()),Extrato!$B:$B,'Cadastro e Histó"&amp;"rico'!$A307)-SUMIFS(Extrato!$H:$H,Extrato!$F:$F,""&lt;=""&amp;HLOOKUP(Y$278,dds!$2:$4,3,FALSE()),Extrato!$G:$G,'Cadastro e Histórico'!$A307))*Y144)))"),0.0)</f>
        <v>0</v>
      </c>
      <c r="Z307" s="448">
        <f>IFERROR(__xludf.DUMMYFUNCTION("ARRAYFORMULA(IF(OR($A307="""",$A307=0),0,IF(TODAY()&gt;EOMONTH(Z$278,0),HLOOKUP(""Close"",GOOGLEFINANCE($A307,""price"",EOMONTH(Z$278,0)),2,FALSE()),(SUMIFS(Extrato!$C:$C,Extrato!$A:$A,""&lt;=""&amp;HLOOKUP(Z$278,dds!$2:$4,3,FALSE()),Extrato!$B:$B,'Cadastro e Histó"&amp;"rico'!$A307)-SUMIFS(Extrato!$H:$H,Extrato!$F:$F,""&lt;=""&amp;HLOOKUP(Z$278,dds!$2:$4,3,FALSE()),Extrato!$G:$G,'Cadastro e Histórico'!$A307))*Z144)))"),0.0)</f>
        <v>0</v>
      </c>
      <c r="AA307" s="448">
        <f>IFERROR(__xludf.DUMMYFUNCTION("ARRAYFORMULA(IF(OR($A307="""",$A307=0),0,IF(TODAY()&gt;EOMONTH(AA$278,0),HLOOKUP(""Close"",GOOGLEFINANCE($A307,""price"",EOMONTH(AA$278,0)),2,FALSE()),(SUMIFS(Extrato!$C:$C,Extrato!$A:$A,""&lt;=""&amp;HLOOKUP(AA$278,dds!$2:$4,3,FALSE()),Extrato!$B:$B,'Cadastro e Hi"&amp;"stórico'!$A307)-SUMIFS(Extrato!$H:$H,Extrato!$F:$F,""&lt;=""&amp;HLOOKUP(AA$278,dds!$2:$4,3,FALSE()),Extrato!$G:$G,'Cadastro e Histórico'!$A307))*AA144)))"),0.0)</f>
        <v>0</v>
      </c>
      <c r="AB307" s="448">
        <f>IFERROR(__xludf.DUMMYFUNCTION("ARRAYFORMULA(IF(OR($A307="""",$A307=0),0,IF(TODAY()&gt;EOMONTH(AB$278,0),HLOOKUP(""Close"",GOOGLEFINANCE($A307,""price"",EOMONTH(AB$278,0)),2,FALSE()),(SUMIFS(Extrato!$C:$C,Extrato!$A:$A,""&lt;=""&amp;HLOOKUP(AB$278,dds!$2:$4,3,FALSE()),Extrato!$B:$B,'Cadastro e Hi"&amp;"stórico'!$A307)-SUMIFS(Extrato!$H:$H,Extrato!$F:$F,""&lt;=""&amp;HLOOKUP(AB$278,dds!$2:$4,3,FALSE()),Extrato!$G:$G,'Cadastro e Histórico'!$A307))*AB144)))"),0.0)</f>
        <v>0</v>
      </c>
      <c r="AC307" s="448">
        <f>IFERROR(__xludf.DUMMYFUNCTION("ARRAYFORMULA(IF(OR($A307="""",$A307=0),0,IF(TODAY()&gt;EOMONTH(AC$278,0),HLOOKUP(""Close"",GOOGLEFINANCE($A307,""price"",EOMONTH(AC$278,0)),2,FALSE()),(SUMIFS(Extrato!$C:$C,Extrato!$A:$A,""&lt;=""&amp;HLOOKUP(AC$278,dds!$2:$4,3,FALSE()),Extrato!$B:$B,'Cadastro e Hi"&amp;"stórico'!$A307)-SUMIFS(Extrato!$H:$H,Extrato!$F:$F,""&lt;=""&amp;HLOOKUP(AC$278,dds!$2:$4,3,FALSE()),Extrato!$G:$G,'Cadastro e Histórico'!$A307))*AC144)))"),0.0)</f>
        <v>0</v>
      </c>
      <c r="AD307" s="448">
        <f>IFERROR(__xludf.DUMMYFUNCTION("ARRAYFORMULA(IF(OR($A307="""",$A307=0),0,IF(TODAY()&gt;EOMONTH(AD$278,0),HLOOKUP(""Close"",GOOGLEFINANCE($A307,""price"",EOMONTH(AD$278,0)),2,FALSE()),(SUMIFS(Extrato!$C:$C,Extrato!$A:$A,""&lt;=""&amp;HLOOKUP(AD$278,dds!$2:$4,3,FALSE()),Extrato!$B:$B,'Cadastro e Hi"&amp;"stórico'!$A307)-SUMIFS(Extrato!$H:$H,Extrato!$F:$F,""&lt;=""&amp;HLOOKUP(AD$278,dds!$2:$4,3,FALSE()),Extrato!$G:$G,'Cadastro e Histórico'!$A307))*AD144)))"),0.0)</f>
        <v>0</v>
      </c>
      <c r="AE307" s="448">
        <f>IFERROR(__xludf.DUMMYFUNCTION("ARRAYFORMULA(IF(OR($A307="""",$A307=0),0,IF(TODAY()&gt;EOMONTH(AE$278,0),HLOOKUP(""Close"",GOOGLEFINANCE($A307,""price"",EOMONTH(AE$278,0)),2,FALSE()),(SUMIFS(Extrato!$C:$C,Extrato!$A:$A,""&lt;=""&amp;HLOOKUP(AE$278,dds!$2:$4,3,FALSE()),Extrato!$B:$B,'Cadastro e Hi"&amp;"stórico'!$A307)-SUMIFS(Extrato!$H:$H,Extrato!$F:$F,""&lt;=""&amp;HLOOKUP(AE$278,dds!$2:$4,3,FALSE()),Extrato!$G:$G,'Cadastro e Histórico'!$A307))*AE144)))"),0.0)</f>
        <v>0</v>
      </c>
      <c r="AF307" s="448">
        <f>IFERROR(__xludf.DUMMYFUNCTION("ARRAYFORMULA(IF(OR($A307="""",$A307=0),0,IF(TODAY()&gt;EOMONTH(AF$278,0),HLOOKUP(""Close"",GOOGLEFINANCE($A307,""price"",EOMONTH(AF$278,0)),2,FALSE()),(SUMIFS(Extrato!$C:$C,Extrato!$A:$A,""&lt;=""&amp;HLOOKUP(AF$278,dds!$2:$4,3,FALSE()),Extrato!$B:$B,'Cadastro e Hi"&amp;"stórico'!$A307)-SUMIFS(Extrato!$H:$H,Extrato!$F:$F,""&lt;=""&amp;HLOOKUP(AF$278,dds!$2:$4,3,FALSE()),Extrato!$G:$G,'Cadastro e Histórico'!$A307))*AF144)))"),0.0)</f>
        <v>0</v>
      </c>
      <c r="AG307" s="448">
        <f>IFERROR(__xludf.DUMMYFUNCTION("ARRAYFORMULA(IF(OR($A307="""",$A307=0),0,IF(TODAY()&gt;EOMONTH(AG$278,0),HLOOKUP(""Close"",GOOGLEFINANCE($A307,""price"",EOMONTH(AG$278,0)),2,FALSE()),(SUMIFS(Extrato!$C:$C,Extrato!$A:$A,""&lt;=""&amp;HLOOKUP(AG$278,dds!$2:$4,3,FALSE()),Extrato!$B:$B,'Cadastro e Hi"&amp;"stórico'!$A307)-SUMIFS(Extrato!$H:$H,Extrato!$F:$F,""&lt;=""&amp;HLOOKUP(AG$278,dds!$2:$4,3,FALSE()),Extrato!$G:$G,'Cadastro e Histórico'!$A307))*AG144)))"),0.0)</f>
        <v>0</v>
      </c>
      <c r="AH307" s="448">
        <f>IFERROR(__xludf.DUMMYFUNCTION("ARRAYFORMULA(IF(OR($A307="""",$A307=0),0,IF(TODAY()&gt;EOMONTH(AH$278,0),HLOOKUP(""Close"",GOOGLEFINANCE($A307,""price"",EOMONTH(AH$278,0)),2,FALSE()),(SUMIFS(Extrato!$C:$C,Extrato!$A:$A,""&lt;=""&amp;HLOOKUP(AH$278,dds!$2:$4,3,FALSE()),Extrato!$B:$B,'Cadastro e Hi"&amp;"stórico'!$A307)-SUMIFS(Extrato!$H:$H,Extrato!$F:$F,""&lt;=""&amp;HLOOKUP(AH$278,dds!$2:$4,3,FALSE()),Extrato!$G:$G,'Cadastro e Histórico'!$A307))*AH144)))"),0.0)</f>
        <v>0</v>
      </c>
      <c r="AI307" s="448">
        <f>IFERROR(__xludf.DUMMYFUNCTION("ARRAYFORMULA(IF(OR($A307="""",$A307=0),0,IF(TODAY()&gt;EOMONTH(AI$278,0),HLOOKUP(""Close"",GOOGLEFINANCE($A307,""price"",EOMONTH(AI$278,0)),2,FALSE()),(SUMIFS(Extrato!$C:$C,Extrato!$A:$A,""&lt;=""&amp;HLOOKUP(AI$278,dds!$2:$4,3,FALSE()),Extrato!$B:$B,'Cadastro e Hi"&amp;"stórico'!$A307)-SUMIFS(Extrato!$H:$H,Extrato!$F:$F,""&lt;=""&amp;HLOOKUP(AI$278,dds!$2:$4,3,FALSE()),Extrato!$G:$G,'Cadastro e Histórico'!$A307))*AI144)))"),0.0)</f>
        <v>0</v>
      </c>
      <c r="AJ307" s="448">
        <f>IFERROR(__xludf.DUMMYFUNCTION("ARRAYFORMULA(IF(OR($A307="""",$A307=0),0,IF(TODAY()&gt;EOMONTH(AJ$278,0),HLOOKUP(""Close"",GOOGLEFINANCE($A307,""price"",EOMONTH(AJ$278,0)),2,FALSE()),(SUMIFS(Extrato!$C:$C,Extrato!$A:$A,""&lt;=""&amp;HLOOKUP(AJ$278,dds!$2:$4,3,FALSE()),Extrato!$B:$B,'Cadastro e Hi"&amp;"stórico'!$A307)-SUMIFS(Extrato!$H:$H,Extrato!$F:$F,""&lt;=""&amp;HLOOKUP(AJ$278,dds!$2:$4,3,FALSE()),Extrato!$G:$G,'Cadastro e Histórico'!$A307))*AJ144)))"),0.0)</f>
        <v>0</v>
      </c>
      <c r="AK307" s="448">
        <f>IFERROR(__xludf.DUMMYFUNCTION("ARRAYFORMULA(IF(OR($A307="""",$A307=0),0,IF(TODAY()&gt;EOMONTH(AK$278,0),HLOOKUP(""Close"",GOOGLEFINANCE($A307,""price"",EOMONTH(AK$278,0)),2,FALSE()),(SUMIFS(Extrato!$C:$C,Extrato!$A:$A,""&lt;=""&amp;HLOOKUP(AK$278,dds!$2:$4,3,FALSE()),Extrato!$B:$B,'Cadastro e Hi"&amp;"stórico'!$A307)-SUMIFS(Extrato!$H:$H,Extrato!$F:$F,""&lt;=""&amp;HLOOKUP(AK$278,dds!$2:$4,3,FALSE()),Extrato!$G:$G,'Cadastro e Histórico'!$A307))*AK144)))"),0.0)</f>
        <v>0</v>
      </c>
      <c r="AL307" s="448">
        <f>IFERROR(__xludf.DUMMYFUNCTION("ARRAYFORMULA(IF(OR($A307="""",$A307=0),0,IF(TODAY()&gt;EOMONTH(AL$278,0),HLOOKUP(""Close"",GOOGLEFINANCE($A307,""price"",EOMONTH(AL$278,0)),2,FALSE()),(SUMIFS(Extrato!$C:$C,Extrato!$A:$A,""&lt;=""&amp;HLOOKUP(AL$278,dds!$2:$4,3,FALSE()),Extrato!$B:$B,'Cadastro e Hi"&amp;"stórico'!$A307)-SUMIFS(Extrato!$H:$H,Extrato!$F:$F,""&lt;=""&amp;HLOOKUP(AL$278,dds!$2:$4,3,FALSE()),Extrato!$G:$G,'Cadastro e Histórico'!$A307))*AL144)))"),0.0)</f>
        <v>0</v>
      </c>
      <c r="AM307" s="448">
        <f>IFERROR(__xludf.DUMMYFUNCTION("ARRAYFORMULA(IF(OR($A307="""",$A307=0),0,IF(TODAY()&gt;EOMONTH(AM$278,0),HLOOKUP(""Close"",GOOGLEFINANCE($A307,""price"",EOMONTH(AM$278,0)),2,FALSE()),(SUMIFS(Extrato!$C:$C,Extrato!$A:$A,""&lt;=""&amp;HLOOKUP(AM$278,dds!$2:$4,3,FALSE()),Extrato!$B:$B,'Cadastro e Hi"&amp;"stórico'!$A307)-SUMIFS(Extrato!$H:$H,Extrato!$F:$F,""&lt;=""&amp;HLOOKUP(AM$278,dds!$2:$4,3,FALSE()),Extrato!$G:$G,'Cadastro e Histórico'!$A307))*AM144)))"),0.0)</f>
        <v>0</v>
      </c>
      <c r="AN307" s="448">
        <f>IFERROR(__xludf.DUMMYFUNCTION("ARRAYFORMULA(IF(OR($A307="""",$A307=0),0,IF(TODAY()&gt;EOMONTH(AN$278,0),HLOOKUP(""Close"",GOOGLEFINANCE($A307,""price"",EOMONTH(AN$278,0)),2,FALSE()),(SUMIFS(Extrato!$C:$C,Extrato!$A:$A,""&lt;=""&amp;HLOOKUP(AN$278,dds!$2:$4,3,FALSE()),Extrato!$B:$B,'Cadastro e Hi"&amp;"stórico'!$A307)-SUMIFS(Extrato!$H:$H,Extrato!$F:$F,""&lt;=""&amp;HLOOKUP(AN$278,dds!$2:$4,3,FALSE()),Extrato!$G:$G,'Cadastro e Histórico'!$A307))*AN144)))"),0.0)</f>
        <v>0</v>
      </c>
      <c r="AO307" s="448">
        <f>IFERROR(__xludf.DUMMYFUNCTION("ARRAYFORMULA(IF(OR($A307="""",$A307=0),0,IF(TODAY()&gt;EOMONTH(AO$278,0),HLOOKUP(""Close"",GOOGLEFINANCE($A307,""price"",EOMONTH(AO$278,0)),2,FALSE()),(SUMIFS(Extrato!$C:$C,Extrato!$A:$A,""&lt;=""&amp;HLOOKUP(AO$278,dds!$2:$4,3,FALSE()),Extrato!$B:$B,'Cadastro e Hi"&amp;"stórico'!$A307)-SUMIFS(Extrato!$H:$H,Extrato!$F:$F,""&lt;=""&amp;HLOOKUP(AO$278,dds!$2:$4,3,FALSE()),Extrato!$G:$G,'Cadastro e Histórico'!$A307))*AO144)))"),0.0)</f>
        <v>0</v>
      </c>
      <c r="AP307" s="448">
        <f>IFERROR(__xludf.DUMMYFUNCTION("ARRAYFORMULA(IF(OR($A307="""",$A307=0),0,IF(TODAY()&gt;EOMONTH(AP$278,0),HLOOKUP(""Close"",GOOGLEFINANCE($A307,""price"",EOMONTH(AP$278,0)),2,FALSE()),(SUMIFS(Extrato!$C:$C,Extrato!$A:$A,""&lt;=""&amp;HLOOKUP(AP$278,dds!$2:$4,3,FALSE()),Extrato!$B:$B,'Cadastro e Hi"&amp;"stórico'!$A307)-SUMIFS(Extrato!$H:$H,Extrato!$F:$F,""&lt;=""&amp;HLOOKUP(AP$278,dds!$2:$4,3,FALSE()),Extrato!$G:$G,'Cadastro e Histórico'!$A307))*AP144)))"),0.0)</f>
        <v>0</v>
      </c>
      <c r="AQ307" s="448">
        <f>IFERROR(__xludf.DUMMYFUNCTION("ARRAYFORMULA(IF(OR($A307="""",$A307=0),0,IF(TODAY()&gt;EOMONTH(AQ$278,0),HLOOKUP(""Close"",GOOGLEFINANCE($A307,""price"",EOMONTH(AQ$278,0)),2,FALSE()),(SUMIFS(Extrato!$C:$C,Extrato!$A:$A,""&lt;=""&amp;HLOOKUP(AQ$278,dds!$2:$4,3,FALSE()),Extrato!$B:$B,'Cadastro e Hi"&amp;"stórico'!$A307)-SUMIFS(Extrato!$H:$H,Extrato!$F:$F,""&lt;=""&amp;HLOOKUP(AQ$278,dds!$2:$4,3,FALSE()),Extrato!$G:$G,'Cadastro e Histórico'!$A307))*AQ144)))"),0.0)</f>
        <v>0</v>
      </c>
      <c r="AR307" s="448">
        <f>IFERROR(__xludf.DUMMYFUNCTION("ARRAYFORMULA(IF(OR($A307="""",$A307=0),0,IF(TODAY()&gt;EOMONTH(AR$278,0),HLOOKUP(""Close"",GOOGLEFINANCE($A307,""price"",EOMONTH(AR$278,0)),2,FALSE()),(SUMIFS(Extrato!$C:$C,Extrato!$A:$A,""&lt;=""&amp;HLOOKUP(AR$278,dds!$2:$4,3,FALSE()),Extrato!$B:$B,'Cadastro e Hi"&amp;"stórico'!$A307)-SUMIFS(Extrato!$H:$H,Extrato!$F:$F,""&lt;=""&amp;HLOOKUP(AR$278,dds!$2:$4,3,FALSE()),Extrato!$G:$G,'Cadastro e Histórico'!$A307))*AR144)))"),0.0)</f>
        <v>0</v>
      </c>
      <c r="AS307" s="448">
        <f>IFERROR(__xludf.DUMMYFUNCTION("ARRAYFORMULA(IF(OR($A307="""",$A307=0),0,IF(TODAY()&gt;EOMONTH(AS$278,0),HLOOKUP(""Close"",GOOGLEFINANCE($A307,""price"",EOMONTH(AS$278,0)),2,FALSE()),(SUMIFS(Extrato!$C:$C,Extrato!$A:$A,""&lt;=""&amp;HLOOKUP(AS$278,dds!$2:$4,3,FALSE()),Extrato!$B:$B,'Cadastro e Hi"&amp;"stórico'!$A307)-SUMIFS(Extrato!$H:$H,Extrato!$F:$F,""&lt;=""&amp;HLOOKUP(AS$278,dds!$2:$4,3,FALSE()),Extrato!$G:$G,'Cadastro e Histórico'!$A307))*AS144)))"),0.0)</f>
        <v>0</v>
      </c>
      <c r="AT307" s="448">
        <f>IFERROR(__xludf.DUMMYFUNCTION("ARRAYFORMULA(IF(OR($A307="""",$A307=0),0,IF(TODAY()&gt;EOMONTH(AT$278,0),HLOOKUP(""Close"",GOOGLEFINANCE($A307,""price"",EOMONTH(AT$278,0)),2,FALSE()),(SUMIFS(Extrato!$C:$C,Extrato!$A:$A,""&lt;=""&amp;HLOOKUP(AT$278,dds!$2:$4,3,FALSE()),Extrato!$B:$B,'Cadastro e Hi"&amp;"stórico'!$A307)-SUMIFS(Extrato!$H:$H,Extrato!$F:$F,""&lt;=""&amp;HLOOKUP(AT$278,dds!$2:$4,3,FALSE()),Extrato!$G:$G,'Cadastro e Histórico'!$A307))*AT144)))"),0.0)</f>
        <v>0</v>
      </c>
      <c r="AU307" s="448">
        <f>IFERROR(__xludf.DUMMYFUNCTION("ARRAYFORMULA(IF(OR($A307="""",$A307=0),0,IF(TODAY()&gt;EOMONTH(AU$278,0),HLOOKUP(""Close"",GOOGLEFINANCE($A307,""price"",EOMONTH(AU$278,0)),2,FALSE()),(SUMIFS(Extrato!$C:$C,Extrato!$A:$A,""&lt;=""&amp;HLOOKUP(AU$278,dds!$2:$4,3,FALSE()),Extrato!$B:$B,'Cadastro e Hi"&amp;"stórico'!$A307)-SUMIFS(Extrato!$H:$H,Extrato!$F:$F,""&lt;=""&amp;HLOOKUP(AU$278,dds!$2:$4,3,FALSE()),Extrato!$G:$G,'Cadastro e Histórico'!$A307))*AU144)))"),0.0)</f>
        <v>0</v>
      </c>
      <c r="AV307" s="448">
        <f>IFERROR(__xludf.DUMMYFUNCTION("ARRAYFORMULA(IF(OR($A307="""",$A307=0),0,IF(TODAY()&gt;EOMONTH(AV$278,0),HLOOKUP(""Close"",GOOGLEFINANCE($A307,""price"",EOMONTH(AV$278,0)),2,FALSE()),(SUMIFS(Extrato!$C:$C,Extrato!$A:$A,""&lt;=""&amp;HLOOKUP(AV$278,dds!$2:$4,3,FALSE()),Extrato!$B:$B,'Cadastro e Hi"&amp;"stórico'!$A307)-SUMIFS(Extrato!$H:$H,Extrato!$F:$F,""&lt;=""&amp;HLOOKUP(AV$278,dds!$2:$4,3,FALSE()),Extrato!$G:$G,'Cadastro e Histórico'!$A307))*AV144)))"),0.0)</f>
        <v>0</v>
      </c>
      <c r="AW307" s="448">
        <f>IFERROR(__xludf.DUMMYFUNCTION("ARRAYFORMULA(IF(OR($A307="""",$A307=0),0,IF(TODAY()&gt;EOMONTH(AW$278,0),HLOOKUP(""Close"",GOOGLEFINANCE($A307,""price"",EOMONTH(AW$278,0)),2,FALSE()),(SUMIFS(Extrato!$C:$C,Extrato!$A:$A,""&lt;=""&amp;HLOOKUP(AW$278,dds!$2:$4,3,FALSE()),Extrato!$B:$B,'Cadastro e Hi"&amp;"stórico'!$A307)-SUMIFS(Extrato!$H:$H,Extrato!$F:$F,""&lt;=""&amp;HLOOKUP(AW$278,dds!$2:$4,3,FALSE()),Extrato!$G:$G,'Cadastro e Histórico'!$A307))*AW144)))"),0.0)</f>
        <v>0</v>
      </c>
      <c r="AX307" s="448">
        <f>IFERROR(__xludf.DUMMYFUNCTION("ARRAYFORMULA(IF(OR($A307="""",$A307=0),0,IF(TODAY()&gt;EOMONTH(AX$278,0),HLOOKUP(""Close"",GOOGLEFINANCE($A307,""price"",EOMONTH(AX$278,0)),2,FALSE()),(SUMIFS(Extrato!$C:$C,Extrato!$A:$A,""&lt;=""&amp;HLOOKUP(AX$278,dds!$2:$4,3,FALSE()),Extrato!$B:$B,'Cadastro e Hi"&amp;"stórico'!$A307)-SUMIFS(Extrato!$H:$H,Extrato!$F:$F,""&lt;=""&amp;HLOOKUP(AX$278,dds!$2:$4,3,FALSE()),Extrato!$G:$G,'Cadastro e Histórico'!$A307))*AX144)))"),0.0)</f>
        <v>0</v>
      </c>
      <c r="AY307" s="448">
        <f>IFERROR(__xludf.DUMMYFUNCTION("ARRAYFORMULA(IF(OR($A307="""",$A307=0),0,IF(TODAY()&gt;EOMONTH(AY$278,0),HLOOKUP(""Close"",GOOGLEFINANCE($A307,""price"",EOMONTH(AY$278,0)),2,FALSE()),(SUMIFS(Extrato!$C:$C,Extrato!$A:$A,""&lt;=""&amp;HLOOKUP(AY$278,dds!$2:$4,3,FALSE()),Extrato!$B:$B,'Cadastro e Hi"&amp;"stórico'!$A307)-SUMIFS(Extrato!$H:$H,Extrato!$F:$F,""&lt;=""&amp;HLOOKUP(AY$278,dds!$2:$4,3,FALSE()),Extrato!$G:$G,'Cadastro e Histórico'!$A307))*AY144)))"),0.0)</f>
        <v>0</v>
      </c>
      <c r="AZ307" s="448">
        <f>IFERROR(__xludf.DUMMYFUNCTION("ARRAYFORMULA(IF(OR($A307="""",$A307=0),0,IF(TODAY()&gt;EOMONTH(AZ$278,0),HLOOKUP(""Close"",GOOGLEFINANCE($A307,""price"",EOMONTH(AZ$278,0)),2,FALSE()),(SUMIFS(Extrato!$C:$C,Extrato!$A:$A,""&lt;=""&amp;HLOOKUP(AZ$278,dds!$2:$4,3,FALSE()),Extrato!$B:$B,'Cadastro e Hi"&amp;"stórico'!$A307)-SUMIFS(Extrato!$H:$H,Extrato!$F:$F,""&lt;=""&amp;HLOOKUP(AZ$278,dds!$2:$4,3,FALSE()),Extrato!$G:$G,'Cadastro e Histórico'!$A307))*AZ144)))"),0.0)</f>
        <v>0</v>
      </c>
      <c r="BA307" s="448">
        <f>IFERROR(__xludf.DUMMYFUNCTION("ARRAYFORMULA(IF(OR($A307="""",$A307=0),0,IF(TODAY()&gt;EOMONTH(BA$278,0),HLOOKUP(""Close"",GOOGLEFINANCE($A307,""price"",EOMONTH(BA$278,0)),2,FALSE()),(SUMIFS(Extrato!$C:$C,Extrato!$A:$A,""&lt;=""&amp;HLOOKUP(BA$278,dds!$2:$4,3,FALSE()),Extrato!$B:$B,'Cadastro e Hi"&amp;"stórico'!$A307)-SUMIFS(Extrato!$H:$H,Extrato!$F:$F,""&lt;=""&amp;HLOOKUP(BA$278,dds!$2:$4,3,FALSE()),Extrato!$G:$G,'Cadastro e Histórico'!$A307))*BA144)))"),0.0)</f>
        <v>0</v>
      </c>
      <c r="BB307" s="448">
        <f>IFERROR(__xludf.DUMMYFUNCTION("ARRAYFORMULA(IF(OR($A307="""",$A307=0),0,IF(TODAY()&gt;EOMONTH(BB$278,0),HLOOKUP(""Close"",GOOGLEFINANCE($A307,""price"",EOMONTH(BB$278,0)),2,FALSE()),(SUMIFS(Extrato!$C:$C,Extrato!$A:$A,""&lt;=""&amp;HLOOKUP(BB$278,dds!$2:$4,3,FALSE()),Extrato!$B:$B,'Cadastro e Hi"&amp;"stórico'!$A307)-SUMIFS(Extrato!$H:$H,Extrato!$F:$F,""&lt;=""&amp;HLOOKUP(BB$278,dds!$2:$4,3,FALSE()),Extrato!$G:$G,'Cadastro e Histórico'!$A307))*BB144)))"),0.0)</f>
        <v>0</v>
      </c>
      <c r="BC307" s="448">
        <f>IFERROR(__xludf.DUMMYFUNCTION("ARRAYFORMULA(IF(OR($A307="""",$A307=0),0,IF(TODAY()&gt;EOMONTH(BC$278,0),HLOOKUP(""Close"",GOOGLEFINANCE($A307,""price"",EOMONTH(BC$278,0)),2,FALSE()),(SUMIFS(Extrato!$C:$C,Extrato!$A:$A,""&lt;=""&amp;HLOOKUP(BC$278,dds!$2:$4,3,FALSE()),Extrato!$B:$B,'Cadastro e Hi"&amp;"stórico'!$A307)-SUMIFS(Extrato!$H:$H,Extrato!$F:$F,""&lt;=""&amp;HLOOKUP(BC$278,dds!$2:$4,3,FALSE()),Extrato!$G:$G,'Cadastro e Histórico'!$A307))*BC144)))"),0.0)</f>
        <v>0</v>
      </c>
      <c r="BD307" s="448">
        <f>IFERROR(__xludf.DUMMYFUNCTION("ARRAYFORMULA(IF(OR($A307="""",$A307=0),0,IF(TODAY()&gt;EOMONTH(BD$278,0),HLOOKUP(""Close"",GOOGLEFINANCE($A307,""price"",EOMONTH(BD$278,0)),2,FALSE()),(SUMIFS(Extrato!$C:$C,Extrato!$A:$A,""&lt;=""&amp;HLOOKUP(BD$278,dds!$2:$4,3,FALSE()),Extrato!$B:$B,'Cadastro e Hi"&amp;"stórico'!$A307)-SUMIFS(Extrato!$H:$H,Extrato!$F:$F,""&lt;=""&amp;HLOOKUP(BD$278,dds!$2:$4,3,FALSE()),Extrato!$G:$G,'Cadastro e Histórico'!$A307))*BD144)))"),0.0)</f>
        <v>0</v>
      </c>
      <c r="BE307" s="448">
        <f>IFERROR(__xludf.DUMMYFUNCTION("ARRAYFORMULA(IF(OR($A307="""",$A307=0),0,IF(TODAY()&gt;EOMONTH(BE$278,0),HLOOKUP(""Close"",GOOGLEFINANCE($A307,""price"",EOMONTH(BE$278,0)),2,FALSE()),(SUMIFS(Extrato!$C:$C,Extrato!$A:$A,""&lt;=""&amp;HLOOKUP(BE$278,dds!$2:$4,3,FALSE()),Extrato!$B:$B,'Cadastro e Hi"&amp;"stórico'!$A307)-SUMIFS(Extrato!$H:$H,Extrato!$F:$F,""&lt;=""&amp;HLOOKUP(BE$278,dds!$2:$4,3,FALSE()),Extrato!$G:$G,'Cadastro e Histórico'!$A307))*BE144)))"),0.0)</f>
        <v>0</v>
      </c>
      <c r="BF307" s="448">
        <f>IFERROR(__xludf.DUMMYFUNCTION("ARRAYFORMULA(IF(OR($A307="""",$A307=0),0,IF(TODAY()&gt;EOMONTH(BF$278,0),HLOOKUP(""Close"",GOOGLEFINANCE($A307,""price"",EOMONTH(BF$278,0)),2,FALSE()),(SUMIFS(Extrato!$C:$C,Extrato!$A:$A,""&lt;=""&amp;HLOOKUP(BF$278,dds!$2:$4,3,FALSE()),Extrato!$B:$B,'Cadastro e Hi"&amp;"stórico'!$A307)-SUMIFS(Extrato!$H:$H,Extrato!$F:$F,""&lt;=""&amp;HLOOKUP(BF$278,dds!$2:$4,3,FALSE()),Extrato!$G:$G,'Cadastro e Histórico'!$A307))*BF144)))"),0.0)</f>
        <v>0</v>
      </c>
      <c r="BG307" s="448">
        <f>IFERROR(__xludf.DUMMYFUNCTION("ARRAYFORMULA(IF(OR($A307="""",$A307=0),0,IF(TODAY()&gt;EOMONTH(BG$278,0),HLOOKUP(""Close"",GOOGLEFINANCE($A307,""price"",EOMONTH(BG$278,0)),2,FALSE()),(SUMIFS(Extrato!$C:$C,Extrato!$A:$A,""&lt;=""&amp;HLOOKUP(BG$278,dds!$2:$4,3,FALSE()),Extrato!$B:$B,'Cadastro e Hi"&amp;"stórico'!$A307)-SUMIFS(Extrato!$H:$H,Extrato!$F:$F,""&lt;=""&amp;HLOOKUP(BG$278,dds!$2:$4,3,FALSE()),Extrato!$G:$G,'Cadastro e Histórico'!$A307))*BG144)))"),0.0)</f>
        <v>0</v>
      </c>
      <c r="BH307" s="448">
        <f>IFERROR(__xludf.DUMMYFUNCTION("ARRAYFORMULA(IF(OR($A307="""",$A307=0),0,IF(TODAY()&gt;EOMONTH(BH$278,0),HLOOKUP(""Close"",GOOGLEFINANCE($A307,""price"",EOMONTH(BH$278,0)),2,FALSE()),(SUMIFS(Extrato!$C:$C,Extrato!$A:$A,""&lt;=""&amp;HLOOKUP(BH$278,dds!$2:$4,3,FALSE()),Extrato!$B:$B,'Cadastro e Hi"&amp;"stórico'!$A307)-SUMIFS(Extrato!$H:$H,Extrato!$F:$F,""&lt;=""&amp;HLOOKUP(BH$278,dds!$2:$4,3,FALSE()),Extrato!$G:$G,'Cadastro e Histórico'!$A307))*BH144)))"),0.0)</f>
        <v>0</v>
      </c>
      <c r="BI307" s="448">
        <f>IFERROR(__xludf.DUMMYFUNCTION("ARRAYFORMULA(IF(OR($A307="""",$A307=0),0,IF(TODAY()&gt;EOMONTH(BI$278,0),HLOOKUP(""Close"",GOOGLEFINANCE($A307,""price"",EOMONTH(BI$278,0)),2,FALSE()),(SUMIFS(Extrato!$C:$C,Extrato!$A:$A,""&lt;=""&amp;HLOOKUP(BI$278,dds!$2:$4,3,FALSE()),Extrato!$B:$B,'Cadastro e Hi"&amp;"stórico'!$A307)-SUMIFS(Extrato!$H:$H,Extrato!$F:$F,""&lt;=""&amp;HLOOKUP(BI$278,dds!$2:$4,3,FALSE()),Extrato!$G:$G,'Cadastro e Histórico'!$A307))*BI144)))"),0.0)</f>
        <v>0</v>
      </c>
      <c r="BJ307" s="448">
        <f>IFERROR(__xludf.DUMMYFUNCTION("ARRAYFORMULA(IF(OR($A307="""",$A307=0),0,IF(TODAY()&gt;EOMONTH(BJ$278,0),HLOOKUP(""Close"",GOOGLEFINANCE($A307,""price"",EOMONTH(BJ$278,0)),2,FALSE()),(SUMIFS(Extrato!$C:$C,Extrato!$A:$A,""&lt;=""&amp;HLOOKUP(BJ$278,dds!$2:$4,3,FALSE()),Extrato!$B:$B,'Cadastro e Hi"&amp;"stórico'!$A307)-SUMIFS(Extrato!$H:$H,Extrato!$F:$F,""&lt;=""&amp;HLOOKUP(BJ$278,dds!$2:$4,3,FALSE()),Extrato!$G:$G,'Cadastro e Histórico'!$A307))*BJ144)))"),0.0)</f>
        <v>0</v>
      </c>
      <c r="BK307" s="448">
        <f>IFERROR(__xludf.DUMMYFUNCTION("ARRAYFORMULA(IF(OR($A307="""",$A307=0),0,IF(TODAY()&gt;EOMONTH(BK$278,0),HLOOKUP(""Close"",GOOGLEFINANCE($A307,""price"",EOMONTH(BK$278,0)),2,FALSE()),(SUMIFS(Extrato!$C:$C,Extrato!$A:$A,""&lt;=""&amp;HLOOKUP(BK$278,dds!$2:$4,3,FALSE()),Extrato!$B:$B,'Cadastro e Hi"&amp;"stórico'!$A307)-SUMIFS(Extrato!$H:$H,Extrato!$F:$F,""&lt;=""&amp;HLOOKUP(BK$278,dds!$2:$4,3,FALSE()),Extrato!$G:$G,'Cadastro e Histórico'!$A307))*BK144)))"),0.0)</f>
        <v>0</v>
      </c>
      <c r="BL307" s="448">
        <f>IFERROR(__xludf.DUMMYFUNCTION("ARRAYFORMULA(IF(OR($A307="""",$A307=0),0,IF(TODAY()&gt;EOMONTH(BL$278,0),HLOOKUP(""Close"",GOOGLEFINANCE($A307,""price"",EOMONTH(BL$278,0)),2,FALSE()),(SUMIFS(Extrato!$C:$C,Extrato!$A:$A,""&lt;=""&amp;HLOOKUP(BL$278,dds!$2:$4,3,FALSE()),Extrato!$B:$B,'Cadastro e Hi"&amp;"stórico'!$A307)-SUMIFS(Extrato!$H:$H,Extrato!$F:$F,""&lt;=""&amp;HLOOKUP(BL$278,dds!$2:$4,3,FALSE()),Extrato!$G:$G,'Cadastro e Histórico'!$A307))*BL144)))"),0.0)</f>
        <v>0</v>
      </c>
    </row>
    <row r="308" ht="14.25" customHeight="1">
      <c r="A308" s="450"/>
      <c r="B308" s="450"/>
      <c r="C308" s="440" t="str">
        <f t="shared" si="5"/>
        <v/>
      </c>
      <c r="D308" s="450"/>
      <c r="E308" s="448">
        <f>IFERROR(__xludf.DUMMYFUNCTION("ARRAYFORMULA(IF(OR($A308="""",$A308=0),0,IF(TODAY()&gt;EOMONTH(E$278,0),HLOOKUP(""Close"",GOOGLEFINANCE($A308,""price"",EOMONTH(E$278,0)),2,FALSE()),(SUMIFS(Extrato!$C:$C,Extrato!$A:$A,""&lt;=""&amp;HLOOKUP(E$278,dds!$2:$4,3,FALSE()),Extrato!$B:$B,'Cadastro e Histó"&amp;"rico'!$A308)-SUMIFS(Extrato!$H:$H,Extrato!$F:$F,""&lt;=""&amp;HLOOKUP(E$278,dds!$2:$4,3,FALSE()),Extrato!$G:$G,'Cadastro e Histórico'!$A308))*E145)))"),0.0)</f>
        <v>0</v>
      </c>
      <c r="F308" s="448">
        <f>IFERROR(__xludf.DUMMYFUNCTION("ARRAYFORMULA(IF(OR($A308="""",$A308=0),0,IF(TODAY()&gt;EOMONTH(F$278,0),HLOOKUP(""Close"",GOOGLEFINANCE($A308,""price"",EOMONTH(F$278,0)),2,FALSE()),(SUMIFS(Extrato!$C:$C,Extrato!$A:$A,""&lt;=""&amp;HLOOKUP(F$278,dds!$2:$4,3,FALSE()),Extrato!$B:$B,'Cadastro e Histó"&amp;"rico'!$A308)-SUMIFS(Extrato!$H:$H,Extrato!$F:$F,""&lt;=""&amp;HLOOKUP(F$278,dds!$2:$4,3,FALSE()),Extrato!$G:$G,'Cadastro e Histórico'!$A308))*F145)))"),0.0)</f>
        <v>0</v>
      </c>
      <c r="G308" s="448">
        <f>IFERROR(__xludf.DUMMYFUNCTION("ARRAYFORMULA(IF(OR($A308="""",$A308=0),0,IF(TODAY()&gt;EOMONTH(G$278,0),HLOOKUP(""Close"",GOOGLEFINANCE($A308,""price"",EOMONTH(G$278,0)),2,FALSE()),(SUMIFS(Extrato!$C:$C,Extrato!$A:$A,""&lt;=""&amp;HLOOKUP(G$278,dds!$2:$4,3,FALSE()),Extrato!$B:$B,'Cadastro e Histó"&amp;"rico'!$A308)-SUMIFS(Extrato!$H:$H,Extrato!$F:$F,""&lt;=""&amp;HLOOKUP(G$278,dds!$2:$4,3,FALSE()),Extrato!$G:$G,'Cadastro e Histórico'!$A308))*G145)))"),0.0)</f>
        <v>0</v>
      </c>
      <c r="H308" s="448">
        <f>IFERROR(__xludf.DUMMYFUNCTION("ARRAYFORMULA(IF(OR($A308="""",$A308=0),0,IF(TODAY()&gt;EOMONTH(H$278,0),HLOOKUP(""Close"",GOOGLEFINANCE($A308,""price"",EOMONTH(H$278,0)),2,FALSE()),(SUMIFS(Extrato!$C:$C,Extrato!$A:$A,""&lt;=""&amp;HLOOKUP(H$278,dds!$2:$4,3,FALSE()),Extrato!$B:$B,'Cadastro e Histó"&amp;"rico'!$A308)-SUMIFS(Extrato!$H:$H,Extrato!$F:$F,""&lt;=""&amp;HLOOKUP(H$278,dds!$2:$4,3,FALSE()),Extrato!$G:$G,'Cadastro e Histórico'!$A308))*H145)))"),0.0)</f>
        <v>0</v>
      </c>
      <c r="I308" s="448">
        <f>IFERROR(__xludf.DUMMYFUNCTION("ARRAYFORMULA(IF(OR($A308="""",$A308=0),0,IF(TODAY()&gt;EOMONTH(I$278,0),HLOOKUP(""Close"",GOOGLEFINANCE($A308,""price"",EOMONTH(I$278,0)),2,FALSE()),(SUMIFS(Extrato!$C:$C,Extrato!$A:$A,""&lt;=""&amp;HLOOKUP(I$278,dds!$2:$4,3,FALSE()),Extrato!$B:$B,'Cadastro e Histó"&amp;"rico'!$A308)-SUMIFS(Extrato!$H:$H,Extrato!$F:$F,""&lt;=""&amp;HLOOKUP(I$278,dds!$2:$4,3,FALSE()),Extrato!$G:$G,'Cadastro e Histórico'!$A308))*I145)))"),0.0)</f>
        <v>0</v>
      </c>
      <c r="J308" s="448">
        <f>IFERROR(__xludf.DUMMYFUNCTION("ARRAYFORMULA(IF(OR($A308="""",$A308=0),0,IF(TODAY()&gt;EOMONTH(J$278,0),HLOOKUP(""Close"",GOOGLEFINANCE($A308,""price"",EOMONTH(J$278,0)),2,FALSE()),(SUMIFS(Extrato!$C:$C,Extrato!$A:$A,""&lt;=""&amp;HLOOKUP(J$278,dds!$2:$4,3,FALSE()),Extrato!$B:$B,'Cadastro e Histó"&amp;"rico'!$A308)-SUMIFS(Extrato!$H:$H,Extrato!$F:$F,""&lt;=""&amp;HLOOKUP(J$278,dds!$2:$4,3,FALSE()),Extrato!$G:$G,'Cadastro e Histórico'!$A308))*J145)))"),0.0)</f>
        <v>0</v>
      </c>
      <c r="K308" s="448">
        <f>IFERROR(__xludf.DUMMYFUNCTION("ARRAYFORMULA(IF(OR($A308="""",$A308=0),0,IF(TODAY()&gt;EOMONTH(K$278,0),HLOOKUP(""Close"",GOOGLEFINANCE($A308,""price"",EOMONTH(K$278,0)),2,FALSE()),(SUMIFS(Extrato!$C:$C,Extrato!$A:$A,""&lt;=""&amp;HLOOKUP(K$278,dds!$2:$4,3,FALSE()),Extrato!$B:$B,'Cadastro e Histó"&amp;"rico'!$A308)-SUMIFS(Extrato!$H:$H,Extrato!$F:$F,""&lt;=""&amp;HLOOKUP(K$278,dds!$2:$4,3,FALSE()),Extrato!$G:$G,'Cadastro e Histórico'!$A308))*K145)))"),0.0)</f>
        <v>0</v>
      </c>
      <c r="L308" s="448">
        <f>IFERROR(__xludf.DUMMYFUNCTION("ARRAYFORMULA(IF(OR($A308="""",$A308=0),0,IF(TODAY()&gt;EOMONTH(L$278,0),HLOOKUP(""Close"",GOOGLEFINANCE($A308,""price"",EOMONTH(L$278,0)),2,FALSE()),(SUMIFS(Extrato!$C:$C,Extrato!$A:$A,""&lt;=""&amp;HLOOKUP(L$278,dds!$2:$4,3,FALSE()),Extrato!$B:$B,'Cadastro e Histó"&amp;"rico'!$A308)-SUMIFS(Extrato!$H:$H,Extrato!$F:$F,""&lt;=""&amp;HLOOKUP(L$278,dds!$2:$4,3,FALSE()),Extrato!$G:$G,'Cadastro e Histórico'!$A308))*L145)))"),0.0)</f>
        <v>0</v>
      </c>
      <c r="M308" s="448">
        <f>IFERROR(__xludf.DUMMYFUNCTION("ARRAYFORMULA(IF(OR($A308="""",$A308=0),0,IF(TODAY()&gt;EOMONTH(M$278,0),HLOOKUP(""Close"",GOOGLEFINANCE($A308,""price"",EOMONTH(M$278,0)),2,FALSE()),(SUMIFS(Extrato!$C:$C,Extrato!$A:$A,""&lt;=""&amp;HLOOKUP(M$278,dds!$2:$4,3,FALSE()),Extrato!$B:$B,'Cadastro e Histó"&amp;"rico'!$A308)-SUMIFS(Extrato!$H:$H,Extrato!$F:$F,""&lt;=""&amp;HLOOKUP(M$278,dds!$2:$4,3,FALSE()),Extrato!$G:$G,'Cadastro e Histórico'!$A308))*M145)))"),0.0)</f>
        <v>0</v>
      </c>
      <c r="N308" s="448">
        <f>IFERROR(__xludf.DUMMYFUNCTION("ARRAYFORMULA(IF(OR($A308="""",$A308=0),0,IF(TODAY()&gt;EOMONTH(N$278,0),HLOOKUP(""Close"",GOOGLEFINANCE($A308,""price"",EOMONTH(N$278,0)),2,FALSE()),(SUMIFS(Extrato!$C:$C,Extrato!$A:$A,""&lt;=""&amp;HLOOKUP(N$278,dds!$2:$4,3,FALSE()),Extrato!$B:$B,'Cadastro e Histó"&amp;"rico'!$A308)-SUMIFS(Extrato!$H:$H,Extrato!$F:$F,""&lt;=""&amp;HLOOKUP(N$278,dds!$2:$4,3,FALSE()),Extrato!$G:$G,'Cadastro e Histórico'!$A308))*N145)))"),0.0)</f>
        <v>0</v>
      </c>
      <c r="O308" s="448">
        <f>IFERROR(__xludf.DUMMYFUNCTION("ARRAYFORMULA(IF(OR($A308="""",$A308=0),0,IF(TODAY()&gt;EOMONTH(O$278,0),HLOOKUP(""Close"",GOOGLEFINANCE($A308,""price"",EOMONTH(O$278,0)),2,FALSE()),(SUMIFS(Extrato!$C:$C,Extrato!$A:$A,""&lt;=""&amp;HLOOKUP(O$278,dds!$2:$4,3,FALSE()),Extrato!$B:$B,'Cadastro e Histó"&amp;"rico'!$A308)-SUMIFS(Extrato!$H:$H,Extrato!$F:$F,""&lt;=""&amp;HLOOKUP(O$278,dds!$2:$4,3,FALSE()),Extrato!$G:$G,'Cadastro e Histórico'!$A308))*O145)))"),0.0)</f>
        <v>0</v>
      </c>
      <c r="P308" s="448">
        <f>IFERROR(__xludf.DUMMYFUNCTION("ARRAYFORMULA(IF(OR($A308="""",$A308=0),0,IF(TODAY()&gt;EOMONTH(P$278,0),HLOOKUP(""Close"",GOOGLEFINANCE($A308,""price"",EOMONTH(P$278,0)),2,FALSE()),(SUMIFS(Extrato!$C:$C,Extrato!$A:$A,""&lt;=""&amp;HLOOKUP(P$278,dds!$2:$4,3,FALSE()),Extrato!$B:$B,'Cadastro e Histó"&amp;"rico'!$A308)-SUMIFS(Extrato!$H:$H,Extrato!$F:$F,""&lt;=""&amp;HLOOKUP(P$278,dds!$2:$4,3,FALSE()),Extrato!$G:$G,'Cadastro e Histórico'!$A308))*P145)))"),0.0)</f>
        <v>0</v>
      </c>
      <c r="Q308" s="448">
        <f>IFERROR(__xludf.DUMMYFUNCTION("ARRAYFORMULA(IF(OR($A308="""",$A308=0),0,IF(TODAY()&gt;EOMONTH(Q$278,0),HLOOKUP(""Close"",GOOGLEFINANCE($A308,""price"",EOMONTH(Q$278,0)),2,FALSE()),(SUMIFS(Extrato!$C:$C,Extrato!$A:$A,""&lt;=""&amp;HLOOKUP(Q$278,dds!$2:$4,3,FALSE()),Extrato!$B:$B,'Cadastro e Histó"&amp;"rico'!$A308)-SUMIFS(Extrato!$H:$H,Extrato!$F:$F,""&lt;=""&amp;HLOOKUP(Q$278,dds!$2:$4,3,FALSE()),Extrato!$G:$G,'Cadastro e Histórico'!$A308))*Q145)))"),0.0)</f>
        <v>0</v>
      </c>
      <c r="R308" s="448">
        <f>IFERROR(__xludf.DUMMYFUNCTION("ARRAYFORMULA(IF(OR($A308="""",$A308=0),0,IF(TODAY()&gt;EOMONTH(R$278,0),HLOOKUP(""Close"",GOOGLEFINANCE($A308,""price"",EOMONTH(R$278,0)),2,FALSE()),(SUMIFS(Extrato!$C:$C,Extrato!$A:$A,""&lt;=""&amp;HLOOKUP(R$278,dds!$2:$4,3,FALSE()),Extrato!$B:$B,'Cadastro e Histó"&amp;"rico'!$A308)-SUMIFS(Extrato!$H:$H,Extrato!$F:$F,""&lt;=""&amp;HLOOKUP(R$278,dds!$2:$4,3,FALSE()),Extrato!$G:$G,'Cadastro e Histórico'!$A308))*R145)))"),0.0)</f>
        <v>0</v>
      </c>
      <c r="S308" s="448">
        <f>IFERROR(__xludf.DUMMYFUNCTION("ARRAYFORMULA(IF(OR($A308="""",$A308=0),0,IF(TODAY()&gt;EOMONTH(S$278,0),HLOOKUP(""Close"",GOOGLEFINANCE($A308,""price"",EOMONTH(S$278,0)),2,FALSE()),(SUMIFS(Extrato!$C:$C,Extrato!$A:$A,""&lt;=""&amp;HLOOKUP(S$278,dds!$2:$4,3,FALSE()),Extrato!$B:$B,'Cadastro e Histó"&amp;"rico'!$A308)-SUMIFS(Extrato!$H:$H,Extrato!$F:$F,""&lt;=""&amp;HLOOKUP(S$278,dds!$2:$4,3,FALSE()),Extrato!$G:$G,'Cadastro e Histórico'!$A308))*S145)))"),0.0)</f>
        <v>0</v>
      </c>
      <c r="T308" s="448">
        <f>IFERROR(__xludf.DUMMYFUNCTION("ARRAYFORMULA(IF(OR($A308="""",$A308=0),0,IF(TODAY()&gt;EOMONTH(T$278,0),HLOOKUP(""Close"",GOOGLEFINANCE($A308,""price"",EOMONTH(T$278,0)),2,FALSE()),(SUMIFS(Extrato!$C:$C,Extrato!$A:$A,""&lt;=""&amp;HLOOKUP(T$278,dds!$2:$4,3,FALSE()),Extrato!$B:$B,'Cadastro e Histó"&amp;"rico'!$A308)-SUMIFS(Extrato!$H:$H,Extrato!$F:$F,""&lt;=""&amp;HLOOKUP(T$278,dds!$2:$4,3,FALSE()),Extrato!$G:$G,'Cadastro e Histórico'!$A308))*T145)))"),0.0)</f>
        <v>0</v>
      </c>
      <c r="U308" s="448">
        <f>IFERROR(__xludf.DUMMYFUNCTION("ARRAYFORMULA(IF(OR($A308="""",$A308=0),0,IF(TODAY()&gt;EOMONTH(U$278,0),HLOOKUP(""Close"",GOOGLEFINANCE($A308,""price"",EOMONTH(U$278,0)),2,FALSE()),(SUMIFS(Extrato!$C:$C,Extrato!$A:$A,""&lt;=""&amp;HLOOKUP(U$278,dds!$2:$4,3,FALSE()),Extrato!$B:$B,'Cadastro e Histó"&amp;"rico'!$A308)-SUMIFS(Extrato!$H:$H,Extrato!$F:$F,""&lt;=""&amp;HLOOKUP(U$278,dds!$2:$4,3,FALSE()),Extrato!$G:$G,'Cadastro e Histórico'!$A308))*U145)))"),0.0)</f>
        <v>0</v>
      </c>
      <c r="V308" s="448">
        <f>IFERROR(__xludf.DUMMYFUNCTION("ARRAYFORMULA(IF(OR($A308="""",$A308=0),0,IF(TODAY()&gt;EOMONTH(V$278,0),HLOOKUP(""Close"",GOOGLEFINANCE($A308,""price"",EOMONTH(V$278,0)),2,FALSE()),(SUMIFS(Extrato!$C:$C,Extrato!$A:$A,""&lt;=""&amp;HLOOKUP(V$278,dds!$2:$4,3,FALSE()),Extrato!$B:$B,'Cadastro e Histó"&amp;"rico'!$A308)-SUMIFS(Extrato!$H:$H,Extrato!$F:$F,""&lt;=""&amp;HLOOKUP(V$278,dds!$2:$4,3,FALSE()),Extrato!$G:$G,'Cadastro e Histórico'!$A308))*V145)))"),0.0)</f>
        <v>0</v>
      </c>
      <c r="W308" s="448">
        <f>IFERROR(__xludf.DUMMYFUNCTION("ARRAYFORMULA(IF(OR($A308="""",$A308=0),0,IF(TODAY()&gt;EOMONTH(W$278,0),HLOOKUP(""Close"",GOOGLEFINANCE($A308,""price"",EOMONTH(W$278,0)),2,FALSE()),(SUMIFS(Extrato!$C:$C,Extrato!$A:$A,""&lt;=""&amp;HLOOKUP(W$278,dds!$2:$4,3,FALSE()),Extrato!$B:$B,'Cadastro e Histó"&amp;"rico'!$A308)-SUMIFS(Extrato!$H:$H,Extrato!$F:$F,""&lt;=""&amp;HLOOKUP(W$278,dds!$2:$4,3,FALSE()),Extrato!$G:$G,'Cadastro e Histórico'!$A308))*W145)))"),0.0)</f>
        <v>0</v>
      </c>
      <c r="X308" s="448">
        <f>IFERROR(__xludf.DUMMYFUNCTION("ARRAYFORMULA(IF(OR($A308="""",$A308=0),0,IF(TODAY()&gt;EOMONTH(X$278,0),HLOOKUP(""Close"",GOOGLEFINANCE($A308,""price"",EOMONTH(X$278,0)),2,FALSE()),(SUMIFS(Extrato!$C:$C,Extrato!$A:$A,""&lt;=""&amp;HLOOKUP(X$278,dds!$2:$4,3,FALSE()),Extrato!$B:$B,'Cadastro e Histó"&amp;"rico'!$A308)-SUMIFS(Extrato!$H:$H,Extrato!$F:$F,""&lt;=""&amp;HLOOKUP(X$278,dds!$2:$4,3,FALSE()),Extrato!$G:$G,'Cadastro e Histórico'!$A308))*X145)))"),0.0)</f>
        <v>0</v>
      </c>
      <c r="Y308" s="448">
        <f>IFERROR(__xludf.DUMMYFUNCTION("ARRAYFORMULA(IF(OR($A308="""",$A308=0),0,IF(TODAY()&gt;EOMONTH(Y$278,0),HLOOKUP(""Close"",GOOGLEFINANCE($A308,""price"",EOMONTH(Y$278,0)),2,FALSE()),(SUMIFS(Extrato!$C:$C,Extrato!$A:$A,""&lt;=""&amp;HLOOKUP(Y$278,dds!$2:$4,3,FALSE()),Extrato!$B:$B,'Cadastro e Histó"&amp;"rico'!$A308)-SUMIFS(Extrato!$H:$H,Extrato!$F:$F,""&lt;=""&amp;HLOOKUP(Y$278,dds!$2:$4,3,FALSE()),Extrato!$G:$G,'Cadastro e Histórico'!$A308))*Y145)))"),0.0)</f>
        <v>0</v>
      </c>
      <c r="Z308" s="448">
        <f>IFERROR(__xludf.DUMMYFUNCTION("ARRAYFORMULA(IF(OR($A308="""",$A308=0),0,IF(TODAY()&gt;EOMONTH(Z$278,0),HLOOKUP(""Close"",GOOGLEFINANCE($A308,""price"",EOMONTH(Z$278,0)),2,FALSE()),(SUMIFS(Extrato!$C:$C,Extrato!$A:$A,""&lt;=""&amp;HLOOKUP(Z$278,dds!$2:$4,3,FALSE()),Extrato!$B:$B,'Cadastro e Histó"&amp;"rico'!$A308)-SUMIFS(Extrato!$H:$H,Extrato!$F:$F,""&lt;=""&amp;HLOOKUP(Z$278,dds!$2:$4,3,FALSE()),Extrato!$G:$G,'Cadastro e Histórico'!$A308))*Z145)))"),0.0)</f>
        <v>0</v>
      </c>
      <c r="AA308" s="448">
        <f>IFERROR(__xludf.DUMMYFUNCTION("ARRAYFORMULA(IF(OR($A308="""",$A308=0),0,IF(TODAY()&gt;EOMONTH(AA$278,0),HLOOKUP(""Close"",GOOGLEFINANCE($A308,""price"",EOMONTH(AA$278,0)),2,FALSE()),(SUMIFS(Extrato!$C:$C,Extrato!$A:$A,""&lt;=""&amp;HLOOKUP(AA$278,dds!$2:$4,3,FALSE()),Extrato!$B:$B,'Cadastro e Hi"&amp;"stórico'!$A308)-SUMIFS(Extrato!$H:$H,Extrato!$F:$F,""&lt;=""&amp;HLOOKUP(AA$278,dds!$2:$4,3,FALSE()),Extrato!$G:$G,'Cadastro e Histórico'!$A308))*AA145)))"),0.0)</f>
        <v>0</v>
      </c>
      <c r="AB308" s="448">
        <f>IFERROR(__xludf.DUMMYFUNCTION("ARRAYFORMULA(IF(OR($A308="""",$A308=0),0,IF(TODAY()&gt;EOMONTH(AB$278,0),HLOOKUP(""Close"",GOOGLEFINANCE($A308,""price"",EOMONTH(AB$278,0)),2,FALSE()),(SUMIFS(Extrato!$C:$C,Extrato!$A:$A,""&lt;=""&amp;HLOOKUP(AB$278,dds!$2:$4,3,FALSE()),Extrato!$B:$B,'Cadastro e Hi"&amp;"stórico'!$A308)-SUMIFS(Extrato!$H:$H,Extrato!$F:$F,""&lt;=""&amp;HLOOKUP(AB$278,dds!$2:$4,3,FALSE()),Extrato!$G:$G,'Cadastro e Histórico'!$A308))*AB145)))"),0.0)</f>
        <v>0</v>
      </c>
      <c r="AC308" s="448">
        <f>IFERROR(__xludf.DUMMYFUNCTION("ARRAYFORMULA(IF(OR($A308="""",$A308=0),0,IF(TODAY()&gt;EOMONTH(AC$278,0),HLOOKUP(""Close"",GOOGLEFINANCE($A308,""price"",EOMONTH(AC$278,0)),2,FALSE()),(SUMIFS(Extrato!$C:$C,Extrato!$A:$A,""&lt;=""&amp;HLOOKUP(AC$278,dds!$2:$4,3,FALSE()),Extrato!$B:$B,'Cadastro e Hi"&amp;"stórico'!$A308)-SUMIFS(Extrato!$H:$H,Extrato!$F:$F,""&lt;=""&amp;HLOOKUP(AC$278,dds!$2:$4,3,FALSE()),Extrato!$G:$G,'Cadastro e Histórico'!$A308))*AC145)))"),0.0)</f>
        <v>0</v>
      </c>
      <c r="AD308" s="448">
        <f>IFERROR(__xludf.DUMMYFUNCTION("ARRAYFORMULA(IF(OR($A308="""",$A308=0),0,IF(TODAY()&gt;EOMONTH(AD$278,0),HLOOKUP(""Close"",GOOGLEFINANCE($A308,""price"",EOMONTH(AD$278,0)),2,FALSE()),(SUMIFS(Extrato!$C:$C,Extrato!$A:$A,""&lt;=""&amp;HLOOKUP(AD$278,dds!$2:$4,3,FALSE()),Extrato!$B:$B,'Cadastro e Hi"&amp;"stórico'!$A308)-SUMIFS(Extrato!$H:$H,Extrato!$F:$F,""&lt;=""&amp;HLOOKUP(AD$278,dds!$2:$4,3,FALSE()),Extrato!$G:$G,'Cadastro e Histórico'!$A308))*AD145)))"),0.0)</f>
        <v>0</v>
      </c>
      <c r="AE308" s="448">
        <f>IFERROR(__xludf.DUMMYFUNCTION("ARRAYFORMULA(IF(OR($A308="""",$A308=0),0,IF(TODAY()&gt;EOMONTH(AE$278,0),HLOOKUP(""Close"",GOOGLEFINANCE($A308,""price"",EOMONTH(AE$278,0)),2,FALSE()),(SUMIFS(Extrato!$C:$C,Extrato!$A:$A,""&lt;=""&amp;HLOOKUP(AE$278,dds!$2:$4,3,FALSE()),Extrato!$B:$B,'Cadastro e Hi"&amp;"stórico'!$A308)-SUMIFS(Extrato!$H:$H,Extrato!$F:$F,""&lt;=""&amp;HLOOKUP(AE$278,dds!$2:$4,3,FALSE()),Extrato!$G:$G,'Cadastro e Histórico'!$A308))*AE145)))"),0.0)</f>
        <v>0</v>
      </c>
      <c r="AF308" s="448">
        <f>IFERROR(__xludf.DUMMYFUNCTION("ARRAYFORMULA(IF(OR($A308="""",$A308=0),0,IF(TODAY()&gt;EOMONTH(AF$278,0),HLOOKUP(""Close"",GOOGLEFINANCE($A308,""price"",EOMONTH(AF$278,0)),2,FALSE()),(SUMIFS(Extrato!$C:$C,Extrato!$A:$A,""&lt;=""&amp;HLOOKUP(AF$278,dds!$2:$4,3,FALSE()),Extrato!$B:$B,'Cadastro e Hi"&amp;"stórico'!$A308)-SUMIFS(Extrato!$H:$H,Extrato!$F:$F,""&lt;=""&amp;HLOOKUP(AF$278,dds!$2:$4,3,FALSE()),Extrato!$G:$G,'Cadastro e Histórico'!$A308))*AF145)))"),0.0)</f>
        <v>0</v>
      </c>
      <c r="AG308" s="448">
        <f>IFERROR(__xludf.DUMMYFUNCTION("ARRAYFORMULA(IF(OR($A308="""",$A308=0),0,IF(TODAY()&gt;EOMONTH(AG$278,0),HLOOKUP(""Close"",GOOGLEFINANCE($A308,""price"",EOMONTH(AG$278,0)),2,FALSE()),(SUMIFS(Extrato!$C:$C,Extrato!$A:$A,""&lt;=""&amp;HLOOKUP(AG$278,dds!$2:$4,3,FALSE()),Extrato!$B:$B,'Cadastro e Hi"&amp;"stórico'!$A308)-SUMIFS(Extrato!$H:$H,Extrato!$F:$F,""&lt;=""&amp;HLOOKUP(AG$278,dds!$2:$4,3,FALSE()),Extrato!$G:$G,'Cadastro e Histórico'!$A308))*AG145)))"),0.0)</f>
        <v>0</v>
      </c>
      <c r="AH308" s="448">
        <f>IFERROR(__xludf.DUMMYFUNCTION("ARRAYFORMULA(IF(OR($A308="""",$A308=0),0,IF(TODAY()&gt;EOMONTH(AH$278,0),HLOOKUP(""Close"",GOOGLEFINANCE($A308,""price"",EOMONTH(AH$278,0)),2,FALSE()),(SUMIFS(Extrato!$C:$C,Extrato!$A:$A,""&lt;=""&amp;HLOOKUP(AH$278,dds!$2:$4,3,FALSE()),Extrato!$B:$B,'Cadastro e Hi"&amp;"stórico'!$A308)-SUMIFS(Extrato!$H:$H,Extrato!$F:$F,""&lt;=""&amp;HLOOKUP(AH$278,dds!$2:$4,3,FALSE()),Extrato!$G:$G,'Cadastro e Histórico'!$A308))*AH145)))"),0.0)</f>
        <v>0</v>
      </c>
      <c r="AI308" s="448">
        <f>IFERROR(__xludf.DUMMYFUNCTION("ARRAYFORMULA(IF(OR($A308="""",$A308=0),0,IF(TODAY()&gt;EOMONTH(AI$278,0),HLOOKUP(""Close"",GOOGLEFINANCE($A308,""price"",EOMONTH(AI$278,0)),2,FALSE()),(SUMIFS(Extrato!$C:$C,Extrato!$A:$A,""&lt;=""&amp;HLOOKUP(AI$278,dds!$2:$4,3,FALSE()),Extrato!$B:$B,'Cadastro e Hi"&amp;"stórico'!$A308)-SUMIFS(Extrato!$H:$H,Extrato!$F:$F,""&lt;=""&amp;HLOOKUP(AI$278,dds!$2:$4,3,FALSE()),Extrato!$G:$G,'Cadastro e Histórico'!$A308))*AI145)))"),0.0)</f>
        <v>0</v>
      </c>
      <c r="AJ308" s="448">
        <f>IFERROR(__xludf.DUMMYFUNCTION("ARRAYFORMULA(IF(OR($A308="""",$A308=0),0,IF(TODAY()&gt;EOMONTH(AJ$278,0),HLOOKUP(""Close"",GOOGLEFINANCE($A308,""price"",EOMONTH(AJ$278,0)),2,FALSE()),(SUMIFS(Extrato!$C:$C,Extrato!$A:$A,""&lt;=""&amp;HLOOKUP(AJ$278,dds!$2:$4,3,FALSE()),Extrato!$B:$B,'Cadastro e Hi"&amp;"stórico'!$A308)-SUMIFS(Extrato!$H:$H,Extrato!$F:$F,""&lt;=""&amp;HLOOKUP(AJ$278,dds!$2:$4,3,FALSE()),Extrato!$G:$G,'Cadastro e Histórico'!$A308))*AJ145)))"),0.0)</f>
        <v>0</v>
      </c>
      <c r="AK308" s="448">
        <f>IFERROR(__xludf.DUMMYFUNCTION("ARRAYFORMULA(IF(OR($A308="""",$A308=0),0,IF(TODAY()&gt;EOMONTH(AK$278,0),HLOOKUP(""Close"",GOOGLEFINANCE($A308,""price"",EOMONTH(AK$278,0)),2,FALSE()),(SUMIFS(Extrato!$C:$C,Extrato!$A:$A,""&lt;=""&amp;HLOOKUP(AK$278,dds!$2:$4,3,FALSE()),Extrato!$B:$B,'Cadastro e Hi"&amp;"stórico'!$A308)-SUMIFS(Extrato!$H:$H,Extrato!$F:$F,""&lt;=""&amp;HLOOKUP(AK$278,dds!$2:$4,3,FALSE()),Extrato!$G:$G,'Cadastro e Histórico'!$A308))*AK145)))"),0.0)</f>
        <v>0</v>
      </c>
      <c r="AL308" s="448">
        <f>IFERROR(__xludf.DUMMYFUNCTION("ARRAYFORMULA(IF(OR($A308="""",$A308=0),0,IF(TODAY()&gt;EOMONTH(AL$278,0),HLOOKUP(""Close"",GOOGLEFINANCE($A308,""price"",EOMONTH(AL$278,0)),2,FALSE()),(SUMIFS(Extrato!$C:$C,Extrato!$A:$A,""&lt;=""&amp;HLOOKUP(AL$278,dds!$2:$4,3,FALSE()),Extrato!$B:$B,'Cadastro e Hi"&amp;"stórico'!$A308)-SUMIFS(Extrato!$H:$H,Extrato!$F:$F,""&lt;=""&amp;HLOOKUP(AL$278,dds!$2:$4,3,FALSE()),Extrato!$G:$G,'Cadastro e Histórico'!$A308))*AL145)))"),0.0)</f>
        <v>0</v>
      </c>
      <c r="AM308" s="448">
        <f>IFERROR(__xludf.DUMMYFUNCTION("ARRAYFORMULA(IF(OR($A308="""",$A308=0),0,IF(TODAY()&gt;EOMONTH(AM$278,0),HLOOKUP(""Close"",GOOGLEFINANCE($A308,""price"",EOMONTH(AM$278,0)),2,FALSE()),(SUMIFS(Extrato!$C:$C,Extrato!$A:$A,""&lt;=""&amp;HLOOKUP(AM$278,dds!$2:$4,3,FALSE()),Extrato!$B:$B,'Cadastro e Hi"&amp;"stórico'!$A308)-SUMIFS(Extrato!$H:$H,Extrato!$F:$F,""&lt;=""&amp;HLOOKUP(AM$278,dds!$2:$4,3,FALSE()),Extrato!$G:$G,'Cadastro e Histórico'!$A308))*AM145)))"),0.0)</f>
        <v>0</v>
      </c>
      <c r="AN308" s="448">
        <f>IFERROR(__xludf.DUMMYFUNCTION("ARRAYFORMULA(IF(OR($A308="""",$A308=0),0,IF(TODAY()&gt;EOMONTH(AN$278,0),HLOOKUP(""Close"",GOOGLEFINANCE($A308,""price"",EOMONTH(AN$278,0)),2,FALSE()),(SUMIFS(Extrato!$C:$C,Extrato!$A:$A,""&lt;=""&amp;HLOOKUP(AN$278,dds!$2:$4,3,FALSE()),Extrato!$B:$B,'Cadastro e Hi"&amp;"stórico'!$A308)-SUMIFS(Extrato!$H:$H,Extrato!$F:$F,""&lt;=""&amp;HLOOKUP(AN$278,dds!$2:$4,3,FALSE()),Extrato!$G:$G,'Cadastro e Histórico'!$A308))*AN145)))"),0.0)</f>
        <v>0</v>
      </c>
      <c r="AO308" s="448">
        <f>IFERROR(__xludf.DUMMYFUNCTION("ARRAYFORMULA(IF(OR($A308="""",$A308=0),0,IF(TODAY()&gt;EOMONTH(AO$278,0),HLOOKUP(""Close"",GOOGLEFINANCE($A308,""price"",EOMONTH(AO$278,0)),2,FALSE()),(SUMIFS(Extrato!$C:$C,Extrato!$A:$A,""&lt;=""&amp;HLOOKUP(AO$278,dds!$2:$4,3,FALSE()),Extrato!$B:$B,'Cadastro e Hi"&amp;"stórico'!$A308)-SUMIFS(Extrato!$H:$H,Extrato!$F:$F,""&lt;=""&amp;HLOOKUP(AO$278,dds!$2:$4,3,FALSE()),Extrato!$G:$G,'Cadastro e Histórico'!$A308))*AO145)))"),0.0)</f>
        <v>0</v>
      </c>
      <c r="AP308" s="448">
        <f>IFERROR(__xludf.DUMMYFUNCTION("ARRAYFORMULA(IF(OR($A308="""",$A308=0),0,IF(TODAY()&gt;EOMONTH(AP$278,0),HLOOKUP(""Close"",GOOGLEFINANCE($A308,""price"",EOMONTH(AP$278,0)),2,FALSE()),(SUMIFS(Extrato!$C:$C,Extrato!$A:$A,""&lt;=""&amp;HLOOKUP(AP$278,dds!$2:$4,3,FALSE()),Extrato!$B:$B,'Cadastro e Hi"&amp;"stórico'!$A308)-SUMIFS(Extrato!$H:$H,Extrato!$F:$F,""&lt;=""&amp;HLOOKUP(AP$278,dds!$2:$4,3,FALSE()),Extrato!$G:$G,'Cadastro e Histórico'!$A308))*AP145)))"),0.0)</f>
        <v>0</v>
      </c>
      <c r="AQ308" s="448">
        <f>IFERROR(__xludf.DUMMYFUNCTION("ARRAYFORMULA(IF(OR($A308="""",$A308=0),0,IF(TODAY()&gt;EOMONTH(AQ$278,0),HLOOKUP(""Close"",GOOGLEFINANCE($A308,""price"",EOMONTH(AQ$278,0)),2,FALSE()),(SUMIFS(Extrato!$C:$C,Extrato!$A:$A,""&lt;=""&amp;HLOOKUP(AQ$278,dds!$2:$4,3,FALSE()),Extrato!$B:$B,'Cadastro e Hi"&amp;"stórico'!$A308)-SUMIFS(Extrato!$H:$H,Extrato!$F:$F,""&lt;=""&amp;HLOOKUP(AQ$278,dds!$2:$4,3,FALSE()),Extrato!$G:$G,'Cadastro e Histórico'!$A308))*AQ145)))"),0.0)</f>
        <v>0</v>
      </c>
      <c r="AR308" s="448">
        <f>IFERROR(__xludf.DUMMYFUNCTION("ARRAYFORMULA(IF(OR($A308="""",$A308=0),0,IF(TODAY()&gt;EOMONTH(AR$278,0),HLOOKUP(""Close"",GOOGLEFINANCE($A308,""price"",EOMONTH(AR$278,0)),2,FALSE()),(SUMIFS(Extrato!$C:$C,Extrato!$A:$A,""&lt;=""&amp;HLOOKUP(AR$278,dds!$2:$4,3,FALSE()),Extrato!$B:$B,'Cadastro e Hi"&amp;"stórico'!$A308)-SUMIFS(Extrato!$H:$H,Extrato!$F:$F,""&lt;=""&amp;HLOOKUP(AR$278,dds!$2:$4,3,FALSE()),Extrato!$G:$G,'Cadastro e Histórico'!$A308))*AR145)))"),0.0)</f>
        <v>0</v>
      </c>
      <c r="AS308" s="448">
        <f>IFERROR(__xludf.DUMMYFUNCTION("ARRAYFORMULA(IF(OR($A308="""",$A308=0),0,IF(TODAY()&gt;EOMONTH(AS$278,0),HLOOKUP(""Close"",GOOGLEFINANCE($A308,""price"",EOMONTH(AS$278,0)),2,FALSE()),(SUMIFS(Extrato!$C:$C,Extrato!$A:$A,""&lt;=""&amp;HLOOKUP(AS$278,dds!$2:$4,3,FALSE()),Extrato!$B:$B,'Cadastro e Hi"&amp;"stórico'!$A308)-SUMIFS(Extrato!$H:$H,Extrato!$F:$F,""&lt;=""&amp;HLOOKUP(AS$278,dds!$2:$4,3,FALSE()),Extrato!$G:$G,'Cadastro e Histórico'!$A308))*AS145)))"),0.0)</f>
        <v>0</v>
      </c>
      <c r="AT308" s="448">
        <f>IFERROR(__xludf.DUMMYFUNCTION("ARRAYFORMULA(IF(OR($A308="""",$A308=0),0,IF(TODAY()&gt;EOMONTH(AT$278,0),HLOOKUP(""Close"",GOOGLEFINANCE($A308,""price"",EOMONTH(AT$278,0)),2,FALSE()),(SUMIFS(Extrato!$C:$C,Extrato!$A:$A,""&lt;=""&amp;HLOOKUP(AT$278,dds!$2:$4,3,FALSE()),Extrato!$B:$B,'Cadastro e Hi"&amp;"stórico'!$A308)-SUMIFS(Extrato!$H:$H,Extrato!$F:$F,""&lt;=""&amp;HLOOKUP(AT$278,dds!$2:$4,3,FALSE()),Extrato!$G:$G,'Cadastro e Histórico'!$A308))*AT145)))"),0.0)</f>
        <v>0</v>
      </c>
      <c r="AU308" s="448">
        <f>IFERROR(__xludf.DUMMYFUNCTION("ARRAYFORMULA(IF(OR($A308="""",$A308=0),0,IF(TODAY()&gt;EOMONTH(AU$278,0),HLOOKUP(""Close"",GOOGLEFINANCE($A308,""price"",EOMONTH(AU$278,0)),2,FALSE()),(SUMIFS(Extrato!$C:$C,Extrato!$A:$A,""&lt;=""&amp;HLOOKUP(AU$278,dds!$2:$4,3,FALSE()),Extrato!$B:$B,'Cadastro e Hi"&amp;"stórico'!$A308)-SUMIFS(Extrato!$H:$H,Extrato!$F:$F,""&lt;=""&amp;HLOOKUP(AU$278,dds!$2:$4,3,FALSE()),Extrato!$G:$G,'Cadastro e Histórico'!$A308))*AU145)))"),0.0)</f>
        <v>0</v>
      </c>
      <c r="AV308" s="448">
        <f>IFERROR(__xludf.DUMMYFUNCTION("ARRAYFORMULA(IF(OR($A308="""",$A308=0),0,IF(TODAY()&gt;EOMONTH(AV$278,0),HLOOKUP(""Close"",GOOGLEFINANCE($A308,""price"",EOMONTH(AV$278,0)),2,FALSE()),(SUMIFS(Extrato!$C:$C,Extrato!$A:$A,""&lt;=""&amp;HLOOKUP(AV$278,dds!$2:$4,3,FALSE()),Extrato!$B:$B,'Cadastro e Hi"&amp;"stórico'!$A308)-SUMIFS(Extrato!$H:$H,Extrato!$F:$F,""&lt;=""&amp;HLOOKUP(AV$278,dds!$2:$4,3,FALSE()),Extrato!$G:$G,'Cadastro e Histórico'!$A308))*AV145)))"),0.0)</f>
        <v>0</v>
      </c>
      <c r="AW308" s="448">
        <f>IFERROR(__xludf.DUMMYFUNCTION("ARRAYFORMULA(IF(OR($A308="""",$A308=0),0,IF(TODAY()&gt;EOMONTH(AW$278,0),HLOOKUP(""Close"",GOOGLEFINANCE($A308,""price"",EOMONTH(AW$278,0)),2,FALSE()),(SUMIFS(Extrato!$C:$C,Extrato!$A:$A,""&lt;=""&amp;HLOOKUP(AW$278,dds!$2:$4,3,FALSE()),Extrato!$B:$B,'Cadastro e Hi"&amp;"stórico'!$A308)-SUMIFS(Extrato!$H:$H,Extrato!$F:$F,""&lt;=""&amp;HLOOKUP(AW$278,dds!$2:$4,3,FALSE()),Extrato!$G:$G,'Cadastro e Histórico'!$A308))*AW145)))"),0.0)</f>
        <v>0</v>
      </c>
      <c r="AX308" s="448">
        <f>IFERROR(__xludf.DUMMYFUNCTION("ARRAYFORMULA(IF(OR($A308="""",$A308=0),0,IF(TODAY()&gt;EOMONTH(AX$278,0),HLOOKUP(""Close"",GOOGLEFINANCE($A308,""price"",EOMONTH(AX$278,0)),2,FALSE()),(SUMIFS(Extrato!$C:$C,Extrato!$A:$A,""&lt;=""&amp;HLOOKUP(AX$278,dds!$2:$4,3,FALSE()),Extrato!$B:$B,'Cadastro e Hi"&amp;"stórico'!$A308)-SUMIFS(Extrato!$H:$H,Extrato!$F:$F,""&lt;=""&amp;HLOOKUP(AX$278,dds!$2:$4,3,FALSE()),Extrato!$G:$G,'Cadastro e Histórico'!$A308))*AX145)))"),0.0)</f>
        <v>0</v>
      </c>
      <c r="AY308" s="448">
        <f>IFERROR(__xludf.DUMMYFUNCTION("ARRAYFORMULA(IF(OR($A308="""",$A308=0),0,IF(TODAY()&gt;EOMONTH(AY$278,0),HLOOKUP(""Close"",GOOGLEFINANCE($A308,""price"",EOMONTH(AY$278,0)),2,FALSE()),(SUMIFS(Extrato!$C:$C,Extrato!$A:$A,""&lt;=""&amp;HLOOKUP(AY$278,dds!$2:$4,3,FALSE()),Extrato!$B:$B,'Cadastro e Hi"&amp;"stórico'!$A308)-SUMIFS(Extrato!$H:$H,Extrato!$F:$F,""&lt;=""&amp;HLOOKUP(AY$278,dds!$2:$4,3,FALSE()),Extrato!$G:$G,'Cadastro e Histórico'!$A308))*AY145)))"),0.0)</f>
        <v>0</v>
      </c>
      <c r="AZ308" s="448">
        <f>IFERROR(__xludf.DUMMYFUNCTION("ARRAYFORMULA(IF(OR($A308="""",$A308=0),0,IF(TODAY()&gt;EOMONTH(AZ$278,0),HLOOKUP(""Close"",GOOGLEFINANCE($A308,""price"",EOMONTH(AZ$278,0)),2,FALSE()),(SUMIFS(Extrato!$C:$C,Extrato!$A:$A,""&lt;=""&amp;HLOOKUP(AZ$278,dds!$2:$4,3,FALSE()),Extrato!$B:$B,'Cadastro e Hi"&amp;"stórico'!$A308)-SUMIFS(Extrato!$H:$H,Extrato!$F:$F,""&lt;=""&amp;HLOOKUP(AZ$278,dds!$2:$4,3,FALSE()),Extrato!$G:$G,'Cadastro e Histórico'!$A308))*AZ145)))"),0.0)</f>
        <v>0</v>
      </c>
      <c r="BA308" s="448">
        <f>IFERROR(__xludf.DUMMYFUNCTION("ARRAYFORMULA(IF(OR($A308="""",$A308=0),0,IF(TODAY()&gt;EOMONTH(BA$278,0),HLOOKUP(""Close"",GOOGLEFINANCE($A308,""price"",EOMONTH(BA$278,0)),2,FALSE()),(SUMIFS(Extrato!$C:$C,Extrato!$A:$A,""&lt;=""&amp;HLOOKUP(BA$278,dds!$2:$4,3,FALSE()),Extrato!$B:$B,'Cadastro e Hi"&amp;"stórico'!$A308)-SUMIFS(Extrato!$H:$H,Extrato!$F:$F,""&lt;=""&amp;HLOOKUP(BA$278,dds!$2:$4,3,FALSE()),Extrato!$G:$G,'Cadastro e Histórico'!$A308))*BA145)))"),0.0)</f>
        <v>0</v>
      </c>
      <c r="BB308" s="448">
        <f>IFERROR(__xludf.DUMMYFUNCTION("ARRAYFORMULA(IF(OR($A308="""",$A308=0),0,IF(TODAY()&gt;EOMONTH(BB$278,0),HLOOKUP(""Close"",GOOGLEFINANCE($A308,""price"",EOMONTH(BB$278,0)),2,FALSE()),(SUMIFS(Extrato!$C:$C,Extrato!$A:$A,""&lt;=""&amp;HLOOKUP(BB$278,dds!$2:$4,3,FALSE()),Extrato!$B:$B,'Cadastro e Hi"&amp;"stórico'!$A308)-SUMIFS(Extrato!$H:$H,Extrato!$F:$F,""&lt;=""&amp;HLOOKUP(BB$278,dds!$2:$4,3,FALSE()),Extrato!$G:$G,'Cadastro e Histórico'!$A308))*BB145)))"),0.0)</f>
        <v>0</v>
      </c>
      <c r="BC308" s="448">
        <f>IFERROR(__xludf.DUMMYFUNCTION("ARRAYFORMULA(IF(OR($A308="""",$A308=0),0,IF(TODAY()&gt;EOMONTH(BC$278,0),HLOOKUP(""Close"",GOOGLEFINANCE($A308,""price"",EOMONTH(BC$278,0)),2,FALSE()),(SUMIFS(Extrato!$C:$C,Extrato!$A:$A,""&lt;=""&amp;HLOOKUP(BC$278,dds!$2:$4,3,FALSE()),Extrato!$B:$B,'Cadastro e Hi"&amp;"stórico'!$A308)-SUMIFS(Extrato!$H:$H,Extrato!$F:$F,""&lt;=""&amp;HLOOKUP(BC$278,dds!$2:$4,3,FALSE()),Extrato!$G:$G,'Cadastro e Histórico'!$A308))*BC145)))"),0.0)</f>
        <v>0</v>
      </c>
      <c r="BD308" s="448">
        <f>IFERROR(__xludf.DUMMYFUNCTION("ARRAYFORMULA(IF(OR($A308="""",$A308=0),0,IF(TODAY()&gt;EOMONTH(BD$278,0),HLOOKUP(""Close"",GOOGLEFINANCE($A308,""price"",EOMONTH(BD$278,0)),2,FALSE()),(SUMIFS(Extrato!$C:$C,Extrato!$A:$A,""&lt;=""&amp;HLOOKUP(BD$278,dds!$2:$4,3,FALSE()),Extrato!$B:$B,'Cadastro e Hi"&amp;"stórico'!$A308)-SUMIFS(Extrato!$H:$H,Extrato!$F:$F,""&lt;=""&amp;HLOOKUP(BD$278,dds!$2:$4,3,FALSE()),Extrato!$G:$G,'Cadastro e Histórico'!$A308))*BD145)))"),0.0)</f>
        <v>0</v>
      </c>
      <c r="BE308" s="448">
        <f>IFERROR(__xludf.DUMMYFUNCTION("ARRAYFORMULA(IF(OR($A308="""",$A308=0),0,IF(TODAY()&gt;EOMONTH(BE$278,0),HLOOKUP(""Close"",GOOGLEFINANCE($A308,""price"",EOMONTH(BE$278,0)),2,FALSE()),(SUMIFS(Extrato!$C:$C,Extrato!$A:$A,""&lt;=""&amp;HLOOKUP(BE$278,dds!$2:$4,3,FALSE()),Extrato!$B:$B,'Cadastro e Hi"&amp;"stórico'!$A308)-SUMIFS(Extrato!$H:$H,Extrato!$F:$F,""&lt;=""&amp;HLOOKUP(BE$278,dds!$2:$4,3,FALSE()),Extrato!$G:$G,'Cadastro e Histórico'!$A308))*BE145)))"),0.0)</f>
        <v>0</v>
      </c>
      <c r="BF308" s="448">
        <f>IFERROR(__xludf.DUMMYFUNCTION("ARRAYFORMULA(IF(OR($A308="""",$A308=0),0,IF(TODAY()&gt;EOMONTH(BF$278,0),HLOOKUP(""Close"",GOOGLEFINANCE($A308,""price"",EOMONTH(BF$278,0)),2,FALSE()),(SUMIFS(Extrato!$C:$C,Extrato!$A:$A,""&lt;=""&amp;HLOOKUP(BF$278,dds!$2:$4,3,FALSE()),Extrato!$B:$B,'Cadastro e Hi"&amp;"stórico'!$A308)-SUMIFS(Extrato!$H:$H,Extrato!$F:$F,""&lt;=""&amp;HLOOKUP(BF$278,dds!$2:$4,3,FALSE()),Extrato!$G:$G,'Cadastro e Histórico'!$A308))*BF145)))"),0.0)</f>
        <v>0</v>
      </c>
      <c r="BG308" s="448">
        <f>IFERROR(__xludf.DUMMYFUNCTION("ARRAYFORMULA(IF(OR($A308="""",$A308=0),0,IF(TODAY()&gt;EOMONTH(BG$278,0),HLOOKUP(""Close"",GOOGLEFINANCE($A308,""price"",EOMONTH(BG$278,0)),2,FALSE()),(SUMIFS(Extrato!$C:$C,Extrato!$A:$A,""&lt;=""&amp;HLOOKUP(BG$278,dds!$2:$4,3,FALSE()),Extrato!$B:$B,'Cadastro e Hi"&amp;"stórico'!$A308)-SUMIFS(Extrato!$H:$H,Extrato!$F:$F,""&lt;=""&amp;HLOOKUP(BG$278,dds!$2:$4,3,FALSE()),Extrato!$G:$G,'Cadastro e Histórico'!$A308))*BG145)))"),0.0)</f>
        <v>0</v>
      </c>
      <c r="BH308" s="448">
        <f>IFERROR(__xludf.DUMMYFUNCTION("ARRAYFORMULA(IF(OR($A308="""",$A308=0),0,IF(TODAY()&gt;EOMONTH(BH$278,0),HLOOKUP(""Close"",GOOGLEFINANCE($A308,""price"",EOMONTH(BH$278,0)),2,FALSE()),(SUMIFS(Extrato!$C:$C,Extrato!$A:$A,""&lt;=""&amp;HLOOKUP(BH$278,dds!$2:$4,3,FALSE()),Extrato!$B:$B,'Cadastro e Hi"&amp;"stórico'!$A308)-SUMIFS(Extrato!$H:$H,Extrato!$F:$F,""&lt;=""&amp;HLOOKUP(BH$278,dds!$2:$4,3,FALSE()),Extrato!$G:$G,'Cadastro e Histórico'!$A308))*BH145)))"),0.0)</f>
        <v>0</v>
      </c>
      <c r="BI308" s="448">
        <f>IFERROR(__xludf.DUMMYFUNCTION("ARRAYFORMULA(IF(OR($A308="""",$A308=0),0,IF(TODAY()&gt;EOMONTH(BI$278,0),HLOOKUP(""Close"",GOOGLEFINANCE($A308,""price"",EOMONTH(BI$278,0)),2,FALSE()),(SUMIFS(Extrato!$C:$C,Extrato!$A:$A,""&lt;=""&amp;HLOOKUP(BI$278,dds!$2:$4,3,FALSE()),Extrato!$B:$B,'Cadastro e Hi"&amp;"stórico'!$A308)-SUMIFS(Extrato!$H:$H,Extrato!$F:$F,""&lt;=""&amp;HLOOKUP(BI$278,dds!$2:$4,3,FALSE()),Extrato!$G:$G,'Cadastro e Histórico'!$A308))*BI145)))"),0.0)</f>
        <v>0</v>
      </c>
      <c r="BJ308" s="448">
        <f>IFERROR(__xludf.DUMMYFUNCTION("ARRAYFORMULA(IF(OR($A308="""",$A308=0),0,IF(TODAY()&gt;EOMONTH(BJ$278,0),HLOOKUP(""Close"",GOOGLEFINANCE($A308,""price"",EOMONTH(BJ$278,0)),2,FALSE()),(SUMIFS(Extrato!$C:$C,Extrato!$A:$A,""&lt;=""&amp;HLOOKUP(BJ$278,dds!$2:$4,3,FALSE()),Extrato!$B:$B,'Cadastro e Hi"&amp;"stórico'!$A308)-SUMIFS(Extrato!$H:$H,Extrato!$F:$F,""&lt;=""&amp;HLOOKUP(BJ$278,dds!$2:$4,3,FALSE()),Extrato!$G:$G,'Cadastro e Histórico'!$A308))*BJ145)))"),0.0)</f>
        <v>0</v>
      </c>
      <c r="BK308" s="448">
        <f>IFERROR(__xludf.DUMMYFUNCTION("ARRAYFORMULA(IF(OR($A308="""",$A308=0),0,IF(TODAY()&gt;EOMONTH(BK$278,0),HLOOKUP(""Close"",GOOGLEFINANCE($A308,""price"",EOMONTH(BK$278,0)),2,FALSE()),(SUMIFS(Extrato!$C:$C,Extrato!$A:$A,""&lt;=""&amp;HLOOKUP(BK$278,dds!$2:$4,3,FALSE()),Extrato!$B:$B,'Cadastro e Hi"&amp;"stórico'!$A308)-SUMIFS(Extrato!$H:$H,Extrato!$F:$F,""&lt;=""&amp;HLOOKUP(BK$278,dds!$2:$4,3,FALSE()),Extrato!$G:$G,'Cadastro e Histórico'!$A308))*BK145)))"),0.0)</f>
        <v>0</v>
      </c>
      <c r="BL308" s="448">
        <f>IFERROR(__xludf.DUMMYFUNCTION("ARRAYFORMULA(IF(OR($A308="""",$A308=0),0,IF(TODAY()&gt;EOMONTH(BL$278,0),HLOOKUP(""Close"",GOOGLEFINANCE($A308,""price"",EOMONTH(BL$278,0)),2,FALSE()),(SUMIFS(Extrato!$C:$C,Extrato!$A:$A,""&lt;=""&amp;HLOOKUP(BL$278,dds!$2:$4,3,FALSE()),Extrato!$B:$B,'Cadastro e Hi"&amp;"stórico'!$A308)-SUMIFS(Extrato!$H:$H,Extrato!$F:$F,""&lt;=""&amp;HLOOKUP(BL$278,dds!$2:$4,3,FALSE()),Extrato!$G:$G,'Cadastro e Histórico'!$A308))*BL145)))"),0.0)</f>
        <v>0</v>
      </c>
    </row>
    <row r="309" ht="14.25" customHeight="1">
      <c r="A309" s="450"/>
      <c r="B309" s="450"/>
      <c r="C309" s="440" t="str">
        <f t="shared" si="5"/>
        <v/>
      </c>
      <c r="D309" s="450"/>
      <c r="E309" s="448">
        <f>IFERROR(__xludf.DUMMYFUNCTION("ARRAYFORMULA(IF(OR($A309="""",$A309=0),0,IF(TODAY()&gt;EOMONTH(E$278,0),HLOOKUP(""Close"",GOOGLEFINANCE($A309,""price"",EOMONTH(E$278,0)),2,FALSE()),(SUMIFS(Extrato!$C:$C,Extrato!$A:$A,""&lt;=""&amp;HLOOKUP(E$278,dds!$2:$4,3,FALSE()),Extrato!$B:$B,'Cadastro e Histó"&amp;"rico'!$A309)-SUMIFS(Extrato!$H:$H,Extrato!$F:$F,""&lt;=""&amp;HLOOKUP(E$278,dds!$2:$4,3,FALSE()),Extrato!$G:$G,'Cadastro e Histórico'!$A309))*E146)))"),0.0)</f>
        <v>0</v>
      </c>
      <c r="F309" s="448">
        <f>IFERROR(__xludf.DUMMYFUNCTION("ARRAYFORMULA(IF(OR($A309="""",$A309=0),0,IF(TODAY()&gt;EOMONTH(F$278,0),HLOOKUP(""Close"",GOOGLEFINANCE($A309,""price"",EOMONTH(F$278,0)),2,FALSE()),(SUMIFS(Extrato!$C:$C,Extrato!$A:$A,""&lt;=""&amp;HLOOKUP(F$278,dds!$2:$4,3,FALSE()),Extrato!$B:$B,'Cadastro e Histó"&amp;"rico'!$A309)-SUMIFS(Extrato!$H:$H,Extrato!$F:$F,""&lt;=""&amp;HLOOKUP(F$278,dds!$2:$4,3,FALSE()),Extrato!$G:$G,'Cadastro e Histórico'!$A309))*F146)))"),0.0)</f>
        <v>0</v>
      </c>
      <c r="G309" s="448">
        <f>IFERROR(__xludf.DUMMYFUNCTION("ARRAYFORMULA(IF(OR($A309="""",$A309=0),0,IF(TODAY()&gt;EOMONTH(G$278,0),HLOOKUP(""Close"",GOOGLEFINANCE($A309,""price"",EOMONTH(G$278,0)),2,FALSE()),(SUMIFS(Extrato!$C:$C,Extrato!$A:$A,""&lt;=""&amp;HLOOKUP(G$278,dds!$2:$4,3,FALSE()),Extrato!$B:$B,'Cadastro e Histó"&amp;"rico'!$A309)-SUMIFS(Extrato!$H:$H,Extrato!$F:$F,""&lt;=""&amp;HLOOKUP(G$278,dds!$2:$4,3,FALSE()),Extrato!$G:$G,'Cadastro e Histórico'!$A309))*G146)))"),0.0)</f>
        <v>0</v>
      </c>
      <c r="H309" s="448">
        <f>IFERROR(__xludf.DUMMYFUNCTION("ARRAYFORMULA(IF(OR($A309="""",$A309=0),0,IF(TODAY()&gt;EOMONTH(H$278,0),HLOOKUP(""Close"",GOOGLEFINANCE($A309,""price"",EOMONTH(H$278,0)),2,FALSE()),(SUMIFS(Extrato!$C:$C,Extrato!$A:$A,""&lt;=""&amp;HLOOKUP(H$278,dds!$2:$4,3,FALSE()),Extrato!$B:$B,'Cadastro e Histó"&amp;"rico'!$A309)-SUMIFS(Extrato!$H:$H,Extrato!$F:$F,""&lt;=""&amp;HLOOKUP(H$278,dds!$2:$4,3,FALSE()),Extrato!$G:$G,'Cadastro e Histórico'!$A309))*H146)))"),0.0)</f>
        <v>0</v>
      </c>
      <c r="I309" s="448">
        <f>IFERROR(__xludf.DUMMYFUNCTION("ARRAYFORMULA(IF(OR($A309="""",$A309=0),0,IF(TODAY()&gt;EOMONTH(I$278,0),HLOOKUP(""Close"",GOOGLEFINANCE($A309,""price"",EOMONTH(I$278,0)),2,FALSE()),(SUMIFS(Extrato!$C:$C,Extrato!$A:$A,""&lt;=""&amp;HLOOKUP(I$278,dds!$2:$4,3,FALSE()),Extrato!$B:$B,'Cadastro e Histó"&amp;"rico'!$A309)-SUMIFS(Extrato!$H:$H,Extrato!$F:$F,""&lt;=""&amp;HLOOKUP(I$278,dds!$2:$4,3,FALSE()),Extrato!$G:$G,'Cadastro e Histórico'!$A309))*I146)))"),0.0)</f>
        <v>0</v>
      </c>
      <c r="J309" s="448">
        <f>IFERROR(__xludf.DUMMYFUNCTION("ARRAYFORMULA(IF(OR($A309="""",$A309=0),0,IF(TODAY()&gt;EOMONTH(J$278,0),HLOOKUP(""Close"",GOOGLEFINANCE($A309,""price"",EOMONTH(J$278,0)),2,FALSE()),(SUMIFS(Extrato!$C:$C,Extrato!$A:$A,""&lt;=""&amp;HLOOKUP(J$278,dds!$2:$4,3,FALSE()),Extrato!$B:$B,'Cadastro e Histó"&amp;"rico'!$A309)-SUMIFS(Extrato!$H:$H,Extrato!$F:$F,""&lt;=""&amp;HLOOKUP(J$278,dds!$2:$4,3,FALSE()),Extrato!$G:$G,'Cadastro e Histórico'!$A309))*J146)))"),0.0)</f>
        <v>0</v>
      </c>
      <c r="K309" s="448">
        <f>IFERROR(__xludf.DUMMYFUNCTION("ARRAYFORMULA(IF(OR($A309="""",$A309=0),0,IF(TODAY()&gt;EOMONTH(K$278,0),HLOOKUP(""Close"",GOOGLEFINANCE($A309,""price"",EOMONTH(K$278,0)),2,FALSE()),(SUMIFS(Extrato!$C:$C,Extrato!$A:$A,""&lt;=""&amp;HLOOKUP(K$278,dds!$2:$4,3,FALSE()),Extrato!$B:$B,'Cadastro e Histó"&amp;"rico'!$A309)-SUMIFS(Extrato!$H:$H,Extrato!$F:$F,""&lt;=""&amp;HLOOKUP(K$278,dds!$2:$4,3,FALSE()),Extrato!$G:$G,'Cadastro e Histórico'!$A309))*K146)))"),0.0)</f>
        <v>0</v>
      </c>
      <c r="L309" s="448">
        <f>IFERROR(__xludf.DUMMYFUNCTION("ARRAYFORMULA(IF(OR($A309="""",$A309=0),0,IF(TODAY()&gt;EOMONTH(L$278,0),HLOOKUP(""Close"",GOOGLEFINANCE($A309,""price"",EOMONTH(L$278,0)),2,FALSE()),(SUMIFS(Extrato!$C:$C,Extrato!$A:$A,""&lt;=""&amp;HLOOKUP(L$278,dds!$2:$4,3,FALSE()),Extrato!$B:$B,'Cadastro e Histó"&amp;"rico'!$A309)-SUMIFS(Extrato!$H:$H,Extrato!$F:$F,""&lt;=""&amp;HLOOKUP(L$278,dds!$2:$4,3,FALSE()),Extrato!$G:$G,'Cadastro e Histórico'!$A309))*L146)))"),0.0)</f>
        <v>0</v>
      </c>
      <c r="M309" s="448">
        <f>IFERROR(__xludf.DUMMYFUNCTION("ARRAYFORMULA(IF(OR($A309="""",$A309=0),0,IF(TODAY()&gt;EOMONTH(M$278,0),HLOOKUP(""Close"",GOOGLEFINANCE($A309,""price"",EOMONTH(M$278,0)),2,FALSE()),(SUMIFS(Extrato!$C:$C,Extrato!$A:$A,""&lt;=""&amp;HLOOKUP(M$278,dds!$2:$4,3,FALSE()),Extrato!$B:$B,'Cadastro e Histó"&amp;"rico'!$A309)-SUMIFS(Extrato!$H:$H,Extrato!$F:$F,""&lt;=""&amp;HLOOKUP(M$278,dds!$2:$4,3,FALSE()),Extrato!$G:$G,'Cadastro e Histórico'!$A309))*M146)))"),0.0)</f>
        <v>0</v>
      </c>
      <c r="N309" s="448">
        <f>IFERROR(__xludf.DUMMYFUNCTION("ARRAYFORMULA(IF(OR($A309="""",$A309=0),0,IF(TODAY()&gt;EOMONTH(N$278,0),HLOOKUP(""Close"",GOOGLEFINANCE($A309,""price"",EOMONTH(N$278,0)),2,FALSE()),(SUMIFS(Extrato!$C:$C,Extrato!$A:$A,""&lt;=""&amp;HLOOKUP(N$278,dds!$2:$4,3,FALSE()),Extrato!$B:$B,'Cadastro e Histó"&amp;"rico'!$A309)-SUMIFS(Extrato!$H:$H,Extrato!$F:$F,""&lt;=""&amp;HLOOKUP(N$278,dds!$2:$4,3,FALSE()),Extrato!$G:$G,'Cadastro e Histórico'!$A309))*N146)))"),0.0)</f>
        <v>0</v>
      </c>
      <c r="O309" s="448">
        <f>IFERROR(__xludf.DUMMYFUNCTION("ARRAYFORMULA(IF(OR($A309="""",$A309=0),0,IF(TODAY()&gt;EOMONTH(O$278,0),HLOOKUP(""Close"",GOOGLEFINANCE($A309,""price"",EOMONTH(O$278,0)),2,FALSE()),(SUMIFS(Extrato!$C:$C,Extrato!$A:$A,""&lt;=""&amp;HLOOKUP(O$278,dds!$2:$4,3,FALSE()),Extrato!$B:$B,'Cadastro e Histó"&amp;"rico'!$A309)-SUMIFS(Extrato!$H:$H,Extrato!$F:$F,""&lt;=""&amp;HLOOKUP(O$278,dds!$2:$4,3,FALSE()),Extrato!$G:$G,'Cadastro e Histórico'!$A309))*O146)))"),0.0)</f>
        <v>0</v>
      </c>
      <c r="P309" s="448">
        <f>IFERROR(__xludf.DUMMYFUNCTION("ARRAYFORMULA(IF(OR($A309="""",$A309=0),0,IF(TODAY()&gt;EOMONTH(P$278,0),HLOOKUP(""Close"",GOOGLEFINANCE($A309,""price"",EOMONTH(P$278,0)),2,FALSE()),(SUMIFS(Extrato!$C:$C,Extrato!$A:$A,""&lt;=""&amp;HLOOKUP(P$278,dds!$2:$4,3,FALSE()),Extrato!$B:$B,'Cadastro e Histó"&amp;"rico'!$A309)-SUMIFS(Extrato!$H:$H,Extrato!$F:$F,""&lt;=""&amp;HLOOKUP(P$278,dds!$2:$4,3,FALSE()),Extrato!$G:$G,'Cadastro e Histórico'!$A309))*P146)))"),0.0)</f>
        <v>0</v>
      </c>
      <c r="Q309" s="448">
        <f>IFERROR(__xludf.DUMMYFUNCTION("ARRAYFORMULA(IF(OR($A309="""",$A309=0),0,IF(TODAY()&gt;EOMONTH(Q$278,0),HLOOKUP(""Close"",GOOGLEFINANCE($A309,""price"",EOMONTH(Q$278,0)),2,FALSE()),(SUMIFS(Extrato!$C:$C,Extrato!$A:$A,""&lt;=""&amp;HLOOKUP(Q$278,dds!$2:$4,3,FALSE()),Extrato!$B:$B,'Cadastro e Histó"&amp;"rico'!$A309)-SUMIFS(Extrato!$H:$H,Extrato!$F:$F,""&lt;=""&amp;HLOOKUP(Q$278,dds!$2:$4,3,FALSE()),Extrato!$G:$G,'Cadastro e Histórico'!$A309))*Q146)))"),0.0)</f>
        <v>0</v>
      </c>
      <c r="R309" s="448">
        <f>IFERROR(__xludf.DUMMYFUNCTION("ARRAYFORMULA(IF(OR($A309="""",$A309=0),0,IF(TODAY()&gt;EOMONTH(R$278,0),HLOOKUP(""Close"",GOOGLEFINANCE($A309,""price"",EOMONTH(R$278,0)),2,FALSE()),(SUMIFS(Extrato!$C:$C,Extrato!$A:$A,""&lt;=""&amp;HLOOKUP(R$278,dds!$2:$4,3,FALSE()),Extrato!$B:$B,'Cadastro e Histó"&amp;"rico'!$A309)-SUMIFS(Extrato!$H:$H,Extrato!$F:$F,""&lt;=""&amp;HLOOKUP(R$278,dds!$2:$4,3,FALSE()),Extrato!$G:$G,'Cadastro e Histórico'!$A309))*R146)))"),0.0)</f>
        <v>0</v>
      </c>
      <c r="S309" s="448">
        <f>IFERROR(__xludf.DUMMYFUNCTION("ARRAYFORMULA(IF(OR($A309="""",$A309=0),0,IF(TODAY()&gt;EOMONTH(S$278,0),HLOOKUP(""Close"",GOOGLEFINANCE($A309,""price"",EOMONTH(S$278,0)),2,FALSE()),(SUMIFS(Extrato!$C:$C,Extrato!$A:$A,""&lt;=""&amp;HLOOKUP(S$278,dds!$2:$4,3,FALSE()),Extrato!$B:$B,'Cadastro e Histó"&amp;"rico'!$A309)-SUMIFS(Extrato!$H:$H,Extrato!$F:$F,""&lt;=""&amp;HLOOKUP(S$278,dds!$2:$4,3,FALSE()),Extrato!$G:$G,'Cadastro e Histórico'!$A309))*S146)))"),0.0)</f>
        <v>0</v>
      </c>
      <c r="T309" s="448">
        <f>IFERROR(__xludf.DUMMYFUNCTION("ARRAYFORMULA(IF(OR($A309="""",$A309=0),0,IF(TODAY()&gt;EOMONTH(T$278,0),HLOOKUP(""Close"",GOOGLEFINANCE($A309,""price"",EOMONTH(T$278,0)),2,FALSE()),(SUMIFS(Extrato!$C:$C,Extrato!$A:$A,""&lt;=""&amp;HLOOKUP(T$278,dds!$2:$4,3,FALSE()),Extrato!$B:$B,'Cadastro e Histó"&amp;"rico'!$A309)-SUMIFS(Extrato!$H:$H,Extrato!$F:$F,""&lt;=""&amp;HLOOKUP(T$278,dds!$2:$4,3,FALSE()),Extrato!$G:$G,'Cadastro e Histórico'!$A309))*T146)))"),0.0)</f>
        <v>0</v>
      </c>
      <c r="U309" s="448">
        <f>IFERROR(__xludf.DUMMYFUNCTION("ARRAYFORMULA(IF(OR($A309="""",$A309=0),0,IF(TODAY()&gt;EOMONTH(U$278,0),HLOOKUP(""Close"",GOOGLEFINANCE($A309,""price"",EOMONTH(U$278,0)),2,FALSE()),(SUMIFS(Extrato!$C:$C,Extrato!$A:$A,""&lt;=""&amp;HLOOKUP(U$278,dds!$2:$4,3,FALSE()),Extrato!$B:$B,'Cadastro e Histó"&amp;"rico'!$A309)-SUMIFS(Extrato!$H:$H,Extrato!$F:$F,""&lt;=""&amp;HLOOKUP(U$278,dds!$2:$4,3,FALSE()),Extrato!$G:$G,'Cadastro e Histórico'!$A309))*U146)))"),0.0)</f>
        <v>0</v>
      </c>
      <c r="V309" s="448">
        <f>IFERROR(__xludf.DUMMYFUNCTION("ARRAYFORMULA(IF(OR($A309="""",$A309=0),0,IF(TODAY()&gt;EOMONTH(V$278,0),HLOOKUP(""Close"",GOOGLEFINANCE($A309,""price"",EOMONTH(V$278,0)),2,FALSE()),(SUMIFS(Extrato!$C:$C,Extrato!$A:$A,""&lt;=""&amp;HLOOKUP(V$278,dds!$2:$4,3,FALSE()),Extrato!$B:$B,'Cadastro e Histó"&amp;"rico'!$A309)-SUMIFS(Extrato!$H:$H,Extrato!$F:$F,""&lt;=""&amp;HLOOKUP(V$278,dds!$2:$4,3,FALSE()),Extrato!$G:$G,'Cadastro e Histórico'!$A309))*V146)))"),0.0)</f>
        <v>0</v>
      </c>
      <c r="W309" s="448">
        <f>IFERROR(__xludf.DUMMYFUNCTION("ARRAYFORMULA(IF(OR($A309="""",$A309=0),0,IF(TODAY()&gt;EOMONTH(W$278,0),HLOOKUP(""Close"",GOOGLEFINANCE($A309,""price"",EOMONTH(W$278,0)),2,FALSE()),(SUMIFS(Extrato!$C:$C,Extrato!$A:$A,""&lt;=""&amp;HLOOKUP(W$278,dds!$2:$4,3,FALSE()),Extrato!$B:$B,'Cadastro e Histó"&amp;"rico'!$A309)-SUMIFS(Extrato!$H:$H,Extrato!$F:$F,""&lt;=""&amp;HLOOKUP(W$278,dds!$2:$4,3,FALSE()),Extrato!$G:$G,'Cadastro e Histórico'!$A309))*W146)))"),0.0)</f>
        <v>0</v>
      </c>
      <c r="X309" s="448">
        <f>IFERROR(__xludf.DUMMYFUNCTION("ARRAYFORMULA(IF(OR($A309="""",$A309=0),0,IF(TODAY()&gt;EOMONTH(X$278,0),HLOOKUP(""Close"",GOOGLEFINANCE($A309,""price"",EOMONTH(X$278,0)),2,FALSE()),(SUMIFS(Extrato!$C:$C,Extrato!$A:$A,""&lt;=""&amp;HLOOKUP(X$278,dds!$2:$4,3,FALSE()),Extrato!$B:$B,'Cadastro e Histó"&amp;"rico'!$A309)-SUMIFS(Extrato!$H:$H,Extrato!$F:$F,""&lt;=""&amp;HLOOKUP(X$278,dds!$2:$4,3,FALSE()),Extrato!$G:$G,'Cadastro e Histórico'!$A309))*X146)))"),0.0)</f>
        <v>0</v>
      </c>
      <c r="Y309" s="448">
        <f>IFERROR(__xludf.DUMMYFUNCTION("ARRAYFORMULA(IF(OR($A309="""",$A309=0),0,IF(TODAY()&gt;EOMONTH(Y$278,0),HLOOKUP(""Close"",GOOGLEFINANCE($A309,""price"",EOMONTH(Y$278,0)),2,FALSE()),(SUMIFS(Extrato!$C:$C,Extrato!$A:$A,""&lt;=""&amp;HLOOKUP(Y$278,dds!$2:$4,3,FALSE()),Extrato!$B:$B,'Cadastro e Histó"&amp;"rico'!$A309)-SUMIFS(Extrato!$H:$H,Extrato!$F:$F,""&lt;=""&amp;HLOOKUP(Y$278,dds!$2:$4,3,FALSE()),Extrato!$G:$G,'Cadastro e Histórico'!$A309))*Y146)))"),0.0)</f>
        <v>0</v>
      </c>
      <c r="Z309" s="448">
        <f>IFERROR(__xludf.DUMMYFUNCTION("ARRAYFORMULA(IF(OR($A309="""",$A309=0),0,IF(TODAY()&gt;EOMONTH(Z$278,0),HLOOKUP(""Close"",GOOGLEFINANCE($A309,""price"",EOMONTH(Z$278,0)),2,FALSE()),(SUMIFS(Extrato!$C:$C,Extrato!$A:$A,""&lt;=""&amp;HLOOKUP(Z$278,dds!$2:$4,3,FALSE()),Extrato!$B:$B,'Cadastro e Histó"&amp;"rico'!$A309)-SUMIFS(Extrato!$H:$H,Extrato!$F:$F,""&lt;=""&amp;HLOOKUP(Z$278,dds!$2:$4,3,FALSE()),Extrato!$G:$G,'Cadastro e Histórico'!$A309))*Z146)))"),0.0)</f>
        <v>0</v>
      </c>
      <c r="AA309" s="448">
        <f>IFERROR(__xludf.DUMMYFUNCTION("ARRAYFORMULA(IF(OR($A309="""",$A309=0),0,IF(TODAY()&gt;EOMONTH(AA$278,0),HLOOKUP(""Close"",GOOGLEFINANCE($A309,""price"",EOMONTH(AA$278,0)),2,FALSE()),(SUMIFS(Extrato!$C:$C,Extrato!$A:$A,""&lt;=""&amp;HLOOKUP(AA$278,dds!$2:$4,3,FALSE()),Extrato!$B:$B,'Cadastro e Hi"&amp;"stórico'!$A309)-SUMIFS(Extrato!$H:$H,Extrato!$F:$F,""&lt;=""&amp;HLOOKUP(AA$278,dds!$2:$4,3,FALSE()),Extrato!$G:$G,'Cadastro e Histórico'!$A309))*AA146)))"),0.0)</f>
        <v>0</v>
      </c>
      <c r="AB309" s="448">
        <f>IFERROR(__xludf.DUMMYFUNCTION("ARRAYFORMULA(IF(OR($A309="""",$A309=0),0,IF(TODAY()&gt;EOMONTH(AB$278,0),HLOOKUP(""Close"",GOOGLEFINANCE($A309,""price"",EOMONTH(AB$278,0)),2,FALSE()),(SUMIFS(Extrato!$C:$C,Extrato!$A:$A,""&lt;=""&amp;HLOOKUP(AB$278,dds!$2:$4,3,FALSE()),Extrato!$B:$B,'Cadastro e Hi"&amp;"stórico'!$A309)-SUMIFS(Extrato!$H:$H,Extrato!$F:$F,""&lt;=""&amp;HLOOKUP(AB$278,dds!$2:$4,3,FALSE()),Extrato!$G:$G,'Cadastro e Histórico'!$A309))*AB146)))"),0.0)</f>
        <v>0</v>
      </c>
      <c r="AC309" s="448">
        <f>IFERROR(__xludf.DUMMYFUNCTION("ARRAYFORMULA(IF(OR($A309="""",$A309=0),0,IF(TODAY()&gt;EOMONTH(AC$278,0),HLOOKUP(""Close"",GOOGLEFINANCE($A309,""price"",EOMONTH(AC$278,0)),2,FALSE()),(SUMIFS(Extrato!$C:$C,Extrato!$A:$A,""&lt;=""&amp;HLOOKUP(AC$278,dds!$2:$4,3,FALSE()),Extrato!$B:$B,'Cadastro e Hi"&amp;"stórico'!$A309)-SUMIFS(Extrato!$H:$H,Extrato!$F:$F,""&lt;=""&amp;HLOOKUP(AC$278,dds!$2:$4,3,FALSE()),Extrato!$G:$G,'Cadastro e Histórico'!$A309))*AC146)))"),0.0)</f>
        <v>0</v>
      </c>
      <c r="AD309" s="448">
        <f>IFERROR(__xludf.DUMMYFUNCTION("ARRAYFORMULA(IF(OR($A309="""",$A309=0),0,IF(TODAY()&gt;EOMONTH(AD$278,0),HLOOKUP(""Close"",GOOGLEFINANCE($A309,""price"",EOMONTH(AD$278,0)),2,FALSE()),(SUMIFS(Extrato!$C:$C,Extrato!$A:$A,""&lt;=""&amp;HLOOKUP(AD$278,dds!$2:$4,3,FALSE()),Extrato!$B:$B,'Cadastro e Hi"&amp;"stórico'!$A309)-SUMIFS(Extrato!$H:$H,Extrato!$F:$F,""&lt;=""&amp;HLOOKUP(AD$278,dds!$2:$4,3,FALSE()),Extrato!$G:$G,'Cadastro e Histórico'!$A309))*AD146)))"),0.0)</f>
        <v>0</v>
      </c>
      <c r="AE309" s="448">
        <f>IFERROR(__xludf.DUMMYFUNCTION("ARRAYFORMULA(IF(OR($A309="""",$A309=0),0,IF(TODAY()&gt;EOMONTH(AE$278,0),HLOOKUP(""Close"",GOOGLEFINANCE($A309,""price"",EOMONTH(AE$278,0)),2,FALSE()),(SUMIFS(Extrato!$C:$C,Extrato!$A:$A,""&lt;=""&amp;HLOOKUP(AE$278,dds!$2:$4,3,FALSE()),Extrato!$B:$B,'Cadastro e Hi"&amp;"stórico'!$A309)-SUMIFS(Extrato!$H:$H,Extrato!$F:$F,""&lt;=""&amp;HLOOKUP(AE$278,dds!$2:$4,3,FALSE()),Extrato!$G:$G,'Cadastro e Histórico'!$A309))*AE146)))"),0.0)</f>
        <v>0</v>
      </c>
      <c r="AF309" s="448">
        <f>IFERROR(__xludf.DUMMYFUNCTION("ARRAYFORMULA(IF(OR($A309="""",$A309=0),0,IF(TODAY()&gt;EOMONTH(AF$278,0),HLOOKUP(""Close"",GOOGLEFINANCE($A309,""price"",EOMONTH(AF$278,0)),2,FALSE()),(SUMIFS(Extrato!$C:$C,Extrato!$A:$A,""&lt;=""&amp;HLOOKUP(AF$278,dds!$2:$4,3,FALSE()),Extrato!$B:$B,'Cadastro e Hi"&amp;"stórico'!$A309)-SUMIFS(Extrato!$H:$H,Extrato!$F:$F,""&lt;=""&amp;HLOOKUP(AF$278,dds!$2:$4,3,FALSE()),Extrato!$G:$G,'Cadastro e Histórico'!$A309))*AF146)))"),0.0)</f>
        <v>0</v>
      </c>
      <c r="AG309" s="448">
        <f>IFERROR(__xludf.DUMMYFUNCTION("ARRAYFORMULA(IF(OR($A309="""",$A309=0),0,IF(TODAY()&gt;EOMONTH(AG$278,0),HLOOKUP(""Close"",GOOGLEFINANCE($A309,""price"",EOMONTH(AG$278,0)),2,FALSE()),(SUMIFS(Extrato!$C:$C,Extrato!$A:$A,""&lt;=""&amp;HLOOKUP(AG$278,dds!$2:$4,3,FALSE()),Extrato!$B:$B,'Cadastro e Hi"&amp;"stórico'!$A309)-SUMIFS(Extrato!$H:$H,Extrato!$F:$F,""&lt;=""&amp;HLOOKUP(AG$278,dds!$2:$4,3,FALSE()),Extrato!$G:$G,'Cadastro e Histórico'!$A309))*AG146)))"),0.0)</f>
        <v>0</v>
      </c>
      <c r="AH309" s="448">
        <f>IFERROR(__xludf.DUMMYFUNCTION("ARRAYFORMULA(IF(OR($A309="""",$A309=0),0,IF(TODAY()&gt;EOMONTH(AH$278,0),HLOOKUP(""Close"",GOOGLEFINANCE($A309,""price"",EOMONTH(AH$278,0)),2,FALSE()),(SUMIFS(Extrato!$C:$C,Extrato!$A:$A,""&lt;=""&amp;HLOOKUP(AH$278,dds!$2:$4,3,FALSE()),Extrato!$B:$B,'Cadastro e Hi"&amp;"stórico'!$A309)-SUMIFS(Extrato!$H:$H,Extrato!$F:$F,""&lt;=""&amp;HLOOKUP(AH$278,dds!$2:$4,3,FALSE()),Extrato!$G:$G,'Cadastro e Histórico'!$A309))*AH146)))"),0.0)</f>
        <v>0</v>
      </c>
      <c r="AI309" s="448">
        <f>IFERROR(__xludf.DUMMYFUNCTION("ARRAYFORMULA(IF(OR($A309="""",$A309=0),0,IF(TODAY()&gt;EOMONTH(AI$278,0),HLOOKUP(""Close"",GOOGLEFINANCE($A309,""price"",EOMONTH(AI$278,0)),2,FALSE()),(SUMIFS(Extrato!$C:$C,Extrato!$A:$A,""&lt;=""&amp;HLOOKUP(AI$278,dds!$2:$4,3,FALSE()),Extrato!$B:$B,'Cadastro e Hi"&amp;"stórico'!$A309)-SUMIFS(Extrato!$H:$H,Extrato!$F:$F,""&lt;=""&amp;HLOOKUP(AI$278,dds!$2:$4,3,FALSE()),Extrato!$G:$G,'Cadastro e Histórico'!$A309))*AI146)))"),0.0)</f>
        <v>0</v>
      </c>
      <c r="AJ309" s="448">
        <f>IFERROR(__xludf.DUMMYFUNCTION("ARRAYFORMULA(IF(OR($A309="""",$A309=0),0,IF(TODAY()&gt;EOMONTH(AJ$278,0),HLOOKUP(""Close"",GOOGLEFINANCE($A309,""price"",EOMONTH(AJ$278,0)),2,FALSE()),(SUMIFS(Extrato!$C:$C,Extrato!$A:$A,""&lt;=""&amp;HLOOKUP(AJ$278,dds!$2:$4,3,FALSE()),Extrato!$B:$B,'Cadastro e Hi"&amp;"stórico'!$A309)-SUMIFS(Extrato!$H:$H,Extrato!$F:$F,""&lt;=""&amp;HLOOKUP(AJ$278,dds!$2:$4,3,FALSE()),Extrato!$G:$G,'Cadastro e Histórico'!$A309))*AJ146)))"),0.0)</f>
        <v>0</v>
      </c>
      <c r="AK309" s="448">
        <f>IFERROR(__xludf.DUMMYFUNCTION("ARRAYFORMULA(IF(OR($A309="""",$A309=0),0,IF(TODAY()&gt;EOMONTH(AK$278,0),HLOOKUP(""Close"",GOOGLEFINANCE($A309,""price"",EOMONTH(AK$278,0)),2,FALSE()),(SUMIFS(Extrato!$C:$C,Extrato!$A:$A,""&lt;=""&amp;HLOOKUP(AK$278,dds!$2:$4,3,FALSE()),Extrato!$B:$B,'Cadastro e Hi"&amp;"stórico'!$A309)-SUMIFS(Extrato!$H:$H,Extrato!$F:$F,""&lt;=""&amp;HLOOKUP(AK$278,dds!$2:$4,3,FALSE()),Extrato!$G:$G,'Cadastro e Histórico'!$A309))*AK146)))"),0.0)</f>
        <v>0</v>
      </c>
      <c r="AL309" s="448">
        <f>IFERROR(__xludf.DUMMYFUNCTION("ARRAYFORMULA(IF(OR($A309="""",$A309=0),0,IF(TODAY()&gt;EOMONTH(AL$278,0),HLOOKUP(""Close"",GOOGLEFINANCE($A309,""price"",EOMONTH(AL$278,0)),2,FALSE()),(SUMIFS(Extrato!$C:$C,Extrato!$A:$A,""&lt;=""&amp;HLOOKUP(AL$278,dds!$2:$4,3,FALSE()),Extrato!$B:$B,'Cadastro e Hi"&amp;"stórico'!$A309)-SUMIFS(Extrato!$H:$H,Extrato!$F:$F,""&lt;=""&amp;HLOOKUP(AL$278,dds!$2:$4,3,FALSE()),Extrato!$G:$G,'Cadastro e Histórico'!$A309))*AL146)))"),0.0)</f>
        <v>0</v>
      </c>
      <c r="AM309" s="448">
        <f>IFERROR(__xludf.DUMMYFUNCTION("ARRAYFORMULA(IF(OR($A309="""",$A309=0),0,IF(TODAY()&gt;EOMONTH(AM$278,0),HLOOKUP(""Close"",GOOGLEFINANCE($A309,""price"",EOMONTH(AM$278,0)),2,FALSE()),(SUMIFS(Extrato!$C:$C,Extrato!$A:$A,""&lt;=""&amp;HLOOKUP(AM$278,dds!$2:$4,3,FALSE()),Extrato!$B:$B,'Cadastro e Hi"&amp;"stórico'!$A309)-SUMIFS(Extrato!$H:$H,Extrato!$F:$F,""&lt;=""&amp;HLOOKUP(AM$278,dds!$2:$4,3,FALSE()),Extrato!$G:$G,'Cadastro e Histórico'!$A309))*AM146)))"),0.0)</f>
        <v>0</v>
      </c>
      <c r="AN309" s="448">
        <f>IFERROR(__xludf.DUMMYFUNCTION("ARRAYFORMULA(IF(OR($A309="""",$A309=0),0,IF(TODAY()&gt;EOMONTH(AN$278,0),HLOOKUP(""Close"",GOOGLEFINANCE($A309,""price"",EOMONTH(AN$278,0)),2,FALSE()),(SUMIFS(Extrato!$C:$C,Extrato!$A:$A,""&lt;=""&amp;HLOOKUP(AN$278,dds!$2:$4,3,FALSE()),Extrato!$B:$B,'Cadastro e Hi"&amp;"stórico'!$A309)-SUMIFS(Extrato!$H:$H,Extrato!$F:$F,""&lt;=""&amp;HLOOKUP(AN$278,dds!$2:$4,3,FALSE()),Extrato!$G:$G,'Cadastro e Histórico'!$A309))*AN146)))"),0.0)</f>
        <v>0</v>
      </c>
      <c r="AO309" s="448">
        <f>IFERROR(__xludf.DUMMYFUNCTION("ARRAYFORMULA(IF(OR($A309="""",$A309=0),0,IF(TODAY()&gt;EOMONTH(AO$278,0),HLOOKUP(""Close"",GOOGLEFINANCE($A309,""price"",EOMONTH(AO$278,0)),2,FALSE()),(SUMIFS(Extrato!$C:$C,Extrato!$A:$A,""&lt;=""&amp;HLOOKUP(AO$278,dds!$2:$4,3,FALSE()),Extrato!$B:$B,'Cadastro e Hi"&amp;"stórico'!$A309)-SUMIFS(Extrato!$H:$H,Extrato!$F:$F,""&lt;=""&amp;HLOOKUP(AO$278,dds!$2:$4,3,FALSE()),Extrato!$G:$G,'Cadastro e Histórico'!$A309))*AO146)))"),0.0)</f>
        <v>0</v>
      </c>
      <c r="AP309" s="448">
        <f>IFERROR(__xludf.DUMMYFUNCTION("ARRAYFORMULA(IF(OR($A309="""",$A309=0),0,IF(TODAY()&gt;EOMONTH(AP$278,0),HLOOKUP(""Close"",GOOGLEFINANCE($A309,""price"",EOMONTH(AP$278,0)),2,FALSE()),(SUMIFS(Extrato!$C:$C,Extrato!$A:$A,""&lt;=""&amp;HLOOKUP(AP$278,dds!$2:$4,3,FALSE()),Extrato!$B:$B,'Cadastro e Hi"&amp;"stórico'!$A309)-SUMIFS(Extrato!$H:$H,Extrato!$F:$F,""&lt;=""&amp;HLOOKUP(AP$278,dds!$2:$4,3,FALSE()),Extrato!$G:$G,'Cadastro e Histórico'!$A309))*AP146)))"),0.0)</f>
        <v>0</v>
      </c>
      <c r="AQ309" s="448">
        <f>IFERROR(__xludf.DUMMYFUNCTION("ARRAYFORMULA(IF(OR($A309="""",$A309=0),0,IF(TODAY()&gt;EOMONTH(AQ$278,0),HLOOKUP(""Close"",GOOGLEFINANCE($A309,""price"",EOMONTH(AQ$278,0)),2,FALSE()),(SUMIFS(Extrato!$C:$C,Extrato!$A:$A,""&lt;=""&amp;HLOOKUP(AQ$278,dds!$2:$4,3,FALSE()),Extrato!$B:$B,'Cadastro e Hi"&amp;"stórico'!$A309)-SUMIFS(Extrato!$H:$H,Extrato!$F:$F,""&lt;=""&amp;HLOOKUP(AQ$278,dds!$2:$4,3,FALSE()),Extrato!$G:$G,'Cadastro e Histórico'!$A309))*AQ146)))"),0.0)</f>
        <v>0</v>
      </c>
      <c r="AR309" s="448">
        <f>IFERROR(__xludf.DUMMYFUNCTION("ARRAYFORMULA(IF(OR($A309="""",$A309=0),0,IF(TODAY()&gt;EOMONTH(AR$278,0),HLOOKUP(""Close"",GOOGLEFINANCE($A309,""price"",EOMONTH(AR$278,0)),2,FALSE()),(SUMIFS(Extrato!$C:$C,Extrato!$A:$A,""&lt;=""&amp;HLOOKUP(AR$278,dds!$2:$4,3,FALSE()),Extrato!$B:$B,'Cadastro e Hi"&amp;"stórico'!$A309)-SUMIFS(Extrato!$H:$H,Extrato!$F:$F,""&lt;=""&amp;HLOOKUP(AR$278,dds!$2:$4,3,FALSE()),Extrato!$G:$G,'Cadastro e Histórico'!$A309))*AR146)))"),0.0)</f>
        <v>0</v>
      </c>
      <c r="AS309" s="448">
        <f>IFERROR(__xludf.DUMMYFUNCTION("ARRAYFORMULA(IF(OR($A309="""",$A309=0),0,IF(TODAY()&gt;EOMONTH(AS$278,0),HLOOKUP(""Close"",GOOGLEFINANCE($A309,""price"",EOMONTH(AS$278,0)),2,FALSE()),(SUMIFS(Extrato!$C:$C,Extrato!$A:$A,""&lt;=""&amp;HLOOKUP(AS$278,dds!$2:$4,3,FALSE()),Extrato!$B:$B,'Cadastro e Hi"&amp;"stórico'!$A309)-SUMIFS(Extrato!$H:$H,Extrato!$F:$F,""&lt;=""&amp;HLOOKUP(AS$278,dds!$2:$4,3,FALSE()),Extrato!$G:$G,'Cadastro e Histórico'!$A309))*AS146)))"),0.0)</f>
        <v>0</v>
      </c>
      <c r="AT309" s="448">
        <f>IFERROR(__xludf.DUMMYFUNCTION("ARRAYFORMULA(IF(OR($A309="""",$A309=0),0,IF(TODAY()&gt;EOMONTH(AT$278,0),HLOOKUP(""Close"",GOOGLEFINANCE($A309,""price"",EOMONTH(AT$278,0)),2,FALSE()),(SUMIFS(Extrato!$C:$C,Extrato!$A:$A,""&lt;=""&amp;HLOOKUP(AT$278,dds!$2:$4,3,FALSE()),Extrato!$B:$B,'Cadastro e Hi"&amp;"stórico'!$A309)-SUMIFS(Extrato!$H:$H,Extrato!$F:$F,""&lt;=""&amp;HLOOKUP(AT$278,dds!$2:$4,3,FALSE()),Extrato!$G:$G,'Cadastro e Histórico'!$A309))*AT146)))"),0.0)</f>
        <v>0</v>
      </c>
      <c r="AU309" s="448">
        <f>IFERROR(__xludf.DUMMYFUNCTION("ARRAYFORMULA(IF(OR($A309="""",$A309=0),0,IF(TODAY()&gt;EOMONTH(AU$278,0),HLOOKUP(""Close"",GOOGLEFINANCE($A309,""price"",EOMONTH(AU$278,0)),2,FALSE()),(SUMIFS(Extrato!$C:$C,Extrato!$A:$A,""&lt;=""&amp;HLOOKUP(AU$278,dds!$2:$4,3,FALSE()),Extrato!$B:$B,'Cadastro e Hi"&amp;"stórico'!$A309)-SUMIFS(Extrato!$H:$H,Extrato!$F:$F,""&lt;=""&amp;HLOOKUP(AU$278,dds!$2:$4,3,FALSE()),Extrato!$G:$G,'Cadastro e Histórico'!$A309))*AU146)))"),0.0)</f>
        <v>0</v>
      </c>
      <c r="AV309" s="448">
        <f>IFERROR(__xludf.DUMMYFUNCTION("ARRAYFORMULA(IF(OR($A309="""",$A309=0),0,IF(TODAY()&gt;EOMONTH(AV$278,0),HLOOKUP(""Close"",GOOGLEFINANCE($A309,""price"",EOMONTH(AV$278,0)),2,FALSE()),(SUMIFS(Extrato!$C:$C,Extrato!$A:$A,""&lt;=""&amp;HLOOKUP(AV$278,dds!$2:$4,3,FALSE()),Extrato!$B:$B,'Cadastro e Hi"&amp;"stórico'!$A309)-SUMIFS(Extrato!$H:$H,Extrato!$F:$F,""&lt;=""&amp;HLOOKUP(AV$278,dds!$2:$4,3,FALSE()),Extrato!$G:$G,'Cadastro e Histórico'!$A309))*AV146)))"),0.0)</f>
        <v>0</v>
      </c>
      <c r="AW309" s="448">
        <f>IFERROR(__xludf.DUMMYFUNCTION("ARRAYFORMULA(IF(OR($A309="""",$A309=0),0,IF(TODAY()&gt;EOMONTH(AW$278,0),HLOOKUP(""Close"",GOOGLEFINANCE($A309,""price"",EOMONTH(AW$278,0)),2,FALSE()),(SUMIFS(Extrato!$C:$C,Extrato!$A:$A,""&lt;=""&amp;HLOOKUP(AW$278,dds!$2:$4,3,FALSE()),Extrato!$B:$B,'Cadastro e Hi"&amp;"stórico'!$A309)-SUMIFS(Extrato!$H:$H,Extrato!$F:$F,""&lt;=""&amp;HLOOKUP(AW$278,dds!$2:$4,3,FALSE()),Extrato!$G:$G,'Cadastro e Histórico'!$A309))*AW146)))"),0.0)</f>
        <v>0</v>
      </c>
      <c r="AX309" s="448">
        <f>IFERROR(__xludf.DUMMYFUNCTION("ARRAYFORMULA(IF(OR($A309="""",$A309=0),0,IF(TODAY()&gt;EOMONTH(AX$278,0),HLOOKUP(""Close"",GOOGLEFINANCE($A309,""price"",EOMONTH(AX$278,0)),2,FALSE()),(SUMIFS(Extrato!$C:$C,Extrato!$A:$A,""&lt;=""&amp;HLOOKUP(AX$278,dds!$2:$4,3,FALSE()),Extrato!$B:$B,'Cadastro e Hi"&amp;"stórico'!$A309)-SUMIFS(Extrato!$H:$H,Extrato!$F:$F,""&lt;=""&amp;HLOOKUP(AX$278,dds!$2:$4,3,FALSE()),Extrato!$G:$G,'Cadastro e Histórico'!$A309))*AX146)))"),0.0)</f>
        <v>0</v>
      </c>
      <c r="AY309" s="448">
        <f>IFERROR(__xludf.DUMMYFUNCTION("ARRAYFORMULA(IF(OR($A309="""",$A309=0),0,IF(TODAY()&gt;EOMONTH(AY$278,0),HLOOKUP(""Close"",GOOGLEFINANCE($A309,""price"",EOMONTH(AY$278,0)),2,FALSE()),(SUMIFS(Extrato!$C:$C,Extrato!$A:$A,""&lt;=""&amp;HLOOKUP(AY$278,dds!$2:$4,3,FALSE()),Extrato!$B:$B,'Cadastro e Hi"&amp;"stórico'!$A309)-SUMIFS(Extrato!$H:$H,Extrato!$F:$F,""&lt;=""&amp;HLOOKUP(AY$278,dds!$2:$4,3,FALSE()),Extrato!$G:$G,'Cadastro e Histórico'!$A309))*AY146)))"),0.0)</f>
        <v>0</v>
      </c>
      <c r="AZ309" s="448">
        <f>IFERROR(__xludf.DUMMYFUNCTION("ARRAYFORMULA(IF(OR($A309="""",$A309=0),0,IF(TODAY()&gt;EOMONTH(AZ$278,0),HLOOKUP(""Close"",GOOGLEFINANCE($A309,""price"",EOMONTH(AZ$278,0)),2,FALSE()),(SUMIFS(Extrato!$C:$C,Extrato!$A:$A,""&lt;=""&amp;HLOOKUP(AZ$278,dds!$2:$4,3,FALSE()),Extrato!$B:$B,'Cadastro e Hi"&amp;"stórico'!$A309)-SUMIFS(Extrato!$H:$H,Extrato!$F:$F,""&lt;=""&amp;HLOOKUP(AZ$278,dds!$2:$4,3,FALSE()),Extrato!$G:$G,'Cadastro e Histórico'!$A309))*AZ146)))"),0.0)</f>
        <v>0</v>
      </c>
      <c r="BA309" s="448">
        <f>IFERROR(__xludf.DUMMYFUNCTION("ARRAYFORMULA(IF(OR($A309="""",$A309=0),0,IF(TODAY()&gt;EOMONTH(BA$278,0),HLOOKUP(""Close"",GOOGLEFINANCE($A309,""price"",EOMONTH(BA$278,0)),2,FALSE()),(SUMIFS(Extrato!$C:$C,Extrato!$A:$A,""&lt;=""&amp;HLOOKUP(BA$278,dds!$2:$4,3,FALSE()),Extrato!$B:$B,'Cadastro e Hi"&amp;"stórico'!$A309)-SUMIFS(Extrato!$H:$H,Extrato!$F:$F,""&lt;=""&amp;HLOOKUP(BA$278,dds!$2:$4,3,FALSE()),Extrato!$G:$G,'Cadastro e Histórico'!$A309))*BA146)))"),0.0)</f>
        <v>0</v>
      </c>
      <c r="BB309" s="448">
        <f>IFERROR(__xludf.DUMMYFUNCTION("ARRAYFORMULA(IF(OR($A309="""",$A309=0),0,IF(TODAY()&gt;EOMONTH(BB$278,0),HLOOKUP(""Close"",GOOGLEFINANCE($A309,""price"",EOMONTH(BB$278,0)),2,FALSE()),(SUMIFS(Extrato!$C:$C,Extrato!$A:$A,""&lt;=""&amp;HLOOKUP(BB$278,dds!$2:$4,3,FALSE()),Extrato!$B:$B,'Cadastro e Hi"&amp;"stórico'!$A309)-SUMIFS(Extrato!$H:$H,Extrato!$F:$F,""&lt;=""&amp;HLOOKUP(BB$278,dds!$2:$4,3,FALSE()),Extrato!$G:$G,'Cadastro e Histórico'!$A309))*BB146)))"),0.0)</f>
        <v>0</v>
      </c>
      <c r="BC309" s="448">
        <f>IFERROR(__xludf.DUMMYFUNCTION("ARRAYFORMULA(IF(OR($A309="""",$A309=0),0,IF(TODAY()&gt;EOMONTH(BC$278,0),HLOOKUP(""Close"",GOOGLEFINANCE($A309,""price"",EOMONTH(BC$278,0)),2,FALSE()),(SUMIFS(Extrato!$C:$C,Extrato!$A:$A,""&lt;=""&amp;HLOOKUP(BC$278,dds!$2:$4,3,FALSE()),Extrato!$B:$B,'Cadastro e Hi"&amp;"stórico'!$A309)-SUMIFS(Extrato!$H:$H,Extrato!$F:$F,""&lt;=""&amp;HLOOKUP(BC$278,dds!$2:$4,3,FALSE()),Extrato!$G:$G,'Cadastro e Histórico'!$A309))*BC146)))"),0.0)</f>
        <v>0</v>
      </c>
      <c r="BD309" s="448">
        <f>IFERROR(__xludf.DUMMYFUNCTION("ARRAYFORMULA(IF(OR($A309="""",$A309=0),0,IF(TODAY()&gt;EOMONTH(BD$278,0),HLOOKUP(""Close"",GOOGLEFINANCE($A309,""price"",EOMONTH(BD$278,0)),2,FALSE()),(SUMIFS(Extrato!$C:$C,Extrato!$A:$A,""&lt;=""&amp;HLOOKUP(BD$278,dds!$2:$4,3,FALSE()),Extrato!$B:$B,'Cadastro e Hi"&amp;"stórico'!$A309)-SUMIFS(Extrato!$H:$H,Extrato!$F:$F,""&lt;=""&amp;HLOOKUP(BD$278,dds!$2:$4,3,FALSE()),Extrato!$G:$G,'Cadastro e Histórico'!$A309))*BD146)))"),0.0)</f>
        <v>0</v>
      </c>
      <c r="BE309" s="448">
        <f>IFERROR(__xludf.DUMMYFUNCTION("ARRAYFORMULA(IF(OR($A309="""",$A309=0),0,IF(TODAY()&gt;EOMONTH(BE$278,0),HLOOKUP(""Close"",GOOGLEFINANCE($A309,""price"",EOMONTH(BE$278,0)),2,FALSE()),(SUMIFS(Extrato!$C:$C,Extrato!$A:$A,""&lt;=""&amp;HLOOKUP(BE$278,dds!$2:$4,3,FALSE()),Extrato!$B:$B,'Cadastro e Hi"&amp;"stórico'!$A309)-SUMIFS(Extrato!$H:$H,Extrato!$F:$F,""&lt;=""&amp;HLOOKUP(BE$278,dds!$2:$4,3,FALSE()),Extrato!$G:$G,'Cadastro e Histórico'!$A309))*BE146)))"),0.0)</f>
        <v>0</v>
      </c>
      <c r="BF309" s="448">
        <f>IFERROR(__xludf.DUMMYFUNCTION("ARRAYFORMULA(IF(OR($A309="""",$A309=0),0,IF(TODAY()&gt;EOMONTH(BF$278,0),HLOOKUP(""Close"",GOOGLEFINANCE($A309,""price"",EOMONTH(BF$278,0)),2,FALSE()),(SUMIFS(Extrato!$C:$C,Extrato!$A:$A,""&lt;=""&amp;HLOOKUP(BF$278,dds!$2:$4,3,FALSE()),Extrato!$B:$B,'Cadastro e Hi"&amp;"stórico'!$A309)-SUMIFS(Extrato!$H:$H,Extrato!$F:$F,""&lt;=""&amp;HLOOKUP(BF$278,dds!$2:$4,3,FALSE()),Extrato!$G:$G,'Cadastro e Histórico'!$A309))*BF146)))"),0.0)</f>
        <v>0</v>
      </c>
      <c r="BG309" s="448">
        <f>IFERROR(__xludf.DUMMYFUNCTION("ARRAYFORMULA(IF(OR($A309="""",$A309=0),0,IF(TODAY()&gt;EOMONTH(BG$278,0),HLOOKUP(""Close"",GOOGLEFINANCE($A309,""price"",EOMONTH(BG$278,0)),2,FALSE()),(SUMIFS(Extrato!$C:$C,Extrato!$A:$A,""&lt;=""&amp;HLOOKUP(BG$278,dds!$2:$4,3,FALSE()),Extrato!$B:$B,'Cadastro e Hi"&amp;"stórico'!$A309)-SUMIFS(Extrato!$H:$H,Extrato!$F:$F,""&lt;=""&amp;HLOOKUP(BG$278,dds!$2:$4,3,FALSE()),Extrato!$G:$G,'Cadastro e Histórico'!$A309))*BG146)))"),0.0)</f>
        <v>0</v>
      </c>
      <c r="BH309" s="448">
        <f>IFERROR(__xludf.DUMMYFUNCTION("ARRAYFORMULA(IF(OR($A309="""",$A309=0),0,IF(TODAY()&gt;EOMONTH(BH$278,0),HLOOKUP(""Close"",GOOGLEFINANCE($A309,""price"",EOMONTH(BH$278,0)),2,FALSE()),(SUMIFS(Extrato!$C:$C,Extrato!$A:$A,""&lt;=""&amp;HLOOKUP(BH$278,dds!$2:$4,3,FALSE()),Extrato!$B:$B,'Cadastro e Hi"&amp;"stórico'!$A309)-SUMIFS(Extrato!$H:$H,Extrato!$F:$F,""&lt;=""&amp;HLOOKUP(BH$278,dds!$2:$4,3,FALSE()),Extrato!$G:$G,'Cadastro e Histórico'!$A309))*BH146)))"),0.0)</f>
        <v>0</v>
      </c>
      <c r="BI309" s="448">
        <f>IFERROR(__xludf.DUMMYFUNCTION("ARRAYFORMULA(IF(OR($A309="""",$A309=0),0,IF(TODAY()&gt;EOMONTH(BI$278,0),HLOOKUP(""Close"",GOOGLEFINANCE($A309,""price"",EOMONTH(BI$278,0)),2,FALSE()),(SUMIFS(Extrato!$C:$C,Extrato!$A:$A,""&lt;=""&amp;HLOOKUP(BI$278,dds!$2:$4,3,FALSE()),Extrato!$B:$B,'Cadastro e Hi"&amp;"stórico'!$A309)-SUMIFS(Extrato!$H:$H,Extrato!$F:$F,""&lt;=""&amp;HLOOKUP(BI$278,dds!$2:$4,3,FALSE()),Extrato!$G:$G,'Cadastro e Histórico'!$A309))*BI146)))"),0.0)</f>
        <v>0</v>
      </c>
      <c r="BJ309" s="448">
        <f>IFERROR(__xludf.DUMMYFUNCTION("ARRAYFORMULA(IF(OR($A309="""",$A309=0),0,IF(TODAY()&gt;EOMONTH(BJ$278,0),HLOOKUP(""Close"",GOOGLEFINANCE($A309,""price"",EOMONTH(BJ$278,0)),2,FALSE()),(SUMIFS(Extrato!$C:$C,Extrato!$A:$A,""&lt;=""&amp;HLOOKUP(BJ$278,dds!$2:$4,3,FALSE()),Extrato!$B:$B,'Cadastro e Hi"&amp;"stórico'!$A309)-SUMIFS(Extrato!$H:$H,Extrato!$F:$F,""&lt;=""&amp;HLOOKUP(BJ$278,dds!$2:$4,3,FALSE()),Extrato!$G:$G,'Cadastro e Histórico'!$A309))*BJ146)))"),0.0)</f>
        <v>0</v>
      </c>
      <c r="BK309" s="448">
        <f>IFERROR(__xludf.DUMMYFUNCTION("ARRAYFORMULA(IF(OR($A309="""",$A309=0),0,IF(TODAY()&gt;EOMONTH(BK$278,0),HLOOKUP(""Close"",GOOGLEFINANCE($A309,""price"",EOMONTH(BK$278,0)),2,FALSE()),(SUMIFS(Extrato!$C:$C,Extrato!$A:$A,""&lt;=""&amp;HLOOKUP(BK$278,dds!$2:$4,3,FALSE()),Extrato!$B:$B,'Cadastro e Hi"&amp;"stórico'!$A309)-SUMIFS(Extrato!$H:$H,Extrato!$F:$F,""&lt;=""&amp;HLOOKUP(BK$278,dds!$2:$4,3,FALSE()),Extrato!$G:$G,'Cadastro e Histórico'!$A309))*BK146)))"),0.0)</f>
        <v>0</v>
      </c>
      <c r="BL309" s="448">
        <f>IFERROR(__xludf.DUMMYFUNCTION("ARRAYFORMULA(IF(OR($A309="""",$A309=0),0,IF(TODAY()&gt;EOMONTH(BL$278,0),HLOOKUP(""Close"",GOOGLEFINANCE($A309,""price"",EOMONTH(BL$278,0)),2,FALSE()),(SUMIFS(Extrato!$C:$C,Extrato!$A:$A,""&lt;=""&amp;HLOOKUP(BL$278,dds!$2:$4,3,FALSE()),Extrato!$B:$B,'Cadastro e Hi"&amp;"stórico'!$A309)-SUMIFS(Extrato!$H:$H,Extrato!$F:$F,""&lt;=""&amp;HLOOKUP(BL$278,dds!$2:$4,3,FALSE()),Extrato!$G:$G,'Cadastro e Histórico'!$A309))*BL146)))"),0.0)</f>
        <v>0</v>
      </c>
    </row>
    <row r="310" ht="14.25" customHeight="1">
      <c r="A310" s="450"/>
      <c r="B310" s="450"/>
      <c r="C310" s="440" t="str">
        <f t="shared" si="5"/>
        <v/>
      </c>
      <c r="D310" s="450"/>
      <c r="E310" s="448">
        <f>IFERROR(__xludf.DUMMYFUNCTION("ARRAYFORMULA(IF(OR($A310="""",$A310=0),0,IF(TODAY()&gt;EOMONTH(E$278,0),HLOOKUP(""Close"",GOOGLEFINANCE($A310,""price"",EOMONTH(E$278,0)),2,FALSE()),(SUMIFS(Extrato!$C:$C,Extrato!$A:$A,""&lt;=""&amp;HLOOKUP(E$278,dds!$2:$4,3,FALSE()),Extrato!$B:$B,'Cadastro e Histó"&amp;"rico'!$A310)-SUMIFS(Extrato!$H:$H,Extrato!$F:$F,""&lt;=""&amp;HLOOKUP(E$278,dds!$2:$4,3,FALSE()),Extrato!$G:$G,'Cadastro e Histórico'!$A310))*E147)))"),0.0)</f>
        <v>0</v>
      </c>
      <c r="F310" s="448">
        <f>IFERROR(__xludf.DUMMYFUNCTION("ARRAYFORMULA(IF(OR($A310="""",$A310=0),0,IF(TODAY()&gt;EOMONTH(F$278,0),HLOOKUP(""Close"",GOOGLEFINANCE($A310,""price"",EOMONTH(F$278,0)),2,FALSE()),(SUMIFS(Extrato!$C:$C,Extrato!$A:$A,""&lt;=""&amp;HLOOKUP(F$278,dds!$2:$4,3,FALSE()),Extrato!$B:$B,'Cadastro e Histó"&amp;"rico'!$A310)-SUMIFS(Extrato!$H:$H,Extrato!$F:$F,""&lt;=""&amp;HLOOKUP(F$278,dds!$2:$4,3,FALSE()),Extrato!$G:$G,'Cadastro e Histórico'!$A310))*F147)))"),0.0)</f>
        <v>0</v>
      </c>
      <c r="G310" s="448">
        <f>IFERROR(__xludf.DUMMYFUNCTION("ARRAYFORMULA(IF(OR($A310="""",$A310=0),0,IF(TODAY()&gt;EOMONTH(G$278,0),HLOOKUP(""Close"",GOOGLEFINANCE($A310,""price"",EOMONTH(G$278,0)),2,FALSE()),(SUMIFS(Extrato!$C:$C,Extrato!$A:$A,""&lt;=""&amp;HLOOKUP(G$278,dds!$2:$4,3,FALSE()),Extrato!$B:$B,'Cadastro e Histó"&amp;"rico'!$A310)-SUMIFS(Extrato!$H:$H,Extrato!$F:$F,""&lt;=""&amp;HLOOKUP(G$278,dds!$2:$4,3,FALSE()),Extrato!$G:$G,'Cadastro e Histórico'!$A310))*G147)))"),0.0)</f>
        <v>0</v>
      </c>
      <c r="H310" s="448">
        <f>IFERROR(__xludf.DUMMYFUNCTION("ARRAYFORMULA(IF(OR($A310="""",$A310=0),0,IF(TODAY()&gt;EOMONTH(H$278,0),HLOOKUP(""Close"",GOOGLEFINANCE($A310,""price"",EOMONTH(H$278,0)),2,FALSE()),(SUMIFS(Extrato!$C:$C,Extrato!$A:$A,""&lt;=""&amp;HLOOKUP(H$278,dds!$2:$4,3,FALSE()),Extrato!$B:$B,'Cadastro e Histó"&amp;"rico'!$A310)-SUMIFS(Extrato!$H:$H,Extrato!$F:$F,""&lt;=""&amp;HLOOKUP(H$278,dds!$2:$4,3,FALSE()),Extrato!$G:$G,'Cadastro e Histórico'!$A310))*H147)))"),0.0)</f>
        <v>0</v>
      </c>
      <c r="I310" s="448">
        <f>IFERROR(__xludf.DUMMYFUNCTION("ARRAYFORMULA(IF(OR($A310="""",$A310=0),0,IF(TODAY()&gt;EOMONTH(I$278,0),HLOOKUP(""Close"",GOOGLEFINANCE($A310,""price"",EOMONTH(I$278,0)),2,FALSE()),(SUMIFS(Extrato!$C:$C,Extrato!$A:$A,""&lt;=""&amp;HLOOKUP(I$278,dds!$2:$4,3,FALSE()),Extrato!$B:$B,'Cadastro e Histó"&amp;"rico'!$A310)-SUMIFS(Extrato!$H:$H,Extrato!$F:$F,""&lt;=""&amp;HLOOKUP(I$278,dds!$2:$4,3,FALSE()),Extrato!$G:$G,'Cadastro e Histórico'!$A310))*I147)))"),0.0)</f>
        <v>0</v>
      </c>
      <c r="J310" s="448">
        <f>IFERROR(__xludf.DUMMYFUNCTION("ARRAYFORMULA(IF(OR($A310="""",$A310=0),0,IF(TODAY()&gt;EOMONTH(J$278,0),HLOOKUP(""Close"",GOOGLEFINANCE($A310,""price"",EOMONTH(J$278,0)),2,FALSE()),(SUMIFS(Extrato!$C:$C,Extrato!$A:$A,""&lt;=""&amp;HLOOKUP(J$278,dds!$2:$4,3,FALSE()),Extrato!$B:$B,'Cadastro e Histó"&amp;"rico'!$A310)-SUMIFS(Extrato!$H:$H,Extrato!$F:$F,""&lt;=""&amp;HLOOKUP(J$278,dds!$2:$4,3,FALSE()),Extrato!$G:$G,'Cadastro e Histórico'!$A310))*J147)))"),0.0)</f>
        <v>0</v>
      </c>
      <c r="K310" s="448">
        <f>IFERROR(__xludf.DUMMYFUNCTION("ARRAYFORMULA(IF(OR($A310="""",$A310=0),0,IF(TODAY()&gt;EOMONTH(K$278,0),HLOOKUP(""Close"",GOOGLEFINANCE($A310,""price"",EOMONTH(K$278,0)),2,FALSE()),(SUMIFS(Extrato!$C:$C,Extrato!$A:$A,""&lt;=""&amp;HLOOKUP(K$278,dds!$2:$4,3,FALSE()),Extrato!$B:$B,'Cadastro e Histó"&amp;"rico'!$A310)-SUMIFS(Extrato!$H:$H,Extrato!$F:$F,""&lt;=""&amp;HLOOKUP(K$278,dds!$2:$4,3,FALSE()),Extrato!$G:$G,'Cadastro e Histórico'!$A310))*K147)))"),0.0)</f>
        <v>0</v>
      </c>
      <c r="L310" s="448">
        <f>IFERROR(__xludf.DUMMYFUNCTION("ARRAYFORMULA(IF(OR($A310="""",$A310=0),0,IF(TODAY()&gt;EOMONTH(L$278,0),HLOOKUP(""Close"",GOOGLEFINANCE($A310,""price"",EOMONTH(L$278,0)),2,FALSE()),(SUMIFS(Extrato!$C:$C,Extrato!$A:$A,""&lt;=""&amp;HLOOKUP(L$278,dds!$2:$4,3,FALSE()),Extrato!$B:$B,'Cadastro e Histó"&amp;"rico'!$A310)-SUMIFS(Extrato!$H:$H,Extrato!$F:$F,""&lt;=""&amp;HLOOKUP(L$278,dds!$2:$4,3,FALSE()),Extrato!$G:$G,'Cadastro e Histórico'!$A310))*L147)))"),0.0)</f>
        <v>0</v>
      </c>
      <c r="M310" s="448">
        <f>IFERROR(__xludf.DUMMYFUNCTION("ARRAYFORMULA(IF(OR($A310="""",$A310=0),0,IF(TODAY()&gt;EOMONTH(M$278,0),HLOOKUP(""Close"",GOOGLEFINANCE($A310,""price"",EOMONTH(M$278,0)),2,FALSE()),(SUMIFS(Extrato!$C:$C,Extrato!$A:$A,""&lt;=""&amp;HLOOKUP(M$278,dds!$2:$4,3,FALSE()),Extrato!$B:$B,'Cadastro e Histó"&amp;"rico'!$A310)-SUMIFS(Extrato!$H:$H,Extrato!$F:$F,""&lt;=""&amp;HLOOKUP(M$278,dds!$2:$4,3,FALSE()),Extrato!$G:$G,'Cadastro e Histórico'!$A310))*M147)))"),0.0)</f>
        <v>0</v>
      </c>
      <c r="N310" s="448">
        <f>IFERROR(__xludf.DUMMYFUNCTION("ARRAYFORMULA(IF(OR($A310="""",$A310=0),0,IF(TODAY()&gt;EOMONTH(N$278,0),HLOOKUP(""Close"",GOOGLEFINANCE($A310,""price"",EOMONTH(N$278,0)),2,FALSE()),(SUMIFS(Extrato!$C:$C,Extrato!$A:$A,""&lt;=""&amp;HLOOKUP(N$278,dds!$2:$4,3,FALSE()),Extrato!$B:$B,'Cadastro e Histó"&amp;"rico'!$A310)-SUMIFS(Extrato!$H:$H,Extrato!$F:$F,""&lt;=""&amp;HLOOKUP(N$278,dds!$2:$4,3,FALSE()),Extrato!$G:$G,'Cadastro e Histórico'!$A310))*N147)))"),0.0)</f>
        <v>0</v>
      </c>
      <c r="O310" s="448">
        <f>IFERROR(__xludf.DUMMYFUNCTION("ARRAYFORMULA(IF(OR($A310="""",$A310=0),0,IF(TODAY()&gt;EOMONTH(O$278,0),HLOOKUP(""Close"",GOOGLEFINANCE($A310,""price"",EOMONTH(O$278,0)),2,FALSE()),(SUMIFS(Extrato!$C:$C,Extrato!$A:$A,""&lt;=""&amp;HLOOKUP(O$278,dds!$2:$4,3,FALSE()),Extrato!$B:$B,'Cadastro e Histó"&amp;"rico'!$A310)-SUMIFS(Extrato!$H:$H,Extrato!$F:$F,""&lt;=""&amp;HLOOKUP(O$278,dds!$2:$4,3,FALSE()),Extrato!$G:$G,'Cadastro e Histórico'!$A310))*O147)))"),0.0)</f>
        <v>0</v>
      </c>
      <c r="P310" s="448">
        <f>IFERROR(__xludf.DUMMYFUNCTION("ARRAYFORMULA(IF(OR($A310="""",$A310=0),0,IF(TODAY()&gt;EOMONTH(P$278,0),HLOOKUP(""Close"",GOOGLEFINANCE($A310,""price"",EOMONTH(P$278,0)),2,FALSE()),(SUMIFS(Extrato!$C:$C,Extrato!$A:$A,""&lt;=""&amp;HLOOKUP(P$278,dds!$2:$4,3,FALSE()),Extrato!$B:$B,'Cadastro e Histó"&amp;"rico'!$A310)-SUMIFS(Extrato!$H:$H,Extrato!$F:$F,""&lt;=""&amp;HLOOKUP(P$278,dds!$2:$4,3,FALSE()),Extrato!$G:$G,'Cadastro e Histórico'!$A310))*P147)))"),0.0)</f>
        <v>0</v>
      </c>
      <c r="Q310" s="448">
        <f>IFERROR(__xludf.DUMMYFUNCTION("ARRAYFORMULA(IF(OR($A310="""",$A310=0),0,IF(TODAY()&gt;EOMONTH(Q$278,0),HLOOKUP(""Close"",GOOGLEFINANCE($A310,""price"",EOMONTH(Q$278,0)),2,FALSE()),(SUMIFS(Extrato!$C:$C,Extrato!$A:$A,""&lt;=""&amp;HLOOKUP(Q$278,dds!$2:$4,3,FALSE()),Extrato!$B:$B,'Cadastro e Histó"&amp;"rico'!$A310)-SUMIFS(Extrato!$H:$H,Extrato!$F:$F,""&lt;=""&amp;HLOOKUP(Q$278,dds!$2:$4,3,FALSE()),Extrato!$G:$G,'Cadastro e Histórico'!$A310))*Q147)))"),0.0)</f>
        <v>0</v>
      </c>
      <c r="R310" s="448">
        <f>IFERROR(__xludf.DUMMYFUNCTION("ARRAYFORMULA(IF(OR($A310="""",$A310=0),0,IF(TODAY()&gt;EOMONTH(R$278,0),HLOOKUP(""Close"",GOOGLEFINANCE($A310,""price"",EOMONTH(R$278,0)),2,FALSE()),(SUMIFS(Extrato!$C:$C,Extrato!$A:$A,""&lt;=""&amp;HLOOKUP(R$278,dds!$2:$4,3,FALSE()),Extrato!$B:$B,'Cadastro e Histó"&amp;"rico'!$A310)-SUMIFS(Extrato!$H:$H,Extrato!$F:$F,""&lt;=""&amp;HLOOKUP(R$278,dds!$2:$4,3,FALSE()),Extrato!$G:$G,'Cadastro e Histórico'!$A310))*R147)))"),0.0)</f>
        <v>0</v>
      </c>
      <c r="S310" s="448">
        <f>IFERROR(__xludf.DUMMYFUNCTION("ARRAYFORMULA(IF(OR($A310="""",$A310=0),0,IF(TODAY()&gt;EOMONTH(S$278,0),HLOOKUP(""Close"",GOOGLEFINANCE($A310,""price"",EOMONTH(S$278,0)),2,FALSE()),(SUMIFS(Extrato!$C:$C,Extrato!$A:$A,""&lt;=""&amp;HLOOKUP(S$278,dds!$2:$4,3,FALSE()),Extrato!$B:$B,'Cadastro e Histó"&amp;"rico'!$A310)-SUMIFS(Extrato!$H:$H,Extrato!$F:$F,""&lt;=""&amp;HLOOKUP(S$278,dds!$2:$4,3,FALSE()),Extrato!$G:$G,'Cadastro e Histórico'!$A310))*S147)))"),0.0)</f>
        <v>0</v>
      </c>
      <c r="T310" s="448">
        <f>IFERROR(__xludf.DUMMYFUNCTION("ARRAYFORMULA(IF(OR($A310="""",$A310=0),0,IF(TODAY()&gt;EOMONTH(T$278,0),HLOOKUP(""Close"",GOOGLEFINANCE($A310,""price"",EOMONTH(T$278,0)),2,FALSE()),(SUMIFS(Extrato!$C:$C,Extrato!$A:$A,""&lt;=""&amp;HLOOKUP(T$278,dds!$2:$4,3,FALSE()),Extrato!$B:$B,'Cadastro e Histó"&amp;"rico'!$A310)-SUMIFS(Extrato!$H:$H,Extrato!$F:$F,""&lt;=""&amp;HLOOKUP(T$278,dds!$2:$4,3,FALSE()),Extrato!$G:$G,'Cadastro e Histórico'!$A310))*T147)))"),0.0)</f>
        <v>0</v>
      </c>
      <c r="U310" s="448">
        <f>IFERROR(__xludf.DUMMYFUNCTION("ARRAYFORMULA(IF(OR($A310="""",$A310=0),0,IF(TODAY()&gt;EOMONTH(U$278,0),HLOOKUP(""Close"",GOOGLEFINANCE($A310,""price"",EOMONTH(U$278,0)),2,FALSE()),(SUMIFS(Extrato!$C:$C,Extrato!$A:$A,""&lt;=""&amp;HLOOKUP(U$278,dds!$2:$4,3,FALSE()),Extrato!$B:$B,'Cadastro e Histó"&amp;"rico'!$A310)-SUMIFS(Extrato!$H:$H,Extrato!$F:$F,""&lt;=""&amp;HLOOKUP(U$278,dds!$2:$4,3,FALSE()),Extrato!$G:$G,'Cadastro e Histórico'!$A310))*U147)))"),0.0)</f>
        <v>0</v>
      </c>
      <c r="V310" s="448">
        <f>IFERROR(__xludf.DUMMYFUNCTION("ARRAYFORMULA(IF(OR($A310="""",$A310=0),0,IF(TODAY()&gt;EOMONTH(V$278,0),HLOOKUP(""Close"",GOOGLEFINANCE($A310,""price"",EOMONTH(V$278,0)),2,FALSE()),(SUMIFS(Extrato!$C:$C,Extrato!$A:$A,""&lt;=""&amp;HLOOKUP(V$278,dds!$2:$4,3,FALSE()),Extrato!$B:$B,'Cadastro e Histó"&amp;"rico'!$A310)-SUMIFS(Extrato!$H:$H,Extrato!$F:$F,""&lt;=""&amp;HLOOKUP(V$278,dds!$2:$4,3,FALSE()),Extrato!$G:$G,'Cadastro e Histórico'!$A310))*V147)))"),0.0)</f>
        <v>0</v>
      </c>
      <c r="W310" s="448">
        <f>IFERROR(__xludf.DUMMYFUNCTION("ARRAYFORMULA(IF(OR($A310="""",$A310=0),0,IF(TODAY()&gt;EOMONTH(W$278,0),HLOOKUP(""Close"",GOOGLEFINANCE($A310,""price"",EOMONTH(W$278,0)),2,FALSE()),(SUMIFS(Extrato!$C:$C,Extrato!$A:$A,""&lt;=""&amp;HLOOKUP(W$278,dds!$2:$4,3,FALSE()),Extrato!$B:$B,'Cadastro e Histó"&amp;"rico'!$A310)-SUMIFS(Extrato!$H:$H,Extrato!$F:$F,""&lt;=""&amp;HLOOKUP(W$278,dds!$2:$4,3,FALSE()),Extrato!$G:$G,'Cadastro e Histórico'!$A310))*W147)))"),0.0)</f>
        <v>0</v>
      </c>
      <c r="X310" s="448">
        <f>IFERROR(__xludf.DUMMYFUNCTION("ARRAYFORMULA(IF(OR($A310="""",$A310=0),0,IF(TODAY()&gt;EOMONTH(X$278,0),HLOOKUP(""Close"",GOOGLEFINANCE($A310,""price"",EOMONTH(X$278,0)),2,FALSE()),(SUMIFS(Extrato!$C:$C,Extrato!$A:$A,""&lt;=""&amp;HLOOKUP(X$278,dds!$2:$4,3,FALSE()),Extrato!$B:$B,'Cadastro e Histó"&amp;"rico'!$A310)-SUMIFS(Extrato!$H:$H,Extrato!$F:$F,""&lt;=""&amp;HLOOKUP(X$278,dds!$2:$4,3,FALSE()),Extrato!$G:$G,'Cadastro e Histórico'!$A310))*X147)))"),0.0)</f>
        <v>0</v>
      </c>
      <c r="Y310" s="448">
        <f>IFERROR(__xludf.DUMMYFUNCTION("ARRAYFORMULA(IF(OR($A310="""",$A310=0),0,IF(TODAY()&gt;EOMONTH(Y$278,0),HLOOKUP(""Close"",GOOGLEFINANCE($A310,""price"",EOMONTH(Y$278,0)),2,FALSE()),(SUMIFS(Extrato!$C:$C,Extrato!$A:$A,""&lt;=""&amp;HLOOKUP(Y$278,dds!$2:$4,3,FALSE()),Extrato!$B:$B,'Cadastro e Histó"&amp;"rico'!$A310)-SUMIFS(Extrato!$H:$H,Extrato!$F:$F,""&lt;=""&amp;HLOOKUP(Y$278,dds!$2:$4,3,FALSE()),Extrato!$G:$G,'Cadastro e Histórico'!$A310))*Y147)))"),0.0)</f>
        <v>0</v>
      </c>
      <c r="Z310" s="448">
        <f>IFERROR(__xludf.DUMMYFUNCTION("ARRAYFORMULA(IF(OR($A310="""",$A310=0),0,IF(TODAY()&gt;EOMONTH(Z$278,0),HLOOKUP(""Close"",GOOGLEFINANCE($A310,""price"",EOMONTH(Z$278,0)),2,FALSE()),(SUMIFS(Extrato!$C:$C,Extrato!$A:$A,""&lt;=""&amp;HLOOKUP(Z$278,dds!$2:$4,3,FALSE()),Extrato!$B:$B,'Cadastro e Histó"&amp;"rico'!$A310)-SUMIFS(Extrato!$H:$H,Extrato!$F:$F,""&lt;=""&amp;HLOOKUP(Z$278,dds!$2:$4,3,FALSE()),Extrato!$G:$G,'Cadastro e Histórico'!$A310))*Z147)))"),0.0)</f>
        <v>0</v>
      </c>
      <c r="AA310" s="448">
        <f>IFERROR(__xludf.DUMMYFUNCTION("ARRAYFORMULA(IF(OR($A310="""",$A310=0),0,IF(TODAY()&gt;EOMONTH(AA$278,0),HLOOKUP(""Close"",GOOGLEFINANCE($A310,""price"",EOMONTH(AA$278,0)),2,FALSE()),(SUMIFS(Extrato!$C:$C,Extrato!$A:$A,""&lt;=""&amp;HLOOKUP(AA$278,dds!$2:$4,3,FALSE()),Extrato!$B:$B,'Cadastro e Hi"&amp;"stórico'!$A310)-SUMIFS(Extrato!$H:$H,Extrato!$F:$F,""&lt;=""&amp;HLOOKUP(AA$278,dds!$2:$4,3,FALSE()),Extrato!$G:$G,'Cadastro e Histórico'!$A310))*AA147)))"),0.0)</f>
        <v>0</v>
      </c>
      <c r="AB310" s="448">
        <f>IFERROR(__xludf.DUMMYFUNCTION("ARRAYFORMULA(IF(OR($A310="""",$A310=0),0,IF(TODAY()&gt;EOMONTH(AB$278,0),HLOOKUP(""Close"",GOOGLEFINANCE($A310,""price"",EOMONTH(AB$278,0)),2,FALSE()),(SUMIFS(Extrato!$C:$C,Extrato!$A:$A,""&lt;=""&amp;HLOOKUP(AB$278,dds!$2:$4,3,FALSE()),Extrato!$B:$B,'Cadastro e Hi"&amp;"stórico'!$A310)-SUMIFS(Extrato!$H:$H,Extrato!$F:$F,""&lt;=""&amp;HLOOKUP(AB$278,dds!$2:$4,3,FALSE()),Extrato!$G:$G,'Cadastro e Histórico'!$A310))*AB147)))"),0.0)</f>
        <v>0</v>
      </c>
      <c r="AC310" s="448">
        <f>IFERROR(__xludf.DUMMYFUNCTION("ARRAYFORMULA(IF(OR($A310="""",$A310=0),0,IF(TODAY()&gt;EOMONTH(AC$278,0),HLOOKUP(""Close"",GOOGLEFINANCE($A310,""price"",EOMONTH(AC$278,0)),2,FALSE()),(SUMIFS(Extrato!$C:$C,Extrato!$A:$A,""&lt;=""&amp;HLOOKUP(AC$278,dds!$2:$4,3,FALSE()),Extrato!$B:$B,'Cadastro e Hi"&amp;"stórico'!$A310)-SUMIFS(Extrato!$H:$H,Extrato!$F:$F,""&lt;=""&amp;HLOOKUP(AC$278,dds!$2:$4,3,FALSE()),Extrato!$G:$G,'Cadastro e Histórico'!$A310))*AC147)))"),0.0)</f>
        <v>0</v>
      </c>
      <c r="AD310" s="448">
        <f>IFERROR(__xludf.DUMMYFUNCTION("ARRAYFORMULA(IF(OR($A310="""",$A310=0),0,IF(TODAY()&gt;EOMONTH(AD$278,0),HLOOKUP(""Close"",GOOGLEFINANCE($A310,""price"",EOMONTH(AD$278,0)),2,FALSE()),(SUMIFS(Extrato!$C:$C,Extrato!$A:$A,""&lt;=""&amp;HLOOKUP(AD$278,dds!$2:$4,3,FALSE()),Extrato!$B:$B,'Cadastro e Hi"&amp;"stórico'!$A310)-SUMIFS(Extrato!$H:$H,Extrato!$F:$F,""&lt;=""&amp;HLOOKUP(AD$278,dds!$2:$4,3,FALSE()),Extrato!$G:$G,'Cadastro e Histórico'!$A310))*AD147)))"),0.0)</f>
        <v>0</v>
      </c>
      <c r="AE310" s="448">
        <f>IFERROR(__xludf.DUMMYFUNCTION("ARRAYFORMULA(IF(OR($A310="""",$A310=0),0,IF(TODAY()&gt;EOMONTH(AE$278,0),HLOOKUP(""Close"",GOOGLEFINANCE($A310,""price"",EOMONTH(AE$278,0)),2,FALSE()),(SUMIFS(Extrato!$C:$C,Extrato!$A:$A,""&lt;=""&amp;HLOOKUP(AE$278,dds!$2:$4,3,FALSE()),Extrato!$B:$B,'Cadastro e Hi"&amp;"stórico'!$A310)-SUMIFS(Extrato!$H:$H,Extrato!$F:$F,""&lt;=""&amp;HLOOKUP(AE$278,dds!$2:$4,3,FALSE()),Extrato!$G:$G,'Cadastro e Histórico'!$A310))*AE147)))"),0.0)</f>
        <v>0</v>
      </c>
      <c r="AF310" s="448">
        <f>IFERROR(__xludf.DUMMYFUNCTION("ARRAYFORMULA(IF(OR($A310="""",$A310=0),0,IF(TODAY()&gt;EOMONTH(AF$278,0),HLOOKUP(""Close"",GOOGLEFINANCE($A310,""price"",EOMONTH(AF$278,0)),2,FALSE()),(SUMIFS(Extrato!$C:$C,Extrato!$A:$A,""&lt;=""&amp;HLOOKUP(AF$278,dds!$2:$4,3,FALSE()),Extrato!$B:$B,'Cadastro e Hi"&amp;"stórico'!$A310)-SUMIFS(Extrato!$H:$H,Extrato!$F:$F,""&lt;=""&amp;HLOOKUP(AF$278,dds!$2:$4,3,FALSE()),Extrato!$G:$G,'Cadastro e Histórico'!$A310))*AF147)))"),0.0)</f>
        <v>0</v>
      </c>
      <c r="AG310" s="448">
        <f>IFERROR(__xludf.DUMMYFUNCTION("ARRAYFORMULA(IF(OR($A310="""",$A310=0),0,IF(TODAY()&gt;EOMONTH(AG$278,0),HLOOKUP(""Close"",GOOGLEFINANCE($A310,""price"",EOMONTH(AG$278,0)),2,FALSE()),(SUMIFS(Extrato!$C:$C,Extrato!$A:$A,""&lt;=""&amp;HLOOKUP(AG$278,dds!$2:$4,3,FALSE()),Extrato!$B:$B,'Cadastro e Hi"&amp;"stórico'!$A310)-SUMIFS(Extrato!$H:$H,Extrato!$F:$F,""&lt;=""&amp;HLOOKUP(AG$278,dds!$2:$4,3,FALSE()),Extrato!$G:$G,'Cadastro e Histórico'!$A310))*AG147)))"),0.0)</f>
        <v>0</v>
      </c>
      <c r="AH310" s="448">
        <f>IFERROR(__xludf.DUMMYFUNCTION("ARRAYFORMULA(IF(OR($A310="""",$A310=0),0,IF(TODAY()&gt;EOMONTH(AH$278,0),HLOOKUP(""Close"",GOOGLEFINANCE($A310,""price"",EOMONTH(AH$278,0)),2,FALSE()),(SUMIFS(Extrato!$C:$C,Extrato!$A:$A,""&lt;=""&amp;HLOOKUP(AH$278,dds!$2:$4,3,FALSE()),Extrato!$B:$B,'Cadastro e Hi"&amp;"stórico'!$A310)-SUMIFS(Extrato!$H:$H,Extrato!$F:$F,""&lt;=""&amp;HLOOKUP(AH$278,dds!$2:$4,3,FALSE()),Extrato!$G:$G,'Cadastro e Histórico'!$A310))*AH147)))"),0.0)</f>
        <v>0</v>
      </c>
      <c r="AI310" s="448">
        <f>IFERROR(__xludf.DUMMYFUNCTION("ARRAYFORMULA(IF(OR($A310="""",$A310=0),0,IF(TODAY()&gt;EOMONTH(AI$278,0),HLOOKUP(""Close"",GOOGLEFINANCE($A310,""price"",EOMONTH(AI$278,0)),2,FALSE()),(SUMIFS(Extrato!$C:$C,Extrato!$A:$A,""&lt;=""&amp;HLOOKUP(AI$278,dds!$2:$4,3,FALSE()),Extrato!$B:$B,'Cadastro e Hi"&amp;"stórico'!$A310)-SUMIFS(Extrato!$H:$H,Extrato!$F:$F,""&lt;=""&amp;HLOOKUP(AI$278,dds!$2:$4,3,FALSE()),Extrato!$G:$G,'Cadastro e Histórico'!$A310))*AI147)))"),0.0)</f>
        <v>0</v>
      </c>
      <c r="AJ310" s="448">
        <f>IFERROR(__xludf.DUMMYFUNCTION("ARRAYFORMULA(IF(OR($A310="""",$A310=0),0,IF(TODAY()&gt;EOMONTH(AJ$278,0),HLOOKUP(""Close"",GOOGLEFINANCE($A310,""price"",EOMONTH(AJ$278,0)),2,FALSE()),(SUMIFS(Extrato!$C:$C,Extrato!$A:$A,""&lt;=""&amp;HLOOKUP(AJ$278,dds!$2:$4,3,FALSE()),Extrato!$B:$B,'Cadastro e Hi"&amp;"stórico'!$A310)-SUMIFS(Extrato!$H:$H,Extrato!$F:$F,""&lt;=""&amp;HLOOKUP(AJ$278,dds!$2:$4,3,FALSE()),Extrato!$G:$G,'Cadastro e Histórico'!$A310))*AJ147)))"),0.0)</f>
        <v>0</v>
      </c>
      <c r="AK310" s="448">
        <f>IFERROR(__xludf.DUMMYFUNCTION("ARRAYFORMULA(IF(OR($A310="""",$A310=0),0,IF(TODAY()&gt;EOMONTH(AK$278,0),HLOOKUP(""Close"",GOOGLEFINANCE($A310,""price"",EOMONTH(AK$278,0)),2,FALSE()),(SUMIFS(Extrato!$C:$C,Extrato!$A:$A,""&lt;=""&amp;HLOOKUP(AK$278,dds!$2:$4,3,FALSE()),Extrato!$B:$B,'Cadastro e Hi"&amp;"stórico'!$A310)-SUMIFS(Extrato!$H:$H,Extrato!$F:$F,""&lt;=""&amp;HLOOKUP(AK$278,dds!$2:$4,3,FALSE()),Extrato!$G:$G,'Cadastro e Histórico'!$A310))*AK147)))"),0.0)</f>
        <v>0</v>
      </c>
      <c r="AL310" s="448">
        <f>IFERROR(__xludf.DUMMYFUNCTION("ARRAYFORMULA(IF(OR($A310="""",$A310=0),0,IF(TODAY()&gt;EOMONTH(AL$278,0),HLOOKUP(""Close"",GOOGLEFINANCE($A310,""price"",EOMONTH(AL$278,0)),2,FALSE()),(SUMIFS(Extrato!$C:$C,Extrato!$A:$A,""&lt;=""&amp;HLOOKUP(AL$278,dds!$2:$4,3,FALSE()),Extrato!$B:$B,'Cadastro e Hi"&amp;"stórico'!$A310)-SUMIFS(Extrato!$H:$H,Extrato!$F:$F,""&lt;=""&amp;HLOOKUP(AL$278,dds!$2:$4,3,FALSE()),Extrato!$G:$G,'Cadastro e Histórico'!$A310))*AL147)))"),0.0)</f>
        <v>0</v>
      </c>
      <c r="AM310" s="448">
        <f>IFERROR(__xludf.DUMMYFUNCTION("ARRAYFORMULA(IF(OR($A310="""",$A310=0),0,IF(TODAY()&gt;EOMONTH(AM$278,0),HLOOKUP(""Close"",GOOGLEFINANCE($A310,""price"",EOMONTH(AM$278,0)),2,FALSE()),(SUMIFS(Extrato!$C:$C,Extrato!$A:$A,""&lt;=""&amp;HLOOKUP(AM$278,dds!$2:$4,3,FALSE()),Extrato!$B:$B,'Cadastro e Hi"&amp;"stórico'!$A310)-SUMIFS(Extrato!$H:$H,Extrato!$F:$F,""&lt;=""&amp;HLOOKUP(AM$278,dds!$2:$4,3,FALSE()),Extrato!$G:$G,'Cadastro e Histórico'!$A310))*AM147)))"),0.0)</f>
        <v>0</v>
      </c>
      <c r="AN310" s="448">
        <f>IFERROR(__xludf.DUMMYFUNCTION("ARRAYFORMULA(IF(OR($A310="""",$A310=0),0,IF(TODAY()&gt;EOMONTH(AN$278,0),HLOOKUP(""Close"",GOOGLEFINANCE($A310,""price"",EOMONTH(AN$278,0)),2,FALSE()),(SUMIFS(Extrato!$C:$C,Extrato!$A:$A,""&lt;=""&amp;HLOOKUP(AN$278,dds!$2:$4,3,FALSE()),Extrato!$B:$B,'Cadastro e Hi"&amp;"stórico'!$A310)-SUMIFS(Extrato!$H:$H,Extrato!$F:$F,""&lt;=""&amp;HLOOKUP(AN$278,dds!$2:$4,3,FALSE()),Extrato!$G:$G,'Cadastro e Histórico'!$A310))*AN147)))"),0.0)</f>
        <v>0</v>
      </c>
      <c r="AO310" s="448">
        <f>IFERROR(__xludf.DUMMYFUNCTION("ARRAYFORMULA(IF(OR($A310="""",$A310=0),0,IF(TODAY()&gt;EOMONTH(AO$278,0),HLOOKUP(""Close"",GOOGLEFINANCE($A310,""price"",EOMONTH(AO$278,0)),2,FALSE()),(SUMIFS(Extrato!$C:$C,Extrato!$A:$A,""&lt;=""&amp;HLOOKUP(AO$278,dds!$2:$4,3,FALSE()),Extrato!$B:$B,'Cadastro e Hi"&amp;"stórico'!$A310)-SUMIFS(Extrato!$H:$H,Extrato!$F:$F,""&lt;=""&amp;HLOOKUP(AO$278,dds!$2:$4,3,FALSE()),Extrato!$G:$G,'Cadastro e Histórico'!$A310))*AO147)))"),0.0)</f>
        <v>0</v>
      </c>
      <c r="AP310" s="448">
        <f>IFERROR(__xludf.DUMMYFUNCTION("ARRAYFORMULA(IF(OR($A310="""",$A310=0),0,IF(TODAY()&gt;EOMONTH(AP$278,0),HLOOKUP(""Close"",GOOGLEFINANCE($A310,""price"",EOMONTH(AP$278,0)),2,FALSE()),(SUMIFS(Extrato!$C:$C,Extrato!$A:$A,""&lt;=""&amp;HLOOKUP(AP$278,dds!$2:$4,3,FALSE()),Extrato!$B:$B,'Cadastro e Hi"&amp;"stórico'!$A310)-SUMIFS(Extrato!$H:$H,Extrato!$F:$F,""&lt;=""&amp;HLOOKUP(AP$278,dds!$2:$4,3,FALSE()),Extrato!$G:$G,'Cadastro e Histórico'!$A310))*AP147)))"),0.0)</f>
        <v>0</v>
      </c>
      <c r="AQ310" s="448">
        <f>IFERROR(__xludf.DUMMYFUNCTION("ARRAYFORMULA(IF(OR($A310="""",$A310=0),0,IF(TODAY()&gt;EOMONTH(AQ$278,0),HLOOKUP(""Close"",GOOGLEFINANCE($A310,""price"",EOMONTH(AQ$278,0)),2,FALSE()),(SUMIFS(Extrato!$C:$C,Extrato!$A:$A,""&lt;=""&amp;HLOOKUP(AQ$278,dds!$2:$4,3,FALSE()),Extrato!$B:$B,'Cadastro e Hi"&amp;"stórico'!$A310)-SUMIFS(Extrato!$H:$H,Extrato!$F:$F,""&lt;=""&amp;HLOOKUP(AQ$278,dds!$2:$4,3,FALSE()),Extrato!$G:$G,'Cadastro e Histórico'!$A310))*AQ147)))"),0.0)</f>
        <v>0</v>
      </c>
      <c r="AR310" s="448">
        <f>IFERROR(__xludf.DUMMYFUNCTION("ARRAYFORMULA(IF(OR($A310="""",$A310=0),0,IF(TODAY()&gt;EOMONTH(AR$278,0),HLOOKUP(""Close"",GOOGLEFINANCE($A310,""price"",EOMONTH(AR$278,0)),2,FALSE()),(SUMIFS(Extrato!$C:$C,Extrato!$A:$A,""&lt;=""&amp;HLOOKUP(AR$278,dds!$2:$4,3,FALSE()),Extrato!$B:$B,'Cadastro e Hi"&amp;"stórico'!$A310)-SUMIFS(Extrato!$H:$H,Extrato!$F:$F,""&lt;=""&amp;HLOOKUP(AR$278,dds!$2:$4,3,FALSE()),Extrato!$G:$G,'Cadastro e Histórico'!$A310))*AR147)))"),0.0)</f>
        <v>0</v>
      </c>
      <c r="AS310" s="448">
        <f>IFERROR(__xludf.DUMMYFUNCTION("ARRAYFORMULA(IF(OR($A310="""",$A310=0),0,IF(TODAY()&gt;EOMONTH(AS$278,0),HLOOKUP(""Close"",GOOGLEFINANCE($A310,""price"",EOMONTH(AS$278,0)),2,FALSE()),(SUMIFS(Extrato!$C:$C,Extrato!$A:$A,""&lt;=""&amp;HLOOKUP(AS$278,dds!$2:$4,3,FALSE()),Extrato!$B:$B,'Cadastro e Hi"&amp;"stórico'!$A310)-SUMIFS(Extrato!$H:$H,Extrato!$F:$F,""&lt;=""&amp;HLOOKUP(AS$278,dds!$2:$4,3,FALSE()),Extrato!$G:$G,'Cadastro e Histórico'!$A310))*AS147)))"),0.0)</f>
        <v>0</v>
      </c>
      <c r="AT310" s="448">
        <f>IFERROR(__xludf.DUMMYFUNCTION("ARRAYFORMULA(IF(OR($A310="""",$A310=0),0,IF(TODAY()&gt;EOMONTH(AT$278,0),HLOOKUP(""Close"",GOOGLEFINANCE($A310,""price"",EOMONTH(AT$278,0)),2,FALSE()),(SUMIFS(Extrato!$C:$C,Extrato!$A:$A,""&lt;=""&amp;HLOOKUP(AT$278,dds!$2:$4,3,FALSE()),Extrato!$B:$B,'Cadastro e Hi"&amp;"stórico'!$A310)-SUMIFS(Extrato!$H:$H,Extrato!$F:$F,""&lt;=""&amp;HLOOKUP(AT$278,dds!$2:$4,3,FALSE()),Extrato!$G:$G,'Cadastro e Histórico'!$A310))*AT147)))"),0.0)</f>
        <v>0</v>
      </c>
      <c r="AU310" s="448">
        <f>IFERROR(__xludf.DUMMYFUNCTION("ARRAYFORMULA(IF(OR($A310="""",$A310=0),0,IF(TODAY()&gt;EOMONTH(AU$278,0),HLOOKUP(""Close"",GOOGLEFINANCE($A310,""price"",EOMONTH(AU$278,0)),2,FALSE()),(SUMIFS(Extrato!$C:$C,Extrato!$A:$A,""&lt;=""&amp;HLOOKUP(AU$278,dds!$2:$4,3,FALSE()),Extrato!$B:$B,'Cadastro e Hi"&amp;"stórico'!$A310)-SUMIFS(Extrato!$H:$H,Extrato!$F:$F,""&lt;=""&amp;HLOOKUP(AU$278,dds!$2:$4,3,FALSE()),Extrato!$G:$G,'Cadastro e Histórico'!$A310))*AU147)))"),0.0)</f>
        <v>0</v>
      </c>
      <c r="AV310" s="448">
        <f>IFERROR(__xludf.DUMMYFUNCTION("ARRAYFORMULA(IF(OR($A310="""",$A310=0),0,IF(TODAY()&gt;EOMONTH(AV$278,0),HLOOKUP(""Close"",GOOGLEFINANCE($A310,""price"",EOMONTH(AV$278,0)),2,FALSE()),(SUMIFS(Extrato!$C:$C,Extrato!$A:$A,""&lt;=""&amp;HLOOKUP(AV$278,dds!$2:$4,3,FALSE()),Extrato!$B:$B,'Cadastro e Hi"&amp;"stórico'!$A310)-SUMIFS(Extrato!$H:$H,Extrato!$F:$F,""&lt;=""&amp;HLOOKUP(AV$278,dds!$2:$4,3,FALSE()),Extrato!$G:$G,'Cadastro e Histórico'!$A310))*AV147)))"),0.0)</f>
        <v>0</v>
      </c>
      <c r="AW310" s="448">
        <f>IFERROR(__xludf.DUMMYFUNCTION("ARRAYFORMULA(IF(OR($A310="""",$A310=0),0,IF(TODAY()&gt;EOMONTH(AW$278,0),HLOOKUP(""Close"",GOOGLEFINANCE($A310,""price"",EOMONTH(AW$278,0)),2,FALSE()),(SUMIFS(Extrato!$C:$C,Extrato!$A:$A,""&lt;=""&amp;HLOOKUP(AW$278,dds!$2:$4,3,FALSE()),Extrato!$B:$B,'Cadastro e Hi"&amp;"stórico'!$A310)-SUMIFS(Extrato!$H:$H,Extrato!$F:$F,""&lt;=""&amp;HLOOKUP(AW$278,dds!$2:$4,3,FALSE()),Extrato!$G:$G,'Cadastro e Histórico'!$A310))*AW147)))"),0.0)</f>
        <v>0</v>
      </c>
      <c r="AX310" s="448">
        <f>IFERROR(__xludf.DUMMYFUNCTION("ARRAYFORMULA(IF(OR($A310="""",$A310=0),0,IF(TODAY()&gt;EOMONTH(AX$278,0),HLOOKUP(""Close"",GOOGLEFINANCE($A310,""price"",EOMONTH(AX$278,0)),2,FALSE()),(SUMIFS(Extrato!$C:$C,Extrato!$A:$A,""&lt;=""&amp;HLOOKUP(AX$278,dds!$2:$4,3,FALSE()),Extrato!$B:$B,'Cadastro e Hi"&amp;"stórico'!$A310)-SUMIFS(Extrato!$H:$H,Extrato!$F:$F,""&lt;=""&amp;HLOOKUP(AX$278,dds!$2:$4,3,FALSE()),Extrato!$G:$G,'Cadastro e Histórico'!$A310))*AX147)))"),0.0)</f>
        <v>0</v>
      </c>
      <c r="AY310" s="448">
        <f>IFERROR(__xludf.DUMMYFUNCTION("ARRAYFORMULA(IF(OR($A310="""",$A310=0),0,IF(TODAY()&gt;EOMONTH(AY$278,0),HLOOKUP(""Close"",GOOGLEFINANCE($A310,""price"",EOMONTH(AY$278,0)),2,FALSE()),(SUMIFS(Extrato!$C:$C,Extrato!$A:$A,""&lt;=""&amp;HLOOKUP(AY$278,dds!$2:$4,3,FALSE()),Extrato!$B:$B,'Cadastro e Hi"&amp;"stórico'!$A310)-SUMIFS(Extrato!$H:$H,Extrato!$F:$F,""&lt;=""&amp;HLOOKUP(AY$278,dds!$2:$4,3,FALSE()),Extrato!$G:$G,'Cadastro e Histórico'!$A310))*AY147)))"),0.0)</f>
        <v>0</v>
      </c>
      <c r="AZ310" s="448">
        <f>IFERROR(__xludf.DUMMYFUNCTION("ARRAYFORMULA(IF(OR($A310="""",$A310=0),0,IF(TODAY()&gt;EOMONTH(AZ$278,0),HLOOKUP(""Close"",GOOGLEFINANCE($A310,""price"",EOMONTH(AZ$278,0)),2,FALSE()),(SUMIFS(Extrato!$C:$C,Extrato!$A:$A,""&lt;=""&amp;HLOOKUP(AZ$278,dds!$2:$4,3,FALSE()),Extrato!$B:$B,'Cadastro e Hi"&amp;"stórico'!$A310)-SUMIFS(Extrato!$H:$H,Extrato!$F:$F,""&lt;=""&amp;HLOOKUP(AZ$278,dds!$2:$4,3,FALSE()),Extrato!$G:$G,'Cadastro e Histórico'!$A310))*AZ147)))"),0.0)</f>
        <v>0</v>
      </c>
      <c r="BA310" s="448">
        <f>IFERROR(__xludf.DUMMYFUNCTION("ARRAYFORMULA(IF(OR($A310="""",$A310=0),0,IF(TODAY()&gt;EOMONTH(BA$278,0),HLOOKUP(""Close"",GOOGLEFINANCE($A310,""price"",EOMONTH(BA$278,0)),2,FALSE()),(SUMIFS(Extrato!$C:$C,Extrato!$A:$A,""&lt;=""&amp;HLOOKUP(BA$278,dds!$2:$4,3,FALSE()),Extrato!$B:$B,'Cadastro e Hi"&amp;"stórico'!$A310)-SUMIFS(Extrato!$H:$H,Extrato!$F:$F,""&lt;=""&amp;HLOOKUP(BA$278,dds!$2:$4,3,FALSE()),Extrato!$G:$G,'Cadastro e Histórico'!$A310))*BA147)))"),0.0)</f>
        <v>0</v>
      </c>
      <c r="BB310" s="448">
        <f>IFERROR(__xludf.DUMMYFUNCTION("ARRAYFORMULA(IF(OR($A310="""",$A310=0),0,IF(TODAY()&gt;EOMONTH(BB$278,0),HLOOKUP(""Close"",GOOGLEFINANCE($A310,""price"",EOMONTH(BB$278,0)),2,FALSE()),(SUMIFS(Extrato!$C:$C,Extrato!$A:$A,""&lt;=""&amp;HLOOKUP(BB$278,dds!$2:$4,3,FALSE()),Extrato!$B:$B,'Cadastro e Hi"&amp;"stórico'!$A310)-SUMIFS(Extrato!$H:$H,Extrato!$F:$F,""&lt;=""&amp;HLOOKUP(BB$278,dds!$2:$4,3,FALSE()),Extrato!$G:$G,'Cadastro e Histórico'!$A310))*BB147)))"),0.0)</f>
        <v>0</v>
      </c>
      <c r="BC310" s="448">
        <f>IFERROR(__xludf.DUMMYFUNCTION("ARRAYFORMULA(IF(OR($A310="""",$A310=0),0,IF(TODAY()&gt;EOMONTH(BC$278,0),HLOOKUP(""Close"",GOOGLEFINANCE($A310,""price"",EOMONTH(BC$278,0)),2,FALSE()),(SUMIFS(Extrato!$C:$C,Extrato!$A:$A,""&lt;=""&amp;HLOOKUP(BC$278,dds!$2:$4,3,FALSE()),Extrato!$B:$B,'Cadastro e Hi"&amp;"stórico'!$A310)-SUMIFS(Extrato!$H:$H,Extrato!$F:$F,""&lt;=""&amp;HLOOKUP(BC$278,dds!$2:$4,3,FALSE()),Extrato!$G:$G,'Cadastro e Histórico'!$A310))*BC147)))"),0.0)</f>
        <v>0</v>
      </c>
      <c r="BD310" s="448">
        <f>IFERROR(__xludf.DUMMYFUNCTION("ARRAYFORMULA(IF(OR($A310="""",$A310=0),0,IF(TODAY()&gt;EOMONTH(BD$278,0),HLOOKUP(""Close"",GOOGLEFINANCE($A310,""price"",EOMONTH(BD$278,0)),2,FALSE()),(SUMIFS(Extrato!$C:$C,Extrato!$A:$A,""&lt;=""&amp;HLOOKUP(BD$278,dds!$2:$4,3,FALSE()),Extrato!$B:$B,'Cadastro e Hi"&amp;"stórico'!$A310)-SUMIFS(Extrato!$H:$H,Extrato!$F:$F,""&lt;=""&amp;HLOOKUP(BD$278,dds!$2:$4,3,FALSE()),Extrato!$G:$G,'Cadastro e Histórico'!$A310))*BD147)))"),0.0)</f>
        <v>0</v>
      </c>
      <c r="BE310" s="448">
        <f>IFERROR(__xludf.DUMMYFUNCTION("ARRAYFORMULA(IF(OR($A310="""",$A310=0),0,IF(TODAY()&gt;EOMONTH(BE$278,0),HLOOKUP(""Close"",GOOGLEFINANCE($A310,""price"",EOMONTH(BE$278,0)),2,FALSE()),(SUMIFS(Extrato!$C:$C,Extrato!$A:$A,""&lt;=""&amp;HLOOKUP(BE$278,dds!$2:$4,3,FALSE()),Extrato!$B:$B,'Cadastro e Hi"&amp;"stórico'!$A310)-SUMIFS(Extrato!$H:$H,Extrato!$F:$F,""&lt;=""&amp;HLOOKUP(BE$278,dds!$2:$4,3,FALSE()),Extrato!$G:$G,'Cadastro e Histórico'!$A310))*BE147)))"),0.0)</f>
        <v>0</v>
      </c>
      <c r="BF310" s="448">
        <f>IFERROR(__xludf.DUMMYFUNCTION("ARRAYFORMULA(IF(OR($A310="""",$A310=0),0,IF(TODAY()&gt;EOMONTH(BF$278,0),HLOOKUP(""Close"",GOOGLEFINANCE($A310,""price"",EOMONTH(BF$278,0)),2,FALSE()),(SUMIFS(Extrato!$C:$C,Extrato!$A:$A,""&lt;=""&amp;HLOOKUP(BF$278,dds!$2:$4,3,FALSE()),Extrato!$B:$B,'Cadastro e Hi"&amp;"stórico'!$A310)-SUMIFS(Extrato!$H:$H,Extrato!$F:$F,""&lt;=""&amp;HLOOKUP(BF$278,dds!$2:$4,3,FALSE()),Extrato!$G:$G,'Cadastro e Histórico'!$A310))*BF147)))"),0.0)</f>
        <v>0</v>
      </c>
      <c r="BG310" s="448">
        <f>IFERROR(__xludf.DUMMYFUNCTION("ARRAYFORMULA(IF(OR($A310="""",$A310=0),0,IF(TODAY()&gt;EOMONTH(BG$278,0),HLOOKUP(""Close"",GOOGLEFINANCE($A310,""price"",EOMONTH(BG$278,0)),2,FALSE()),(SUMIFS(Extrato!$C:$C,Extrato!$A:$A,""&lt;=""&amp;HLOOKUP(BG$278,dds!$2:$4,3,FALSE()),Extrato!$B:$B,'Cadastro e Hi"&amp;"stórico'!$A310)-SUMIFS(Extrato!$H:$H,Extrato!$F:$F,""&lt;=""&amp;HLOOKUP(BG$278,dds!$2:$4,3,FALSE()),Extrato!$G:$G,'Cadastro e Histórico'!$A310))*BG147)))"),0.0)</f>
        <v>0</v>
      </c>
      <c r="BH310" s="448">
        <f>IFERROR(__xludf.DUMMYFUNCTION("ARRAYFORMULA(IF(OR($A310="""",$A310=0),0,IF(TODAY()&gt;EOMONTH(BH$278,0),HLOOKUP(""Close"",GOOGLEFINANCE($A310,""price"",EOMONTH(BH$278,0)),2,FALSE()),(SUMIFS(Extrato!$C:$C,Extrato!$A:$A,""&lt;=""&amp;HLOOKUP(BH$278,dds!$2:$4,3,FALSE()),Extrato!$B:$B,'Cadastro e Hi"&amp;"stórico'!$A310)-SUMIFS(Extrato!$H:$H,Extrato!$F:$F,""&lt;=""&amp;HLOOKUP(BH$278,dds!$2:$4,3,FALSE()),Extrato!$G:$G,'Cadastro e Histórico'!$A310))*BH147)))"),0.0)</f>
        <v>0</v>
      </c>
      <c r="BI310" s="448">
        <f>IFERROR(__xludf.DUMMYFUNCTION("ARRAYFORMULA(IF(OR($A310="""",$A310=0),0,IF(TODAY()&gt;EOMONTH(BI$278,0),HLOOKUP(""Close"",GOOGLEFINANCE($A310,""price"",EOMONTH(BI$278,0)),2,FALSE()),(SUMIFS(Extrato!$C:$C,Extrato!$A:$A,""&lt;=""&amp;HLOOKUP(BI$278,dds!$2:$4,3,FALSE()),Extrato!$B:$B,'Cadastro e Hi"&amp;"stórico'!$A310)-SUMIFS(Extrato!$H:$H,Extrato!$F:$F,""&lt;=""&amp;HLOOKUP(BI$278,dds!$2:$4,3,FALSE()),Extrato!$G:$G,'Cadastro e Histórico'!$A310))*BI147)))"),0.0)</f>
        <v>0</v>
      </c>
      <c r="BJ310" s="448">
        <f>IFERROR(__xludf.DUMMYFUNCTION("ARRAYFORMULA(IF(OR($A310="""",$A310=0),0,IF(TODAY()&gt;EOMONTH(BJ$278,0),HLOOKUP(""Close"",GOOGLEFINANCE($A310,""price"",EOMONTH(BJ$278,0)),2,FALSE()),(SUMIFS(Extrato!$C:$C,Extrato!$A:$A,""&lt;=""&amp;HLOOKUP(BJ$278,dds!$2:$4,3,FALSE()),Extrato!$B:$B,'Cadastro e Hi"&amp;"stórico'!$A310)-SUMIFS(Extrato!$H:$H,Extrato!$F:$F,""&lt;=""&amp;HLOOKUP(BJ$278,dds!$2:$4,3,FALSE()),Extrato!$G:$G,'Cadastro e Histórico'!$A310))*BJ147)))"),0.0)</f>
        <v>0</v>
      </c>
      <c r="BK310" s="448">
        <f>IFERROR(__xludf.DUMMYFUNCTION("ARRAYFORMULA(IF(OR($A310="""",$A310=0),0,IF(TODAY()&gt;EOMONTH(BK$278,0),HLOOKUP(""Close"",GOOGLEFINANCE($A310,""price"",EOMONTH(BK$278,0)),2,FALSE()),(SUMIFS(Extrato!$C:$C,Extrato!$A:$A,""&lt;=""&amp;HLOOKUP(BK$278,dds!$2:$4,3,FALSE()),Extrato!$B:$B,'Cadastro e Hi"&amp;"stórico'!$A310)-SUMIFS(Extrato!$H:$H,Extrato!$F:$F,""&lt;=""&amp;HLOOKUP(BK$278,dds!$2:$4,3,FALSE()),Extrato!$G:$G,'Cadastro e Histórico'!$A310))*BK147)))"),0.0)</f>
        <v>0</v>
      </c>
      <c r="BL310" s="448">
        <f>IFERROR(__xludf.DUMMYFUNCTION("ARRAYFORMULA(IF(OR($A310="""",$A310=0),0,IF(TODAY()&gt;EOMONTH(BL$278,0),HLOOKUP(""Close"",GOOGLEFINANCE($A310,""price"",EOMONTH(BL$278,0)),2,FALSE()),(SUMIFS(Extrato!$C:$C,Extrato!$A:$A,""&lt;=""&amp;HLOOKUP(BL$278,dds!$2:$4,3,FALSE()),Extrato!$B:$B,'Cadastro e Hi"&amp;"stórico'!$A310)-SUMIFS(Extrato!$H:$H,Extrato!$F:$F,""&lt;=""&amp;HLOOKUP(BL$278,dds!$2:$4,3,FALSE()),Extrato!$G:$G,'Cadastro e Histórico'!$A310))*BL147)))"),0.0)</f>
        <v>0</v>
      </c>
    </row>
    <row r="311" ht="14.25" customHeight="1">
      <c r="A311" s="450"/>
      <c r="B311" s="450"/>
      <c r="C311" s="440" t="str">
        <f t="shared" si="5"/>
        <v/>
      </c>
      <c r="D311" s="450"/>
      <c r="E311" s="448">
        <f>IFERROR(__xludf.DUMMYFUNCTION("ARRAYFORMULA(IF(OR($A311="""",$A311=0),0,IF(TODAY()&gt;EOMONTH(E$278,0),HLOOKUP(""Close"",GOOGLEFINANCE($A311,""price"",EOMONTH(E$278,0)),2,FALSE()),(SUMIFS(Extrato!$C:$C,Extrato!$A:$A,""&lt;=""&amp;HLOOKUP(E$278,dds!$2:$4,3,FALSE()),Extrato!$B:$B,'Cadastro e Histó"&amp;"rico'!$A311)-SUMIFS(Extrato!$H:$H,Extrato!$F:$F,""&lt;=""&amp;HLOOKUP(E$278,dds!$2:$4,3,FALSE()),Extrato!$G:$G,'Cadastro e Histórico'!$A311))*E148)))"),0.0)</f>
        <v>0</v>
      </c>
      <c r="F311" s="448">
        <f>IFERROR(__xludf.DUMMYFUNCTION("ARRAYFORMULA(IF(OR($A311="""",$A311=0),0,IF(TODAY()&gt;EOMONTH(F$278,0),HLOOKUP(""Close"",GOOGLEFINANCE($A311,""price"",EOMONTH(F$278,0)),2,FALSE()),(SUMIFS(Extrato!$C:$C,Extrato!$A:$A,""&lt;=""&amp;HLOOKUP(F$278,dds!$2:$4,3,FALSE()),Extrato!$B:$B,'Cadastro e Histó"&amp;"rico'!$A311)-SUMIFS(Extrato!$H:$H,Extrato!$F:$F,""&lt;=""&amp;HLOOKUP(F$278,dds!$2:$4,3,FALSE()),Extrato!$G:$G,'Cadastro e Histórico'!$A311))*F148)))"),0.0)</f>
        <v>0</v>
      </c>
      <c r="G311" s="448">
        <f>IFERROR(__xludf.DUMMYFUNCTION("ARRAYFORMULA(IF(OR($A311="""",$A311=0),0,IF(TODAY()&gt;EOMONTH(G$278,0),HLOOKUP(""Close"",GOOGLEFINANCE($A311,""price"",EOMONTH(G$278,0)),2,FALSE()),(SUMIFS(Extrato!$C:$C,Extrato!$A:$A,""&lt;=""&amp;HLOOKUP(G$278,dds!$2:$4,3,FALSE()),Extrato!$B:$B,'Cadastro e Histó"&amp;"rico'!$A311)-SUMIFS(Extrato!$H:$H,Extrato!$F:$F,""&lt;=""&amp;HLOOKUP(G$278,dds!$2:$4,3,FALSE()),Extrato!$G:$G,'Cadastro e Histórico'!$A311))*G148)))"),0.0)</f>
        <v>0</v>
      </c>
      <c r="H311" s="448">
        <f>IFERROR(__xludf.DUMMYFUNCTION("ARRAYFORMULA(IF(OR($A311="""",$A311=0),0,IF(TODAY()&gt;EOMONTH(H$278,0),HLOOKUP(""Close"",GOOGLEFINANCE($A311,""price"",EOMONTH(H$278,0)),2,FALSE()),(SUMIFS(Extrato!$C:$C,Extrato!$A:$A,""&lt;=""&amp;HLOOKUP(H$278,dds!$2:$4,3,FALSE()),Extrato!$B:$B,'Cadastro e Histó"&amp;"rico'!$A311)-SUMIFS(Extrato!$H:$H,Extrato!$F:$F,""&lt;=""&amp;HLOOKUP(H$278,dds!$2:$4,3,FALSE()),Extrato!$G:$G,'Cadastro e Histórico'!$A311))*H148)))"),0.0)</f>
        <v>0</v>
      </c>
      <c r="I311" s="448">
        <f>IFERROR(__xludf.DUMMYFUNCTION("ARRAYFORMULA(IF(OR($A311="""",$A311=0),0,IF(TODAY()&gt;EOMONTH(I$278,0),HLOOKUP(""Close"",GOOGLEFINANCE($A311,""price"",EOMONTH(I$278,0)),2,FALSE()),(SUMIFS(Extrato!$C:$C,Extrato!$A:$A,""&lt;=""&amp;HLOOKUP(I$278,dds!$2:$4,3,FALSE()),Extrato!$B:$B,'Cadastro e Histó"&amp;"rico'!$A311)-SUMIFS(Extrato!$H:$H,Extrato!$F:$F,""&lt;=""&amp;HLOOKUP(I$278,dds!$2:$4,3,FALSE()),Extrato!$G:$G,'Cadastro e Histórico'!$A311))*I148)))"),0.0)</f>
        <v>0</v>
      </c>
      <c r="J311" s="448">
        <f>IFERROR(__xludf.DUMMYFUNCTION("ARRAYFORMULA(IF(OR($A311="""",$A311=0),0,IF(TODAY()&gt;EOMONTH(J$278,0),HLOOKUP(""Close"",GOOGLEFINANCE($A311,""price"",EOMONTH(J$278,0)),2,FALSE()),(SUMIFS(Extrato!$C:$C,Extrato!$A:$A,""&lt;=""&amp;HLOOKUP(J$278,dds!$2:$4,3,FALSE()),Extrato!$B:$B,'Cadastro e Histó"&amp;"rico'!$A311)-SUMIFS(Extrato!$H:$H,Extrato!$F:$F,""&lt;=""&amp;HLOOKUP(J$278,dds!$2:$4,3,FALSE()),Extrato!$G:$G,'Cadastro e Histórico'!$A311))*J148)))"),0.0)</f>
        <v>0</v>
      </c>
      <c r="K311" s="448">
        <f>IFERROR(__xludf.DUMMYFUNCTION("ARRAYFORMULA(IF(OR($A311="""",$A311=0),0,IF(TODAY()&gt;EOMONTH(K$278,0),HLOOKUP(""Close"",GOOGLEFINANCE($A311,""price"",EOMONTH(K$278,0)),2,FALSE()),(SUMIFS(Extrato!$C:$C,Extrato!$A:$A,""&lt;=""&amp;HLOOKUP(K$278,dds!$2:$4,3,FALSE()),Extrato!$B:$B,'Cadastro e Histó"&amp;"rico'!$A311)-SUMIFS(Extrato!$H:$H,Extrato!$F:$F,""&lt;=""&amp;HLOOKUP(K$278,dds!$2:$4,3,FALSE()),Extrato!$G:$G,'Cadastro e Histórico'!$A311))*K148)))"),0.0)</f>
        <v>0</v>
      </c>
      <c r="L311" s="448">
        <f>IFERROR(__xludf.DUMMYFUNCTION("ARRAYFORMULA(IF(OR($A311="""",$A311=0),0,IF(TODAY()&gt;EOMONTH(L$278,0),HLOOKUP(""Close"",GOOGLEFINANCE($A311,""price"",EOMONTH(L$278,0)),2,FALSE()),(SUMIFS(Extrato!$C:$C,Extrato!$A:$A,""&lt;=""&amp;HLOOKUP(L$278,dds!$2:$4,3,FALSE()),Extrato!$B:$B,'Cadastro e Histó"&amp;"rico'!$A311)-SUMIFS(Extrato!$H:$H,Extrato!$F:$F,""&lt;=""&amp;HLOOKUP(L$278,dds!$2:$4,3,FALSE()),Extrato!$G:$G,'Cadastro e Histórico'!$A311))*L148)))"),0.0)</f>
        <v>0</v>
      </c>
      <c r="M311" s="448">
        <f>IFERROR(__xludf.DUMMYFUNCTION("ARRAYFORMULA(IF(OR($A311="""",$A311=0),0,IF(TODAY()&gt;EOMONTH(M$278,0),HLOOKUP(""Close"",GOOGLEFINANCE($A311,""price"",EOMONTH(M$278,0)),2,FALSE()),(SUMIFS(Extrato!$C:$C,Extrato!$A:$A,""&lt;=""&amp;HLOOKUP(M$278,dds!$2:$4,3,FALSE()),Extrato!$B:$B,'Cadastro e Histó"&amp;"rico'!$A311)-SUMIFS(Extrato!$H:$H,Extrato!$F:$F,""&lt;=""&amp;HLOOKUP(M$278,dds!$2:$4,3,FALSE()),Extrato!$G:$G,'Cadastro e Histórico'!$A311))*M148)))"),0.0)</f>
        <v>0</v>
      </c>
      <c r="N311" s="448">
        <f>IFERROR(__xludf.DUMMYFUNCTION("ARRAYFORMULA(IF(OR($A311="""",$A311=0),0,IF(TODAY()&gt;EOMONTH(N$278,0),HLOOKUP(""Close"",GOOGLEFINANCE($A311,""price"",EOMONTH(N$278,0)),2,FALSE()),(SUMIFS(Extrato!$C:$C,Extrato!$A:$A,""&lt;=""&amp;HLOOKUP(N$278,dds!$2:$4,3,FALSE()),Extrato!$B:$B,'Cadastro e Histó"&amp;"rico'!$A311)-SUMIFS(Extrato!$H:$H,Extrato!$F:$F,""&lt;=""&amp;HLOOKUP(N$278,dds!$2:$4,3,FALSE()),Extrato!$G:$G,'Cadastro e Histórico'!$A311))*N148)))"),0.0)</f>
        <v>0</v>
      </c>
      <c r="O311" s="448">
        <f>IFERROR(__xludf.DUMMYFUNCTION("ARRAYFORMULA(IF(OR($A311="""",$A311=0),0,IF(TODAY()&gt;EOMONTH(O$278,0),HLOOKUP(""Close"",GOOGLEFINANCE($A311,""price"",EOMONTH(O$278,0)),2,FALSE()),(SUMIFS(Extrato!$C:$C,Extrato!$A:$A,""&lt;=""&amp;HLOOKUP(O$278,dds!$2:$4,3,FALSE()),Extrato!$B:$B,'Cadastro e Histó"&amp;"rico'!$A311)-SUMIFS(Extrato!$H:$H,Extrato!$F:$F,""&lt;=""&amp;HLOOKUP(O$278,dds!$2:$4,3,FALSE()),Extrato!$G:$G,'Cadastro e Histórico'!$A311))*O148)))"),0.0)</f>
        <v>0</v>
      </c>
      <c r="P311" s="448">
        <f>IFERROR(__xludf.DUMMYFUNCTION("ARRAYFORMULA(IF(OR($A311="""",$A311=0),0,IF(TODAY()&gt;EOMONTH(P$278,0),HLOOKUP(""Close"",GOOGLEFINANCE($A311,""price"",EOMONTH(P$278,0)),2,FALSE()),(SUMIFS(Extrato!$C:$C,Extrato!$A:$A,""&lt;=""&amp;HLOOKUP(P$278,dds!$2:$4,3,FALSE()),Extrato!$B:$B,'Cadastro e Histó"&amp;"rico'!$A311)-SUMIFS(Extrato!$H:$H,Extrato!$F:$F,""&lt;=""&amp;HLOOKUP(P$278,dds!$2:$4,3,FALSE()),Extrato!$G:$G,'Cadastro e Histórico'!$A311))*P148)))"),0.0)</f>
        <v>0</v>
      </c>
      <c r="Q311" s="448">
        <f>IFERROR(__xludf.DUMMYFUNCTION("ARRAYFORMULA(IF(OR($A311="""",$A311=0),0,IF(TODAY()&gt;EOMONTH(Q$278,0),HLOOKUP(""Close"",GOOGLEFINANCE($A311,""price"",EOMONTH(Q$278,0)),2,FALSE()),(SUMIFS(Extrato!$C:$C,Extrato!$A:$A,""&lt;=""&amp;HLOOKUP(Q$278,dds!$2:$4,3,FALSE()),Extrato!$B:$B,'Cadastro e Histó"&amp;"rico'!$A311)-SUMIFS(Extrato!$H:$H,Extrato!$F:$F,""&lt;=""&amp;HLOOKUP(Q$278,dds!$2:$4,3,FALSE()),Extrato!$G:$G,'Cadastro e Histórico'!$A311))*Q148)))"),0.0)</f>
        <v>0</v>
      </c>
      <c r="R311" s="448">
        <f>IFERROR(__xludf.DUMMYFUNCTION("ARRAYFORMULA(IF(OR($A311="""",$A311=0),0,IF(TODAY()&gt;EOMONTH(R$278,0),HLOOKUP(""Close"",GOOGLEFINANCE($A311,""price"",EOMONTH(R$278,0)),2,FALSE()),(SUMIFS(Extrato!$C:$C,Extrato!$A:$A,""&lt;=""&amp;HLOOKUP(R$278,dds!$2:$4,3,FALSE()),Extrato!$B:$B,'Cadastro e Histó"&amp;"rico'!$A311)-SUMIFS(Extrato!$H:$H,Extrato!$F:$F,""&lt;=""&amp;HLOOKUP(R$278,dds!$2:$4,3,FALSE()),Extrato!$G:$G,'Cadastro e Histórico'!$A311))*R148)))"),0.0)</f>
        <v>0</v>
      </c>
      <c r="S311" s="448">
        <f>IFERROR(__xludf.DUMMYFUNCTION("ARRAYFORMULA(IF(OR($A311="""",$A311=0),0,IF(TODAY()&gt;EOMONTH(S$278,0),HLOOKUP(""Close"",GOOGLEFINANCE($A311,""price"",EOMONTH(S$278,0)),2,FALSE()),(SUMIFS(Extrato!$C:$C,Extrato!$A:$A,""&lt;=""&amp;HLOOKUP(S$278,dds!$2:$4,3,FALSE()),Extrato!$B:$B,'Cadastro e Histó"&amp;"rico'!$A311)-SUMIFS(Extrato!$H:$H,Extrato!$F:$F,""&lt;=""&amp;HLOOKUP(S$278,dds!$2:$4,3,FALSE()),Extrato!$G:$G,'Cadastro e Histórico'!$A311))*S148)))"),0.0)</f>
        <v>0</v>
      </c>
      <c r="T311" s="448">
        <f>IFERROR(__xludf.DUMMYFUNCTION("ARRAYFORMULA(IF(OR($A311="""",$A311=0),0,IF(TODAY()&gt;EOMONTH(T$278,0),HLOOKUP(""Close"",GOOGLEFINANCE($A311,""price"",EOMONTH(T$278,0)),2,FALSE()),(SUMIFS(Extrato!$C:$C,Extrato!$A:$A,""&lt;=""&amp;HLOOKUP(T$278,dds!$2:$4,3,FALSE()),Extrato!$B:$B,'Cadastro e Histó"&amp;"rico'!$A311)-SUMIFS(Extrato!$H:$H,Extrato!$F:$F,""&lt;=""&amp;HLOOKUP(T$278,dds!$2:$4,3,FALSE()),Extrato!$G:$G,'Cadastro e Histórico'!$A311))*T148)))"),0.0)</f>
        <v>0</v>
      </c>
      <c r="U311" s="448">
        <f>IFERROR(__xludf.DUMMYFUNCTION("ARRAYFORMULA(IF(OR($A311="""",$A311=0),0,IF(TODAY()&gt;EOMONTH(U$278,0),HLOOKUP(""Close"",GOOGLEFINANCE($A311,""price"",EOMONTH(U$278,0)),2,FALSE()),(SUMIFS(Extrato!$C:$C,Extrato!$A:$A,""&lt;=""&amp;HLOOKUP(U$278,dds!$2:$4,3,FALSE()),Extrato!$B:$B,'Cadastro e Histó"&amp;"rico'!$A311)-SUMIFS(Extrato!$H:$H,Extrato!$F:$F,""&lt;=""&amp;HLOOKUP(U$278,dds!$2:$4,3,FALSE()),Extrato!$G:$G,'Cadastro e Histórico'!$A311))*U148)))"),0.0)</f>
        <v>0</v>
      </c>
      <c r="V311" s="448">
        <f>IFERROR(__xludf.DUMMYFUNCTION("ARRAYFORMULA(IF(OR($A311="""",$A311=0),0,IF(TODAY()&gt;EOMONTH(V$278,0),HLOOKUP(""Close"",GOOGLEFINANCE($A311,""price"",EOMONTH(V$278,0)),2,FALSE()),(SUMIFS(Extrato!$C:$C,Extrato!$A:$A,""&lt;=""&amp;HLOOKUP(V$278,dds!$2:$4,3,FALSE()),Extrato!$B:$B,'Cadastro e Histó"&amp;"rico'!$A311)-SUMIFS(Extrato!$H:$H,Extrato!$F:$F,""&lt;=""&amp;HLOOKUP(V$278,dds!$2:$4,3,FALSE()),Extrato!$G:$G,'Cadastro e Histórico'!$A311))*V148)))"),0.0)</f>
        <v>0</v>
      </c>
      <c r="W311" s="448">
        <f>IFERROR(__xludf.DUMMYFUNCTION("ARRAYFORMULA(IF(OR($A311="""",$A311=0),0,IF(TODAY()&gt;EOMONTH(W$278,0),HLOOKUP(""Close"",GOOGLEFINANCE($A311,""price"",EOMONTH(W$278,0)),2,FALSE()),(SUMIFS(Extrato!$C:$C,Extrato!$A:$A,""&lt;=""&amp;HLOOKUP(W$278,dds!$2:$4,3,FALSE()),Extrato!$B:$B,'Cadastro e Histó"&amp;"rico'!$A311)-SUMIFS(Extrato!$H:$H,Extrato!$F:$F,""&lt;=""&amp;HLOOKUP(W$278,dds!$2:$4,3,FALSE()),Extrato!$G:$G,'Cadastro e Histórico'!$A311))*W148)))"),0.0)</f>
        <v>0</v>
      </c>
      <c r="X311" s="448">
        <f>IFERROR(__xludf.DUMMYFUNCTION("ARRAYFORMULA(IF(OR($A311="""",$A311=0),0,IF(TODAY()&gt;EOMONTH(X$278,0),HLOOKUP(""Close"",GOOGLEFINANCE($A311,""price"",EOMONTH(X$278,0)),2,FALSE()),(SUMIFS(Extrato!$C:$C,Extrato!$A:$A,""&lt;=""&amp;HLOOKUP(X$278,dds!$2:$4,3,FALSE()),Extrato!$B:$B,'Cadastro e Histó"&amp;"rico'!$A311)-SUMIFS(Extrato!$H:$H,Extrato!$F:$F,""&lt;=""&amp;HLOOKUP(X$278,dds!$2:$4,3,FALSE()),Extrato!$G:$G,'Cadastro e Histórico'!$A311))*X148)))"),0.0)</f>
        <v>0</v>
      </c>
      <c r="Y311" s="448">
        <f>IFERROR(__xludf.DUMMYFUNCTION("ARRAYFORMULA(IF(OR($A311="""",$A311=0),0,IF(TODAY()&gt;EOMONTH(Y$278,0),HLOOKUP(""Close"",GOOGLEFINANCE($A311,""price"",EOMONTH(Y$278,0)),2,FALSE()),(SUMIFS(Extrato!$C:$C,Extrato!$A:$A,""&lt;=""&amp;HLOOKUP(Y$278,dds!$2:$4,3,FALSE()),Extrato!$B:$B,'Cadastro e Histó"&amp;"rico'!$A311)-SUMIFS(Extrato!$H:$H,Extrato!$F:$F,""&lt;=""&amp;HLOOKUP(Y$278,dds!$2:$4,3,FALSE()),Extrato!$G:$G,'Cadastro e Histórico'!$A311))*Y148)))"),0.0)</f>
        <v>0</v>
      </c>
      <c r="Z311" s="448">
        <f>IFERROR(__xludf.DUMMYFUNCTION("ARRAYFORMULA(IF(OR($A311="""",$A311=0),0,IF(TODAY()&gt;EOMONTH(Z$278,0),HLOOKUP(""Close"",GOOGLEFINANCE($A311,""price"",EOMONTH(Z$278,0)),2,FALSE()),(SUMIFS(Extrato!$C:$C,Extrato!$A:$A,""&lt;=""&amp;HLOOKUP(Z$278,dds!$2:$4,3,FALSE()),Extrato!$B:$B,'Cadastro e Histó"&amp;"rico'!$A311)-SUMIFS(Extrato!$H:$H,Extrato!$F:$F,""&lt;=""&amp;HLOOKUP(Z$278,dds!$2:$4,3,FALSE()),Extrato!$G:$G,'Cadastro e Histórico'!$A311))*Z148)))"),0.0)</f>
        <v>0</v>
      </c>
      <c r="AA311" s="448">
        <f>IFERROR(__xludf.DUMMYFUNCTION("ARRAYFORMULA(IF(OR($A311="""",$A311=0),0,IF(TODAY()&gt;EOMONTH(AA$278,0),HLOOKUP(""Close"",GOOGLEFINANCE($A311,""price"",EOMONTH(AA$278,0)),2,FALSE()),(SUMIFS(Extrato!$C:$C,Extrato!$A:$A,""&lt;=""&amp;HLOOKUP(AA$278,dds!$2:$4,3,FALSE()),Extrato!$B:$B,'Cadastro e Hi"&amp;"stórico'!$A311)-SUMIFS(Extrato!$H:$H,Extrato!$F:$F,""&lt;=""&amp;HLOOKUP(AA$278,dds!$2:$4,3,FALSE()),Extrato!$G:$G,'Cadastro e Histórico'!$A311))*AA148)))"),0.0)</f>
        <v>0</v>
      </c>
      <c r="AB311" s="448">
        <f>IFERROR(__xludf.DUMMYFUNCTION("ARRAYFORMULA(IF(OR($A311="""",$A311=0),0,IF(TODAY()&gt;EOMONTH(AB$278,0),HLOOKUP(""Close"",GOOGLEFINANCE($A311,""price"",EOMONTH(AB$278,0)),2,FALSE()),(SUMIFS(Extrato!$C:$C,Extrato!$A:$A,""&lt;=""&amp;HLOOKUP(AB$278,dds!$2:$4,3,FALSE()),Extrato!$B:$B,'Cadastro e Hi"&amp;"stórico'!$A311)-SUMIFS(Extrato!$H:$H,Extrato!$F:$F,""&lt;=""&amp;HLOOKUP(AB$278,dds!$2:$4,3,FALSE()),Extrato!$G:$G,'Cadastro e Histórico'!$A311))*AB148)))"),0.0)</f>
        <v>0</v>
      </c>
      <c r="AC311" s="448">
        <f>IFERROR(__xludf.DUMMYFUNCTION("ARRAYFORMULA(IF(OR($A311="""",$A311=0),0,IF(TODAY()&gt;EOMONTH(AC$278,0),HLOOKUP(""Close"",GOOGLEFINANCE($A311,""price"",EOMONTH(AC$278,0)),2,FALSE()),(SUMIFS(Extrato!$C:$C,Extrato!$A:$A,""&lt;=""&amp;HLOOKUP(AC$278,dds!$2:$4,3,FALSE()),Extrato!$B:$B,'Cadastro e Hi"&amp;"stórico'!$A311)-SUMIFS(Extrato!$H:$H,Extrato!$F:$F,""&lt;=""&amp;HLOOKUP(AC$278,dds!$2:$4,3,FALSE()),Extrato!$G:$G,'Cadastro e Histórico'!$A311))*AC148)))"),0.0)</f>
        <v>0</v>
      </c>
      <c r="AD311" s="448">
        <f>IFERROR(__xludf.DUMMYFUNCTION("ARRAYFORMULA(IF(OR($A311="""",$A311=0),0,IF(TODAY()&gt;EOMONTH(AD$278,0),HLOOKUP(""Close"",GOOGLEFINANCE($A311,""price"",EOMONTH(AD$278,0)),2,FALSE()),(SUMIFS(Extrato!$C:$C,Extrato!$A:$A,""&lt;=""&amp;HLOOKUP(AD$278,dds!$2:$4,3,FALSE()),Extrato!$B:$B,'Cadastro e Hi"&amp;"stórico'!$A311)-SUMIFS(Extrato!$H:$H,Extrato!$F:$F,""&lt;=""&amp;HLOOKUP(AD$278,dds!$2:$4,3,FALSE()),Extrato!$G:$G,'Cadastro e Histórico'!$A311))*AD148)))"),0.0)</f>
        <v>0</v>
      </c>
      <c r="AE311" s="448">
        <f>IFERROR(__xludf.DUMMYFUNCTION("ARRAYFORMULA(IF(OR($A311="""",$A311=0),0,IF(TODAY()&gt;EOMONTH(AE$278,0),HLOOKUP(""Close"",GOOGLEFINANCE($A311,""price"",EOMONTH(AE$278,0)),2,FALSE()),(SUMIFS(Extrato!$C:$C,Extrato!$A:$A,""&lt;=""&amp;HLOOKUP(AE$278,dds!$2:$4,3,FALSE()),Extrato!$B:$B,'Cadastro e Hi"&amp;"stórico'!$A311)-SUMIFS(Extrato!$H:$H,Extrato!$F:$F,""&lt;=""&amp;HLOOKUP(AE$278,dds!$2:$4,3,FALSE()),Extrato!$G:$G,'Cadastro e Histórico'!$A311))*AE148)))"),0.0)</f>
        <v>0</v>
      </c>
      <c r="AF311" s="448">
        <f>IFERROR(__xludf.DUMMYFUNCTION("ARRAYFORMULA(IF(OR($A311="""",$A311=0),0,IF(TODAY()&gt;EOMONTH(AF$278,0),HLOOKUP(""Close"",GOOGLEFINANCE($A311,""price"",EOMONTH(AF$278,0)),2,FALSE()),(SUMIFS(Extrato!$C:$C,Extrato!$A:$A,""&lt;=""&amp;HLOOKUP(AF$278,dds!$2:$4,3,FALSE()),Extrato!$B:$B,'Cadastro e Hi"&amp;"stórico'!$A311)-SUMIFS(Extrato!$H:$H,Extrato!$F:$F,""&lt;=""&amp;HLOOKUP(AF$278,dds!$2:$4,3,FALSE()),Extrato!$G:$G,'Cadastro e Histórico'!$A311))*AF148)))"),0.0)</f>
        <v>0</v>
      </c>
      <c r="AG311" s="448">
        <f>IFERROR(__xludf.DUMMYFUNCTION("ARRAYFORMULA(IF(OR($A311="""",$A311=0),0,IF(TODAY()&gt;EOMONTH(AG$278,0),HLOOKUP(""Close"",GOOGLEFINANCE($A311,""price"",EOMONTH(AG$278,0)),2,FALSE()),(SUMIFS(Extrato!$C:$C,Extrato!$A:$A,""&lt;=""&amp;HLOOKUP(AG$278,dds!$2:$4,3,FALSE()),Extrato!$B:$B,'Cadastro e Hi"&amp;"stórico'!$A311)-SUMIFS(Extrato!$H:$H,Extrato!$F:$F,""&lt;=""&amp;HLOOKUP(AG$278,dds!$2:$4,3,FALSE()),Extrato!$G:$G,'Cadastro e Histórico'!$A311))*AG148)))"),0.0)</f>
        <v>0</v>
      </c>
      <c r="AH311" s="448">
        <f>IFERROR(__xludf.DUMMYFUNCTION("ARRAYFORMULA(IF(OR($A311="""",$A311=0),0,IF(TODAY()&gt;EOMONTH(AH$278,0),HLOOKUP(""Close"",GOOGLEFINANCE($A311,""price"",EOMONTH(AH$278,0)),2,FALSE()),(SUMIFS(Extrato!$C:$C,Extrato!$A:$A,""&lt;=""&amp;HLOOKUP(AH$278,dds!$2:$4,3,FALSE()),Extrato!$B:$B,'Cadastro e Hi"&amp;"stórico'!$A311)-SUMIFS(Extrato!$H:$H,Extrato!$F:$F,""&lt;=""&amp;HLOOKUP(AH$278,dds!$2:$4,3,FALSE()),Extrato!$G:$G,'Cadastro e Histórico'!$A311))*AH148)))"),0.0)</f>
        <v>0</v>
      </c>
      <c r="AI311" s="448">
        <f>IFERROR(__xludf.DUMMYFUNCTION("ARRAYFORMULA(IF(OR($A311="""",$A311=0),0,IF(TODAY()&gt;EOMONTH(AI$278,0),HLOOKUP(""Close"",GOOGLEFINANCE($A311,""price"",EOMONTH(AI$278,0)),2,FALSE()),(SUMIFS(Extrato!$C:$C,Extrato!$A:$A,""&lt;=""&amp;HLOOKUP(AI$278,dds!$2:$4,3,FALSE()),Extrato!$B:$B,'Cadastro e Hi"&amp;"stórico'!$A311)-SUMIFS(Extrato!$H:$H,Extrato!$F:$F,""&lt;=""&amp;HLOOKUP(AI$278,dds!$2:$4,3,FALSE()),Extrato!$G:$G,'Cadastro e Histórico'!$A311))*AI148)))"),0.0)</f>
        <v>0</v>
      </c>
      <c r="AJ311" s="448">
        <f>IFERROR(__xludf.DUMMYFUNCTION("ARRAYFORMULA(IF(OR($A311="""",$A311=0),0,IF(TODAY()&gt;EOMONTH(AJ$278,0),HLOOKUP(""Close"",GOOGLEFINANCE($A311,""price"",EOMONTH(AJ$278,0)),2,FALSE()),(SUMIFS(Extrato!$C:$C,Extrato!$A:$A,""&lt;=""&amp;HLOOKUP(AJ$278,dds!$2:$4,3,FALSE()),Extrato!$B:$B,'Cadastro e Hi"&amp;"stórico'!$A311)-SUMIFS(Extrato!$H:$H,Extrato!$F:$F,""&lt;=""&amp;HLOOKUP(AJ$278,dds!$2:$4,3,FALSE()),Extrato!$G:$G,'Cadastro e Histórico'!$A311))*AJ148)))"),0.0)</f>
        <v>0</v>
      </c>
      <c r="AK311" s="448">
        <f>IFERROR(__xludf.DUMMYFUNCTION("ARRAYFORMULA(IF(OR($A311="""",$A311=0),0,IF(TODAY()&gt;EOMONTH(AK$278,0),HLOOKUP(""Close"",GOOGLEFINANCE($A311,""price"",EOMONTH(AK$278,0)),2,FALSE()),(SUMIFS(Extrato!$C:$C,Extrato!$A:$A,""&lt;=""&amp;HLOOKUP(AK$278,dds!$2:$4,3,FALSE()),Extrato!$B:$B,'Cadastro e Hi"&amp;"stórico'!$A311)-SUMIFS(Extrato!$H:$H,Extrato!$F:$F,""&lt;=""&amp;HLOOKUP(AK$278,dds!$2:$4,3,FALSE()),Extrato!$G:$G,'Cadastro e Histórico'!$A311))*AK148)))"),0.0)</f>
        <v>0</v>
      </c>
      <c r="AL311" s="448">
        <f>IFERROR(__xludf.DUMMYFUNCTION("ARRAYFORMULA(IF(OR($A311="""",$A311=0),0,IF(TODAY()&gt;EOMONTH(AL$278,0),HLOOKUP(""Close"",GOOGLEFINANCE($A311,""price"",EOMONTH(AL$278,0)),2,FALSE()),(SUMIFS(Extrato!$C:$C,Extrato!$A:$A,""&lt;=""&amp;HLOOKUP(AL$278,dds!$2:$4,3,FALSE()),Extrato!$B:$B,'Cadastro e Hi"&amp;"stórico'!$A311)-SUMIFS(Extrato!$H:$H,Extrato!$F:$F,""&lt;=""&amp;HLOOKUP(AL$278,dds!$2:$4,3,FALSE()),Extrato!$G:$G,'Cadastro e Histórico'!$A311))*AL148)))"),0.0)</f>
        <v>0</v>
      </c>
      <c r="AM311" s="448">
        <f>IFERROR(__xludf.DUMMYFUNCTION("ARRAYFORMULA(IF(OR($A311="""",$A311=0),0,IF(TODAY()&gt;EOMONTH(AM$278,0),HLOOKUP(""Close"",GOOGLEFINANCE($A311,""price"",EOMONTH(AM$278,0)),2,FALSE()),(SUMIFS(Extrato!$C:$C,Extrato!$A:$A,""&lt;=""&amp;HLOOKUP(AM$278,dds!$2:$4,3,FALSE()),Extrato!$B:$B,'Cadastro e Hi"&amp;"stórico'!$A311)-SUMIFS(Extrato!$H:$H,Extrato!$F:$F,""&lt;=""&amp;HLOOKUP(AM$278,dds!$2:$4,3,FALSE()),Extrato!$G:$G,'Cadastro e Histórico'!$A311))*AM148)))"),0.0)</f>
        <v>0</v>
      </c>
      <c r="AN311" s="448">
        <f>IFERROR(__xludf.DUMMYFUNCTION("ARRAYFORMULA(IF(OR($A311="""",$A311=0),0,IF(TODAY()&gt;EOMONTH(AN$278,0),HLOOKUP(""Close"",GOOGLEFINANCE($A311,""price"",EOMONTH(AN$278,0)),2,FALSE()),(SUMIFS(Extrato!$C:$C,Extrato!$A:$A,""&lt;=""&amp;HLOOKUP(AN$278,dds!$2:$4,3,FALSE()),Extrato!$B:$B,'Cadastro e Hi"&amp;"stórico'!$A311)-SUMIFS(Extrato!$H:$H,Extrato!$F:$F,""&lt;=""&amp;HLOOKUP(AN$278,dds!$2:$4,3,FALSE()),Extrato!$G:$G,'Cadastro e Histórico'!$A311))*AN148)))"),0.0)</f>
        <v>0</v>
      </c>
      <c r="AO311" s="448">
        <f>IFERROR(__xludf.DUMMYFUNCTION("ARRAYFORMULA(IF(OR($A311="""",$A311=0),0,IF(TODAY()&gt;EOMONTH(AO$278,0),HLOOKUP(""Close"",GOOGLEFINANCE($A311,""price"",EOMONTH(AO$278,0)),2,FALSE()),(SUMIFS(Extrato!$C:$C,Extrato!$A:$A,""&lt;=""&amp;HLOOKUP(AO$278,dds!$2:$4,3,FALSE()),Extrato!$B:$B,'Cadastro e Hi"&amp;"stórico'!$A311)-SUMIFS(Extrato!$H:$H,Extrato!$F:$F,""&lt;=""&amp;HLOOKUP(AO$278,dds!$2:$4,3,FALSE()),Extrato!$G:$G,'Cadastro e Histórico'!$A311))*AO148)))"),0.0)</f>
        <v>0</v>
      </c>
      <c r="AP311" s="448">
        <f>IFERROR(__xludf.DUMMYFUNCTION("ARRAYFORMULA(IF(OR($A311="""",$A311=0),0,IF(TODAY()&gt;EOMONTH(AP$278,0),HLOOKUP(""Close"",GOOGLEFINANCE($A311,""price"",EOMONTH(AP$278,0)),2,FALSE()),(SUMIFS(Extrato!$C:$C,Extrato!$A:$A,""&lt;=""&amp;HLOOKUP(AP$278,dds!$2:$4,3,FALSE()),Extrato!$B:$B,'Cadastro e Hi"&amp;"stórico'!$A311)-SUMIFS(Extrato!$H:$H,Extrato!$F:$F,""&lt;=""&amp;HLOOKUP(AP$278,dds!$2:$4,3,FALSE()),Extrato!$G:$G,'Cadastro e Histórico'!$A311))*AP148)))"),0.0)</f>
        <v>0</v>
      </c>
      <c r="AQ311" s="448">
        <f>IFERROR(__xludf.DUMMYFUNCTION("ARRAYFORMULA(IF(OR($A311="""",$A311=0),0,IF(TODAY()&gt;EOMONTH(AQ$278,0),HLOOKUP(""Close"",GOOGLEFINANCE($A311,""price"",EOMONTH(AQ$278,0)),2,FALSE()),(SUMIFS(Extrato!$C:$C,Extrato!$A:$A,""&lt;=""&amp;HLOOKUP(AQ$278,dds!$2:$4,3,FALSE()),Extrato!$B:$B,'Cadastro e Hi"&amp;"stórico'!$A311)-SUMIFS(Extrato!$H:$H,Extrato!$F:$F,""&lt;=""&amp;HLOOKUP(AQ$278,dds!$2:$4,3,FALSE()),Extrato!$G:$G,'Cadastro e Histórico'!$A311))*AQ148)))"),0.0)</f>
        <v>0</v>
      </c>
      <c r="AR311" s="448">
        <f>IFERROR(__xludf.DUMMYFUNCTION("ARRAYFORMULA(IF(OR($A311="""",$A311=0),0,IF(TODAY()&gt;EOMONTH(AR$278,0),HLOOKUP(""Close"",GOOGLEFINANCE($A311,""price"",EOMONTH(AR$278,0)),2,FALSE()),(SUMIFS(Extrato!$C:$C,Extrato!$A:$A,""&lt;=""&amp;HLOOKUP(AR$278,dds!$2:$4,3,FALSE()),Extrato!$B:$B,'Cadastro e Hi"&amp;"stórico'!$A311)-SUMIFS(Extrato!$H:$H,Extrato!$F:$F,""&lt;=""&amp;HLOOKUP(AR$278,dds!$2:$4,3,FALSE()),Extrato!$G:$G,'Cadastro e Histórico'!$A311))*AR148)))"),0.0)</f>
        <v>0</v>
      </c>
      <c r="AS311" s="448">
        <f>IFERROR(__xludf.DUMMYFUNCTION("ARRAYFORMULA(IF(OR($A311="""",$A311=0),0,IF(TODAY()&gt;EOMONTH(AS$278,0),HLOOKUP(""Close"",GOOGLEFINANCE($A311,""price"",EOMONTH(AS$278,0)),2,FALSE()),(SUMIFS(Extrato!$C:$C,Extrato!$A:$A,""&lt;=""&amp;HLOOKUP(AS$278,dds!$2:$4,3,FALSE()),Extrato!$B:$B,'Cadastro e Hi"&amp;"stórico'!$A311)-SUMIFS(Extrato!$H:$H,Extrato!$F:$F,""&lt;=""&amp;HLOOKUP(AS$278,dds!$2:$4,3,FALSE()),Extrato!$G:$G,'Cadastro e Histórico'!$A311))*AS148)))"),0.0)</f>
        <v>0</v>
      </c>
      <c r="AT311" s="448">
        <f>IFERROR(__xludf.DUMMYFUNCTION("ARRAYFORMULA(IF(OR($A311="""",$A311=0),0,IF(TODAY()&gt;EOMONTH(AT$278,0),HLOOKUP(""Close"",GOOGLEFINANCE($A311,""price"",EOMONTH(AT$278,0)),2,FALSE()),(SUMIFS(Extrato!$C:$C,Extrato!$A:$A,""&lt;=""&amp;HLOOKUP(AT$278,dds!$2:$4,3,FALSE()),Extrato!$B:$B,'Cadastro e Hi"&amp;"stórico'!$A311)-SUMIFS(Extrato!$H:$H,Extrato!$F:$F,""&lt;=""&amp;HLOOKUP(AT$278,dds!$2:$4,3,FALSE()),Extrato!$G:$G,'Cadastro e Histórico'!$A311))*AT148)))"),0.0)</f>
        <v>0</v>
      </c>
      <c r="AU311" s="448">
        <f>IFERROR(__xludf.DUMMYFUNCTION("ARRAYFORMULA(IF(OR($A311="""",$A311=0),0,IF(TODAY()&gt;EOMONTH(AU$278,0),HLOOKUP(""Close"",GOOGLEFINANCE($A311,""price"",EOMONTH(AU$278,0)),2,FALSE()),(SUMIFS(Extrato!$C:$C,Extrato!$A:$A,""&lt;=""&amp;HLOOKUP(AU$278,dds!$2:$4,3,FALSE()),Extrato!$B:$B,'Cadastro e Hi"&amp;"stórico'!$A311)-SUMIFS(Extrato!$H:$H,Extrato!$F:$F,""&lt;=""&amp;HLOOKUP(AU$278,dds!$2:$4,3,FALSE()),Extrato!$G:$G,'Cadastro e Histórico'!$A311))*AU148)))"),0.0)</f>
        <v>0</v>
      </c>
      <c r="AV311" s="448">
        <f>IFERROR(__xludf.DUMMYFUNCTION("ARRAYFORMULA(IF(OR($A311="""",$A311=0),0,IF(TODAY()&gt;EOMONTH(AV$278,0),HLOOKUP(""Close"",GOOGLEFINANCE($A311,""price"",EOMONTH(AV$278,0)),2,FALSE()),(SUMIFS(Extrato!$C:$C,Extrato!$A:$A,""&lt;=""&amp;HLOOKUP(AV$278,dds!$2:$4,3,FALSE()),Extrato!$B:$B,'Cadastro e Hi"&amp;"stórico'!$A311)-SUMIFS(Extrato!$H:$H,Extrato!$F:$F,""&lt;=""&amp;HLOOKUP(AV$278,dds!$2:$4,3,FALSE()),Extrato!$G:$G,'Cadastro e Histórico'!$A311))*AV148)))"),0.0)</f>
        <v>0</v>
      </c>
      <c r="AW311" s="448">
        <f>IFERROR(__xludf.DUMMYFUNCTION("ARRAYFORMULA(IF(OR($A311="""",$A311=0),0,IF(TODAY()&gt;EOMONTH(AW$278,0),HLOOKUP(""Close"",GOOGLEFINANCE($A311,""price"",EOMONTH(AW$278,0)),2,FALSE()),(SUMIFS(Extrato!$C:$C,Extrato!$A:$A,""&lt;=""&amp;HLOOKUP(AW$278,dds!$2:$4,3,FALSE()),Extrato!$B:$B,'Cadastro e Hi"&amp;"stórico'!$A311)-SUMIFS(Extrato!$H:$H,Extrato!$F:$F,""&lt;=""&amp;HLOOKUP(AW$278,dds!$2:$4,3,FALSE()),Extrato!$G:$G,'Cadastro e Histórico'!$A311))*AW148)))"),0.0)</f>
        <v>0</v>
      </c>
      <c r="AX311" s="448">
        <f>IFERROR(__xludf.DUMMYFUNCTION("ARRAYFORMULA(IF(OR($A311="""",$A311=0),0,IF(TODAY()&gt;EOMONTH(AX$278,0),HLOOKUP(""Close"",GOOGLEFINANCE($A311,""price"",EOMONTH(AX$278,0)),2,FALSE()),(SUMIFS(Extrato!$C:$C,Extrato!$A:$A,""&lt;=""&amp;HLOOKUP(AX$278,dds!$2:$4,3,FALSE()),Extrato!$B:$B,'Cadastro e Hi"&amp;"stórico'!$A311)-SUMIFS(Extrato!$H:$H,Extrato!$F:$F,""&lt;=""&amp;HLOOKUP(AX$278,dds!$2:$4,3,FALSE()),Extrato!$G:$G,'Cadastro e Histórico'!$A311))*AX148)))"),0.0)</f>
        <v>0</v>
      </c>
      <c r="AY311" s="448">
        <f>IFERROR(__xludf.DUMMYFUNCTION("ARRAYFORMULA(IF(OR($A311="""",$A311=0),0,IF(TODAY()&gt;EOMONTH(AY$278,0),HLOOKUP(""Close"",GOOGLEFINANCE($A311,""price"",EOMONTH(AY$278,0)),2,FALSE()),(SUMIFS(Extrato!$C:$C,Extrato!$A:$A,""&lt;=""&amp;HLOOKUP(AY$278,dds!$2:$4,3,FALSE()),Extrato!$B:$B,'Cadastro e Hi"&amp;"stórico'!$A311)-SUMIFS(Extrato!$H:$H,Extrato!$F:$F,""&lt;=""&amp;HLOOKUP(AY$278,dds!$2:$4,3,FALSE()),Extrato!$G:$G,'Cadastro e Histórico'!$A311))*AY148)))"),0.0)</f>
        <v>0</v>
      </c>
      <c r="AZ311" s="448">
        <f>IFERROR(__xludf.DUMMYFUNCTION("ARRAYFORMULA(IF(OR($A311="""",$A311=0),0,IF(TODAY()&gt;EOMONTH(AZ$278,0),HLOOKUP(""Close"",GOOGLEFINANCE($A311,""price"",EOMONTH(AZ$278,0)),2,FALSE()),(SUMIFS(Extrato!$C:$C,Extrato!$A:$A,""&lt;=""&amp;HLOOKUP(AZ$278,dds!$2:$4,3,FALSE()),Extrato!$B:$B,'Cadastro e Hi"&amp;"stórico'!$A311)-SUMIFS(Extrato!$H:$H,Extrato!$F:$F,""&lt;=""&amp;HLOOKUP(AZ$278,dds!$2:$4,3,FALSE()),Extrato!$G:$G,'Cadastro e Histórico'!$A311))*AZ148)))"),0.0)</f>
        <v>0</v>
      </c>
      <c r="BA311" s="448">
        <f>IFERROR(__xludf.DUMMYFUNCTION("ARRAYFORMULA(IF(OR($A311="""",$A311=0),0,IF(TODAY()&gt;EOMONTH(BA$278,0),HLOOKUP(""Close"",GOOGLEFINANCE($A311,""price"",EOMONTH(BA$278,0)),2,FALSE()),(SUMIFS(Extrato!$C:$C,Extrato!$A:$A,""&lt;=""&amp;HLOOKUP(BA$278,dds!$2:$4,3,FALSE()),Extrato!$B:$B,'Cadastro e Hi"&amp;"stórico'!$A311)-SUMIFS(Extrato!$H:$H,Extrato!$F:$F,""&lt;=""&amp;HLOOKUP(BA$278,dds!$2:$4,3,FALSE()),Extrato!$G:$G,'Cadastro e Histórico'!$A311))*BA148)))"),0.0)</f>
        <v>0</v>
      </c>
      <c r="BB311" s="448">
        <f>IFERROR(__xludf.DUMMYFUNCTION("ARRAYFORMULA(IF(OR($A311="""",$A311=0),0,IF(TODAY()&gt;EOMONTH(BB$278,0),HLOOKUP(""Close"",GOOGLEFINANCE($A311,""price"",EOMONTH(BB$278,0)),2,FALSE()),(SUMIFS(Extrato!$C:$C,Extrato!$A:$A,""&lt;=""&amp;HLOOKUP(BB$278,dds!$2:$4,3,FALSE()),Extrato!$B:$B,'Cadastro e Hi"&amp;"stórico'!$A311)-SUMIFS(Extrato!$H:$H,Extrato!$F:$F,""&lt;=""&amp;HLOOKUP(BB$278,dds!$2:$4,3,FALSE()),Extrato!$G:$G,'Cadastro e Histórico'!$A311))*BB148)))"),0.0)</f>
        <v>0</v>
      </c>
      <c r="BC311" s="448">
        <f>IFERROR(__xludf.DUMMYFUNCTION("ARRAYFORMULA(IF(OR($A311="""",$A311=0),0,IF(TODAY()&gt;EOMONTH(BC$278,0),HLOOKUP(""Close"",GOOGLEFINANCE($A311,""price"",EOMONTH(BC$278,0)),2,FALSE()),(SUMIFS(Extrato!$C:$C,Extrato!$A:$A,""&lt;=""&amp;HLOOKUP(BC$278,dds!$2:$4,3,FALSE()),Extrato!$B:$B,'Cadastro e Hi"&amp;"stórico'!$A311)-SUMIFS(Extrato!$H:$H,Extrato!$F:$F,""&lt;=""&amp;HLOOKUP(BC$278,dds!$2:$4,3,FALSE()),Extrato!$G:$G,'Cadastro e Histórico'!$A311))*BC148)))"),0.0)</f>
        <v>0</v>
      </c>
      <c r="BD311" s="448">
        <f>IFERROR(__xludf.DUMMYFUNCTION("ARRAYFORMULA(IF(OR($A311="""",$A311=0),0,IF(TODAY()&gt;EOMONTH(BD$278,0),HLOOKUP(""Close"",GOOGLEFINANCE($A311,""price"",EOMONTH(BD$278,0)),2,FALSE()),(SUMIFS(Extrato!$C:$C,Extrato!$A:$A,""&lt;=""&amp;HLOOKUP(BD$278,dds!$2:$4,3,FALSE()),Extrato!$B:$B,'Cadastro e Hi"&amp;"stórico'!$A311)-SUMIFS(Extrato!$H:$H,Extrato!$F:$F,""&lt;=""&amp;HLOOKUP(BD$278,dds!$2:$4,3,FALSE()),Extrato!$G:$G,'Cadastro e Histórico'!$A311))*BD148)))"),0.0)</f>
        <v>0</v>
      </c>
      <c r="BE311" s="448">
        <f>IFERROR(__xludf.DUMMYFUNCTION("ARRAYFORMULA(IF(OR($A311="""",$A311=0),0,IF(TODAY()&gt;EOMONTH(BE$278,0),HLOOKUP(""Close"",GOOGLEFINANCE($A311,""price"",EOMONTH(BE$278,0)),2,FALSE()),(SUMIFS(Extrato!$C:$C,Extrato!$A:$A,""&lt;=""&amp;HLOOKUP(BE$278,dds!$2:$4,3,FALSE()),Extrato!$B:$B,'Cadastro e Hi"&amp;"stórico'!$A311)-SUMIFS(Extrato!$H:$H,Extrato!$F:$F,""&lt;=""&amp;HLOOKUP(BE$278,dds!$2:$4,3,FALSE()),Extrato!$G:$G,'Cadastro e Histórico'!$A311))*BE148)))"),0.0)</f>
        <v>0</v>
      </c>
      <c r="BF311" s="448">
        <f>IFERROR(__xludf.DUMMYFUNCTION("ARRAYFORMULA(IF(OR($A311="""",$A311=0),0,IF(TODAY()&gt;EOMONTH(BF$278,0),HLOOKUP(""Close"",GOOGLEFINANCE($A311,""price"",EOMONTH(BF$278,0)),2,FALSE()),(SUMIFS(Extrato!$C:$C,Extrato!$A:$A,""&lt;=""&amp;HLOOKUP(BF$278,dds!$2:$4,3,FALSE()),Extrato!$B:$B,'Cadastro e Hi"&amp;"stórico'!$A311)-SUMIFS(Extrato!$H:$H,Extrato!$F:$F,""&lt;=""&amp;HLOOKUP(BF$278,dds!$2:$4,3,FALSE()),Extrato!$G:$G,'Cadastro e Histórico'!$A311))*BF148)))"),0.0)</f>
        <v>0</v>
      </c>
      <c r="BG311" s="448">
        <f>IFERROR(__xludf.DUMMYFUNCTION("ARRAYFORMULA(IF(OR($A311="""",$A311=0),0,IF(TODAY()&gt;EOMONTH(BG$278,0),HLOOKUP(""Close"",GOOGLEFINANCE($A311,""price"",EOMONTH(BG$278,0)),2,FALSE()),(SUMIFS(Extrato!$C:$C,Extrato!$A:$A,""&lt;=""&amp;HLOOKUP(BG$278,dds!$2:$4,3,FALSE()),Extrato!$B:$B,'Cadastro e Hi"&amp;"stórico'!$A311)-SUMIFS(Extrato!$H:$H,Extrato!$F:$F,""&lt;=""&amp;HLOOKUP(BG$278,dds!$2:$4,3,FALSE()),Extrato!$G:$G,'Cadastro e Histórico'!$A311))*BG148)))"),0.0)</f>
        <v>0</v>
      </c>
      <c r="BH311" s="448">
        <f>IFERROR(__xludf.DUMMYFUNCTION("ARRAYFORMULA(IF(OR($A311="""",$A311=0),0,IF(TODAY()&gt;EOMONTH(BH$278,0),HLOOKUP(""Close"",GOOGLEFINANCE($A311,""price"",EOMONTH(BH$278,0)),2,FALSE()),(SUMIFS(Extrato!$C:$C,Extrato!$A:$A,""&lt;=""&amp;HLOOKUP(BH$278,dds!$2:$4,3,FALSE()),Extrato!$B:$B,'Cadastro e Hi"&amp;"stórico'!$A311)-SUMIFS(Extrato!$H:$H,Extrato!$F:$F,""&lt;=""&amp;HLOOKUP(BH$278,dds!$2:$4,3,FALSE()),Extrato!$G:$G,'Cadastro e Histórico'!$A311))*BH148)))"),0.0)</f>
        <v>0</v>
      </c>
      <c r="BI311" s="448">
        <f>IFERROR(__xludf.DUMMYFUNCTION("ARRAYFORMULA(IF(OR($A311="""",$A311=0),0,IF(TODAY()&gt;EOMONTH(BI$278,0),HLOOKUP(""Close"",GOOGLEFINANCE($A311,""price"",EOMONTH(BI$278,0)),2,FALSE()),(SUMIFS(Extrato!$C:$C,Extrato!$A:$A,""&lt;=""&amp;HLOOKUP(BI$278,dds!$2:$4,3,FALSE()),Extrato!$B:$B,'Cadastro e Hi"&amp;"stórico'!$A311)-SUMIFS(Extrato!$H:$H,Extrato!$F:$F,""&lt;=""&amp;HLOOKUP(BI$278,dds!$2:$4,3,FALSE()),Extrato!$G:$G,'Cadastro e Histórico'!$A311))*BI148)))"),0.0)</f>
        <v>0</v>
      </c>
      <c r="BJ311" s="448">
        <f>IFERROR(__xludf.DUMMYFUNCTION("ARRAYFORMULA(IF(OR($A311="""",$A311=0),0,IF(TODAY()&gt;EOMONTH(BJ$278,0),HLOOKUP(""Close"",GOOGLEFINANCE($A311,""price"",EOMONTH(BJ$278,0)),2,FALSE()),(SUMIFS(Extrato!$C:$C,Extrato!$A:$A,""&lt;=""&amp;HLOOKUP(BJ$278,dds!$2:$4,3,FALSE()),Extrato!$B:$B,'Cadastro e Hi"&amp;"stórico'!$A311)-SUMIFS(Extrato!$H:$H,Extrato!$F:$F,""&lt;=""&amp;HLOOKUP(BJ$278,dds!$2:$4,3,FALSE()),Extrato!$G:$G,'Cadastro e Histórico'!$A311))*BJ148)))"),0.0)</f>
        <v>0</v>
      </c>
      <c r="BK311" s="448">
        <f>IFERROR(__xludf.DUMMYFUNCTION("ARRAYFORMULA(IF(OR($A311="""",$A311=0),0,IF(TODAY()&gt;EOMONTH(BK$278,0),HLOOKUP(""Close"",GOOGLEFINANCE($A311,""price"",EOMONTH(BK$278,0)),2,FALSE()),(SUMIFS(Extrato!$C:$C,Extrato!$A:$A,""&lt;=""&amp;HLOOKUP(BK$278,dds!$2:$4,3,FALSE()),Extrato!$B:$B,'Cadastro e Hi"&amp;"stórico'!$A311)-SUMIFS(Extrato!$H:$H,Extrato!$F:$F,""&lt;=""&amp;HLOOKUP(BK$278,dds!$2:$4,3,FALSE()),Extrato!$G:$G,'Cadastro e Histórico'!$A311))*BK148)))"),0.0)</f>
        <v>0</v>
      </c>
      <c r="BL311" s="448">
        <f>IFERROR(__xludf.DUMMYFUNCTION("ARRAYFORMULA(IF(OR($A311="""",$A311=0),0,IF(TODAY()&gt;EOMONTH(BL$278,0),HLOOKUP(""Close"",GOOGLEFINANCE($A311,""price"",EOMONTH(BL$278,0)),2,FALSE()),(SUMIFS(Extrato!$C:$C,Extrato!$A:$A,""&lt;=""&amp;HLOOKUP(BL$278,dds!$2:$4,3,FALSE()),Extrato!$B:$B,'Cadastro e Hi"&amp;"stórico'!$A311)-SUMIFS(Extrato!$H:$H,Extrato!$F:$F,""&lt;=""&amp;HLOOKUP(BL$278,dds!$2:$4,3,FALSE()),Extrato!$G:$G,'Cadastro e Histórico'!$A311))*BL148)))"),0.0)</f>
        <v>0</v>
      </c>
    </row>
    <row r="312" ht="14.25" customHeight="1">
      <c r="A312" s="450"/>
      <c r="B312" s="450"/>
      <c r="C312" s="440" t="str">
        <f t="shared" si="5"/>
        <v/>
      </c>
      <c r="D312" s="450"/>
      <c r="E312" s="448">
        <f>IFERROR(__xludf.DUMMYFUNCTION("ARRAYFORMULA(IF(OR($A312="""",$A312=0),0,IF(TODAY()&gt;EOMONTH(E$278,0),HLOOKUP(""Close"",GOOGLEFINANCE($A312,""price"",EOMONTH(E$278,0)),2,FALSE()),(SUMIFS(Extrato!$C:$C,Extrato!$A:$A,""&lt;=""&amp;HLOOKUP(E$278,dds!$2:$4,3,FALSE()),Extrato!$B:$B,'Cadastro e Histó"&amp;"rico'!$A312)-SUMIFS(Extrato!$H:$H,Extrato!$F:$F,""&lt;=""&amp;HLOOKUP(E$278,dds!$2:$4,3,FALSE()),Extrato!$G:$G,'Cadastro e Histórico'!$A312))*E149)))"),0.0)</f>
        <v>0</v>
      </c>
      <c r="F312" s="448">
        <f>IFERROR(__xludf.DUMMYFUNCTION("ARRAYFORMULA(IF(OR($A312="""",$A312=0),0,IF(TODAY()&gt;EOMONTH(F$278,0),HLOOKUP(""Close"",GOOGLEFINANCE($A312,""price"",EOMONTH(F$278,0)),2,FALSE()),(SUMIFS(Extrato!$C:$C,Extrato!$A:$A,""&lt;=""&amp;HLOOKUP(F$278,dds!$2:$4,3,FALSE()),Extrato!$B:$B,'Cadastro e Histó"&amp;"rico'!$A312)-SUMIFS(Extrato!$H:$H,Extrato!$F:$F,""&lt;=""&amp;HLOOKUP(F$278,dds!$2:$4,3,FALSE()),Extrato!$G:$G,'Cadastro e Histórico'!$A312))*F149)))"),0.0)</f>
        <v>0</v>
      </c>
      <c r="G312" s="448">
        <f>IFERROR(__xludf.DUMMYFUNCTION("ARRAYFORMULA(IF(OR($A312="""",$A312=0),0,IF(TODAY()&gt;EOMONTH(G$278,0),HLOOKUP(""Close"",GOOGLEFINANCE($A312,""price"",EOMONTH(G$278,0)),2,FALSE()),(SUMIFS(Extrato!$C:$C,Extrato!$A:$A,""&lt;=""&amp;HLOOKUP(G$278,dds!$2:$4,3,FALSE()),Extrato!$B:$B,'Cadastro e Histó"&amp;"rico'!$A312)-SUMIFS(Extrato!$H:$H,Extrato!$F:$F,""&lt;=""&amp;HLOOKUP(G$278,dds!$2:$4,3,FALSE()),Extrato!$G:$G,'Cadastro e Histórico'!$A312))*G149)))"),0.0)</f>
        <v>0</v>
      </c>
      <c r="H312" s="448">
        <f>IFERROR(__xludf.DUMMYFUNCTION("ARRAYFORMULA(IF(OR($A312="""",$A312=0),0,IF(TODAY()&gt;EOMONTH(H$278,0),HLOOKUP(""Close"",GOOGLEFINANCE($A312,""price"",EOMONTH(H$278,0)),2,FALSE()),(SUMIFS(Extrato!$C:$C,Extrato!$A:$A,""&lt;=""&amp;HLOOKUP(H$278,dds!$2:$4,3,FALSE()),Extrato!$B:$B,'Cadastro e Histó"&amp;"rico'!$A312)-SUMIFS(Extrato!$H:$H,Extrato!$F:$F,""&lt;=""&amp;HLOOKUP(H$278,dds!$2:$4,3,FALSE()),Extrato!$G:$G,'Cadastro e Histórico'!$A312))*H149)))"),0.0)</f>
        <v>0</v>
      </c>
      <c r="I312" s="448">
        <f>IFERROR(__xludf.DUMMYFUNCTION("ARRAYFORMULA(IF(OR($A312="""",$A312=0),0,IF(TODAY()&gt;EOMONTH(I$278,0),HLOOKUP(""Close"",GOOGLEFINANCE($A312,""price"",EOMONTH(I$278,0)),2,FALSE()),(SUMIFS(Extrato!$C:$C,Extrato!$A:$A,""&lt;=""&amp;HLOOKUP(I$278,dds!$2:$4,3,FALSE()),Extrato!$B:$B,'Cadastro e Histó"&amp;"rico'!$A312)-SUMIFS(Extrato!$H:$H,Extrato!$F:$F,""&lt;=""&amp;HLOOKUP(I$278,dds!$2:$4,3,FALSE()),Extrato!$G:$G,'Cadastro e Histórico'!$A312))*I149)))"),0.0)</f>
        <v>0</v>
      </c>
      <c r="J312" s="448">
        <f>IFERROR(__xludf.DUMMYFUNCTION("ARRAYFORMULA(IF(OR($A312="""",$A312=0),0,IF(TODAY()&gt;EOMONTH(J$278,0),HLOOKUP(""Close"",GOOGLEFINANCE($A312,""price"",EOMONTH(J$278,0)),2,FALSE()),(SUMIFS(Extrato!$C:$C,Extrato!$A:$A,""&lt;=""&amp;HLOOKUP(J$278,dds!$2:$4,3,FALSE()),Extrato!$B:$B,'Cadastro e Histó"&amp;"rico'!$A312)-SUMIFS(Extrato!$H:$H,Extrato!$F:$F,""&lt;=""&amp;HLOOKUP(J$278,dds!$2:$4,3,FALSE()),Extrato!$G:$G,'Cadastro e Histórico'!$A312))*J149)))"),0.0)</f>
        <v>0</v>
      </c>
      <c r="K312" s="448">
        <f>IFERROR(__xludf.DUMMYFUNCTION("ARRAYFORMULA(IF(OR($A312="""",$A312=0),0,IF(TODAY()&gt;EOMONTH(K$278,0),HLOOKUP(""Close"",GOOGLEFINANCE($A312,""price"",EOMONTH(K$278,0)),2,FALSE()),(SUMIFS(Extrato!$C:$C,Extrato!$A:$A,""&lt;=""&amp;HLOOKUP(K$278,dds!$2:$4,3,FALSE()),Extrato!$B:$B,'Cadastro e Histó"&amp;"rico'!$A312)-SUMIFS(Extrato!$H:$H,Extrato!$F:$F,""&lt;=""&amp;HLOOKUP(K$278,dds!$2:$4,3,FALSE()),Extrato!$G:$G,'Cadastro e Histórico'!$A312))*K149)))"),0.0)</f>
        <v>0</v>
      </c>
      <c r="L312" s="448">
        <f>IFERROR(__xludf.DUMMYFUNCTION("ARRAYFORMULA(IF(OR($A312="""",$A312=0),0,IF(TODAY()&gt;EOMONTH(L$278,0),HLOOKUP(""Close"",GOOGLEFINANCE($A312,""price"",EOMONTH(L$278,0)),2,FALSE()),(SUMIFS(Extrato!$C:$C,Extrato!$A:$A,""&lt;=""&amp;HLOOKUP(L$278,dds!$2:$4,3,FALSE()),Extrato!$B:$B,'Cadastro e Histó"&amp;"rico'!$A312)-SUMIFS(Extrato!$H:$H,Extrato!$F:$F,""&lt;=""&amp;HLOOKUP(L$278,dds!$2:$4,3,FALSE()),Extrato!$G:$G,'Cadastro e Histórico'!$A312))*L149)))"),0.0)</f>
        <v>0</v>
      </c>
      <c r="M312" s="448">
        <f>IFERROR(__xludf.DUMMYFUNCTION("ARRAYFORMULA(IF(OR($A312="""",$A312=0),0,IF(TODAY()&gt;EOMONTH(M$278,0),HLOOKUP(""Close"",GOOGLEFINANCE($A312,""price"",EOMONTH(M$278,0)),2,FALSE()),(SUMIFS(Extrato!$C:$C,Extrato!$A:$A,""&lt;=""&amp;HLOOKUP(M$278,dds!$2:$4,3,FALSE()),Extrato!$B:$B,'Cadastro e Histó"&amp;"rico'!$A312)-SUMIFS(Extrato!$H:$H,Extrato!$F:$F,""&lt;=""&amp;HLOOKUP(M$278,dds!$2:$4,3,FALSE()),Extrato!$G:$G,'Cadastro e Histórico'!$A312))*M149)))"),0.0)</f>
        <v>0</v>
      </c>
      <c r="N312" s="448">
        <f>IFERROR(__xludf.DUMMYFUNCTION("ARRAYFORMULA(IF(OR($A312="""",$A312=0),0,IF(TODAY()&gt;EOMONTH(N$278,0),HLOOKUP(""Close"",GOOGLEFINANCE($A312,""price"",EOMONTH(N$278,0)),2,FALSE()),(SUMIFS(Extrato!$C:$C,Extrato!$A:$A,""&lt;=""&amp;HLOOKUP(N$278,dds!$2:$4,3,FALSE()),Extrato!$B:$B,'Cadastro e Histó"&amp;"rico'!$A312)-SUMIFS(Extrato!$H:$H,Extrato!$F:$F,""&lt;=""&amp;HLOOKUP(N$278,dds!$2:$4,3,FALSE()),Extrato!$G:$G,'Cadastro e Histórico'!$A312))*N149)))"),0.0)</f>
        <v>0</v>
      </c>
      <c r="O312" s="448">
        <f>IFERROR(__xludf.DUMMYFUNCTION("ARRAYFORMULA(IF(OR($A312="""",$A312=0),0,IF(TODAY()&gt;EOMONTH(O$278,0),HLOOKUP(""Close"",GOOGLEFINANCE($A312,""price"",EOMONTH(O$278,0)),2,FALSE()),(SUMIFS(Extrato!$C:$C,Extrato!$A:$A,""&lt;=""&amp;HLOOKUP(O$278,dds!$2:$4,3,FALSE()),Extrato!$B:$B,'Cadastro e Histó"&amp;"rico'!$A312)-SUMIFS(Extrato!$H:$H,Extrato!$F:$F,""&lt;=""&amp;HLOOKUP(O$278,dds!$2:$4,3,FALSE()),Extrato!$G:$G,'Cadastro e Histórico'!$A312))*O149)))"),0.0)</f>
        <v>0</v>
      </c>
      <c r="P312" s="448">
        <f>IFERROR(__xludf.DUMMYFUNCTION("ARRAYFORMULA(IF(OR($A312="""",$A312=0),0,IF(TODAY()&gt;EOMONTH(P$278,0),HLOOKUP(""Close"",GOOGLEFINANCE($A312,""price"",EOMONTH(P$278,0)),2,FALSE()),(SUMIFS(Extrato!$C:$C,Extrato!$A:$A,""&lt;=""&amp;HLOOKUP(P$278,dds!$2:$4,3,FALSE()),Extrato!$B:$B,'Cadastro e Histó"&amp;"rico'!$A312)-SUMIFS(Extrato!$H:$H,Extrato!$F:$F,""&lt;=""&amp;HLOOKUP(P$278,dds!$2:$4,3,FALSE()),Extrato!$G:$G,'Cadastro e Histórico'!$A312))*P149)))"),0.0)</f>
        <v>0</v>
      </c>
      <c r="Q312" s="448">
        <f>IFERROR(__xludf.DUMMYFUNCTION("ARRAYFORMULA(IF(OR($A312="""",$A312=0),0,IF(TODAY()&gt;EOMONTH(Q$278,0),HLOOKUP(""Close"",GOOGLEFINANCE($A312,""price"",EOMONTH(Q$278,0)),2,FALSE()),(SUMIFS(Extrato!$C:$C,Extrato!$A:$A,""&lt;=""&amp;HLOOKUP(Q$278,dds!$2:$4,3,FALSE()),Extrato!$B:$B,'Cadastro e Histó"&amp;"rico'!$A312)-SUMIFS(Extrato!$H:$H,Extrato!$F:$F,""&lt;=""&amp;HLOOKUP(Q$278,dds!$2:$4,3,FALSE()),Extrato!$G:$G,'Cadastro e Histórico'!$A312))*Q149)))"),0.0)</f>
        <v>0</v>
      </c>
      <c r="R312" s="448">
        <f>IFERROR(__xludf.DUMMYFUNCTION("ARRAYFORMULA(IF(OR($A312="""",$A312=0),0,IF(TODAY()&gt;EOMONTH(R$278,0),HLOOKUP(""Close"",GOOGLEFINANCE($A312,""price"",EOMONTH(R$278,0)),2,FALSE()),(SUMIFS(Extrato!$C:$C,Extrato!$A:$A,""&lt;=""&amp;HLOOKUP(R$278,dds!$2:$4,3,FALSE()),Extrato!$B:$B,'Cadastro e Histó"&amp;"rico'!$A312)-SUMIFS(Extrato!$H:$H,Extrato!$F:$F,""&lt;=""&amp;HLOOKUP(R$278,dds!$2:$4,3,FALSE()),Extrato!$G:$G,'Cadastro e Histórico'!$A312))*R149)))"),0.0)</f>
        <v>0</v>
      </c>
      <c r="S312" s="448">
        <f>IFERROR(__xludf.DUMMYFUNCTION("ARRAYFORMULA(IF(OR($A312="""",$A312=0),0,IF(TODAY()&gt;EOMONTH(S$278,0),HLOOKUP(""Close"",GOOGLEFINANCE($A312,""price"",EOMONTH(S$278,0)),2,FALSE()),(SUMIFS(Extrato!$C:$C,Extrato!$A:$A,""&lt;=""&amp;HLOOKUP(S$278,dds!$2:$4,3,FALSE()),Extrato!$B:$B,'Cadastro e Histó"&amp;"rico'!$A312)-SUMIFS(Extrato!$H:$H,Extrato!$F:$F,""&lt;=""&amp;HLOOKUP(S$278,dds!$2:$4,3,FALSE()),Extrato!$G:$G,'Cadastro e Histórico'!$A312))*S149)))"),0.0)</f>
        <v>0</v>
      </c>
      <c r="T312" s="448">
        <f>IFERROR(__xludf.DUMMYFUNCTION("ARRAYFORMULA(IF(OR($A312="""",$A312=0),0,IF(TODAY()&gt;EOMONTH(T$278,0),HLOOKUP(""Close"",GOOGLEFINANCE($A312,""price"",EOMONTH(T$278,0)),2,FALSE()),(SUMIFS(Extrato!$C:$C,Extrato!$A:$A,""&lt;=""&amp;HLOOKUP(T$278,dds!$2:$4,3,FALSE()),Extrato!$B:$B,'Cadastro e Histó"&amp;"rico'!$A312)-SUMIFS(Extrato!$H:$H,Extrato!$F:$F,""&lt;=""&amp;HLOOKUP(T$278,dds!$2:$4,3,FALSE()),Extrato!$G:$G,'Cadastro e Histórico'!$A312))*T149)))"),0.0)</f>
        <v>0</v>
      </c>
      <c r="U312" s="448">
        <f>IFERROR(__xludf.DUMMYFUNCTION("ARRAYFORMULA(IF(OR($A312="""",$A312=0),0,IF(TODAY()&gt;EOMONTH(U$278,0),HLOOKUP(""Close"",GOOGLEFINANCE($A312,""price"",EOMONTH(U$278,0)),2,FALSE()),(SUMIFS(Extrato!$C:$C,Extrato!$A:$A,""&lt;=""&amp;HLOOKUP(U$278,dds!$2:$4,3,FALSE()),Extrato!$B:$B,'Cadastro e Histó"&amp;"rico'!$A312)-SUMIFS(Extrato!$H:$H,Extrato!$F:$F,""&lt;=""&amp;HLOOKUP(U$278,dds!$2:$4,3,FALSE()),Extrato!$G:$G,'Cadastro e Histórico'!$A312))*U149)))"),0.0)</f>
        <v>0</v>
      </c>
      <c r="V312" s="448">
        <f>IFERROR(__xludf.DUMMYFUNCTION("ARRAYFORMULA(IF(OR($A312="""",$A312=0),0,IF(TODAY()&gt;EOMONTH(V$278,0),HLOOKUP(""Close"",GOOGLEFINANCE($A312,""price"",EOMONTH(V$278,0)),2,FALSE()),(SUMIFS(Extrato!$C:$C,Extrato!$A:$A,""&lt;=""&amp;HLOOKUP(V$278,dds!$2:$4,3,FALSE()),Extrato!$B:$B,'Cadastro e Histó"&amp;"rico'!$A312)-SUMIFS(Extrato!$H:$H,Extrato!$F:$F,""&lt;=""&amp;HLOOKUP(V$278,dds!$2:$4,3,FALSE()),Extrato!$G:$G,'Cadastro e Histórico'!$A312))*V149)))"),0.0)</f>
        <v>0</v>
      </c>
      <c r="W312" s="448">
        <f>IFERROR(__xludf.DUMMYFUNCTION("ARRAYFORMULA(IF(OR($A312="""",$A312=0),0,IF(TODAY()&gt;EOMONTH(W$278,0),HLOOKUP(""Close"",GOOGLEFINANCE($A312,""price"",EOMONTH(W$278,0)),2,FALSE()),(SUMIFS(Extrato!$C:$C,Extrato!$A:$A,""&lt;=""&amp;HLOOKUP(W$278,dds!$2:$4,3,FALSE()),Extrato!$B:$B,'Cadastro e Histó"&amp;"rico'!$A312)-SUMIFS(Extrato!$H:$H,Extrato!$F:$F,""&lt;=""&amp;HLOOKUP(W$278,dds!$2:$4,3,FALSE()),Extrato!$G:$G,'Cadastro e Histórico'!$A312))*W149)))"),0.0)</f>
        <v>0</v>
      </c>
      <c r="X312" s="448">
        <f>IFERROR(__xludf.DUMMYFUNCTION("ARRAYFORMULA(IF(OR($A312="""",$A312=0),0,IF(TODAY()&gt;EOMONTH(X$278,0),HLOOKUP(""Close"",GOOGLEFINANCE($A312,""price"",EOMONTH(X$278,0)),2,FALSE()),(SUMIFS(Extrato!$C:$C,Extrato!$A:$A,""&lt;=""&amp;HLOOKUP(X$278,dds!$2:$4,3,FALSE()),Extrato!$B:$B,'Cadastro e Histó"&amp;"rico'!$A312)-SUMIFS(Extrato!$H:$H,Extrato!$F:$F,""&lt;=""&amp;HLOOKUP(X$278,dds!$2:$4,3,FALSE()),Extrato!$G:$G,'Cadastro e Histórico'!$A312))*X149)))"),0.0)</f>
        <v>0</v>
      </c>
      <c r="Y312" s="448">
        <f>IFERROR(__xludf.DUMMYFUNCTION("ARRAYFORMULA(IF(OR($A312="""",$A312=0),0,IF(TODAY()&gt;EOMONTH(Y$278,0),HLOOKUP(""Close"",GOOGLEFINANCE($A312,""price"",EOMONTH(Y$278,0)),2,FALSE()),(SUMIFS(Extrato!$C:$C,Extrato!$A:$A,""&lt;=""&amp;HLOOKUP(Y$278,dds!$2:$4,3,FALSE()),Extrato!$B:$B,'Cadastro e Histó"&amp;"rico'!$A312)-SUMIFS(Extrato!$H:$H,Extrato!$F:$F,""&lt;=""&amp;HLOOKUP(Y$278,dds!$2:$4,3,FALSE()),Extrato!$G:$G,'Cadastro e Histórico'!$A312))*Y149)))"),0.0)</f>
        <v>0</v>
      </c>
      <c r="Z312" s="448">
        <f>IFERROR(__xludf.DUMMYFUNCTION("ARRAYFORMULA(IF(OR($A312="""",$A312=0),0,IF(TODAY()&gt;EOMONTH(Z$278,0),HLOOKUP(""Close"",GOOGLEFINANCE($A312,""price"",EOMONTH(Z$278,0)),2,FALSE()),(SUMIFS(Extrato!$C:$C,Extrato!$A:$A,""&lt;=""&amp;HLOOKUP(Z$278,dds!$2:$4,3,FALSE()),Extrato!$B:$B,'Cadastro e Histó"&amp;"rico'!$A312)-SUMIFS(Extrato!$H:$H,Extrato!$F:$F,""&lt;=""&amp;HLOOKUP(Z$278,dds!$2:$4,3,FALSE()),Extrato!$G:$G,'Cadastro e Histórico'!$A312))*Z149)))"),0.0)</f>
        <v>0</v>
      </c>
      <c r="AA312" s="448">
        <f>IFERROR(__xludf.DUMMYFUNCTION("ARRAYFORMULA(IF(OR($A312="""",$A312=0),0,IF(TODAY()&gt;EOMONTH(AA$278,0),HLOOKUP(""Close"",GOOGLEFINANCE($A312,""price"",EOMONTH(AA$278,0)),2,FALSE()),(SUMIFS(Extrato!$C:$C,Extrato!$A:$A,""&lt;=""&amp;HLOOKUP(AA$278,dds!$2:$4,3,FALSE()),Extrato!$B:$B,'Cadastro e Hi"&amp;"stórico'!$A312)-SUMIFS(Extrato!$H:$H,Extrato!$F:$F,""&lt;=""&amp;HLOOKUP(AA$278,dds!$2:$4,3,FALSE()),Extrato!$G:$G,'Cadastro e Histórico'!$A312))*AA149)))"),0.0)</f>
        <v>0</v>
      </c>
      <c r="AB312" s="448">
        <f>IFERROR(__xludf.DUMMYFUNCTION("ARRAYFORMULA(IF(OR($A312="""",$A312=0),0,IF(TODAY()&gt;EOMONTH(AB$278,0),HLOOKUP(""Close"",GOOGLEFINANCE($A312,""price"",EOMONTH(AB$278,0)),2,FALSE()),(SUMIFS(Extrato!$C:$C,Extrato!$A:$A,""&lt;=""&amp;HLOOKUP(AB$278,dds!$2:$4,3,FALSE()),Extrato!$B:$B,'Cadastro e Hi"&amp;"stórico'!$A312)-SUMIFS(Extrato!$H:$H,Extrato!$F:$F,""&lt;=""&amp;HLOOKUP(AB$278,dds!$2:$4,3,FALSE()),Extrato!$G:$G,'Cadastro e Histórico'!$A312))*AB149)))"),0.0)</f>
        <v>0</v>
      </c>
      <c r="AC312" s="448">
        <f>IFERROR(__xludf.DUMMYFUNCTION("ARRAYFORMULA(IF(OR($A312="""",$A312=0),0,IF(TODAY()&gt;EOMONTH(AC$278,0),HLOOKUP(""Close"",GOOGLEFINANCE($A312,""price"",EOMONTH(AC$278,0)),2,FALSE()),(SUMIFS(Extrato!$C:$C,Extrato!$A:$A,""&lt;=""&amp;HLOOKUP(AC$278,dds!$2:$4,3,FALSE()),Extrato!$B:$B,'Cadastro e Hi"&amp;"stórico'!$A312)-SUMIFS(Extrato!$H:$H,Extrato!$F:$F,""&lt;=""&amp;HLOOKUP(AC$278,dds!$2:$4,3,FALSE()),Extrato!$G:$G,'Cadastro e Histórico'!$A312))*AC149)))"),0.0)</f>
        <v>0</v>
      </c>
      <c r="AD312" s="448">
        <f>IFERROR(__xludf.DUMMYFUNCTION("ARRAYFORMULA(IF(OR($A312="""",$A312=0),0,IF(TODAY()&gt;EOMONTH(AD$278,0),HLOOKUP(""Close"",GOOGLEFINANCE($A312,""price"",EOMONTH(AD$278,0)),2,FALSE()),(SUMIFS(Extrato!$C:$C,Extrato!$A:$A,""&lt;=""&amp;HLOOKUP(AD$278,dds!$2:$4,3,FALSE()),Extrato!$B:$B,'Cadastro e Hi"&amp;"stórico'!$A312)-SUMIFS(Extrato!$H:$H,Extrato!$F:$F,""&lt;=""&amp;HLOOKUP(AD$278,dds!$2:$4,3,FALSE()),Extrato!$G:$G,'Cadastro e Histórico'!$A312))*AD149)))"),0.0)</f>
        <v>0</v>
      </c>
      <c r="AE312" s="448">
        <f>IFERROR(__xludf.DUMMYFUNCTION("ARRAYFORMULA(IF(OR($A312="""",$A312=0),0,IF(TODAY()&gt;EOMONTH(AE$278,0),HLOOKUP(""Close"",GOOGLEFINANCE($A312,""price"",EOMONTH(AE$278,0)),2,FALSE()),(SUMIFS(Extrato!$C:$C,Extrato!$A:$A,""&lt;=""&amp;HLOOKUP(AE$278,dds!$2:$4,3,FALSE()),Extrato!$B:$B,'Cadastro e Hi"&amp;"stórico'!$A312)-SUMIFS(Extrato!$H:$H,Extrato!$F:$F,""&lt;=""&amp;HLOOKUP(AE$278,dds!$2:$4,3,FALSE()),Extrato!$G:$G,'Cadastro e Histórico'!$A312))*AE149)))"),0.0)</f>
        <v>0</v>
      </c>
      <c r="AF312" s="448">
        <f>IFERROR(__xludf.DUMMYFUNCTION("ARRAYFORMULA(IF(OR($A312="""",$A312=0),0,IF(TODAY()&gt;EOMONTH(AF$278,0),HLOOKUP(""Close"",GOOGLEFINANCE($A312,""price"",EOMONTH(AF$278,0)),2,FALSE()),(SUMIFS(Extrato!$C:$C,Extrato!$A:$A,""&lt;=""&amp;HLOOKUP(AF$278,dds!$2:$4,3,FALSE()),Extrato!$B:$B,'Cadastro e Hi"&amp;"stórico'!$A312)-SUMIFS(Extrato!$H:$H,Extrato!$F:$F,""&lt;=""&amp;HLOOKUP(AF$278,dds!$2:$4,3,FALSE()),Extrato!$G:$G,'Cadastro e Histórico'!$A312))*AF149)))"),0.0)</f>
        <v>0</v>
      </c>
      <c r="AG312" s="448">
        <f>IFERROR(__xludf.DUMMYFUNCTION("ARRAYFORMULA(IF(OR($A312="""",$A312=0),0,IF(TODAY()&gt;EOMONTH(AG$278,0),HLOOKUP(""Close"",GOOGLEFINANCE($A312,""price"",EOMONTH(AG$278,0)),2,FALSE()),(SUMIFS(Extrato!$C:$C,Extrato!$A:$A,""&lt;=""&amp;HLOOKUP(AG$278,dds!$2:$4,3,FALSE()),Extrato!$B:$B,'Cadastro e Hi"&amp;"stórico'!$A312)-SUMIFS(Extrato!$H:$H,Extrato!$F:$F,""&lt;=""&amp;HLOOKUP(AG$278,dds!$2:$4,3,FALSE()),Extrato!$G:$G,'Cadastro e Histórico'!$A312))*AG149)))"),0.0)</f>
        <v>0</v>
      </c>
      <c r="AH312" s="448">
        <f>IFERROR(__xludf.DUMMYFUNCTION("ARRAYFORMULA(IF(OR($A312="""",$A312=0),0,IF(TODAY()&gt;EOMONTH(AH$278,0),HLOOKUP(""Close"",GOOGLEFINANCE($A312,""price"",EOMONTH(AH$278,0)),2,FALSE()),(SUMIFS(Extrato!$C:$C,Extrato!$A:$A,""&lt;=""&amp;HLOOKUP(AH$278,dds!$2:$4,3,FALSE()),Extrato!$B:$B,'Cadastro e Hi"&amp;"stórico'!$A312)-SUMIFS(Extrato!$H:$H,Extrato!$F:$F,""&lt;=""&amp;HLOOKUP(AH$278,dds!$2:$4,3,FALSE()),Extrato!$G:$G,'Cadastro e Histórico'!$A312))*AH149)))"),0.0)</f>
        <v>0</v>
      </c>
      <c r="AI312" s="448">
        <f>IFERROR(__xludf.DUMMYFUNCTION("ARRAYFORMULA(IF(OR($A312="""",$A312=0),0,IF(TODAY()&gt;EOMONTH(AI$278,0),HLOOKUP(""Close"",GOOGLEFINANCE($A312,""price"",EOMONTH(AI$278,0)),2,FALSE()),(SUMIFS(Extrato!$C:$C,Extrato!$A:$A,""&lt;=""&amp;HLOOKUP(AI$278,dds!$2:$4,3,FALSE()),Extrato!$B:$B,'Cadastro e Hi"&amp;"stórico'!$A312)-SUMIFS(Extrato!$H:$H,Extrato!$F:$F,""&lt;=""&amp;HLOOKUP(AI$278,dds!$2:$4,3,FALSE()),Extrato!$G:$G,'Cadastro e Histórico'!$A312))*AI149)))"),0.0)</f>
        <v>0</v>
      </c>
      <c r="AJ312" s="448">
        <f>IFERROR(__xludf.DUMMYFUNCTION("ARRAYFORMULA(IF(OR($A312="""",$A312=0),0,IF(TODAY()&gt;EOMONTH(AJ$278,0),HLOOKUP(""Close"",GOOGLEFINANCE($A312,""price"",EOMONTH(AJ$278,0)),2,FALSE()),(SUMIFS(Extrato!$C:$C,Extrato!$A:$A,""&lt;=""&amp;HLOOKUP(AJ$278,dds!$2:$4,3,FALSE()),Extrato!$B:$B,'Cadastro e Hi"&amp;"stórico'!$A312)-SUMIFS(Extrato!$H:$H,Extrato!$F:$F,""&lt;=""&amp;HLOOKUP(AJ$278,dds!$2:$4,3,FALSE()),Extrato!$G:$G,'Cadastro e Histórico'!$A312))*AJ149)))"),0.0)</f>
        <v>0</v>
      </c>
      <c r="AK312" s="448">
        <f>IFERROR(__xludf.DUMMYFUNCTION("ARRAYFORMULA(IF(OR($A312="""",$A312=0),0,IF(TODAY()&gt;EOMONTH(AK$278,0),HLOOKUP(""Close"",GOOGLEFINANCE($A312,""price"",EOMONTH(AK$278,0)),2,FALSE()),(SUMIFS(Extrato!$C:$C,Extrato!$A:$A,""&lt;=""&amp;HLOOKUP(AK$278,dds!$2:$4,3,FALSE()),Extrato!$B:$B,'Cadastro e Hi"&amp;"stórico'!$A312)-SUMIFS(Extrato!$H:$H,Extrato!$F:$F,""&lt;=""&amp;HLOOKUP(AK$278,dds!$2:$4,3,FALSE()),Extrato!$G:$G,'Cadastro e Histórico'!$A312))*AK149)))"),0.0)</f>
        <v>0</v>
      </c>
      <c r="AL312" s="448">
        <f>IFERROR(__xludf.DUMMYFUNCTION("ARRAYFORMULA(IF(OR($A312="""",$A312=0),0,IF(TODAY()&gt;EOMONTH(AL$278,0),HLOOKUP(""Close"",GOOGLEFINANCE($A312,""price"",EOMONTH(AL$278,0)),2,FALSE()),(SUMIFS(Extrato!$C:$C,Extrato!$A:$A,""&lt;=""&amp;HLOOKUP(AL$278,dds!$2:$4,3,FALSE()),Extrato!$B:$B,'Cadastro e Hi"&amp;"stórico'!$A312)-SUMIFS(Extrato!$H:$H,Extrato!$F:$F,""&lt;=""&amp;HLOOKUP(AL$278,dds!$2:$4,3,FALSE()),Extrato!$G:$G,'Cadastro e Histórico'!$A312))*AL149)))"),0.0)</f>
        <v>0</v>
      </c>
      <c r="AM312" s="448">
        <f>IFERROR(__xludf.DUMMYFUNCTION("ARRAYFORMULA(IF(OR($A312="""",$A312=0),0,IF(TODAY()&gt;EOMONTH(AM$278,0),HLOOKUP(""Close"",GOOGLEFINANCE($A312,""price"",EOMONTH(AM$278,0)),2,FALSE()),(SUMIFS(Extrato!$C:$C,Extrato!$A:$A,""&lt;=""&amp;HLOOKUP(AM$278,dds!$2:$4,3,FALSE()),Extrato!$B:$B,'Cadastro e Hi"&amp;"stórico'!$A312)-SUMIFS(Extrato!$H:$H,Extrato!$F:$F,""&lt;=""&amp;HLOOKUP(AM$278,dds!$2:$4,3,FALSE()),Extrato!$G:$G,'Cadastro e Histórico'!$A312))*AM149)))"),0.0)</f>
        <v>0</v>
      </c>
      <c r="AN312" s="448">
        <f>IFERROR(__xludf.DUMMYFUNCTION("ARRAYFORMULA(IF(OR($A312="""",$A312=0),0,IF(TODAY()&gt;EOMONTH(AN$278,0),HLOOKUP(""Close"",GOOGLEFINANCE($A312,""price"",EOMONTH(AN$278,0)),2,FALSE()),(SUMIFS(Extrato!$C:$C,Extrato!$A:$A,""&lt;=""&amp;HLOOKUP(AN$278,dds!$2:$4,3,FALSE()),Extrato!$B:$B,'Cadastro e Hi"&amp;"stórico'!$A312)-SUMIFS(Extrato!$H:$H,Extrato!$F:$F,""&lt;=""&amp;HLOOKUP(AN$278,dds!$2:$4,3,FALSE()),Extrato!$G:$G,'Cadastro e Histórico'!$A312))*AN149)))"),0.0)</f>
        <v>0</v>
      </c>
      <c r="AO312" s="448">
        <f>IFERROR(__xludf.DUMMYFUNCTION("ARRAYFORMULA(IF(OR($A312="""",$A312=0),0,IF(TODAY()&gt;EOMONTH(AO$278,0),HLOOKUP(""Close"",GOOGLEFINANCE($A312,""price"",EOMONTH(AO$278,0)),2,FALSE()),(SUMIFS(Extrato!$C:$C,Extrato!$A:$A,""&lt;=""&amp;HLOOKUP(AO$278,dds!$2:$4,3,FALSE()),Extrato!$B:$B,'Cadastro e Hi"&amp;"stórico'!$A312)-SUMIFS(Extrato!$H:$H,Extrato!$F:$F,""&lt;=""&amp;HLOOKUP(AO$278,dds!$2:$4,3,FALSE()),Extrato!$G:$G,'Cadastro e Histórico'!$A312))*AO149)))"),0.0)</f>
        <v>0</v>
      </c>
      <c r="AP312" s="448">
        <f>IFERROR(__xludf.DUMMYFUNCTION("ARRAYFORMULA(IF(OR($A312="""",$A312=0),0,IF(TODAY()&gt;EOMONTH(AP$278,0),HLOOKUP(""Close"",GOOGLEFINANCE($A312,""price"",EOMONTH(AP$278,0)),2,FALSE()),(SUMIFS(Extrato!$C:$C,Extrato!$A:$A,""&lt;=""&amp;HLOOKUP(AP$278,dds!$2:$4,3,FALSE()),Extrato!$B:$B,'Cadastro e Hi"&amp;"stórico'!$A312)-SUMIFS(Extrato!$H:$H,Extrato!$F:$F,""&lt;=""&amp;HLOOKUP(AP$278,dds!$2:$4,3,FALSE()),Extrato!$G:$G,'Cadastro e Histórico'!$A312))*AP149)))"),0.0)</f>
        <v>0</v>
      </c>
      <c r="AQ312" s="448">
        <f>IFERROR(__xludf.DUMMYFUNCTION("ARRAYFORMULA(IF(OR($A312="""",$A312=0),0,IF(TODAY()&gt;EOMONTH(AQ$278,0),HLOOKUP(""Close"",GOOGLEFINANCE($A312,""price"",EOMONTH(AQ$278,0)),2,FALSE()),(SUMIFS(Extrato!$C:$C,Extrato!$A:$A,""&lt;=""&amp;HLOOKUP(AQ$278,dds!$2:$4,3,FALSE()),Extrato!$B:$B,'Cadastro e Hi"&amp;"stórico'!$A312)-SUMIFS(Extrato!$H:$H,Extrato!$F:$F,""&lt;=""&amp;HLOOKUP(AQ$278,dds!$2:$4,3,FALSE()),Extrato!$G:$G,'Cadastro e Histórico'!$A312))*AQ149)))"),0.0)</f>
        <v>0</v>
      </c>
      <c r="AR312" s="448">
        <f>IFERROR(__xludf.DUMMYFUNCTION("ARRAYFORMULA(IF(OR($A312="""",$A312=0),0,IF(TODAY()&gt;EOMONTH(AR$278,0),HLOOKUP(""Close"",GOOGLEFINANCE($A312,""price"",EOMONTH(AR$278,0)),2,FALSE()),(SUMIFS(Extrato!$C:$C,Extrato!$A:$A,""&lt;=""&amp;HLOOKUP(AR$278,dds!$2:$4,3,FALSE()),Extrato!$B:$B,'Cadastro e Hi"&amp;"stórico'!$A312)-SUMIFS(Extrato!$H:$H,Extrato!$F:$F,""&lt;=""&amp;HLOOKUP(AR$278,dds!$2:$4,3,FALSE()),Extrato!$G:$G,'Cadastro e Histórico'!$A312))*AR149)))"),0.0)</f>
        <v>0</v>
      </c>
      <c r="AS312" s="448">
        <f>IFERROR(__xludf.DUMMYFUNCTION("ARRAYFORMULA(IF(OR($A312="""",$A312=0),0,IF(TODAY()&gt;EOMONTH(AS$278,0),HLOOKUP(""Close"",GOOGLEFINANCE($A312,""price"",EOMONTH(AS$278,0)),2,FALSE()),(SUMIFS(Extrato!$C:$C,Extrato!$A:$A,""&lt;=""&amp;HLOOKUP(AS$278,dds!$2:$4,3,FALSE()),Extrato!$B:$B,'Cadastro e Hi"&amp;"stórico'!$A312)-SUMIFS(Extrato!$H:$H,Extrato!$F:$F,""&lt;=""&amp;HLOOKUP(AS$278,dds!$2:$4,3,FALSE()),Extrato!$G:$G,'Cadastro e Histórico'!$A312))*AS149)))"),0.0)</f>
        <v>0</v>
      </c>
      <c r="AT312" s="448">
        <f>IFERROR(__xludf.DUMMYFUNCTION("ARRAYFORMULA(IF(OR($A312="""",$A312=0),0,IF(TODAY()&gt;EOMONTH(AT$278,0),HLOOKUP(""Close"",GOOGLEFINANCE($A312,""price"",EOMONTH(AT$278,0)),2,FALSE()),(SUMIFS(Extrato!$C:$C,Extrato!$A:$A,""&lt;=""&amp;HLOOKUP(AT$278,dds!$2:$4,3,FALSE()),Extrato!$B:$B,'Cadastro e Hi"&amp;"stórico'!$A312)-SUMIFS(Extrato!$H:$H,Extrato!$F:$F,""&lt;=""&amp;HLOOKUP(AT$278,dds!$2:$4,3,FALSE()),Extrato!$G:$G,'Cadastro e Histórico'!$A312))*AT149)))"),0.0)</f>
        <v>0</v>
      </c>
      <c r="AU312" s="448">
        <f>IFERROR(__xludf.DUMMYFUNCTION("ARRAYFORMULA(IF(OR($A312="""",$A312=0),0,IF(TODAY()&gt;EOMONTH(AU$278,0),HLOOKUP(""Close"",GOOGLEFINANCE($A312,""price"",EOMONTH(AU$278,0)),2,FALSE()),(SUMIFS(Extrato!$C:$C,Extrato!$A:$A,""&lt;=""&amp;HLOOKUP(AU$278,dds!$2:$4,3,FALSE()),Extrato!$B:$B,'Cadastro e Hi"&amp;"stórico'!$A312)-SUMIFS(Extrato!$H:$H,Extrato!$F:$F,""&lt;=""&amp;HLOOKUP(AU$278,dds!$2:$4,3,FALSE()),Extrato!$G:$G,'Cadastro e Histórico'!$A312))*AU149)))"),0.0)</f>
        <v>0</v>
      </c>
      <c r="AV312" s="448">
        <f>IFERROR(__xludf.DUMMYFUNCTION("ARRAYFORMULA(IF(OR($A312="""",$A312=0),0,IF(TODAY()&gt;EOMONTH(AV$278,0),HLOOKUP(""Close"",GOOGLEFINANCE($A312,""price"",EOMONTH(AV$278,0)),2,FALSE()),(SUMIFS(Extrato!$C:$C,Extrato!$A:$A,""&lt;=""&amp;HLOOKUP(AV$278,dds!$2:$4,3,FALSE()),Extrato!$B:$B,'Cadastro e Hi"&amp;"stórico'!$A312)-SUMIFS(Extrato!$H:$H,Extrato!$F:$F,""&lt;=""&amp;HLOOKUP(AV$278,dds!$2:$4,3,FALSE()),Extrato!$G:$G,'Cadastro e Histórico'!$A312))*AV149)))"),0.0)</f>
        <v>0</v>
      </c>
      <c r="AW312" s="448">
        <f>IFERROR(__xludf.DUMMYFUNCTION("ARRAYFORMULA(IF(OR($A312="""",$A312=0),0,IF(TODAY()&gt;EOMONTH(AW$278,0),HLOOKUP(""Close"",GOOGLEFINANCE($A312,""price"",EOMONTH(AW$278,0)),2,FALSE()),(SUMIFS(Extrato!$C:$C,Extrato!$A:$A,""&lt;=""&amp;HLOOKUP(AW$278,dds!$2:$4,3,FALSE()),Extrato!$B:$B,'Cadastro e Hi"&amp;"stórico'!$A312)-SUMIFS(Extrato!$H:$H,Extrato!$F:$F,""&lt;=""&amp;HLOOKUP(AW$278,dds!$2:$4,3,FALSE()),Extrato!$G:$G,'Cadastro e Histórico'!$A312))*AW149)))"),0.0)</f>
        <v>0</v>
      </c>
      <c r="AX312" s="448">
        <f>IFERROR(__xludf.DUMMYFUNCTION("ARRAYFORMULA(IF(OR($A312="""",$A312=0),0,IF(TODAY()&gt;EOMONTH(AX$278,0),HLOOKUP(""Close"",GOOGLEFINANCE($A312,""price"",EOMONTH(AX$278,0)),2,FALSE()),(SUMIFS(Extrato!$C:$C,Extrato!$A:$A,""&lt;=""&amp;HLOOKUP(AX$278,dds!$2:$4,3,FALSE()),Extrato!$B:$B,'Cadastro e Hi"&amp;"stórico'!$A312)-SUMIFS(Extrato!$H:$H,Extrato!$F:$F,""&lt;=""&amp;HLOOKUP(AX$278,dds!$2:$4,3,FALSE()),Extrato!$G:$G,'Cadastro e Histórico'!$A312))*AX149)))"),0.0)</f>
        <v>0</v>
      </c>
      <c r="AY312" s="448">
        <f>IFERROR(__xludf.DUMMYFUNCTION("ARRAYFORMULA(IF(OR($A312="""",$A312=0),0,IF(TODAY()&gt;EOMONTH(AY$278,0),HLOOKUP(""Close"",GOOGLEFINANCE($A312,""price"",EOMONTH(AY$278,0)),2,FALSE()),(SUMIFS(Extrato!$C:$C,Extrato!$A:$A,""&lt;=""&amp;HLOOKUP(AY$278,dds!$2:$4,3,FALSE()),Extrato!$B:$B,'Cadastro e Hi"&amp;"stórico'!$A312)-SUMIFS(Extrato!$H:$H,Extrato!$F:$F,""&lt;=""&amp;HLOOKUP(AY$278,dds!$2:$4,3,FALSE()),Extrato!$G:$G,'Cadastro e Histórico'!$A312))*AY149)))"),0.0)</f>
        <v>0</v>
      </c>
      <c r="AZ312" s="448">
        <f>IFERROR(__xludf.DUMMYFUNCTION("ARRAYFORMULA(IF(OR($A312="""",$A312=0),0,IF(TODAY()&gt;EOMONTH(AZ$278,0),HLOOKUP(""Close"",GOOGLEFINANCE($A312,""price"",EOMONTH(AZ$278,0)),2,FALSE()),(SUMIFS(Extrato!$C:$C,Extrato!$A:$A,""&lt;=""&amp;HLOOKUP(AZ$278,dds!$2:$4,3,FALSE()),Extrato!$B:$B,'Cadastro e Hi"&amp;"stórico'!$A312)-SUMIFS(Extrato!$H:$H,Extrato!$F:$F,""&lt;=""&amp;HLOOKUP(AZ$278,dds!$2:$4,3,FALSE()),Extrato!$G:$G,'Cadastro e Histórico'!$A312))*AZ149)))"),0.0)</f>
        <v>0</v>
      </c>
      <c r="BA312" s="448">
        <f>IFERROR(__xludf.DUMMYFUNCTION("ARRAYFORMULA(IF(OR($A312="""",$A312=0),0,IF(TODAY()&gt;EOMONTH(BA$278,0),HLOOKUP(""Close"",GOOGLEFINANCE($A312,""price"",EOMONTH(BA$278,0)),2,FALSE()),(SUMIFS(Extrato!$C:$C,Extrato!$A:$A,""&lt;=""&amp;HLOOKUP(BA$278,dds!$2:$4,3,FALSE()),Extrato!$B:$B,'Cadastro e Hi"&amp;"stórico'!$A312)-SUMIFS(Extrato!$H:$H,Extrato!$F:$F,""&lt;=""&amp;HLOOKUP(BA$278,dds!$2:$4,3,FALSE()),Extrato!$G:$G,'Cadastro e Histórico'!$A312))*BA149)))"),0.0)</f>
        <v>0</v>
      </c>
      <c r="BB312" s="448">
        <f>IFERROR(__xludf.DUMMYFUNCTION("ARRAYFORMULA(IF(OR($A312="""",$A312=0),0,IF(TODAY()&gt;EOMONTH(BB$278,0),HLOOKUP(""Close"",GOOGLEFINANCE($A312,""price"",EOMONTH(BB$278,0)),2,FALSE()),(SUMIFS(Extrato!$C:$C,Extrato!$A:$A,""&lt;=""&amp;HLOOKUP(BB$278,dds!$2:$4,3,FALSE()),Extrato!$B:$B,'Cadastro e Hi"&amp;"stórico'!$A312)-SUMIFS(Extrato!$H:$H,Extrato!$F:$F,""&lt;=""&amp;HLOOKUP(BB$278,dds!$2:$4,3,FALSE()),Extrato!$G:$G,'Cadastro e Histórico'!$A312))*BB149)))"),0.0)</f>
        <v>0</v>
      </c>
      <c r="BC312" s="448">
        <f>IFERROR(__xludf.DUMMYFUNCTION("ARRAYFORMULA(IF(OR($A312="""",$A312=0),0,IF(TODAY()&gt;EOMONTH(BC$278,0),HLOOKUP(""Close"",GOOGLEFINANCE($A312,""price"",EOMONTH(BC$278,0)),2,FALSE()),(SUMIFS(Extrato!$C:$C,Extrato!$A:$A,""&lt;=""&amp;HLOOKUP(BC$278,dds!$2:$4,3,FALSE()),Extrato!$B:$B,'Cadastro e Hi"&amp;"stórico'!$A312)-SUMIFS(Extrato!$H:$H,Extrato!$F:$F,""&lt;=""&amp;HLOOKUP(BC$278,dds!$2:$4,3,FALSE()),Extrato!$G:$G,'Cadastro e Histórico'!$A312))*BC149)))"),0.0)</f>
        <v>0</v>
      </c>
      <c r="BD312" s="448">
        <f>IFERROR(__xludf.DUMMYFUNCTION("ARRAYFORMULA(IF(OR($A312="""",$A312=0),0,IF(TODAY()&gt;EOMONTH(BD$278,0),HLOOKUP(""Close"",GOOGLEFINANCE($A312,""price"",EOMONTH(BD$278,0)),2,FALSE()),(SUMIFS(Extrato!$C:$C,Extrato!$A:$A,""&lt;=""&amp;HLOOKUP(BD$278,dds!$2:$4,3,FALSE()),Extrato!$B:$B,'Cadastro e Hi"&amp;"stórico'!$A312)-SUMIFS(Extrato!$H:$H,Extrato!$F:$F,""&lt;=""&amp;HLOOKUP(BD$278,dds!$2:$4,3,FALSE()),Extrato!$G:$G,'Cadastro e Histórico'!$A312))*BD149)))"),0.0)</f>
        <v>0</v>
      </c>
      <c r="BE312" s="448">
        <f>IFERROR(__xludf.DUMMYFUNCTION("ARRAYFORMULA(IF(OR($A312="""",$A312=0),0,IF(TODAY()&gt;EOMONTH(BE$278,0),HLOOKUP(""Close"",GOOGLEFINANCE($A312,""price"",EOMONTH(BE$278,0)),2,FALSE()),(SUMIFS(Extrato!$C:$C,Extrato!$A:$A,""&lt;=""&amp;HLOOKUP(BE$278,dds!$2:$4,3,FALSE()),Extrato!$B:$B,'Cadastro e Hi"&amp;"stórico'!$A312)-SUMIFS(Extrato!$H:$H,Extrato!$F:$F,""&lt;=""&amp;HLOOKUP(BE$278,dds!$2:$4,3,FALSE()),Extrato!$G:$G,'Cadastro e Histórico'!$A312))*BE149)))"),0.0)</f>
        <v>0</v>
      </c>
      <c r="BF312" s="448">
        <f>IFERROR(__xludf.DUMMYFUNCTION("ARRAYFORMULA(IF(OR($A312="""",$A312=0),0,IF(TODAY()&gt;EOMONTH(BF$278,0),HLOOKUP(""Close"",GOOGLEFINANCE($A312,""price"",EOMONTH(BF$278,0)),2,FALSE()),(SUMIFS(Extrato!$C:$C,Extrato!$A:$A,""&lt;=""&amp;HLOOKUP(BF$278,dds!$2:$4,3,FALSE()),Extrato!$B:$B,'Cadastro e Hi"&amp;"stórico'!$A312)-SUMIFS(Extrato!$H:$H,Extrato!$F:$F,""&lt;=""&amp;HLOOKUP(BF$278,dds!$2:$4,3,FALSE()),Extrato!$G:$G,'Cadastro e Histórico'!$A312))*BF149)))"),0.0)</f>
        <v>0</v>
      </c>
      <c r="BG312" s="448">
        <f>IFERROR(__xludf.DUMMYFUNCTION("ARRAYFORMULA(IF(OR($A312="""",$A312=0),0,IF(TODAY()&gt;EOMONTH(BG$278,0),HLOOKUP(""Close"",GOOGLEFINANCE($A312,""price"",EOMONTH(BG$278,0)),2,FALSE()),(SUMIFS(Extrato!$C:$C,Extrato!$A:$A,""&lt;=""&amp;HLOOKUP(BG$278,dds!$2:$4,3,FALSE()),Extrato!$B:$B,'Cadastro e Hi"&amp;"stórico'!$A312)-SUMIFS(Extrato!$H:$H,Extrato!$F:$F,""&lt;=""&amp;HLOOKUP(BG$278,dds!$2:$4,3,FALSE()),Extrato!$G:$G,'Cadastro e Histórico'!$A312))*BG149)))"),0.0)</f>
        <v>0</v>
      </c>
      <c r="BH312" s="448">
        <f>IFERROR(__xludf.DUMMYFUNCTION("ARRAYFORMULA(IF(OR($A312="""",$A312=0),0,IF(TODAY()&gt;EOMONTH(BH$278,0),HLOOKUP(""Close"",GOOGLEFINANCE($A312,""price"",EOMONTH(BH$278,0)),2,FALSE()),(SUMIFS(Extrato!$C:$C,Extrato!$A:$A,""&lt;=""&amp;HLOOKUP(BH$278,dds!$2:$4,3,FALSE()),Extrato!$B:$B,'Cadastro e Hi"&amp;"stórico'!$A312)-SUMIFS(Extrato!$H:$H,Extrato!$F:$F,""&lt;=""&amp;HLOOKUP(BH$278,dds!$2:$4,3,FALSE()),Extrato!$G:$G,'Cadastro e Histórico'!$A312))*BH149)))"),0.0)</f>
        <v>0</v>
      </c>
      <c r="BI312" s="448">
        <f>IFERROR(__xludf.DUMMYFUNCTION("ARRAYFORMULA(IF(OR($A312="""",$A312=0),0,IF(TODAY()&gt;EOMONTH(BI$278,0),HLOOKUP(""Close"",GOOGLEFINANCE($A312,""price"",EOMONTH(BI$278,0)),2,FALSE()),(SUMIFS(Extrato!$C:$C,Extrato!$A:$A,""&lt;=""&amp;HLOOKUP(BI$278,dds!$2:$4,3,FALSE()),Extrato!$B:$B,'Cadastro e Hi"&amp;"stórico'!$A312)-SUMIFS(Extrato!$H:$H,Extrato!$F:$F,""&lt;=""&amp;HLOOKUP(BI$278,dds!$2:$4,3,FALSE()),Extrato!$G:$G,'Cadastro e Histórico'!$A312))*BI149)))"),0.0)</f>
        <v>0</v>
      </c>
      <c r="BJ312" s="448">
        <f>IFERROR(__xludf.DUMMYFUNCTION("ARRAYFORMULA(IF(OR($A312="""",$A312=0),0,IF(TODAY()&gt;EOMONTH(BJ$278,0),HLOOKUP(""Close"",GOOGLEFINANCE($A312,""price"",EOMONTH(BJ$278,0)),2,FALSE()),(SUMIFS(Extrato!$C:$C,Extrato!$A:$A,""&lt;=""&amp;HLOOKUP(BJ$278,dds!$2:$4,3,FALSE()),Extrato!$B:$B,'Cadastro e Hi"&amp;"stórico'!$A312)-SUMIFS(Extrato!$H:$H,Extrato!$F:$F,""&lt;=""&amp;HLOOKUP(BJ$278,dds!$2:$4,3,FALSE()),Extrato!$G:$G,'Cadastro e Histórico'!$A312))*BJ149)))"),0.0)</f>
        <v>0</v>
      </c>
      <c r="BK312" s="448">
        <f>IFERROR(__xludf.DUMMYFUNCTION("ARRAYFORMULA(IF(OR($A312="""",$A312=0),0,IF(TODAY()&gt;EOMONTH(BK$278,0),HLOOKUP(""Close"",GOOGLEFINANCE($A312,""price"",EOMONTH(BK$278,0)),2,FALSE()),(SUMIFS(Extrato!$C:$C,Extrato!$A:$A,""&lt;=""&amp;HLOOKUP(BK$278,dds!$2:$4,3,FALSE()),Extrato!$B:$B,'Cadastro e Hi"&amp;"stórico'!$A312)-SUMIFS(Extrato!$H:$H,Extrato!$F:$F,""&lt;=""&amp;HLOOKUP(BK$278,dds!$2:$4,3,FALSE()),Extrato!$G:$G,'Cadastro e Histórico'!$A312))*BK149)))"),0.0)</f>
        <v>0</v>
      </c>
      <c r="BL312" s="448">
        <f>IFERROR(__xludf.DUMMYFUNCTION("ARRAYFORMULA(IF(OR($A312="""",$A312=0),0,IF(TODAY()&gt;EOMONTH(BL$278,0),HLOOKUP(""Close"",GOOGLEFINANCE($A312,""price"",EOMONTH(BL$278,0)),2,FALSE()),(SUMIFS(Extrato!$C:$C,Extrato!$A:$A,""&lt;=""&amp;HLOOKUP(BL$278,dds!$2:$4,3,FALSE()),Extrato!$B:$B,'Cadastro e Hi"&amp;"stórico'!$A312)-SUMIFS(Extrato!$H:$H,Extrato!$F:$F,""&lt;=""&amp;HLOOKUP(BL$278,dds!$2:$4,3,FALSE()),Extrato!$G:$G,'Cadastro e Histórico'!$A312))*BL149)))"),0.0)</f>
        <v>0</v>
      </c>
    </row>
    <row r="313" ht="14.25" customHeight="1">
      <c r="A313" s="450"/>
      <c r="B313" s="450"/>
      <c r="C313" s="440" t="str">
        <f t="shared" si="5"/>
        <v/>
      </c>
      <c r="D313" s="450"/>
      <c r="E313" s="448">
        <f>IFERROR(__xludf.DUMMYFUNCTION("ARRAYFORMULA(IF(OR($A313="""",$A313=0),0,IF(TODAY()&gt;EOMONTH(E$278,0),HLOOKUP(""Close"",GOOGLEFINANCE($A313,""price"",EOMONTH(E$278,0)),2,FALSE()),(SUMIFS(Extrato!$C:$C,Extrato!$A:$A,""&lt;=""&amp;HLOOKUP(E$278,dds!$2:$4,3,FALSE()),Extrato!$B:$B,'Cadastro e Histó"&amp;"rico'!$A313)-SUMIFS(Extrato!$H:$H,Extrato!$F:$F,""&lt;=""&amp;HLOOKUP(E$278,dds!$2:$4,3,FALSE()),Extrato!$G:$G,'Cadastro e Histórico'!$A313))*E150)))"),0.0)</f>
        <v>0</v>
      </c>
      <c r="F313" s="448">
        <f>IFERROR(__xludf.DUMMYFUNCTION("ARRAYFORMULA(IF(OR($A313="""",$A313=0),0,IF(TODAY()&gt;EOMONTH(F$278,0),HLOOKUP(""Close"",GOOGLEFINANCE($A313,""price"",EOMONTH(F$278,0)),2,FALSE()),(SUMIFS(Extrato!$C:$C,Extrato!$A:$A,""&lt;=""&amp;HLOOKUP(F$278,dds!$2:$4,3,FALSE()),Extrato!$B:$B,'Cadastro e Histó"&amp;"rico'!$A313)-SUMIFS(Extrato!$H:$H,Extrato!$F:$F,""&lt;=""&amp;HLOOKUP(F$278,dds!$2:$4,3,FALSE()),Extrato!$G:$G,'Cadastro e Histórico'!$A313))*F150)))"),0.0)</f>
        <v>0</v>
      </c>
      <c r="G313" s="448">
        <f>IFERROR(__xludf.DUMMYFUNCTION("ARRAYFORMULA(IF(OR($A313="""",$A313=0),0,IF(TODAY()&gt;EOMONTH(G$278,0),HLOOKUP(""Close"",GOOGLEFINANCE($A313,""price"",EOMONTH(G$278,0)),2,FALSE()),(SUMIFS(Extrato!$C:$C,Extrato!$A:$A,""&lt;=""&amp;HLOOKUP(G$278,dds!$2:$4,3,FALSE()),Extrato!$B:$B,'Cadastro e Histó"&amp;"rico'!$A313)-SUMIFS(Extrato!$H:$H,Extrato!$F:$F,""&lt;=""&amp;HLOOKUP(G$278,dds!$2:$4,3,FALSE()),Extrato!$G:$G,'Cadastro e Histórico'!$A313))*G150)))"),0.0)</f>
        <v>0</v>
      </c>
      <c r="H313" s="448">
        <f>IFERROR(__xludf.DUMMYFUNCTION("ARRAYFORMULA(IF(OR($A313="""",$A313=0),0,IF(TODAY()&gt;EOMONTH(H$278,0),HLOOKUP(""Close"",GOOGLEFINANCE($A313,""price"",EOMONTH(H$278,0)),2,FALSE()),(SUMIFS(Extrato!$C:$C,Extrato!$A:$A,""&lt;=""&amp;HLOOKUP(H$278,dds!$2:$4,3,FALSE()),Extrato!$B:$B,'Cadastro e Histó"&amp;"rico'!$A313)-SUMIFS(Extrato!$H:$H,Extrato!$F:$F,""&lt;=""&amp;HLOOKUP(H$278,dds!$2:$4,3,FALSE()),Extrato!$G:$G,'Cadastro e Histórico'!$A313))*H150)))"),0.0)</f>
        <v>0</v>
      </c>
      <c r="I313" s="448">
        <f>IFERROR(__xludf.DUMMYFUNCTION("ARRAYFORMULA(IF(OR($A313="""",$A313=0),0,IF(TODAY()&gt;EOMONTH(I$278,0),HLOOKUP(""Close"",GOOGLEFINANCE($A313,""price"",EOMONTH(I$278,0)),2,FALSE()),(SUMIFS(Extrato!$C:$C,Extrato!$A:$A,""&lt;=""&amp;HLOOKUP(I$278,dds!$2:$4,3,FALSE()),Extrato!$B:$B,'Cadastro e Histó"&amp;"rico'!$A313)-SUMIFS(Extrato!$H:$H,Extrato!$F:$F,""&lt;=""&amp;HLOOKUP(I$278,dds!$2:$4,3,FALSE()),Extrato!$G:$G,'Cadastro e Histórico'!$A313))*I150)))"),0.0)</f>
        <v>0</v>
      </c>
      <c r="J313" s="448">
        <f>IFERROR(__xludf.DUMMYFUNCTION("ARRAYFORMULA(IF(OR($A313="""",$A313=0),0,IF(TODAY()&gt;EOMONTH(J$278,0),HLOOKUP(""Close"",GOOGLEFINANCE($A313,""price"",EOMONTH(J$278,0)),2,FALSE()),(SUMIFS(Extrato!$C:$C,Extrato!$A:$A,""&lt;=""&amp;HLOOKUP(J$278,dds!$2:$4,3,FALSE()),Extrato!$B:$B,'Cadastro e Histó"&amp;"rico'!$A313)-SUMIFS(Extrato!$H:$H,Extrato!$F:$F,""&lt;=""&amp;HLOOKUP(J$278,dds!$2:$4,3,FALSE()),Extrato!$G:$G,'Cadastro e Histórico'!$A313))*J150)))"),0.0)</f>
        <v>0</v>
      </c>
      <c r="K313" s="448">
        <f>IFERROR(__xludf.DUMMYFUNCTION("ARRAYFORMULA(IF(OR($A313="""",$A313=0),0,IF(TODAY()&gt;EOMONTH(K$278,0),HLOOKUP(""Close"",GOOGLEFINANCE($A313,""price"",EOMONTH(K$278,0)),2,FALSE()),(SUMIFS(Extrato!$C:$C,Extrato!$A:$A,""&lt;=""&amp;HLOOKUP(K$278,dds!$2:$4,3,FALSE()),Extrato!$B:$B,'Cadastro e Histó"&amp;"rico'!$A313)-SUMIFS(Extrato!$H:$H,Extrato!$F:$F,""&lt;=""&amp;HLOOKUP(K$278,dds!$2:$4,3,FALSE()),Extrato!$G:$G,'Cadastro e Histórico'!$A313))*K150)))"),0.0)</f>
        <v>0</v>
      </c>
      <c r="L313" s="448">
        <f>IFERROR(__xludf.DUMMYFUNCTION("ARRAYFORMULA(IF(OR($A313="""",$A313=0),0,IF(TODAY()&gt;EOMONTH(L$278,0),HLOOKUP(""Close"",GOOGLEFINANCE($A313,""price"",EOMONTH(L$278,0)),2,FALSE()),(SUMIFS(Extrato!$C:$C,Extrato!$A:$A,""&lt;=""&amp;HLOOKUP(L$278,dds!$2:$4,3,FALSE()),Extrato!$B:$B,'Cadastro e Histó"&amp;"rico'!$A313)-SUMIFS(Extrato!$H:$H,Extrato!$F:$F,""&lt;=""&amp;HLOOKUP(L$278,dds!$2:$4,3,FALSE()),Extrato!$G:$G,'Cadastro e Histórico'!$A313))*L150)))"),0.0)</f>
        <v>0</v>
      </c>
      <c r="M313" s="448">
        <f>IFERROR(__xludf.DUMMYFUNCTION("ARRAYFORMULA(IF(OR($A313="""",$A313=0),0,IF(TODAY()&gt;EOMONTH(M$278,0),HLOOKUP(""Close"",GOOGLEFINANCE($A313,""price"",EOMONTH(M$278,0)),2,FALSE()),(SUMIFS(Extrato!$C:$C,Extrato!$A:$A,""&lt;=""&amp;HLOOKUP(M$278,dds!$2:$4,3,FALSE()),Extrato!$B:$B,'Cadastro e Histó"&amp;"rico'!$A313)-SUMIFS(Extrato!$H:$H,Extrato!$F:$F,""&lt;=""&amp;HLOOKUP(M$278,dds!$2:$4,3,FALSE()),Extrato!$G:$G,'Cadastro e Histórico'!$A313))*M150)))"),0.0)</f>
        <v>0</v>
      </c>
      <c r="N313" s="448">
        <f>IFERROR(__xludf.DUMMYFUNCTION("ARRAYFORMULA(IF(OR($A313="""",$A313=0),0,IF(TODAY()&gt;EOMONTH(N$278,0),HLOOKUP(""Close"",GOOGLEFINANCE($A313,""price"",EOMONTH(N$278,0)),2,FALSE()),(SUMIFS(Extrato!$C:$C,Extrato!$A:$A,""&lt;=""&amp;HLOOKUP(N$278,dds!$2:$4,3,FALSE()),Extrato!$B:$B,'Cadastro e Histó"&amp;"rico'!$A313)-SUMIFS(Extrato!$H:$H,Extrato!$F:$F,""&lt;=""&amp;HLOOKUP(N$278,dds!$2:$4,3,FALSE()),Extrato!$G:$G,'Cadastro e Histórico'!$A313))*N150)))"),0.0)</f>
        <v>0</v>
      </c>
      <c r="O313" s="448">
        <f>IFERROR(__xludf.DUMMYFUNCTION("ARRAYFORMULA(IF(OR($A313="""",$A313=0),0,IF(TODAY()&gt;EOMONTH(O$278,0),HLOOKUP(""Close"",GOOGLEFINANCE($A313,""price"",EOMONTH(O$278,0)),2,FALSE()),(SUMIFS(Extrato!$C:$C,Extrato!$A:$A,""&lt;=""&amp;HLOOKUP(O$278,dds!$2:$4,3,FALSE()),Extrato!$B:$B,'Cadastro e Histó"&amp;"rico'!$A313)-SUMIFS(Extrato!$H:$H,Extrato!$F:$F,""&lt;=""&amp;HLOOKUP(O$278,dds!$2:$4,3,FALSE()),Extrato!$G:$G,'Cadastro e Histórico'!$A313))*O150)))"),0.0)</f>
        <v>0</v>
      </c>
      <c r="P313" s="448">
        <f>IFERROR(__xludf.DUMMYFUNCTION("ARRAYFORMULA(IF(OR($A313="""",$A313=0),0,IF(TODAY()&gt;EOMONTH(P$278,0),HLOOKUP(""Close"",GOOGLEFINANCE($A313,""price"",EOMONTH(P$278,0)),2,FALSE()),(SUMIFS(Extrato!$C:$C,Extrato!$A:$A,""&lt;=""&amp;HLOOKUP(P$278,dds!$2:$4,3,FALSE()),Extrato!$B:$B,'Cadastro e Histó"&amp;"rico'!$A313)-SUMIFS(Extrato!$H:$H,Extrato!$F:$F,""&lt;=""&amp;HLOOKUP(P$278,dds!$2:$4,3,FALSE()),Extrato!$G:$G,'Cadastro e Histórico'!$A313))*P150)))"),0.0)</f>
        <v>0</v>
      </c>
      <c r="Q313" s="448">
        <f>IFERROR(__xludf.DUMMYFUNCTION("ARRAYFORMULA(IF(OR($A313="""",$A313=0),0,IF(TODAY()&gt;EOMONTH(Q$278,0),HLOOKUP(""Close"",GOOGLEFINANCE($A313,""price"",EOMONTH(Q$278,0)),2,FALSE()),(SUMIFS(Extrato!$C:$C,Extrato!$A:$A,""&lt;=""&amp;HLOOKUP(Q$278,dds!$2:$4,3,FALSE()),Extrato!$B:$B,'Cadastro e Histó"&amp;"rico'!$A313)-SUMIFS(Extrato!$H:$H,Extrato!$F:$F,""&lt;=""&amp;HLOOKUP(Q$278,dds!$2:$4,3,FALSE()),Extrato!$G:$G,'Cadastro e Histórico'!$A313))*Q150)))"),0.0)</f>
        <v>0</v>
      </c>
      <c r="R313" s="448">
        <f>IFERROR(__xludf.DUMMYFUNCTION("ARRAYFORMULA(IF(OR($A313="""",$A313=0),0,IF(TODAY()&gt;EOMONTH(R$278,0),HLOOKUP(""Close"",GOOGLEFINANCE($A313,""price"",EOMONTH(R$278,0)),2,FALSE()),(SUMIFS(Extrato!$C:$C,Extrato!$A:$A,""&lt;=""&amp;HLOOKUP(R$278,dds!$2:$4,3,FALSE()),Extrato!$B:$B,'Cadastro e Histó"&amp;"rico'!$A313)-SUMIFS(Extrato!$H:$H,Extrato!$F:$F,""&lt;=""&amp;HLOOKUP(R$278,dds!$2:$4,3,FALSE()),Extrato!$G:$G,'Cadastro e Histórico'!$A313))*R150)))"),0.0)</f>
        <v>0</v>
      </c>
      <c r="S313" s="448">
        <f>IFERROR(__xludf.DUMMYFUNCTION("ARRAYFORMULA(IF(OR($A313="""",$A313=0),0,IF(TODAY()&gt;EOMONTH(S$278,0),HLOOKUP(""Close"",GOOGLEFINANCE($A313,""price"",EOMONTH(S$278,0)),2,FALSE()),(SUMIFS(Extrato!$C:$C,Extrato!$A:$A,""&lt;=""&amp;HLOOKUP(S$278,dds!$2:$4,3,FALSE()),Extrato!$B:$B,'Cadastro e Histó"&amp;"rico'!$A313)-SUMIFS(Extrato!$H:$H,Extrato!$F:$F,""&lt;=""&amp;HLOOKUP(S$278,dds!$2:$4,3,FALSE()),Extrato!$G:$G,'Cadastro e Histórico'!$A313))*S150)))"),0.0)</f>
        <v>0</v>
      </c>
      <c r="T313" s="448">
        <f>IFERROR(__xludf.DUMMYFUNCTION("ARRAYFORMULA(IF(OR($A313="""",$A313=0),0,IF(TODAY()&gt;EOMONTH(T$278,0),HLOOKUP(""Close"",GOOGLEFINANCE($A313,""price"",EOMONTH(T$278,0)),2,FALSE()),(SUMIFS(Extrato!$C:$C,Extrato!$A:$A,""&lt;=""&amp;HLOOKUP(T$278,dds!$2:$4,3,FALSE()),Extrato!$B:$B,'Cadastro e Histó"&amp;"rico'!$A313)-SUMIFS(Extrato!$H:$H,Extrato!$F:$F,""&lt;=""&amp;HLOOKUP(T$278,dds!$2:$4,3,FALSE()),Extrato!$G:$G,'Cadastro e Histórico'!$A313))*T150)))"),0.0)</f>
        <v>0</v>
      </c>
      <c r="U313" s="448">
        <f>IFERROR(__xludf.DUMMYFUNCTION("ARRAYFORMULA(IF(OR($A313="""",$A313=0),0,IF(TODAY()&gt;EOMONTH(U$278,0),HLOOKUP(""Close"",GOOGLEFINANCE($A313,""price"",EOMONTH(U$278,0)),2,FALSE()),(SUMIFS(Extrato!$C:$C,Extrato!$A:$A,""&lt;=""&amp;HLOOKUP(U$278,dds!$2:$4,3,FALSE()),Extrato!$B:$B,'Cadastro e Histó"&amp;"rico'!$A313)-SUMIFS(Extrato!$H:$H,Extrato!$F:$F,""&lt;=""&amp;HLOOKUP(U$278,dds!$2:$4,3,FALSE()),Extrato!$G:$G,'Cadastro e Histórico'!$A313))*U150)))"),0.0)</f>
        <v>0</v>
      </c>
      <c r="V313" s="448">
        <f>IFERROR(__xludf.DUMMYFUNCTION("ARRAYFORMULA(IF(OR($A313="""",$A313=0),0,IF(TODAY()&gt;EOMONTH(V$278,0),HLOOKUP(""Close"",GOOGLEFINANCE($A313,""price"",EOMONTH(V$278,0)),2,FALSE()),(SUMIFS(Extrato!$C:$C,Extrato!$A:$A,""&lt;=""&amp;HLOOKUP(V$278,dds!$2:$4,3,FALSE()),Extrato!$B:$B,'Cadastro e Histó"&amp;"rico'!$A313)-SUMIFS(Extrato!$H:$H,Extrato!$F:$F,""&lt;=""&amp;HLOOKUP(V$278,dds!$2:$4,3,FALSE()),Extrato!$G:$G,'Cadastro e Histórico'!$A313))*V150)))"),0.0)</f>
        <v>0</v>
      </c>
      <c r="W313" s="448">
        <f>IFERROR(__xludf.DUMMYFUNCTION("ARRAYFORMULA(IF(OR($A313="""",$A313=0),0,IF(TODAY()&gt;EOMONTH(W$278,0),HLOOKUP(""Close"",GOOGLEFINANCE($A313,""price"",EOMONTH(W$278,0)),2,FALSE()),(SUMIFS(Extrato!$C:$C,Extrato!$A:$A,""&lt;=""&amp;HLOOKUP(W$278,dds!$2:$4,3,FALSE()),Extrato!$B:$B,'Cadastro e Histó"&amp;"rico'!$A313)-SUMIFS(Extrato!$H:$H,Extrato!$F:$F,""&lt;=""&amp;HLOOKUP(W$278,dds!$2:$4,3,FALSE()),Extrato!$G:$G,'Cadastro e Histórico'!$A313))*W150)))"),0.0)</f>
        <v>0</v>
      </c>
      <c r="X313" s="448">
        <f>IFERROR(__xludf.DUMMYFUNCTION("ARRAYFORMULA(IF(OR($A313="""",$A313=0),0,IF(TODAY()&gt;EOMONTH(X$278,0),HLOOKUP(""Close"",GOOGLEFINANCE($A313,""price"",EOMONTH(X$278,0)),2,FALSE()),(SUMIFS(Extrato!$C:$C,Extrato!$A:$A,""&lt;=""&amp;HLOOKUP(X$278,dds!$2:$4,3,FALSE()),Extrato!$B:$B,'Cadastro e Histó"&amp;"rico'!$A313)-SUMIFS(Extrato!$H:$H,Extrato!$F:$F,""&lt;=""&amp;HLOOKUP(X$278,dds!$2:$4,3,FALSE()),Extrato!$G:$G,'Cadastro e Histórico'!$A313))*X150)))"),0.0)</f>
        <v>0</v>
      </c>
      <c r="Y313" s="448">
        <f>IFERROR(__xludf.DUMMYFUNCTION("ARRAYFORMULA(IF(OR($A313="""",$A313=0),0,IF(TODAY()&gt;EOMONTH(Y$278,0),HLOOKUP(""Close"",GOOGLEFINANCE($A313,""price"",EOMONTH(Y$278,0)),2,FALSE()),(SUMIFS(Extrato!$C:$C,Extrato!$A:$A,""&lt;=""&amp;HLOOKUP(Y$278,dds!$2:$4,3,FALSE()),Extrato!$B:$B,'Cadastro e Histó"&amp;"rico'!$A313)-SUMIFS(Extrato!$H:$H,Extrato!$F:$F,""&lt;=""&amp;HLOOKUP(Y$278,dds!$2:$4,3,FALSE()),Extrato!$G:$G,'Cadastro e Histórico'!$A313))*Y150)))"),0.0)</f>
        <v>0</v>
      </c>
      <c r="Z313" s="448">
        <f>IFERROR(__xludf.DUMMYFUNCTION("ARRAYFORMULA(IF(OR($A313="""",$A313=0),0,IF(TODAY()&gt;EOMONTH(Z$278,0),HLOOKUP(""Close"",GOOGLEFINANCE($A313,""price"",EOMONTH(Z$278,0)),2,FALSE()),(SUMIFS(Extrato!$C:$C,Extrato!$A:$A,""&lt;=""&amp;HLOOKUP(Z$278,dds!$2:$4,3,FALSE()),Extrato!$B:$B,'Cadastro e Histó"&amp;"rico'!$A313)-SUMIFS(Extrato!$H:$H,Extrato!$F:$F,""&lt;=""&amp;HLOOKUP(Z$278,dds!$2:$4,3,FALSE()),Extrato!$G:$G,'Cadastro e Histórico'!$A313))*Z150)))"),0.0)</f>
        <v>0</v>
      </c>
      <c r="AA313" s="448">
        <f>IFERROR(__xludf.DUMMYFUNCTION("ARRAYFORMULA(IF(OR($A313="""",$A313=0),0,IF(TODAY()&gt;EOMONTH(AA$278,0),HLOOKUP(""Close"",GOOGLEFINANCE($A313,""price"",EOMONTH(AA$278,0)),2,FALSE()),(SUMIFS(Extrato!$C:$C,Extrato!$A:$A,""&lt;=""&amp;HLOOKUP(AA$278,dds!$2:$4,3,FALSE()),Extrato!$B:$B,'Cadastro e Hi"&amp;"stórico'!$A313)-SUMIFS(Extrato!$H:$H,Extrato!$F:$F,""&lt;=""&amp;HLOOKUP(AA$278,dds!$2:$4,3,FALSE()),Extrato!$G:$G,'Cadastro e Histórico'!$A313))*AA150)))"),0.0)</f>
        <v>0</v>
      </c>
      <c r="AB313" s="448">
        <f>IFERROR(__xludf.DUMMYFUNCTION("ARRAYFORMULA(IF(OR($A313="""",$A313=0),0,IF(TODAY()&gt;EOMONTH(AB$278,0),HLOOKUP(""Close"",GOOGLEFINANCE($A313,""price"",EOMONTH(AB$278,0)),2,FALSE()),(SUMIFS(Extrato!$C:$C,Extrato!$A:$A,""&lt;=""&amp;HLOOKUP(AB$278,dds!$2:$4,3,FALSE()),Extrato!$B:$B,'Cadastro e Hi"&amp;"stórico'!$A313)-SUMIFS(Extrato!$H:$H,Extrato!$F:$F,""&lt;=""&amp;HLOOKUP(AB$278,dds!$2:$4,3,FALSE()),Extrato!$G:$G,'Cadastro e Histórico'!$A313))*AB150)))"),0.0)</f>
        <v>0</v>
      </c>
      <c r="AC313" s="448">
        <f>IFERROR(__xludf.DUMMYFUNCTION("ARRAYFORMULA(IF(OR($A313="""",$A313=0),0,IF(TODAY()&gt;EOMONTH(AC$278,0),HLOOKUP(""Close"",GOOGLEFINANCE($A313,""price"",EOMONTH(AC$278,0)),2,FALSE()),(SUMIFS(Extrato!$C:$C,Extrato!$A:$A,""&lt;=""&amp;HLOOKUP(AC$278,dds!$2:$4,3,FALSE()),Extrato!$B:$B,'Cadastro e Hi"&amp;"stórico'!$A313)-SUMIFS(Extrato!$H:$H,Extrato!$F:$F,""&lt;=""&amp;HLOOKUP(AC$278,dds!$2:$4,3,FALSE()),Extrato!$G:$G,'Cadastro e Histórico'!$A313))*AC150)))"),0.0)</f>
        <v>0</v>
      </c>
      <c r="AD313" s="448">
        <f>IFERROR(__xludf.DUMMYFUNCTION("ARRAYFORMULA(IF(OR($A313="""",$A313=0),0,IF(TODAY()&gt;EOMONTH(AD$278,0),HLOOKUP(""Close"",GOOGLEFINANCE($A313,""price"",EOMONTH(AD$278,0)),2,FALSE()),(SUMIFS(Extrato!$C:$C,Extrato!$A:$A,""&lt;=""&amp;HLOOKUP(AD$278,dds!$2:$4,3,FALSE()),Extrato!$B:$B,'Cadastro e Hi"&amp;"stórico'!$A313)-SUMIFS(Extrato!$H:$H,Extrato!$F:$F,""&lt;=""&amp;HLOOKUP(AD$278,dds!$2:$4,3,FALSE()),Extrato!$G:$G,'Cadastro e Histórico'!$A313))*AD150)))"),0.0)</f>
        <v>0</v>
      </c>
      <c r="AE313" s="448">
        <f>IFERROR(__xludf.DUMMYFUNCTION("ARRAYFORMULA(IF(OR($A313="""",$A313=0),0,IF(TODAY()&gt;EOMONTH(AE$278,0),HLOOKUP(""Close"",GOOGLEFINANCE($A313,""price"",EOMONTH(AE$278,0)),2,FALSE()),(SUMIFS(Extrato!$C:$C,Extrato!$A:$A,""&lt;=""&amp;HLOOKUP(AE$278,dds!$2:$4,3,FALSE()),Extrato!$B:$B,'Cadastro e Hi"&amp;"stórico'!$A313)-SUMIFS(Extrato!$H:$H,Extrato!$F:$F,""&lt;=""&amp;HLOOKUP(AE$278,dds!$2:$4,3,FALSE()),Extrato!$G:$G,'Cadastro e Histórico'!$A313))*AE150)))"),0.0)</f>
        <v>0</v>
      </c>
      <c r="AF313" s="448">
        <f>IFERROR(__xludf.DUMMYFUNCTION("ARRAYFORMULA(IF(OR($A313="""",$A313=0),0,IF(TODAY()&gt;EOMONTH(AF$278,0),HLOOKUP(""Close"",GOOGLEFINANCE($A313,""price"",EOMONTH(AF$278,0)),2,FALSE()),(SUMIFS(Extrato!$C:$C,Extrato!$A:$A,""&lt;=""&amp;HLOOKUP(AF$278,dds!$2:$4,3,FALSE()),Extrato!$B:$B,'Cadastro e Hi"&amp;"stórico'!$A313)-SUMIFS(Extrato!$H:$H,Extrato!$F:$F,""&lt;=""&amp;HLOOKUP(AF$278,dds!$2:$4,3,FALSE()),Extrato!$G:$G,'Cadastro e Histórico'!$A313))*AF150)))"),0.0)</f>
        <v>0</v>
      </c>
      <c r="AG313" s="448">
        <f>IFERROR(__xludf.DUMMYFUNCTION("ARRAYFORMULA(IF(OR($A313="""",$A313=0),0,IF(TODAY()&gt;EOMONTH(AG$278,0),HLOOKUP(""Close"",GOOGLEFINANCE($A313,""price"",EOMONTH(AG$278,0)),2,FALSE()),(SUMIFS(Extrato!$C:$C,Extrato!$A:$A,""&lt;=""&amp;HLOOKUP(AG$278,dds!$2:$4,3,FALSE()),Extrato!$B:$B,'Cadastro e Hi"&amp;"stórico'!$A313)-SUMIFS(Extrato!$H:$H,Extrato!$F:$F,""&lt;=""&amp;HLOOKUP(AG$278,dds!$2:$4,3,FALSE()),Extrato!$G:$G,'Cadastro e Histórico'!$A313))*AG150)))"),0.0)</f>
        <v>0</v>
      </c>
      <c r="AH313" s="448">
        <f>IFERROR(__xludf.DUMMYFUNCTION("ARRAYFORMULA(IF(OR($A313="""",$A313=0),0,IF(TODAY()&gt;EOMONTH(AH$278,0),HLOOKUP(""Close"",GOOGLEFINANCE($A313,""price"",EOMONTH(AH$278,0)),2,FALSE()),(SUMIFS(Extrato!$C:$C,Extrato!$A:$A,""&lt;=""&amp;HLOOKUP(AH$278,dds!$2:$4,3,FALSE()),Extrato!$B:$B,'Cadastro e Hi"&amp;"stórico'!$A313)-SUMIFS(Extrato!$H:$H,Extrato!$F:$F,""&lt;=""&amp;HLOOKUP(AH$278,dds!$2:$4,3,FALSE()),Extrato!$G:$G,'Cadastro e Histórico'!$A313))*AH150)))"),0.0)</f>
        <v>0</v>
      </c>
      <c r="AI313" s="448">
        <f>IFERROR(__xludf.DUMMYFUNCTION("ARRAYFORMULA(IF(OR($A313="""",$A313=0),0,IF(TODAY()&gt;EOMONTH(AI$278,0),HLOOKUP(""Close"",GOOGLEFINANCE($A313,""price"",EOMONTH(AI$278,0)),2,FALSE()),(SUMIFS(Extrato!$C:$C,Extrato!$A:$A,""&lt;=""&amp;HLOOKUP(AI$278,dds!$2:$4,3,FALSE()),Extrato!$B:$B,'Cadastro e Hi"&amp;"stórico'!$A313)-SUMIFS(Extrato!$H:$H,Extrato!$F:$F,""&lt;=""&amp;HLOOKUP(AI$278,dds!$2:$4,3,FALSE()),Extrato!$G:$G,'Cadastro e Histórico'!$A313))*AI150)))"),0.0)</f>
        <v>0</v>
      </c>
      <c r="AJ313" s="448">
        <f>IFERROR(__xludf.DUMMYFUNCTION("ARRAYFORMULA(IF(OR($A313="""",$A313=0),0,IF(TODAY()&gt;EOMONTH(AJ$278,0),HLOOKUP(""Close"",GOOGLEFINANCE($A313,""price"",EOMONTH(AJ$278,0)),2,FALSE()),(SUMIFS(Extrato!$C:$C,Extrato!$A:$A,""&lt;=""&amp;HLOOKUP(AJ$278,dds!$2:$4,3,FALSE()),Extrato!$B:$B,'Cadastro e Hi"&amp;"stórico'!$A313)-SUMIFS(Extrato!$H:$H,Extrato!$F:$F,""&lt;=""&amp;HLOOKUP(AJ$278,dds!$2:$4,3,FALSE()),Extrato!$G:$G,'Cadastro e Histórico'!$A313))*AJ150)))"),0.0)</f>
        <v>0</v>
      </c>
      <c r="AK313" s="448">
        <f>IFERROR(__xludf.DUMMYFUNCTION("ARRAYFORMULA(IF(OR($A313="""",$A313=0),0,IF(TODAY()&gt;EOMONTH(AK$278,0),HLOOKUP(""Close"",GOOGLEFINANCE($A313,""price"",EOMONTH(AK$278,0)),2,FALSE()),(SUMIFS(Extrato!$C:$C,Extrato!$A:$A,""&lt;=""&amp;HLOOKUP(AK$278,dds!$2:$4,3,FALSE()),Extrato!$B:$B,'Cadastro e Hi"&amp;"stórico'!$A313)-SUMIFS(Extrato!$H:$H,Extrato!$F:$F,""&lt;=""&amp;HLOOKUP(AK$278,dds!$2:$4,3,FALSE()),Extrato!$G:$G,'Cadastro e Histórico'!$A313))*AK150)))"),0.0)</f>
        <v>0</v>
      </c>
      <c r="AL313" s="448">
        <f>IFERROR(__xludf.DUMMYFUNCTION("ARRAYFORMULA(IF(OR($A313="""",$A313=0),0,IF(TODAY()&gt;EOMONTH(AL$278,0),HLOOKUP(""Close"",GOOGLEFINANCE($A313,""price"",EOMONTH(AL$278,0)),2,FALSE()),(SUMIFS(Extrato!$C:$C,Extrato!$A:$A,""&lt;=""&amp;HLOOKUP(AL$278,dds!$2:$4,3,FALSE()),Extrato!$B:$B,'Cadastro e Hi"&amp;"stórico'!$A313)-SUMIFS(Extrato!$H:$H,Extrato!$F:$F,""&lt;=""&amp;HLOOKUP(AL$278,dds!$2:$4,3,FALSE()),Extrato!$G:$G,'Cadastro e Histórico'!$A313))*AL150)))"),0.0)</f>
        <v>0</v>
      </c>
      <c r="AM313" s="448">
        <f>IFERROR(__xludf.DUMMYFUNCTION("ARRAYFORMULA(IF(OR($A313="""",$A313=0),0,IF(TODAY()&gt;EOMONTH(AM$278,0),HLOOKUP(""Close"",GOOGLEFINANCE($A313,""price"",EOMONTH(AM$278,0)),2,FALSE()),(SUMIFS(Extrato!$C:$C,Extrato!$A:$A,""&lt;=""&amp;HLOOKUP(AM$278,dds!$2:$4,3,FALSE()),Extrato!$B:$B,'Cadastro e Hi"&amp;"stórico'!$A313)-SUMIFS(Extrato!$H:$H,Extrato!$F:$F,""&lt;=""&amp;HLOOKUP(AM$278,dds!$2:$4,3,FALSE()),Extrato!$G:$G,'Cadastro e Histórico'!$A313))*AM150)))"),0.0)</f>
        <v>0</v>
      </c>
      <c r="AN313" s="448">
        <f>IFERROR(__xludf.DUMMYFUNCTION("ARRAYFORMULA(IF(OR($A313="""",$A313=0),0,IF(TODAY()&gt;EOMONTH(AN$278,0),HLOOKUP(""Close"",GOOGLEFINANCE($A313,""price"",EOMONTH(AN$278,0)),2,FALSE()),(SUMIFS(Extrato!$C:$C,Extrato!$A:$A,""&lt;=""&amp;HLOOKUP(AN$278,dds!$2:$4,3,FALSE()),Extrato!$B:$B,'Cadastro e Hi"&amp;"stórico'!$A313)-SUMIFS(Extrato!$H:$H,Extrato!$F:$F,""&lt;=""&amp;HLOOKUP(AN$278,dds!$2:$4,3,FALSE()),Extrato!$G:$G,'Cadastro e Histórico'!$A313))*AN150)))"),0.0)</f>
        <v>0</v>
      </c>
      <c r="AO313" s="448">
        <f>IFERROR(__xludf.DUMMYFUNCTION("ARRAYFORMULA(IF(OR($A313="""",$A313=0),0,IF(TODAY()&gt;EOMONTH(AO$278,0),HLOOKUP(""Close"",GOOGLEFINANCE($A313,""price"",EOMONTH(AO$278,0)),2,FALSE()),(SUMIFS(Extrato!$C:$C,Extrato!$A:$A,""&lt;=""&amp;HLOOKUP(AO$278,dds!$2:$4,3,FALSE()),Extrato!$B:$B,'Cadastro e Hi"&amp;"stórico'!$A313)-SUMIFS(Extrato!$H:$H,Extrato!$F:$F,""&lt;=""&amp;HLOOKUP(AO$278,dds!$2:$4,3,FALSE()),Extrato!$G:$G,'Cadastro e Histórico'!$A313))*AO150)))"),0.0)</f>
        <v>0</v>
      </c>
      <c r="AP313" s="448">
        <f>IFERROR(__xludf.DUMMYFUNCTION("ARRAYFORMULA(IF(OR($A313="""",$A313=0),0,IF(TODAY()&gt;EOMONTH(AP$278,0),HLOOKUP(""Close"",GOOGLEFINANCE($A313,""price"",EOMONTH(AP$278,0)),2,FALSE()),(SUMIFS(Extrato!$C:$C,Extrato!$A:$A,""&lt;=""&amp;HLOOKUP(AP$278,dds!$2:$4,3,FALSE()),Extrato!$B:$B,'Cadastro e Hi"&amp;"stórico'!$A313)-SUMIFS(Extrato!$H:$H,Extrato!$F:$F,""&lt;=""&amp;HLOOKUP(AP$278,dds!$2:$4,3,FALSE()),Extrato!$G:$G,'Cadastro e Histórico'!$A313))*AP150)))"),0.0)</f>
        <v>0</v>
      </c>
      <c r="AQ313" s="448">
        <f>IFERROR(__xludf.DUMMYFUNCTION("ARRAYFORMULA(IF(OR($A313="""",$A313=0),0,IF(TODAY()&gt;EOMONTH(AQ$278,0),HLOOKUP(""Close"",GOOGLEFINANCE($A313,""price"",EOMONTH(AQ$278,0)),2,FALSE()),(SUMIFS(Extrato!$C:$C,Extrato!$A:$A,""&lt;=""&amp;HLOOKUP(AQ$278,dds!$2:$4,3,FALSE()),Extrato!$B:$B,'Cadastro e Hi"&amp;"stórico'!$A313)-SUMIFS(Extrato!$H:$H,Extrato!$F:$F,""&lt;=""&amp;HLOOKUP(AQ$278,dds!$2:$4,3,FALSE()),Extrato!$G:$G,'Cadastro e Histórico'!$A313))*AQ150)))"),0.0)</f>
        <v>0</v>
      </c>
      <c r="AR313" s="448">
        <f>IFERROR(__xludf.DUMMYFUNCTION("ARRAYFORMULA(IF(OR($A313="""",$A313=0),0,IF(TODAY()&gt;EOMONTH(AR$278,0),HLOOKUP(""Close"",GOOGLEFINANCE($A313,""price"",EOMONTH(AR$278,0)),2,FALSE()),(SUMIFS(Extrato!$C:$C,Extrato!$A:$A,""&lt;=""&amp;HLOOKUP(AR$278,dds!$2:$4,3,FALSE()),Extrato!$B:$B,'Cadastro e Hi"&amp;"stórico'!$A313)-SUMIFS(Extrato!$H:$H,Extrato!$F:$F,""&lt;=""&amp;HLOOKUP(AR$278,dds!$2:$4,3,FALSE()),Extrato!$G:$G,'Cadastro e Histórico'!$A313))*AR150)))"),0.0)</f>
        <v>0</v>
      </c>
      <c r="AS313" s="448">
        <f>IFERROR(__xludf.DUMMYFUNCTION("ARRAYFORMULA(IF(OR($A313="""",$A313=0),0,IF(TODAY()&gt;EOMONTH(AS$278,0),HLOOKUP(""Close"",GOOGLEFINANCE($A313,""price"",EOMONTH(AS$278,0)),2,FALSE()),(SUMIFS(Extrato!$C:$C,Extrato!$A:$A,""&lt;=""&amp;HLOOKUP(AS$278,dds!$2:$4,3,FALSE()),Extrato!$B:$B,'Cadastro e Hi"&amp;"stórico'!$A313)-SUMIFS(Extrato!$H:$H,Extrato!$F:$F,""&lt;=""&amp;HLOOKUP(AS$278,dds!$2:$4,3,FALSE()),Extrato!$G:$G,'Cadastro e Histórico'!$A313))*AS150)))"),0.0)</f>
        <v>0</v>
      </c>
      <c r="AT313" s="448">
        <f>IFERROR(__xludf.DUMMYFUNCTION("ARRAYFORMULA(IF(OR($A313="""",$A313=0),0,IF(TODAY()&gt;EOMONTH(AT$278,0),HLOOKUP(""Close"",GOOGLEFINANCE($A313,""price"",EOMONTH(AT$278,0)),2,FALSE()),(SUMIFS(Extrato!$C:$C,Extrato!$A:$A,""&lt;=""&amp;HLOOKUP(AT$278,dds!$2:$4,3,FALSE()),Extrato!$B:$B,'Cadastro e Hi"&amp;"stórico'!$A313)-SUMIFS(Extrato!$H:$H,Extrato!$F:$F,""&lt;=""&amp;HLOOKUP(AT$278,dds!$2:$4,3,FALSE()),Extrato!$G:$G,'Cadastro e Histórico'!$A313))*AT150)))"),0.0)</f>
        <v>0</v>
      </c>
      <c r="AU313" s="448">
        <f>IFERROR(__xludf.DUMMYFUNCTION("ARRAYFORMULA(IF(OR($A313="""",$A313=0),0,IF(TODAY()&gt;EOMONTH(AU$278,0),HLOOKUP(""Close"",GOOGLEFINANCE($A313,""price"",EOMONTH(AU$278,0)),2,FALSE()),(SUMIFS(Extrato!$C:$C,Extrato!$A:$A,""&lt;=""&amp;HLOOKUP(AU$278,dds!$2:$4,3,FALSE()),Extrato!$B:$B,'Cadastro e Hi"&amp;"stórico'!$A313)-SUMIFS(Extrato!$H:$H,Extrato!$F:$F,""&lt;=""&amp;HLOOKUP(AU$278,dds!$2:$4,3,FALSE()),Extrato!$G:$G,'Cadastro e Histórico'!$A313))*AU150)))"),0.0)</f>
        <v>0</v>
      </c>
      <c r="AV313" s="448">
        <f>IFERROR(__xludf.DUMMYFUNCTION("ARRAYFORMULA(IF(OR($A313="""",$A313=0),0,IF(TODAY()&gt;EOMONTH(AV$278,0),HLOOKUP(""Close"",GOOGLEFINANCE($A313,""price"",EOMONTH(AV$278,0)),2,FALSE()),(SUMIFS(Extrato!$C:$C,Extrato!$A:$A,""&lt;=""&amp;HLOOKUP(AV$278,dds!$2:$4,3,FALSE()),Extrato!$B:$B,'Cadastro e Hi"&amp;"stórico'!$A313)-SUMIFS(Extrato!$H:$H,Extrato!$F:$F,""&lt;=""&amp;HLOOKUP(AV$278,dds!$2:$4,3,FALSE()),Extrato!$G:$G,'Cadastro e Histórico'!$A313))*AV150)))"),0.0)</f>
        <v>0</v>
      </c>
      <c r="AW313" s="448">
        <f>IFERROR(__xludf.DUMMYFUNCTION("ARRAYFORMULA(IF(OR($A313="""",$A313=0),0,IF(TODAY()&gt;EOMONTH(AW$278,0),HLOOKUP(""Close"",GOOGLEFINANCE($A313,""price"",EOMONTH(AW$278,0)),2,FALSE()),(SUMIFS(Extrato!$C:$C,Extrato!$A:$A,""&lt;=""&amp;HLOOKUP(AW$278,dds!$2:$4,3,FALSE()),Extrato!$B:$B,'Cadastro e Hi"&amp;"stórico'!$A313)-SUMIFS(Extrato!$H:$H,Extrato!$F:$F,""&lt;=""&amp;HLOOKUP(AW$278,dds!$2:$4,3,FALSE()),Extrato!$G:$G,'Cadastro e Histórico'!$A313))*AW150)))"),0.0)</f>
        <v>0</v>
      </c>
      <c r="AX313" s="448">
        <f>IFERROR(__xludf.DUMMYFUNCTION("ARRAYFORMULA(IF(OR($A313="""",$A313=0),0,IF(TODAY()&gt;EOMONTH(AX$278,0),HLOOKUP(""Close"",GOOGLEFINANCE($A313,""price"",EOMONTH(AX$278,0)),2,FALSE()),(SUMIFS(Extrato!$C:$C,Extrato!$A:$A,""&lt;=""&amp;HLOOKUP(AX$278,dds!$2:$4,3,FALSE()),Extrato!$B:$B,'Cadastro e Hi"&amp;"stórico'!$A313)-SUMIFS(Extrato!$H:$H,Extrato!$F:$F,""&lt;=""&amp;HLOOKUP(AX$278,dds!$2:$4,3,FALSE()),Extrato!$G:$G,'Cadastro e Histórico'!$A313))*AX150)))"),0.0)</f>
        <v>0</v>
      </c>
      <c r="AY313" s="448">
        <f>IFERROR(__xludf.DUMMYFUNCTION("ARRAYFORMULA(IF(OR($A313="""",$A313=0),0,IF(TODAY()&gt;EOMONTH(AY$278,0),HLOOKUP(""Close"",GOOGLEFINANCE($A313,""price"",EOMONTH(AY$278,0)),2,FALSE()),(SUMIFS(Extrato!$C:$C,Extrato!$A:$A,""&lt;=""&amp;HLOOKUP(AY$278,dds!$2:$4,3,FALSE()),Extrato!$B:$B,'Cadastro e Hi"&amp;"stórico'!$A313)-SUMIFS(Extrato!$H:$H,Extrato!$F:$F,""&lt;=""&amp;HLOOKUP(AY$278,dds!$2:$4,3,FALSE()),Extrato!$G:$G,'Cadastro e Histórico'!$A313))*AY150)))"),0.0)</f>
        <v>0</v>
      </c>
      <c r="AZ313" s="448">
        <f>IFERROR(__xludf.DUMMYFUNCTION("ARRAYFORMULA(IF(OR($A313="""",$A313=0),0,IF(TODAY()&gt;EOMONTH(AZ$278,0),HLOOKUP(""Close"",GOOGLEFINANCE($A313,""price"",EOMONTH(AZ$278,0)),2,FALSE()),(SUMIFS(Extrato!$C:$C,Extrato!$A:$A,""&lt;=""&amp;HLOOKUP(AZ$278,dds!$2:$4,3,FALSE()),Extrato!$B:$B,'Cadastro e Hi"&amp;"stórico'!$A313)-SUMIFS(Extrato!$H:$H,Extrato!$F:$F,""&lt;=""&amp;HLOOKUP(AZ$278,dds!$2:$4,3,FALSE()),Extrato!$G:$G,'Cadastro e Histórico'!$A313))*AZ150)))"),0.0)</f>
        <v>0</v>
      </c>
      <c r="BA313" s="448">
        <f>IFERROR(__xludf.DUMMYFUNCTION("ARRAYFORMULA(IF(OR($A313="""",$A313=0),0,IF(TODAY()&gt;EOMONTH(BA$278,0),HLOOKUP(""Close"",GOOGLEFINANCE($A313,""price"",EOMONTH(BA$278,0)),2,FALSE()),(SUMIFS(Extrato!$C:$C,Extrato!$A:$A,""&lt;=""&amp;HLOOKUP(BA$278,dds!$2:$4,3,FALSE()),Extrato!$B:$B,'Cadastro e Hi"&amp;"stórico'!$A313)-SUMIFS(Extrato!$H:$H,Extrato!$F:$F,""&lt;=""&amp;HLOOKUP(BA$278,dds!$2:$4,3,FALSE()),Extrato!$G:$G,'Cadastro e Histórico'!$A313))*BA150)))"),0.0)</f>
        <v>0</v>
      </c>
      <c r="BB313" s="448">
        <f>IFERROR(__xludf.DUMMYFUNCTION("ARRAYFORMULA(IF(OR($A313="""",$A313=0),0,IF(TODAY()&gt;EOMONTH(BB$278,0),HLOOKUP(""Close"",GOOGLEFINANCE($A313,""price"",EOMONTH(BB$278,0)),2,FALSE()),(SUMIFS(Extrato!$C:$C,Extrato!$A:$A,""&lt;=""&amp;HLOOKUP(BB$278,dds!$2:$4,3,FALSE()),Extrato!$B:$B,'Cadastro e Hi"&amp;"stórico'!$A313)-SUMIFS(Extrato!$H:$H,Extrato!$F:$F,""&lt;=""&amp;HLOOKUP(BB$278,dds!$2:$4,3,FALSE()),Extrato!$G:$G,'Cadastro e Histórico'!$A313))*BB150)))"),0.0)</f>
        <v>0</v>
      </c>
      <c r="BC313" s="448">
        <f>IFERROR(__xludf.DUMMYFUNCTION("ARRAYFORMULA(IF(OR($A313="""",$A313=0),0,IF(TODAY()&gt;EOMONTH(BC$278,0),HLOOKUP(""Close"",GOOGLEFINANCE($A313,""price"",EOMONTH(BC$278,0)),2,FALSE()),(SUMIFS(Extrato!$C:$C,Extrato!$A:$A,""&lt;=""&amp;HLOOKUP(BC$278,dds!$2:$4,3,FALSE()),Extrato!$B:$B,'Cadastro e Hi"&amp;"stórico'!$A313)-SUMIFS(Extrato!$H:$H,Extrato!$F:$F,""&lt;=""&amp;HLOOKUP(BC$278,dds!$2:$4,3,FALSE()),Extrato!$G:$G,'Cadastro e Histórico'!$A313))*BC150)))"),0.0)</f>
        <v>0</v>
      </c>
      <c r="BD313" s="448">
        <f>IFERROR(__xludf.DUMMYFUNCTION("ARRAYFORMULA(IF(OR($A313="""",$A313=0),0,IF(TODAY()&gt;EOMONTH(BD$278,0),HLOOKUP(""Close"",GOOGLEFINANCE($A313,""price"",EOMONTH(BD$278,0)),2,FALSE()),(SUMIFS(Extrato!$C:$C,Extrato!$A:$A,""&lt;=""&amp;HLOOKUP(BD$278,dds!$2:$4,3,FALSE()),Extrato!$B:$B,'Cadastro e Hi"&amp;"stórico'!$A313)-SUMIFS(Extrato!$H:$H,Extrato!$F:$F,""&lt;=""&amp;HLOOKUP(BD$278,dds!$2:$4,3,FALSE()),Extrato!$G:$G,'Cadastro e Histórico'!$A313))*BD150)))"),0.0)</f>
        <v>0</v>
      </c>
      <c r="BE313" s="448">
        <f>IFERROR(__xludf.DUMMYFUNCTION("ARRAYFORMULA(IF(OR($A313="""",$A313=0),0,IF(TODAY()&gt;EOMONTH(BE$278,0),HLOOKUP(""Close"",GOOGLEFINANCE($A313,""price"",EOMONTH(BE$278,0)),2,FALSE()),(SUMIFS(Extrato!$C:$C,Extrato!$A:$A,""&lt;=""&amp;HLOOKUP(BE$278,dds!$2:$4,3,FALSE()),Extrato!$B:$B,'Cadastro e Hi"&amp;"stórico'!$A313)-SUMIFS(Extrato!$H:$H,Extrato!$F:$F,""&lt;=""&amp;HLOOKUP(BE$278,dds!$2:$4,3,FALSE()),Extrato!$G:$G,'Cadastro e Histórico'!$A313))*BE150)))"),0.0)</f>
        <v>0</v>
      </c>
      <c r="BF313" s="448">
        <f>IFERROR(__xludf.DUMMYFUNCTION("ARRAYFORMULA(IF(OR($A313="""",$A313=0),0,IF(TODAY()&gt;EOMONTH(BF$278,0),HLOOKUP(""Close"",GOOGLEFINANCE($A313,""price"",EOMONTH(BF$278,0)),2,FALSE()),(SUMIFS(Extrato!$C:$C,Extrato!$A:$A,""&lt;=""&amp;HLOOKUP(BF$278,dds!$2:$4,3,FALSE()),Extrato!$B:$B,'Cadastro e Hi"&amp;"stórico'!$A313)-SUMIFS(Extrato!$H:$H,Extrato!$F:$F,""&lt;=""&amp;HLOOKUP(BF$278,dds!$2:$4,3,FALSE()),Extrato!$G:$G,'Cadastro e Histórico'!$A313))*BF150)))"),0.0)</f>
        <v>0</v>
      </c>
      <c r="BG313" s="448">
        <f>IFERROR(__xludf.DUMMYFUNCTION("ARRAYFORMULA(IF(OR($A313="""",$A313=0),0,IF(TODAY()&gt;EOMONTH(BG$278,0),HLOOKUP(""Close"",GOOGLEFINANCE($A313,""price"",EOMONTH(BG$278,0)),2,FALSE()),(SUMIFS(Extrato!$C:$C,Extrato!$A:$A,""&lt;=""&amp;HLOOKUP(BG$278,dds!$2:$4,3,FALSE()),Extrato!$B:$B,'Cadastro e Hi"&amp;"stórico'!$A313)-SUMIFS(Extrato!$H:$H,Extrato!$F:$F,""&lt;=""&amp;HLOOKUP(BG$278,dds!$2:$4,3,FALSE()),Extrato!$G:$G,'Cadastro e Histórico'!$A313))*BG150)))"),0.0)</f>
        <v>0</v>
      </c>
      <c r="BH313" s="448">
        <f>IFERROR(__xludf.DUMMYFUNCTION("ARRAYFORMULA(IF(OR($A313="""",$A313=0),0,IF(TODAY()&gt;EOMONTH(BH$278,0),HLOOKUP(""Close"",GOOGLEFINANCE($A313,""price"",EOMONTH(BH$278,0)),2,FALSE()),(SUMIFS(Extrato!$C:$C,Extrato!$A:$A,""&lt;=""&amp;HLOOKUP(BH$278,dds!$2:$4,3,FALSE()),Extrato!$B:$B,'Cadastro e Hi"&amp;"stórico'!$A313)-SUMIFS(Extrato!$H:$H,Extrato!$F:$F,""&lt;=""&amp;HLOOKUP(BH$278,dds!$2:$4,3,FALSE()),Extrato!$G:$G,'Cadastro e Histórico'!$A313))*BH150)))"),0.0)</f>
        <v>0</v>
      </c>
      <c r="BI313" s="448">
        <f>IFERROR(__xludf.DUMMYFUNCTION("ARRAYFORMULA(IF(OR($A313="""",$A313=0),0,IF(TODAY()&gt;EOMONTH(BI$278,0),HLOOKUP(""Close"",GOOGLEFINANCE($A313,""price"",EOMONTH(BI$278,0)),2,FALSE()),(SUMIFS(Extrato!$C:$C,Extrato!$A:$A,""&lt;=""&amp;HLOOKUP(BI$278,dds!$2:$4,3,FALSE()),Extrato!$B:$B,'Cadastro e Hi"&amp;"stórico'!$A313)-SUMIFS(Extrato!$H:$H,Extrato!$F:$F,""&lt;=""&amp;HLOOKUP(BI$278,dds!$2:$4,3,FALSE()),Extrato!$G:$G,'Cadastro e Histórico'!$A313))*BI150)))"),0.0)</f>
        <v>0</v>
      </c>
      <c r="BJ313" s="448">
        <f>IFERROR(__xludf.DUMMYFUNCTION("ARRAYFORMULA(IF(OR($A313="""",$A313=0),0,IF(TODAY()&gt;EOMONTH(BJ$278,0),HLOOKUP(""Close"",GOOGLEFINANCE($A313,""price"",EOMONTH(BJ$278,0)),2,FALSE()),(SUMIFS(Extrato!$C:$C,Extrato!$A:$A,""&lt;=""&amp;HLOOKUP(BJ$278,dds!$2:$4,3,FALSE()),Extrato!$B:$B,'Cadastro e Hi"&amp;"stórico'!$A313)-SUMIFS(Extrato!$H:$H,Extrato!$F:$F,""&lt;=""&amp;HLOOKUP(BJ$278,dds!$2:$4,3,FALSE()),Extrato!$G:$G,'Cadastro e Histórico'!$A313))*BJ150)))"),0.0)</f>
        <v>0</v>
      </c>
      <c r="BK313" s="448">
        <f>IFERROR(__xludf.DUMMYFUNCTION("ARRAYFORMULA(IF(OR($A313="""",$A313=0),0,IF(TODAY()&gt;EOMONTH(BK$278,0),HLOOKUP(""Close"",GOOGLEFINANCE($A313,""price"",EOMONTH(BK$278,0)),2,FALSE()),(SUMIFS(Extrato!$C:$C,Extrato!$A:$A,""&lt;=""&amp;HLOOKUP(BK$278,dds!$2:$4,3,FALSE()),Extrato!$B:$B,'Cadastro e Hi"&amp;"stórico'!$A313)-SUMIFS(Extrato!$H:$H,Extrato!$F:$F,""&lt;=""&amp;HLOOKUP(BK$278,dds!$2:$4,3,FALSE()),Extrato!$G:$G,'Cadastro e Histórico'!$A313))*BK150)))"),0.0)</f>
        <v>0</v>
      </c>
      <c r="BL313" s="448">
        <f>IFERROR(__xludf.DUMMYFUNCTION("ARRAYFORMULA(IF(OR($A313="""",$A313=0),0,IF(TODAY()&gt;EOMONTH(BL$278,0),HLOOKUP(""Close"",GOOGLEFINANCE($A313,""price"",EOMONTH(BL$278,0)),2,FALSE()),(SUMIFS(Extrato!$C:$C,Extrato!$A:$A,""&lt;=""&amp;HLOOKUP(BL$278,dds!$2:$4,3,FALSE()),Extrato!$B:$B,'Cadastro e Hi"&amp;"stórico'!$A313)-SUMIFS(Extrato!$H:$H,Extrato!$F:$F,""&lt;=""&amp;HLOOKUP(BL$278,dds!$2:$4,3,FALSE()),Extrato!$G:$G,'Cadastro e Histórico'!$A313))*BL150)))"),0.0)</f>
        <v>0</v>
      </c>
    </row>
    <row r="314" ht="14.25" customHeight="1">
      <c r="A314" s="450"/>
      <c r="B314" s="450"/>
      <c r="C314" s="440" t="str">
        <f t="shared" si="5"/>
        <v/>
      </c>
      <c r="D314" s="450"/>
      <c r="E314" s="448">
        <f>IFERROR(__xludf.DUMMYFUNCTION("ARRAYFORMULA(IF(OR($A314="""",$A314=0),0,IF(TODAY()&gt;EOMONTH(E$278,0),HLOOKUP(""Close"",GOOGLEFINANCE($A314,""price"",EOMONTH(E$278,0)),2,FALSE()),(SUMIFS(Extrato!$C:$C,Extrato!$A:$A,""&lt;=""&amp;HLOOKUP(E$278,dds!$2:$4,3,FALSE()),Extrato!$B:$B,'Cadastro e Histó"&amp;"rico'!$A314)-SUMIFS(Extrato!$H:$H,Extrato!$F:$F,""&lt;=""&amp;HLOOKUP(E$278,dds!$2:$4,3,FALSE()),Extrato!$G:$G,'Cadastro e Histórico'!$A314))*E151)))"),0.0)</f>
        <v>0</v>
      </c>
      <c r="F314" s="448">
        <f>IFERROR(__xludf.DUMMYFUNCTION("ARRAYFORMULA(IF(OR($A314="""",$A314=0),0,IF(TODAY()&gt;EOMONTH(F$278,0),HLOOKUP(""Close"",GOOGLEFINANCE($A314,""price"",EOMONTH(F$278,0)),2,FALSE()),(SUMIFS(Extrato!$C:$C,Extrato!$A:$A,""&lt;=""&amp;HLOOKUP(F$278,dds!$2:$4,3,FALSE()),Extrato!$B:$B,'Cadastro e Histó"&amp;"rico'!$A314)-SUMIFS(Extrato!$H:$H,Extrato!$F:$F,""&lt;=""&amp;HLOOKUP(F$278,dds!$2:$4,3,FALSE()),Extrato!$G:$G,'Cadastro e Histórico'!$A314))*F151)))"),0.0)</f>
        <v>0</v>
      </c>
      <c r="G314" s="448">
        <f>IFERROR(__xludf.DUMMYFUNCTION("ARRAYFORMULA(IF(OR($A314="""",$A314=0),0,IF(TODAY()&gt;EOMONTH(G$278,0),HLOOKUP(""Close"",GOOGLEFINANCE($A314,""price"",EOMONTH(G$278,0)),2,FALSE()),(SUMIFS(Extrato!$C:$C,Extrato!$A:$A,""&lt;=""&amp;HLOOKUP(G$278,dds!$2:$4,3,FALSE()),Extrato!$B:$B,'Cadastro e Histó"&amp;"rico'!$A314)-SUMIFS(Extrato!$H:$H,Extrato!$F:$F,""&lt;=""&amp;HLOOKUP(G$278,dds!$2:$4,3,FALSE()),Extrato!$G:$G,'Cadastro e Histórico'!$A314))*G151)))"),0.0)</f>
        <v>0</v>
      </c>
      <c r="H314" s="448">
        <f>IFERROR(__xludf.DUMMYFUNCTION("ARRAYFORMULA(IF(OR($A314="""",$A314=0),0,IF(TODAY()&gt;EOMONTH(H$278,0),HLOOKUP(""Close"",GOOGLEFINANCE($A314,""price"",EOMONTH(H$278,0)),2,FALSE()),(SUMIFS(Extrato!$C:$C,Extrato!$A:$A,""&lt;=""&amp;HLOOKUP(H$278,dds!$2:$4,3,FALSE()),Extrato!$B:$B,'Cadastro e Histó"&amp;"rico'!$A314)-SUMIFS(Extrato!$H:$H,Extrato!$F:$F,""&lt;=""&amp;HLOOKUP(H$278,dds!$2:$4,3,FALSE()),Extrato!$G:$G,'Cadastro e Histórico'!$A314))*H151)))"),0.0)</f>
        <v>0</v>
      </c>
      <c r="I314" s="448">
        <f>IFERROR(__xludf.DUMMYFUNCTION("ARRAYFORMULA(IF(OR($A314="""",$A314=0),0,IF(TODAY()&gt;EOMONTH(I$278,0),HLOOKUP(""Close"",GOOGLEFINANCE($A314,""price"",EOMONTH(I$278,0)),2,FALSE()),(SUMIFS(Extrato!$C:$C,Extrato!$A:$A,""&lt;=""&amp;HLOOKUP(I$278,dds!$2:$4,3,FALSE()),Extrato!$B:$B,'Cadastro e Histó"&amp;"rico'!$A314)-SUMIFS(Extrato!$H:$H,Extrato!$F:$F,""&lt;=""&amp;HLOOKUP(I$278,dds!$2:$4,3,FALSE()),Extrato!$G:$G,'Cadastro e Histórico'!$A314))*I151)))"),0.0)</f>
        <v>0</v>
      </c>
      <c r="J314" s="448">
        <f>IFERROR(__xludf.DUMMYFUNCTION("ARRAYFORMULA(IF(OR($A314="""",$A314=0),0,IF(TODAY()&gt;EOMONTH(J$278,0),HLOOKUP(""Close"",GOOGLEFINANCE($A314,""price"",EOMONTH(J$278,0)),2,FALSE()),(SUMIFS(Extrato!$C:$C,Extrato!$A:$A,""&lt;=""&amp;HLOOKUP(J$278,dds!$2:$4,3,FALSE()),Extrato!$B:$B,'Cadastro e Histó"&amp;"rico'!$A314)-SUMIFS(Extrato!$H:$H,Extrato!$F:$F,""&lt;=""&amp;HLOOKUP(J$278,dds!$2:$4,3,FALSE()),Extrato!$G:$G,'Cadastro e Histórico'!$A314))*J151)))"),0.0)</f>
        <v>0</v>
      </c>
      <c r="K314" s="448">
        <f>IFERROR(__xludf.DUMMYFUNCTION("ARRAYFORMULA(IF(OR($A314="""",$A314=0),0,IF(TODAY()&gt;EOMONTH(K$278,0),HLOOKUP(""Close"",GOOGLEFINANCE($A314,""price"",EOMONTH(K$278,0)),2,FALSE()),(SUMIFS(Extrato!$C:$C,Extrato!$A:$A,""&lt;=""&amp;HLOOKUP(K$278,dds!$2:$4,3,FALSE()),Extrato!$B:$B,'Cadastro e Histó"&amp;"rico'!$A314)-SUMIFS(Extrato!$H:$H,Extrato!$F:$F,""&lt;=""&amp;HLOOKUP(K$278,dds!$2:$4,3,FALSE()),Extrato!$G:$G,'Cadastro e Histórico'!$A314))*K151)))"),0.0)</f>
        <v>0</v>
      </c>
      <c r="L314" s="448">
        <f>IFERROR(__xludf.DUMMYFUNCTION("ARRAYFORMULA(IF(OR($A314="""",$A314=0),0,IF(TODAY()&gt;EOMONTH(L$278,0),HLOOKUP(""Close"",GOOGLEFINANCE($A314,""price"",EOMONTH(L$278,0)),2,FALSE()),(SUMIFS(Extrato!$C:$C,Extrato!$A:$A,""&lt;=""&amp;HLOOKUP(L$278,dds!$2:$4,3,FALSE()),Extrato!$B:$B,'Cadastro e Histó"&amp;"rico'!$A314)-SUMIFS(Extrato!$H:$H,Extrato!$F:$F,""&lt;=""&amp;HLOOKUP(L$278,dds!$2:$4,3,FALSE()),Extrato!$G:$G,'Cadastro e Histórico'!$A314))*L151)))"),0.0)</f>
        <v>0</v>
      </c>
      <c r="M314" s="448">
        <f>IFERROR(__xludf.DUMMYFUNCTION("ARRAYFORMULA(IF(OR($A314="""",$A314=0),0,IF(TODAY()&gt;EOMONTH(M$278,0),HLOOKUP(""Close"",GOOGLEFINANCE($A314,""price"",EOMONTH(M$278,0)),2,FALSE()),(SUMIFS(Extrato!$C:$C,Extrato!$A:$A,""&lt;=""&amp;HLOOKUP(M$278,dds!$2:$4,3,FALSE()),Extrato!$B:$B,'Cadastro e Histó"&amp;"rico'!$A314)-SUMIFS(Extrato!$H:$H,Extrato!$F:$F,""&lt;=""&amp;HLOOKUP(M$278,dds!$2:$4,3,FALSE()),Extrato!$G:$G,'Cadastro e Histórico'!$A314))*M151)))"),0.0)</f>
        <v>0</v>
      </c>
      <c r="N314" s="448">
        <f>IFERROR(__xludf.DUMMYFUNCTION("ARRAYFORMULA(IF(OR($A314="""",$A314=0),0,IF(TODAY()&gt;EOMONTH(N$278,0),HLOOKUP(""Close"",GOOGLEFINANCE($A314,""price"",EOMONTH(N$278,0)),2,FALSE()),(SUMIFS(Extrato!$C:$C,Extrato!$A:$A,""&lt;=""&amp;HLOOKUP(N$278,dds!$2:$4,3,FALSE()),Extrato!$B:$B,'Cadastro e Histó"&amp;"rico'!$A314)-SUMIFS(Extrato!$H:$H,Extrato!$F:$F,""&lt;=""&amp;HLOOKUP(N$278,dds!$2:$4,3,FALSE()),Extrato!$G:$G,'Cadastro e Histórico'!$A314))*N151)))"),0.0)</f>
        <v>0</v>
      </c>
      <c r="O314" s="448">
        <f>IFERROR(__xludf.DUMMYFUNCTION("ARRAYFORMULA(IF(OR($A314="""",$A314=0),0,IF(TODAY()&gt;EOMONTH(O$278,0),HLOOKUP(""Close"",GOOGLEFINANCE($A314,""price"",EOMONTH(O$278,0)),2,FALSE()),(SUMIFS(Extrato!$C:$C,Extrato!$A:$A,""&lt;=""&amp;HLOOKUP(O$278,dds!$2:$4,3,FALSE()),Extrato!$B:$B,'Cadastro e Histó"&amp;"rico'!$A314)-SUMIFS(Extrato!$H:$H,Extrato!$F:$F,""&lt;=""&amp;HLOOKUP(O$278,dds!$2:$4,3,FALSE()),Extrato!$G:$G,'Cadastro e Histórico'!$A314))*O151)))"),0.0)</f>
        <v>0</v>
      </c>
      <c r="P314" s="448">
        <f>IFERROR(__xludf.DUMMYFUNCTION("ARRAYFORMULA(IF(OR($A314="""",$A314=0),0,IF(TODAY()&gt;EOMONTH(P$278,0),HLOOKUP(""Close"",GOOGLEFINANCE($A314,""price"",EOMONTH(P$278,0)),2,FALSE()),(SUMIFS(Extrato!$C:$C,Extrato!$A:$A,""&lt;=""&amp;HLOOKUP(P$278,dds!$2:$4,3,FALSE()),Extrato!$B:$B,'Cadastro e Histó"&amp;"rico'!$A314)-SUMIFS(Extrato!$H:$H,Extrato!$F:$F,""&lt;=""&amp;HLOOKUP(P$278,dds!$2:$4,3,FALSE()),Extrato!$G:$G,'Cadastro e Histórico'!$A314))*P151)))"),0.0)</f>
        <v>0</v>
      </c>
      <c r="Q314" s="448">
        <f>IFERROR(__xludf.DUMMYFUNCTION("ARRAYFORMULA(IF(OR($A314="""",$A314=0),0,IF(TODAY()&gt;EOMONTH(Q$278,0),HLOOKUP(""Close"",GOOGLEFINANCE($A314,""price"",EOMONTH(Q$278,0)),2,FALSE()),(SUMIFS(Extrato!$C:$C,Extrato!$A:$A,""&lt;=""&amp;HLOOKUP(Q$278,dds!$2:$4,3,FALSE()),Extrato!$B:$B,'Cadastro e Histó"&amp;"rico'!$A314)-SUMIFS(Extrato!$H:$H,Extrato!$F:$F,""&lt;=""&amp;HLOOKUP(Q$278,dds!$2:$4,3,FALSE()),Extrato!$G:$G,'Cadastro e Histórico'!$A314))*Q151)))"),0.0)</f>
        <v>0</v>
      </c>
      <c r="R314" s="448">
        <f>IFERROR(__xludf.DUMMYFUNCTION("ARRAYFORMULA(IF(OR($A314="""",$A314=0),0,IF(TODAY()&gt;EOMONTH(R$278,0),HLOOKUP(""Close"",GOOGLEFINANCE($A314,""price"",EOMONTH(R$278,0)),2,FALSE()),(SUMIFS(Extrato!$C:$C,Extrato!$A:$A,""&lt;=""&amp;HLOOKUP(R$278,dds!$2:$4,3,FALSE()),Extrato!$B:$B,'Cadastro e Histó"&amp;"rico'!$A314)-SUMIFS(Extrato!$H:$H,Extrato!$F:$F,""&lt;=""&amp;HLOOKUP(R$278,dds!$2:$4,3,FALSE()),Extrato!$G:$G,'Cadastro e Histórico'!$A314))*R151)))"),0.0)</f>
        <v>0</v>
      </c>
      <c r="S314" s="448">
        <f>IFERROR(__xludf.DUMMYFUNCTION("ARRAYFORMULA(IF(OR($A314="""",$A314=0),0,IF(TODAY()&gt;EOMONTH(S$278,0),HLOOKUP(""Close"",GOOGLEFINANCE($A314,""price"",EOMONTH(S$278,0)),2,FALSE()),(SUMIFS(Extrato!$C:$C,Extrato!$A:$A,""&lt;=""&amp;HLOOKUP(S$278,dds!$2:$4,3,FALSE()),Extrato!$B:$B,'Cadastro e Histó"&amp;"rico'!$A314)-SUMIFS(Extrato!$H:$H,Extrato!$F:$F,""&lt;=""&amp;HLOOKUP(S$278,dds!$2:$4,3,FALSE()),Extrato!$G:$G,'Cadastro e Histórico'!$A314))*S151)))"),0.0)</f>
        <v>0</v>
      </c>
      <c r="T314" s="448">
        <f>IFERROR(__xludf.DUMMYFUNCTION("ARRAYFORMULA(IF(OR($A314="""",$A314=0),0,IF(TODAY()&gt;EOMONTH(T$278,0),HLOOKUP(""Close"",GOOGLEFINANCE($A314,""price"",EOMONTH(T$278,0)),2,FALSE()),(SUMIFS(Extrato!$C:$C,Extrato!$A:$A,""&lt;=""&amp;HLOOKUP(T$278,dds!$2:$4,3,FALSE()),Extrato!$B:$B,'Cadastro e Histó"&amp;"rico'!$A314)-SUMIFS(Extrato!$H:$H,Extrato!$F:$F,""&lt;=""&amp;HLOOKUP(T$278,dds!$2:$4,3,FALSE()),Extrato!$G:$G,'Cadastro e Histórico'!$A314))*T151)))"),0.0)</f>
        <v>0</v>
      </c>
      <c r="U314" s="448">
        <f>IFERROR(__xludf.DUMMYFUNCTION("ARRAYFORMULA(IF(OR($A314="""",$A314=0),0,IF(TODAY()&gt;EOMONTH(U$278,0),HLOOKUP(""Close"",GOOGLEFINANCE($A314,""price"",EOMONTH(U$278,0)),2,FALSE()),(SUMIFS(Extrato!$C:$C,Extrato!$A:$A,""&lt;=""&amp;HLOOKUP(U$278,dds!$2:$4,3,FALSE()),Extrato!$B:$B,'Cadastro e Histó"&amp;"rico'!$A314)-SUMIFS(Extrato!$H:$H,Extrato!$F:$F,""&lt;=""&amp;HLOOKUP(U$278,dds!$2:$4,3,FALSE()),Extrato!$G:$G,'Cadastro e Histórico'!$A314))*U151)))"),0.0)</f>
        <v>0</v>
      </c>
      <c r="V314" s="448">
        <f>IFERROR(__xludf.DUMMYFUNCTION("ARRAYFORMULA(IF(OR($A314="""",$A314=0),0,IF(TODAY()&gt;EOMONTH(V$278,0),HLOOKUP(""Close"",GOOGLEFINANCE($A314,""price"",EOMONTH(V$278,0)),2,FALSE()),(SUMIFS(Extrato!$C:$C,Extrato!$A:$A,""&lt;=""&amp;HLOOKUP(V$278,dds!$2:$4,3,FALSE()),Extrato!$B:$B,'Cadastro e Histó"&amp;"rico'!$A314)-SUMIFS(Extrato!$H:$H,Extrato!$F:$F,""&lt;=""&amp;HLOOKUP(V$278,dds!$2:$4,3,FALSE()),Extrato!$G:$G,'Cadastro e Histórico'!$A314))*V151)))"),0.0)</f>
        <v>0</v>
      </c>
      <c r="W314" s="448">
        <f>IFERROR(__xludf.DUMMYFUNCTION("ARRAYFORMULA(IF(OR($A314="""",$A314=0),0,IF(TODAY()&gt;EOMONTH(W$278,0),HLOOKUP(""Close"",GOOGLEFINANCE($A314,""price"",EOMONTH(W$278,0)),2,FALSE()),(SUMIFS(Extrato!$C:$C,Extrato!$A:$A,""&lt;=""&amp;HLOOKUP(W$278,dds!$2:$4,3,FALSE()),Extrato!$B:$B,'Cadastro e Histó"&amp;"rico'!$A314)-SUMIFS(Extrato!$H:$H,Extrato!$F:$F,""&lt;=""&amp;HLOOKUP(W$278,dds!$2:$4,3,FALSE()),Extrato!$G:$G,'Cadastro e Histórico'!$A314))*W151)))"),0.0)</f>
        <v>0</v>
      </c>
      <c r="X314" s="448">
        <f>IFERROR(__xludf.DUMMYFUNCTION("ARRAYFORMULA(IF(OR($A314="""",$A314=0),0,IF(TODAY()&gt;EOMONTH(X$278,0),HLOOKUP(""Close"",GOOGLEFINANCE($A314,""price"",EOMONTH(X$278,0)),2,FALSE()),(SUMIFS(Extrato!$C:$C,Extrato!$A:$A,""&lt;=""&amp;HLOOKUP(X$278,dds!$2:$4,3,FALSE()),Extrato!$B:$B,'Cadastro e Histó"&amp;"rico'!$A314)-SUMIFS(Extrato!$H:$H,Extrato!$F:$F,""&lt;=""&amp;HLOOKUP(X$278,dds!$2:$4,3,FALSE()),Extrato!$G:$G,'Cadastro e Histórico'!$A314))*X151)))"),0.0)</f>
        <v>0</v>
      </c>
      <c r="Y314" s="448">
        <f>IFERROR(__xludf.DUMMYFUNCTION("ARRAYFORMULA(IF(OR($A314="""",$A314=0),0,IF(TODAY()&gt;EOMONTH(Y$278,0),HLOOKUP(""Close"",GOOGLEFINANCE($A314,""price"",EOMONTH(Y$278,0)),2,FALSE()),(SUMIFS(Extrato!$C:$C,Extrato!$A:$A,""&lt;=""&amp;HLOOKUP(Y$278,dds!$2:$4,3,FALSE()),Extrato!$B:$B,'Cadastro e Histó"&amp;"rico'!$A314)-SUMIFS(Extrato!$H:$H,Extrato!$F:$F,""&lt;=""&amp;HLOOKUP(Y$278,dds!$2:$4,3,FALSE()),Extrato!$G:$G,'Cadastro e Histórico'!$A314))*Y151)))"),0.0)</f>
        <v>0</v>
      </c>
      <c r="Z314" s="448">
        <f>IFERROR(__xludf.DUMMYFUNCTION("ARRAYFORMULA(IF(OR($A314="""",$A314=0),0,IF(TODAY()&gt;EOMONTH(Z$278,0),HLOOKUP(""Close"",GOOGLEFINANCE($A314,""price"",EOMONTH(Z$278,0)),2,FALSE()),(SUMIFS(Extrato!$C:$C,Extrato!$A:$A,""&lt;=""&amp;HLOOKUP(Z$278,dds!$2:$4,3,FALSE()),Extrato!$B:$B,'Cadastro e Histó"&amp;"rico'!$A314)-SUMIFS(Extrato!$H:$H,Extrato!$F:$F,""&lt;=""&amp;HLOOKUP(Z$278,dds!$2:$4,3,FALSE()),Extrato!$G:$G,'Cadastro e Histórico'!$A314))*Z151)))"),0.0)</f>
        <v>0</v>
      </c>
      <c r="AA314" s="448">
        <f>IFERROR(__xludf.DUMMYFUNCTION("ARRAYFORMULA(IF(OR($A314="""",$A314=0),0,IF(TODAY()&gt;EOMONTH(AA$278,0),HLOOKUP(""Close"",GOOGLEFINANCE($A314,""price"",EOMONTH(AA$278,0)),2,FALSE()),(SUMIFS(Extrato!$C:$C,Extrato!$A:$A,""&lt;=""&amp;HLOOKUP(AA$278,dds!$2:$4,3,FALSE()),Extrato!$B:$B,'Cadastro e Hi"&amp;"stórico'!$A314)-SUMIFS(Extrato!$H:$H,Extrato!$F:$F,""&lt;=""&amp;HLOOKUP(AA$278,dds!$2:$4,3,FALSE()),Extrato!$G:$G,'Cadastro e Histórico'!$A314))*AA151)))"),0.0)</f>
        <v>0</v>
      </c>
      <c r="AB314" s="448">
        <f>IFERROR(__xludf.DUMMYFUNCTION("ARRAYFORMULA(IF(OR($A314="""",$A314=0),0,IF(TODAY()&gt;EOMONTH(AB$278,0),HLOOKUP(""Close"",GOOGLEFINANCE($A314,""price"",EOMONTH(AB$278,0)),2,FALSE()),(SUMIFS(Extrato!$C:$C,Extrato!$A:$A,""&lt;=""&amp;HLOOKUP(AB$278,dds!$2:$4,3,FALSE()),Extrato!$B:$B,'Cadastro e Hi"&amp;"stórico'!$A314)-SUMIFS(Extrato!$H:$H,Extrato!$F:$F,""&lt;=""&amp;HLOOKUP(AB$278,dds!$2:$4,3,FALSE()),Extrato!$G:$G,'Cadastro e Histórico'!$A314))*AB151)))"),0.0)</f>
        <v>0</v>
      </c>
      <c r="AC314" s="448">
        <f>IFERROR(__xludf.DUMMYFUNCTION("ARRAYFORMULA(IF(OR($A314="""",$A314=0),0,IF(TODAY()&gt;EOMONTH(AC$278,0),HLOOKUP(""Close"",GOOGLEFINANCE($A314,""price"",EOMONTH(AC$278,0)),2,FALSE()),(SUMIFS(Extrato!$C:$C,Extrato!$A:$A,""&lt;=""&amp;HLOOKUP(AC$278,dds!$2:$4,3,FALSE()),Extrato!$B:$B,'Cadastro e Hi"&amp;"stórico'!$A314)-SUMIFS(Extrato!$H:$H,Extrato!$F:$F,""&lt;=""&amp;HLOOKUP(AC$278,dds!$2:$4,3,FALSE()),Extrato!$G:$G,'Cadastro e Histórico'!$A314))*AC151)))"),0.0)</f>
        <v>0</v>
      </c>
      <c r="AD314" s="448">
        <f>IFERROR(__xludf.DUMMYFUNCTION("ARRAYFORMULA(IF(OR($A314="""",$A314=0),0,IF(TODAY()&gt;EOMONTH(AD$278,0),HLOOKUP(""Close"",GOOGLEFINANCE($A314,""price"",EOMONTH(AD$278,0)),2,FALSE()),(SUMIFS(Extrato!$C:$C,Extrato!$A:$A,""&lt;=""&amp;HLOOKUP(AD$278,dds!$2:$4,3,FALSE()),Extrato!$B:$B,'Cadastro e Hi"&amp;"stórico'!$A314)-SUMIFS(Extrato!$H:$H,Extrato!$F:$F,""&lt;=""&amp;HLOOKUP(AD$278,dds!$2:$4,3,FALSE()),Extrato!$G:$G,'Cadastro e Histórico'!$A314))*AD151)))"),0.0)</f>
        <v>0</v>
      </c>
      <c r="AE314" s="448">
        <f>IFERROR(__xludf.DUMMYFUNCTION("ARRAYFORMULA(IF(OR($A314="""",$A314=0),0,IF(TODAY()&gt;EOMONTH(AE$278,0),HLOOKUP(""Close"",GOOGLEFINANCE($A314,""price"",EOMONTH(AE$278,0)),2,FALSE()),(SUMIFS(Extrato!$C:$C,Extrato!$A:$A,""&lt;=""&amp;HLOOKUP(AE$278,dds!$2:$4,3,FALSE()),Extrato!$B:$B,'Cadastro e Hi"&amp;"stórico'!$A314)-SUMIFS(Extrato!$H:$H,Extrato!$F:$F,""&lt;=""&amp;HLOOKUP(AE$278,dds!$2:$4,3,FALSE()),Extrato!$G:$G,'Cadastro e Histórico'!$A314))*AE151)))"),0.0)</f>
        <v>0</v>
      </c>
      <c r="AF314" s="448">
        <f>IFERROR(__xludf.DUMMYFUNCTION("ARRAYFORMULA(IF(OR($A314="""",$A314=0),0,IF(TODAY()&gt;EOMONTH(AF$278,0),HLOOKUP(""Close"",GOOGLEFINANCE($A314,""price"",EOMONTH(AF$278,0)),2,FALSE()),(SUMIFS(Extrato!$C:$C,Extrato!$A:$A,""&lt;=""&amp;HLOOKUP(AF$278,dds!$2:$4,3,FALSE()),Extrato!$B:$B,'Cadastro e Hi"&amp;"stórico'!$A314)-SUMIFS(Extrato!$H:$H,Extrato!$F:$F,""&lt;=""&amp;HLOOKUP(AF$278,dds!$2:$4,3,FALSE()),Extrato!$G:$G,'Cadastro e Histórico'!$A314))*AF151)))"),0.0)</f>
        <v>0</v>
      </c>
      <c r="AG314" s="448">
        <f>IFERROR(__xludf.DUMMYFUNCTION("ARRAYFORMULA(IF(OR($A314="""",$A314=0),0,IF(TODAY()&gt;EOMONTH(AG$278,0),HLOOKUP(""Close"",GOOGLEFINANCE($A314,""price"",EOMONTH(AG$278,0)),2,FALSE()),(SUMIFS(Extrato!$C:$C,Extrato!$A:$A,""&lt;=""&amp;HLOOKUP(AG$278,dds!$2:$4,3,FALSE()),Extrato!$B:$B,'Cadastro e Hi"&amp;"stórico'!$A314)-SUMIFS(Extrato!$H:$H,Extrato!$F:$F,""&lt;=""&amp;HLOOKUP(AG$278,dds!$2:$4,3,FALSE()),Extrato!$G:$G,'Cadastro e Histórico'!$A314))*AG151)))"),0.0)</f>
        <v>0</v>
      </c>
      <c r="AH314" s="448">
        <f>IFERROR(__xludf.DUMMYFUNCTION("ARRAYFORMULA(IF(OR($A314="""",$A314=0),0,IF(TODAY()&gt;EOMONTH(AH$278,0),HLOOKUP(""Close"",GOOGLEFINANCE($A314,""price"",EOMONTH(AH$278,0)),2,FALSE()),(SUMIFS(Extrato!$C:$C,Extrato!$A:$A,""&lt;=""&amp;HLOOKUP(AH$278,dds!$2:$4,3,FALSE()),Extrato!$B:$B,'Cadastro e Hi"&amp;"stórico'!$A314)-SUMIFS(Extrato!$H:$H,Extrato!$F:$F,""&lt;=""&amp;HLOOKUP(AH$278,dds!$2:$4,3,FALSE()),Extrato!$G:$G,'Cadastro e Histórico'!$A314))*AH151)))"),0.0)</f>
        <v>0</v>
      </c>
      <c r="AI314" s="448">
        <f>IFERROR(__xludf.DUMMYFUNCTION("ARRAYFORMULA(IF(OR($A314="""",$A314=0),0,IF(TODAY()&gt;EOMONTH(AI$278,0),HLOOKUP(""Close"",GOOGLEFINANCE($A314,""price"",EOMONTH(AI$278,0)),2,FALSE()),(SUMIFS(Extrato!$C:$C,Extrato!$A:$A,""&lt;=""&amp;HLOOKUP(AI$278,dds!$2:$4,3,FALSE()),Extrato!$B:$B,'Cadastro e Hi"&amp;"stórico'!$A314)-SUMIFS(Extrato!$H:$H,Extrato!$F:$F,""&lt;=""&amp;HLOOKUP(AI$278,dds!$2:$4,3,FALSE()),Extrato!$G:$G,'Cadastro e Histórico'!$A314))*AI151)))"),0.0)</f>
        <v>0</v>
      </c>
      <c r="AJ314" s="448">
        <f>IFERROR(__xludf.DUMMYFUNCTION("ARRAYFORMULA(IF(OR($A314="""",$A314=0),0,IF(TODAY()&gt;EOMONTH(AJ$278,0),HLOOKUP(""Close"",GOOGLEFINANCE($A314,""price"",EOMONTH(AJ$278,0)),2,FALSE()),(SUMIFS(Extrato!$C:$C,Extrato!$A:$A,""&lt;=""&amp;HLOOKUP(AJ$278,dds!$2:$4,3,FALSE()),Extrato!$B:$B,'Cadastro e Hi"&amp;"stórico'!$A314)-SUMIFS(Extrato!$H:$H,Extrato!$F:$F,""&lt;=""&amp;HLOOKUP(AJ$278,dds!$2:$4,3,FALSE()),Extrato!$G:$G,'Cadastro e Histórico'!$A314))*AJ151)))"),0.0)</f>
        <v>0</v>
      </c>
      <c r="AK314" s="448">
        <f>IFERROR(__xludf.DUMMYFUNCTION("ARRAYFORMULA(IF(OR($A314="""",$A314=0),0,IF(TODAY()&gt;EOMONTH(AK$278,0),HLOOKUP(""Close"",GOOGLEFINANCE($A314,""price"",EOMONTH(AK$278,0)),2,FALSE()),(SUMIFS(Extrato!$C:$C,Extrato!$A:$A,""&lt;=""&amp;HLOOKUP(AK$278,dds!$2:$4,3,FALSE()),Extrato!$B:$B,'Cadastro e Hi"&amp;"stórico'!$A314)-SUMIFS(Extrato!$H:$H,Extrato!$F:$F,""&lt;=""&amp;HLOOKUP(AK$278,dds!$2:$4,3,FALSE()),Extrato!$G:$G,'Cadastro e Histórico'!$A314))*AK151)))"),0.0)</f>
        <v>0</v>
      </c>
      <c r="AL314" s="448">
        <f>IFERROR(__xludf.DUMMYFUNCTION("ARRAYFORMULA(IF(OR($A314="""",$A314=0),0,IF(TODAY()&gt;EOMONTH(AL$278,0),HLOOKUP(""Close"",GOOGLEFINANCE($A314,""price"",EOMONTH(AL$278,0)),2,FALSE()),(SUMIFS(Extrato!$C:$C,Extrato!$A:$A,""&lt;=""&amp;HLOOKUP(AL$278,dds!$2:$4,3,FALSE()),Extrato!$B:$B,'Cadastro e Hi"&amp;"stórico'!$A314)-SUMIFS(Extrato!$H:$H,Extrato!$F:$F,""&lt;=""&amp;HLOOKUP(AL$278,dds!$2:$4,3,FALSE()),Extrato!$G:$G,'Cadastro e Histórico'!$A314))*AL151)))"),0.0)</f>
        <v>0</v>
      </c>
      <c r="AM314" s="448">
        <f>IFERROR(__xludf.DUMMYFUNCTION("ARRAYFORMULA(IF(OR($A314="""",$A314=0),0,IF(TODAY()&gt;EOMONTH(AM$278,0),HLOOKUP(""Close"",GOOGLEFINANCE($A314,""price"",EOMONTH(AM$278,0)),2,FALSE()),(SUMIFS(Extrato!$C:$C,Extrato!$A:$A,""&lt;=""&amp;HLOOKUP(AM$278,dds!$2:$4,3,FALSE()),Extrato!$B:$B,'Cadastro e Hi"&amp;"stórico'!$A314)-SUMIFS(Extrato!$H:$H,Extrato!$F:$F,""&lt;=""&amp;HLOOKUP(AM$278,dds!$2:$4,3,FALSE()),Extrato!$G:$G,'Cadastro e Histórico'!$A314))*AM151)))"),0.0)</f>
        <v>0</v>
      </c>
      <c r="AN314" s="448">
        <f>IFERROR(__xludf.DUMMYFUNCTION("ARRAYFORMULA(IF(OR($A314="""",$A314=0),0,IF(TODAY()&gt;EOMONTH(AN$278,0),HLOOKUP(""Close"",GOOGLEFINANCE($A314,""price"",EOMONTH(AN$278,0)),2,FALSE()),(SUMIFS(Extrato!$C:$C,Extrato!$A:$A,""&lt;=""&amp;HLOOKUP(AN$278,dds!$2:$4,3,FALSE()),Extrato!$B:$B,'Cadastro e Hi"&amp;"stórico'!$A314)-SUMIFS(Extrato!$H:$H,Extrato!$F:$F,""&lt;=""&amp;HLOOKUP(AN$278,dds!$2:$4,3,FALSE()),Extrato!$G:$G,'Cadastro e Histórico'!$A314))*AN151)))"),0.0)</f>
        <v>0</v>
      </c>
      <c r="AO314" s="448">
        <f>IFERROR(__xludf.DUMMYFUNCTION("ARRAYFORMULA(IF(OR($A314="""",$A314=0),0,IF(TODAY()&gt;EOMONTH(AO$278,0),HLOOKUP(""Close"",GOOGLEFINANCE($A314,""price"",EOMONTH(AO$278,0)),2,FALSE()),(SUMIFS(Extrato!$C:$C,Extrato!$A:$A,""&lt;=""&amp;HLOOKUP(AO$278,dds!$2:$4,3,FALSE()),Extrato!$B:$B,'Cadastro e Hi"&amp;"stórico'!$A314)-SUMIFS(Extrato!$H:$H,Extrato!$F:$F,""&lt;=""&amp;HLOOKUP(AO$278,dds!$2:$4,3,FALSE()),Extrato!$G:$G,'Cadastro e Histórico'!$A314))*AO151)))"),0.0)</f>
        <v>0</v>
      </c>
      <c r="AP314" s="448">
        <f>IFERROR(__xludf.DUMMYFUNCTION("ARRAYFORMULA(IF(OR($A314="""",$A314=0),0,IF(TODAY()&gt;EOMONTH(AP$278,0),HLOOKUP(""Close"",GOOGLEFINANCE($A314,""price"",EOMONTH(AP$278,0)),2,FALSE()),(SUMIFS(Extrato!$C:$C,Extrato!$A:$A,""&lt;=""&amp;HLOOKUP(AP$278,dds!$2:$4,3,FALSE()),Extrato!$B:$B,'Cadastro e Hi"&amp;"stórico'!$A314)-SUMIFS(Extrato!$H:$H,Extrato!$F:$F,""&lt;=""&amp;HLOOKUP(AP$278,dds!$2:$4,3,FALSE()),Extrato!$G:$G,'Cadastro e Histórico'!$A314))*AP151)))"),0.0)</f>
        <v>0</v>
      </c>
      <c r="AQ314" s="448">
        <f>IFERROR(__xludf.DUMMYFUNCTION("ARRAYFORMULA(IF(OR($A314="""",$A314=0),0,IF(TODAY()&gt;EOMONTH(AQ$278,0),HLOOKUP(""Close"",GOOGLEFINANCE($A314,""price"",EOMONTH(AQ$278,0)),2,FALSE()),(SUMIFS(Extrato!$C:$C,Extrato!$A:$A,""&lt;=""&amp;HLOOKUP(AQ$278,dds!$2:$4,3,FALSE()),Extrato!$B:$B,'Cadastro e Hi"&amp;"stórico'!$A314)-SUMIFS(Extrato!$H:$H,Extrato!$F:$F,""&lt;=""&amp;HLOOKUP(AQ$278,dds!$2:$4,3,FALSE()),Extrato!$G:$G,'Cadastro e Histórico'!$A314))*AQ151)))"),0.0)</f>
        <v>0</v>
      </c>
      <c r="AR314" s="448">
        <f>IFERROR(__xludf.DUMMYFUNCTION("ARRAYFORMULA(IF(OR($A314="""",$A314=0),0,IF(TODAY()&gt;EOMONTH(AR$278,0),HLOOKUP(""Close"",GOOGLEFINANCE($A314,""price"",EOMONTH(AR$278,0)),2,FALSE()),(SUMIFS(Extrato!$C:$C,Extrato!$A:$A,""&lt;=""&amp;HLOOKUP(AR$278,dds!$2:$4,3,FALSE()),Extrato!$B:$B,'Cadastro e Hi"&amp;"stórico'!$A314)-SUMIFS(Extrato!$H:$H,Extrato!$F:$F,""&lt;=""&amp;HLOOKUP(AR$278,dds!$2:$4,3,FALSE()),Extrato!$G:$G,'Cadastro e Histórico'!$A314))*AR151)))"),0.0)</f>
        <v>0</v>
      </c>
      <c r="AS314" s="448">
        <f>IFERROR(__xludf.DUMMYFUNCTION("ARRAYFORMULA(IF(OR($A314="""",$A314=0),0,IF(TODAY()&gt;EOMONTH(AS$278,0),HLOOKUP(""Close"",GOOGLEFINANCE($A314,""price"",EOMONTH(AS$278,0)),2,FALSE()),(SUMIFS(Extrato!$C:$C,Extrato!$A:$A,""&lt;=""&amp;HLOOKUP(AS$278,dds!$2:$4,3,FALSE()),Extrato!$B:$B,'Cadastro e Hi"&amp;"stórico'!$A314)-SUMIFS(Extrato!$H:$H,Extrato!$F:$F,""&lt;=""&amp;HLOOKUP(AS$278,dds!$2:$4,3,FALSE()),Extrato!$G:$G,'Cadastro e Histórico'!$A314))*AS151)))"),0.0)</f>
        <v>0</v>
      </c>
      <c r="AT314" s="448">
        <f>IFERROR(__xludf.DUMMYFUNCTION("ARRAYFORMULA(IF(OR($A314="""",$A314=0),0,IF(TODAY()&gt;EOMONTH(AT$278,0),HLOOKUP(""Close"",GOOGLEFINANCE($A314,""price"",EOMONTH(AT$278,0)),2,FALSE()),(SUMIFS(Extrato!$C:$C,Extrato!$A:$A,""&lt;=""&amp;HLOOKUP(AT$278,dds!$2:$4,3,FALSE()),Extrato!$B:$B,'Cadastro e Hi"&amp;"stórico'!$A314)-SUMIFS(Extrato!$H:$H,Extrato!$F:$F,""&lt;=""&amp;HLOOKUP(AT$278,dds!$2:$4,3,FALSE()),Extrato!$G:$G,'Cadastro e Histórico'!$A314))*AT151)))"),0.0)</f>
        <v>0</v>
      </c>
      <c r="AU314" s="448">
        <f>IFERROR(__xludf.DUMMYFUNCTION("ARRAYFORMULA(IF(OR($A314="""",$A314=0),0,IF(TODAY()&gt;EOMONTH(AU$278,0),HLOOKUP(""Close"",GOOGLEFINANCE($A314,""price"",EOMONTH(AU$278,0)),2,FALSE()),(SUMIFS(Extrato!$C:$C,Extrato!$A:$A,""&lt;=""&amp;HLOOKUP(AU$278,dds!$2:$4,3,FALSE()),Extrato!$B:$B,'Cadastro e Hi"&amp;"stórico'!$A314)-SUMIFS(Extrato!$H:$H,Extrato!$F:$F,""&lt;=""&amp;HLOOKUP(AU$278,dds!$2:$4,3,FALSE()),Extrato!$G:$G,'Cadastro e Histórico'!$A314))*AU151)))"),0.0)</f>
        <v>0</v>
      </c>
      <c r="AV314" s="448">
        <f>IFERROR(__xludf.DUMMYFUNCTION("ARRAYFORMULA(IF(OR($A314="""",$A314=0),0,IF(TODAY()&gt;EOMONTH(AV$278,0),HLOOKUP(""Close"",GOOGLEFINANCE($A314,""price"",EOMONTH(AV$278,0)),2,FALSE()),(SUMIFS(Extrato!$C:$C,Extrato!$A:$A,""&lt;=""&amp;HLOOKUP(AV$278,dds!$2:$4,3,FALSE()),Extrato!$B:$B,'Cadastro e Hi"&amp;"stórico'!$A314)-SUMIFS(Extrato!$H:$H,Extrato!$F:$F,""&lt;=""&amp;HLOOKUP(AV$278,dds!$2:$4,3,FALSE()),Extrato!$G:$G,'Cadastro e Histórico'!$A314))*AV151)))"),0.0)</f>
        <v>0</v>
      </c>
      <c r="AW314" s="448">
        <f>IFERROR(__xludf.DUMMYFUNCTION("ARRAYFORMULA(IF(OR($A314="""",$A314=0),0,IF(TODAY()&gt;EOMONTH(AW$278,0),HLOOKUP(""Close"",GOOGLEFINANCE($A314,""price"",EOMONTH(AW$278,0)),2,FALSE()),(SUMIFS(Extrato!$C:$C,Extrato!$A:$A,""&lt;=""&amp;HLOOKUP(AW$278,dds!$2:$4,3,FALSE()),Extrato!$B:$B,'Cadastro e Hi"&amp;"stórico'!$A314)-SUMIFS(Extrato!$H:$H,Extrato!$F:$F,""&lt;=""&amp;HLOOKUP(AW$278,dds!$2:$4,3,FALSE()),Extrato!$G:$G,'Cadastro e Histórico'!$A314))*AW151)))"),0.0)</f>
        <v>0</v>
      </c>
      <c r="AX314" s="448">
        <f>IFERROR(__xludf.DUMMYFUNCTION("ARRAYFORMULA(IF(OR($A314="""",$A314=0),0,IF(TODAY()&gt;EOMONTH(AX$278,0),HLOOKUP(""Close"",GOOGLEFINANCE($A314,""price"",EOMONTH(AX$278,0)),2,FALSE()),(SUMIFS(Extrato!$C:$C,Extrato!$A:$A,""&lt;=""&amp;HLOOKUP(AX$278,dds!$2:$4,3,FALSE()),Extrato!$B:$B,'Cadastro e Hi"&amp;"stórico'!$A314)-SUMIFS(Extrato!$H:$H,Extrato!$F:$F,""&lt;=""&amp;HLOOKUP(AX$278,dds!$2:$4,3,FALSE()),Extrato!$G:$G,'Cadastro e Histórico'!$A314))*AX151)))"),0.0)</f>
        <v>0</v>
      </c>
      <c r="AY314" s="448">
        <f>IFERROR(__xludf.DUMMYFUNCTION("ARRAYFORMULA(IF(OR($A314="""",$A314=0),0,IF(TODAY()&gt;EOMONTH(AY$278,0),HLOOKUP(""Close"",GOOGLEFINANCE($A314,""price"",EOMONTH(AY$278,0)),2,FALSE()),(SUMIFS(Extrato!$C:$C,Extrato!$A:$A,""&lt;=""&amp;HLOOKUP(AY$278,dds!$2:$4,3,FALSE()),Extrato!$B:$B,'Cadastro e Hi"&amp;"stórico'!$A314)-SUMIFS(Extrato!$H:$H,Extrato!$F:$F,""&lt;=""&amp;HLOOKUP(AY$278,dds!$2:$4,3,FALSE()),Extrato!$G:$G,'Cadastro e Histórico'!$A314))*AY151)))"),0.0)</f>
        <v>0</v>
      </c>
      <c r="AZ314" s="448">
        <f>IFERROR(__xludf.DUMMYFUNCTION("ARRAYFORMULA(IF(OR($A314="""",$A314=0),0,IF(TODAY()&gt;EOMONTH(AZ$278,0),HLOOKUP(""Close"",GOOGLEFINANCE($A314,""price"",EOMONTH(AZ$278,0)),2,FALSE()),(SUMIFS(Extrato!$C:$C,Extrato!$A:$A,""&lt;=""&amp;HLOOKUP(AZ$278,dds!$2:$4,3,FALSE()),Extrato!$B:$B,'Cadastro e Hi"&amp;"stórico'!$A314)-SUMIFS(Extrato!$H:$H,Extrato!$F:$F,""&lt;=""&amp;HLOOKUP(AZ$278,dds!$2:$4,3,FALSE()),Extrato!$G:$G,'Cadastro e Histórico'!$A314))*AZ151)))"),0.0)</f>
        <v>0</v>
      </c>
      <c r="BA314" s="448">
        <f>IFERROR(__xludf.DUMMYFUNCTION("ARRAYFORMULA(IF(OR($A314="""",$A314=0),0,IF(TODAY()&gt;EOMONTH(BA$278,0),HLOOKUP(""Close"",GOOGLEFINANCE($A314,""price"",EOMONTH(BA$278,0)),2,FALSE()),(SUMIFS(Extrato!$C:$C,Extrato!$A:$A,""&lt;=""&amp;HLOOKUP(BA$278,dds!$2:$4,3,FALSE()),Extrato!$B:$B,'Cadastro e Hi"&amp;"stórico'!$A314)-SUMIFS(Extrato!$H:$H,Extrato!$F:$F,""&lt;=""&amp;HLOOKUP(BA$278,dds!$2:$4,3,FALSE()),Extrato!$G:$G,'Cadastro e Histórico'!$A314))*BA151)))"),0.0)</f>
        <v>0</v>
      </c>
      <c r="BB314" s="448">
        <f>IFERROR(__xludf.DUMMYFUNCTION("ARRAYFORMULA(IF(OR($A314="""",$A314=0),0,IF(TODAY()&gt;EOMONTH(BB$278,0),HLOOKUP(""Close"",GOOGLEFINANCE($A314,""price"",EOMONTH(BB$278,0)),2,FALSE()),(SUMIFS(Extrato!$C:$C,Extrato!$A:$A,""&lt;=""&amp;HLOOKUP(BB$278,dds!$2:$4,3,FALSE()),Extrato!$B:$B,'Cadastro e Hi"&amp;"stórico'!$A314)-SUMIFS(Extrato!$H:$H,Extrato!$F:$F,""&lt;=""&amp;HLOOKUP(BB$278,dds!$2:$4,3,FALSE()),Extrato!$G:$G,'Cadastro e Histórico'!$A314))*BB151)))"),0.0)</f>
        <v>0</v>
      </c>
      <c r="BC314" s="448">
        <f>IFERROR(__xludf.DUMMYFUNCTION("ARRAYFORMULA(IF(OR($A314="""",$A314=0),0,IF(TODAY()&gt;EOMONTH(BC$278,0),HLOOKUP(""Close"",GOOGLEFINANCE($A314,""price"",EOMONTH(BC$278,0)),2,FALSE()),(SUMIFS(Extrato!$C:$C,Extrato!$A:$A,""&lt;=""&amp;HLOOKUP(BC$278,dds!$2:$4,3,FALSE()),Extrato!$B:$B,'Cadastro e Hi"&amp;"stórico'!$A314)-SUMIFS(Extrato!$H:$H,Extrato!$F:$F,""&lt;=""&amp;HLOOKUP(BC$278,dds!$2:$4,3,FALSE()),Extrato!$G:$G,'Cadastro e Histórico'!$A314))*BC151)))"),0.0)</f>
        <v>0</v>
      </c>
      <c r="BD314" s="448">
        <f>IFERROR(__xludf.DUMMYFUNCTION("ARRAYFORMULA(IF(OR($A314="""",$A314=0),0,IF(TODAY()&gt;EOMONTH(BD$278,0),HLOOKUP(""Close"",GOOGLEFINANCE($A314,""price"",EOMONTH(BD$278,0)),2,FALSE()),(SUMIFS(Extrato!$C:$C,Extrato!$A:$A,""&lt;=""&amp;HLOOKUP(BD$278,dds!$2:$4,3,FALSE()),Extrato!$B:$B,'Cadastro e Hi"&amp;"stórico'!$A314)-SUMIFS(Extrato!$H:$H,Extrato!$F:$F,""&lt;=""&amp;HLOOKUP(BD$278,dds!$2:$4,3,FALSE()),Extrato!$G:$G,'Cadastro e Histórico'!$A314))*BD151)))"),0.0)</f>
        <v>0</v>
      </c>
      <c r="BE314" s="448">
        <f>IFERROR(__xludf.DUMMYFUNCTION("ARRAYFORMULA(IF(OR($A314="""",$A314=0),0,IF(TODAY()&gt;EOMONTH(BE$278,0),HLOOKUP(""Close"",GOOGLEFINANCE($A314,""price"",EOMONTH(BE$278,0)),2,FALSE()),(SUMIFS(Extrato!$C:$C,Extrato!$A:$A,""&lt;=""&amp;HLOOKUP(BE$278,dds!$2:$4,3,FALSE()),Extrato!$B:$B,'Cadastro e Hi"&amp;"stórico'!$A314)-SUMIFS(Extrato!$H:$H,Extrato!$F:$F,""&lt;=""&amp;HLOOKUP(BE$278,dds!$2:$4,3,FALSE()),Extrato!$G:$G,'Cadastro e Histórico'!$A314))*BE151)))"),0.0)</f>
        <v>0</v>
      </c>
      <c r="BF314" s="448">
        <f>IFERROR(__xludf.DUMMYFUNCTION("ARRAYFORMULA(IF(OR($A314="""",$A314=0),0,IF(TODAY()&gt;EOMONTH(BF$278,0),HLOOKUP(""Close"",GOOGLEFINANCE($A314,""price"",EOMONTH(BF$278,0)),2,FALSE()),(SUMIFS(Extrato!$C:$C,Extrato!$A:$A,""&lt;=""&amp;HLOOKUP(BF$278,dds!$2:$4,3,FALSE()),Extrato!$B:$B,'Cadastro e Hi"&amp;"stórico'!$A314)-SUMIFS(Extrato!$H:$H,Extrato!$F:$F,""&lt;=""&amp;HLOOKUP(BF$278,dds!$2:$4,3,FALSE()),Extrato!$G:$G,'Cadastro e Histórico'!$A314))*BF151)))"),0.0)</f>
        <v>0</v>
      </c>
      <c r="BG314" s="448">
        <f>IFERROR(__xludf.DUMMYFUNCTION("ARRAYFORMULA(IF(OR($A314="""",$A314=0),0,IF(TODAY()&gt;EOMONTH(BG$278,0),HLOOKUP(""Close"",GOOGLEFINANCE($A314,""price"",EOMONTH(BG$278,0)),2,FALSE()),(SUMIFS(Extrato!$C:$C,Extrato!$A:$A,""&lt;=""&amp;HLOOKUP(BG$278,dds!$2:$4,3,FALSE()),Extrato!$B:$B,'Cadastro e Hi"&amp;"stórico'!$A314)-SUMIFS(Extrato!$H:$H,Extrato!$F:$F,""&lt;=""&amp;HLOOKUP(BG$278,dds!$2:$4,3,FALSE()),Extrato!$G:$G,'Cadastro e Histórico'!$A314))*BG151)))"),0.0)</f>
        <v>0</v>
      </c>
      <c r="BH314" s="448">
        <f>IFERROR(__xludf.DUMMYFUNCTION("ARRAYFORMULA(IF(OR($A314="""",$A314=0),0,IF(TODAY()&gt;EOMONTH(BH$278,0),HLOOKUP(""Close"",GOOGLEFINANCE($A314,""price"",EOMONTH(BH$278,0)),2,FALSE()),(SUMIFS(Extrato!$C:$C,Extrato!$A:$A,""&lt;=""&amp;HLOOKUP(BH$278,dds!$2:$4,3,FALSE()),Extrato!$B:$B,'Cadastro e Hi"&amp;"stórico'!$A314)-SUMIFS(Extrato!$H:$H,Extrato!$F:$F,""&lt;=""&amp;HLOOKUP(BH$278,dds!$2:$4,3,FALSE()),Extrato!$G:$G,'Cadastro e Histórico'!$A314))*BH151)))"),0.0)</f>
        <v>0</v>
      </c>
      <c r="BI314" s="448">
        <f>IFERROR(__xludf.DUMMYFUNCTION("ARRAYFORMULA(IF(OR($A314="""",$A314=0),0,IF(TODAY()&gt;EOMONTH(BI$278,0),HLOOKUP(""Close"",GOOGLEFINANCE($A314,""price"",EOMONTH(BI$278,0)),2,FALSE()),(SUMIFS(Extrato!$C:$C,Extrato!$A:$A,""&lt;=""&amp;HLOOKUP(BI$278,dds!$2:$4,3,FALSE()),Extrato!$B:$B,'Cadastro e Hi"&amp;"stórico'!$A314)-SUMIFS(Extrato!$H:$H,Extrato!$F:$F,""&lt;=""&amp;HLOOKUP(BI$278,dds!$2:$4,3,FALSE()),Extrato!$G:$G,'Cadastro e Histórico'!$A314))*BI151)))"),0.0)</f>
        <v>0</v>
      </c>
      <c r="BJ314" s="448">
        <f>IFERROR(__xludf.DUMMYFUNCTION("ARRAYFORMULA(IF(OR($A314="""",$A314=0),0,IF(TODAY()&gt;EOMONTH(BJ$278,0),HLOOKUP(""Close"",GOOGLEFINANCE($A314,""price"",EOMONTH(BJ$278,0)),2,FALSE()),(SUMIFS(Extrato!$C:$C,Extrato!$A:$A,""&lt;=""&amp;HLOOKUP(BJ$278,dds!$2:$4,3,FALSE()),Extrato!$B:$B,'Cadastro e Hi"&amp;"stórico'!$A314)-SUMIFS(Extrato!$H:$H,Extrato!$F:$F,""&lt;=""&amp;HLOOKUP(BJ$278,dds!$2:$4,3,FALSE()),Extrato!$G:$G,'Cadastro e Histórico'!$A314))*BJ151)))"),0.0)</f>
        <v>0</v>
      </c>
      <c r="BK314" s="448">
        <f>IFERROR(__xludf.DUMMYFUNCTION("ARRAYFORMULA(IF(OR($A314="""",$A314=0),0,IF(TODAY()&gt;EOMONTH(BK$278,0),HLOOKUP(""Close"",GOOGLEFINANCE($A314,""price"",EOMONTH(BK$278,0)),2,FALSE()),(SUMIFS(Extrato!$C:$C,Extrato!$A:$A,""&lt;=""&amp;HLOOKUP(BK$278,dds!$2:$4,3,FALSE()),Extrato!$B:$B,'Cadastro e Hi"&amp;"stórico'!$A314)-SUMIFS(Extrato!$H:$H,Extrato!$F:$F,""&lt;=""&amp;HLOOKUP(BK$278,dds!$2:$4,3,FALSE()),Extrato!$G:$G,'Cadastro e Histórico'!$A314))*BK151)))"),0.0)</f>
        <v>0</v>
      </c>
      <c r="BL314" s="448">
        <f>IFERROR(__xludf.DUMMYFUNCTION("ARRAYFORMULA(IF(OR($A314="""",$A314=0),0,IF(TODAY()&gt;EOMONTH(BL$278,0),HLOOKUP(""Close"",GOOGLEFINANCE($A314,""price"",EOMONTH(BL$278,0)),2,FALSE()),(SUMIFS(Extrato!$C:$C,Extrato!$A:$A,""&lt;=""&amp;HLOOKUP(BL$278,dds!$2:$4,3,FALSE()),Extrato!$B:$B,'Cadastro e Hi"&amp;"stórico'!$A314)-SUMIFS(Extrato!$H:$H,Extrato!$F:$F,""&lt;=""&amp;HLOOKUP(BL$278,dds!$2:$4,3,FALSE()),Extrato!$G:$G,'Cadastro e Histórico'!$A314))*BL151)))"),0.0)</f>
        <v>0</v>
      </c>
    </row>
    <row r="315" ht="14.25" customHeight="1">
      <c r="A315" s="450"/>
      <c r="B315" s="450"/>
      <c r="C315" s="440" t="str">
        <f t="shared" si="5"/>
        <v/>
      </c>
      <c r="D315" s="450"/>
      <c r="E315" s="448">
        <f>IFERROR(__xludf.DUMMYFUNCTION("ARRAYFORMULA(IF(OR($A315="""",$A315=0),0,IF(TODAY()&gt;EOMONTH(E$278,0),HLOOKUP(""Close"",GOOGLEFINANCE($A315,""price"",EOMONTH(E$278,0)),2,FALSE()),(SUMIFS(Extrato!$C:$C,Extrato!$A:$A,""&lt;=""&amp;HLOOKUP(E$278,dds!$2:$4,3,FALSE()),Extrato!$B:$B,'Cadastro e Histó"&amp;"rico'!$A315)-SUMIFS(Extrato!$H:$H,Extrato!$F:$F,""&lt;=""&amp;HLOOKUP(E$278,dds!$2:$4,3,FALSE()),Extrato!$G:$G,'Cadastro e Histórico'!$A315))*E152)))"),0.0)</f>
        <v>0</v>
      </c>
      <c r="F315" s="448">
        <f>IFERROR(__xludf.DUMMYFUNCTION("ARRAYFORMULA(IF(OR($A315="""",$A315=0),0,IF(TODAY()&gt;EOMONTH(F$278,0),HLOOKUP(""Close"",GOOGLEFINANCE($A315,""price"",EOMONTH(F$278,0)),2,FALSE()),(SUMIFS(Extrato!$C:$C,Extrato!$A:$A,""&lt;=""&amp;HLOOKUP(F$278,dds!$2:$4,3,FALSE()),Extrato!$B:$B,'Cadastro e Histó"&amp;"rico'!$A315)-SUMIFS(Extrato!$H:$H,Extrato!$F:$F,""&lt;=""&amp;HLOOKUP(F$278,dds!$2:$4,3,FALSE()),Extrato!$G:$G,'Cadastro e Histórico'!$A315))*F152)))"),0.0)</f>
        <v>0</v>
      </c>
      <c r="G315" s="448">
        <f>IFERROR(__xludf.DUMMYFUNCTION("ARRAYFORMULA(IF(OR($A315="""",$A315=0),0,IF(TODAY()&gt;EOMONTH(G$278,0),HLOOKUP(""Close"",GOOGLEFINANCE($A315,""price"",EOMONTH(G$278,0)),2,FALSE()),(SUMIFS(Extrato!$C:$C,Extrato!$A:$A,""&lt;=""&amp;HLOOKUP(G$278,dds!$2:$4,3,FALSE()),Extrato!$B:$B,'Cadastro e Histó"&amp;"rico'!$A315)-SUMIFS(Extrato!$H:$H,Extrato!$F:$F,""&lt;=""&amp;HLOOKUP(G$278,dds!$2:$4,3,FALSE()),Extrato!$G:$G,'Cadastro e Histórico'!$A315))*G152)))"),0.0)</f>
        <v>0</v>
      </c>
      <c r="H315" s="448">
        <f>IFERROR(__xludf.DUMMYFUNCTION("ARRAYFORMULA(IF(OR($A315="""",$A315=0),0,IF(TODAY()&gt;EOMONTH(H$278,0),HLOOKUP(""Close"",GOOGLEFINANCE($A315,""price"",EOMONTH(H$278,0)),2,FALSE()),(SUMIFS(Extrato!$C:$C,Extrato!$A:$A,""&lt;=""&amp;HLOOKUP(H$278,dds!$2:$4,3,FALSE()),Extrato!$B:$B,'Cadastro e Histó"&amp;"rico'!$A315)-SUMIFS(Extrato!$H:$H,Extrato!$F:$F,""&lt;=""&amp;HLOOKUP(H$278,dds!$2:$4,3,FALSE()),Extrato!$G:$G,'Cadastro e Histórico'!$A315))*H152)))"),0.0)</f>
        <v>0</v>
      </c>
      <c r="I315" s="448">
        <f>IFERROR(__xludf.DUMMYFUNCTION("ARRAYFORMULA(IF(OR($A315="""",$A315=0),0,IF(TODAY()&gt;EOMONTH(I$278,0),HLOOKUP(""Close"",GOOGLEFINANCE($A315,""price"",EOMONTH(I$278,0)),2,FALSE()),(SUMIFS(Extrato!$C:$C,Extrato!$A:$A,""&lt;=""&amp;HLOOKUP(I$278,dds!$2:$4,3,FALSE()),Extrato!$B:$B,'Cadastro e Histó"&amp;"rico'!$A315)-SUMIFS(Extrato!$H:$H,Extrato!$F:$F,""&lt;=""&amp;HLOOKUP(I$278,dds!$2:$4,3,FALSE()),Extrato!$G:$G,'Cadastro e Histórico'!$A315))*I152)))"),0.0)</f>
        <v>0</v>
      </c>
      <c r="J315" s="448">
        <f>IFERROR(__xludf.DUMMYFUNCTION("ARRAYFORMULA(IF(OR($A315="""",$A315=0),0,IF(TODAY()&gt;EOMONTH(J$278,0),HLOOKUP(""Close"",GOOGLEFINANCE($A315,""price"",EOMONTH(J$278,0)),2,FALSE()),(SUMIFS(Extrato!$C:$C,Extrato!$A:$A,""&lt;=""&amp;HLOOKUP(J$278,dds!$2:$4,3,FALSE()),Extrato!$B:$B,'Cadastro e Histó"&amp;"rico'!$A315)-SUMIFS(Extrato!$H:$H,Extrato!$F:$F,""&lt;=""&amp;HLOOKUP(J$278,dds!$2:$4,3,FALSE()),Extrato!$G:$G,'Cadastro e Histórico'!$A315))*J152)))"),0.0)</f>
        <v>0</v>
      </c>
      <c r="K315" s="448">
        <f>IFERROR(__xludf.DUMMYFUNCTION("ARRAYFORMULA(IF(OR($A315="""",$A315=0),0,IF(TODAY()&gt;EOMONTH(K$278,0),HLOOKUP(""Close"",GOOGLEFINANCE($A315,""price"",EOMONTH(K$278,0)),2,FALSE()),(SUMIFS(Extrato!$C:$C,Extrato!$A:$A,""&lt;=""&amp;HLOOKUP(K$278,dds!$2:$4,3,FALSE()),Extrato!$B:$B,'Cadastro e Histó"&amp;"rico'!$A315)-SUMIFS(Extrato!$H:$H,Extrato!$F:$F,""&lt;=""&amp;HLOOKUP(K$278,dds!$2:$4,3,FALSE()),Extrato!$G:$G,'Cadastro e Histórico'!$A315))*K152)))"),0.0)</f>
        <v>0</v>
      </c>
      <c r="L315" s="448">
        <f>IFERROR(__xludf.DUMMYFUNCTION("ARRAYFORMULA(IF(OR($A315="""",$A315=0),0,IF(TODAY()&gt;EOMONTH(L$278,0),HLOOKUP(""Close"",GOOGLEFINANCE($A315,""price"",EOMONTH(L$278,0)),2,FALSE()),(SUMIFS(Extrato!$C:$C,Extrato!$A:$A,""&lt;=""&amp;HLOOKUP(L$278,dds!$2:$4,3,FALSE()),Extrato!$B:$B,'Cadastro e Histó"&amp;"rico'!$A315)-SUMIFS(Extrato!$H:$H,Extrato!$F:$F,""&lt;=""&amp;HLOOKUP(L$278,dds!$2:$4,3,FALSE()),Extrato!$G:$G,'Cadastro e Histórico'!$A315))*L152)))"),0.0)</f>
        <v>0</v>
      </c>
      <c r="M315" s="448">
        <f>IFERROR(__xludf.DUMMYFUNCTION("ARRAYFORMULA(IF(OR($A315="""",$A315=0),0,IF(TODAY()&gt;EOMONTH(M$278,0),HLOOKUP(""Close"",GOOGLEFINANCE($A315,""price"",EOMONTH(M$278,0)),2,FALSE()),(SUMIFS(Extrato!$C:$C,Extrato!$A:$A,""&lt;=""&amp;HLOOKUP(M$278,dds!$2:$4,3,FALSE()),Extrato!$B:$B,'Cadastro e Histó"&amp;"rico'!$A315)-SUMIFS(Extrato!$H:$H,Extrato!$F:$F,""&lt;=""&amp;HLOOKUP(M$278,dds!$2:$4,3,FALSE()),Extrato!$G:$G,'Cadastro e Histórico'!$A315))*M152)))"),0.0)</f>
        <v>0</v>
      </c>
      <c r="N315" s="448">
        <f>IFERROR(__xludf.DUMMYFUNCTION("ARRAYFORMULA(IF(OR($A315="""",$A315=0),0,IF(TODAY()&gt;EOMONTH(N$278,0),HLOOKUP(""Close"",GOOGLEFINANCE($A315,""price"",EOMONTH(N$278,0)),2,FALSE()),(SUMIFS(Extrato!$C:$C,Extrato!$A:$A,""&lt;=""&amp;HLOOKUP(N$278,dds!$2:$4,3,FALSE()),Extrato!$B:$B,'Cadastro e Histó"&amp;"rico'!$A315)-SUMIFS(Extrato!$H:$H,Extrato!$F:$F,""&lt;=""&amp;HLOOKUP(N$278,dds!$2:$4,3,FALSE()),Extrato!$G:$G,'Cadastro e Histórico'!$A315))*N152)))"),0.0)</f>
        <v>0</v>
      </c>
      <c r="O315" s="448">
        <f>IFERROR(__xludf.DUMMYFUNCTION("ARRAYFORMULA(IF(OR($A315="""",$A315=0),0,IF(TODAY()&gt;EOMONTH(O$278,0),HLOOKUP(""Close"",GOOGLEFINANCE($A315,""price"",EOMONTH(O$278,0)),2,FALSE()),(SUMIFS(Extrato!$C:$C,Extrato!$A:$A,""&lt;=""&amp;HLOOKUP(O$278,dds!$2:$4,3,FALSE()),Extrato!$B:$B,'Cadastro e Histó"&amp;"rico'!$A315)-SUMIFS(Extrato!$H:$H,Extrato!$F:$F,""&lt;=""&amp;HLOOKUP(O$278,dds!$2:$4,3,FALSE()),Extrato!$G:$G,'Cadastro e Histórico'!$A315))*O152)))"),0.0)</f>
        <v>0</v>
      </c>
      <c r="P315" s="448">
        <f>IFERROR(__xludf.DUMMYFUNCTION("ARRAYFORMULA(IF(OR($A315="""",$A315=0),0,IF(TODAY()&gt;EOMONTH(P$278,0),HLOOKUP(""Close"",GOOGLEFINANCE($A315,""price"",EOMONTH(P$278,0)),2,FALSE()),(SUMIFS(Extrato!$C:$C,Extrato!$A:$A,""&lt;=""&amp;HLOOKUP(P$278,dds!$2:$4,3,FALSE()),Extrato!$B:$B,'Cadastro e Histó"&amp;"rico'!$A315)-SUMIFS(Extrato!$H:$H,Extrato!$F:$F,""&lt;=""&amp;HLOOKUP(P$278,dds!$2:$4,3,FALSE()),Extrato!$G:$G,'Cadastro e Histórico'!$A315))*P152)))"),0.0)</f>
        <v>0</v>
      </c>
      <c r="Q315" s="448">
        <f>IFERROR(__xludf.DUMMYFUNCTION("ARRAYFORMULA(IF(OR($A315="""",$A315=0),0,IF(TODAY()&gt;EOMONTH(Q$278,0),HLOOKUP(""Close"",GOOGLEFINANCE($A315,""price"",EOMONTH(Q$278,0)),2,FALSE()),(SUMIFS(Extrato!$C:$C,Extrato!$A:$A,""&lt;=""&amp;HLOOKUP(Q$278,dds!$2:$4,3,FALSE()),Extrato!$B:$B,'Cadastro e Histó"&amp;"rico'!$A315)-SUMIFS(Extrato!$H:$H,Extrato!$F:$F,""&lt;=""&amp;HLOOKUP(Q$278,dds!$2:$4,3,FALSE()),Extrato!$G:$G,'Cadastro e Histórico'!$A315))*Q152)))"),0.0)</f>
        <v>0</v>
      </c>
      <c r="R315" s="448">
        <f>IFERROR(__xludf.DUMMYFUNCTION("ARRAYFORMULA(IF(OR($A315="""",$A315=0),0,IF(TODAY()&gt;EOMONTH(R$278,0),HLOOKUP(""Close"",GOOGLEFINANCE($A315,""price"",EOMONTH(R$278,0)),2,FALSE()),(SUMIFS(Extrato!$C:$C,Extrato!$A:$A,""&lt;=""&amp;HLOOKUP(R$278,dds!$2:$4,3,FALSE()),Extrato!$B:$B,'Cadastro e Histó"&amp;"rico'!$A315)-SUMIFS(Extrato!$H:$H,Extrato!$F:$F,""&lt;=""&amp;HLOOKUP(R$278,dds!$2:$4,3,FALSE()),Extrato!$G:$G,'Cadastro e Histórico'!$A315))*R152)))"),0.0)</f>
        <v>0</v>
      </c>
      <c r="S315" s="448">
        <f>IFERROR(__xludf.DUMMYFUNCTION("ARRAYFORMULA(IF(OR($A315="""",$A315=0),0,IF(TODAY()&gt;EOMONTH(S$278,0),HLOOKUP(""Close"",GOOGLEFINANCE($A315,""price"",EOMONTH(S$278,0)),2,FALSE()),(SUMIFS(Extrato!$C:$C,Extrato!$A:$A,""&lt;=""&amp;HLOOKUP(S$278,dds!$2:$4,3,FALSE()),Extrato!$B:$B,'Cadastro e Histó"&amp;"rico'!$A315)-SUMIFS(Extrato!$H:$H,Extrato!$F:$F,""&lt;=""&amp;HLOOKUP(S$278,dds!$2:$4,3,FALSE()),Extrato!$G:$G,'Cadastro e Histórico'!$A315))*S152)))"),0.0)</f>
        <v>0</v>
      </c>
      <c r="T315" s="448">
        <f>IFERROR(__xludf.DUMMYFUNCTION("ARRAYFORMULA(IF(OR($A315="""",$A315=0),0,IF(TODAY()&gt;EOMONTH(T$278,0),HLOOKUP(""Close"",GOOGLEFINANCE($A315,""price"",EOMONTH(T$278,0)),2,FALSE()),(SUMIFS(Extrato!$C:$C,Extrato!$A:$A,""&lt;=""&amp;HLOOKUP(T$278,dds!$2:$4,3,FALSE()),Extrato!$B:$B,'Cadastro e Histó"&amp;"rico'!$A315)-SUMIFS(Extrato!$H:$H,Extrato!$F:$F,""&lt;=""&amp;HLOOKUP(T$278,dds!$2:$4,3,FALSE()),Extrato!$G:$G,'Cadastro e Histórico'!$A315))*T152)))"),0.0)</f>
        <v>0</v>
      </c>
      <c r="U315" s="448">
        <f>IFERROR(__xludf.DUMMYFUNCTION("ARRAYFORMULA(IF(OR($A315="""",$A315=0),0,IF(TODAY()&gt;EOMONTH(U$278,0),HLOOKUP(""Close"",GOOGLEFINANCE($A315,""price"",EOMONTH(U$278,0)),2,FALSE()),(SUMIFS(Extrato!$C:$C,Extrato!$A:$A,""&lt;=""&amp;HLOOKUP(U$278,dds!$2:$4,3,FALSE()),Extrato!$B:$B,'Cadastro e Histó"&amp;"rico'!$A315)-SUMIFS(Extrato!$H:$H,Extrato!$F:$F,""&lt;=""&amp;HLOOKUP(U$278,dds!$2:$4,3,FALSE()),Extrato!$G:$G,'Cadastro e Histórico'!$A315))*U152)))"),0.0)</f>
        <v>0</v>
      </c>
      <c r="V315" s="448">
        <f>IFERROR(__xludf.DUMMYFUNCTION("ARRAYFORMULA(IF(OR($A315="""",$A315=0),0,IF(TODAY()&gt;EOMONTH(V$278,0),HLOOKUP(""Close"",GOOGLEFINANCE($A315,""price"",EOMONTH(V$278,0)),2,FALSE()),(SUMIFS(Extrato!$C:$C,Extrato!$A:$A,""&lt;=""&amp;HLOOKUP(V$278,dds!$2:$4,3,FALSE()),Extrato!$B:$B,'Cadastro e Histó"&amp;"rico'!$A315)-SUMIFS(Extrato!$H:$H,Extrato!$F:$F,""&lt;=""&amp;HLOOKUP(V$278,dds!$2:$4,3,FALSE()),Extrato!$G:$G,'Cadastro e Histórico'!$A315))*V152)))"),0.0)</f>
        <v>0</v>
      </c>
      <c r="W315" s="448">
        <f>IFERROR(__xludf.DUMMYFUNCTION("ARRAYFORMULA(IF(OR($A315="""",$A315=0),0,IF(TODAY()&gt;EOMONTH(W$278,0),HLOOKUP(""Close"",GOOGLEFINANCE($A315,""price"",EOMONTH(W$278,0)),2,FALSE()),(SUMIFS(Extrato!$C:$C,Extrato!$A:$A,""&lt;=""&amp;HLOOKUP(W$278,dds!$2:$4,3,FALSE()),Extrato!$B:$B,'Cadastro e Histó"&amp;"rico'!$A315)-SUMIFS(Extrato!$H:$H,Extrato!$F:$F,""&lt;=""&amp;HLOOKUP(W$278,dds!$2:$4,3,FALSE()),Extrato!$G:$G,'Cadastro e Histórico'!$A315))*W152)))"),0.0)</f>
        <v>0</v>
      </c>
      <c r="X315" s="448">
        <f>IFERROR(__xludf.DUMMYFUNCTION("ARRAYFORMULA(IF(OR($A315="""",$A315=0),0,IF(TODAY()&gt;EOMONTH(X$278,0),HLOOKUP(""Close"",GOOGLEFINANCE($A315,""price"",EOMONTH(X$278,0)),2,FALSE()),(SUMIFS(Extrato!$C:$C,Extrato!$A:$A,""&lt;=""&amp;HLOOKUP(X$278,dds!$2:$4,3,FALSE()),Extrato!$B:$B,'Cadastro e Histó"&amp;"rico'!$A315)-SUMIFS(Extrato!$H:$H,Extrato!$F:$F,""&lt;=""&amp;HLOOKUP(X$278,dds!$2:$4,3,FALSE()),Extrato!$G:$G,'Cadastro e Histórico'!$A315))*X152)))"),0.0)</f>
        <v>0</v>
      </c>
      <c r="Y315" s="448">
        <f>IFERROR(__xludf.DUMMYFUNCTION("ARRAYFORMULA(IF(OR($A315="""",$A315=0),0,IF(TODAY()&gt;EOMONTH(Y$278,0),HLOOKUP(""Close"",GOOGLEFINANCE($A315,""price"",EOMONTH(Y$278,0)),2,FALSE()),(SUMIFS(Extrato!$C:$C,Extrato!$A:$A,""&lt;=""&amp;HLOOKUP(Y$278,dds!$2:$4,3,FALSE()),Extrato!$B:$B,'Cadastro e Histó"&amp;"rico'!$A315)-SUMIFS(Extrato!$H:$H,Extrato!$F:$F,""&lt;=""&amp;HLOOKUP(Y$278,dds!$2:$4,3,FALSE()),Extrato!$G:$G,'Cadastro e Histórico'!$A315))*Y152)))"),0.0)</f>
        <v>0</v>
      </c>
      <c r="Z315" s="448">
        <f>IFERROR(__xludf.DUMMYFUNCTION("ARRAYFORMULA(IF(OR($A315="""",$A315=0),0,IF(TODAY()&gt;EOMONTH(Z$278,0),HLOOKUP(""Close"",GOOGLEFINANCE($A315,""price"",EOMONTH(Z$278,0)),2,FALSE()),(SUMIFS(Extrato!$C:$C,Extrato!$A:$A,""&lt;=""&amp;HLOOKUP(Z$278,dds!$2:$4,3,FALSE()),Extrato!$B:$B,'Cadastro e Histó"&amp;"rico'!$A315)-SUMIFS(Extrato!$H:$H,Extrato!$F:$F,""&lt;=""&amp;HLOOKUP(Z$278,dds!$2:$4,3,FALSE()),Extrato!$G:$G,'Cadastro e Histórico'!$A315))*Z152)))"),0.0)</f>
        <v>0</v>
      </c>
      <c r="AA315" s="448">
        <f>IFERROR(__xludf.DUMMYFUNCTION("ARRAYFORMULA(IF(OR($A315="""",$A315=0),0,IF(TODAY()&gt;EOMONTH(AA$278,0),HLOOKUP(""Close"",GOOGLEFINANCE($A315,""price"",EOMONTH(AA$278,0)),2,FALSE()),(SUMIFS(Extrato!$C:$C,Extrato!$A:$A,""&lt;=""&amp;HLOOKUP(AA$278,dds!$2:$4,3,FALSE()),Extrato!$B:$B,'Cadastro e Hi"&amp;"stórico'!$A315)-SUMIFS(Extrato!$H:$H,Extrato!$F:$F,""&lt;=""&amp;HLOOKUP(AA$278,dds!$2:$4,3,FALSE()),Extrato!$G:$G,'Cadastro e Histórico'!$A315))*AA152)))"),0.0)</f>
        <v>0</v>
      </c>
      <c r="AB315" s="448">
        <f>IFERROR(__xludf.DUMMYFUNCTION("ARRAYFORMULA(IF(OR($A315="""",$A315=0),0,IF(TODAY()&gt;EOMONTH(AB$278,0),HLOOKUP(""Close"",GOOGLEFINANCE($A315,""price"",EOMONTH(AB$278,0)),2,FALSE()),(SUMIFS(Extrato!$C:$C,Extrato!$A:$A,""&lt;=""&amp;HLOOKUP(AB$278,dds!$2:$4,3,FALSE()),Extrato!$B:$B,'Cadastro e Hi"&amp;"stórico'!$A315)-SUMIFS(Extrato!$H:$H,Extrato!$F:$F,""&lt;=""&amp;HLOOKUP(AB$278,dds!$2:$4,3,FALSE()),Extrato!$G:$G,'Cadastro e Histórico'!$A315))*AB152)))"),0.0)</f>
        <v>0</v>
      </c>
      <c r="AC315" s="448">
        <f>IFERROR(__xludf.DUMMYFUNCTION("ARRAYFORMULA(IF(OR($A315="""",$A315=0),0,IF(TODAY()&gt;EOMONTH(AC$278,0),HLOOKUP(""Close"",GOOGLEFINANCE($A315,""price"",EOMONTH(AC$278,0)),2,FALSE()),(SUMIFS(Extrato!$C:$C,Extrato!$A:$A,""&lt;=""&amp;HLOOKUP(AC$278,dds!$2:$4,3,FALSE()),Extrato!$B:$B,'Cadastro e Hi"&amp;"stórico'!$A315)-SUMIFS(Extrato!$H:$H,Extrato!$F:$F,""&lt;=""&amp;HLOOKUP(AC$278,dds!$2:$4,3,FALSE()),Extrato!$G:$G,'Cadastro e Histórico'!$A315))*AC152)))"),0.0)</f>
        <v>0</v>
      </c>
      <c r="AD315" s="448">
        <f>IFERROR(__xludf.DUMMYFUNCTION("ARRAYFORMULA(IF(OR($A315="""",$A315=0),0,IF(TODAY()&gt;EOMONTH(AD$278,0),HLOOKUP(""Close"",GOOGLEFINANCE($A315,""price"",EOMONTH(AD$278,0)),2,FALSE()),(SUMIFS(Extrato!$C:$C,Extrato!$A:$A,""&lt;=""&amp;HLOOKUP(AD$278,dds!$2:$4,3,FALSE()),Extrato!$B:$B,'Cadastro e Hi"&amp;"stórico'!$A315)-SUMIFS(Extrato!$H:$H,Extrato!$F:$F,""&lt;=""&amp;HLOOKUP(AD$278,dds!$2:$4,3,FALSE()),Extrato!$G:$G,'Cadastro e Histórico'!$A315))*AD152)))"),0.0)</f>
        <v>0</v>
      </c>
      <c r="AE315" s="448">
        <f>IFERROR(__xludf.DUMMYFUNCTION("ARRAYFORMULA(IF(OR($A315="""",$A315=0),0,IF(TODAY()&gt;EOMONTH(AE$278,0),HLOOKUP(""Close"",GOOGLEFINANCE($A315,""price"",EOMONTH(AE$278,0)),2,FALSE()),(SUMIFS(Extrato!$C:$C,Extrato!$A:$A,""&lt;=""&amp;HLOOKUP(AE$278,dds!$2:$4,3,FALSE()),Extrato!$B:$B,'Cadastro e Hi"&amp;"stórico'!$A315)-SUMIFS(Extrato!$H:$H,Extrato!$F:$F,""&lt;=""&amp;HLOOKUP(AE$278,dds!$2:$4,3,FALSE()),Extrato!$G:$G,'Cadastro e Histórico'!$A315))*AE152)))"),0.0)</f>
        <v>0</v>
      </c>
      <c r="AF315" s="448">
        <f>IFERROR(__xludf.DUMMYFUNCTION("ARRAYFORMULA(IF(OR($A315="""",$A315=0),0,IF(TODAY()&gt;EOMONTH(AF$278,0),HLOOKUP(""Close"",GOOGLEFINANCE($A315,""price"",EOMONTH(AF$278,0)),2,FALSE()),(SUMIFS(Extrato!$C:$C,Extrato!$A:$A,""&lt;=""&amp;HLOOKUP(AF$278,dds!$2:$4,3,FALSE()),Extrato!$B:$B,'Cadastro e Hi"&amp;"stórico'!$A315)-SUMIFS(Extrato!$H:$H,Extrato!$F:$F,""&lt;=""&amp;HLOOKUP(AF$278,dds!$2:$4,3,FALSE()),Extrato!$G:$G,'Cadastro e Histórico'!$A315))*AF152)))"),0.0)</f>
        <v>0</v>
      </c>
      <c r="AG315" s="448">
        <f>IFERROR(__xludf.DUMMYFUNCTION("ARRAYFORMULA(IF(OR($A315="""",$A315=0),0,IF(TODAY()&gt;EOMONTH(AG$278,0),HLOOKUP(""Close"",GOOGLEFINANCE($A315,""price"",EOMONTH(AG$278,0)),2,FALSE()),(SUMIFS(Extrato!$C:$C,Extrato!$A:$A,""&lt;=""&amp;HLOOKUP(AG$278,dds!$2:$4,3,FALSE()),Extrato!$B:$B,'Cadastro e Hi"&amp;"stórico'!$A315)-SUMIFS(Extrato!$H:$H,Extrato!$F:$F,""&lt;=""&amp;HLOOKUP(AG$278,dds!$2:$4,3,FALSE()),Extrato!$G:$G,'Cadastro e Histórico'!$A315))*AG152)))"),0.0)</f>
        <v>0</v>
      </c>
      <c r="AH315" s="448">
        <f>IFERROR(__xludf.DUMMYFUNCTION("ARRAYFORMULA(IF(OR($A315="""",$A315=0),0,IF(TODAY()&gt;EOMONTH(AH$278,0),HLOOKUP(""Close"",GOOGLEFINANCE($A315,""price"",EOMONTH(AH$278,0)),2,FALSE()),(SUMIFS(Extrato!$C:$C,Extrato!$A:$A,""&lt;=""&amp;HLOOKUP(AH$278,dds!$2:$4,3,FALSE()),Extrato!$B:$B,'Cadastro e Hi"&amp;"stórico'!$A315)-SUMIFS(Extrato!$H:$H,Extrato!$F:$F,""&lt;=""&amp;HLOOKUP(AH$278,dds!$2:$4,3,FALSE()),Extrato!$G:$G,'Cadastro e Histórico'!$A315))*AH152)))"),0.0)</f>
        <v>0</v>
      </c>
      <c r="AI315" s="448">
        <f>IFERROR(__xludf.DUMMYFUNCTION("ARRAYFORMULA(IF(OR($A315="""",$A315=0),0,IF(TODAY()&gt;EOMONTH(AI$278,0),HLOOKUP(""Close"",GOOGLEFINANCE($A315,""price"",EOMONTH(AI$278,0)),2,FALSE()),(SUMIFS(Extrato!$C:$C,Extrato!$A:$A,""&lt;=""&amp;HLOOKUP(AI$278,dds!$2:$4,3,FALSE()),Extrato!$B:$B,'Cadastro e Hi"&amp;"stórico'!$A315)-SUMIFS(Extrato!$H:$H,Extrato!$F:$F,""&lt;=""&amp;HLOOKUP(AI$278,dds!$2:$4,3,FALSE()),Extrato!$G:$G,'Cadastro e Histórico'!$A315))*AI152)))"),0.0)</f>
        <v>0</v>
      </c>
      <c r="AJ315" s="448">
        <f>IFERROR(__xludf.DUMMYFUNCTION("ARRAYFORMULA(IF(OR($A315="""",$A315=0),0,IF(TODAY()&gt;EOMONTH(AJ$278,0),HLOOKUP(""Close"",GOOGLEFINANCE($A315,""price"",EOMONTH(AJ$278,0)),2,FALSE()),(SUMIFS(Extrato!$C:$C,Extrato!$A:$A,""&lt;=""&amp;HLOOKUP(AJ$278,dds!$2:$4,3,FALSE()),Extrato!$B:$B,'Cadastro e Hi"&amp;"stórico'!$A315)-SUMIFS(Extrato!$H:$H,Extrato!$F:$F,""&lt;=""&amp;HLOOKUP(AJ$278,dds!$2:$4,3,FALSE()),Extrato!$G:$G,'Cadastro e Histórico'!$A315))*AJ152)))"),0.0)</f>
        <v>0</v>
      </c>
      <c r="AK315" s="448">
        <f>IFERROR(__xludf.DUMMYFUNCTION("ARRAYFORMULA(IF(OR($A315="""",$A315=0),0,IF(TODAY()&gt;EOMONTH(AK$278,0),HLOOKUP(""Close"",GOOGLEFINANCE($A315,""price"",EOMONTH(AK$278,0)),2,FALSE()),(SUMIFS(Extrato!$C:$C,Extrato!$A:$A,""&lt;=""&amp;HLOOKUP(AK$278,dds!$2:$4,3,FALSE()),Extrato!$B:$B,'Cadastro e Hi"&amp;"stórico'!$A315)-SUMIFS(Extrato!$H:$H,Extrato!$F:$F,""&lt;=""&amp;HLOOKUP(AK$278,dds!$2:$4,3,FALSE()),Extrato!$G:$G,'Cadastro e Histórico'!$A315))*AK152)))"),0.0)</f>
        <v>0</v>
      </c>
      <c r="AL315" s="448">
        <f>IFERROR(__xludf.DUMMYFUNCTION("ARRAYFORMULA(IF(OR($A315="""",$A315=0),0,IF(TODAY()&gt;EOMONTH(AL$278,0),HLOOKUP(""Close"",GOOGLEFINANCE($A315,""price"",EOMONTH(AL$278,0)),2,FALSE()),(SUMIFS(Extrato!$C:$C,Extrato!$A:$A,""&lt;=""&amp;HLOOKUP(AL$278,dds!$2:$4,3,FALSE()),Extrato!$B:$B,'Cadastro e Hi"&amp;"stórico'!$A315)-SUMIFS(Extrato!$H:$H,Extrato!$F:$F,""&lt;=""&amp;HLOOKUP(AL$278,dds!$2:$4,3,FALSE()),Extrato!$G:$G,'Cadastro e Histórico'!$A315))*AL152)))"),0.0)</f>
        <v>0</v>
      </c>
      <c r="AM315" s="448">
        <f>IFERROR(__xludf.DUMMYFUNCTION("ARRAYFORMULA(IF(OR($A315="""",$A315=0),0,IF(TODAY()&gt;EOMONTH(AM$278,0),HLOOKUP(""Close"",GOOGLEFINANCE($A315,""price"",EOMONTH(AM$278,0)),2,FALSE()),(SUMIFS(Extrato!$C:$C,Extrato!$A:$A,""&lt;=""&amp;HLOOKUP(AM$278,dds!$2:$4,3,FALSE()),Extrato!$B:$B,'Cadastro e Hi"&amp;"stórico'!$A315)-SUMIFS(Extrato!$H:$H,Extrato!$F:$F,""&lt;=""&amp;HLOOKUP(AM$278,dds!$2:$4,3,FALSE()),Extrato!$G:$G,'Cadastro e Histórico'!$A315))*AM152)))"),0.0)</f>
        <v>0</v>
      </c>
      <c r="AN315" s="448">
        <f>IFERROR(__xludf.DUMMYFUNCTION("ARRAYFORMULA(IF(OR($A315="""",$A315=0),0,IF(TODAY()&gt;EOMONTH(AN$278,0),HLOOKUP(""Close"",GOOGLEFINANCE($A315,""price"",EOMONTH(AN$278,0)),2,FALSE()),(SUMIFS(Extrato!$C:$C,Extrato!$A:$A,""&lt;=""&amp;HLOOKUP(AN$278,dds!$2:$4,3,FALSE()),Extrato!$B:$B,'Cadastro e Hi"&amp;"stórico'!$A315)-SUMIFS(Extrato!$H:$H,Extrato!$F:$F,""&lt;=""&amp;HLOOKUP(AN$278,dds!$2:$4,3,FALSE()),Extrato!$G:$G,'Cadastro e Histórico'!$A315))*AN152)))"),0.0)</f>
        <v>0</v>
      </c>
      <c r="AO315" s="448">
        <f>IFERROR(__xludf.DUMMYFUNCTION("ARRAYFORMULA(IF(OR($A315="""",$A315=0),0,IF(TODAY()&gt;EOMONTH(AO$278,0),HLOOKUP(""Close"",GOOGLEFINANCE($A315,""price"",EOMONTH(AO$278,0)),2,FALSE()),(SUMIFS(Extrato!$C:$C,Extrato!$A:$A,""&lt;=""&amp;HLOOKUP(AO$278,dds!$2:$4,3,FALSE()),Extrato!$B:$B,'Cadastro e Hi"&amp;"stórico'!$A315)-SUMIFS(Extrato!$H:$H,Extrato!$F:$F,""&lt;=""&amp;HLOOKUP(AO$278,dds!$2:$4,3,FALSE()),Extrato!$G:$G,'Cadastro e Histórico'!$A315))*AO152)))"),0.0)</f>
        <v>0</v>
      </c>
      <c r="AP315" s="448">
        <f>IFERROR(__xludf.DUMMYFUNCTION("ARRAYFORMULA(IF(OR($A315="""",$A315=0),0,IF(TODAY()&gt;EOMONTH(AP$278,0),HLOOKUP(""Close"",GOOGLEFINANCE($A315,""price"",EOMONTH(AP$278,0)),2,FALSE()),(SUMIFS(Extrato!$C:$C,Extrato!$A:$A,""&lt;=""&amp;HLOOKUP(AP$278,dds!$2:$4,3,FALSE()),Extrato!$B:$B,'Cadastro e Hi"&amp;"stórico'!$A315)-SUMIFS(Extrato!$H:$H,Extrato!$F:$F,""&lt;=""&amp;HLOOKUP(AP$278,dds!$2:$4,3,FALSE()),Extrato!$G:$G,'Cadastro e Histórico'!$A315))*AP152)))"),0.0)</f>
        <v>0</v>
      </c>
      <c r="AQ315" s="448">
        <f>IFERROR(__xludf.DUMMYFUNCTION("ARRAYFORMULA(IF(OR($A315="""",$A315=0),0,IF(TODAY()&gt;EOMONTH(AQ$278,0),HLOOKUP(""Close"",GOOGLEFINANCE($A315,""price"",EOMONTH(AQ$278,0)),2,FALSE()),(SUMIFS(Extrato!$C:$C,Extrato!$A:$A,""&lt;=""&amp;HLOOKUP(AQ$278,dds!$2:$4,3,FALSE()),Extrato!$B:$B,'Cadastro e Hi"&amp;"stórico'!$A315)-SUMIFS(Extrato!$H:$H,Extrato!$F:$F,""&lt;=""&amp;HLOOKUP(AQ$278,dds!$2:$4,3,FALSE()),Extrato!$G:$G,'Cadastro e Histórico'!$A315))*AQ152)))"),0.0)</f>
        <v>0</v>
      </c>
      <c r="AR315" s="448">
        <f>IFERROR(__xludf.DUMMYFUNCTION("ARRAYFORMULA(IF(OR($A315="""",$A315=0),0,IF(TODAY()&gt;EOMONTH(AR$278,0),HLOOKUP(""Close"",GOOGLEFINANCE($A315,""price"",EOMONTH(AR$278,0)),2,FALSE()),(SUMIFS(Extrato!$C:$C,Extrato!$A:$A,""&lt;=""&amp;HLOOKUP(AR$278,dds!$2:$4,3,FALSE()),Extrato!$B:$B,'Cadastro e Hi"&amp;"stórico'!$A315)-SUMIFS(Extrato!$H:$H,Extrato!$F:$F,""&lt;=""&amp;HLOOKUP(AR$278,dds!$2:$4,3,FALSE()),Extrato!$G:$G,'Cadastro e Histórico'!$A315))*AR152)))"),0.0)</f>
        <v>0</v>
      </c>
      <c r="AS315" s="448">
        <f>IFERROR(__xludf.DUMMYFUNCTION("ARRAYFORMULA(IF(OR($A315="""",$A315=0),0,IF(TODAY()&gt;EOMONTH(AS$278,0),HLOOKUP(""Close"",GOOGLEFINANCE($A315,""price"",EOMONTH(AS$278,0)),2,FALSE()),(SUMIFS(Extrato!$C:$C,Extrato!$A:$A,""&lt;=""&amp;HLOOKUP(AS$278,dds!$2:$4,3,FALSE()),Extrato!$B:$B,'Cadastro e Hi"&amp;"stórico'!$A315)-SUMIFS(Extrato!$H:$H,Extrato!$F:$F,""&lt;=""&amp;HLOOKUP(AS$278,dds!$2:$4,3,FALSE()),Extrato!$G:$G,'Cadastro e Histórico'!$A315))*AS152)))"),0.0)</f>
        <v>0</v>
      </c>
      <c r="AT315" s="448">
        <f>IFERROR(__xludf.DUMMYFUNCTION("ARRAYFORMULA(IF(OR($A315="""",$A315=0),0,IF(TODAY()&gt;EOMONTH(AT$278,0),HLOOKUP(""Close"",GOOGLEFINANCE($A315,""price"",EOMONTH(AT$278,0)),2,FALSE()),(SUMIFS(Extrato!$C:$C,Extrato!$A:$A,""&lt;=""&amp;HLOOKUP(AT$278,dds!$2:$4,3,FALSE()),Extrato!$B:$B,'Cadastro e Hi"&amp;"stórico'!$A315)-SUMIFS(Extrato!$H:$H,Extrato!$F:$F,""&lt;=""&amp;HLOOKUP(AT$278,dds!$2:$4,3,FALSE()),Extrato!$G:$G,'Cadastro e Histórico'!$A315))*AT152)))"),0.0)</f>
        <v>0</v>
      </c>
      <c r="AU315" s="448">
        <f>IFERROR(__xludf.DUMMYFUNCTION("ARRAYFORMULA(IF(OR($A315="""",$A315=0),0,IF(TODAY()&gt;EOMONTH(AU$278,0),HLOOKUP(""Close"",GOOGLEFINANCE($A315,""price"",EOMONTH(AU$278,0)),2,FALSE()),(SUMIFS(Extrato!$C:$C,Extrato!$A:$A,""&lt;=""&amp;HLOOKUP(AU$278,dds!$2:$4,3,FALSE()),Extrato!$B:$B,'Cadastro e Hi"&amp;"stórico'!$A315)-SUMIFS(Extrato!$H:$H,Extrato!$F:$F,""&lt;=""&amp;HLOOKUP(AU$278,dds!$2:$4,3,FALSE()),Extrato!$G:$G,'Cadastro e Histórico'!$A315))*AU152)))"),0.0)</f>
        <v>0</v>
      </c>
      <c r="AV315" s="448">
        <f>IFERROR(__xludf.DUMMYFUNCTION("ARRAYFORMULA(IF(OR($A315="""",$A315=0),0,IF(TODAY()&gt;EOMONTH(AV$278,0),HLOOKUP(""Close"",GOOGLEFINANCE($A315,""price"",EOMONTH(AV$278,0)),2,FALSE()),(SUMIFS(Extrato!$C:$C,Extrato!$A:$A,""&lt;=""&amp;HLOOKUP(AV$278,dds!$2:$4,3,FALSE()),Extrato!$B:$B,'Cadastro e Hi"&amp;"stórico'!$A315)-SUMIFS(Extrato!$H:$H,Extrato!$F:$F,""&lt;=""&amp;HLOOKUP(AV$278,dds!$2:$4,3,FALSE()),Extrato!$G:$G,'Cadastro e Histórico'!$A315))*AV152)))"),0.0)</f>
        <v>0</v>
      </c>
      <c r="AW315" s="448">
        <f>IFERROR(__xludf.DUMMYFUNCTION("ARRAYFORMULA(IF(OR($A315="""",$A315=0),0,IF(TODAY()&gt;EOMONTH(AW$278,0),HLOOKUP(""Close"",GOOGLEFINANCE($A315,""price"",EOMONTH(AW$278,0)),2,FALSE()),(SUMIFS(Extrato!$C:$C,Extrato!$A:$A,""&lt;=""&amp;HLOOKUP(AW$278,dds!$2:$4,3,FALSE()),Extrato!$B:$B,'Cadastro e Hi"&amp;"stórico'!$A315)-SUMIFS(Extrato!$H:$H,Extrato!$F:$F,""&lt;=""&amp;HLOOKUP(AW$278,dds!$2:$4,3,FALSE()),Extrato!$G:$G,'Cadastro e Histórico'!$A315))*AW152)))"),0.0)</f>
        <v>0</v>
      </c>
      <c r="AX315" s="448">
        <f>IFERROR(__xludf.DUMMYFUNCTION("ARRAYFORMULA(IF(OR($A315="""",$A315=0),0,IF(TODAY()&gt;EOMONTH(AX$278,0),HLOOKUP(""Close"",GOOGLEFINANCE($A315,""price"",EOMONTH(AX$278,0)),2,FALSE()),(SUMIFS(Extrato!$C:$C,Extrato!$A:$A,""&lt;=""&amp;HLOOKUP(AX$278,dds!$2:$4,3,FALSE()),Extrato!$B:$B,'Cadastro e Hi"&amp;"stórico'!$A315)-SUMIFS(Extrato!$H:$H,Extrato!$F:$F,""&lt;=""&amp;HLOOKUP(AX$278,dds!$2:$4,3,FALSE()),Extrato!$G:$G,'Cadastro e Histórico'!$A315))*AX152)))"),0.0)</f>
        <v>0</v>
      </c>
      <c r="AY315" s="448">
        <f>IFERROR(__xludf.DUMMYFUNCTION("ARRAYFORMULA(IF(OR($A315="""",$A315=0),0,IF(TODAY()&gt;EOMONTH(AY$278,0),HLOOKUP(""Close"",GOOGLEFINANCE($A315,""price"",EOMONTH(AY$278,0)),2,FALSE()),(SUMIFS(Extrato!$C:$C,Extrato!$A:$A,""&lt;=""&amp;HLOOKUP(AY$278,dds!$2:$4,3,FALSE()),Extrato!$B:$B,'Cadastro e Hi"&amp;"stórico'!$A315)-SUMIFS(Extrato!$H:$H,Extrato!$F:$F,""&lt;=""&amp;HLOOKUP(AY$278,dds!$2:$4,3,FALSE()),Extrato!$G:$G,'Cadastro e Histórico'!$A315))*AY152)))"),0.0)</f>
        <v>0</v>
      </c>
      <c r="AZ315" s="448">
        <f>IFERROR(__xludf.DUMMYFUNCTION("ARRAYFORMULA(IF(OR($A315="""",$A315=0),0,IF(TODAY()&gt;EOMONTH(AZ$278,0),HLOOKUP(""Close"",GOOGLEFINANCE($A315,""price"",EOMONTH(AZ$278,0)),2,FALSE()),(SUMIFS(Extrato!$C:$C,Extrato!$A:$A,""&lt;=""&amp;HLOOKUP(AZ$278,dds!$2:$4,3,FALSE()),Extrato!$B:$B,'Cadastro e Hi"&amp;"stórico'!$A315)-SUMIFS(Extrato!$H:$H,Extrato!$F:$F,""&lt;=""&amp;HLOOKUP(AZ$278,dds!$2:$4,3,FALSE()),Extrato!$G:$G,'Cadastro e Histórico'!$A315))*AZ152)))"),0.0)</f>
        <v>0</v>
      </c>
      <c r="BA315" s="448">
        <f>IFERROR(__xludf.DUMMYFUNCTION("ARRAYFORMULA(IF(OR($A315="""",$A315=0),0,IF(TODAY()&gt;EOMONTH(BA$278,0),HLOOKUP(""Close"",GOOGLEFINANCE($A315,""price"",EOMONTH(BA$278,0)),2,FALSE()),(SUMIFS(Extrato!$C:$C,Extrato!$A:$A,""&lt;=""&amp;HLOOKUP(BA$278,dds!$2:$4,3,FALSE()),Extrato!$B:$B,'Cadastro e Hi"&amp;"stórico'!$A315)-SUMIFS(Extrato!$H:$H,Extrato!$F:$F,""&lt;=""&amp;HLOOKUP(BA$278,dds!$2:$4,3,FALSE()),Extrato!$G:$G,'Cadastro e Histórico'!$A315))*BA152)))"),0.0)</f>
        <v>0</v>
      </c>
      <c r="BB315" s="448">
        <f>IFERROR(__xludf.DUMMYFUNCTION("ARRAYFORMULA(IF(OR($A315="""",$A315=0),0,IF(TODAY()&gt;EOMONTH(BB$278,0),HLOOKUP(""Close"",GOOGLEFINANCE($A315,""price"",EOMONTH(BB$278,0)),2,FALSE()),(SUMIFS(Extrato!$C:$C,Extrato!$A:$A,""&lt;=""&amp;HLOOKUP(BB$278,dds!$2:$4,3,FALSE()),Extrato!$B:$B,'Cadastro e Hi"&amp;"stórico'!$A315)-SUMIFS(Extrato!$H:$H,Extrato!$F:$F,""&lt;=""&amp;HLOOKUP(BB$278,dds!$2:$4,3,FALSE()),Extrato!$G:$G,'Cadastro e Histórico'!$A315))*BB152)))"),0.0)</f>
        <v>0</v>
      </c>
      <c r="BC315" s="448">
        <f>IFERROR(__xludf.DUMMYFUNCTION("ARRAYFORMULA(IF(OR($A315="""",$A315=0),0,IF(TODAY()&gt;EOMONTH(BC$278,0),HLOOKUP(""Close"",GOOGLEFINANCE($A315,""price"",EOMONTH(BC$278,0)),2,FALSE()),(SUMIFS(Extrato!$C:$C,Extrato!$A:$A,""&lt;=""&amp;HLOOKUP(BC$278,dds!$2:$4,3,FALSE()),Extrato!$B:$B,'Cadastro e Hi"&amp;"stórico'!$A315)-SUMIFS(Extrato!$H:$H,Extrato!$F:$F,""&lt;=""&amp;HLOOKUP(BC$278,dds!$2:$4,3,FALSE()),Extrato!$G:$G,'Cadastro e Histórico'!$A315))*BC152)))"),0.0)</f>
        <v>0</v>
      </c>
      <c r="BD315" s="448">
        <f>IFERROR(__xludf.DUMMYFUNCTION("ARRAYFORMULA(IF(OR($A315="""",$A315=0),0,IF(TODAY()&gt;EOMONTH(BD$278,0),HLOOKUP(""Close"",GOOGLEFINANCE($A315,""price"",EOMONTH(BD$278,0)),2,FALSE()),(SUMIFS(Extrato!$C:$C,Extrato!$A:$A,""&lt;=""&amp;HLOOKUP(BD$278,dds!$2:$4,3,FALSE()),Extrato!$B:$B,'Cadastro e Hi"&amp;"stórico'!$A315)-SUMIFS(Extrato!$H:$H,Extrato!$F:$F,""&lt;=""&amp;HLOOKUP(BD$278,dds!$2:$4,3,FALSE()),Extrato!$G:$G,'Cadastro e Histórico'!$A315))*BD152)))"),0.0)</f>
        <v>0</v>
      </c>
      <c r="BE315" s="448">
        <f>IFERROR(__xludf.DUMMYFUNCTION("ARRAYFORMULA(IF(OR($A315="""",$A315=0),0,IF(TODAY()&gt;EOMONTH(BE$278,0),HLOOKUP(""Close"",GOOGLEFINANCE($A315,""price"",EOMONTH(BE$278,0)),2,FALSE()),(SUMIFS(Extrato!$C:$C,Extrato!$A:$A,""&lt;=""&amp;HLOOKUP(BE$278,dds!$2:$4,3,FALSE()),Extrato!$B:$B,'Cadastro e Hi"&amp;"stórico'!$A315)-SUMIFS(Extrato!$H:$H,Extrato!$F:$F,""&lt;=""&amp;HLOOKUP(BE$278,dds!$2:$4,3,FALSE()),Extrato!$G:$G,'Cadastro e Histórico'!$A315))*BE152)))"),0.0)</f>
        <v>0</v>
      </c>
      <c r="BF315" s="448">
        <f>IFERROR(__xludf.DUMMYFUNCTION("ARRAYFORMULA(IF(OR($A315="""",$A315=0),0,IF(TODAY()&gt;EOMONTH(BF$278,0),HLOOKUP(""Close"",GOOGLEFINANCE($A315,""price"",EOMONTH(BF$278,0)),2,FALSE()),(SUMIFS(Extrato!$C:$C,Extrato!$A:$A,""&lt;=""&amp;HLOOKUP(BF$278,dds!$2:$4,3,FALSE()),Extrato!$B:$B,'Cadastro e Hi"&amp;"stórico'!$A315)-SUMIFS(Extrato!$H:$H,Extrato!$F:$F,""&lt;=""&amp;HLOOKUP(BF$278,dds!$2:$4,3,FALSE()),Extrato!$G:$G,'Cadastro e Histórico'!$A315))*BF152)))"),0.0)</f>
        <v>0</v>
      </c>
      <c r="BG315" s="448">
        <f>IFERROR(__xludf.DUMMYFUNCTION("ARRAYFORMULA(IF(OR($A315="""",$A315=0),0,IF(TODAY()&gt;EOMONTH(BG$278,0),HLOOKUP(""Close"",GOOGLEFINANCE($A315,""price"",EOMONTH(BG$278,0)),2,FALSE()),(SUMIFS(Extrato!$C:$C,Extrato!$A:$A,""&lt;=""&amp;HLOOKUP(BG$278,dds!$2:$4,3,FALSE()),Extrato!$B:$B,'Cadastro e Hi"&amp;"stórico'!$A315)-SUMIFS(Extrato!$H:$H,Extrato!$F:$F,""&lt;=""&amp;HLOOKUP(BG$278,dds!$2:$4,3,FALSE()),Extrato!$G:$G,'Cadastro e Histórico'!$A315))*BG152)))"),0.0)</f>
        <v>0</v>
      </c>
      <c r="BH315" s="448">
        <f>IFERROR(__xludf.DUMMYFUNCTION("ARRAYFORMULA(IF(OR($A315="""",$A315=0),0,IF(TODAY()&gt;EOMONTH(BH$278,0),HLOOKUP(""Close"",GOOGLEFINANCE($A315,""price"",EOMONTH(BH$278,0)),2,FALSE()),(SUMIFS(Extrato!$C:$C,Extrato!$A:$A,""&lt;=""&amp;HLOOKUP(BH$278,dds!$2:$4,3,FALSE()),Extrato!$B:$B,'Cadastro e Hi"&amp;"stórico'!$A315)-SUMIFS(Extrato!$H:$H,Extrato!$F:$F,""&lt;=""&amp;HLOOKUP(BH$278,dds!$2:$4,3,FALSE()),Extrato!$G:$G,'Cadastro e Histórico'!$A315))*BH152)))"),0.0)</f>
        <v>0</v>
      </c>
      <c r="BI315" s="448">
        <f>IFERROR(__xludf.DUMMYFUNCTION("ARRAYFORMULA(IF(OR($A315="""",$A315=0),0,IF(TODAY()&gt;EOMONTH(BI$278,0),HLOOKUP(""Close"",GOOGLEFINANCE($A315,""price"",EOMONTH(BI$278,0)),2,FALSE()),(SUMIFS(Extrato!$C:$C,Extrato!$A:$A,""&lt;=""&amp;HLOOKUP(BI$278,dds!$2:$4,3,FALSE()),Extrato!$B:$B,'Cadastro e Hi"&amp;"stórico'!$A315)-SUMIFS(Extrato!$H:$H,Extrato!$F:$F,""&lt;=""&amp;HLOOKUP(BI$278,dds!$2:$4,3,FALSE()),Extrato!$G:$G,'Cadastro e Histórico'!$A315))*BI152)))"),0.0)</f>
        <v>0</v>
      </c>
      <c r="BJ315" s="448">
        <f>IFERROR(__xludf.DUMMYFUNCTION("ARRAYFORMULA(IF(OR($A315="""",$A315=0),0,IF(TODAY()&gt;EOMONTH(BJ$278,0),HLOOKUP(""Close"",GOOGLEFINANCE($A315,""price"",EOMONTH(BJ$278,0)),2,FALSE()),(SUMIFS(Extrato!$C:$C,Extrato!$A:$A,""&lt;=""&amp;HLOOKUP(BJ$278,dds!$2:$4,3,FALSE()),Extrato!$B:$B,'Cadastro e Hi"&amp;"stórico'!$A315)-SUMIFS(Extrato!$H:$H,Extrato!$F:$F,""&lt;=""&amp;HLOOKUP(BJ$278,dds!$2:$4,3,FALSE()),Extrato!$G:$G,'Cadastro e Histórico'!$A315))*BJ152)))"),0.0)</f>
        <v>0</v>
      </c>
      <c r="BK315" s="448">
        <f>IFERROR(__xludf.DUMMYFUNCTION("ARRAYFORMULA(IF(OR($A315="""",$A315=0),0,IF(TODAY()&gt;EOMONTH(BK$278,0),HLOOKUP(""Close"",GOOGLEFINANCE($A315,""price"",EOMONTH(BK$278,0)),2,FALSE()),(SUMIFS(Extrato!$C:$C,Extrato!$A:$A,""&lt;=""&amp;HLOOKUP(BK$278,dds!$2:$4,3,FALSE()),Extrato!$B:$B,'Cadastro e Hi"&amp;"stórico'!$A315)-SUMIFS(Extrato!$H:$H,Extrato!$F:$F,""&lt;=""&amp;HLOOKUP(BK$278,dds!$2:$4,3,FALSE()),Extrato!$G:$G,'Cadastro e Histórico'!$A315))*BK152)))"),0.0)</f>
        <v>0</v>
      </c>
      <c r="BL315" s="448">
        <f>IFERROR(__xludf.DUMMYFUNCTION("ARRAYFORMULA(IF(OR($A315="""",$A315=0),0,IF(TODAY()&gt;EOMONTH(BL$278,0),HLOOKUP(""Close"",GOOGLEFINANCE($A315,""price"",EOMONTH(BL$278,0)),2,FALSE()),(SUMIFS(Extrato!$C:$C,Extrato!$A:$A,""&lt;=""&amp;HLOOKUP(BL$278,dds!$2:$4,3,FALSE()),Extrato!$B:$B,'Cadastro e Hi"&amp;"stórico'!$A315)-SUMIFS(Extrato!$H:$H,Extrato!$F:$F,""&lt;=""&amp;HLOOKUP(BL$278,dds!$2:$4,3,FALSE()),Extrato!$G:$G,'Cadastro e Histórico'!$A315))*BL152)))"),0.0)</f>
        <v>0</v>
      </c>
    </row>
    <row r="316" ht="14.25" customHeight="1">
      <c r="A316" s="450"/>
      <c r="B316" s="450"/>
      <c r="C316" s="440" t="str">
        <f t="shared" si="5"/>
        <v/>
      </c>
      <c r="D316" s="450"/>
      <c r="E316" s="448">
        <f>IFERROR(__xludf.DUMMYFUNCTION("ARRAYFORMULA(IF(OR($A316="""",$A316=0),0,IF(TODAY()&gt;EOMONTH(E$278,0),HLOOKUP(""Close"",GOOGLEFINANCE($A316,""price"",EOMONTH(E$278,0)),2,FALSE()),(SUMIFS(Extrato!$C:$C,Extrato!$A:$A,""&lt;=""&amp;HLOOKUP(E$278,dds!$2:$4,3,FALSE()),Extrato!$B:$B,'Cadastro e Histó"&amp;"rico'!$A316)-SUMIFS(Extrato!$H:$H,Extrato!$F:$F,""&lt;=""&amp;HLOOKUP(E$278,dds!$2:$4,3,FALSE()),Extrato!$G:$G,'Cadastro e Histórico'!$A316))*E153)))"),0.0)</f>
        <v>0</v>
      </c>
      <c r="F316" s="448">
        <f>IFERROR(__xludf.DUMMYFUNCTION("ARRAYFORMULA(IF(OR($A316="""",$A316=0),0,IF(TODAY()&gt;EOMONTH(F$278,0),HLOOKUP(""Close"",GOOGLEFINANCE($A316,""price"",EOMONTH(F$278,0)),2,FALSE()),(SUMIFS(Extrato!$C:$C,Extrato!$A:$A,""&lt;=""&amp;HLOOKUP(F$278,dds!$2:$4,3,FALSE()),Extrato!$B:$B,'Cadastro e Histó"&amp;"rico'!$A316)-SUMIFS(Extrato!$H:$H,Extrato!$F:$F,""&lt;=""&amp;HLOOKUP(F$278,dds!$2:$4,3,FALSE()),Extrato!$G:$G,'Cadastro e Histórico'!$A316))*F153)))"),0.0)</f>
        <v>0</v>
      </c>
      <c r="G316" s="448">
        <f>IFERROR(__xludf.DUMMYFUNCTION("ARRAYFORMULA(IF(OR($A316="""",$A316=0),0,IF(TODAY()&gt;EOMONTH(G$278,0),HLOOKUP(""Close"",GOOGLEFINANCE($A316,""price"",EOMONTH(G$278,0)),2,FALSE()),(SUMIFS(Extrato!$C:$C,Extrato!$A:$A,""&lt;=""&amp;HLOOKUP(G$278,dds!$2:$4,3,FALSE()),Extrato!$B:$B,'Cadastro e Histó"&amp;"rico'!$A316)-SUMIFS(Extrato!$H:$H,Extrato!$F:$F,""&lt;=""&amp;HLOOKUP(G$278,dds!$2:$4,3,FALSE()),Extrato!$G:$G,'Cadastro e Histórico'!$A316))*G153)))"),0.0)</f>
        <v>0</v>
      </c>
      <c r="H316" s="448">
        <f>IFERROR(__xludf.DUMMYFUNCTION("ARRAYFORMULA(IF(OR($A316="""",$A316=0),0,IF(TODAY()&gt;EOMONTH(H$278,0),HLOOKUP(""Close"",GOOGLEFINANCE($A316,""price"",EOMONTH(H$278,0)),2,FALSE()),(SUMIFS(Extrato!$C:$C,Extrato!$A:$A,""&lt;=""&amp;HLOOKUP(H$278,dds!$2:$4,3,FALSE()),Extrato!$B:$B,'Cadastro e Histó"&amp;"rico'!$A316)-SUMIFS(Extrato!$H:$H,Extrato!$F:$F,""&lt;=""&amp;HLOOKUP(H$278,dds!$2:$4,3,FALSE()),Extrato!$G:$G,'Cadastro e Histórico'!$A316))*H153)))"),0.0)</f>
        <v>0</v>
      </c>
      <c r="I316" s="448">
        <f>IFERROR(__xludf.DUMMYFUNCTION("ARRAYFORMULA(IF(OR($A316="""",$A316=0),0,IF(TODAY()&gt;EOMONTH(I$278,0),HLOOKUP(""Close"",GOOGLEFINANCE($A316,""price"",EOMONTH(I$278,0)),2,FALSE()),(SUMIFS(Extrato!$C:$C,Extrato!$A:$A,""&lt;=""&amp;HLOOKUP(I$278,dds!$2:$4,3,FALSE()),Extrato!$B:$B,'Cadastro e Histó"&amp;"rico'!$A316)-SUMIFS(Extrato!$H:$H,Extrato!$F:$F,""&lt;=""&amp;HLOOKUP(I$278,dds!$2:$4,3,FALSE()),Extrato!$G:$G,'Cadastro e Histórico'!$A316))*I153)))"),0.0)</f>
        <v>0</v>
      </c>
      <c r="J316" s="448">
        <f>IFERROR(__xludf.DUMMYFUNCTION("ARRAYFORMULA(IF(OR($A316="""",$A316=0),0,IF(TODAY()&gt;EOMONTH(J$278,0),HLOOKUP(""Close"",GOOGLEFINANCE($A316,""price"",EOMONTH(J$278,0)),2,FALSE()),(SUMIFS(Extrato!$C:$C,Extrato!$A:$A,""&lt;=""&amp;HLOOKUP(J$278,dds!$2:$4,3,FALSE()),Extrato!$B:$B,'Cadastro e Histó"&amp;"rico'!$A316)-SUMIFS(Extrato!$H:$H,Extrato!$F:$F,""&lt;=""&amp;HLOOKUP(J$278,dds!$2:$4,3,FALSE()),Extrato!$G:$G,'Cadastro e Histórico'!$A316))*J153)))"),0.0)</f>
        <v>0</v>
      </c>
      <c r="K316" s="448">
        <f>IFERROR(__xludf.DUMMYFUNCTION("ARRAYFORMULA(IF(OR($A316="""",$A316=0),0,IF(TODAY()&gt;EOMONTH(K$278,0),HLOOKUP(""Close"",GOOGLEFINANCE($A316,""price"",EOMONTH(K$278,0)),2,FALSE()),(SUMIFS(Extrato!$C:$C,Extrato!$A:$A,""&lt;=""&amp;HLOOKUP(K$278,dds!$2:$4,3,FALSE()),Extrato!$B:$B,'Cadastro e Histó"&amp;"rico'!$A316)-SUMIFS(Extrato!$H:$H,Extrato!$F:$F,""&lt;=""&amp;HLOOKUP(K$278,dds!$2:$4,3,FALSE()),Extrato!$G:$G,'Cadastro e Histórico'!$A316))*K153)))"),0.0)</f>
        <v>0</v>
      </c>
      <c r="L316" s="448">
        <f>IFERROR(__xludf.DUMMYFUNCTION("ARRAYFORMULA(IF(OR($A316="""",$A316=0),0,IF(TODAY()&gt;EOMONTH(L$278,0),HLOOKUP(""Close"",GOOGLEFINANCE($A316,""price"",EOMONTH(L$278,0)),2,FALSE()),(SUMIFS(Extrato!$C:$C,Extrato!$A:$A,""&lt;=""&amp;HLOOKUP(L$278,dds!$2:$4,3,FALSE()),Extrato!$B:$B,'Cadastro e Histó"&amp;"rico'!$A316)-SUMIFS(Extrato!$H:$H,Extrato!$F:$F,""&lt;=""&amp;HLOOKUP(L$278,dds!$2:$4,3,FALSE()),Extrato!$G:$G,'Cadastro e Histórico'!$A316))*L153)))"),0.0)</f>
        <v>0</v>
      </c>
      <c r="M316" s="448">
        <f>IFERROR(__xludf.DUMMYFUNCTION("ARRAYFORMULA(IF(OR($A316="""",$A316=0),0,IF(TODAY()&gt;EOMONTH(M$278,0),HLOOKUP(""Close"",GOOGLEFINANCE($A316,""price"",EOMONTH(M$278,0)),2,FALSE()),(SUMIFS(Extrato!$C:$C,Extrato!$A:$A,""&lt;=""&amp;HLOOKUP(M$278,dds!$2:$4,3,FALSE()),Extrato!$B:$B,'Cadastro e Histó"&amp;"rico'!$A316)-SUMIFS(Extrato!$H:$H,Extrato!$F:$F,""&lt;=""&amp;HLOOKUP(M$278,dds!$2:$4,3,FALSE()),Extrato!$G:$G,'Cadastro e Histórico'!$A316))*M153)))"),0.0)</f>
        <v>0</v>
      </c>
      <c r="N316" s="448">
        <f>IFERROR(__xludf.DUMMYFUNCTION("ARRAYFORMULA(IF(OR($A316="""",$A316=0),0,IF(TODAY()&gt;EOMONTH(N$278,0),HLOOKUP(""Close"",GOOGLEFINANCE($A316,""price"",EOMONTH(N$278,0)),2,FALSE()),(SUMIFS(Extrato!$C:$C,Extrato!$A:$A,""&lt;=""&amp;HLOOKUP(N$278,dds!$2:$4,3,FALSE()),Extrato!$B:$B,'Cadastro e Histó"&amp;"rico'!$A316)-SUMIFS(Extrato!$H:$H,Extrato!$F:$F,""&lt;=""&amp;HLOOKUP(N$278,dds!$2:$4,3,FALSE()),Extrato!$G:$G,'Cadastro e Histórico'!$A316))*N153)))"),0.0)</f>
        <v>0</v>
      </c>
      <c r="O316" s="448">
        <f>IFERROR(__xludf.DUMMYFUNCTION("ARRAYFORMULA(IF(OR($A316="""",$A316=0),0,IF(TODAY()&gt;EOMONTH(O$278,0),HLOOKUP(""Close"",GOOGLEFINANCE($A316,""price"",EOMONTH(O$278,0)),2,FALSE()),(SUMIFS(Extrato!$C:$C,Extrato!$A:$A,""&lt;=""&amp;HLOOKUP(O$278,dds!$2:$4,3,FALSE()),Extrato!$B:$B,'Cadastro e Histó"&amp;"rico'!$A316)-SUMIFS(Extrato!$H:$H,Extrato!$F:$F,""&lt;=""&amp;HLOOKUP(O$278,dds!$2:$4,3,FALSE()),Extrato!$G:$G,'Cadastro e Histórico'!$A316))*O153)))"),0.0)</f>
        <v>0</v>
      </c>
      <c r="P316" s="448">
        <f>IFERROR(__xludf.DUMMYFUNCTION("ARRAYFORMULA(IF(OR($A316="""",$A316=0),0,IF(TODAY()&gt;EOMONTH(P$278,0),HLOOKUP(""Close"",GOOGLEFINANCE($A316,""price"",EOMONTH(P$278,0)),2,FALSE()),(SUMIFS(Extrato!$C:$C,Extrato!$A:$A,""&lt;=""&amp;HLOOKUP(P$278,dds!$2:$4,3,FALSE()),Extrato!$B:$B,'Cadastro e Histó"&amp;"rico'!$A316)-SUMIFS(Extrato!$H:$H,Extrato!$F:$F,""&lt;=""&amp;HLOOKUP(P$278,dds!$2:$4,3,FALSE()),Extrato!$G:$G,'Cadastro e Histórico'!$A316))*P153)))"),0.0)</f>
        <v>0</v>
      </c>
      <c r="Q316" s="448">
        <f>IFERROR(__xludf.DUMMYFUNCTION("ARRAYFORMULA(IF(OR($A316="""",$A316=0),0,IF(TODAY()&gt;EOMONTH(Q$278,0),HLOOKUP(""Close"",GOOGLEFINANCE($A316,""price"",EOMONTH(Q$278,0)),2,FALSE()),(SUMIFS(Extrato!$C:$C,Extrato!$A:$A,""&lt;=""&amp;HLOOKUP(Q$278,dds!$2:$4,3,FALSE()),Extrato!$B:$B,'Cadastro e Histó"&amp;"rico'!$A316)-SUMIFS(Extrato!$H:$H,Extrato!$F:$F,""&lt;=""&amp;HLOOKUP(Q$278,dds!$2:$4,3,FALSE()),Extrato!$G:$G,'Cadastro e Histórico'!$A316))*Q153)))"),0.0)</f>
        <v>0</v>
      </c>
      <c r="R316" s="448">
        <f>IFERROR(__xludf.DUMMYFUNCTION("ARRAYFORMULA(IF(OR($A316="""",$A316=0),0,IF(TODAY()&gt;EOMONTH(R$278,0),HLOOKUP(""Close"",GOOGLEFINANCE($A316,""price"",EOMONTH(R$278,0)),2,FALSE()),(SUMIFS(Extrato!$C:$C,Extrato!$A:$A,""&lt;=""&amp;HLOOKUP(R$278,dds!$2:$4,3,FALSE()),Extrato!$B:$B,'Cadastro e Histó"&amp;"rico'!$A316)-SUMIFS(Extrato!$H:$H,Extrato!$F:$F,""&lt;=""&amp;HLOOKUP(R$278,dds!$2:$4,3,FALSE()),Extrato!$G:$G,'Cadastro e Histórico'!$A316))*R153)))"),0.0)</f>
        <v>0</v>
      </c>
      <c r="S316" s="448">
        <f>IFERROR(__xludf.DUMMYFUNCTION("ARRAYFORMULA(IF(OR($A316="""",$A316=0),0,IF(TODAY()&gt;EOMONTH(S$278,0),HLOOKUP(""Close"",GOOGLEFINANCE($A316,""price"",EOMONTH(S$278,0)),2,FALSE()),(SUMIFS(Extrato!$C:$C,Extrato!$A:$A,""&lt;=""&amp;HLOOKUP(S$278,dds!$2:$4,3,FALSE()),Extrato!$B:$B,'Cadastro e Histó"&amp;"rico'!$A316)-SUMIFS(Extrato!$H:$H,Extrato!$F:$F,""&lt;=""&amp;HLOOKUP(S$278,dds!$2:$4,3,FALSE()),Extrato!$G:$G,'Cadastro e Histórico'!$A316))*S153)))"),0.0)</f>
        <v>0</v>
      </c>
      <c r="T316" s="448">
        <f>IFERROR(__xludf.DUMMYFUNCTION("ARRAYFORMULA(IF(OR($A316="""",$A316=0),0,IF(TODAY()&gt;EOMONTH(T$278,0),HLOOKUP(""Close"",GOOGLEFINANCE($A316,""price"",EOMONTH(T$278,0)),2,FALSE()),(SUMIFS(Extrato!$C:$C,Extrato!$A:$A,""&lt;=""&amp;HLOOKUP(T$278,dds!$2:$4,3,FALSE()),Extrato!$B:$B,'Cadastro e Histó"&amp;"rico'!$A316)-SUMIFS(Extrato!$H:$H,Extrato!$F:$F,""&lt;=""&amp;HLOOKUP(T$278,dds!$2:$4,3,FALSE()),Extrato!$G:$G,'Cadastro e Histórico'!$A316))*T153)))"),0.0)</f>
        <v>0</v>
      </c>
      <c r="U316" s="448">
        <f>IFERROR(__xludf.DUMMYFUNCTION("ARRAYFORMULA(IF(OR($A316="""",$A316=0),0,IF(TODAY()&gt;EOMONTH(U$278,0),HLOOKUP(""Close"",GOOGLEFINANCE($A316,""price"",EOMONTH(U$278,0)),2,FALSE()),(SUMIFS(Extrato!$C:$C,Extrato!$A:$A,""&lt;=""&amp;HLOOKUP(U$278,dds!$2:$4,3,FALSE()),Extrato!$B:$B,'Cadastro e Histó"&amp;"rico'!$A316)-SUMIFS(Extrato!$H:$H,Extrato!$F:$F,""&lt;=""&amp;HLOOKUP(U$278,dds!$2:$4,3,FALSE()),Extrato!$G:$G,'Cadastro e Histórico'!$A316))*U153)))"),0.0)</f>
        <v>0</v>
      </c>
      <c r="V316" s="448">
        <f>IFERROR(__xludf.DUMMYFUNCTION("ARRAYFORMULA(IF(OR($A316="""",$A316=0),0,IF(TODAY()&gt;EOMONTH(V$278,0),HLOOKUP(""Close"",GOOGLEFINANCE($A316,""price"",EOMONTH(V$278,0)),2,FALSE()),(SUMIFS(Extrato!$C:$C,Extrato!$A:$A,""&lt;=""&amp;HLOOKUP(V$278,dds!$2:$4,3,FALSE()),Extrato!$B:$B,'Cadastro e Histó"&amp;"rico'!$A316)-SUMIFS(Extrato!$H:$H,Extrato!$F:$F,""&lt;=""&amp;HLOOKUP(V$278,dds!$2:$4,3,FALSE()),Extrato!$G:$G,'Cadastro e Histórico'!$A316))*V153)))"),0.0)</f>
        <v>0</v>
      </c>
      <c r="W316" s="448">
        <f>IFERROR(__xludf.DUMMYFUNCTION("ARRAYFORMULA(IF(OR($A316="""",$A316=0),0,IF(TODAY()&gt;EOMONTH(W$278,0),HLOOKUP(""Close"",GOOGLEFINANCE($A316,""price"",EOMONTH(W$278,0)),2,FALSE()),(SUMIFS(Extrato!$C:$C,Extrato!$A:$A,""&lt;=""&amp;HLOOKUP(W$278,dds!$2:$4,3,FALSE()),Extrato!$B:$B,'Cadastro e Histó"&amp;"rico'!$A316)-SUMIFS(Extrato!$H:$H,Extrato!$F:$F,""&lt;=""&amp;HLOOKUP(W$278,dds!$2:$4,3,FALSE()),Extrato!$G:$G,'Cadastro e Histórico'!$A316))*W153)))"),0.0)</f>
        <v>0</v>
      </c>
      <c r="X316" s="448">
        <f>IFERROR(__xludf.DUMMYFUNCTION("ARRAYFORMULA(IF(OR($A316="""",$A316=0),0,IF(TODAY()&gt;EOMONTH(X$278,0),HLOOKUP(""Close"",GOOGLEFINANCE($A316,""price"",EOMONTH(X$278,0)),2,FALSE()),(SUMIFS(Extrato!$C:$C,Extrato!$A:$A,""&lt;=""&amp;HLOOKUP(X$278,dds!$2:$4,3,FALSE()),Extrato!$B:$B,'Cadastro e Histó"&amp;"rico'!$A316)-SUMIFS(Extrato!$H:$H,Extrato!$F:$F,""&lt;=""&amp;HLOOKUP(X$278,dds!$2:$4,3,FALSE()),Extrato!$G:$G,'Cadastro e Histórico'!$A316))*X153)))"),0.0)</f>
        <v>0</v>
      </c>
      <c r="Y316" s="448">
        <f>IFERROR(__xludf.DUMMYFUNCTION("ARRAYFORMULA(IF(OR($A316="""",$A316=0),0,IF(TODAY()&gt;EOMONTH(Y$278,0),HLOOKUP(""Close"",GOOGLEFINANCE($A316,""price"",EOMONTH(Y$278,0)),2,FALSE()),(SUMIFS(Extrato!$C:$C,Extrato!$A:$A,""&lt;=""&amp;HLOOKUP(Y$278,dds!$2:$4,3,FALSE()),Extrato!$B:$B,'Cadastro e Histó"&amp;"rico'!$A316)-SUMIFS(Extrato!$H:$H,Extrato!$F:$F,""&lt;=""&amp;HLOOKUP(Y$278,dds!$2:$4,3,FALSE()),Extrato!$G:$G,'Cadastro e Histórico'!$A316))*Y153)))"),0.0)</f>
        <v>0</v>
      </c>
      <c r="Z316" s="448">
        <f>IFERROR(__xludf.DUMMYFUNCTION("ARRAYFORMULA(IF(OR($A316="""",$A316=0),0,IF(TODAY()&gt;EOMONTH(Z$278,0),HLOOKUP(""Close"",GOOGLEFINANCE($A316,""price"",EOMONTH(Z$278,0)),2,FALSE()),(SUMIFS(Extrato!$C:$C,Extrato!$A:$A,""&lt;=""&amp;HLOOKUP(Z$278,dds!$2:$4,3,FALSE()),Extrato!$B:$B,'Cadastro e Histó"&amp;"rico'!$A316)-SUMIFS(Extrato!$H:$H,Extrato!$F:$F,""&lt;=""&amp;HLOOKUP(Z$278,dds!$2:$4,3,FALSE()),Extrato!$G:$G,'Cadastro e Histórico'!$A316))*Z153)))"),0.0)</f>
        <v>0</v>
      </c>
      <c r="AA316" s="448">
        <f>IFERROR(__xludf.DUMMYFUNCTION("ARRAYFORMULA(IF(OR($A316="""",$A316=0),0,IF(TODAY()&gt;EOMONTH(AA$278,0),HLOOKUP(""Close"",GOOGLEFINANCE($A316,""price"",EOMONTH(AA$278,0)),2,FALSE()),(SUMIFS(Extrato!$C:$C,Extrato!$A:$A,""&lt;=""&amp;HLOOKUP(AA$278,dds!$2:$4,3,FALSE()),Extrato!$B:$B,'Cadastro e Hi"&amp;"stórico'!$A316)-SUMIFS(Extrato!$H:$H,Extrato!$F:$F,""&lt;=""&amp;HLOOKUP(AA$278,dds!$2:$4,3,FALSE()),Extrato!$G:$G,'Cadastro e Histórico'!$A316))*AA153)))"),0.0)</f>
        <v>0</v>
      </c>
      <c r="AB316" s="448">
        <f>IFERROR(__xludf.DUMMYFUNCTION("ARRAYFORMULA(IF(OR($A316="""",$A316=0),0,IF(TODAY()&gt;EOMONTH(AB$278,0),HLOOKUP(""Close"",GOOGLEFINANCE($A316,""price"",EOMONTH(AB$278,0)),2,FALSE()),(SUMIFS(Extrato!$C:$C,Extrato!$A:$A,""&lt;=""&amp;HLOOKUP(AB$278,dds!$2:$4,3,FALSE()),Extrato!$B:$B,'Cadastro e Hi"&amp;"stórico'!$A316)-SUMIFS(Extrato!$H:$H,Extrato!$F:$F,""&lt;=""&amp;HLOOKUP(AB$278,dds!$2:$4,3,FALSE()),Extrato!$G:$G,'Cadastro e Histórico'!$A316))*AB153)))"),0.0)</f>
        <v>0</v>
      </c>
      <c r="AC316" s="448">
        <f>IFERROR(__xludf.DUMMYFUNCTION("ARRAYFORMULA(IF(OR($A316="""",$A316=0),0,IF(TODAY()&gt;EOMONTH(AC$278,0),HLOOKUP(""Close"",GOOGLEFINANCE($A316,""price"",EOMONTH(AC$278,0)),2,FALSE()),(SUMIFS(Extrato!$C:$C,Extrato!$A:$A,""&lt;=""&amp;HLOOKUP(AC$278,dds!$2:$4,3,FALSE()),Extrato!$B:$B,'Cadastro e Hi"&amp;"stórico'!$A316)-SUMIFS(Extrato!$H:$H,Extrato!$F:$F,""&lt;=""&amp;HLOOKUP(AC$278,dds!$2:$4,3,FALSE()),Extrato!$G:$G,'Cadastro e Histórico'!$A316))*AC153)))"),0.0)</f>
        <v>0</v>
      </c>
      <c r="AD316" s="448">
        <f>IFERROR(__xludf.DUMMYFUNCTION("ARRAYFORMULA(IF(OR($A316="""",$A316=0),0,IF(TODAY()&gt;EOMONTH(AD$278,0),HLOOKUP(""Close"",GOOGLEFINANCE($A316,""price"",EOMONTH(AD$278,0)),2,FALSE()),(SUMIFS(Extrato!$C:$C,Extrato!$A:$A,""&lt;=""&amp;HLOOKUP(AD$278,dds!$2:$4,3,FALSE()),Extrato!$B:$B,'Cadastro e Hi"&amp;"stórico'!$A316)-SUMIFS(Extrato!$H:$H,Extrato!$F:$F,""&lt;=""&amp;HLOOKUP(AD$278,dds!$2:$4,3,FALSE()),Extrato!$G:$G,'Cadastro e Histórico'!$A316))*AD153)))"),0.0)</f>
        <v>0</v>
      </c>
      <c r="AE316" s="448">
        <f>IFERROR(__xludf.DUMMYFUNCTION("ARRAYFORMULA(IF(OR($A316="""",$A316=0),0,IF(TODAY()&gt;EOMONTH(AE$278,0),HLOOKUP(""Close"",GOOGLEFINANCE($A316,""price"",EOMONTH(AE$278,0)),2,FALSE()),(SUMIFS(Extrato!$C:$C,Extrato!$A:$A,""&lt;=""&amp;HLOOKUP(AE$278,dds!$2:$4,3,FALSE()),Extrato!$B:$B,'Cadastro e Hi"&amp;"stórico'!$A316)-SUMIFS(Extrato!$H:$H,Extrato!$F:$F,""&lt;=""&amp;HLOOKUP(AE$278,dds!$2:$4,3,FALSE()),Extrato!$G:$G,'Cadastro e Histórico'!$A316))*AE153)))"),0.0)</f>
        <v>0</v>
      </c>
      <c r="AF316" s="448">
        <f>IFERROR(__xludf.DUMMYFUNCTION("ARRAYFORMULA(IF(OR($A316="""",$A316=0),0,IF(TODAY()&gt;EOMONTH(AF$278,0),HLOOKUP(""Close"",GOOGLEFINANCE($A316,""price"",EOMONTH(AF$278,0)),2,FALSE()),(SUMIFS(Extrato!$C:$C,Extrato!$A:$A,""&lt;=""&amp;HLOOKUP(AF$278,dds!$2:$4,3,FALSE()),Extrato!$B:$B,'Cadastro e Hi"&amp;"stórico'!$A316)-SUMIFS(Extrato!$H:$H,Extrato!$F:$F,""&lt;=""&amp;HLOOKUP(AF$278,dds!$2:$4,3,FALSE()),Extrato!$G:$G,'Cadastro e Histórico'!$A316))*AF153)))"),0.0)</f>
        <v>0</v>
      </c>
      <c r="AG316" s="448">
        <f>IFERROR(__xludf.DUMMYFUNCTION("ARRAYFORMULA(IF(OR($A316="""",$A316=0),0,IF(TODAY()&gt;EOMONTH(AG$278,0),HLOOKUP(""Close"",GOOGLEFINANCE($A316,""price"",EOMONTH(AG$278,0)),2,FALSE()),(SUMIFS(Extrato!$C:$C,Extrato!$A:$A,""&lt;=""&amp;HLOOKUP(AG$278,dds!$2:$4,3,FALSE()),Extrato!$B:$B,'Cadastro e Hi"&amp;"stórico'!$A316)-SUMIFS(Extrato!$H:$H,Extrato!$F:$F,""&lt;=""&amp;HLOOKUP(AG$278,dds!$2:$4,3,FALSE()),Extrato!$G:$G,'Cadastro e Histórico'!$A316))*AG153)))"),0.0)</f>
        <v>0</v>
      </c>
      <c r="AH316" s="448">
        <f>IFERROR(__xludf.DUMMYFUNCTION("ARRAYFORMULA(IF(OR($A316="""",$A316=0),0,IF(TODAY()&gt;EOMONTH(AH$278,0),HLOOKUP(""Close"",GOOGLEFINANCE($A316,""price"",EOMONTH(AH$278,0)),2,FALSE()),(SUMIFS(Extrato!$C:$C,Extrato!$A:$A,""&lt;=""&amp;HLOOKUP(AH$278,dds!$2:$4,3,FALSE()),Extrato!$B:$B,'Cadastro e Hi"&amp;"stórico'!$A316)-SUMIFS(Extrato!$H:$H,Extrato!$F:$F,""&lt;=""&amp;HLOOKUP(AH$278,dds!$2:$4,3,FALSE()),Extrato!$G:$G,'Cadastro e Histórico'!$A316))*AH153)))"),0.0)</f>
        <v>0</v>
      </c>
      <c r="AI316" s="448">
        <f>IFERROR(__xludf.DUMMYFUNCTION("ARRAYFORMULA(IF(OR($A316="""",$A316=0),0,IF(TODAY()&gt;EOMONTH(AI$278,0),HLOOKUP(""Close"",GOOGLEFINANCE($A316,""price"",EOMONTH(AI$278,0)),2,FALSE()),(SUMIFS(Extrato!$C:$C,Extrato!$A:$A,""&lt;=""&amp;HLOOKUP(AI$278,dds!$2:$4,3,FALSE()),Extrato!$B:$B,'Cadastro e Hi"&amp;"stórico'!$A316)-SUMIFS(Extrato!$H:$H,Extrato!$F:$F,""&lt;=""&amp;HLOOKUP(AI$278,dds!$2:$4,3,FALSE()),Extrato!$G:$G,'Cadastro e Histórico'!$A316))*AI153)))"),0.0)</f>
        <v>0</v>
      </c>
      <c r="AJ316" s="448">
        <f>IFERROR(__xludf.DUMMYFUNCTION("ARRAYFORMULA(IF(OR($A316="""",$A316=0),0,IF(TODAY()&gt;EOMONTH(AJ$278,0),HLOOKUP(""Close"",GOOGLEFINANCE($A316,""price"",EOMONTH(AJ$278,0)),2,FALSE()),(SUMIFS(Extrato!$C:$C,Extrato!$A:$A,""&lt;=""&amp;HLOOKUP(AJ$278,dds!$2:$4,3,FALSE()),Extrato!$B:$B,'Cadastro e Hi"&amp;"stórico'!$A316)-SUMIFS(Extrato!$H:$H,Extrato!$F:$F,""&lt;=""&amp;HLOOKUP(AJ$278,dds!$2:$4,3,FALSE()),Extrato!$G:$G,'Cadastro e Histórico'!$A316))*AJ153)))"),0.0)</f>
        <v>0</v>
      </c>
      <c r="AK316" s="448">
        <f>IFERROR(__xludf.DUMMYFUNCTION("ARRAYFORMULA(IF(OR($A316="""",$A316=0),0,IF(TODAY()&gt;EOMONTH(AK$278,0),HLOOKUP(""Close"",GOOGLEFINANCE($A316,""price"",EOMONTH(AK$278,0)),2,FALSE()),(SUMIFS(Extrato!$C:$C,Extrato!$A:$A,""&lt;=""&amp;HLOOKUP(AK$278,dds!$2:$4,3,FALSE()),Extrato!$B:$B,'Cadastro e Hi"&amp;"stórico'!$A316)-SUMIFS(Extrato!$H:$H,Extrato!$F:$F,""&lt;=""&amp;HLOOKUP(AK$278,dds!$2:$4,3,FALSE()),Extrato!$G:$G,'Cadastro e Histórico'!$A316))*AK153)))"),0.0)</f>
        <v>0</v>
      </c>
      <c r="AL316" s="448">
        <f>IFERROR(__xludf.DUMMYFUNCTION("ARRAYFORMULA(IF(OR($A316="""",$A316=0),0,IF(TODAY()&gt;EOMONTH(AL$278,0),HLOOKUP(""Close"",GOOGLEFINANCE($A316,""price"",EOMONTH(AL$278,0)),2,FALSE()),(SUMIFS(Extrato!$C:$C,Extrato!$A:$A,""&lt;=""&amp;HLOOKUP(AL$278,dds!$2:$4,3,FALSE()),Extrato!$B:$B,'Cadastro e Hi"&amp;"stórico'!$A316)-SUMIFS(Extrato!$H:$H,Extrato!$F:$F,""&lt;=""&amp;HLOOKUP(AL$278,dds!$2:$4,3,FALSE()),Extrato!$G:$G,'Cadastro e Histórico'!$A316))*AL153)))"),0.0)</f>
        <v>0</v>
      </c>
      <c r="AM316" s="448">
        <f>IFERROR(__xludf.DUMMYFUNCTION("ARRAYFORMULA(IF(OR($A316="""",$A316=0),0,IF(TODAY()&gt;EOMONTH(AM$278,0),HLOOKUP(""Close"",GOOGLEFINANCE($A316,""price"",EOMONTH(AM$278,0)),2,FALSE()),(SUMIFS(Extrato!$C:$C,Extrato!$A:$A,""&lt;=""&amp;HLOOKUP(AM$278,dds!$2:$4,3,FALSE()),Extrato!$B:$B,'Cadastro e Hi"&amp;"stórico'!$A316)-SUMIFS(Extrato!$H:$H,Extrato!$F:$F,""&lt;=""&amp;HLOOKUP(AM$278,dds!$2:$4,3,FALSE()),Extrato!$G:$G,'Cadastro e Histórico'!$A316))*AM153)))"),0.0)</f>
        <v>0</v>
      </c>
      <c r="AN316" s="448">
        <f>IFERROR(__xludf.DUMMYFUNCTION("ARRAYFORMULA(IF(OR($A316="""",$A316=0),0,IF(TODAY()&gt;EOMONTH(AN$278,0),HLOOKUP(""Close"",GOOGLEFINANCE($A316,""price"",EOMONTH(AN$278,0)),2,FALSE()),(SUMIFS(Extrato!$C:$C,Extrato!$A:$A,""&lt;=""&amp;HLOOKUP(AN$278,dds!$2:$4,3,FALSE()),Extrato!$B:$B,'Cadastro e Hi"&amp;"stórico'!$A316)-SUMIFS(Extrato!$H:$H,Extrato!$F:$F,""&lt;=""&amp;HLOOKUP(AN$278,dds!$2:$4,3,FALSE()),Extrato!$G:$G,'Cadastro e Histórico'!$A316))*AN153)))"),0.0)</f>
        <v>0</v>
      </c>
      <c r="AO316" s="448">
        <f>IFERROR(__xludf.DUMMYFUNCTION("ARRAYFORMULA(IF(OR($A316="""",$A316=0),0,IF(TODAY()&gt;EOMONTH(AO$278,0),HLOOKUP(""Close"",GOOGLEFINANCE($A316,""price"",EOMONTH(AO$278,0)),2,FALSE()),(SUMIFS(Extrato!$C:$C,Extrato!$A:$A,""&lt;=""&amp;HLOOKUP(AO$278,dds!$2:$4,3,FALSE()),Extrato!$B:$B,'Cadastro e Hi"&amp;"stórico'!$A316)-SUMIFS(Extrato!$H:$H,Extrato!$F:$F,""&lt;=""&amp;HLOOKUP(AO$278,dds!$2:$4,3,FALSE()),Extrato!$G:$G,'Cadastro e Histórico'!$A316))*AO153)))"),0.0)</f>
        <v>0</v>
      </c>
      <c r="AP316" s="448">
        <f>IFERROR(__xludf.DUMMYFUNCTION("ARRAYFORMULA(IF(OR($A316="""",$A316=0),0,IF(TODAY()&gt;EOMONTH(AP$278,0),HLOOKUP(""Close"",GOOGLEFINANCE($A316,""price"",EOMONTH(AP$278,0)),2,FALSE()),(SUMIFS(Extrato!$C:$C,Extrato!$A:$A,""&lt;=""&amp;HLOOKUP(AP$278,dds!$2:$4,3,FALSE()),Extrato!$B:$B,'Cadastro e Hi"&amp;"stórico'!$A316)-SUMIFS(Extrato!$H:$H,Extrato!$F:$F,""&lt;=""&amp;HLOOKUP(AP$278,dds!$2:$4,3,FALSE()),Extrato!$G:$G,'Cadastro e Histórico'!$A316))*AP153)))"),0.0)</f>
        <v>0</v>
      </c>
      <c r="AQ316" s="448">
        <f>IFERROR(__xludf.DUMMYFUNCTION("ARRAYFORMULA(IF(OR($A316="""",$A316=0),0,IF(TODAY()&gt;EOMONTH(AQ$278,0),HLOOKUP(""Close"",GOOGLEFINANCE($A316,""price"",EOMONTH(AQ$278,0)),2,FALSE()),(SUMIFS(Extrato!$C:$C,Extrato!$A:$A,""&lt;=""&amp;HLOOKUP(AQ$278,dds!$2:$4,3,FALSE()),Extrato!$B:$B,'Cadastro e Hi"&amp;"stórico'!$A316)-SUMIFS(Extrato!$H:$H,Extrato!$F:$F,""&lt;=""&amp;HLOOKUP(AQ$278,dds!$2:$4,3,FALSE()),Extrato!$G:$G,'Cadastro e Histórico'!$A316))*AQ153)))"),0.0)</f>
        <v>0</v>
      </c>
      <c r="AR316" s="448">
        <f>IFERROR(__xludf.DUMMYFUNCTION("ARRAYFORMULA(IF(OR($A316="""",$A316=0),0,IF(TODAY()&gt;EOMONTH(AR$278,0),HLOOKUP(""Close"",GOOGLEFINANCE($A316,""price"",EOMONTH(AR$278,0)),2,FALSE()),(SUMIFS(Extrato!$C:$C,Extrato!$A:$A,""&lt;=""&amp;HLOOKUP(AR$278,dds!$2:$4,3,FALSE()),Extrato!$B:$B,'Cadastro e Hi"&amp;"stórico'!$A316)-SUMIFS(Extrato!$H:$H,Extrato!$F:$F,""&lt;=""&amp;HLOOKUP(AR$278,dds!$2:$4,3,FALSE()),Extrato!$G:$G,'Cadastro e Histórico'!$A316))*AR153)))"),0.0)</f>
        <v>0</v>
      </c>
      <c r="AS316" s="448">
        <f>IFERROR(__xludf.DUMMYFUNCTION("ARRAYFORMULA(IF(OR($A316="""",$A316=0),0,IF(TODAY()&gt;EOMONTH(AS$278,0),HLOOKUP(""Close"",GOOGLEFINANCE($A316,""price"",EOMONTH(AS$278,0)),2,FALSE()),(SUMIFS(Extrato!$C:$C,Extrato!$A:$A,""&lt;=""&amp;HLOOKUP(AS$278,dds!$2:$4,3,FALSE()),Extrato!$B:$B,'Cadastro e Hi"&amp;"stórico'!$A316)-SUMIFS(Extrato!$H:$H,Extrato!$F:$F,""&lt;=""&amp;HLOOKUP(AS$278,dds!$2:$4,3,FALSE()),Extrato!$G:$G,'Cadastro e Histórico'!$A316))*AS153)))"),0.0)</f>
        <v>0</v>
      </c>
      <c r="AT316" s="448">
        <f>IFERROR(__xludf.DUMMYFUNCTION("ARRAYFORMULA(IF(OR($A316="""",$A316=0),0,IF(TODAY()&gt;EOMONTH(AT$278,0),HLOOKUP(""Close"",GOOGLEFINANCE($A316,""price"",EOMONTH(AT$278,0)),2,FALSE()),(SUMIFS(Extrato!$C:$C,Extrato!$A:$A,""&lt;=""&amp;HLOOKUP(AT$278,dds!$2:$4,3,FALSE()),Extrato!$B:$B,'Cadastro e Hi"&amp;"stórico'!$A316)-SUMIFS(Extrato!$H:$H,Extrato!$F:$F,""&lt;=""&amp;HLOOKUP(AT$278,dds!$2:$4,3,FALSE()),Extrato!$G:$G,'Cadastro e Histórico'!$A316))*AT153)))"),0.0)</f>
        <v>0</v>
      </c>
      <c r="AU316" s="448">
        <f>IFERROR(__xludf.DUMMYFUNCTION("ARRAYFORMULA(IF(OR($A316="""",$A316=0),0,IF(TODAY()&gt;EOMONTH(AU$278,0),HLOOKUP(""Close"",GOOGLEFINANCE($A316,""price"",EOMONTH(AU$278,0)),2,FALSE()),(SUMIFS(Extrato!$C:$C,Extrato!$A:$A,""&lt;=""&amp;HLOOKUP(AU$278,dds!$2:$4,3,FALSE()),Extrato!$B:$B,'Cadastro e Hi"&amp;"stórico'!$A316)-SUMIFS(Extrato!$H:$H,Extrato!$F:$F,""&lt;=""&amp;HLOOKUP(AU$278,dds!$2:$4,3,FALSE()),Extrato!$G:$G,'Cadastro e Histórico'!$A316))*AU153)))"),0.0)</f>
        <v>0</v>
      </c>
      <c r="AV316" s="448">
        <f>IFERROR(__xludf.DUMMYFUNCTION("ARRAYFORMULA(IF(OR($A316="""",$A316=0),0,IF(TODAY()&gt;EOMONTH(AV$278,0),HLOOKUP(""Close"",GOOGLEFINANCE($A316,""price"",EOMONTH(AV$278,0)),2,FALSE()),(SUMIFS(Extrato!$C:$C,Extrato!$A:$A,""&lt;=""&amp;HLOOKUP(AV$278,dds!$2:$4,3,FALSE()),Extrato!$B:$B,'Cadastro e Hi"&amp;"stórico'!$A316)-SUMIFS(Extrato!$H:$H,Extrato!$F:$F,""&lt;=""&amp;HLOOKUP(AV$278,dds!$2:$4,3,FALSE()),Extrato!$G:$G,'Cadastro e Histórico'!$A316))*AV153)))"),0.0)</f>
        <v>0</v>
      </c>
      <c r="AW316" s="448">
        <f>IFERROR(__xludf.DUMMYFUNCTION("ARRAYFORMULA(IF(OR($A316="""",$A316=0),0,IF(TODAY()&gt;EOMONTH(AW$278,0),HLOOKUP(""Close"",GOOGLEFINANCE($A316,""price"",EOMONTH(AW$278,0)),2,FALSE()),(SUMIFS(Extrato!$C:$C,Extrato!$A:$A,""&lt;=""&amp;HLOOKUP(AW$278,dds!$2:$4,3,FALSE()),Extrato!$B:$B,'Cadastro e Hi"&amp;"stórico'!$A316)-SUMIFS(Extrato!$H:$H,Extrato!$F:$F,""&lt;=""&amp;HLOOKUP(AW$278,dds!$2:$4,3,FALSE()),Extrato!$G:$G,'Cadastro e Histórico'!$A316))*AW153)))"),0.0)</f>
        <v>0</v>
      </c>
      <c r="AX316" s="448">
        <f>IFERROR(__xludf.DUMMYFUNCTION("ARRAYFORMULA(IF(OR($A316="""",$A316=0),0,IF(TODAY()&gt;EOMONTH(AX$278,0),HLOOKUP(""Close"",GOOGLEFINANCE($A316,""price"",EOMONTH(AX$278,0)),2,FALSE()),(SUMIFS(Extrato!$C:$C,Extrato!$A:$A,""&lt;=""&amp;HLOOKUP(AX$278,dds!$2:$4,3,FALSE()),Extrato!$B:$B,'Cadastro e Hi"&amp;"stórico'!$A316)-SUMIFS(Extrato!$H:$H,Extrato!$F:$F,""&lt;=""&amp;HLOOKUP(AX$278,dds!$2:$4,3,FALSE()),Extrato!$G:$G,'Cadastro e Histórico'!$A316))*AX153)))"),0.0)</f>
        <v>0</v>
      </c>
      <c r="AY316" s="448">
        <f>IFERROR(__xludf.DUMMYFUNCTION("ARRAYFORMULA(IF(OR($A316="""",$A316=0),0,IF(TODAY()&gt;EOMONTH(AY$278,0),HLOOKUP(""Close"",GOOGLEFINANCE($A316,""price"",EOMONTH(AY$278,0)),2,FALSE()),(SUMIFS(Extrato!$C:$C,Extrato!$A:$A,""&lt;=""&amp;HLOOKUP(AY$278,dds!$2:$4,3,FALSE()),Extrato!$B:$B,'Cadastro e Hi"&amp;"stórico'!$A316)-SUMIFS(Extrato!$H:$H,Extrato!$F:$F,""&lt;=""&amp;HLOOKUP(AY$278,dds!$2:$4,3,FALSE()),Extrato!$G:$G,'Cadastro e Histórico'!$A316))*AY153)))"),0.0)</f>
        <v>0</v>
      </c>
      <c r="AZ316" s="448">
        <f>IFERROR(__xludf.DUMMYFUNCTION("ARRAYFORMULA(IF(OR($A316="""",$A316=0),0,IF(TODAY()&gt;EOMONTH(AZ$278,0),HLOOKUP(""Close"",GOOGLEFINANCE($A316,""price"",EOMONTH(AZ$278,0)),2,FALSE()),(SUMIFS(Extrato!$C:$C,Extrato!$A:$A,""&lt;=""&amp;HLOOKUP(AZ$278,dds!$2:$4,3,FALSE()),Extrato!$B:$B,'Cadastro e Hi"&amp;"stórico'!$A316)-SUMIFS(Extrato!$H:$H,Extrato!$F:$F,""&lt;=""&amp;HLOOKUP(AZ$278,dds!$2:$4,3,FALSE()),Extrato!$G:$G,'Cadastro e Histórico'!$A316))*AZ153)))"),0.0)</f>
        <v>0</v>
      </c>
      <c r="BA316" s="448">
        <f>IFERROR(__xludf.DUMMYFUNCTION("ARRAYFORMULA(IF(OR($A316="""",$A316=0),0,IF(TODAY()&gt;EOMONTH(BA$278,0),HLOOKUP(""Close"",GOOGLEFINANCE($A316,""price"",EOMONTH(BA$278,0)),2,FALSE()),(SUMIFS(Extrato!$C:$C,Extrato!$A:$A,""&lt;=""&amp;HLOOKUP(BA$278,dds!$2:$4,3,FALSE()),Extrato!$B:$B,'Cadastro e Hi"&amp;"stórico'!$A316)-SUMIFS(Extrato!$H:$H,Extrato!$F:$F,""&lt;=""&amp;HLOOKUP(BA$278,dds!$2:$4,3,FALSE()),Extrato!$G:$G,'Cadastro e Histórico'!$A316))*BA153)))"),0.0)</f>
        <v>0</v>
      </c>
      <c r="BB316" s="448">
        <f>IFERROR(__xludf.DUMMYFUNCTION("ARRAYFORMULA(IF(OR($A316="""",$A316=0),0,IF(TODAY()&gt;EOMONTH(BB$278,0),HLOOKUP(""Close"",GOOGLEFINANCE($A316,""price"",EOMONTH(BB$278,0)),2,FALSE()),(SUMIFS(Extrato!$C:$C,Extrato!$A:$A,""&lt;=""&amp;HLOOKUP(BB$278,dds!$2:$4,3,FALSE()),Extrato!$B:$B,'Cadastro e Hi"&amp;"stórico'!$A316)-SUMIFS(Extrato!$H:$H,Extrato!$F:$F,""&lt;=""&amp;HLOOKUP(BB$278,dds!$2:$4,3,FALSE()),Extrato!$G:$G,'Cadastro e Histórico'!$A316))*BB153)))"),0.0)</f>
        <v>0</v>
      </c>
      <c r="BC316" s="448">
        <f>IFERROR(__xludf.DUMMYFUNCTION("ARRAYFORMULA(IF(OR($A316="""",$A316=0),0,IF(TODAY()&gt;EOMONTH(BC$278,0),HLOOKUP(""Close"",GOOGLEFINANCE($A316,""price"",EOMONTH(BC$278,0)),2,FALSE()),(SUMIFS(Extrato!$C:$C,Extrato!$A:$A,""&lt;=""&amp;HLOOKUP(BC$278,dds!$2:$4,3,FALSE()),Extrato!$B:$B,'Cadastro e Hi"&amp;"stórico'!$A316)-SUMIFS(Extrato!$H:$H,Extrato!$F:$F,""&lt;=""&amp;HLOOKUP(BC$278,dds!$2:$4,3,FALSE()),Extrato!$G:$G,'Cadastro e Histórico'!$A316))*BC153)))"),0.0)</f>
        <v>0</v>
      </c>
      <c r="BD316" s="448">
        <f>IFERROR(__xludf.DUMMYFUNCTION("ARRAYFORMULA(IF(OR($A316="""",$A316=0),0,IF(TODAY()&gt;EOMONTH(BD$278,0),HLOOKUP(""Close"",GOOGLEFINANCE($A316,""price"",EOMONTH(BD$278,0)),2,FALSE()),(SUMIFS(Extrato!$C:$C,Extrato!$A:$A,""&lt;=""&amp;HLOOKUP(BD$278,dds!$2:$4,3,FALSE()),Extrato!$B:$B,'Cadastro e Hi"&amp;"stórico'!$A316)-SUMIFS(Extrato!$H:$H,Extrato!$F:$F,""&lt;=""&amp;HLOOKUP(BD$278,dds!$2:$4,3,FALSE()),Extrato!$G:$G,'Cadastro e Histórico'!$A316))*BD153)))"),0.0)</f>
        <v>0</v>
      </c>
      <c r="BE316" s="448">
        <f>IFERROR(__xludf.DUMMYFUNCTION("ARRAYFORMULA(IF(OR($A316="""",$A316=0),0,IF(TODAY()&gt;EOMONTH(BE$278,0),HLOOKUP(""Close"",GOOGLEFINANCE($A316,""price"",EOMONTH(BE$278,0)),2,FALSE()),(SUMIFS(Extrato!$C:$C,Extrato!$A:$A,""&lt;=""&amp;HLOOKUP(BE$278,dds!$2:$4,3,FALSE()),Extrato!$B:$B,'Cadastro e Hi"&amp;"stórico'!$A316)-SUMIFS(Extrato!$H:$H,Extrato!$F:$F,""&lt;=""&amp;HLOOKUP(BE$278,dds!$2:$4,3,FALSE()),Extrato!$G:$G,'Cadastro e Histórico'!$A316))*BE153)))"),0.0)</f>
        <v>0</v>
      </c>
      <c r="BF316" s="448">
        <f>IFERROR(__xludf.DUMMYFUNCTION("ARRAYFORMULA(IF(OR($A316="""",$A316=0),0,IF(TODAY()&gt;EOMONTH(BF$278,0),HLOOKUP(""Close"",GOOGLEFINANCE($A316,""price"",EOMONTH(BF$278,0)),2,FALSE()),(SUMIFS(Extrato!$C:$C,Extrato!$A:$A,""&lt;=""&amp;HLOOKUP(BF$278,dds!$2:$4,3,FALSE()),Extrato!$B:$B,'Cadastro e Hi"&amp;"stórico'!$A316)-SUMIFS(Extrato!$H:$H,Extrato!$F:$F,""&lt;=""&amp;HLOOKUP(BF$278,dds!$2:$4,3,FALSE()),Extrato!$G:$G,'Cadastro e Histórico'!$A316))*BF153)))"),0.0)</f>
        <v>0</v>
      </c>
      <c r="BG316" s="448">
        <f>IFERROR(__xludf.DUMMYFUNCTION("ARRAYFORMULA(IF(OR($A316="""",$A316=0),0,IF(TODAY()&gt;EOMONTH(BG$278,0),HLOOKUP(""Close"",GOOGLEFINANCE($A316,""price"",EOMONTH(BG$278,0)),2,FALSE()),(SUMIFS(Extrato!$C:$C,Extrato!$A:$A,""&lt;=""&amp;HLOOKUP(BG$278,dds!$2:$4,3,FALSE()),Extrato!$B:$B,'Cadastro e Hi"&amp;"stórico'!$A316)-SUMIFS(Extrato!$H:$H,Extrato!$F:$F,""&lt;=""&amp;HLOOKUP(BG$278,dds!$2:$4,3,FALSE()),Extrato!$G:$G,'Cadastro e Histórico'!$A316))*BG153)))"),0.0)</f>
        <v>0</v>
      </c>
      <c r="BH316" s="448">
        <f>IFERROR(__xludf.DUMMYFUNCTION("ARRAYFORMULA(IF(OR($A316="""",$A316=0),0,IF(TODAY()&gt;EOMONTH(BH$278,0),HLOOKUP(""Close"",GOOGLEFINANCE($A316,""price"",EOMONTH(BH$278,0)),2,FALSE()),(SUMIFS(Extrato!$C:$C,Extrato!$A:$A,""&lt;=""&amp;HLOOKUP(BH$278,dds!$2:$4,3,FALSE()),Extrato!$B:$B,'Cadastro e Hi"&amp;"stórico'!$A316)-SUMIFS(Extrato!$H:$H,Extrato!$F:$F,""&lt;=""&amp;HLOOKUP(BH$278,dds!$2:$4,3,FALSE()),Extrato!$G:$G,'Cadastro e Histórico'!$A316))*BH153)))"),0.0)</f>
        <v>0</v>
      </c>
      <c r="BI316" s="448">
        <f>IFERROR(__xludf.DUMMYFUNCTION("ARRAYFORMULA(IF(OR($A316="""",$A316=0),0,IF(TODAY()&gt;EOMONTH(BI$278,0),HLOOKUP(""Close"",GOOGLEFINANCE($A316,""price"",EOMONTH(BI$278,0)),2,FALSE()),(SUMIFS(Extrato!$C:$C,Extrato!$A:$A,""&lt;=""&amp;HLOOKUP(BI$278,dds!$2:$4,3,FALSE()),Extrato!$B:$B,'Cadastro e Hi"&amp;"stórico'!$A316)-SUMIFS(Extrato!$H:$H,Extrato!$F:$F,""&lt;=""&amp;HLOOKUP(BI$278,dds!$2:$4,3,FALSE()),Extrato!$G:$G,'Cadastro e Histórico'!$A316))*BI153)))"),0.0)</f>
        <v>0</v>
      </c>
      <c r="BJ316" s="448">
        <f>IFERROR(__xludf.DUMMYFUNCTION("ARRAYFORMULA(IF(OR($A316="""",$A316=0),0,IF(TODAY()&gt;EOMONTH(BJ$278,0),HLOOKUP(""Close"",GOOGLEFINANCE($A316,""price"",EOMONTH(BJ$278,0)),2,FALSE()),(SUMIFS(Extrato!$C:$C,Extrato!$A:$A,""&lt;=""&amp;HLOOKUP(BJ$278,dds!$2:$4,3,FALSE()),Extrato!$B:$B,'Cadastro e Hi"&amp;"stórico'!$A316)-SUMIFS(Extrato!$H:$H,Extrato!$F:$F,""&lt;=""&amp;HLOOKUP(BJ$278,dds!$2:$4,3,FALSE()),Extrato!$G:$G,'Cadastro e Histórico'!$A316))*BJ153)))"),0.0)</f>
        <v>0</v>
      </c>
      <c r="BK316" s="448">
        <f>IFERROR(__xludf.DUMMYFUNCTION("ARRAYFORMULA(IF(OR($A316="""",$A316=0),0,IF(TODAY()&gt;EOMONTH(BK$278,0),HLOOKUP(""Close"",GOOGLEFINANCE($A316,""price"",EOMONTH(BK$278,0)),2,FALSE()),(SUMIFS(Extrato!$C:$C,Extrato!$A:$A,""&lt;=""&amp;HLOOKUP(BK$278,dds!$2:$4,3,FALSE()),Extrato!$B:$B,'Cadastro e Hi"&amp;"stórico'!$A316)-SUMIFS(Extrato!$H:$H,Extrato!$F:$F,""&lt;=""&amp;HLOOKUP(BK$278,dds!$2:$4,3,FALSE()),Extrato!$G:$G,'Cadastro e Histórico'!$A316))*BK153)))"),0.0)</f>
        <v>0</v>
      </c>
      <c r="BL316" s="448">
        <f>IFERROR(__xludf.DUMMYFUNCTION("ARRAYFORMULA(IF(OR($A316="""",$A316=0),0,IF(TODAY()&gt;EOMONTH(BL$278,0),HLOOKUP(""Close"",GOOGLEFINANCE($A316,""price"",EOMONTH(BL$278,0)),2,FALSE()),(SUMIFS(Extrato!$C:$C,Extrato!$A:$A,""&lt;=""&amp;HLOOKUP(BL$278,dds!$2:$4,3,FALSE()),Extrato!$B:$B,'Cadastro e Hi"&amp;"stórico'!$A316)-SUMIFS(Extrato!$H:$H,Extrato!$F:$F,""&lt;=""&amp;HLOOKUP(BL$278,dds!$2:$4,3,FALSE()),Extrato!$G:$G,'Cadastro e Histórico'!$A316))*BL153)))"),0.0)</f>
        <v>0</v>
      </c>
    </row>
    <row r="317" ht="14.25" customHeight="1">
      <c r="A317" s="450"/>
      <c r="B317" s="450"/>
      <c r="C317" s="440" t="str">
        <f t="shared" si="5"/>
        <v/>
      </c>
      <c r="D317" s="450"/>
      <c r="E317" s="448">
        <f>IFERROR(__xludf.DUMMYFUNCTION("ARRAYFORMULA(IF(OR($A317="""",$A317=0),0,IF(TODAY()&gt;EOMONTH(E$278,0),HLOOKUP(""Close"",GOOGLEFINANCE($A317,""price"",EOMONTH(E$278,0)),2,FALSE()),(SUMIFS(Extrato!$C:$C,Extrato!$A:$A,""&lt;=""&amp;HLOOKUP(E$278,dds!$2:$4,3,FALSE()),Extrato!$B:$B,'Cadastro e Histó"&amp;"rico'!$A317)-SUMIFS(Extrato!$H:$H,Extrato!$F:$F,""&lt;=""&amp;HLOOKUP(E$278,dds!$2:$4,3,FALSE()),Extrato!$G:$G,'Cadastro e Histórico'!$A317))*E154)))"),0.0)</f>
        <v>0</v>
      </c>
      <c r="F317" s="448">
        <f>IFERROR(__xludf.DUMMYFUNCTION("ARRAYFORMULA(IF(OR($A317="""",$A317=0),0,IF(TODAY()&gt;EOMONTH(F$278,0),HLOOKUP(""Close"",GOOGLEFINANCE($A317,""price"",EOMONTH(F$278,0)),2,FALSE()),(SUMIFS(Extrato!$C:$C,Extrato!$A:$A,""&lt;=""&amp;HLOOKUP(F$278,dds!$2:$4,3,FALSE()),Extrato!$B:$B,'Cadastro e Histó"&amp;"rico'!$A317)-SUMIFS(Extrato!$H:$H,Extrato!$F:$F,""&lt;=""&amp;HLOOKUP(F$278,dds!$2:$4,3,FALSE()),Extrato!$G:$G,'Cadastro e Histórico'!$A317))*F154)))"),0.0)</f>
        <v>0</v>
      </c>
      <c r="G317" s="448">
        <f>IFERROR(__xludf.DUMMYFUNCTION("ARRAYFORMULA(IF(OR($A317="""",$A317=0),0,IF(TODAY()&gt;EOMONTH(G$278,0),HLOOKUP(""Close"",GOOGLEFINANCE($A317,""price"",EOMONTH(G$278,0)),2,FALSE()),(SUMIFS(Extrato!$C:$C,Extrato!$A:$A,""&lt;=""&amp;HLOOKUP(G$278,dds!$2:$4,3,FALSE()),Extrato!$B:$B,'Cadastro e Histó"&amp;"rico'!$A317)-SUMIFS(Extrato!$H:$H,Extrato!$F:$F,""&lt;=""&amp;HLOOKUP(G$278,dds!$2:$4,3,FALSE()),Extrato!$G:$G,'Cadastro e Histórico'!$A317))*G154)))"),0.0)</f>
        <v>0</v>
      </c>
      <c r="H317" s="448">
        <f>IFERROR(__xludf.DUMMYFUNCTION("ARRAYFORMULA(IF(OR($A317="""",$A317=0),0,IF(TODAY()&gt;EOMONTH(H$278,0),HLOOKUP(""Close"",GOOGLEFINANCE($A317,""price"",EOMONTH(H$278,0)),2,FALSE()),(SUMIFS(Extrato!$C:$C,Extrato!$A:$A,""&lt;=""&amp;HLOOKUP(H$278,dds!$2:$4,3,FALSE()),Extrato!$B:$B,'Cadastro e Histó"&amp;"rico'!$A317)-SUMIFS(Extrato!$H:$H,Extrato!$F:$F,""&lt;=""&amp;HLOOKUP(H$278,dds!$2:$4,3,FALSE()),Extrato!$G:$G,'Cadastro e Histórico'!$A317))*H154)))"),0.0)</f>
        <v>0</v>
      </c>
      <c r="I317" s="448">
        <f>IFERROR(__xludf.DUMMYFUNCTION("ARRAYFORMULA(IF(OR($A317="""",$A317=0),0,IF(TODAY()&gt;EOMONTH(I$278,0),HLOOKUP(""Close"",GOOGLEFINANCE($A317,""price"",EOMONTH(I$278,0)),2,FALSE()),(SUMIFS(Extrato!$C:$C,Extrato!$A:$A,""&lt;=""&amp;HLOOKUP(I$278,dds!$2:$4,3,FALSE()),Extrato!$B:$B,'Cadastro e Histó"&amp;"rico'!$A317)-SUMIFS(Extrato!$H:$H,Extrato!$F:$F,""&lt;=""&amp;HLOOKUP(I$278,dds!$2:$4,3,FALSE()),Extrato!$G:$G,'Cadastro e Histórico'!$A317))*I154)))"),0.0)</f>
        <v>0</v>
      </c>
      <c r="J317" s="448">
        <f>IFERROR(__xludf.DUMMYFUNCTION("ARRAYFORMULA(IF(OR($A317="""",$A317=0),0,IF(TODAY()&gt;EOMONTH(J$278,0),HLOOKUP(""Close"",GOOGLEFINANCE($A317,""price"",EOMONTH(J$278,0)),2,FALSE()),(SUMIFS(Extrato!$C:$C,Extrato!$A:$A,""&lt;=""&amp;HLOOKUP(J$278,dds!$2:$4,3,FALSE()),Extrato!$B:$B,'Cadastro e Histó"&amp;"rico'!$A317)-SUMIFS(Extrato!$H:$H,Extrato!$F:$F,""&lt;=""&amp;HLOOKUP(J$278,dds!$2:$4,3,FALSE()),Extrato!$G:$G,'Cadastro e Histórico'!$A317))*J154)))"),0.0)</f>
        <v>0</v>
      </c>
      <c r="K317" s="448">
        <f>IFERROR(__xludf.DUMMYFUNCTION("ARRAYFORMULA(IF(OR($A317="""",$A317=0),0,IF(TODAY()&gt;EOMONTH(K$278,0),HLOOKUP(""Close"",GOOGLEFINANCE($A317,""price"",EOMONTH(K$278,0)),2,FALSE()),(SUMIFS(Extrato!$C:$C,Extrato!$A:$A,""&lt;=""&amp;HLOOKUP(K$278,dds!$2:$4,3,FALSE()),Extrato!$B:$B,'Cadastro e Histó"&amp;"rico'!$A317)-SUMIFS(Extrato!$H:$H,Extrato!$F:$F,""&lt;=""&amp;HLOOKUP(K$278,dds!$2:$4,3,FALSE()),Extrato!$G:$G,'Cadastro e Histórico'!$A317))*K154)))"),0.0)</f>
        <v>0</v>
      </c>
      <c r="L317" s="448">
        <f>IFERROR(__xludf.DUMMYFUNCTION("ARRAYFORMULA(IF(OR($A317="""",$A317=0),0,IF(TODAY()&gt;EOMONTH(L$278,0),HLOOKUP(""Close"",GOOGLEFINANCE($A317,""price"",EOMONTH(L$278,0)),2,FALSE()),(SUMIFS(Extrato!$C:$C,Extrato!$A:$A,""&lt;=""&amp;HLOOKUP(L$278,dds!$2:$4,3,FALSE()),Extrato!$B:$B,'Cadastro e Histó"&amp;"rico'!$A317)-SUMIFS(Extrato!$H:$H,Extrato!$F:$F,""&lt;=""&amp;HLOOKUP(L$278,dds!$2:$4,3,FALSE()),Extrato!$G:$G,'Cadastro e Histórico'!$A317))*L154)))"),0.0)</f>
        <v>0</v>
      </c>
      <c r="M317" s="448">
        <f>IFERROR(__xludf.DUMMYFUNCTION("ARRAYFORMULA(IF(OR($A317="""",$A317=0),0,IF(TODAY()&gt;EOMONTH(M$278,0),HLOOKUP(""Close"",GOOGLEFINANCE($A317,""price"",EOMONTH(M$278,0)),2,FALSE()),(SUMIFS(Extrato!$C:$C,Extrato!$A:$A,""&lt;=""&amp;HLOOKUP(M$278,dds!$2:$4,3,FALSE()),Extrato!$B:$B,'Cadastro e Histó"&amp;"rico'!$A317)-SUMIFS(Extrato!$H:$H,Extrato!$F:$F,""&lt;=""&amp;HLOOKUP(M$278,dds!$2:$4,3,FALSE()),Extrato!$G:$G,'Cadastro e Histórico'!$A317))*M154)))"),0.0)</f>
        <v>0</v>
      </c>
      <c r="N317" s="448">
        <f>IFERROR(__xludf.DUMMYFUNCTION("ARRAYFORMULA(IF(OR($A317="""",$A317=0),0,IF(TODAY()&gt;EOMONTH(N$278,0),HLOOKUP(""Close"",GOOGLEFINANCE($A317,""price"",EOMONTH(N$278,0)),2,FALSE()),(SUMIFS(Extrato!$C:$C,Extrato!$A:$A,""&lt;=""&amp;HLOOKUP(N$278,dds!$2:$4,3,FALSE()),Extrato!$B:$B,'Cadastro e Histó"&amp;"rico'!$A317)-SUMIFS(Extrato!$H:$H,Extrato!$F:$F,""&lt;=""&amp;HLOOKUP(N$278,dds!$2:$4,3,FALSE()),Extrato!$G:$G,'Cadastro e Histórico'!$A317))*N154)))"),0.0)</f>
        <v>0</v>
      </c>
      <c r="O317" s="448">
        <f>IFERROR(__xludf.DUMMYFUNCTION("ARRAYFORMULA(IF(OR($A317="""",$A317=0),0,IF(TODAY()&gt;EOMONTH(O$278,0),HLOOKUP(""Close"",GOOGLEFINANCE($A317,""price"",EOMONTH(O$278,0)),2,FALSE()),(SUMIFS(Extrato!$C:$C,Extrato!$A:$A,""&lt;=""&amp;HLOOKUP(O$278,dds!$2:$4,3,FALSE()),Extrato!$B:$B,'Cadastro e Histó"&amp;"rico'!$A317)-SUMIFS(Extrato!$H:$H,Extrato!$F:$F,""&lt;=""&amp;HLOOKUP(O$278,dds!$2:$4,3,FALSE()),Extrato!$G:$G,'Cadastro e Histórico'!$A317))*O154)))"),0.0)</f>
        <v>0</v>
      </c>
      <c r="P317" s="448">
        <f>IFERROR(__xludf.DUMMYFUNCTION("ARRAYFORMULA(IF(OR($A317="""",$A317=0),0,IF(TODAY()&gt;EOMONTH(P$278,0),HLOOKUP(""Close"",GOOGLEFINANCE($A317,""price"",EOMONTH(P$278,0)),2,FALSE()),(SUMIFS(Extrato!$C:$C,Extrato!$A:$A,""&lt;=""&amp;HLOOKUP(P$278,dds!$2:$4,3,FALSE()),Extrato!$B:$B,'Cadastro e Histó"&amp;"rico'!$A317)-SUMIFS(Extrato!$H:$H,Extrato!$F:$F,""&lt;=""&amp;HLOOKUP(P$278,dds!$2:$4,3,FALSE()),Extrato!$G:$G,'Cadastro e Histórico'!$A317))*P154)))"),0.0)</f>
        <v>0</v>
      </c>
      <c r="Q317" s="448">
        <f>IFERROR(__xludf.DUMMYFUNCTION("ARRAYFORMULA(IF(OR($A317="""",$A317=0),0,IF(TODAY()&gt;EOMONTH(Q$278,0),HLOOKUP(""Close"",GOOGLEFINANCE($A317,""price"",EOMONTH(Q$278,0)),2,FALSE()),(SUMIFS(Extrato!$C:$C,Extrato!$A:$A,""&lt;=""&amp;HLOOKUP(Q$278,dds!$2:$4,3,FALSE()),Extrato!$B:$B,'Cadastro e Histó"&amp;"rico'!$A317)-SUMIFS(Extrato!$H:$H,Extrato!$F:$F,""&lt;=""&amp;HLOOKUP(Q$278,dds!$2:$4,3,FALSE()),Extrato!$G:$G,'Cadastro e Histórico'!$A317))*Q154)))"),0.0)</f>
        <v>0</v>
      </c>
      <c r="R317" s="448">
        <f>IFERROR(__xludf.DUMMYFUNCTION("ARRAYFORMULA(IF(OR($A317="""",$A317=0),0,IF(TODAY()&gt;EOMONTH(R$278,0),HLOOKUP(""Close"",GOOGLEFINANCE($A317,""price"",EOMONTH(R$278,0)),2,FALSE()),(SUMIFS(Extrato!$C:$C,Extrato!$A:$A,""&lt;=""&amp;HLOOKUP(R$278,dds!$2:$4,3,FALSE()),Extrato!$B:$B,'Cadastro e Histó"&amp;"rico'!$A317)-SUMIFS(Extrato!$H:$H,Extrato!$F:$F,""&lt;=""&amp;HLOOKUP(R$278,dds!$2:$4,3,FALSE()),Extrato!$G:$G,'Cadastro e Histórico'!$A317))*R154)))"),0.0)</f>
        <v>0</v>
      </c>
      <c r="S317" s="448">
        <f>IFERROR(__xludf.DUMMYFUNCTION("ARRAYFORMULA(IF(OR($A317="""",$A317=0),0,IF(TODAY()&gt;EOMONTH(S$278,0),HLOOKUP(""Close"",GOOGLEFINANCE($A317,""price"",EOMONTH(S$278,0)),2,FALSE()),(SUMIFS(Extrato!$C:$C,Extrato!$A:$A,""&lt;=""&amp;HLOOKUP(S$278,dds!$2:$4,3,FALSE()),Extrato!$B:$B,'Cadastro e Histó"&amp;"rico'!$A317)-SUMIFS(Extrato!$H:$H,Extrato!$F:$F,""&lt;=""&amp;HLOOKUP(S$278,dds!$2:$4,3,FALSE()),Extrato!$G:$G,'Cadastro e Histórico'!$A317))*S154)))"),0.0)</f>
        <v>0</v>
      </c>
      <c r="T317" s="448">
        <f>IFERROR(__xludf.DUMMYFUNCTION("ARRAYFORMULA(IF(OR($A317="""",$A317=0),0,IF(TODAY()&gt;EOMONTH(T$278,0),HLOOKUP(""Close"",GOOGLEFINANCE($A317,""price"",EOMONTH(T$278,0)),2,FALSE()),(SUMIFS(Extrato!$C:$C,Extrato!$A:$A,""&lt;=""&amp;HLOOKUP(T$278,dds!$2:$4,3,FALSE()),Extrato!$B:$B,'Cadastro e Histó"&amp;"rico'!$A317)-SUMIFS(Extrato!$H:$H,Extrato!$F:$F,""&lt;=""&amp;HLOOKUP(T$278,dds!$2:$4,3,FALSE()),Extrato!$G:$G,'Cadastro e Histórico'!$A317))*T154)))"),0.0)</f>
        <v>0</v>
      </c>
      <c r="U317" s="448">
        <f>IFERROR(__xludf.DUMMYFUNCTION("ARRAYFORMULA(IF(OR($A317="""",$A317=0),0,IF(TODAY()&gt;EOMONTH(U$278,0),HLOOKUP(""Close"",GOOGLEFINANCE($A317,""price"",EOMONTH(U$278,0)),2,FALSE()),(SUMIFS(Extrato!$C:$C,Extrato!$A:$A,""&lt;=""&amp;HLOOKUP(U$278,dds!$2:$4,3,FALSE()),Extrato!$B:$B,'Cadastro e Histó"&amp;"rico'!$A317)-SUMIFS(Extrato!$H:$H,Extrato!$F:$F,""&lt;=""&amp;HLOOKUP(U$278,dds!$2:$4,3,FALSE()),Extrato!$G:$G,'Cadastro e Histórico'!$A317))*U154)))"),0.0)</f>
        <v>0</v>
      </c>
      <c r="V317" s="448">
        <f>IFERROR(__xludf.DUMMYFUNCTION("ARRAYFORMULA(IF(OR($A317="""",$A317=0),0,IF(TODAY()&gt;EOMONTH(V$278,0),HLOOKUP(""Close"",GOOGLEFINANCE($A317,""price"",EOMONTH(V$278,0)),2,FALSE()),(SUMIFS(Extrato!$C:$C,Extrato!$A:$A,""&lt;=""&amp;HLOOKUP(V$278,dds!$2:$4,3,FALSE()),Extrato!$B:$B,'Cadastro e Histó"&amp;"rico'!$A317)-SUMIFS(Extrato!$H:$H,Extrato!$F:$F,""&lt;=""&amp;HLOOKUP(V$278,dds!$2:$4,3,FALSE()),Extrato!$G:$G,'Cadastro e Histórico'!$A317))*V154)))"),0.0)</f>
        <v>0</v>
      </c>
      <c r="W317" s="448">
        <f>IFERROR(__xludf.DUMMYFUNCTION("ARRAYFORMULA(IF(OR($A317="""",$A317=0),0,IF(TODAY()&gt;EOMONTH(W$278,0),HLOOKUP(""Close"",GOOGLEFINANCE($A317,""price"",EOMONTH(W$278,0)),2,FALSE()),(SUMIFS(Extrato!$C:$C,Extrato!$A:$A,""&lt;=""&amp;HLOOKUP(W$278,dds!$2:$4,3,FALSE()),Extrato!$B:$B,'Cadastro e Histó"&amp;"rico'!$A317)-SUMIFS(Extrato!$H:$H,Extrato!$F:$F,""&lt;=""&amp;HLOOKUP(W$278,dds!$2:$4,3,FALSE()),Extrato!$G:$G,'Cadastro e Histórico'!$A317))*W154)))"),0.0)</f>
        <v>0</v>
      </c>
      <c r="X317" s="448">
        <f>IFERROR(__xludf.DUMMYFUNCTION("ARRAYFORMULA(IF(OR($A317="""",$A317=0),0,IF(TODAY()&gt;EOMONTH(X$278,0),HLOOKUP(""Close"",GOOGLEFINANCE($A317,""price"",EOMONTH(X$278,0)),2,FALSE()),(SUMIFS(Extrato!$C:$C,Extrato!$A:$A,""&lt;=""&amp;HLOOKUP(X$278,dds!$2:$4,3,FALSE()),Extrato!$B:$B,'Cadastro e Histó"&amp;"rico'!$A317)-SUMIFS(Extrato!$H:$H,Extrato!$F:$F,""&lt;=""&amp;HLOOKUP(X$278,dds!$2:$4,3,FALSE()),Extrato!$G:$G,'Cadastro e Histórico'!$A317))*X154)))"),0.0)</f>
        <v>0</v>
      </c>
      <c r="Y317" s="448">
        <f>IFERROR(__xludf.DUMMYFUNCTION("ARRAYFORMULA(IF(OR($A317="""",$A317=0),0,IF(TODAY()&gt;EOMONTH(Y$278,0),HLOOKUP(""Close"",GOOGLEFINANCE($A317,""price"",EOMONTH(Y$278,0)),2,FALSE()),(SUMIFS(Extrato!$C:$C,Extrato!$A:$A,""&lt;=""&amp;HLOOKUP(Y$278,dds!$2:$4,3,FALSE()),Extrato!$B:$B,'Cadastro e Histó"&amp;"rico'!$A317)-SUMIFS(Extrato!$H:$H,Extrato!$F:$F,""&lt;=""&amp;HLOOKUP(Y$278,dds!$2:$4,3,FALSE()),Extrato!$G:$G,'Cadastro e Histórico'!$A317))*Y154)))"),0.0)</f>
        <v>0</v>
      </c>
      <c r="Z317" s="448">
        <f>IFERROR(__xludf.DUMMYFUNCTION("ARRAYFORMULA(IF(OR($A317="""",$A317=0),0,IF(TODAY()&gt;EOMONTH(Z$278,0),HLOOKUP(""Close"",GOOGLEFINANCE($A317,""price"",EOMONTH(Z$278,0)),2,FALSE()),(SUMIFS(Extrato!$C:$C,Extrato!$A:$A,""&lt;=""&amp;HLOOKUP(Z$278,dds!$2:$4,3,FALSE()),Extrato!$B:$B,'Cadastro e Histó"&amp;"rico'!$A317)-SUMIFS(Extrato!$H:$H,Extrato!$F:$F,""&lt;=""&amp;HLOOKUP(Z$278,dds!$2:$4,3,FALSE()),Extrato!$G:$G,'Cadastro e Histórico'!$A317))*Z154)))"),0.0)</f>
        <v>0</v>
      </c>
      <c r="AA317" s="448">
        <f>IFERROR(__xludf.DUMMYFUNCTION("ARRAYFORMULA(IF(OR($A317="""",$A317=0),0,IF(TODAY()&gt;EOMONTH(AA$278,0),HLOOKUP(""Close"",GOOGLEFINANCE($A317,""price"",EOMONTH(AA$278,0)),2,FALSE()),(SUMIFS(Extrato!$C:$C,Extrato!$A:$A,""&lt;=""&amp;HLOOKUP(AA$278,dds!$2:$4,3,FALSE()),Extrato!$B:$B,'Cadastro e Hi"&amp;"stórico'!$A317)-SUMIFS(Extrato!$H:$H,Extrato!$F:$F,""&lt;=""&amp;HLOOKUP(AA$278,dds!$2:$4,3,FALSE()),Extrato!$G:$G,'Cadastro e Histórico'!$A317))*AA154)))"),0.0)</f>
        <v>0</v>
      </c>
      <c r="AB317" s="448">
        <f>IFERROR(__xludf.DUMMYFUNCTION("ARRAYFORMULA(IF(OR($A317="""",$A317=0),0,IF(TODAY()&gt;EOMONTH(AB$278,0),HLOOKUP(""Close"",GOOGLEFINANCE($A317,""price"",EOMONTH(AB$278,0)),2,FALSE()),(SUMIFS(Extrato!$C:$C,Extrato!$A:$A,""&lt;=""&amp;HLOOKUP(AB$278,dds!$2:$4,3,FALSE()),Extrato!$B:$B,'Cadastro e Hi"&amp;"stórico'!$A317)-SUMIFS(Extrato!$H:$H,Extrato!$F:$F,""&lt;=""&amp;HLOOKUP(AB$278,dds!$2:$4,3,FALSE()),Extrato!$G:$G,'Cadastro e Histórico'!$A317))*AB154)))"),0.0)</f>
        <v>0</v>
      </c>
      <c r="AC317" s="448">
        <f>IFERROR(__xludf.DUMMYFUNCTION("ARRAYFORMULA(IF(OR($A317="""",$A317=0),0,IF(TODAY()&gt;EOMONTH(AC$278,0),HLOOKUP(""Close"",GOOGLEFINANCE($A317,""price"",EOMONTH(AC$278,0)),2,FALSE()),(SUMIFS(Extrato!$C:$C,Extrato!$A:$A,""&lt;=""&amp;HLOOKUP(AC$278,dds!$2:$4,3,FALSE()),Extrato!$B:$B,'Cadastro e Hi"&amp;"stórico'!$A317)-SUMIFS(Extrato!$H:$H,Extrato!$F:$F,""&lt;=""&amp;HLOOKUP(AC$278,dds!$2:$4,3,FALSE()),Extrato!$G:$G,'Cadastro e Histórico'!$A317))*AC154)))"),0.0)</f>
        <v>0</v>
      </c>
      <c r="AD317" s="448">
        <f>IFERROR(__xludf.DUMMYFUNCTION("ARRAYFORMULA(IF(OR($A317="""",$A317=0),0,IF(TODAY()&gt;EOMONTH(AD$278,0),HLOOKUP(""Close"",GOOGLEFINANCE($A317,""price"",EOMONTH(AD$278,0)),2,FALSE()),(SUMIFS(Extrato!$C:$C,Extrato!$A:$A,""&lt;=""&amp;HLOOKUP(AD$278,dds!$2:$4,3,FALSE()),Extrato!$B:$B,'Cadastro e Hi"&amp;"stórico'!$A317)-SUMIFS(Extrato!$H:$H,Extrato!$F:$F,""&lt;=""&amp;HLOOKUP(AD$278,dds!$2:$4,3,FALSE()),Extrato!$G:$G,'Cadastro e Histórico'!$A317))*AD154)))"),0.0)</f>
        <v>0</v>
      </c>
      <c r="AE317" s="448">
        <f>IFERROR(__xludf.DUMMYFUNCTION("ARRAYFORMULA(IF(OR($A317="""",$A317=0),0,IF(TODAY()&gt;EOMONTH(AE$278,0),HLOOKUP(""Close"",GOOGLEFINANCE($A317,""price"",EOMONTH(AE$278,0)),2,FALSE()),(SUMIFS(Extrato!$C:$C,Extrato!$A:$A,""&lt;=""&amp;HLOOKUP(AE$278,dds!$2:$4,3,FALSE()),Extrato!$B:$B,'Cadastro e Hi"&amp;"stórico'!$A317)-SUMIFS(Extrato!$H:$H,Extrato!$F:$F,""&lt;=""&amp;HLOOKUP(AE$278,dds!$2:$4,3,FALSE()),Extrato!$G:$G,'Cadastro e Histórico'!$A317))*AE154)))"),0.0)</f>
        <v>0</v>
      </c>
      <c r="AF317" s="448">
        <f>IFERROR(__xludf.DUMMYFUNCTION("ARRAYFORMULA(IF(OR($A317="""",$A317=0),0,IF(TODAY()&gt;EOMONTH(AF$278,0),HLOOKUP(""Close"",GOOGLEFINANCE($A317,""price"",EOMONTH(AF$278,0)),2,FALSE()),(SUMIFS(Extrato!$C:$C,Extrato!$A:$A,""&lt;=""&amp;HLOOKUP(AF$278,dds!$2:$4,3,FALSE()),Extrato!$B:$B,'Cadastro e Hi"&amp;"stórico'!$A317)-SUMIFS(Extrato!$H:$H,Extrato!$F:$F,""&lt;=""&amp;HLOOKUP(AF$278,dds!$2:$4,3,FALSE()),Extrato!$G:$G,'Cadastro e Histórico'!$A317))*AF154)))"),0.0)</f>
        <v>0</v>
      </c>
      <c r="AG317" s="448">
        <f>IFERROR(__xludf.DUMMYFUNCTION("ARRAYFORMULA(IF(OR($A317="""",$A317=0),0,IF(TODAY()&gt;EOMONTH(AG$278,0),HLOOKUP(""Close"",GOOGLEFINANCE($A317,""price"",EOMONTH(AG$278,0)),2,FALSE()),(SUMIFS(Extrato!$C:$C,Extrato!$A:$A,""&lt;=""&amp;HLOOKUP(AG$278,dds!$2:$4,3,FALSE()),Extrato!$B:$B,'Cadastro e Hi"&amp;"stórico'!$A317)-SUMIFS(Extrato!$H:$H,Extrato!$F:$F,""&lt;=""&amp;HLOOKUP(AG$278,dds!$2:$4,3,FALSE()),Extrato!$G:$G,'Cadastro e Histórico'!$A317))*AG154)))"),0.0)</f>
        <v>0</v>
      </c>
      <c r="AH317" s="448">
        <f>IFERROR(__xludf.DUMMYFUNCTION("ARRAYFORMULA(IF(OR($A317="""",$A317=0),0,IF(TODAY()&gt;EOMONTH(AH$278,0),HLOOKUP(""Close"",GOOGLEFINANCE($A317,""price"",EOMONTH(AH$278,0)),2,FALSE()),(SUMIFS(Extrato!$C:$C,Extrato!$A:$A,""&lt;=""&amp;HLOOKUP(AH$278,dds!$2:$4,3,FALSE()),Extrato!$B:$B,'Cadastro e Hi"&amp;"stórico'!$A317)-SUMIFS(Extrato!$H:$H,Extrato!$F:$F,""&lt;=""&amp;HLOOKUP(AH$278,dds!$2:$4,3,FALSE()),Extrato!$G:$G,'Cadastro e Histórico'!$A317))*AH154)))"),0.0)</f>
        <v>0</v>
      </c>
      <c r="AI317" s="448">
        <f>IFERROR(__xludf.DUMMYFUNCTION("ARRAYFORMULA(IF(OR($A317="""",$A317=0),0,IF(TODAY()&gt;EOMONTH(AI$278,0),HLOOKUP(""Close"",GOOGLEFINANCE($A317,""price"",EOMONTH(AI$278,0)),2,FALSE()),(SUMIFS(Extrato!$C:$C,Extrato!$A:$A,""&lt;=""&amp;HLOOKUP(AI$278,dds!$2:$4,3,FALSE()),Extrato!$B:$B,'Cadastro e Hi"&amp;"stórico'!$A317)-SUMIFS(Extrato!$H:$H,Extrato!$F:$F,""&lt;=""&amp;HLOOKUP(AI$278,dds!$2:$4,3,FALSE()),Extrato!$G:$G,'Cadastro e Histórico'!$A317))*AI154)))"),0.0)</f>
        <v>0</v>
      </c>
      <c r="AJ317" s="448">
        <f>IFERROR(__xludf.DUMMYFUNCTION("ARRAYFORMULA(IF(OR($A317="""",$A317=0),0,IF(TODAY()&gt;EOMONTH(AJ$278,0),HLOOKUP(""Close"",GOOGLEFINANCE($A317,""price"",EOMONTH(AJ$278,0)),2,FALSE()),(SUMIFS(Extrato!$C:$C,Extrato!$A:$A,""&lt;=""&amp;HLOOKUP(AJ$278,dds!$2:$4,3,FALSE()),Extrato!$B:$B,'Cadastro e Hi"&amp;"stórico'!$A317)-SUMIFS(Extrato!$H:$H,Extrato!$F:$F,""&lt;=""&amp;HLOOKUP(AJ$278,dds!$2:$4,3,FALSE()),Extrato!$G:$G,'Cadastro e Histórico'!$A317))*AJ154)))"),0.0)</f>
        <v>0</v>
      </c>
      <c r="AK317" s="448">
        <f>IFERROR(__xludf.DUMMYFUNCTION("ARRAYFORMULA(IF(OR($A317="""",$A317=0),0,IF(TODAY()&gt;EOMONTH(AK$278,0),HLOOKUP(""Close"",GOOGLEFINANCE($A317,""price"",EOMONTH(AK$278,0)),2,FALSE()),(SUMIFS(Extrato!$C:$C,Extrato!$A:$A,""&lt;=""&amp;HLOOKUP(AK$278,dds!$2:$4,3,FALSE()),Extrato!$B:$B,'Cadastro e Hi"&amp;"stórico'!$A317)-SUMIFS(Extrato!$H:$H,Extrato!$F:$F,""&lt;=""&amp;HLOOKUP(AK$278,dds!$2:$4,3,FALSE()),Extrato!$G:$G,'Cadastro e Histórico'!$A317))*AK154)))"),0.0)</f>
        <v>0</v>
      </c>
      <c r="AL317" s="448">
        <f>IFERROR(__xludf.DUMMYFUNCTION("ARRAYFORMULA(IF(OR($A317="""",$A317=0),0,IF(TODAY()&gt;EOMONTH(AL$278,0),HLOOKUP(""Close"",GOOGLEFINANCE($A317,""price"",EOMONTH(AL$278,0)),2,FALSE()),(SUMIFS(Extrato!$C:$C,Extrato!$A:$A,""&lt;=""&amp;HLOOKUP(AL$278,dds!$2:$4,3,FALSE()),Extrato!$B:$B,'Cadastro e Hi"&amp;"stórico'!$A317)-SUMIFS(Extrato!$H:$H,Extrato!$F:$F,""&lt;=""&amp;HLOOKUP(AL$278,dds!$2:$4,3,FALSE()),Extrato!$G:$G,'Cadastro e Histórico'!$A317))*AL154)))"),0.0)</f>
        <v>0</v>
      </c>
      <c r="AM317" s="448">
        <f>IFERROR(__xludf.DUMMYFUNCTION("ARRAYFORMULA(IF(OR($A317="""",$A317=0),0,IF(TODAY()&gt;EOMONTH(AM$278,0),HLOOKUP(""Close"",GOOGLEFINANCE($A317,""price"",EOMONTH(AM$278,0)),2,FALSE()),(SUMIFS(Extrato!$C:$C,Extrato!$A:$A,""&lt;=""&amp;HLOOKUP(AM$278,dds!$2:$4,3,FALSE()),Extrato!$B:$B,'Cadastro e Hi"&amp;"stórico'!$A317)-SUMIFS(Extrato!$H:$H,Extrato!$F:$F,""&lt;=""&amp;HLOOKUP(AM$278,dds!$2:$4,3,FALSE()),Extrato!$G:$G,'Cadastro e Histórico'!$A317))*AM154)))"),0.0)</f>
        <v>0</v>
      </c>
      <c r="AN317" s="448">
        <f>IFERROR(__xludf.DUMMYFUNCTION("ARRAYFORMULA(IF(OR($A317="""",$A317=0),0,IF(TODAY()&gt;EOMONTH(AN$278,0),HLOOKUP(""Close"",GOOGLEFINANCE($A317,""price"",EOMONTH(AN$278,0)),2,FALSE()),(SUMIFS(Extrato!$C:$C,Extrato!$A:$A,""&lt;=""&amp;HLOOKUP(AN$278,dds!$2:$4,3,FALSE()),Extrato!$B:$B,'Cadastro e Hi"&amp;"stórico'!$A317)-SUMIFS(Extrato!$H:$H,Extrato!$F:$F,""&lt;=""&amp;HLOOKUP(AN$278,dds!$2:$4,3,FALSE()),Extrato!$G:$G,'Cadastro e Histórico'!$A317))*AN154)))"),0.0)</f>
        <v>0</v>
      </c>
      <c r="AO317" s="448">
        <f>IFERROR(__xludf.DUMMYFUNCTION("ARRAYFORMULA(IF(OR($A317="""",$A317=0),0,IF(TODAY()&gt;EOMONTH(AO$278,0),HLOOKUP(""Close"",GOOGLEFINANCE($A317,""price"",EOMONTH(AO$278,0)),2,FALSE()),(SUMIFS(Extrato!$C:$C,Extrato!$A:$A,""&lt;=""&amp;HLOOKUP(AO$278,dds!$2:$4,3,FALSE()),Extrato!$B:$B,'Cadastro e Hi"&amp;"stórico'!$A317)-SUMIFS(Extrato!$H:$H,Extrato!$F:$F,""&lt;=""&amp;HLOOKUP(AO$278,dds!$2:$4,3,FALSE()),Extrato!$G:$G,'Cadastro e Histórico'!$A317))*AO154)))"),0.0)</f>
        <v>0</v>
      </c>
      <c r="AP317" s="448">
        <f>IFERROR(__xludf.DUMMYFUNCTION("ARRAYFORMULA(IF(OR($A317="""",$A317=0),0,IF(TODAY()&gt;EOMONTH(AP$278,0),HLOOKUP(""Close"",GOOGLEFINANCE($A317,""price"",EOMONTH(AP$278,0)),2,FALSE()),(SUMIFS(Extrato!$C:$C,Extrato!$A:$A,""&lt;=""&amp;HLOOKUP(AP$278,dds!$2:$4,3,FALSE()),Extrato!$B:$B,'Cadastro e Hi"&amp;"stórico'!$A317)-SUMIFS(Extrato!$H:$H,Extrato!$F:$F,""&lt;=""&amp;HLOOKUP(AP$278,dds!$2:$4,3,FALSE()),Extrato!$G:$G,'Cadastro e Histórico'!$A317))*AP154)))"),0.0)</f>
        <v>0</v>
      </c>
      <c r="AQ317" s="448">
        <f>IFERROR(__xludf.DUMMYFUNCTION("ARRAYFORMULA(IF(OR($A317="""",$A317=0),0,IF(TODAY()&gt;EOMONTH(AQ$278,0),HLOOKUP(""Close"",GOOGLEFINANCE($A317,""price"",EOMONTH(AQ$278,0)),2,FALSE()),(SUMIFS(Extrato!$C:$C,Extrato!$A:$A,""&lt;=""&amp;HLOOKUP(AQ$278,dds!$2:$4,3,FALSE()),Extrato!$B:$B,'Cadastro e Hi"&amp;"stórico'!$A317)-SUMIFS(Extrato!$H:$H,Extrato!$F:$F,""&lt;=""&amp;HLOOKUP(AQ$278,dds!$2:$4,3,FALSE()),Extrato!$G:$G,'Cadastro e Histórico'!$A317))*AQ154)))"),0.0)</f>
        <v>0</v>
      </c>
      <c r="AR317" s="448">
        <f>IFERROR(__xludf.DUMMYFUNCTION("ARRAYFORMULA(IF(OR($A317="""",$A317=0),0,IF(TODAY()&gt;EOMONTH(AR$278,0),HLOOKUP(""Close"",GOOGLEFINANCE($A317,""price"",EOMONTH(AR$278,0)),2,FALSE()),(SUMIFS(Extrato!$C:$C,Extrato!$A:$A,""&lt;=""&amp;HLOOKUP(AR$278,dds!$2:$4,3,FALSE()),Extrato!$B:$B,'Cadastro e Hi"&amp;"stórico'!$A317)-SUMIFS(Extrato!$H:$H,Extrato!$F:$F,""&lt;=""&amp;HLOOKUP(AR$278,dds!$2:$4,3,FALSE()),Extrato!$G:$G,'Cadastro e Histórico'!$A317))*AR154)))"),0.0)</f>
        <v>0</v>
      </c>
      <c r="AS317" s="448">
        <f>IFERROR(__xludf.DUMMYFUNCTION("ARRAYFORMULA(IF(OR($A317="""",$A317=0),0,IF(TODAY()&gt;EOMONTH(AS$278,0),HLOOKUP(""Close"",GOOGLEFINANCE($A317,""price"",EOMONTH(AS$278,0)),2,FALSE()),(SUMIFS(Extrato!$C:$C,Extrato!$A:$A,""&lt;=""&amp;HLOOKUP(AS$278,dds!$2:$4,3,FALSE()),Extrato!$B:$B,'Cadastro e Hi"&amp;"stórico'!$A317)-SUMIFS(Extrato!$H:$H,Extrato!$F:$F,""&lt;=""&amp;HLOOKUP(AS$278,dds!$2:$4,3,FALSE()),Extrato!$G:$G,'Cadastro e Histórico'!$A317))*AS154)))"),0.0)</f>
        <v>0</v>
      </c>
      <c r="AT317" s="448">
        <f>IFERROR(__xludf.DUMMYFUNCTION("ARRAYFORMULA(IF(OR($A317="""",$A317=0),0,IF(TODAY()&gt;EOMONTH(AT$278,0),HLOOKUP(""Close"",GOOGLEFINANCE($A317,""price"",EOMONTH(AT$278,0)),2,FALSE()),(SUMIFS(Extrato!$C:$C,Extrato!$A:$A,""&lt;=""&amp;HLOOKUP(AT$278,dds!$2:$4,3,FALSE()),Extrato!$B:$B,'Cadastro e Hi"&amp;"stórico'!$A317)-SUMIFS(Extrato!$H:$H,Extrato!$F:$F,""&lt;=""&amp;HLOOKUP(AT$278,dds!$2:$4,3,FALSE()),Extrato!$G:$G,'Cadastro e Histórico'!$A317))*AT154)))"),0.0)</f>
        <v>0</v>
      </c>
      <c r="AU317" s="448">
        <f>IFERROR(__xludf.DUMMYFUNCTION("ARRAYFORMULA(IF(OR($A317="""",$A317=0),0,IF(TODAY()&gt;EOMONTH(AU$278,0),HLOOKUP(""Close"",GOOGLEFINANCE($A317,""price"",EOMONTH(AU$278,0)),2,FALSE()),(SUMIFS(Extrato!$C:$C,Extrato!$A:$A,""&lt;=""&amp;HLOOKUP(AU$278,dds!$2:$4,3,FALSE()),Extrato!$B:$B,'Cadastro e Hi"&amp;"stórico'!$A317)-SUMIFS(Extrato!$H:$H,Extrato!$F:$F,""&lt;=""&amp;HLOOKUP(AU$278,dds!$2:$4,3,FALSE()),Extrato!$G:$G,'Cadastro e Histórico'!$A317))*AU154)))"),0.0)</f>
        <v>0</v>
      </c>
      <c r="AV317" s="448">
        <f>IFERROR(__xludf.DUMMYFUNCTION("ARRAYFORMULA(IF(OR($A317="""",$A317=0),0,IF(TODAY()&gt;EOMONTH(AV$278,0),HLOOKUP(""Close"",GOOGLEFINANCE($A317,""price"",EOMONTH(AV$278,0)),2,FALSE()),(SUMIFS(Extrato!$C:$C,Extrato!$A:$A,""&lt;=""&amp;HLOOKUP(AV$278,dds!$2:$4,3,FALSE()),Extrato!$B:$B,'Cadastro e Hi"&amp;"stórico'!$A317)-SUMIFS(Extrato!$H:$H,Extrato!$F:$F,""&lt;=""&amp;HLOOKUP(AV$278,dds!$2:$4,3,FALSE()),Extrato!$G:$G,'Cadastro e Histórico'!$A317))*AV154)))"),0.0)</f>
        <v>0</v>
      </c>
      <c r="AW317" s="448">
        <f>IFERROR(__xludf.DUMMYFUNCTION("ARRAYFORMULA(IF(OR($A317="""",$A317=0),0,IF(TODAY()&gt;EOMONTH(AW$278,0),HLOOKUP(""Close"",GOOGLEFINANCE($A317,""price"",EOMONTH(AW$278,0)),2,FALSE()),(SUMIFS(Extrato!$C:$C,Extrato!$A:$A,""&lt;=""&amp;HLOOKUP(AW$278,dds!$2:$4,3,FALSE()),Extrato!$B:$B,'Cadastro e Hi"&amp;"stórico'!$A317)-SUMIFS(Extrato!$H:$H,Extrato!$F:$F,""&lt;=""&amp;HLOOKUP(AW$278,dds!$2:$4,3,FALSE()),Extrato!$G:$G,'Cadastro e Histórico'!$A317))*AW154)))"),0.0)</f>
        <v>0</v>
      </c>
      <c r="AX317" s="448">
        <f>IFERROR(__xludf.DUMMYFUNCTION("ARRAYFORMULA(IF(OR($A317="""",$A317=0),0,IF(TODAY()&gt;EOMONTH(AX$278,0),HLOOKUP(""Close"",GOOGLEFINANCE($A317,""price"",EOMONTH(AX$278,0)),2,FALSE()),(SUMIFS(Extrato!$C:$C,Extrato!$A:$A,""&lt;=""&amp;HLOOKUP(AX$278,dds!$2:$4,3,FALSE()),Extrato!$B:$B,'Cadastro e Hi"&amp;"stórico'!$A317)-SUMIFS(Extrato!$H:$H,Extrato!$F:$F,""&lt;=""&amp;HLOOKUP(AX$278,dds!$2:$4,3,FALSE()),Extrato!$G:$G,'Cadastro e Histórico'!$A317))*AX154)))"),0.0)</f>
        <v>0</v>
      </c>
      <c r="AY317" s="448">
        <f>IFERROR(__xludf.DUMMYFUNCTION("ARRAYFORMULA(IF(OR($A317="""",$A317=0),0,IF(TODAY()&gt;EOMONTH(AY$278,0),HLOOKUP(""Close"",GOOGLEFINANCE($A317,""price"",EOMONTH(AY$278,0)),2,FALSE()),(SUMIFS(Extrato!$C:$C,Extrato!$A:$A,""&lt;=""&amp;HLOOKUP(AY$278,dds!$2:$4,3,FALSE()),Extrato!$B:$B,'Cadastro e Hi"&amp;"stórico'!$A317)-SUMIFS(Extrato!$H:$H,Extrato!$F:$F,""&lt;=""&amp;HLOOKUP(AY$278,dds!$2:$4,3,FALSE()),Extrato!$G:$G,'Cadastro e Histórico'!$A317))*AY154)))"),0.0)</f>
        <v>0</v>
      </c>
      <c r="AZ317" s="448">
        <f>IFERROR(__xludf.DUMMYFUNCTION("ARRAYFORMULA(IF(OR($A317="""",$A317=0),0,IF(TODAY()&gt;EOMONTH(AZ$278,0),HLOOKUP(""Close"",GOOGLEFINANCE($A317,""price"",EOMONTH(AZ$278,0)),2,FALSE()),(SUMIFS(Extrato!$C:$C,Extrato!$A:$A,""&lt;=""&amp;HLOOKUP(AZ$278,dds!$2:$4,3,FALSE()),Extrato!$B:$B,'Cadastro e Hi"&amp;"stórico'!$A317)-SUMIFS(Extrato!$H:$H,Extrato!$F:$F,""&lt;=""&amp;HLOOKUP(AZ$278,dds!$2:$4,3,FALSE()),Extrato!$G:$G,'Cadastro e Histórico'!$A317))*AZ154)))"),0.0)</f>
        <v>0</v>
      </c>
      <c r="BA317" s="448">
        <f>IFERROR(__xludf.DUMMYFUNCTION("ARRAYFORMULA(IF(OR($A317="""",$A317=0),0,IF(TODAY()&gt;EOMONTH(BA$278,0),HLOOKUP(""Close"",GOOGLEFINANCE($A317,""price"",EOMONTH(BA$278,0)),2,FALSE()),(SUMIFS(Extrato!$C:$C,Extrato!$A:$A,""&lt;=""&amp;HLOOKUP(BA$278,dds!$2:$4,3,FALSE()),Extrato!$B:$B,'Cadastro e Hi"&amp;"stórico'!$A317)-SUMIFS(Extrato!$H:$H,Extrato!$F:$F,""&lt;=""&amp;HLOOKUP(BA$278,dds!$2:$4,3,FALSE()),Extrato!$G:$G,'Cadastro e Histórico'!$A317))*BA154)))"),0.0)</f>
        <v>0</v>
      </c>
      <c r="BB317" s="448">
        <f>IFERROR(__xludf.DUMMYFUNCTION("ARRAYFORMULA(IF(OR($A317="""",$A317=0),0,IF(TODAY()&gt;EOMONTH(BB$278,0),HLOOKUP(""Close"",GOOGLEFINANCE($A317,""price"",EOMONTH(BB$278,0)),2,FALSE()),(SUMIFS(Extrato!$C:$C,Extrato!$A:$A,""&lt;=""&amp;HLOOKUP(BB$278,dds!$2:$4,3,FALSE()),Extrato!$B:$B,'Cadastro e Hi"&amp;"stórico'!$A317)-SUMIFS(Extrato!$H:$H,Extrato!$F:$F,""&lt;=""&amp;HLOOKUP(BB$278,dds!$2:$4,3,FALSE()),Extrato!$G:$G,'Cadastro e Histórico'!$A317))*BB154)))"),0.0)</f>
        <v>0</v>
      </c>
      <c r="BC317" s="448">
        <f>IFERROR(__xludf.DUMMYFUNCTION("ARRAYFORMULA(IF(OR($A317="""",$A317=0),0,IF(TODAY()&gt;EOMONTH(BC$278,0),HLOOKUP(""Close"",GOOGLEFINANCE($A317,""price"",EOMONTH(BC$278,0)),2,FALSE()),(SUMIFS(Extrato!$C:$C,Extrato!$A:$A,""&lt;=""&amp;HLOOKUP(BC$278,dds!$2:$4,3,FALSE()),Extrato!$B:$B,'Cadastro e Hi"&amp;"stórico'!$A317)-SUMIFS(Extrato!$H:$H,Extrato!$F:$F,""&lt;=""&amp;HLOOKUP(BC$278,dds!$2:$4,3,FALSE()),Extrato!$G:$G,'Cadastro e Histórico'!$A317))*BC154)))"),0.0)</f>
        <v>0</v>
      </c>
      <c r="BD317" s="448">
        <f>IFERROR(__xludf.DUMMYFUNCTION("ARRAYFORMULA(IF(OR($A317="""",$A317=0),0,IF(TODAY()&gt;EOMONTH(BD$278,0),HLOOKUP(""Close"",GOOGLEFINANCE($A317,""price"",EOMONTH(BD$278,0)),2,FALSE()),(SUMIFS(Extrato!$C:$C,Extrato!$A:$A,""&lt;=""&amp;HLOOKUP(BD$278,dds!$2:$4,3,FALSE()),Extrato!$B:$B,'Cadastro e Hi"&amp;"stórico'!$A317)-SUMIFS(Extrato!$H:$H,Extrato!$F:$F,""&lt;=""&amp;HLOOKUP(BD$278,dds!$2:$4,3,FALSE()),Extrato!$G:$G,'Cadastro e Histórico'!$A317))*BD154)))"),0.0)</f>
        <v>0</v>
      </c>
      <c r="BE317" s="448">
        <f>IFERROR(__xludf.DUMMYFUNCTION("ARRAYFORMULA(IF(OR($A317="""",$A317=0),0,IF(TODAY()&gt;EOMONTH(BE$278,0),HLOOKUP(""Close"",GOOGLEFINANCE($A317,""price"",EOMONTH(BE$278,0)),2,FALSE()),(SUMIFS(Extrato!$C:$C,Extrato!$A:$A,""&lt;=""&amp;HLOOKUP(BE$278,dds!$2:$4,3,FALSE()),Extrato!$B:$B,'Cadastro e Hi"&amp;"stórico'!$A317)-SUMIFS(Extrato!$H:$H,Extrato!$F:$F,""&lt;=""&amp;HLOOKUP(BE$278,dds!$2:$4,3,FALSE()),Extrato!$G:$G,'Cadastro e Histórico'!$A317))*BE154)))"),0.0)</f>
        <v>0</v>
      </c>
      <c r="BF317" s="448">
        <f>IFERROR(__xludf.DUMMYFUNCTION("ARRAYFORMULA(IF(OR($A317="""",$A317=0),0,IF(TODAY()&gt;EOMONTH(BF$278,0),HLOOKUP(""Close"",GOOGLEFINANCE($A317,""price"",EOMONTH(BF$278,0)),2,FALSE()),(SUMIFS(Extrato!$C:$C,Extrato!$A:$A,""&lt;=""&amp;HLOOKUP(BF$278,dds!$2:$4,3,FALSE()),Extrato!$B:$B,'Cadastro e Hi"&amp;"stórico'!$A317)-SUMIFS(Extrato!$H:$H,Extrato!$F:$F,""&lt;=""&amp;HLOOKUP(BF$278,dds!$2:$4,3,FALSE()),Extrato!$G:$G,'Cadastro e Histórico'!$A317))*BF154)))"),0.0)</f>
        <v>0</v>
      </c>
      <c r="BG317" s="448">
        <f>IFERROR(__xludf.DUMMYFUNCTION("ARRAYFORMULA(IF(OR($A317="""",$A317=0),0,IF(TODAY()&gt;EOMONTH(BG$278,0),HLOOKUP(""Close"",GOOGLEFINANCE($A317,""price"",EOMONTH(BG$278,0)),2,FALSE()),(SUMIFS(Extrato!$C:$C,Extrato!$A:$A,""&lt;=""&amp;HLOOKUP(BG$278,dds!$2:$4,3,FALSE()),Extrato!$B:$B,'Cadastro e Hi"&amp;"stórico'!$A317)-SUMIFS(Extrato!$H:$H,Extrato!$F:$F,""&lt;=""&amp;HLOOKUP(BG$278,dds!$2:$4,3,FALSE()),Extrato!$G:$G,'Cadastro e Histórico'!$A317))*BG154)))"),0.0)</f>
        <v>0</v>
      </c>
      <c r="BH317" s="448">
        <f>IFERROR(__xludf.DUMMYFUNCTION("ARRAYFORMULA(IF(OR($A317="""",$A317=0),0,IF(TODAY()&gt;EOMONTH(BH$278,0),HLOOKUP(""Close"",GOOGLEFINANCE($A317,""price"",EOMONTH(BH$278,0)),2,FALSE()),(SUMIFS(Extrato!$C:$C,Extrato!$A:$A,""&lt;=""&amp;HLOOKUP(BH$278,dds!$2:$4,3,FALSE()),Extrato!$B:$B,'Cadastro e Hi"&amp;"stórico'!$A317)-SUMIFS(Extrato!$H:$H,Extrato!$F:$F,""&lt;=""&amp;HLOOKUP(BH$278,dds!$2:$4,3,FALSE()),Extrato!$G:$G,'Cadastro e Histórico'!$A317))*BH154)))"),0.0)</f>
        <v>0</v>
      </c>
      <c r="BI317" s="448">
        <f>IFERROR(__xludf.DUMMYFUNCTION("ARRAYFORMULA(IF(OR($A317="""",$A317=0),0,IF(TODAY()&gt;EOMONTH(BI$278,0),HLOOKUP(""Close"",GOOGLEFINANCE($A317,""price"",EOMONTH(BI$278,0)),2,FALSE()),(SUMIFS(Extrato!$C:$C,Extrato!$A:$A,""&lt;=""&amp;HLOOKUP(BI$278,dds!$2:$4,3,FALSE()),Extrato!$B:$B,'Cadastro e Hi"&amp;"stórico'!$A317)-SUMIFS(Extrato!$H:$H,Extrato!$F:$F,""&lt;=""&amp;HLOOKUP(BI$278,dds!$2:$4,3,FALSE()),Extrato!$G:$G,'Cadastro e Histórico'!$A317))*BI154)))"),0.0)</f>
        <v>0</v>
      </c>
      <c r="BJ317" s="448">
        <f>IFERROR(__xludf.DUMMYFUNCTION("ARRAYFORMULA(IF(OR($A317="""",$A317=0),0,IF(TODAY()&gt;EOMONTH(BJ$278,0),HLOOKUP(""Close"",GOOGLEFINANCE($A317,""price"",EOMONTH(BJ$278,0)),2,FALSE()),(SUMIFS(Extrato!$C:$C,Extrato!$A:$A,""&lt;=""&amp;HLOOKUP(BJ$278,dds!$2:$4,3,FALSE()),Extrato!$B:$B,'Cadastro e Hi"&amp;"stórico'!$A317)-SUMIFS(Extrato!$H:$H,Extrato!$F:$F,""&lt;=""&amp;HLOOKUP(BJ$278,dds!$2:$4,3,FALSE()),Extrato!$G:$G,'Cadastro e Histórico'!$A317))*BJ154)))"),0.0)</f>
        <v>0</v>
      </c>
      <c r="BK317" s="448">
        <f>IFERROR(__xludf.DUMMYFUNCTION("ARRAYFORMULA(IF(OR($A317="""",$A317=0),0,IF(TODAY()&gt;EOMONTH(BK$278,0),HLOOKUP(""Close"",GOOGLEFINANCE($A317,""price"",EOMONTH(BK$278,0)),2,FALSE()),(SUMIFS(Extrato!$C:$C,Extrato!$A:$A,""&lt;=""&amp;HLOOKUP(BK$278,dds!$2:$4,3,FALSE()),Extrato!$B:$B,'Cadastro e Hi"&amp;"stórico'!$A317)-SUMIFS(Extrato!$H:$H,Extrato!$F:$F,""&lt;=""&amp;HLOOKUP(BK$278,dds!$2:$4,3,FALSE()),Extrato!$G:$G,'Cadastro e Histórico'!$A317))*BK154)))"),0.0)</f>
        <v>0</v>
      </c>
      <c r="BL317" s="448">
        <f>IFERROR(__xludf.DUMMYFUNCTION("ARRAYFORMULA(IF(OR($A317="""",$A317=0),0,IF(TODAY()&gt;EOMONTH(BL$278,0),HLOOKUP(""Close"",GOOGLEFINANCE($A317,""price"",EOMONTH(BL$278,0)),2,FALSE()),(SUMIFS(Extrato!$C:$C,Extrato!$A:$A,""&lt;=""&amp;HLOOKUP(BL$278,dds!$2:$4,3,FALSE()),Extrato!$B:$B,'Cadastro e Hi"&amp;"stórico'!$A317)-SUMIFS(Extrato!$H:$H,Extrato!$F:$F,""&lt;=""&amp;HLOOKUP(BL$278,dds!$2:$4,3,FALSE()),Extrato!$G:$G,'Cadastro e Histórico'!$A317))*BL154)))"),0.0)</f>
        <v>0</v>
      </c>
    </row>
    <row r="318" ht="14.25" customHeight="1">
      <c r="A318" s="450"/>
      <c r="B318" s="450"/>
      <c r="C318" s="440" t="str">
        <f t="shared" si="5"/>
        <v/>
      </c>
      <c r="D318" s="450"/>
      <c r="E318" s="448">
        <f>IFERROR(__xludf.DUMMYFUNCTION("ARRAYFORMULA(IF(OR($A318="""",$A318=0),0,IF(TODAY()&gt;EOMONTH(E$278,0),HLOOKUP(""Close"",GOOGLEFINANCE($A318,""price"",EOMONTH(E$278,0)),2,FALSE()),(SUMIFS(Extrato!$C:$C,Extrato!$A:$A,""&lt;=""&amp;HLOOKUP(E$278,dds!$2:$4,3,FALSE()),Extrato!$B:$B,'Cadastro e Histó"&amp;"rico'!$A318)-SUMIFS(Extrato!$H:$H,Extrato!$F:$F,""&lt;=""&amp;HLOOKUP(E$278,dds!$2:$4,3,FALSE()),Extrato!$G:$G,'Cadastro e Histórico'!$A318))*E155)))"),0.0)</f>
        <v>0</v>
      </c>
      <c r="F318" s="448">
        <f>IFERROR(__xludf.DUMMYFUNCTION("ARRAYFORMULA(IF(OR($A318="""",$A318=0),0,IF(TODAY()&gt;EOMONTH(F$278,0),HLOOKUP(""Close"",GOOGLEFINANCE($A318,""price"",EOMONTH(F$278,0)),2,FALSE()),(SUMIFS(Extrato!$C:$C,Extrato!$A:$A,""&lt;=""&amp;HLOOKUP(F$278,dds!$2:$4,3,FALSE()),Extrato!$B:$B,'Cadastro e Histó"&amp;"rico'!$A318)-SUMIFS(Extrato!$H:$H,Extrato!$F:$F,""&lt;=""&amp;HLOOKUP(F$278,dds!$2:$4,3,FALSE()),Extrato!$G:$G,'Cadastro e Histórico'!$A318))*F155)))"),0.0)</f>
        <v>0</v>
      </c>
      <c r="G318" s="448">
        <f>IFERROR(__xludf.DUMMYFUNCTION("ARRAYFORMULA(IF(OR($A318="""",$A318=0),0,IF(TODAY()&gt;EOMONTH(G$278,0),HLOOKUP(""Close"",GOOGLEFINANCE($A318,""price"",EOMONTH(G$278,0)),2,FALSE()),(SUMIFS(Extrato!$C:$C,Extrato!$A:$A,""&lt;=""&amp;HLOOKUP(G$278,dds!$2:$4,3,FALSE()),Extrato!$B:$B,'Cadastro e Histó"&amp;"rico'!$A318)-SUMIFS(Extrato!$H:$H,Extrato!$F:$F,""&lt;=""&amp;HLOOKUP(G$278,dds!$2:$4,3,FALSE()),Extrato!$G:$G,'Cadastro e Histórico'!$A318))*G155)))"),0.0)</f>
        <v>0</v>
      </c>
      <c r="H318" s="448">
        <f>IFERROR(__xludf.DUMMYFUNCTION("ARRAYFORMULA(IF(OR($A318="""",$A318=0),0,IF(TODAY()&gt;EOMONTH(H$278,0),HLOOKUP(""Close"",GOOGLEFINANCE($A318,""price"",EOMONTH(H$278,0)),2,FALSE()),(SUMIFS(Extrato!$C:$C,Extrato!$A:$A,""&lt;=""&amp;HLOOKUP(H$278,dds!$2:$4,3,FALSE()),Extrato!$B:$B,'Cadastro e Histó"&amp;"rico'!$A318)-SUMIFS(Extrato!$H:$H,Extrato!$F:$F,""&lt;=""&amp;HLOOKUP(H$278,dds!$2:$4,3,FALSE()),Extrato!$G:$G,'Cadastro e Histórico'!$A318))*H155)))"),0.0)</f>
        <v>0</v>
      </c>
      <c r="I318" s="448">
        <f>IFERROR(__xludf.DUMMYFUNCTION("ARRAYFORMULA(IF(OR($A318="""",$A318=0),0,IF(TODAY()&gt;EOMONTH(I$278,0),HLOOKUP(""Close"",GOOGLEFINANCE($A318,""price"",EOMONTH(I$278,0)),2,FALSE()),(SUMIFS(Extrato!$C:$C,Extrato!$A:$A,""&lt;=""&amp;HLOOKUP(I$278,dds!$2:$4,3,FALSE()),Extrato!$B:$B,'Cadastro e Histó"&amp;"rico'!$A318)-SUMIFS(Extrato!$H:$H,Extrato!$F:$F,""&lt;=""&amp;HLOOKUP(I$278,dds!$2:$4,3,FALSE()),Extrato!$G:$G,'Cadastro e Histórico'!$A318))*I155)))"),0.0)</f>
        <v>0</v>
      </c>
      <c r="J318" s="448">
        <f>IFERROR(__xludf.DUMMYFUNCTION("ARRAYFORMULA(IF(OR($A318="""",$A318=0),0,IF(TODAY()&gt;EOMONTH(J$278,0),HLOOKUP(""Close"",GOOGLEFINANCE($A318,""price"",EOMONTH(J$278,0)),2,FALSE()),(SUMIFS(Extrato!$C:$C,Extrato!$A:$A,""&lt;=""&amp;HLOOKUP(J$278,dds!$2:$4,3,FALSE()),Extrato!$B:$B,'Cadastro e Histó"&amp;"rico'!$A318)-SUMIFS(Extrato!$H:$H,Extrato!$F:$F,""&lt;=""&amp;HLOOKUP(J$278,dds!$2:$4,3,FALSE()),Extrato!$G:$G,'Cadastro e Histórico'!$A318))*J155)))"),0.0)</f>
        <v>0</v>
      </c>
      <c r="K318" s="448">
        <f>IFERROR(__xludf.DUMMYFUNCTION("ARRAYFORMULA(IF(OR($A318="""",$A318=0),0,IF(TODAY()&gt;EOMONTH(K$278,0),HLOOKUP(""Close"",GOOGLEFINANCE($A318,""price"",EOMONTH(K$278,0)),2,FALSE()),(SUMIFS(Extrato!$C:$C,Extrato!$A:$A,""&lt;=""&amp;HLOOKUP(K$278,dds!$2:$4,3,FALSE()),Extrato!$B:$B,'Cadastro e Histó"&amp;"rico'!$A318)-SUMIFS(Extrato!$H:$H,Extrato!$F:$F,""&lt;=""&amp;HLOOKUP(K$278,dds!$2:$4,3,FALSE()),Extrato!$G:$G,'Cadastro e Histórico'!$A318))*K155)))"),0.0)</f>
        <v>0</v>
      </c>
      <c r="L318" s="448">
        <f>IFERROR(__xludf.DUMMYFUNCTION("ARRAYFORMULA(IF(OR($A318="""",$A318=0),0,IF(TODAY()&gt;EOMONTH(L$278,0),HLOOKUP(""Close"",GOOGLEFINANCE($A318,""price"",EOMONTH(L$278,0)),2,FALSE()),(SUMIFS(Extrato!$C:$C,Extrato!$A:$A,""&lt;=""&amp;HLOOKUP(L$278,dds!$2:$4,3,FALSE()),Extrato!$B:$B,'Cadastro e Histó"&amp;"rico'!$A318)-SUMIFS(Extrato!$H:$H,Extrato!$F:$F,""&lt;=""&amp;HLOOKUP(L$278,dds!$2:$4,3,FALSE()),Extrato!$G:$G,'Cadastro e Histórico'!$A318))*L155)))"),0.0)</f>
        <v>0</v>
      </c>
      <c r="M318" s="448">
        <f>IFERROR(__xludf.DUMMYFUNCTION("ARRAYFORMULA(IF(OR($A318="""",$A318=0),0,IF(TODAY()&gt;EOMONTH(M$278,0),HLOOKUP(""Close"",GOOGLEFINANCE($A318,""price"",EOMONTH(M$278,0)),2,FALSE()),(SUMIFS(Extrato!$C:$C,Extrato!$A:$A,""&lt;=""&amp;HLOOKUP(M$278,dds!$2:$4,3,FALSE()),Extrato!$B:$B,'Cadastro e Histó"&amp;"rico'!$A318)-SUMIFS(Extrato!$H:$H,Extrato!$F:$F,""&lt;=""&amp;HLOOKUP(M$278,dds!$2:$4,3,FALSE()),Extrato!$G:$G,'Cadastro e Histórico'!$A318))*M155)))"),0.0)</f>
        <v>0</v>
      </c>
      <c r="N318" s="448">
        <f>IFERROR(__xludf.DUMMYFUNCTION("ARRAYFORMULA(IF(OR($A318="""",$A318=0),0,IF(TODAY()&gt;EOMONTH(N$278,0),HLOOKUP(""Close"",GOOGLEFINANCE($A318,""price"",EOMONTH(N$278,0)),2,FALSE()),(SUMIFS(Extrato!$C:$C,Extrato!$A:$A,""&lt;=""&amp;HLOOKUP(N$278,dds!$2:$4,3,FALSE()),Extrato!$B:$B,'Cadastro e Histó"&amp;"rico'!$A318)-SUMIFS(Extrato!$H:$H,Extrato!$F:$F,""&lt;=""&amp;HLOOKUP(N$278,dds!$2:$4,3,FALSE()),Extrato!$G:$G,'Cadastro e Histórico'!$A318))*N155)))"),0.0)</f>
        <v>0</v>
      </c>
      <c r="O318" s="448">
        <f>IFERROR(__xludf.DUMMYFUNCTION("ARRAYFORMULA(IF(OR($A318="""",$A318=0),0,IF(TODAY()&gt;EOMONTH(O$278,0),HLOOKUP(""Close"",GOOGLEFINANCE($A318,""price"",EOMONTH(O$278,0)),2,FALSE()),(SUMIFS(Extrato!$C:$C,Extrato!$A:$A,""&lt;=""&amp;HLOOKUP(O$278,dds!$2:$4,3,FALSE()),Extrato!$B:$B,'Cadastro e Histó"&amp;"rico'!$A318)-SUMIFS(Extrato!$H:$H,Extrato!$F:$F,""&lt;=""&amp;HLOOKUP(O$278,dds!$2:$4,3,FALSE()),Extrato!$G:$G,'Cadastro e Histórico'!$A318))*O155)))"),0.0)</f>
        <v>0</v>
      </c>
      <c r="P318" s="448">
        <f>IFERROR(__xludf.DUMMYFUNCTION("ARRAYFORMULA(IF(OR($A318="""",$A318=0),0,IF(TODAY()&gt;EOMONTH(P$278,0),HLOOKUP(""Close"",GOOGLEFINANCE($A318,""price"",EOMONTH(P$278,0)),2,FALSE()),(SUMIFS(Extrato!$C:$C,Extrato!$A:$A,""&lt;=""&amp;HLOOKUP(P$278,dds!$2:$4,3,FALSE()),Extrato!$B:$B,'Cadastro e Histó"&amp;"rico'!$A318)-SUMIFS(Extrato!$H:$H,Extrato!$F:$F,""&lt;=""&amp;HLOOKUP(P$278,dds!$2:$4,3,FALSE()),Extrato!$G:$G,'Cadastro e Histórico'!$A318))*P155)))"),0.0)</f>
        <v>0</v>
      </c>
      <c r="Q318" s="448">
        <f>IFERROR(__xludf.DUMMYFUNCTION("ARRAYFORMULA(IF(OR($A318="""",$A318=0),0,IF(TODAY()&gt;EOMONTH(Q$278,0),HLOOKUP(""Close"",GOOGLEFINANCE($A318,""price"",EOMONTH(Q$278,0)),2,FALSE()),(SUMIFS(Extrato!$C:$C,Extrato!$A:$A,""&lt;=""&amp;HLOOKUP(Q$278,dds!$2:$4,3,FALSE()),Extrato!$B:$B,'Cadastro e Histó"&amp;"rico'!$A318)-SUMIFS(Extrato!$H:$H,Extrato!$F:$F,""&lt;=""&amp;HLOOKUP(Q$278,dds!$2:$4,3,FALSE()),Extrato!$G:$G,'Cadastro e Histórico'!$A318))*Q155)))"),0.0)</f>
        <v>0</v>
      </c>
      <c r="R318" s="448">
        <f>IFERROR(__xludf.DUMMYFUNCTION("ARRAYFORMULA(IF(OR($A318="""",$A318=0),0,IF(TODAY()&gt;EOMONTH(R$278,0),HLOOKUP(""Close"",GOOGLEFINANCE($A318,""price"",EOMONTH(R$278,0)),2,FALSE()),(SUMIFS(Extrato!$C:$C,Extrato!$A:$A,""&lt;=""&amp;HLOOKUP(R$278,dds!$2:$4,3,FALSE()),Extrato!$B:$B,'Cadastro e Histó"&amp;"rico'!$A318)-SUMIFS(Extrato!$H:$H,Extrato!$F:$F,""&lt;=""&amp;HLOOKUP(R$278,dds!$2:$4,3,FALSE()),Extrato!$G:$G,'Cadastro e Histórico'!$A318))*R155)))"),0.0)</f>
        <v>0</v>
      </c>
      <c r="S318" s="448">
        <f>IFERROR(__xludf.DUMMYFUNCTION("ARRAYFORMULA(IF(OR($A318="""",$A318=0),0,IF(TODAY()&gt;EOMONTH(S$278,0),HLOOKUP(""Close"",GOOGLEFINANCE($A318,""price"",EOMONTH(S$278,0)),2,FALSE()),(SUMIFS(Extrato!$C:$C,Extrato!$A:$A,""&lt;=""&amp;HLOOKUP(S$278,dds!$2:$4,3,FALSE()),Extrato!$B:$B,'Cadastro e Histó"&amp;"rico'!$A318)-SUMIFS(Extrato!$H:$H,Extrato!$F:$F,""&lt;=""&amp;HLOOKUP(S$278,dds!$2:$4,3,FALSE()),Extrato!$G:$G,'Cadastro e Histórico'!$A318))*S155)))"),0.0)</f>
        <v>0</v>
      </c>
      <c r="T318" s="448">
        <f>IFERROR(__xludf.DUMMYFUNCTION("ARRAYFORMULA(IF(OR($A318="""",$A318=0),0,IF(TODAY()&gt;EOMONTH(T$278,0),HLOOKUP(""Close"",GOOGLEFINANCE($A318,""price"",EOMONTH(T$278,0)),2,FALSE()),(SUMIFS(Extrato!$C:$C,Extrato!$A:$A,""&lt;=""&amp;HLOOKUP(T$278,dds!$2:$4,3,FALSE()),Extrato!$B:$B,'Cadastro e Histó"&amp;"rico'!$A318)-SUMIFS(Extrato!$H:$H,Extrato!$F:$F,""&lt;=""&amp;HLOOKUP(T$278,dds!$2:$4,3,FALSE()),Extrato!$G:$G,'Cadastro e Histórico'!$A318))*T155)))"),0.0)</f>
        <v>0</v>
      </c>
      <c r="U318" s="448">
        <f>IFERROR(__xludf.DUMMYFUNCTION("ARRAYFORMULA(IF(OR($A318="""",$A318=0),0,IF(TODAY()&gt;EOMONTH(U$278,0),HLOOKUP(""Close"",GOOGLEFINANCE($A318,""price"",EOMONTH(U$278,0)),2,FALSE()),(SUMIFS(Extrato!$C:$C,Extrato!$A:$A,""&lt;=""&amp;HLOOKUP(U$278,dds!$2:$4,3,FALSE()),Extrato!$B:$B,'Cadastro e Histó"&amp;"rico'!$A318)-SUMIFS(Extrato!$H:$H,Extrato!$F:$F,""&lt;=""&amp;HLOOKUP(U$278,dds!$2:$4,3,FALSE()),Extrato!$G:$G,'Cadastro e Histórico'!$A318))*U155)))"),0.0)</f>
        <v>0</v>
      </c>
      <c r="V318" s="448">
        <f>IFERROR(__xludf.DUMMYFUNCTION("ARRAYFORMULA(IF(OR($A318="""",$A318=0),0,IF(TODAY()&gt;EOMONTH(V$278,0),HLOOKUP(""Close"",GOOGLEFINANCE($A318,""price"",EOMONTH(V$278,0)),2,FALSE()),(SUMIFS(Extrato!$C:$C,Extrato!$A:$A,""&lt;=""&amp;HLOOKUP(V$278,dds!$2:$4,3,FALSE()),Extrato!$B:$B,'Cadastro e Histó"&amp;"rico'!$A318)-SUMIFS(Extrato!$H:$H,Extrato!$F:$F,""&lt;=""&amp;HLOOKUP(V$278,dds!$2:$4,3,FALSE()),Extrato!$G:$G,'Cadastro e Histórico'!$A318))*V155)))"),0.0)</f>
        <v>0</v>
      </c>
      <c r="W318" s="448">
        <f>IFERROR(__xludf.DUMMYFUNCTION("ARRAYFORMULA(IF(OR($A318="""",$A318=0),0,IF(TODAY()&gt;EOMONTH(W$278,0),HLOOKUP(""Close"",GOOGLEFINANCE($A318,""price"",EOMONTH(W$278,0)),2,FALSE()),(SUMIFS(Extrato!$C:$C,Extrato!$A:$A,""&lt;=""&amp;HLOOKUP(W$278,dds!$2:$4,3,FALSE()),Extrato!$B:$B,'Cadastro e Histó"&amp;"rico'!$A318)-SUMIFS(Extrato!$H:$H,Extrato!$F:$F,""&lt;=""&amp;HLOOKUP(W$278,dds!$2:$4,3,FALSE()),Extrato!$G:$G,'Cadastro e Histórico'!$A318))*W155)))"),0.0)</f>
        <v>0</v>
      </c>
      <c r="X318" s="448">
        <f>IFERROR(__xludf.DUMMYFUNCTION("ARRAYFORMULA(IF(OR($A318="""",$A318=0),0,IF(TODAY()&gt;EOMONTH(X$278,0),HLOOKUP(""Close"",GOOGLEFINANCE($A318,""price"",EOMONTH(X$278,0)),2,FALSE()),(SUMIFS(Extrato!$C:$C,Extrato!$A:$A,""&lt;=""&amp;HLOOKUP(X$278,dds!$2:$4,3,FALSE()),Extrato!$B:$B,'Cadastro e Histó"&amp;"rico'!$A318)-SUMIFS(Extrato!$H:$H,Extrato!$F:$F,""&lt;=""&amp;HLOOKUP(X$278,dds!$2:$4,3,FALSE()),Extrato!$G:$G,'Cadastro e Histórico'!$A318))*X155)))"),0.0)</f>
        <v>0</v>
      </c>
      <c r="Y318" s="448">
        <f>IFERROR(__xludf.DUMMYFUNCTION("ARRAYFORMULA(IF(OR($A318="""",$A318=0),0,IF(TODAY()&gt;EOMONTH(Y$278,0),HLOOKUP(""Close"",GOOGLEFINANCE($A318,""price"",EOMONTH(Y$278,0)),2,FALSE()),(SUMIFS(Extrato!$C:$C,Extrato!$A:$A,""&lt;=""&amp;HLOOKUP(Y$278,dds!$2:$4,3,FALSE()),Extrato!$B:$B,'Cadastro e Histó"&amp;"rico'!$A318)-SUMIFS(Extrato!$H:$H,Extrato!$F:$F,""&lt;=""&amp;HLOOKUP(Y$278,dds!$2:$4,3,FALSE()),Extrato!$G:$G,'Cadastro e Histórico'!$A318))*Y155)))"),0.0)</f>
        <v>0</v>
      </c>
      <c r="Z318" s="448">
        <f>IFERROR(__xludf.DUMMYFUNCTION("ARRAYFORMULA(IF(OR($A318="""",$A318=0),0,IF(TODAY()&gt;EOMONTH(Z$278,0),HLOOKUP(""Close"",GOOGLEFINANCE($A318,""price"",EOMONTH(Z$278,0)),2,FALSE()),(SUMIFS(Extrato!$C:$C,Extrato!$A:$A,""&lt;=""&amp;HLOOKUP(Z$278,dds!$2:$4,3,FALSE()),Extrato!$B:$B,'Cadastro e Histó"&amp;"rico'!$A318)-SUMIFS(Extrato!$H:$H,Extrato!$F:$F,""&lt;=""&amp;HLOOKUP(Z$278,dds!$2:$4,3,FALSE()),Extrato!$G:$G,'Cadastro e Histórico'!$A318))*Z155)))"),0.0)</f>
        <v>0</v>
      </c>
      <c r="AA318" s="448">
        <f>IFERROR(__xludf.DUMMYFUNCTION("ARRAYFORMULA(IF(OR($A318="""",$A318=0),0,IF(TODAY()&gt;EOMONTH(AA$278,0),HLOOKUP(""Close"",GOOGLEFINANCE($A318,""price"",EOMONTH(AA$278,0)),2,FALSE()),(SUMIFS(Extrato!$C:$C,Extrato!$A:$A,""&lt;=""&amp;HLOOKUP(AA$278,dds!$2:$4,3,FALSE()),Extrato!$B:$B,'Cadastro e Hi"&amp;"stórico'!$A318)-SUMIFS(Extrato!$H:$H,Extrato!$F:$F,""&lt;=""&amp;HLOOKUP(AA$278,dds!$2:$4,3,FALSE()),Extrato!$G:$G,'Cadastro e Histórico'!$A318))*AA155)))"),0.0)</f>
        <v>0</v>
      </c>
      <c r="AB318" s="448">
        <f>IFERROR(__xludf.DUMMYFUNCTION("ARRAYFORMULA(IF(OR($A318="""",$A318=0),0,IF(TODAY()&gt;EOMONTH(AB$278,0),HLOOKUP(""Close"",GOOGLEFINANCE($A318,""price"",EOMONTH(AB$278,0)),2,FALSE()),(SUMIFS(Extrato!$C:$C,Extrato!$A:$A,""&lt;=""&amp;HLOOKUP(AB$278,dds!$2:$4,3,FALSE()),Extrato!$B:$B,'Cadastro e Hi"&amp;"stórico'!$A318)-SUMIFS(Extrato!$H:$H,Extrato!$F:$F,""&lt;=""&amp;HLOOKUP(AB$278,dds!$2:$4,3,FALSE()),Extrato!$G:$G,'Cadastro e Histórico'!$A318))*AB155)))"),0.0)</f>
        <v>0</v>
      </c>
      <c r="AC318" s="448">
        <f>IFERROR(__xludf.DUMMYFUNCTION("ARRAYFORMULA(IF(OR($A318="""",$A318=0),0,IF(TODAY()&gt;EOMONTH(AC$278,0),HLOOKUP(""Close"",GOOGLEFINANCE($A318,""price"",EOMONTH(AC$278,0)),2,FALSE()),(SUMIFS(Extrato!$C:$C,Extrato!$A:$A,""&lt;=""&amp;HLOOKUP(AC$278,dds!$2:$4,3,FALSE()),Extrato!$B:$B,'Cadastro e Hi"&amp;"stórico'!$A318)-SUMIFS(Extrato!$H:$H,Extrato!$F:$F,""&lt;=""&amp;HLOOKUP(AC$278,dds!$2:$4,3,FALSE()),Extrato!$G:$G,'Cadastro e Histórico'!$A318))*AC155)))"),0.0)</f>
        <v>0</v>
      </c>
      <c r="AD318" s="448">
        <f>IFERROR(__xludf.DUMMYFUNCTION("ARRAYFORMULA(IF(OR($A318="""",$A318=0),0,IF(TODAY()&gt;EOMONTH(AD$278,0),HLOOKUP(""Close"",GOOGLEFINANCE($A318,""price"",EOMONTH(AD$278,0)),2,FALSE()),(SUMIFS(Extrato!$C:$C,Extrato!$A:$A,""&lt;=""&amp;HLOOKUP(AD$278,dds!$2:$4,3,FALSE()),Extrato!$B:$B,'Cadastro e Hi"&amp;"stórico'!$A318)-SUMIFS(Extrato!$H:$H,Extrato!$F:$F,""&lt;=""&amp;HLOOKUP(AD$278,dds!$2:$4,3,FALSE()),Extrato!$G:$G,'Cadastro e Histórico'!$A318))*AD155)))"),0.0)</f>
        <v>0</v>
      </c>
      <c r="AE318" s="448">
        <f>IFERROR(__xludf.DUMMYFUNCTION("ARRAYFORMULA(IF(OR($A318="""",$A318=0),0,IF(TODAY()&gt;EOMONTH(AE$278,0),HLOOKUP(""Close"",GOOGLEFINANCE($A318,""price"",EOMONTH(AE$278,0)),2,FALSE()),(SUMIFS(Extrato!$C:$C,Extrato!$A:$A,""&lt;=""&amp;HLOOKUP(AE$278,dds!$2:$4,3,FALSE()),Extrato!$B:$B,'Cadastro e Hi"&amp;"stórico'!$A318)-SUMIFS(Extrato!$H:$H,Extrato!$F:$F,""&lt;=""&amp;HLOOKUP(AE$278,dds!$2:$4,3,FALSE()),Extrato!$G:$G,'Cadastro e Histórico'!$A318))*AE155)))"),0.0)</f>
        <v>0</v>
      </c>
      <c r="AF318" s="448">
        <f>IFERROR(__xludf.DUMMYFUNCTION("ARRAYFORMULA(IF(OR($A318="""",$A318=0),0,IF(TODAY()&gt;EOMONTH(AF$278,0),HLOOKUP(""Close"",GOOGLEFINANCE($A318,""price"",EOMONTH(AF$278,0)),2,FALSE()),(SUMIFS(Extrato!$C:$C,Extrato!$A:$A,""&lt;=""&amp;HLOOKUP(AF$278,dds!$2:$4,3,FALSE()),Extrato!$B:$B,'Cadastro e Hi"&amp;"stórico'!$A318)-SUMIFS(Extrato!$H:$H,Extrato!$F:$F,""&lt;=""&amp;HLOOKUP(AF$278,dds!$2:$4,3,FALSE()),Extrato!$G:$G,'Cadastro e Histórico'!$A318))*AF155)))"),0.0)</f>
        <v>0</v>
      </c>
      <c r="AG318" s="448">
        <f>IFERROR(__xludf.DUMMYFUNCTION("ARRAYFORMULA(IF(OR($A318="""",$A318=0),0,IF(TODAY()&gt;EOMONTH(AG$278,0),HLOOKUP(""Close"",GOOGLEFINANCE($A318,""price"",EOMONTH(AG$278,0)),2,FALSE()),(SUMIFS(Extrato!$C:$C,Extrato!$A:$A,""&lt;=""&amp;HLOOKUP(AG$278,dds!$2:$4,3,FALSE()),Extrato!$B:$B,'Cadastro e Hi"&amp;"stórico'!$A318)-SUMIFS(Extrato!$H:$H,Extrato!$F:$F,""&lt;=""&amp;HLOOKUP(AG$278,dds!$2:$4,3,FALSE()),Extrato!$G:$G,'Cadastro e Histórico'!$A318))*AG155)))"),0.0)</f>
        <v>0</v>
      </c>
      <c r="AH318" s="448">
        <f>IFERROR(__xludf.DUMMYFUNCTION("ARRAYFORMULA(IF(OR($A318="""",$A318=0),0,IF(TODAY()&gt;EOMONTH(AH$278,0),HLOOKUP(""Close"",GOOGLEFINANCE($A318,""price"",EOMONTH(AH$278,0)),2,FALSE()),(SUMIFS(Extrato!$C:$C,Extrato!$A:$A,""&lt;=""&amp;HLOOKUP(AH$278,dds!$2:$4,3,FALSE()),Extrato!$B:$B,'Cadastro e Hi"&amp;"stórico'!$A318)-SUMIFS(Extrato!$H:$H,Extrato!$F:$F,""&lt;=""&amp;HLOOKUP(AH$278,dds!$2:$4,3,FALSE()),Extrato!$G:$G,'Cadastro e Histórico'!$A318))*AH155)))"),0.0)</f>
        <v>0</v>
      </c>
      <c r="AI318" s="448">
        <f>IFERROR(__xludf.DUMMYFUNCTION("ARRAYFORMULA(IF(OR($A318="""",$A318=0),0,IF(TODAY()&gt;EOMONTH(AI$278,0),HLOOKUP(""Close"",GOOGLEFINANCE($A318,""price"",EOMONTH(AI$278,0)),2,FALSE()),(SUMIFS(Extrato!$C:$C,Extrato!$A:$A,""&lt;=""&amp;HLOOKUP(AI$278,dds!$2:$4,3,FALSE()),Extrato!$B:$B,'Cadastro e Hi"&amp;"stórico'!$A318)-SUMIFS(Extrato!$H:$H,Extrato!$F:$F,""&lt;=""&amp;HLOOKUP(AI$278,dds!$2:$4,3,FALSE()),Extrato!$G:$G,'Cadastro e Histórico'!$A318))*AI155)))"),0.0)</f>
        <v>0</v>
      </c>
      <c r="AJ318" s="448">
        <f>IFERROR(__xludf.DUMMYFUNCTION("ARRAYFORMULA(IF(OR($A318="""",$A318=0),0,IF(TODAY()&gt;EOMONTH(AJ$278,0),HLOOKUP(""Close"",GOOGLEFINANCE($A318,""price"",EOMONTH(AJ$278,0)),2,FALSE()),(SUMIFS(Extrato!$C:$C,Extrato!$A:$A,""&lt;=""&amp;HLOOKUP(AJ$278,dds!$2:$4,3,FALSE()),Extrato!$B:$B,'Cadastro e Hi"&amp;"stórico'!$A318)-SUMIFS(Extrato!$H:$H,Extrato!$F:$F,""&lt;=""&amp;HLOOKUP(AJ$278,dds!$2:$4,3,FALSE()),Extrato!$G:$G,'Cadastro e Histórico'!$A318))*AJ155)))"),0.0)</f>
        <v>0</v>
      </c>
      <c r="AK318" s="448">
        <f>IFERROR(__xludf.DUMMYFUNCTION("ARRAYFORMULA(IF(OR($A318="""",$A318=0),0,IF(TODAY()&gt;EOMONTH(AK$278,0),HLOOKUP(""Close"",GOOGLEFINANCE($A318,""price"",EOMONTH(AK$278,0)),2,FALSE()),(SUMIFS(Extrato!$C:$C,Extrato!$A:$A,""&lt;=""&amp;HLOOKUP(AK$278,dds!$2:$4,3,FALSE()),Extrato!$B:$B,'Cadastro e Hi"&amp;"stórico'!$A318)-SUMIFS(Extrato!$H:$H,Extrato!$F:$F,""&lt;=""&amp;HLOOKUP(AK$278,dds!$2:$4,3,FALSE()),Extrato!$G:$G,'Cadastro e Histórico'!$A318))*AK155)))"),0.0)</f>
        <v>0</v>
      </c>
      <c r="AL318" s="448">
        <f>IFERROR(__xludf.DUMMYFUNCTION("ARRAYFORMULA(IF(OR($A318="""",$A318=0),0,IF(TODAY()&gt;EOMONTH(AL$278,0),HLOOKUP(""Close"",GOOGLEFINANCE($A318,""price"",EOMONTH(AL$278,0)),2,FALSE()),(SUMIFS(Extrato!$C:$C,Extrato!$A:$A,""&lt;=""&amp;HLOOKUP(AL$278,dds!$2:$4,3,FALSE()),Extrato!$B:$B,'Cadastro e Hi"&amp;"stórico'!$A318)-SUMIFS(Extrato!$H:$H,Extrato!$F:$F,""&lt;=""&amp;HLOOKUP(AL$278,dds!$2:$4,3,FALSE()),Extrato!$G:$G,'Cadastro e Histórico'!$A318))*AL155)))"),0.0)</f>
        <v>0</v>
      </c>
      <c r="AM318" s="448">
        <f>IFERROR(__xludf.DUMMYFUNCTION("ARRAYFORMULA(IF(OR($A318="""",$A318=0),0,IF(TODAY()&gt;EOMONTH(AM$278,0),HLOOKUP(""Close"",GOOGLEFINANCE($A318,""price"",EOMONTH(AM$278,0)),2,FALSE()),(SUMIFS(Extrato!$C:$C,Extrato!$A:$A,""&lt;=""&amp;HLOOKUP(AM$278,dds!$2:$4,3,FALSE()),Extrato!$B:$B,'Cadastro e Hi"&amp;"stórico'!$A318)-SUMIFS(Extrato!$H:$H,Extrato!$F:$F,""&lt;=""&amp;HLOOKUP(AM$278,dds!$2:$4,3,FALSE()),Extrato!$G:$G,'Cadastro e Histórico'!$A318))*AM155)))"),0.0)</f>
        <v>0</v>
      </c>
      <c r="AN318" s="448">
        <f>IFERROR(__xludf.DUMMYFUNCTION("ARRAYFORMULA(IF(OR($A318="""",$A318=0),0,IF(TODAY()&gt;EOMONTH(AN$278,0),HLOOKUP(""Close"",GOOGLEFINANCE($A318,""price"",EOMONTH(AN$278,0)),2,FALSE()),(SUMIFS(Extrato!$C:$C,Extrato!$A:$A,""&lt;=""&amp;HLOOKUP(AN$278,dds!$2:$4,3,FALSE()),Extrato!$B:$B,'Cadastro e Hi"&amp;"stórico'!$A318)-SUMIFS(Extrato!$H:$H,Extrato!$F:$F,""&lt;=""&amp;HLOOKUP(AN$278,dds!$2:$4,3,FALSE()),Extrato!$G:$G,'Cadastro e Histórico'!$A318))*AN155)))"),0.0)</f>
        <v>0</v>
      </c>
      <c r="AO318" s="448">
        <f>IFERROR(__xludf.DUMMYFUNCTION("ARRAYFORMULA(IF(OR($A318="""",$A318=0),0,IF(TODAY()&gt;EOMONTH(AO$278,0),HLOOKUP(""Close"",GOOGLEFINANCE($A318,""price"",EOMONTH(AO$278,0)),2,FALSE()),(SUMIFS(Extrato!$C:$C,Extrato!$A:$A,""&lt;=""&amp;HLOOKUP(AO$278,dds!$2:$4,3,FALSE()),Extrato!$B:$B,'Cadastro e Hi"&amp;"stórico'!$A318)-SUMIFS(Extrato!$H:$H,Extrato!$F:$F,""&lt;=""&amp;HLOOKUP(AO$278,dds!$2:$4,3,FALSE()),Extrato!$G:$G,'Cadastro e Histórico'!$A318))*AO155)))"),0.0)</f>
        <v>0</v>
      </c>
      <c r="AP318" s="448">
        <f>IFERROR(__xludf.DUMMYFUNCTION("ARRAYFORMULA(IF(OR($A318="""",$A318=0),0,IF(TODAY()&gt;EOMONTH(AP$278,0),HLOOKUP(""Close"",GOOGLEFINANCE($A318,""price"",EOMONTH(AP$278,0)),2,FALSE()),(SUMIFS(Extrato!$C:$C,Extrato!$A:$A,""&lt;=""&amp;HLOOKUP(AP$278,dds!$2:$4,3,FALSE()),Extrato!$B:$B,'Cadastro e Hi"&amp;"stórico'!$A318)-SUMIFS(Extrato!$H:$H,Extrato!$F:$F,""&lt;=""&amp;HLOOKUP(AP$278,dds!$2:$4,3,FALSE()),Extrato!$G:$G,'Cadastro e Histórico'!$A318))*AP155)))"),0.0)</f>
        <v>0</v>
      </c>
      <c r="AQ318" s="448">
        <f>IFERROR(__xludf.DUMMYFUNCTION("ARRAYFORMULA(IF(OR($A318="""",$A318=0),0,IF(TODAY()&gt;EOMONTH(AQ$278,0),HLOOKUP(""Close"",GOOGLEFINANCE($A318,""price"",EOMONTH(AQ$278,0)),2,FALSE()),(SUMIFS(Extrato!$C:$C,Extrato!$A:$A,""&lt;=""&amp;HLOOKUP(AQ$278,dds!$2:$4,3,FALSE()),Extrato!$B:$B,'Cadastro e Hi"&amp;"stórico'!$A318)-SUMIFS(Extrato!$H:$H,Extrato!$F:$F,""&lt;=""&amp;HLOOKUP(AQ$278,dds!$2:$4,3,FALSE()),Extrato!$G:$G,'Cadastro e Histórico'!$A318))*AQ155)))"),0.0)</f>
        <v>0</v>
      </c>
      <c r="AR318" s="448">
        <f>IFERROR(__xludf.DUMMYFUNCTION("ARRAYFORMULA(IF(OR($A318="""",$A318=0),0,IF(TODAY()&gt;EOMONTH(AR$278,0),HLOOKUP(""Close"",GOOGLEFINANCE($A318,""price"",EOMONTH(AR$278,0)),2,FALSE()),(SUMIFS(Extrato!$C:$C,Extrato!$A:$A,""&lt;=""&amp;HLOOKUP(AR$278,dds!$2:$4,3,FALSE()),Extrato!$B:$B,'Cadastro e Hi"&amp;"stórico'!$A318)-SUMIFS(Extrato!$H:$H,Extrato!$F:$F,""&lt;=""&amp;HLOOKUP(AR$278,dds!$2:$4,3,FALSE()),Extrato!$G:$G,'Cadastro e Histórico'!$A318))*AR155)))"),0.0)</f>
        <v>0</v>
      </c>
      <c r="AS318" s="448">
        <f>IFERROR(__xludf.DUMMYFUNCTION("ARRAYFORMULA(IF(OR($A318="""",$A318=0),0,IF(TODAY()&gt;EOMONTH(AS$278,0),HLOOKUP(""Close"",GOOGLEFINANCE($A318,""price"",EOMONTH(AS$278,0)),2,FALSE()),(SUMIFS(Extrato!$C:$C,Extrato!$A:$A,""&lt;=""&amp;HLOOKUP(AS$278,dds!$2:$4,3,FALSE()),Extrato!$B:$B,'Cadastro e Hi"&amp;"stórico'!$A318)-SUMIFS(Extrato!$H:$H,Extrato!$F:$F,""&lt;=""&amp;HLOOKUP(AS$278,dds!$2:$4,3,FALSE()),Extrato!$G:$G,'Cadastro e Histórico'!$A318))*AS155)))"),0.0)</f>
        <v>0</v>
      </c>
      <c r="AT318" s="448">
        <f>IFERROR(__xludf.DUMMYFUNCTION("ARRAYFORMULA(IF(OR($A318="""",$A318=0),0,IF(TODAY()&gt;EOMONTH(AT$278,0),HLOOKUP(""Close"",GOOGLEFINANCE($A318,""price"",EOMONTH(AT$278,0)),2,FALSE()),(SUMIFS(Extrato!$C:$C,Extrato!$A:$A,""&lt;=""&amp;HLOOKUP(AT$278,dds!$2:$4,3,FALSE()),Extrato!$B:$B,'Cadastro e Hi"&amp;"stórico'!$A318)-SUMIFS(Extrato!$H:$H,Extrato!$F:$F,""&lt;=""&amp;HLOOKUP(AT$278,dds!$2:$4,3,FALSE()),Extrato!$G:$G,'Cadastro e Histórico'!$A318))*AT155)))"),0.0)</f>
        <v>0</v>
      </c>
      <c r="AU318" s="448">
        <f>IFERROR(__xludf.DUMMYFUNCTION("ARRAYFORMULA(IF(OR($A318="""",$A318=0),0,IF(TODAY()&gt;EOMONTH(AU$278,0),HLOOKUP(""Close"",GOOGLEFINANCE($A318,""price"",EOMONTH(AU$278,0)),2,FALSE()),(SUMIFS(Extrato!$C:$C,Extrato!$A:$A,""&lt;=""&amp;HLOOKUP(AU$278,dds!$2:$4,3,FALSE()),Extrato!$B:$B,'Cadastro e Hi"&amp;"stórico'!$A318)-SUMIFS(Extrato!$H:$H,Extrato!$F:$F,""&lt;=""&amp;HLOOKUP(AU$278,dds!$2:$4,3,FALSE()),Extrato!$G:$G,'Cadastro e Histórico'!$A318))*AU155)))"),0.0)</f>
        <v>0</v>
      </c>
      <c r="AV318" s="448">
        <f>IFERROR(__xludf.DUMMYFUNCTION("ARRAYFORMULA(IF(OR($A318="""",$A318=0),0,IF(TODAY()&gt;EOMONTH(AV$278,0),HLOOKUP(""Close"",GOOGLEFINANCE($A318,""price"",EOMONTH(AV$278,0)),2,FALSE()),(SUMIFS(Extrato!$C:$C,Extrato!$A:$A,""&lt;=""&amp;HLOOKUP(AV$278,dds!$2:$4,3,FALSE()),Extrato!$B:$B,'Cadastro e Hi"&amp;"stórico'!$A318)-SUMIFS(Extrato!$H:$H,Extrato!$F:$F,""&lt;=""&amp;HLOOKUP(AV$278,dds!$2:$4,3,FALSE()),Extrato!$G:$G,'Cadastro e Histórico'!$A318))*AV155)))"),0.0)</f>
        <v>0</v>
      </c>
      <c r="AW318" s="448">
        <f>IFERROR(__xludf.DUMMYFUNCTION("ARRAYFORMULA(IF(OR($A318="""",$A318=0),0,IF(TODAY()&gt;EOMONTH(AW$278,0),HLOOKUP(""Close"",GOOGLEFINANCE($A318,""price"",EOMONTH(AW$278,0)),2,FALSE()),(SUMIFS(Extrato!$C:$C,Extrato!$A:$A,""&lt;=""&amp;HLOOKUP(AW$278,dds!$2:$4,3,FALSE()),Extrato!$B:$B,'Cadastro e Hi"&amp;"stórico'!$A318)-SUMIFS(Extrato!$H:$H,Extrato!$F:$F,""&lt;=""&amp;HLOOKUP(AW$278,dds!$2:$4,3,FALSE()),Extrato!$G:$G,'Cadastro e Histórico'!$A318))*AW155)))"),0.0)</f>
        <v>0</v>
      </c>
      <c r="AX318" s="448">
        <f>IFERROR(__xludf.DUMMYFUNCTION("ARRAYFORMULA(IF(OR($A318="""",$A318=0),0,IF(TODAY()&gt;EOMONTH(AX$278,0),HLOOKUP(""Close"",GOOGLEFINANCE($A318,""price"",EOMONTH(AX$278,0)),2,FALSE()),(SUMIFS(Extrato!$C:$C,Extrato!$A:$A,""&lt;=""&amp;HLOOKUP(AX$278,dds!$2:$4,3,FALSE()),Extrato!$B:$B,'Cadastro e Hi"&amp;"stórico'!$A318)-SUMIFS(Extrato!$H:$H,Extrato!$F:$F,""&lt;=""&amp;HLOOKUP(AX$278,dds!$2:$4,3,FALSE()),Extrato!$G:$G,'Cadastro e Histórico'!$A318))*AX155)))"),0.0)</f>
        <v>0</v>
      </c>
      <c r="AY318" s="448">
        <f>IFERROR(__xludf.DUMMYFUNCTION("ARRAYFORMULA(IF(OR($A318="""",$A318=0),0,IF(TODAY()&gt;EOMONTH(AY$278,0),HLOOKUP(""Close"",GOOGLEFINANCE($A318,""price"",EOMONTH(AY$278,0)),2,FALSE()),(SUMIFS(Extrato!$C:$C,Extrato!$A:$A,""&lt;=""&amp;HLOOKUP(AY$278,dds!$2:$4,3,FALSE()),Extrato!$B:$B,'Cadastro e Hi"&amp;"stórico'!$A318)-SUMIFS(Extrato!$H:$H,Extrato!$F:$F,""&lt;=""&amp;HLOOKUP(AY$278,dds!$2:$4,3,FALSE()),Extrato!$G:$G,'Cadastro e Histórico'!$A318))*AY155)))"),0.0)</f>
        <v>0</v>
      </c>
      <c r="AZ318" s="448">
        <f>IFERROR(__xludf.DUMMYFUNCTION("ARRAYFORMULA(IF(OR($A318="""",$A318=0),0,IF(TODAY()&gt;EOMONTH(AZ$278,0),HLOOKUP(""Close"",GOOGLEFINANCE($A318,""price"",EOMONTH(AZ$278,0)),2,FALSE()),(SUMIFS(Extrato!$C:$C,Extrato!$A:$A,""&lt;=""&amp;HLOOKUP(AZ$278,dds!$2:$4,3,FALSE()),Extrato!$B:$B,'Cadastro e Hi"&amp;"stórico'!$A318)-SUMIFS(Extrato!$H:$H,Extrato!$F:$F,""&lt;=""&amp;HLOOKUP(AZ$278,dds!$2:$4,3,FALSE()),Extrato!$G:$G,'Cadastro e Histórico'!$A318))*AZ155)))"),0.0)</f>
        <v>0</v>
      </c>
      <c r="BA318" s="448">
        <f>IFERROR(__xludf.DUMMYFUNCTION("ARRAYFORMULA(IF(OR($A318="""",$A318=0),0,IF(TODAY()&gt;EOMONTH(BA$278,0),HLOOKUP(""Close"",GOOGLEFINANCE($A318,""price"",EOMONTH(BA$278,0)),2,FALSE()),(SUMIFS(Extrato!$C:$C,Extrato!$A:$A,""&lt;=""&amp;HLOOKUP(BA$278,dds!$2:$4,3,FALSE()),Extrato!$B:$B,'Cadastro e Hi"&amp;"stórico'!$A318)-SUMIFS(Extrato!$H:$H,Extrato!$F:$F,""&lt;=""&amp;HLOOKUP(BA$278,dds!$2:$4,3,FALSE()),Extrato!$G:$G,'Cadastro e Histórico'!$A318))*BA155)))"),0.0)</f>
        <v>0</v>
      </c>
      <c r="BB318" s="448">
        <f>IFERROR(__xludf.DUMMYFUNCTION("ARRAYFORMULA(IF(OR($A318="""",$A318=0),0,IF(TODAY()&gt;EOMONTH(BB$278,0),HLOOKUP(""Close"",GOOGLEFINANCE($A318,""price"",EOMONTH(BB$278,0)),2,FALSE()),(SUMIFS(Extrato!$C:$C,Extrato!$A:$A,""&lt;=""&amp;HLOOKUP(BB$278,dds!$2:$4,3,FALSE()),Extrato!$B:$B,'Cadastro e Hi"&amp;"stórico'!$A318)-SUMIFS(Extrato!$H:$H,Extrato!$F:$F,""&lt;=""&amp;HLOOKUP(BB$278,dds!$2:$4,3,FALSE()),Extrato!$G:$G,'Cadastro e Histórico'!$A318))*BB155)))"),0.0)</f>
        <v>0</v>
      </c>
      <c r="BC318" s="448">
        <f>IFERROR(__xludf.DUMMYFUNCTION("ARRAYFORMULA(IF(OR($A318="""",$A318=0),0,IF(TODAY()&gt;EOMONTH(BC$278,0),HLOOKUP(""Close"",GOOGLEFINANCE($A318,""price"",EOMONTH(BC$278,0)),2,FALSE()),(SUMIFS(Extrato!$C:$C,Extrato!$A:$A,""&lt;=""&amp;HLOOKUP(BC$278,dds!$2:$4,3,FALSE()),Extrato!$B:$B,'Cadastro e Hi"&amp;"stórico'!$A318)-SUMIFS(Extrato!$H:$H,Extrato!$F:$F,""&lt;=""&amp;HLOOKUP(BC$278,dds!$2:$4,3,FALSE()),Extrato!$G:$G,'Cadastro e Histórico'!$A318))*BC155)))"),0.0)</f>
        <v>0</v>
      </c>
      <c r="BD318" s="448">
        <f>IFERROR(__xludf.DUMMYFUNCTION("ARRAYFORMULA(IF(OR($A318="""",$A318=0),0,IF(TODAY()&gt;EOMONTH(BD$278,0),HLOOKUP(""Close"",GOOGLEFINANCE($A318,""price"",EOMONTH(BD$278,0)),2,FALSE()),(SUMIFS(Extrato!$C:$C,Extrato!$A:$A,""&lt;=""&amp;HLOOKUP(BD$278,dds!$2:$4,3,FALSE()),Extrato!$B:$B,'Cadastro e Hi"&amp;"stórico'!$A318)-SUMIFS(Extrato!$H:$H,Extrato!$F:$F,""&lt;=""&amp;HLOOKUP(BD$278,dds!$2:$4,3,FALSE()),Extrato!$G:$G,'Cadastro e Histórico'!$A318))*BD155)))"),0.0)</f>
        <v>0</v>
      </c>
      <c r="BE318" s="448">
        <f>IFERROR(__xludf.DUMMYFUNCTION("ARRAYFORMULA(IF(OR($A318="""",$A318=0),0,IF(TODAY()&gt;EOMONTH(BE$278,0),HLOOKUP(""Close"",GOOGLEFINANCE($A318,""price"",EOMONTH(BE$278,0)),2,FALSE()),(SUMIFS(Extrato!$C:$C,Extrato!$A:$A,""&lt;=""&amp;HLOOKUP(BE$278,dds!$2:$4,3,FALSE()),Extrato!$B:$B,'Cadastro e Hi"&amp;"stórico'!$A318)-SUMIFS(Extrato!$H:$H,Extrato!$F:$F,""&lt;=""&amp;HLOOKUP(BE$278,dds!$2:$4,3,FALSE()),Extrato!$G:$G,'Cadastro e Histórico'!$A318))*BE155)))"),0.0)</f>
        <v>0</v>
      </c>
      <c r="BF318" s="448">
        <f>IFERROR(__xludf.DUMMYFUNCTION("ARRAYFORMULA(IF(OR($A318="""",$A318=0),0,IF(TODAY()&gt;EOMONTH(BF$278,0),HLOOKUP(""Close"",GOOGLEFINANCE($A318,""price"",EOMONTH(BF$278,0)),2,FALSE()),(SUMIFS(Extrato!$C:$C,Extrato!$A:$A,""&lt;=""&amp;HLOOKUP(BF$278,dds!$2:$4,3,FALSE()),Extrato!$B:$B,'Cadastro e Hi"&amp;"stórico'!$A318)-SUMIFS(Extrato!$H:$H,Extrato!$F:$F,""&lt;=""&amp;HLOOKUP(BF$278,dds!$2:$4,3,FALSE()),Extrato!$G:$G,'Cadastro e Histórico'!$A318))*BF155)))"),0.0)</f>
        <v>0</v>
      </c>
      <c r="BG318" s="448">
        <f>IFERROR(__xludf.DUMMYFUNCTION("ARRAYFORMULA(IF(OR($A318="""",$A318=0),0,IF(TODAY()&gt;EOMONTH(BG$278,0),HLOOKUP(""Close"",GOOGLEFINANCE($A318,""price"",EOMONTH(BG$278,0)),2,FALSE()),(SUMIFS(Extrato!$C:$C,Extrato!$A:$A,""&lt;=""&amp;HLOOKUP(BG$278,dds!$2:$4,3,FALSE()),Extrato!$B:$B,'Cadastro e Hi"&amp;"stórico'!$A318)-SUMIFS(Extrato!$H:$H,Extrato!$F:$F,""&lt;=""&amp;HLOOKUP(BG$278,dds!$2:$4,3,FALSE()),Extrato!$G:$G,'Cadastro e Histórico'!$A318))*BG155)))"),0.0)</f>
        <v>0</v>
      </c>
      <c r="BH318" s="448">
        <f>IFERROR(__xludf.DUMMYFUNCTION("ARRAYFORMULA(IF(OR($A318="""",$A318=0),0,IF(TODAY()&gt;EOMONTH(BH$278,0),HLOOKUP(""Close"",GOOGLEFINANCE($A318,""price"",EOMONTH(BH$278,0)),2,FALSE()),(SUMIFS(Extrato!$C:$C,Extrato!$A:$A,""&lt;=""&amp;HLOOKUP(BH$278,dds!$2:$4,3,FALSE()),Extrato!$B:$B,'Cadastro e Hi"&amp;"stórico'!$A318)-SUMIFS(Extrato!$H:$H,Extrato!$F:$F,""&lt;=""&amp;HLOOKUP(BH$278,dds!$2:$4,3,FALSE()),Extrato!$G:$G,'Cadastro e Histórico'!$A318))*BH155)))"),0.0)</f>
        <v>0</v>
      </c>
      <c r="BI318" s="448">
        <f>IFERROR(__xludf.DUMMYFUNCTION("ARRAYFORMULA(IF(OR($A318="""",$A318=0),0,IF(TODAY()&gt;EOMONTH(BI$278,0),HLOOKUP(""Close"",GOOGLEFINANCE($A318,""price"",EOMONTH(BI$278,0)),2,FALSE()),(SUMIFS(Extrato!$C:$C,Extrato!$A:$A,""&lt;=""&amp;HLOOKUP(BI$278,dds!$2:$4,3,FALSE()),Extrato!$B:$B,'Cadastro e Hi"&amp;"stórico'!$A318)-SUMIFS(Extrato!$H:$H,Extrato!$F:$F,""&lt;=""&amp;HLOOKUP(BI$278,dds!$2:$4,3,FALSE()),Extrato!$G:$G,'Cadastro e Histórico'!$A318))*BI155)))"),0.0)</f>
        <v>0</v>
      </c>
      <c r="BJ318" s="448">
        <f>IFERROR(__xludf.DUMMYFUNCTION("ARRAYFORMULA(IF(OR($A318="""",$A318=0),0,IF(TODAY()&gt;EOMONTH(BJ$278,0),HLOOKUP(""Close"",GOOGLEFINANCE($A318,""price"",EOMONTH(BJ$278,0)),2,FALSE()),(SUMIFS(Extrato!$C:$C,Extrato!$A:$A,""&lt;=""&amp;HLOOKUP(BJ$278,dds!$2:$4,3,FALSE()),Extrato!$B:$B,'Cadastro e Hi"&amp;"stórico'!$A318)-SUMIFS(Extrato!$H:$H,Extrato!$F:$F,""&lt;=""&amp;HLOOKUP(BJ$278,dds!$2:$4,3,FALSE()),Extrato!$G:$G,'Cadastro e Histórico'!$A318))*BJ155)))"),0.0)</f>
        <v>0</v>
      </c>
      <c r="BK318" s="448">
        <f>IFERROR(__xludf.DUMMYFUNCTION("ARRAYFORMULA(IF(OR($A318="""",$A318=0),0,IF(TODAY()&gt;EOMONTH(BK$278,0),HLOOKUP(""Close"",GOOGLEFINANCE($A318,""price"",EOMONTH(BK$278,0)),2,FALSE()),(SUMIFS(Extrato!$C:$C,Extrato!$A:$A,""&lt;=""&amp;HLOOKUP(BK$278,dds!$2:$4,3,FALSE()),Extrato!$B:$B,'Cadastro e Hi"&amp;"stórico'!$A318)-SUMIFS(Extrato!$H:$H,Extrato!$F:$F,""&lt;=""&amp;HLOOKUP(BK$278,dds!$2:$4,3,FALSE()),Extrato!$G:$G,'Cadastro e Histórico'!$A318))*BK155)))"),0.0)</f>
        <v>0</v>
      </c>
      <c r="BL318" s="448">
        <f>IFERROR(__xludf.DUMMYFUNCTION("ARRAYFORMULA(IF(OR($A318="""",$A318=0),0,IF(TODAY()&gt;EOMONTH(BL$278,0),HLOOKUP(""Close"",GOOGLEFINANCE($A318,""price"",EOMONTH(BL$278,0)),2,FALSE()),(SUMIFS(Extrato!$C:$C,Extrato!$A:$A,""&lt;=""&amp;HLOOKUP(BL$278,dds!$2:$4,3,FALSE()),Extrato!$B:$B,'Cadastro e Hi"&amp;"stórico'!$A318)-SUMIFS(Extrato!$H:$H,Extrato!$F:$F,""&lt;=""&amp;HLOOKUP(BL$278,dds!$2:$4,3,FALSE()),Extrato!$G:$G,'Cadastro e Histórico'!$A318))*BL155)))"),0.0)</f>
        <v>0</v>
      </c>
    </row>
    <row r="319" ht="14.25" customHeight="1">
      <c r="A319" s="450"/>
      <c r="B319" s="450"/>
      <c r="C319" s="440" t="str">
        <f t="shared" si="5"/>
        <v/>
      </c>
      <c r="D319" s="450"/>
      <c r="E319" s="448">
        <f>IFERROR(__xludf.DUMMYFUNCTION("ARRAYFORMULA(IF(OR($A319="""",$A319=0),0,IF(TODAY()&gt;EOMONTH(E$278,0),HLOOKUP(""Close"",GOOGLEFINANCE($A319,""price"",EOMONTH(E$278,0)),2,FALSE()),(SUMIFS(Extrato!$C:$C,Extrato!$A:$A,""&lt;=""&amp;HLOOKUP(E$278,dds!$2:$4,3,FALSE()),Extrato!$B:$B,'Cadastro e Histó"&amp;"rico'!$A319)-SUMIFS(Extrato!$H:$H,Extrato!$F:$F,""&lt;=""&amp;HLOOKUP(E$278,dds!$2:$4,3,FALSE()),Extrato!$G:$G,'Cadastro e Histórico'!$A319))*E156)))"),0.0)</f>
        <v>0</v>
      </c>
      <c r="F319" s="448">
        <f>IFERROR(__xludf.DUMMYFUNCTION("ARRAYFORMULA(IF(OR($A319="""",$A319=0),0,IF(TODAY()&gt;EOMONTH(F$278,0),HLOOKUP(""Close"",GOOGLEFINANCE($A319,""price"",EOMONTH(F$278,0)),2,FALSE()),(SUMIFS(Extrato!$C:$C,Extrato!$A:$A,""&lt;=""&amp;HLOOKUP(F$278,dds!$2:$4,3,FALSE()),Extrato!$B:$B,'Cadastro e Histó"&amp;"rico'!$A319)-SUMIFS(Extrato!$H:$H,Extrato!$F:$F,""&lt;=""&amp;HLOOKUP(F$278,dds!$2:$4,3,FALSE()),Extrato!$G:$G,'Cadastro e Histórico'!$A319))*F156)))"),0.0)</f>
        <v>0</v>
      </c>
      <c r="G319" s="448">
        <f>IFERROR(__xludf.DUMMYFUNCTION("ARRAYFORMULA(IF(OR($A319="""",$A319=0),0,IF(TODAY()&gt;EOMONTH(G$278,0),HLOOKUP(""Close"",GOOGLEFINANCE($A319,""price"",EOMONTH(G$278,0)),2,FALSE()),(SUMIFS(Extrato!$C:$C,Extrato!$A:$A,""&lt;=""&amp;HLOOKUP(G$278,dds!$2:$4,3,FALSE()),Extrato!$B:$B,'Cadastro e Histó"&amp;"rico'!$A319)-SUMIFS(Extrato!$H:$H,Extrato!$F:$F,""&lt;=""&amp;HLOOKUP(G$278,dds!$2:$4,3,FALSE()),Extrato!$G:$G,'Cadastro e Histórico'!$A319))*G156)))"),0.0)</f>
        <v>0</v>
      </c>
      <c r="H319" s="448">
        <f>IFERROR(__xludf.DUMMYFUNCTION("ARRAYFORMULA(IF(OR($A319="""",$A319=0),0,IF(TODAY()&gt;EOMONTH(H$278,0),HLOOKUP(""Close"",GOOGLEFINANCE($A319,""price"",EOMONTH(H$278,0)),2,FALSE()),(SUMIFS(Extrato!$C:$C,Extrato!$A:$A,""&lt;=""&amp;HLOOKUP(H$278,dds!$2:$4,3,FALSE()),Extrato!$B:$B,'Cadastro e Histó"&amp;"rico'!$A319)-SUMIFS(Extrato!$H:$H,Extrato!$F:$F,""&lt;=""&amp;HLOOKUP(H$278,dds!$2:$4,3,FALSE()),Extrato!$G:$G,'Cadastro e Histórico'!$A319))*H156)))"),0.0)</f>
        <v>0</v>
      </c>
      <c r="I319" s="448">
        <f>IFERROR(__xludf.DUMMYFUNCTION("ARRAYFORMULA(IF(OR($A319="""",$A319=0),0,IF(TODAY()&gt;EOMONTH(I$278,0),HLOOKUP(""Close"",GOOGLEFINANCE($A319,""price"",EOMONTH(I$278,0)),2,FALSE()),(SUMIFS(Extrato!$C:$C,Extrato!$A:$A,""&lt;=""&amp;HLOOKUP(I$278,dds!$2:$4,3,FALSE()),Extrato!$B:$B,'Cadastro e Histó"&amp;"rico'!$A319)-SUMIFS(Extrato!$H:$H,Extrato!$F:$F,""&lt;=""&amp;HLOOKUP(I$278,dds!$2:$4,3,FALSE()),Extrato!$G:$G,'Cadastro e Histórico'!$A319))*I156)))"),0.0)</f>
        <v>0</v>
      </c>
      <c r="J319" s="448">
        <f>IFERROR(__xludf.DUMMYFUNCTION("ARRAYFORMULA(IF(OR($A319="""",$A319=0),0,IF(TODAY()&gt;EOMONTH(J$278,0),HLOOKUP(""Close"",GOOGLEFINANCE($A319,""price"",EOMONTH(J$278,0)),2,FALSE()),(SUMIFS(Extrato!$C:$C,Extrato!$A:$A,""&lt;=""&amp;HLOOKUP(J$278,dds!$2:$4,3,FALSE()),Extrato!$B:$B,'Cadastro e Histó"&amp;"rico'!$A319)-SUMIFS(Extrato!$H:$H,Extrato!$F:$F,""&lt;=""&amp;HLOOKUP(J$278,dds!$2:$4,3,FALSE()),Extrato!$G:$G,'Cadastro e Histórico'!$A319))*J156)))"),0.0)</f>
        <v>0</v>
      </c>
      <c r="K319" s="448">
        <f>IFERROR(__xludf.DUMMYFUNCTION("ARRAYFORMULA(IF(OR($A319="""",$A319=0),0,IF(TODAY()&gt;EOMONTH(K$278,0),HLOOKUP(""Close"",GOOGLEFINANCE($A319,""price"",EOMONTH(K$278,0)),2,FALSE()),(SUMIFS(Extrato!$C:$C,Extrato!$A:$A,""&lt;=""&amp;HLOOKUP(K$278,dds!$2:$4,3,FALSE()),Extrato!$B:$B,'Cadastro e Histó"&amp;"rico'!$A319)-SUMIFS(Extrato!$H:$H,Extrato!$F:$F,""&lt;=""&amp;HLOOKUP(K$278,dds!$2:$4,3,FALSE()),Extrato!$G:$G,'Cadastro e Histórico'!$A319))*K156)))"),0.0)</f>
        <v>0</v>
      </c>
      <c r="L319" s="448">
        <f>IFERROR(__xludf.DUMMYFUNCTION("ARRAYFORMULA(IF(OR($A319="""",$A319=0),0,IF(TODAY()&gt;EOMONTH(L$278,0),HLOOKUP(""Close"",GOOGLEFINANCE($A319,""price"",EOMONTH(L$278,0)),2,FALSE()),(SUMIFS(Extrato!$C:$C,Extrato!$A:$A,""&lt;=""&amp;HLOOKUP(L$278,dds!$2:$4,3,FALSE()),Extrato!$B:$B,'Cadastro e Histó"&amp;"rico'!$A319)-SUMIFS(Extrato!$H:$H,Extrato!$F:$F,""&lt;=""&amp;HLOOKUP(L$278,dds!$2:$4,3,FALSE()),Extrato!$G:$G,'Cadastro e Histórico'!$A319))*L156)))"),0.0)</f>
        <v>0</v>
      </c>
      <c r="M319" s="448">
        <f>IFERROR(__xludf.DUMMYFUNCTION("ARRAYFORMULA(IF(OR($A319="""",$A319=0),0,IF(TODAY()&gt;EOMONTH(M$278,0),HLOOKUP(""Close"",GOOGLEFINANCE($A319,""price"",EOMONTH(M$278,0)),2,FALSE()),(SUMIFS(Extrato!$C:$C,Extrato!$A:$A,""&lt;=""&amp;HLOOKUP(M$278,dds!$2:$4,3,FALSE()),Extrato!$B:$B,'Cadastro e Histó"&amp;"rico'!$A319)-SUMIFS(Extrato!$H:$H,Extrato!$F:$F,""&lt;=""&amp;HLOOKUP(M$278,dds!$2:$4,3,FALSE()),Extrato!$G:$G,'Cadastro e Histórico'!$A319))*M156)))"),0.0)</f>
        <v>0</v>
      </c>
      <c r="N319" s="448">
        <f>IFERROR(__xludf.DUMMYFUNCTION("ARRAYFORMULA(IF(OR($A319="""",$A319=0),0,IF(TODAY()&gt;EOMONTH(N$278,0),HLOOKUP(""Close"",GOOGLEFINANCE($A319,""price"",EOMONTH(N$278,0)),2,FALSE()),(SUMIFS(Extrato!$C:$C,Extrato!$A:$A,""&lt;=""&amp;HLOOKUP(N$278,dds!$2:$4,3,FALSE()),Extrato!$B:$B,'Cadastro e Histó"&amp;"rico'!$A319)-SUMIFS(Extrato!$H:$H,Extrato!$F:$F,""&lt;=""&amp;HLOOKUP(N$278,dds!$2:$4,3,FALSE()),Extrato!$G:$G,'Cadastro e Histórico'!$A319))*N156)))"),0.0)</f>
        <v>0</v>
      </c>
      <c r="O319" s="448">
        <f>IFERROR(__xludf.DUMMYFUNCTION("ARRAYFORMULA(IF(OR($A319="""",$A319=0),0,IF(TODAY()&gt;EOMONTH(O$278,0),HLOOKUP(""Close"",GOOGLEFINANCE($A319,""price"",EOMONTH(O$278,0)),2,FALSE()),(SUMIFS(Extrato!$C:$C,Extrato!$A:$A,""&lt;=""&amp;HLOOKUP(O$278,dds!$2:$4,3,FALSE()),Extrato!$B:$B,'Cadastro e Histó"&amp;"rico'!$A319)-SUMIFS(Extrato!$H:$H,Extrato!$F:$F,""&lt;=""&amp;HLOOKUP(O$278,dds!$2:$4,3,FALSE()),Extrato!$G:$G,'Cadastro e Histórico'!$A319))*O156)))"),0.0)</f>
        <v>0</v>
      </c>
      <c r="P319" s="448">
        <f>IFERROR(__xludf.DUMMYFUNCTION("ARRAYFORMULA(IF(OR($A319="""",$A319=0),0,IF(TODAY()&gt;EOMONTH(P$278,0),HLOOKUP(""Close"",GOOGLEFINANCE($A319,""price"",EOMONTH(P$278,0)),2,FALSE()),(SUMIFS(Extrato!$C:$C,Extrato!$A:$A,""&lt;=""&amp;HLOOKUP(P$278,dds!$2:$4,3,FALSE()),Extrato!$B:$B,'Cadastro e Histó"&amp;"rico'!$A319)-SUMIFS(Extrato!$H:$H,Extrato!$F:$F,""&lt;=""&amp;HLOOKUP(P$278,dds!$2:$4,3,FALSE()),Extrato!$G:$G,'Cadastro e Histórico'!$A319))*P156)))"),0.0)</f>
        <v>0</v>
      </c>
      <c r="Q319" s="448">
        <f>IFERROR(__xludf.DUMMYFUNCTION("ARRAYFORMULA(IF(OR($A319="""",$A319=0),0,IF(TODAY()&gt;EOMONTH(Q$278,0),HLOOKUP(""Close"",GOOGLEFINANCE($A319,""price"",EOMONTH(Q$278,0)),2,FALSE()),(SUMIFS(Extrato!$C:$C,Extrato!$A:$A,""&lt;=""&amp;HLOOKUP(Q$278,dds!$2:$4,3,FALSE()),Extrato!$B:$B,'Cadastro e Histó"&amp;"rico'!$A319)-SUMIFS(Extrato!$H:$H,Extrato!$F:$F,""&lt;=""&amp;HLOOKUP(Q$278,dds!$2:$4,3,FALSE()),Extrato!$G:$G,'Cadastro e Histórico'!$A319))*Q156)))"),0.0)</f>
        <v>0</v>
      </c>
      <c r="R319" s="448">
        <f>IFERROR(__xludf.DUMMYFUNCTION("ARRAYFORMULA(IF(OR($A319="""",$A319=0),0,IF(TODAY()&gt;EOMONTH(R$278,0),HLOOKUP(""Close"",GOOGLEFINANCE($A319,""price"",EOMONTH(R$278,0)),2,FALSE()),(SUMIFS(Extrato!$C:$C,Extrato!$A:$A,""&lt;=""&amp;HLOOKUP(R$278,dds!$2:$4,3,FALSE()),Extrato!$B:$B,'Cadastro e Histó"&amp;"rico'!$A319)-SUMIFS(Extrato!$H:$H,Extrato!$F:$F,""&lt;=""&amp;HLOOKUP(R$278,dds!$2:$4,3,FALSE()),Extrato!$G:$G,'Cadastro e Histórico'!$A319))*R156)))"),0.0)</f>
        <v>0</v>
      </c>
      <c r="S319" s="448">
        <f>IFERROR(__xludf.DUMMYFUNCTION("ARRAYFORMULA(IF(OR($A319="""",$A319=0),0,IF(TODAY()&gt;EOMONTH(S$278,0),HLOOKUP(""Close"",GOOGLEFINANCE($A319,""price"",EOMONTH(S$278,0)),2,FALSE()),(SUMIFS(Extrato!$C:$C,Extrato!$A:$A,""&lt;=""&amp;HLOOKUP(S$278,dds!$2:$4,3,FALSE()),Extrato!$B:$B,'Cadastro e Histó"&amp;"rico'!$A319)-SUMIFS(Extrato!$H:$H,Extrato!$F:$F,""&lt;=""&amp;HLOOKUP(S$278,dds!$2:$4,3,FALSE()),Extrato!$G:$G,'Cadastro e Histórico'!$A319))*S156)))"),0.0)</f>
        <v>0</v>
      </c>
      <c r="T319" s="448">
        <f>IFERROR(__xludf.DUMMYFUNCTION("ARRAYFORMULA(IF(OR($A319="""",$A319=0),0,IF(TODAY()&gt;EOMONTH(T$278,0),HLOOKUP(""Close"",GOOGLEFINANCE($A319,""price"",EOMONTH(T$278,0)),2,FALSE()),(SUMIFS(Extrato!$C:$C,Extrato!$A:$A,""&lt;=""&amp;HLOOKUP(T$278,dds!$2:$4,3,FALSE()),Extrato!$B:$B,'Cadastro e Histó"&amp;"rico'!$A319)-SUMIFS(Extrato!$H:$H,Extrato!$F:$F,""&lt;=""&amp;HLOOKUP(T$278,dds!$2:$4,3,FALSE()),Extrato!$G:$G,'Cadastro e Histórico'!$A319))*T156)))"),0.0)</f>
        <v>0</v>
      </c>
      <c r="U319" s="448">
        <f>IFERROR(__xludf.DUMMYFUNCTION("ARRAYFORMULA(IF(OR($A319="""",$A319=0),0,IF(TODAY()&gt;EOMONTH(U$278,0),HLOOKUP(""Close"",GOOGLEFINANCE($A319,""price"",EOMONTH(U$278,0)),2,FALSE()),(SUMIFS(Extrato!$C:$C,Extrato!$A:$A,""&lt;=""&amp;HLOOKUP(U$278,dds!$2:$4,3,FALSE()),Extrato!$B:$B,'Cadastro e Histó"&amp;"rico'!$A319)-SUMIFS(Extrato!$H:$H,Extrato!$F:$F,""&lt;=""&amp;HLOOKUP(U$278,dds!$2:$4,3,FALSE()),Extrato!$G:$G,'Cadastro e Histórico'!$A319))*U156)))"),0.0)</f>
        <v>0</v>
      </c>
      <c r="V319" s="448">
        <f>IFERROR(__xludf.DUMMYFUNCTION("ARRAYFORMULA(IF(OR($A319="""",$A319=0),0,IF(TODAY()&gt;EOMONTH(V$278,0),HLOOKUP(""Close"",GOOGLEFINANCE($A319,""price"",EOMONTH(V$278,0)),2,FALSE()),(SUMIFS(Extrato!$C:$C,Extrato!$A:$A,""&lt;=""&amp;HLOOKUP(V$278,dds!$2:$4,3,FALSE()),Extrato!$B:$B,'Cadastro e Histó"&amp;"rico'!$A319)-SUMIFS(Extrato!$H:$H,Extrato!$F:$F,""&lt;=""&amp;HLOOKUP(V$278,dds!$2:$4,3,FALSE()),Extrato!$G:$G,'Cadastro e Histórico'!$A319))*V156)))"),0.0)</f>
        <v>0</v>
      </c>
      <c r="W319" s="448">
        <f>IFERROR(__xludf.DUMMYFUNCTION("ARRAYFORMULA(IF(OR($A319="""",$A319=0),0,IF(TODAY()&gt;EOMONTH(W$278,0),HLOOKUP(""Close"",GOOGLEFINANCE($A319,""price"",EOMONTH(W$278,0)),2,FALSE()),(SUMIFS(Extrato!$C:$C,Extrato!$A:$A,""&lt;=""&amp;HLOOKUP(W$278,dds!$2:$4,3,FALSE()),Extrato!$B:$B,'Cadastro e Histó"&amp;"rico'!$A319)-SUMIFS(Extrato!$H:$H,Extrato!$F:$F,""&lt;=""&amp;HLOOKUP(W$278,dds!$2:$4,3,FALSE()),Extrato!$G:$G,'Cadastro e Histórico'!$A319))*W156)))"),0.0)</f>
        <v>0</v>
      </c>
      <c r="X319" s="448">
        <f>IFERROR(__xludf.DUMMYFUNCTION("ARRAYFORMULA(IF(OR($A319="""",$A319=0),0,IF(TODAY()&gt;EOMONTH(X$278,0),HLOOKUP(""Close"",GOOGLEFINANCE($A319,""price"",EOMONTH(X$278,0)),2,FALSE()),(SUMIFS(Extrato!$C:$C,Extrato!$A:$A,""&lt;=""&amp;HLOOKUP(X$278,dds!$2:$4,3,FALSE()),Extrato!$B:$B,'Cadastro e Histó"&amp;"rico'!$A319)-SUMIFS(Extrato!$H:$H,Extrato!$F:$F,""&lt;=""&amp;HLOOKUP(X$278,dds!$2:$4,3,FALSE()),Extrato!$G:$G,'Cadastro e Histórico'!$A319))*X156)))"),0.0)</f>
        <v>0</v>
      </c>
      <c r="Y319" s="448">
        <f>IFERROR(__xludf.DUMMYFUNCTION("ARRAYFORMULA(IF(OR($A319="""",$A319=0),0,IF(TODAY()&gt;EOMONTH(Y$278,0),HLOOKUP(""Close"",GOOGLEFINANCE($A319,""price"",EOMONTH(Y$278,0)),2,FALSE()),(SUMIFS(Extrato!$C:$C,Extrato!$A:$A,""&lt;=""&amp;HLOOKUP(Y$278,dds!$2:$4,3,FALSE()),Extrato!$B:$B,'Cadastro e Histó"&amp;"rico'!$A319)-SUMIFS(Extrato!$H:$H,Extrato!$F:$F,""&lt;=""&amp;HLOOKUP(Y$278,dds!$2:$4,3,FALSE()),Extrato!$G:$G,'Cadastro e Histórico'!$A319))*Y156)))"),0.0)</f>
        <v>0</v>
      </c>
      <c r="Z319" s="448">
        <f>IFERROR(__xludf.DUMMYFUNCTION("ARRAYFORMULA(IF(OR($A319="""",$A319=0),0,IF(TODAY()&gt;EOMONTH(Z$278,0),HLOOKUP(""Close"",GOOGLEFINANCE($A319,""price"",EOMONTH(Z$278,0)),2,FALSE()),(SUMIFS(Extrato!$C:$C,Extrato!$A:$A,""&lt;=""&amp;HLOOKUP(Z$278,dds!$2:$4,3,FALSE()),Extrato!$B:$B,'Cadastro e Histó"&amp;"rico'!$A319)-SUMIFS(Extrato!$H:$H,Extrato!$F:$F,""&lt;=""&amp;HLOOKUP(Z$278,dds!$2:$4,3,FALSE()),Extrato!$G:$G,'Cadastro e Histórico'!$A319))*Z156)))"),0.0)</f>
        <v>0</v>
      </c>
      <c r="AA319" s="448">
        <f>IFERROR(__xludf.DUMMYFUNCTION("ARRAYFORMULA(IF(OR($A319="""",$A319=0),0,IF(TODAY()&gt;EOMONTH(AA$278,0),HLOOKUP(""Close"",GOOGLEFINANCE($A319,""price"",EOMONTH(AA$278,0)),2,FALSE()),(SUMIFS(Extrato!$C:$C,Extrato!$A:$A,""&lt;=""&amp;HLOOKUP(AA$278,dds!$2:$4,3,FALSE()),Extrato!$B:$B,'Cadastro e Hi"&amp;"stórico'!$A319)-SUMIFS(Extrato!$H:$H,Extrato!$F:$F,""&lt;=""&amp;HLOOKUP(AA$278,dds!$2:$4,3,FALSE()),Extrato!$G:$G,'Cadastro e Histórico'!$A319))*AA156)))"),0.0)</f>
        <v>0</v>
      </c>
      <c r="AB319" s="448">
        <f>IFERROR(__xludf.DUMMYFUNCTION("ARRAYFORMULA(IF(OR($A319="""",$A319=0),0,IF(TODAY()&gt;EOMONTH(AB$278,0),HLOOKUP(""Close"",GOOGLEFINANCE($A319,""price"",EOMONTH(AB$278,0)),2,FALSE()),(SUMIFS(Extrato!$C:$C,Extrato!$A:$A,""&lt;=""&amp;HLOOKUP(AB$278,dds!$2:$4,3,FALSE()),Extrato!$B:$B,'Cadastro e Hi"&amp;"stórico'!$A319)-SUMIFS(Extrato!$H:$H,Extrato!$F:$F,""&lt;=""&amp;HLOOKUP(AB$278,dds!$2:$4,3,FALSE()),Extrato!$G:$G,'Cadastro e Histórico'!$A319))*AB156)))"),0.0)</f>
        <v>0</v>
      </c>
      <c r="AC319" s="448">
        <f>IFERROR(__xludf.DUMMYFUNCTION("ARRAYFORMULA(IF(OR($A319="""",$A319=0),0,IF(TODAY()&gt;EOMONTH(AC$278,0),HLOOKUP(""Close"",GOOGLEFINANCE($A319,""price"",EOMONTH(AC$278,0)),2,FALSE()),(SUMIFS(Extrato!$C:$C,Extrato!$A:$A,""&lt;=""&amp;HLOOKUP(AC$278,dds!$2:$4,3,FALSE()),Extrato!$B:$B,'Cadastro e Hi"&amp;"stórico'!$A319)-SUMIFS(Extrato!$H:$H,Extrato!$F:$F,""&lt;=""&amp;HLOOKUP(AC$278,dds!$2:$4,3,FALSE()),Extrato!$G:$G,'Cadastro e Histórico'!$A319))*AC156)))"),0.0)</f>
        <v>0</v>
      </c>
      <c r="AD319" s="448">
        <f>IFERROR(__xludf.DUMMYFUNCTION("ARRAYFORMULA(IF(OR($A319="""",$A319=0),0,IF(TODAY()&gt;EOMONTH(AD$278,0),HLOOKUP(""Close"",GOOGLEFINANCE($A319,""price"",EOMONTH(AD$278,0)),2,FALSE()),(SUMIFS(Extrato!$C:$C,Extrato!$A:$A,""&lt;=""&amp;HLOOKUP(AD$278,dds!$2:$4,3,FALSE()),Extrato!$B:$B,'Cadastro e Hi"&amp;"stórico'!$A319)-SUMIFS(Extrato!$H:$H,Extrato!$F:$F,""&lt;=""&amp;HLOOKUP(AD$278,dds!$2:$4,3,FALSE()),Extrato!$G:$G,'Cadastro e Histórico'!$A319))*AD156)))"),0.0)</f>
        <v>0</v>
      </c>
      <c r="AE319" s="448">
        <f>IFERROR(__xludf.DUMMYFUNCTION("ARRAYFORMULA(IF(OR($A319="""",$A319=0),0,IF(TODAY()&gt;EOMONTH(AE$278,0),HLOOKUP(""Close"",GOOGLEFINANCE($A319,""price"",EOMONTH(AE$278,0)),2,FALSE()),(SUMIFS(Extrato!$C:$C,Extrato!$A:$A,""&lt;=""&amp;HLOOKUP(AE$278,dds!$2:$4,3,FALSE()),Extrato!$B:$B,'Cadastro e Hi"&amp;"stórico'!$A319)-SUMIFS(Extrato!$H:$H,Extrato!$F:$F,""&lt;=""&amp;HLOOKUP(AE$278,dds!$2:$4,3,FALSE()),Extrato!$G:$G,'Cadastro e Histórico'!$A319))*AE156)))"),0.0)</f>
        <v>0</v>
      </c>
      <c r="AF319" s="448">
        <f>IFERROR(__xludf.DUMMYFUNCTION("ARRAYFORMULA(IF(OR($A319="""",$A319=0),0,IF(TODAY()&gt;EOMONTH(AF$278,0),HLOOKUP(""Close"",GOOGLEFINANCE($A319,""price"",EOMONTH(AF$278,0)),2,FALSE()),(SUMIFS(Extrato!$C:$C,Extrato!$A:$A,""&lt;=""&amp;HLOOKUP(AF$278,dds!$2:$4,3,FALSE()),Extrato!$B:$B,'Cadastro e Hi"&amp;"stórico'!$A319)-SUMIFS(Extrato!$H:$H,Extrato!$F:$F,""&lt;=""&amp;HLOOKUP(AF$278,dds!$2:$4,3,FALSE()),Extrato!$G:$G,'Cadastro e Histórico'!$A319))*AF156)))"),0.0)</f>
        <v>0</v>
      </c>
      <c r="AG319" s="448">
        <f>IFERROR(__xludf.DUMMYFUNCTION("ARRAYFORMULA(IF(OR($A319="""",$A319=0),0,IF(TODAY()&gt;EOMONTH(AG$278,0),HLOOKUP(""Close"",GOOGLEFINANCE($A319,""price"",EOMONTH(AG$278,0)),2,FALSE()),(SUMIFS(Extrato!$C:$C,Extrato!$A:$A,""&lt;=""&amp;HLOOKUP(AG$278,dds!$2:$4,3,FALSE()),Extrato!$B:$B,'Cadastro e Hi"&amp;"stórico'!$A319)-SUMIFS(Extrato!$H:$H,Extrato!$F:$F,""&lt;=""&amp;HLOOKUP(AG$278,dds!$2:$4,3,FALSE()),Extrato!$G:$G,'Cadastro e Histórico'!$A319))*AG156)))"),0.0)</f>
        <v>0</v>
      </c>
      <c r="AH319" s="448">
        <f>IFERROR(__xludf.DUMMYFUNCTION("ARRAYFORMULA(IF(OR($A319="""",$A319=0),0,IF(TODAY()&gt;EOMONTH(AH$278,0),HLOOKUP(""Close"",GOOGLEFINANCE($A319,""price"",EOMONTH(AH$278,0)),2,FALSE()),(SUMIFS(Extrato!$C:$C,Extrato!$A:$A,""&lt;=""&amp;HLOOKUP(AH$278,dds!$2:$4,3,FALSE()),Extrato!$B:$B,'Cadastro e Hi"&amp;"stórico'!$A319)-SUMIFS(Extrato!$H:$H,Extrato!$F:$F,""&lt;=""&amp;HLOOKUP(AH$278,dds!$2:$4,3,FALSE()),Extrato!$G:$G,'Cadastro e Histórico'!$A319))*AH156)))"),0.0)</f>
        <v>0</v>
      </c>
      <c r="AI319" s="448">
        <f>IFERROR(__xludf.DUMMYFUNCTION("ARRAYFORMULA(IF(OR($A319="""",$A319=0),0,IF(TODAY()&gt;EOMONTH(AI$278,0),HLOOKUP(""Close"",GOOGLEFINANCE($A319,""price"",EOMONTH(AI$278,0)),2,FALSE()),(SUMIFS(Extrato!$C:$C,Extrato!$A:$A,""&lt;=""&amp;HLOOKUP(AI$278,dds!$2:$4,3,FALSE()),Extrato!$B:$B,'Cadastro e Hi"&amp;"stórico'!$A319)-SUMIFS(Extrato!$H:$H,Extrato!$F:$F,""&lt;=""&amp;HLOOKUP(AI$278,dds!$2:$4,3,FALSE()),Extrato!$G:$G,'Cadastro e Histórico'!$A319))*AI156)))"),0.0)</f>
        <v>0</v>
      </c>
      <c r="AJ319" s="448">
        <f>IFERROR(__xludf.DUMMYFUNCTION("ARRAYFORMULA(IF(OR($A319="""",$A319=0),0,IF(TODAY()&gt;EOMONTH(AJ$278,0),HLOOKUP(""Close"",GOOGLEFINANCE($A319,""price"",EOMONTH(AJ$278,0)),2,FALSE()),(SUMIFS(Extrato!$C:$C,Extrato!$A:$A,""&lt;=""&amp;HLOOKUP(AJ$278,dds!$2:$4,3,FALSE()),Extrato!$B:$B,'Cadastro e Hi"&amp;"stórico'!$A319)-SUMIFS(Extrato!$H:$H,Extrato!$F:$F,""&lt;=""&amp;HLOOKUP(AJ$278,dds!$2:$4,3,FALSE()),Extrato!$G:$G,'Cadastro e Histórico'!$A319))*AJ156)))"),0.0)</f>
        <v>0</v>
      </c>
      <c r="AK319" s="448">
        <f>IFERROR(__xludf.DUMMYFUNCTION("ARRAYFORMULA(IF(OR($A319="""",$A319=0),0,IF(TODAY()&gt;EOMONTH(AK$278,0),HLOOKUP(""Close"",GOOGLEFINANCE($A319,""price"",EOMONTH(AK$278,0)),2,FALSE()),(SUMIFS(Extrato!$C:$C,Extrato!$A:$A,""&lt;=""&amp;HLOOKUP(AK$278,dds!$2:$4,3,FALSE()),Extrato!$B:$B,'Cadastro e Hi"&amp;"stórico'!$A319)-SUMIFS(Extrato!$H:$H,Extrato!$F:$F,""&lt;=""&amp;HLOOKUP(AK$278,dds!$2:$4,3,FALSE()),Extrato!$G:$G,'Cadastro e Histórico'!$A319))*AK156)))"),0.0)</f>
        <v>0</v>
      </c>
      <c r="AL319" s="448">
        <f>IFERROR(__xludf.DUMMYFUNCTION("ARRAYFORMULA(IF(OR($A319="""",$A319=0),0,IF(TODAY()&gt;EOMONTH(AL$278,0),HLOOKUP(""Close"",GOOGLEFINANCE($A319,""price"",EOMONTH(AL$278,0)),2,FALSE()),(SUMIFS(Extrato!$C:$C,Extrato!$A:$A,""&lt;=""&amp;HLOOKUP(AL$278,dds!$2:$4,3,FALSE()),Extrato!$B:$B,'Cadastro e Hi"&amp;"stórico'!$A319)-SUMIFS(Extrato!$H:$H,Extrato!$F:$F,""&lt;=""&amp;HLOOKUP(AL$278,dds!$2:$4,3,FALSE()),Extrato!$G:$G,'Cadastro e Histórico'!$A319))*AL156)))"),0.0)</f>
        <v>0</v>
      </c>
      <c r="AM319" s="448">
        <f>IFERROR(__xludf.DUMMYFUNCTION("ARRAYFORMULA(IF(OR($A319="""",$A319=0),0,IF(TODAY()&gt;EOMONTH(AM$278,0),HLOOKUP(""Close"",GOOGLEFINANCE($A319,""price"",EOMONTH(AM$278,0)),2,FALSE()),(SUMIFS(Extrato!$C:$C,Extrato!$A:$A,""&lt;=""&amp;HLOOKUP(AM$278,dds!$2:$4,3,FALSE()),Extrato!$B:$B,'Cadastro e Hi"&amp;"stórico'!$A319)-SUMIFS(Extrato!$H:$H,Extrato!$F:$F,""&lt;=""&amp;HLOOKUP(AM$278,dds!$2:$4,3,FALSE()),Extrato!$G:$G,'Cadastro e Histórico'!$A319))*AM156)))"),0.0)</f>
        <v>0</v>
      </c>
      <c r="AN319" s="448">
        <f>IFERROR(__xludf.DUMMYFUNCTION("ARRAYFORMULA(IF(OR($A319="""",$A319=0),0,IF(TODAY()&gt;EOMONTH(AN$278,0),HLOOKUP(""Close"",GOOGLEFINANCE($A319,""price"",EOMONTH(AN$278,0)),2,FALSE()),(SUMIFS(Extrato!$C:$C,Extrato!$A:$A,""&lt;=""&amp;HLOOKUP(AN$278,dds!$2:$4,3,FALSE()),Extrato!$B:$B,'Cadastro e Hi"&amp;"stórico'!$A319)-SUMIFS(Extrato!$H:$H,Extrato!$F:$F,""&lt;=""&amp;HLOOKUP(AN$278,dds!$2:$4,3,FALSE()),Extrato!$G:$G,'Cadastro e Histórico'!$A319))*AN156)))"),0.0)</f>
        <v>0</v>
      </c>
      <c r="AO319" s="448">
        <f>IFERROR(__xludf.DUMMYFUNCTION("ARRAYFORMULA(IF(OR($A319="""",$A319=0),0,IF(TODAY()&gt;EOMONTH(AO$278,0),HLOOKUP(""Close"",GOOGLEFINANCE($A319,""price"",EOMONTH(AO$278,0)),2,FALSE()),(SUMIFS(Extrato!$C:$C,Extrato!$A:$A,""&lt;=""&amp;HLOOKUP(AO$278,dds!$2:$4,3,FALSE()),Extrato!$B:$B,'Cadastro e Hi"&amp;"stórico'!$A319)-SUMIFS(Extrato!$H:$H,Extrato!$F:$F,""&lt;=""&amp;HLOOKUP(AO$278,dds!$2:$4,3,FALSE()),Extrato!$G:$G,'Cadastro e Histórico'!$A319))*AO156)))"),0.0)</f>
        <v>0</v>
      </c>
      <c r="AP319" s="448">
        <f>IFERROR(__xludf.DUMMYFUNCTION("ARRAYFORMULA(IF(OR($A319="""",$A319=0),0,IF(TODAY()&gt;EOMONTH(AP$278,0),HLOOKUP(""Close"",GOOGLEFINANCE($A319,""price"",EOMONTH(AP$278,0)),2,FALSE()),(SUMIFS(Extrato!$C:$C,Extrato!$A:$A,""&lt;=""&amp;HLOOKUP(AP$278,dds!$2:$4,3,FALSE()),Extrato!$B:$B,'Cadastro e Hi"&amp;"stórico'!$A319)-SUMIFS(Extrato!$H:$H,Extrato!$F:$F,""&lt;=""&amp;HLOOKUP(AP$278,dds!$2:$4,3,FALSE()),Extrato!$G:$G,'Cadastro e Histórico'!$A319))*AP156)))"),0.0)</f>
        <v>0</v>
      </c>
      <c r="AQ319" s="448">
        <f>IFERROR(__xludf.DUMMYFUNCTION("ARRAYFORMULA(IF(OR($A319="""",$A319=0),0,IF(TODAY()&gt;EOMONTH(AQ$278,0),HLOOKUP(""Close"",GOOGLEFINANCE($A319,""price"",EOMONTH(AQ$278,0)),2,FALSE()),(SUMIFS(Extrato!$C:$C,Extrato!$A:$A,""&lt;=""&amp;HLOOKUP(AQ$278,dds!$2:$4,3,FALSE()),Extrato!$B:$B,'Cadastro e Hi"&amp;"stórico'!$A319)-SUMIFS(Extrato!$H:$H,Extrato!$F:$F,""&lt;=""&amp;HLOOKUP(AQ$278,dds!$2:$4,3,FALSE()),Extrato!$G:$G,'Cadastro e Histórico'!$A319))*AQ156)))"),0.0)</f>
        <v>0</v>
      </c>
      <c r="AR319" s="448">
        <f>IFERROR(__xludf.DUMMYFUNCTION("ARRAYFORMULA(IF(OR($A319="""",$A319=0),0,IF(TODAY()&gt;EOMONTH(AR$278,0),HLOOKUP(""Close"",GOOGLEFINANCE($A319,""price"",EOMONTH(AR$278,0)),2,FALSE()),(SUMIFS(Extrato!$C:$C,Extrato!$A:$A,""&lt;=""&amp;HLOOKUP(AR$278,dds!$2:$4,3,FALSE()),Extrato!$B:$B,'Cadastro e Hi"&amp;"stórico'!$A319)-SUMIFS(Extrato!$H:$H,Extrato!$F:$F,""&lt;=""&amp;HLOOKUP(AR$278,dds!$2:$4,3,FALSE()),Extrato!$G:$G,'Cadastro e Histórico'!$A319))*AR156)))"),0.0)</f>
        <v>0</v>
      </c>
      <c r="AS319" s="448">
        <f>IFERROR(__xludf.DUMMYFUNCTION("ARRAYFORMULA(IF(OR($A319="""",$A319=0),0,IF(TODAY()&gt;EOMONTH(AS$278,0),HLOOKUP(""Close"",GOOGLEFINANCE($A319,""price"",EOMONTH(AS$278,0)),2,FALSE()),(SUMIFS(Extrato!$C:$C,Extrato!$A:$A,""&lt;=""&amp;HLOOKUP(AS$278,dds!$2:$4,3,FALSE()),Extrato!$B:$B,'Cadastro e Hi"&amp;"stórico'!$A319)-SUMIFS(Extrato!$H:$H,Extrato!$F:$F,""&lt;=""&amp;HLOOKUP(AS$278,dds!$2:$4,3,FALSE()),Extrato!$G:$G,'Cadastro e Histórico'!$A319))*AS156)))"),0.0)</f>
        <v>0</v>
      </c>
      <c r="AT319" s="448">
        <f>IFERROR(__xludf.DUMMYFUNCTION("ARRAYFORMULA(IF(OR($A319="""",$A319=0),0,IF(TODAY()&gt;EOMONTH(AT$278,0),HLOOKUP(""Close"",GOOGLEFINANCE($A319,""price"",EOMONTH(AT$278,0)),2,FALSE()),(SUMIFS(Extrato!$C:$C,Extrato!$A:$A,""&lt;=""&amp;HLOOKUP(AT$278,dds!$2:$4,3,FALSE()),Extrato!$B:$B,'Cadastro e Hi"&amp;"stórico'!$A319)-SUMIFS(Extrato!$H:$H,Extrato!$F:$F,""&lt;=""&amp;HLOOKUP(AT$278,dds!$2:$4,3,FALSE()),Extrato!$G:$G,'Cadastro e Histórico'!$A319))*AT156)))"),0.0)</f>
        <v>0</v>
      </c>
      <c r="AU319" s="448">
        <f>IFERROR(__xludf.DUMMYFUNCTION("ARRAYFORMULA(IF(OR($A319="""",$A319=0),0,IF(TODAY()&gt;EOMONTH(AU$278,0),HLOOKUP(""Close"",GOOGLEFINANCE($A319,""price"",EOMONTH(AU$278,0)),2,FALSE()),(SUMIFS(Extrato!$C:$C,Extrato!$A:$A,""&lt;=""&amp;HLOOKUP(AU$278,dds!$2:$4,3,FALSE()),Extrato!$B:$B,'Cadastro e Hi"&amp;"stórico'!$A319)-SUMIFS(Extrato!$H:$H,Extrato!$F:$F,""&lt;=""&amp;HLOOKUP(AU$278,dds!$2:$4,3,FALSE()),Extrato!$G:$G,'Cadastro e Histórico'!$A319))*AU156)))"),0.0)</f>
        <v>0</v>
      </c>
      <c r="AV319" s="448">
        <f>IFERROR(__xludf.DUMMYFUNCTION("ARRAYFORMULA(IF(OR($A319="""",$A319=0),0,IF(TODAY()&gt;EOMONTH(AV$278,0),HLOOKUP(""Close"",GOOGLEFINANCE($A319,""price"",EOMONTH(AV$278,0)),2,FALSE()),(SUMIFS(Extrato!$C:$C,Extrato!$A:$A,""&lt;=""&amp;HLOOKUP(AV$278,dds!$2:$4,3,FALSE()),Extrato!$B:$B,'Cadastro e Hi"&amp;"stórico'!$A319)-SUMIFS(Extrato!$H:$H,Extrato!$F:$F,""&lt;=""&amp;HLOOKUP(AV$278,dds!$2:$4,3,FALSE()),Extrato!$G:$G,'Cadastro e Histórico'!$A319))*AV156)))"),0.0)</f>
        <v>0</v>
      </c>
      <c r="AW319" s="448">
        <f>IFERROR(__xludf.DUMMYFUNCTION("ARRAYFORMULA(IF(OR($A319="""",$A319=0),0,IF(TODAY()&gt;EOMONTH(AW$278,0),HLOOKUP(""Close"",GOOGLEFINANCE($A319,""price"",EOMONTH(AW$278,0)),2,FALSE()),(SUMIFS(Extrato!$C:$C,Extrato!$A:$A,""&lt;=""&amp;HLOOKUP(AW$278,dds!$2:$4,3,FALSE()),Extrato!$B:$B,'Cadastro e Hi"&amp;"stórico'!$A319)-SUMIFS(Extrato!$H:$H,Extrato!$F:$F,""&lt;=""&amp;HLOOKUP(AW$278,dds!$2:$4,3,FALSE()),Extrato!$G:$G,'Cadastro e Histórico'!$A319))*AW156)))"),0.0)</f>
        <v>0</v>
      </c>
      <c r="AX319" s="448">
        <f>IFERROR(__xludf.DUMMYFUNCTION("ARRAYFORMULA(IF(OR($A319="""",$A319=0),0,IF(TODAY()&gt;EOMONTH(AX$278,0),HLOOKUP(""Close"",GOOGLEFINANCE($A319,""price"",EOMONTH(AX$278,0)),2,FALSE()),(SUMIFS(Extrato!$C:$C,Extrato!$A:$A,""&lt;=""&amp;HLOOKUP(AX$278,dds!$2:$4,3,FALSE()),Extrato!$B:$B,'Cadastro e Hi"&amp;"stórico'!$A319)-SUMIFS(Extrato!$H:$H,Extrato!$F:$F,""&lt;=""&amp;HLOOKUP(AX$278,dds!$2:$4,3,FALSE()),Extrato!$G:$G,'Cadastro e Histórico'!$A319))*AX156)))"),0.0)</f>
        <v>0</v>
      </c>
      <c r="AY319" s="448">
        <f>IFERROR(__xludf.DUMMYFUNCTION("ARRAYFORMULA(IF(OR($A319="""",$A319=0),0,IF(TODAY()&gt;EOMONTH(AY$278,0),HLOOKUP(""Close"",GOOGLEFINANCE($A319,""price"",EOMONTH(AY$278,0)),2,FALSE()),(SUMIFS(Extrato!$C:$C,Extrato!$A:$A,""&lt;=""&amp;HLOOKUP(AY$278,dds!$2:$4,3,FALSE()),Extrato!$B:$B,'Cadastro e Hi"&amp;"stórico'!$A319)-SUMIFS(Extrato!$H:$H,Extrato!$F:$F,""&lt;=""&amp;HLOOKUP(AY$278,dds!$2:$4,3,FALSE()),Extrato!$G:$G,'Cadastro e Histórico'!$A319))*AY156)))"),0.0)</f>
        <v>0</v>
      </c>
      <c r="AZ319" s="448">
        <f>IFERROR(__xludf.DUMMYFUNCTION("ARRAYFORMULA(IF(OR($A319="""",$A319=0),0,IF(TODAY()&gt;EOMONTH(AZ$278,0),HLOOKUP(""Close"",GOOGLEFINANCE($A319,""price"",EOMONTH(AZ$278,0)),2,FALSE()),(SUMIFS(Extrato!$C:$C,Extrato!$A:$A,""&lt;=""&amp;HLOOKUP(AZ$278,dds!$2:$4,3,FALSE()),Extrato!$B:$B,'Cadastro e Hi"&amp;"stórico'!$A319)-SUMIFS(Extrato!$H:$H,Extrato!$F:$F,""&lt;=""&amp;HLOOKUP(AZ$278,dds!$2:$4,3,FALSE()),Extrato!$G:$G,'Cadastro e Histórico'!$A319))*AZ156)))"),0.0)</f>
        <v>0</v>
      </c>
      <c r="BA319" s="448">
        <f>IFERROR(__xludf.DUMMYFUNCTION("ARRAYFORMULA(IF(OR($A319="""",$A319=0),0,IF(TODAY()&gt;EOMONTH(BA$278,0),HLOOKUP(""Close"",GOOGLEFINANCE($A319,""price"",EOMONTH(BA$278,0)),2,FALSE()),(SUMIFS(Extrato!$C:$C,Extrato!$A:$A,""&lt;=""&amp;HLOOKUP(BA$278,dds!$2:$4,3,FALSE()),Extrato!$B:$B,'Cadastro e Hi"&amp;"stórico'!$A319)-SUMIFS(Extrato!$H:$H,Extrato!$F:$F,""&lt;=""&amp;HLOOKUP(BA$278,dds!$2:$4,3,FALSE()),Extrato!$G:$G,'Cadastro e Histórico'!$A319))*BA156)))"),0.0)</f>
        <v>0</v>
      </c>
      <c r="BB319" s="448">
        <f>IFERROR(__xludf.DUMMYFUNCTION("ARRAYFORMULA(IF(OR($A319="""",$A319=0),0,IF(TODAY()&gt;EOMONTH(BB$278,0),HLOOKUP(""Close"",GOOGLEFINANCE($A319,""price"",EOMONTH(BB$278,0)),2,FALSE()),(SUMIFS(Extrato!$C:$C,Extrato!$A:$A,""&lt;=""&amp;HLOOKUP(BB$278,dds!$2:$4,3,FALSE()),Extrato!$B:$B,'Cadastro e Hi"&amp;"stórico'!$A319)-SUMIFS(Extrato!$H:$H,Extrato!$F:$F,""&lt;=""&amp;HLOOKUP(BB$278,dds!$2:$4,3,FALSE()),Extrato!$G:$G,'Cadastro e Histórico'!$A319))*BB156)))"),0.0)</f>
        <v>0</v>
      </c>
      <c r="BC319" s="448">
        <f>IFERROR(__xludf.DUMMYFUNCTION("ARRAYFORMULA(IF(OR($A319="""",$A319=0),0,IF(TODAY()&gt;EOMONTH(BC$278,0),HLOOKUP(""Close"",GOOGLEFINANCE($A319,""price"",EOMONTH(BC$278,0)),2,FALSE()),(SUMIFS(Extrato!$C:$C,Extrato!$A:$A,""&lt;=""&amp;HLOOKUP(BC$278,dds!$2:$4,3,FALSE()),Extrato!$B:$B,'Cadastro e Hi"&amp;"stórico'!$A319)-SUMIFS(Extrato!$H:$H,Extrato!$F:$F,""&lt;=""&amp;HLOOKUP(BC$278,dds!$2:$4,3,FALSE()),Extrato!$G:$G,'Cadastro e Histórico'!$A319))*BC156)))"),0.0)</f>
        <v>0</v>
      </c>
      <c r="BD319" s="448">
        <f>IFERROR(__xludf.DUMMYFUNCTION("ARRAYFORMULA(IF(OR($A319="""",$A319=0),0,IF(TODAY()&gt;EOMONTH(BD$278,0),HLOOKUP(""Close"",GOOGLEFINANCE($A319,""price"",EOMONTH(BD$278,0)),2,FALSE()),(SUMIFS(Extrato!$C:$C,Extrato!$A:$A,""&lt;=""&amp;HLOOKUP(BD$278,dds!$2:$4,3,FALSE()),Extrato!$B:$B,'Cadastro e Hi"&amp;"stórico'!$A319)-SUMIFS(Extrato!$H:$H,Extrato!$F:$F,""&lt;=""&amp;HLOOKUP(BD$278,dds!$2:$4,3,FALSE()),Extrato!$G:$G,'Cadastro e Histórico'!$A319))*BD156)))"),0.0)</f>
        <v>0</v>
      </c>
      <c r="BE319" s="448">
        <f>IFERROR(__xludf.DUMMYFUNCTION("ARRAYFORMULA(IF(OR($A319="""",$A319=0),0,IF(TODAY()&gt;EOMONTH(BE$278,0),HLOOKUP(""Close"",GOOGLEFINANCE($A319,""price"",EOMONTH(BE$278,0)),2,FALSE()),(SUMIFS(Extrato!$C:$C,Extrato!$A:$A,""&lt;=""&amp;HLOOKUP(BE$278,dds!$2:$4,3,FALSE()),Extrato!$B:$B,'Cadastro e Hi"&amp;"stórico'!$A319)-SUMIFS(Extrato!$H:$H,Extrato!$F:$F,""&lt;=""&amp;HLOOKUP(BE$278,dds!$2:$4,3,FALSE()),Extrato!$G:$G,'Cadastro e Histórico'!$A319))*BE156)))"),0.0)</f>
        <v>0</v>
      </c>
      <c r="BF319" s="448">
        <f>IFERROR(__xludf.DUMMYFUNCTION("ARRAYFORMULA(IF(OR($A319="""",$A319=0),0,IF(TODAY()&gt;EOMONTH(BF$278,0),HLOOKUP(""Close"",GOOGLEFINANCE($A319,""price"",EOMONTH(BF$278,0)),2,FALSE()),(SUMIFS(Extrato!$C:$C,Extrato!$A:$A,""&lt;=""&amp;HLOOKUP(BF$278,dds!$2:$4,3,FALSE()),Extrato!$B:$B,'Cadastro e Hi"&amp;"stórico'!$A319)-SUMIFS(Extrato!$H:$H,Extrato!$F:$F,""&lt;=""&amp;HLOOKUP(BF$278,dds!$2:$4,3,FALSE()),Extrato!$G:$G,'Cadastro e Histórico'!$A319))*BF156)))"),0.0)</f>
        <v>0</v>
      </c>
      <c r="BG319" s="448">
        <f>IFERROR(__xludf.DUMMYFUNCTION("ARRAYFORMULA(IF(OR($A319="""",$A319=0),0,IF(TODAY()&gt;EOMONTH(BG$278,0),HLOOKUP(""Close"",GOOGLEFINANCE($A319,""price"",EOMONTH(BG$278,0)),2,FALSE()),(SUMIFS(Extrato!$C:$C,Extrato!$A:$A,""&lt;=""&amp;HLOOKUP(BG$278,dds!$2:$4,3,FALSE()),Extrato!$B:$B,'Cadastro e Hi"&amp;"stórico'!$A319)-SUMIFS(Extrato!$H:$H,Extrato!$F:$F,""&lt;=""&amp;HLOOKUP(BG$278,dds!$2:$4,3,FALSE()),Extrato!$G:$G,'Cadastro e Histórico'!$A319))*BG156)))"),0.0)</f>
        <v>0</v>
      </c>
      <c r="BH319" s="448">
        <f>IFERROR(__xludf.DUMMYFUNCTION("ARRAYFORMULA(IF(OR($A319="""",$A319=0),0,IF(TODAY()&gt;EOMONTH(BH$278,0),HLOOKUP(""Close"",GOOGLEFINANCE($A319,""price"",EOMONTH(BH$278,0)),2,FALSE()),(SUMIFS(Extrato!$C:$C,Extrato!$A:$A,""&lt;=""&amp;HLOOKUP(BH$278,dds!$2:$4,3,FALSE()),Extrato!$B:$B,'Cadastro e Hi"&amp;"stórico'!$A319)-SUMIFS(Extrato!$H:$H,Extrato!$F:$F,""&lt;=""&amp;HLOOKUP(BH$278,dds!$2:$4,3,FALSE()),Extrato!$G:$G,'Cadastro e Histórico'!$A319))*BH156)))"),0.0)</f>
        <v>0</v>
      </c>
      <c r="BI319" s="448">
        <f>IFERROR(__xludf.DUMMYFUNCTION("ARRAYFORMULA(IF(OR($A319="""",$A319=0),0,IF(TODAY()&gt;EOMONTH(BI$278,0),HLOOKUP(""Close"",GOOGLEFINANCE($A319,""price"",EOMONTH(BI$278,0)),2,FALSE()),(SUMIFS(Extrato!$C:$C,Extrato!$A:$A,""&lt;=""&amp;HLOOKUP(BI$278,dds!$2:$4,3,FALSE()),Extrato!$B:$B,'Cadastro e Hi"&amp;"stórico'!$A319)-SUMIFS(Extrato!$H:$H,Extrato!$F:$F,""&lt;=""&amp;HLOOKUP(BI$278,dds!$2:$4,3,FALSE()),Extrato!$G:$G,'Cadastro e Histórico'!$A319))*BI156)))"),0.0)</f>
        <v>0</v>
      </c>
      <c r="BJ319" s="448">
        <f>IFERROR(__xludf.DUMMYFUNCTION("ARRAYFORMULA(IF(OR($A319="""",$A319=0),0,IF(TODAY()&gt;EOMONTH(BJ$278,0),HLOOKUP(""Close"",GOOGLEFINANCE($A319,""price"",EOMONTH(BJ$278,0)),2,FALSE()),(SUMIFS(Extrato!$C:$C,Extrato!$A:$A,""&lt;=""&amp;HLOOKUP(BJ$278,dds!$2:$4,3,FALSE()),Extrato!$B:$B,'Cadastro e Hi"&amp;"stórico'!$A319)-SUMIFS(Extrato!$H:$H,Extrato!$F:$F,""&lt;=""&amp;HLOOKUP(BJ$278,dds!$2:$4,3,FALSE()),Extrato!$G:$G,'Cadastro e Histórico'!$A319))*BJ156)))"),0.0)</f>
        <v>0</v>
      </c>
      <c r="BK319" s="448">
        <f>IFERROR(__xludf.DUMMYFUNCTION("ARRAYFORMULA(IF(OR($A319="""",$A319=0),0,IF(TODAY()&gt;EOMONTH(BK$278,0),HLOOKUP(""Close"",GOOGLEFINANCE($A319,""price"",EOMONTH(BK$278,0)),2,FALSE()),(SUMIFS(Extrato!$C:$C,Extrato!$A:$A,""&lt;=""&amp;HLOOKUP(BK$278,dds!$2:$4,3,FALSE()),Extrato!$B:$B,'Cadastro e Hi"&amp;"stórico'!$A319)-SUMIFS(Extrato!$H:$H,Extrato!$F:$F,""&lt;=""&amp;HLOOKUP(BK$278,dds!$2:$4,3,FALSE()),Extrato!$G:$G,'Cadastro e Histórico'!$A319))*BK156)))"),0.0)</f>
        <v>0</v>
      </c>
      <c r="BL319" s="448">
        <f>IFERROR(__xludf.DUMMYFUNCTION("ARRAYFORMULA(IF(OR($A319="""",$A319=0),0,IF(TODAY()&gt;EOMONTH(BL$278,0),HLOOKUP(""Close"",GOOGLEFINANCE($A319,""price"",EOMONTH(BL$278,0)),2,FALSE()),(SUMIFS(Extrato!$C:$C,Extrato!$A:$A,""&lt;=""&amp;HLOOKUP(BL$278,dds!$2:$4,3,FALSE()),Extrato!$B:$B,'Cadastro e Hi"&amp;"stórico'!$A319)-SUMIFS(Extrato!$H:$H,Extrato!$F:$F,""&lt;=""&amp;HLOOKUP(BL$278,dds!$2:$4,3,FALSE()),Extrato!$G:$G,'Cadastro e Histórico'!$A319))*BL156)))"),0.0)</f>
        <v>0</v>
      </c>
    </row>
    <row r="320" ht="14.25" customHeight="1">
      <c r="A320" s="450"/>
      <c r="B320" s="450"/>
      <c r="C320" s="440" t="str">
        <f t="shared" si="5"/>
        <v/>
      </c>
      <c r="D320" s="450"/>
      <c r="E320" s="448">
        <f>IFERROR(__xludf.DUMMYFUNCTION("ARRAYFORMULA(IF(OR($A320="""",$A320=0),0,IF(TODAY()&gt;EOMONTH(E$278,0),HLOOKUP(""Close"",GOOGLEFINANCE($A320,""price"",EOMONTH(E$278,0)),2,FALSE()),(SUMIFS(Extrato!$C:$C,Extrato!$A:$A,""&lt;=""&amp;HLOOKUP(E$278,dds!$2:$4,3,FALSE()),Extrato!$B:$B,'Cadastro e Histó"&amp;"rico'!$A320)-SUMIFS(Extrato!$H:$H,Extrato!$F:$F,""&lt;=""&amp;HLOOKUP(E$278,dds!$2:$4,3,FALSE()),Extrato!$G:$G,'Cadastro e Histórico'!$A320))*E157)))"),0.0)</f>
        <v>0</v>
      </c>
      <c r="F320" s="448">
        <f>IFERROR(__xludf.DUMMYFUNCTION("ARRAYFORMULA(IF(OR($A320="""",$A320=0),0,IF(TODAY()&gt;EOMONTH(F$278,0),HLOOKUP(""Close"",GOOGLEFINANCE($A320,""price"",EOMONTH(F$278,0)),2,FALSE()),(SUMIFS(Extrato!$C:$C,Extrato!$A:$A,""&lt;=""&amp;HLOOKUP(F$278,dds!$2:$4,3,FALSE()),Extrato!$B:$B,'Cadastro e Histó"&amp;"rico'!$A320)-SUMIFS(Extrato!$H:$H,Extrato!$F:$F,""&lt;=""&amp;HLOOKUP(F$278,dds!$2:$4,3,FALSE()),Extrato!$G:$G,'Cadastro e Histórico'!$A320))*F157)))"),0.0)</f>
        <v>0</v>
      </c>
      <c r="G320" s="448">
        <f>IFERROR(__xludf.DUMMYFUNCTION("ARRAYFORMULA(IF(OR($A320="""",$A320=0),0,IF(TODAY()&gt;EOMONTH(G$278,0),HLOOKUP(""Close"",GOOGLEFINANCE($A320,""price"",EOMONTH(G$278,0)),2,FALSE()),(SUMIFS(Extrato!$C:$C,Extrato!$A:$A,""&lt;=""&amp;HLOOKUP(G$278,dds!$2:$4,3,FALSE()),Extrato!$B:$B,'Cadastro e Histó"&amp;"rico'!$A320)-SUMIFS(Extrato!$H:$H,Extrato!$F:$F,""&lt;=""&amp;HLOOKUP(G$278,dds!$2:$4,3,FALSE()),Extrato!$G:$G,'Cadastro e Histórico'!$A320))*G157)))"),0.0)</f>
        <v>0</v>
      </c>
      <c r="H320" s="448">
        <f>IFERROR(__xludf.DUMMYFUNCTION("ARRAYFORMULA(IF(OR($A320="""",$A320=0),0,IF(TODAY()&gt;EOMONTH(H$278,0),HLOOKUP(""Close"",GOOGLEFINANCE($A320,""price"",EOMONTH(H$278,0)),2,FALSE()),(SUMIFS(Extrato!$C:$C,Extrato!$A:$A,""&lt;=""&amp;HLOOKUP(H$278,dds!$2:$4,3,FALSE()),Extrato!$B:$B,'Cadastro e Histó"&amp;"rico'!$A320)-SUMIFS(Extrato!$H:$H,Extrato!$F:$F,""&lt;=""&amp;HLOOKUP(H$278,dds!$2:$4,3,FALSE()),Extrato!$G:$G,'Cadastro e Histórico'!$A320))*H157)))"),0.0)</f>
        <v>0</v>
      </c>
      <c r="I320" s="448">
        <f>IFERROR(__xludf.DUMMYFUNCTION("ARRAYFORMULA(IF(OR($A320="""",$A320=0),0,IF(TODAY()&gt;EOMONTH(I$278,0),HLOOKUP(""Close"",GOOGLEFINANCE($A320,""price"",EOMONTH(I$278,0)),2,FALSE()),(SUMIFS(Extrato!$C:$C,Extrato!$A:$A,""&lt;=""&amp;HLOOKUP(I$278,dds!$2:$4,3,FALSE()),Extrato!$B:$B,'Cadastro e Histó"&amp;"rico'!$A320)-SUMIFS(Extrato!$H:$H,Extrato!$F:$F,""&lt;=""&amp;HLOOKUP(I$278,dds!$2:$4,3,FALSE()),Extrato!$G:$G,'Cadastro e Histórico'!$A320))*I157)))"),0.0)</f>
        <v>0</v>
      </c>
      <c r="J320" s="448">
        <f>IFERROR(__xludf.DUMMYFUNCTION("ARRAYFORMULA(IF(OR($A320="""",$A320=0),0,IF(TODAY()&gt;EOMONTH(J$278,0),HLOOKUP(""Close"",GOOGLEFINANCE($A320,""price"",EOMONTH(J$278,0)),2,FALSE()),(SUMIFS(Extrato!$C:$C,Extrato!$A:$A,""&lt;=""&amp;HLOOKUP(J$278,dds!$2:$4,3,FALSE()),Extrato!$B:$B,'Cadastro e Histó"&amp;"rico'!$A320)-SUMIFS(Extrato!$H:$H,Extrato!$F:$F,""&lt;=""&amp;HLOOKUP(J$278,dds!$2:$4,3,FALSE()),Extrato!$G:$G,'Cadastro e Histórico'!$A320))*J157)))"),0.0)</f>
        <v>0</v>
      </c>
      <c r="K320" s="448">
        <f>IFERROR(__xludf.DUMMYFUNCTION("ARRAYFORMULA(IF(OR($A320="""",$A320=0),0,IF(TODAY()&gt;EOMONTH(K$278,0),HLOOKUP(""Close"",GOOGLEFINANCE($A320,""price"",EOMONTH(K$278,0)),2,FALSE()),(SUMIFS(Extrato!$C:$C,Extrato!$A:$A,""&lt;=""&amp;HLOOKUP(K$278,dds!$2:$4,3,FALSE()),Extrato!$B:$B,'Cadastro e Histó"&amp;"rico'!$A320)-SUMIFS(Extrato!$H:$H,Extrato!$F:$F,""&lt;=""&amp;HLOOKUP(K$278,dds!$2:$4,3,FALSE()),Extrato!$G:$G,'Cadastro e Histórico'!$A320))*K157)))"),0.0)</f>
        <v>0</v>
      </c>
      <c r="L320" s="448">
        <f>IFERROR(__xludf.DUMMYFUNCTION("ARRAYFORMULA(IF(OR($A320="""",$A320=0),0,IF(TODAY()&gt;EOMONTH(L$278,0),HLOOKUP(""Close"",GOOGLEFINANCE($A320,""price"",EOMONTH(L$278,0)),2,FALSE()),(SUMIFS(Extrato!$C:$C,Extrato!$A:$A,""&lt;=""&amp;HLOOKUP(L$278,dds!$2:$4,3,FALSE()),Extrato!$B:$B,'Cadastro e Histó"&amp;"rico'!$A320)-SUMIFS(Extrato!$H:$H,Extrato!$F:$F,""&lt;=""&amp;HLOOKUP(L$278,dds!$2:$4,3,FALSE()),Extrato!$G:$G,'Cadastro e Histórico'!$A320))*L157)))"),0.0)</f>
        <v>0</v>
      </c>
      <c r="M320" s="448">
        <f>IFERROR(__xludf.DUMMYFUNCTION("ARRAYFORMULA(IF(OR($A320="""",$A320=0),0,IF(TODAY()&gt;EOMONTH(M$278,0),HLOOKUP(""Close"",GOOGLEFINANCE($A320,""price"",EOMONTH(M$278,0)),2,FALSE()),(SUMIFS(Extrato!$C:$C,Extrato!$A:$A,""&lt;=""&amp;HLOOKUP(M$278,dds!$2:$4,3,FALSE()),Extrato!$B:$B,'Cadastro e Histó"&amp;"rico'!$A320)-SUMIFS(Extrato!$H:$H,Extrato!$F:$F,""&lt;=""&amp;HLOOKUP(M$278,dds!$2:$4,3,FALSE()),Extrato!$G:$G,'Cadastro e Histórico'!$A320))*M157)))"),0.0)</f>
        <v>0</v>
      </c>
      <c r="N320" s="448">
        <f>IFERROR(__xludf.DUMMYFUNCTION("ARRAYFORMULA(IF(OR($A320="""",$A320=0),0,IF(TODAY()&gt;EOMONTH(N$278,0),HLOOKUP(""Close"",GOOGLEFINANCE($A320,""price"",EOMONTH(N$278,0)),2,FALSE()),(SUMIFS(Extrato!$C:$C,Extrato!$A:$A,""&lt;=""&amp;HLOOKUP(N$278,dds!$2:$4,3,FALSE()),Extrato!$B:$B,'Cadastro e Histó"&amp;"rico'!$A320)-SUMIFS(Extrato!$H:$H,Extrato!$F:$F,""&lt;=""&amp;HLOOKUP(N$278,dds!$2:$4,3,FALSE()),Extrato!$G:$G,'Cadastro e Histórico'!$A320))*N157)))"),0.0)</f>
        <v>0</v>
      </c>
      <c r="O320" s="448">
        <f>IFERROR(__xludf.DUMMYFUNCTION("ARRAYFORMULA(IF(OR($A320="""",$A320=0),0,IF(TODAY()&gt;EOMONTH(O$278,0),HLOOKUP(""Close"",GOOGLEFINANCE($A320,""price"",EOMONTH(O$278,0)),2,FALSE()),(SUMIFS(Extrato!$C:$C,Extrato!$A:$A,""&lt;=""&amp;HLOOKUP(O$278,dds!$2:$4,3,FALSE()),Extrato!$B:$B,'Cadastro e Histó"&amp;"rico'!$A320)-SUMIFS(Extrato!$H:$H,Extrato!$F:$F,""&lt;=""&amp;HLOOKUP(O$278,dds!$2:$4,3,FALSE()),Extrato!$G:$G,'Cadastro e Histórico'!$A320))*O157)))"),0.0)</f>
        <v>0</v>
      </c>
      <c r="P320" s="448">
        <f>IFERROR(__xludf.DUMMYFUNCTION("ARRAYFORMULA(IF(OR($A320="""",$A320=0),0,IF(TODAY()&gt;EOMONTH(P$278,0),HLOOKUP(""Close"",GOOGLEFINANCE($A320,""price"",EOMONTH(P$278,0)),2,FALSE()),(SUMIFS(Extrato!$C:$C,Extrato!$A:$A,""&lt;=""&amp;HLOOKUP(P$278,dds!$2:$4,3,FALSE()),Extrato!$B:$B,'Cadastro e Histó"&amp;"rico'!$A320)-SUMIFS(Extrato!$H:$H,Extrato!$F:$F,""&lt;=""&amp;HLOOKUP(P$278,dds!$2:$4,3,FALSE()),Extrato!$G:$G,'Cadastro e Histórico'!$A320))*P157)))"),0.0)</f>
        <v>0</v>
      </c>
      <c r="Q320" s="448">
        <f>IFERROR(__xludf.DUMMYFUNCTION("ARRAYFORMULA(IF(OR($A320="""",$A320=0),0,IF(TODAY()&gt;EOMONTH(Q$278,0),HLOOKUP(""Close"",GOOGLEFINANCE($A320,""price"",EOMONTH(Q$278,0)),2,FALSE()),(SUMIFS(Extrato!$C:$C,Extrato!$A:$A,""&lt;=""&amp;HLOOKUP(Q$278,dds!$2:$4,3,FALSE()),Extrato!$B:$B,'Cadastro e Histó"&amp;"rico'!$A320)-SUMIFS(Extrato!$H:$H,Extrato!$F:$F,""&lt;=""&amp;HLOOKUP(Q$278,dds!$2:$4,3,FALSE()),Extrato!$G:$G,'Cadastro e Histórico'!$A320))*Q157)))"),0.0)</f>
        <v>0</v>
      </c>
      <c r="R320" s="448">
        <f>IFERROR(__xludf.DUMMYFUNCTION("ARRAYFORMULA(IF(OR($A320="""",$A320=0),0,IF(TODAY()&gt;EOMONTH(R$278,0),HLOOKUP(""Close"",GOOGLEFINANCE($A320,""price"",EOMONTH(R$278,0)),2,FALSE()),(SUMIFS(Extrato!$C:$C,Extrato!$A:$A,""&lt;=""&amp;HLOOKUP(R$278,dds!$2:$4,3,FALSE()),Extrato!$B:$B,'Cadastro e Histó"&amp;"rico'!$A320)-SUMIFS(Extrato!$H:$H,Extrato!$F:$F,""&lt;=""&amp;HLOOKUP(R$278,dds!$2:$4,3,FALSE()),Extrato!$G:$G,'Cadastro e Histórico'!$A320))*R157)))"),0.0)</f>
        <v>0</v>
      </c>
      <c r="S320" s="448">
        <f>IFERROR(__xludf.DUMMYFUNCTION("ARRAYFORMULA(IF(OR($A320="""",$A320=0),0,IF(TODAY()&gt;EOMONTH(S$278,0),HLOOKUP(""Close"",GOOGLEFINANCE($A320,""price"",EOMONTH(S$278,0)),2,FALSE()),(SUMIFS(Extrato!$C:$C,Extrato!$A:$A,""&lt;=""&amp;HLOOKUP(S$278,dds!$2:$4,3,FALSE()),Extrato!$B:$B,'Cadastro e Histó"&amp;"rico'!$A320)-SUMIFS(Extrato!$H:$H,Extrato!$F:$F,""&lt;=""&amp;HLOOKUP(S$278,dds!$2:$4,3,FALSE()),Extrato!$G:$G,'Cadastro e Histórico'!$A320))*S157)))"),0.0)</f>
        <v>0</v>
      </c>
      <c r="T320" s="448">
        <f>IFERROR(__xludf.DUMMYFUNCTION("ARRAYFORMULA(IF(OR($A320="""",$A320=0),0,IF(TODAY()&gt;EOMONTH(T$278,0),HLOOKUP(""Close"",GOOGLEFINANCE($A320,""price"",EOMONTH(T$278,0)),2,FALSE()),(SUMIFS(Extrato!$C:$C,Extrato!$A:$A,""&lt;=""&amp;HLOOKUP(T$278,dds!$2:$4,3,FALSE()),Extrato!$B:$B,'Cadastro e Histó"&amp;"rico'!$A320)-SUMIFS(Extrato!$H:$H,Extrato!$F:$F,""&lt;=""&amp;HLOOKUP(T$278,dds!$2:$4,3,FALSE()),Extrato!$G:$G,'Cadastro e Histórico'!$A320))*T157)))"),0.0)</f>
        <v>0</v>
      </c>
      <c r="U320" s="448">
        <f>IFERROR(__xludf.DUMMYFUNCTION("ARRAYFORMULA(IF(OR($A320="""",$A320=0),0,IF(TODAY()&gt;EOMONTH(U$278,0),HLOOKUP(""Close"",GOOGLEFINANCE($A320,""price"",EOMONTH(U$278,0)),2,FALSE()),(SUMIFS(Extrato!$C:$C,Extrato!$A:$A,""&lt;=""&amp;HLOOKUP(U$278,dds!$2:$4,3,FALSE()),Extrato!$B:$B,'Cadastro e Histó"&amp;"rico'!$A320)-SUMIFS(Extrato!$H:$H,Extrato!$F:$F,""&lt;=""&amp;HLOOKUP(U$278,dds!$2:$4,3,FALSE()),Extrato!$G:$G,'Cadastro e Histórico'!$A320))*U157)))"),0.0)</f>
        <v>0</v>
      </c>
      <c r="V320" s="448">
        <f>IFERROR(__xludf.DUMMYFUNCTION("ARRAYFORMULA(IF(OR($A320="""",$A320=0),0,IF(TODAY()&gt;EOMONTH(V$278,0),HLOOKUP(""Close"",GOOGLEFINANCE($A320,""price"",EOMONTH(V$278,0)),2,FALSE()),(SUMIFS(Extrato!$C:$C,Extrato!$A:$A,""&lt;=""&amp;HLOOKUP(V$278,dds!$2:$4,3,FALSE()),Extrato!$B:$B,'Cadastro e Histó"&amp;"rico'!$A320)-SUMIFS(Extrato!$H:$H,Extrato!$F:$F,""&lt;=""&amp;HLOOKUP(V$278,dds!$2:$4,3,FALSE()),Extrato!$G:$G,'Cadastro e Histórico'!$A320))*V157)))"),0.0)</f>
        <v>0</v>
      </c>
      <c r="W320" s="448">
        <f>IFERROR(__xludf.DUMMYFUNCTION("ARRAYFORMULA(IF(OR($A320="""",$A320=0),0,IF(TODAY()&gt;EOMONTH(W$278,0),HLOOKUP(""Close"",GOOGLEFINANCE($A320,""price"",EOMONTH(W$278,0)),2,FALSE()),(SUMIFS(Extrato!$C:$C,Extrato!$A:$A,""&lt;=""&amp;HLOOKUP(W$278,dds!$2:$4,3,FALSE()),Extrato!$B:$B,'Cadastro e Histó"&amp;"rico'!$A320)-SUMIFS(Extrato!$H:$H,Extrato!$F:$F,""&lt;=""&amp;HLOOKUP(W$278,dds!$2:$4,3,FALSE()),Extrato!$G:$G,'Cadastro e Histórico'!$A320))*W157)))"),0.0)</f>
        <v>0</v>
      </c>
      <c r="X320" s="448">
        <f>IFERROR(__xludf.DUMMYFUNCTION("ARRAYFORMULA(IF(OR($A320="""",$A320=0),0,IF(TODAY()&gt;EOMONTH(X$278,0),HLOOKUP(""Close"",GOOGLEFINANCE($A320,""price"",EOMONTH(X$278,0)),2,FALSE()),(SUMIFS(Extrato!$C:$C,Extrato!$A:$A,""&lt;=""&amp;HLOOKUP(X$278,dds!$2:$4,3,FALSE()),Extrato!$B:$B,'Cadastro e Histó"&amp;"rico'!$A320)-SUMIFS(Extrato!$H:$H,Extrato!$F:$F,""&lt;=""&amp;HLOOKUP(X$278,dds!$2:$4,3,FALSE()),Extrato!$G:$G,'Cadastro e Histórico'!$A320))*X157)))"),0.0)</f>
        <v>0</v>
      </c>
      <c r="Y320" s="448">
        <f>IFERROR(__xludf.DUMMYFUNCTION("ARRAYFORMULA(IF(OR($A320="""",$A320=0),0,IF(TODAY()&gt;EOMONTH(Y$278,0),HLOOKUP(""Close"",GOOGLEFINANCE($A320,""price"",EOMONTH(Y$278,0)),2,FALSE()),(SUMIFS(Extrato!$C:$C,Extrato!$A:$A,""&lt;=""&amp;HLOOKUP(Y$278,dds!$2:$4,3,FALSE()),Extrato!$B:$B,'Cadastro e Histó"&amp;"rico'!$A320)-SUMIFS(Extrato!$H:$H,Extrato!$F:$F,""&lt;=""&amp;HLOOKUP(Y$278,dds!$2:$4,3,FALSE()),Extrato!$G:$G,'Cadastro e Histórico'!$A320))*Y157)))"),0.0)</f>
        <v>0</v>
      </c>
      <c r="Z320" s="448">
        <f>IFERROR(__xludf.DUMMYFUNCTION("ARRAYFORMULA(IF(OR($A320="""",$A320=0),0,IF(TODAY()&gt;EOMONTH(Z$278,0),HLOOKUP(""Close"",GOOGLEFINANCE($A320,""price"",EOMONTH(Z$278,0)),2,FALSE()),(SUMIFS(Extrato!$C:$C,Extrato!$A:$A,""&lt;=""&amp;HLOOKUP(Z$278,dds!$2:$4,3,FALSE()),Extrato!$B:$B,'Cadastro e Histó"&amp;"rico'!$A320)-SUMIFS(Extrato!$H:$H,Extrato!$F:$F,""&lt;=""&amp;HLOOKUP(Z$278,dds!$2:$4,3,FALSE()),Extrato!$G:$G,'Cadastro e Histórico'!$A320))*Z157)))"),0.0)</f>
        <v>0</v>
      </c>
      <c r="AA320" s="448">
        <f>IFERROR(__xludf.DUMMYFUNCTION("ARRAYFORMULA(IF(OR($A320="""",$A320=0),0,IF(TODAY()&gt;EOMONTH(AA$278,0),HLOOKUP(""Close"",GOOGLEFINANCE($A320,""price"",EOMONTH(AA$278,0)),2,FALSE()),(SUMIFS(Extrato!$C:$C,Extrato!$A:$A,""&lt;=""&amp;HLOOKUP(AA$278,dds!$2:$4,3,FALSE()),Extrato!$B:$B,'Cadastro e Hi"&amp;"stórico'!$A320)-SUMIFS(Extrato!$H:$H,Extrato!$F:$F,""&lt;=""&amp;HLOOKUP(AA$278,dds!$2:$4,3,FALSE()),Extrato!$G:$G,'Cadastro e Histórico'!$A320))*AA157)))"),0.0)</f>
        <v>0</v>
      </c>
      <c r="AB320" s="448">
        <f>IFERROR(__xludf.DUMMYFUNCTION("ARRAYFORMULA(IF(OR($A320="""",$A320=0),0,IF(TODAY()&gt;EOMONTH(AB$278,0),HLOOKUP(""Close"",GOOGLEFINANCE($A320,""price"",EOMONTH(AB$278,0)),2,FALSE()),(SUMIFS(Extrato!$C:$C,Extrato!$A:$A,""&lt;=""&amp;HLOOKUP(AB$278,dds!$2:$4,3,FALSE()),Extrato!$B:$B,'Cadastro e Hi"&amp;"stórico'!$A320)-SUMIFS(Extrato!$H:$H,Extrato!$F:$F,""&lt;=""&amp;HLOOKUP(AB$278,dds!$2:$4,3,FALSE()),Extrato!$G:$G,'Cadastro e Histórico'!$A320))*AB157)))"),0.0)</f>
        <v>0</v>
      </c>
      <c r="AC320" s="448">
        <f>IFERROR(__xludf.DUMMYFUNCTION("ARRAYFORMULA(IF(OR($A320="""",$A320=0),0,IF(TODAY()&gt;EOMONTH(AC$278,0),HLOOKUP(""Close"",GOOGLEFINANCE($A320,""price"",EOMONTH(AC$278,0)),2,FALSE()),(SUMIFS(Extrato!$C:$C,Extrato!$A:$A,""&lt;=""&amp;HLOOKUP(AC$278,dds!$2:$4,3,FALSE()),Extrato!$B:$B,'Cadastro e Hi"&amp;"stórico'!$A320)-SUMIFS(Extrato!$H:$H,Extrato!$F:$F,""&lt;=""&amp;HLOOKUP(AC$278,dds!$2:$4,3,FALSE()),Extrato!$G:$G,'Cadastro e Histórico'!$A320))*AC157)))"),0.0)</f>
        <v>0</v>
      </c>
      <c r="AD320" s="448">
        <f>IFERROR(__xludf.DUMMYFUNCTION("ARRAYFORMULA(IF(OR($A320="""",$A320=0),0,IF(TODAY()&gt;EOMONTH(AD$278,0),HLOOKUP(""Close"",GOOGLEFINANCE($A320,""price"",EOMONTH(AD$278,0)),2,FALSE()),(SUMIFS(Extrato!$C:$C,Extrato!$A:$A,""&lt;=""&amp;HLOOKUP(AD$278,dds!$2:$4,3,FALSE()),Extrato!$B:$B,'Cadastro e Hi"&amp;"stórico'!$A320)-SUMIFS(Extrato!$H:$H,Extrato!$F:$F,""&lt;=""&amp;HLOOKUP(AD$278,dds!$2:$4,3,FALSE()),Extrato!$G:$G,'Cadastro e Histórico'!$A320))*AD157)))"),0.0)</f>
        <v>0</v>
      </c>
      <c r="AE320" s="448">
        <f>IFERROR(__xludf.DUMMYFUNCTION("ARRAYFORMULA(IF(OR($A320="""",$A320=0),0,IF(TODAY()&gt;EOMONTH(AE$278,0),HLOOKUP(""Close"",GOOGLEFINANCE($A320,""price"",EOMONTH(AE$278,0)),2,FALSE()),(SUMIFS(Extrato!$C:$C,Extrato!$A:$A,""&lt;=""&amp;HLOOKUP(AE$278,dds!$2:$4,3,FALSE()),Extrato!$B:$B,'Cadastro e Hi"&amp;"stórico'!$A320)-SUMIFS(Extrato!$H:$H,Extrato!$F:$F,""&lt;=""&amp;HLOOKUP(AE$278,dds!$2:$4,3,FALSE()),Extrato!$G:$G,'Cadastro e Histórico'!$A320))*AE157)))"),0.0)</f>
        <v>0</v>
      </c>
      <c r="AF320" s="448">
        <f>IFERROR(__xludf.DUMMYFUNCTION("ARRAYFORMULA(IF(OR($A320="""",$A320=0),0,IF(TODAY()&gt;EOMONTH(AF$278,0),HLOOKUP(""Close"",GOOGLEFINANCE($A320,""price"",EOMONTH(AF$278,0)),2,FALSE()),(SUMIFS(Extrato!$C:$C,Extrato!$A:$A,""&lt;=""&amp;HLOOKUP(AF$278,dds!$2:$4,3,FALSE()),Extrato!$B:$B,'Cadastro e Hi"&amp;"stórico'!$A320)-SUMIFS(Extrato!$H:$H,Extrato!$F:$F,""&lt;=""&amp;HLOOKUP(AF$278,dds!$2:$4,3,FALSE()),Extrato!$G:$G,'Cadastro e Histórico'!$A320))*AF157)))"),0.0)</f>
        <v>0</v>
      </c>
      <c r="AG320" s="448">
        <f>IFERROR(__xludf.DUMMYFUNCTION("ARRAYFORMULA(IF(OR($A320="""",$A320=0),0,IF(TODAY()&gt;EOMONTH(AG$278,0),HLOOKUP(""Close"",GOOGLEFINANCE($A320,""price"",EOMONTH(AG$278,0)),2,FALSE()),(SUMIFS(Extrato!$C:$C,Extrato!$A:$A,""&lt;=""&amp;HLOOKUP(AG$278,dds!$2:$4,3,FALSE()),Extrato!$B:$B,'Cadastro e Hi"&amp;"stórico'!$A320)-SUMIFS(Extrato!$H:$H,Extrato!$F:$F,""&lt;=""&amp;HLOOKUP(AG$278,dds!$2:$4,3,FALSE()),Extrato!$G:$G,'Cadastro e Histórico'!$A320))*AG157)))"),0.0)</f>
        <v>0</v>
      </c>
      <c r="AH320" s="448">
        <f>IFERROR(__xludf.DUMMYFUNCTION("ARRAYFORMULA(IF(OR($A320="""",$A320=0),0,IF(TODAY()&gt;EOMONTH(AH$278,0),HLOOKUP(""Close"",GOOGLEFINANCE($A320,""price"",EOMONTH(AH$278,0)),2,FALSE()),(SUMIFS(Extrato!$C:$C,Extrato!$A:$A,""&lt;=""&amp;HLOOKUP(AH$278,dds!$2:$4,3,FALSE()),Extrato!$B:$B,'Cadastro e Hi"&amp;"stórico'!$A320)-SUMIFS(Extrato!$H:$H,Extrato!$F:$F,""&lt;=""&amp;HLOOKUP(AH$278,dds!$2:$4,3,FALSE()),Extrato!$G:$G,'Cadastro e Histórico'!$A320))*AH157)))"),0.0)</f>
        <v>0</v>
      </c>
      <c r="AI320" s="448">
        <f>IFERROR(__xludf.DUMMYFUNCTION("ARRAYFORMULA(IF(OR($A320="""",$A320=0),0,IF(TODAY()&gt;EOMONTH(AI$278,0),HLOOKUP(""Close"",GOOGLEFINANCE($A320,""price"",EOMONTH(AI$278,0)),2,FALSE()),(SUMIFS(Extrato!$C:$C,Extrato!$A:$A,""&lt;=""&amp;HLOOKUP(AI$278,dds!$2:$4,3,FALSE()),Extrato!$B:$B,'Cadastro e Hi"&amp;"stórico'!$A320)-SUMIFS(Extrato!$H:$H,Extrato!$F:$F,""&lt;=""&amp;HLOOKUP(AI$278,dds!$2:$4,3,FALSE()),Extrato!$G:$G,'Cadastro e Histórico'!$A320))*AI157)))"),0.0)</f>
        <v>0</v>
      </c>
      <c r="AJ320" s="448">
        <f>IFERROR(__xludf.DUMMYFUNCTION("ARRAYFORMULA(IF(OR($A320="""",$A320=0),0,IF(TODAY()&gt;EOMONTH(AJ$278,0),HLOOKUP(""Close"",GOOGLEFINANCE($A320,""price"",EOMONTH(AJ$278,0)),2,FALSE()),(SUMIFS(Extrato!$C:$C,Extrato!$A:$A,""&lt;=""&amp;HLOOKUP(AJ$278,dds!$2:$4,3,FALSE()),Extrato!$B:$B,'Cadastro e Hi"&amp;"stórico'!$A320)-SUMIFS(Extrato!$H:$H,Extrato!$F:$F,""&lt;=""&amp;HLOOKUP(AJ$278,dds!$2:$4,3,FALSE()),Extrato!$G:$G,'Cadastro e Histórico'!$A320))*AJ157)))"),0.0)</f>
        <v>0</v>
      </c>
      <c r="AK320" s="448">
        <f>IFERROR(__xludf.DUMMYFUNCTION("ARRAYFORMULA(IF(OR($A320="""",$A320=0),0,IF(TODAY()&gt;EOMONTH(AK$278,0),HLOOKUP(""Close"",GOOGLEFINANCE($A320,""price"",EOMONTH(AK$278,0)),2,FALSE()),(SUMIFS(Extrato!$C:$C,Extrato!$A:$A,""&lt;=""&amp;HLOOKUP(AK$278,dds!$2:$4,3,FALSE()),Extrato!$B:$B,'Cadastro e Hi"&amp;"stórico'!$A320)-SUMIFS(Extrato!$H:$H,Extrato!$F:$F,""&lt;=""&amp;HLOOKUP(AK$278,dds!$2:$4,3,FALSE()),Extrato!$G:$G,'Cadastro e Histórico'!$A320))*AK157)))"),0.0)</f>
        <v>0</v>
      </c>
      <c r="AL320" s="448">
        <f>IFERROR(__xludf.DUMMYFUNCTION("ARRAYFORMULA(IF(OR($A320="""",$A320=0),0,IF(TODAY()&gt;EOMONTH(AL$278,0),HLOOKUP(""Close"",GOOGLEFINANCE($A320,""price"",EOMONTH(AL$278,0)),2,FALSE()),(SUMIFS(Extrato!$C:$C,Extrato!$A:$A,""&lt;=""&amp;HLOOKUP(AL$278,dds!$2:$4,3,FALSE()),Extrato!$B:$B,'Cadastro e Hi"&amp;"stórico'!$A320)-SUMIFS(Extrato!$H:$H,Extrato!$F:$F,""&lt;=""&amp;HLOOKUP(AL$278,dds!$2:$4,3,FALSE()),Extrato!$G:$G,'Cadastro e Histórico'!$A320))*AL157)))"),0.0)</f>
        <v>0</v>
      </c>
      <c r="AM320" s="448">
        <f>IFERROR(__xludf.DUMMYFUNCTION("ARRAYFORMULA(IF(OR($A320="""",$A320=0),0,IF(TODAY()&gt;EOMONTH(AM$278,0),HLOOKUP(""Close"",GOOGLEFINANCE($A320,""price"",EOMONTH(AM$278,0)),2,FALSE()),(SUMIFS(Extrato!$C:$C,Extrato!$A:$A,""&lt;=""&amp;HLOOKUP(AM$278,dds!$2:$4,3,FALSE()),Extrato!$B:$B,'Cadastro e Hi"&amp;"stórico'!$A320)-SUMIFS(Extrato!$H:$H,Extrato!$F:$F,""&lt;=""&amp;HLOOKUP(AM$278,dds!$2:$4,3,FALSE()),Extrato!$G:$G,'Cadastro e Histórico'!$A320))*AM157)))"),0.0)</f>
        <v>0</v>
      </c>
      <c r="AN320" s="448">
        <f>IFERROR(__xludf.DUMMYFUNCTION("ARRAYFORMULA(IF(OR($A320="""",$A320=0),0,IF(TODAY()&gt;EOMONTH(AN$278,0),HLOOKUP(""Close"",GOOGLEFINANCE($A320,""price"",EOMONTH(AN$278,0)),2,FALSE()),(SUMIFS(Extrato!$C:$C,Extrato!$A:$A,""&lt;=""&amp;HLOOKUP(AN$278,dds!$2:$4,3,FALSE()),Extrato!$B:$B,'Cadastro e Hi"&amp;"stórico'!$A320)-SUMIFS(Extrato!$H:$H,Extrato!$F:$F,""&lt;=""&amp;HLOOKUP(AN$278,dds!$2:$4,3,FALSE()),Extrato!$G:$G,'Cadastro e Histórico'!$A320))*AN157)))"),0.0)</f>
        <v>0</v>
      </c>
      <c r="AO320" s="448">
        <f>IFERROR(__xludf.DUMMYFUNCTION("ARRAYFORMULA(IF(OR($A320="""",$A320=0),0,IF(TODAY()&gt;EOMONTH(AO$278,0),HLOOKUP(""Close"",GOOGLEFINANCE($A320,""price"",EOMONTH(AO$278,0)),2,FALSE()),(SUMIFS(Extrato!$C:$C,Extrato!$A:$A,""&lt;=""&amp;HLOOKUP(AO$278,dds!$2:$4,3,FALSE()),Extrato!$B:$B,'Cadastro e Hi"&amp;"stórico'!$A320)-SUMIFS(Extrato!$H:$H,Extrato!$F:$F,""&lt;=""&amp;HLOOKUP(AO$278,dds!$2:$4,3,FALSE()),Extrato!$G:$G,'Cadastro e Histórico'!$A320))*AO157)))"),0.0)</f>
        <v>0</v>
      </c>
      <c r="AP320" s="448">
        <f>IFERROR(__xludf.DUMMYFUNCTION("ARRAYFORMULA(IF(OR($A320="""",$A320=0),0,IF(TODAY()&gt;EOMONTH(AP$278,0),HLOOKUP(""Close"",GOOGLEFINANCE($A320,""price"",EOMONTH(AP$278,0)),2,FALSE()),(SUMIFS(Extrato!$C:$C,Extrato!$A:$A,""&lt;=""&amp;HLOOKUP(AP$278,dds!$2:$4,3,FALSE()),Extrato!$B:$B,'Cadastro e Hi"&amp;"stórico'!$A320)-SUMIFS(Extrato!$H:$H,Extrato!$F:$F,""&lt;=""&amp;HLOOKUP(AP$278,dds!$2:$4,3,FALSE()),Extrato!$G:$G,'Cadastro e Histórico'!$A320))*AP157)))"),0.0)</f>
        <v>0</v>
      </c>
      <c r="AQ320" s="448">
        <f>IFERROR(__xludf.DUMMYFUNCTION("ARRAYFORMULA(IF(OR($A320="""",$A320=0),0,IF(TODAY()&gt;EOMONTH(AQ$278,0),HLOOKUP(""Close"",GOOGLEFINANCE($A320,""price"",EOMONTH(AQ$278,0)),2,FALSE()),(SUMIFS(Extrato!$C:$C,Extrato!$A:$A,""&lt;=""&amp;HLOOKUP(AQ$278,dds!$2:$4,3,FALSE()),Extrato!$B:$B,'Cadastro e Hi"&amp;"stórico'!$A320)-SUMIFS(Extrato!$H:$H,Extrato!$F:$F,""&lt;=""&amp;HLOOKUP(AQ$278,dds!$2:$4,3,FALSE()),Extrato!$G:$G,'Cadastro e Histórico'!$A320))*AQ157)))"),0.0)</f>
        <v>0</v>
      </c>
      <c r="AR320" s="448">
        <f>IFERROR(__xludf.DUMMYFUNCTION("ARRAYFORMULA(IF(OR($A320="""",$A320=0),0,IF(TODAY()&gt;EOMONTH(AR$278,0),HLOOKUP(""Close"",GOOGLEFINANCE($A320,""price"",EOMONTH(AR$278,0)),2,FALSE()),(SUMIFS(Extrato!$C:$C,Extrato!$A:$A,""&lt;=""&amp;HLOOKUP(AR$278,dds!$2:$4,3,FALSE()),Extrato!$B:$B,'Cadastro e Hi"&amp;"stórico'!$A320)-SUMIFS(Extrato!$H:$H,Extrato!$F:$F,""&lt;=""&amp;HLOOKUP(AR$278,dds!$2:$4,3,FALSE()),Extrato!$G:$G,'Cadastro e Histórico'!$A320))*AR157)))"),0.0)</f>
        <v>0</v>
      </c>
      <c r="AS320" s="448">
        <f>IFERROR(__xludf.DUMMYFUNCTION("ARRAYFORMULA(IF(OR($A320="""",$A320=0),0,IF(TODAY()&gt;EOMONTH(AS$278,0),HLOOKUP(""Close"",GOOGLEFINANCE($A320,""price"",EOMONTH(AS$278,0)),2,FALSE()),(SUMIFS(Extrato!$C:$C,Extrato!$A:$A,""&lt;=""&amp;HLOOKUP(AS$278,dds!$2:$4,3,FALSE()),Extrato!$B:$B,'Cadastro e Hi"&amp;"stórico'!$A320)-SUMIFS(Extrato!$H:$H,Extrato!$F:$F,""&lt;=""&amp;HLOOKUP(AS$278,dds!$2:$4,3,FALSE()),Extrato!$G:$G,'Cadastro e Histórico'!$A320))*AS157)))"),0.0)</f>
        <v>0</v>
      </c>
      <c r="AT320" s="448">
        <f>IFERROR(__xludf.DUMMYFUNCTION("ARRAYFORMULA(IF(OR($A320="""",$A320=0),0,IF(TODAY()&gt;EOMONTH(AT$278,0),HLOOKUP(""Close"",GOOGLEFINANCE($A320,""price"",EOMONTH(AT$278,0)),2,FALSE()),(SUMIFS(Extrato!$C:$C,Extrato!$A:$A,""&lt;=""&amp;HLOOKUP(AT$278,dds!$2:$4,3,FALSE()),Extrato!$B:$B,'Cadastro e Hi"&amp;"stórico'!$A320)-SUMIFS(Extrato!$H:$H,Extrato!$F:$F,""&lt;=""&amp;HLOOKUP(AT$278,dds!$2:$4,3,FALSE()),Extrato!$G:$G,'Cadastro e Histórico'!$A320))*AT157)))"),0.0)</f>
        <v>0</v>
      </c>
      <c r="AU320" s="448">
        <f>IFERROR(__xludf.DUMMYFUNCTION("ARRAYFORMULA(IF(OR($A320="""",$A320=0),0,IF(TODAY()&gt;EOMONTH(AU$278,0),HLOOKUP(""Close"",GOOGLEFINANCE($A320,""price"",EOMONTH(AU$278,0)),2,FALSE()),(SUMIFS(Extrato!$C:$C,Extrato!$A:$A,""&lt;=""&amp;HLOOKUP(AU$278,dds!$2:$4,3,FALSE()),Extrato!$B:$B,'Cadastro e Hi"&amp;"stórico'!$A320)-SUMIFS(Extrato!$H:$H,Extrato!$F:$F,""&lt;=""&amp;HLOOKUP(AU$278,dds!$2:$4,3,FALSE()),Extrato!$G:$G,'Cadastro e Histórico'!$A320))*AU157)))"),0.0)</f>
        <v>0</v>
      </c>
      <c r="AV320" s="448">
        <f>IFERROR(__xludf.DUMMYFUNCTION("ARRAYFORMULA(IF(OR($A320="""",$A320=0),0,IF(TODAY()&gt;EOMONTH(AV$278,0),HLOOKUP(""Close"",GOOGLEFINANCE($A320,""price"",EOMONTH(AV$278,0)),2,FALSE()),(SUMIFS(Extrato!$C:$C,Extrato!$A:$A,""&lt;=""&amp;HLOOKUP(AV$278,dds!$2:$4,3,FALSE()),Extrato!$B:$B,'Cadastro e Hi"&amp;"stórico'!$A320)-SUMIFS(Extrato!$H:$H,Extrato!$F:$F,""&lt;=""&amp;HLOOKUP(AV$278,dds!$2:$4,3,FALSE()),Extrato!$G:$G,'Cadastro e Histórico'!$A320))*AV157)))"),0.0)</f>
        <v>0</v>
      </c>
      <c r="AW320" s="448">
        <f>IFERROR(__xludf.DUMMYFUNCTION("ARRAYFORMULA(IF(OR($A320="""",$A320=0),0,IF(TODAY()&gt;EOMONTH(AW$278,0),HLOOKUP(""Close"",GOOGLEFINANCE($A320,""price"",EOMONTH(AW$278,0)),2,FALSE()),(SUMIFS(Extrato!$C:$C,Extrato!$A:$A,""&lt;=""&amp;HLOOKUP(AW$278,dds!$2:$4,3,FALSE()),Extrato!$B:$B,'Cadastro e Hi"&amp;"stórico'!$A320)-SUMIFS(Extrato!$H:$H,Extrato!$F:$F,""&lt;=""&amp;HLOOKUP(AW$278,dds!$2:$4,3,FALSE()),Extrato!$G:$G,'Cadastro e Histórico'!$A320))*AW157)))"),0.0)</f>
        <v>0</v>
      </c>
      <c r="AX320" s="448">
        <f>IFERROR(__xludf.DUMMYFUNCTION("ARRAYFORMULA(IF(OR($A320="""",$A320=0),0,IF(TODAY()&gt;EOMONTH(AX$278,0),HLOOKUP(""Close"",GOOGLEFINANCE($A320,""price"",EOMONTH(AX$278,0)),2,FALSE()),(SUMIFS(Extrato!$C:$C,Extrato!$A:$A,""&lt;=""&amp;HLOOKUP(AX$278,dds!$2:$4,3,FALSE()),Extrato!$B:$B,'Cadastro e Hi"&amp;"stórico'!$A320)-SUMIFS(Extrato!$H:$H,Extrato!$F:$F,""&lt;=""&amp;HLOOKUP(AX$278,dds!$2:$4,3,FALSE()),Extrato!$G:$G,'Cadastro e Histórico'!$A320))*AX157)))"),0.0)</f>
        <v>0</v>
      </c>
      <c r="AY320" s="448">
        <f>IFERROR(__xludf.DUMMYFUNCTION("ARRAYFORMULA(IF(OR($A320="""",$A320=0),0,IF(TODAY()&gt;EOMONTH(AY$278,0),HLOOKUP(""Close"",GOOGLEFINANCE($A320,""price"",EOMONTH(AY$278,0)),2,FALSE()),(SUMIFS(Extrato!$C:$C,Extrato!$A:$A,""&lt;=""&amp;HLOOKUP(AY$278,dds!$2:$4,3,FALSE()),Extrato!$B:$B,'Cadastro e Hi"&amp;"stórico'!$A320)-SUMIFS(Extrato!$H:$H,Extrato!$F:$F,""&lt;=""&amp;HLOOKUP(AY$278,dds!$2:$4,3,FALSE()),Extrato!$G:$G,'Cadastro e Histórico'!$A320))*AY157)))"),0.0)</f>
        <v>0</v>
      </c>
      <c r="AZ320" s="448">
        <f>IFERROR(__xludf.DUMMYFUNCTION("ARRAYFORMULA(IF(OR($A320="""",$A320=0),0,IF(TODAY()&gt;EOMONTH(AZ$278,0),HLOOKUP(""Close"",GOOGLEFINANCE($A320,""price"",EOMONTH(AZ$278,0)),2,FALSE()),(SUMIFS(Extrato!$C:$C,Extrato!$A:$A,""&lt;=""&amp;HLOOKUP(AZ$278,dds!$2:$4,3,FALSE()),Extrato!$B:$B,'Cadastro e Hi"&amp;"stórico'!$A320)-SUMIFS(Extrato!$H:$H,Extrato!$F:$F,""&lt;=""&amp;HLOOKUP(AZ$278,dds!$2:$4,3,FALSE()),Extrato!$G:$G,'Cadastro e Histórico'!$A320))*AZ157)))"),0.0)</f>
        <v>0</v>
      </c>
      <c r="BA320" s="448">
        <f>IFERROR(__xludf.DUMMYFUNCTION("ARRAYFORMULA(IF(OR($A320="""",$A320=0),0,IF(TODAY()&gt;EOMONTH(BA$278,0),HLOOKUP(""Close"",GOOGLEFINANCE($A320,""price"",EOMONTH(BA$278,0)),2,FALSE()),(SUMIFS(Extrato!$C:$C,Extrato!$A:$A,""&lt;=""&amp;HLOOKUP(BA$278,dds!$2:$4,3,FALSE()),Extrato!$B:$B,'Cadastro e Hi"&amp;"stórico'!$A320)-SUMIFS(Extrato!$H:$H,Extrato!$F:$F,""&lt;=""&amp;HLOOKUP(BA$278,dds!$2:$4,3,FALSE()),Extrato!$G:$G,'Cadastro e Histórico'!$A320))*BA157)))"),0.0)</f>
        <v>0</v>
      </c>
      <c r="BB320" s="448">
        <f>IFERROR(__xludf.DUMMYFUNCTION("ARRAYFORMULA(IF(OR($A320="""",$A320=0),0,IF(TODAY()&gt;EOMONTH(BB$278,0),HLOOKUP(""Close"",GOOGLEFINANCE($A320,""price"",EOMONTH(BB$278,0)),2,FALSE()),(SUMIFS(Extrato!$C:$C,Extrato!$A:$A,""&lt;=""&amp;HLOOKUP(BB$278,dds!$2:$4,3,FALSE()),Extrato!$B:$B,'Cadastro e Hi"&amp;"stórico'!$A320)-SUMIFS(Extrato!$H:$H,Extrato!$F:$F,""&lt;=""&amp;HLOOKUP(BB$278,dds!$2:$4,3,FALSE()),Extrato!$G:$G,'Cadastro e Histórico'!$A320))*BB157)))"),0.0)</f>
        <v>0</v>
      </c>
      <c r="BC320" s="448">
        <f>IFERROR(__xludf.DUMMYFUNCTION("ARRAYFORMULA(IF(OR($A320="""",$A320=0),0,IF(TODAY()&gt;EOMONTH(BC$278,0),HLOOKUP(""Close"",GOOGLEFINANCE($A320,""price"",EOMONTH(BC$278,0)),2,FALSE()),(SUMIFS(Extrato!$C:$C,Extrato!$A:$A,""&lt;=""&amp;HLOOKUP(BC$278,dds!$2:$4,3,FALSE()),Extrato!$B:$B,'Cadastro e Hi"&amp;"stórico'!$A320)-SUMIFS(Extrato!$H:$H,Extrato!$F:$F,""&lt;=""&amp;HLOOKUP(BC$278,dds!$2:$4,3,FALSE()),Extrato!$G:$G,'Cadastro e Histórico'!$A320))*BC157)))"),0.0)</f>
        <v>0</v>
      </c>
      <c r="BD320" s="448">
        <f>IFERROR(__xludf.DUMMYFUNCTION("ARRAYFORMULA(IF(OR($A320="""",$A320=0),0,IF(TODAY()&gt;EOMONTH(BD$278,0),HLOOKUP(""Close"",GOOGLEFINANCE($A320,""price"",EOMONTH(BD$278,0)),2,FALSE()),(SUMIFS(Extrato!$C:$C,Extrato!$A:$A,""&lt;=""&amp;HLOOKUP(BD$278,dds!$2:$4,3,FALSE()),Extrato!$B:$B,'Cadastro e Hi"&amp;"stórico'!$A320)-SUMIFS(Extrato!$H:$H,Extrato!$F:$F,""&lt;=""&amp;HLOOKUP(BD$278,dds!$2:$4,3,FALSE()),Extrato!$G:$G,'Cadastro e Histórico'!$A320))*BD157)))"),0.0)</f>
        <v>0</v>
      </c>
      <c r="BE320" s="448">
        <f>IFERROR(__xludf.DUMMYFUNCTION("ARRAYFORMULA(IF(OR($A320="""",$A320=0),0,IF(TODAY()&gt;EOMONTH(BE$278,0),HLOOKUP(""Close"",GOOGLEFINANCE($A320,""price"",EOMONTH(BE$278,0)),2,FALSE()),(SUMIFS(Extrato!$C:$C,Extrato!$A:$A,""&lt;=""&amp;HLOOKUP(BE$278,dds!$2:$4,3,FALSE()),Extrato!$B:$B,'Cadastro e Hi"&amp;"stórico'!$A320)-SUMIFS(Extrato!$H:$H,Extrato!$F:$F,""&lt;=""&amp;HLOOKUP(BE$278,dds!$2:$4,3,FALSE()),Extrato!$G:$G,'Cadastro e Histórico'!$A320))*BE157)))"),0.0)</f>
        <v>0</v>
      </c>
      <c r="BF320" s="448">
        <f>IFERROR(__xludf.DUMMYFUNCTION("ARRAYFORMULA(IF(OR($A320="""",$A320=0),0,IF(TODAY()&gt;EOMONTH(BF$278,0),HLOOKUP(""Close"",GOOGLEFINANCE($A320,""price"",EOMONTH(BF$278,0)),2,FALSE()),(SUMIFS(Extrato!$C:$C,Extrato!$A:$A,""&lt;=""&amp;HLOOKUP(BF$278,dds!$2:$4,3,FALSE()),Extrato!$B:$B,'Cadastro e Hi"&amp;"stórico'!$A320)-SUMIFS(Extrato!$H:$H,Extrato!$F:$F,""&lt;=""&amp;HLOOKUP(BF$278,dds!$2:$4,3,FALSE()),Extrato!$G:$G,'Cadastro e Histórico'!$A320))*BF157)))"),0.0)</f>
        <v>0</v>
      </c>
      <c r="BG320" s="448">
        <f>IFERROR(__xludf.DUMMYFUNCTION("ARRAYFORMULA(IF(OR($A320="""",$A320=0),0,IF(TODAY()&gt;EOMONTH(BG$278,0),HLOOKUP(""Close"",GOOGLEFINANCE($A320,""price"",EOMONTH(BG$278,0)),2,FALSE()),(SUMIFS(Extrato!$C:$C,Extrato!$A:$A,""&lt;=""&amp;HLOOKUP(BG$278,dds!$2:$4,3,FALSE()),Extrato!$B:$B,'Cadastro e Hi"&amp;"stórico'!$A320)-SUMIFS(Extrato!$H:$H,Extrato!$F:$F,""&lt;=""&amp;HLOOKUP(BG$278,dds!$2:$4,3,FALSE()),Extrato!$G:$G,'Cadastro e Histórico'!$A320))*BG157)))"),0.0)</f>
        <v>0</v>
      </c>
      <c r="BH320" s="448">
        <f>IFERROR(__xludf.DUMMYFUNCTION("ARRAYFORMULA(IF(OR($A320="""",$A320=0),0,IF(TODAY()&gt;EOMONTH(BH$278,0),HLOOKUP(""Close"",GOOGLEFINANCE($A320,""price"",EOMONTH(BH$278,0)),2,FALSE()),(SUMIFS(Extrato!$C:$C,Extrato!$A:$A,""&lt;=""&amp;HLOOKUP(BH$278,dds!$2:$4,3,FALSE()),Extrato!$B:$B,'Cadastro e Hi"&amp;"stórico'!$A320)-SUMIFS(Extrato!$H:$H,Extrato!$F:$F,""&lt;=""&amp;HLOOKUP(BH$278,dds!$2:$4,3,FALSE()),Extrato!$G:$G,'Cadastro e Histórico'!$A320))*BH157)))"),0.0)</f>
        <v>0</v>
      </c>
      <c r="BI320" s="448">
        <f>IFERROR(__xludf.DUMMYFUNCTION("ARRAYFORMULA(IF(OR($A320="""",$A320=0),0,IF(TODAY()&gt;EOMONTH(BI$278,0),HLOOKUP(""Close"",GOOGLEFINANCE($A320,""price"",EOMONTH(BI$278,0)),2,FALSE()),(SUMIFS(Extrato!$C:$C,Extrato!$A:$A,""&lt;=""&amp;HLOOKUP(BI$278,dds!$2:$4,3,FALSE()),Extrato!$B:$B,'Cadastro e Hi"&amp;"stórico'!$A320)-SUMIFS(Extrato!$H:$H,Extrato!$F:$F,""&lt;=""&amp;HLOOKUP(BI$278,dds!$2:$4,3,FALSE()),Extrato!$G:$G,'Cadastro e Histórico'!$A320))*BI157)))"),0.0)</f>
        <v>0</v>
      </c>
      <c r="BJ320" s="448">
        <f>IFERROR(__xludf.DUMMYFUNCTION("ARRAYFORMULA(IF(OR($A320="""",$A320=0),0,IF(TODAY()&gt;EOMONTH(BJ$278,0),HLOOKUP(""Close"",GOOGLEFINANCE($A320,""price"",EOMONTH(BJ$278,0)),2,FALSE()),(SUMIFS(Extrato!$C:$C,Extrato!$A:$A,""&lt;=""&amp;HLOOKUP(BJ$278,dds!$2:$4,3,FALSE()),Extrato!$B:$B,'Cadastro e Hi"&amp;"stórico'!$A320)-SUMIFS(Extrato!$H:$H,Extrato!$F:$F,""&lt;=""&amp;HLOOKUP(BJ$278,dds!$2:$4,3,FALSE()),Extrato!$G:$G,'Cadastro e Histórico'!$A320))*BJ157)))"),0.0)</f>
        <v>0</v>
      </c>
      <c r="BK320" s="448">
        <f>IFERROR(__xludf.DUMMYFUNCTION("ARRAYFORMULA(IF(OR($A320="""",$A320=0),0,IF(TODAY()&gt;EOMONTH(BK$278,0),HLOOKUP(""Close"",GOOGLEFINANCE($A320,""price"",EOMONTH(BK$278,0)),2,FALSE()),(SUMIFS(Extrato!$C:$C,Extrato!$A:$A,""&lt;=""&amp;HLOOKUP(BK$278,dds!$2:$4,3,FALSE()),Extrato!$B:$B,'Cadastro e Hi"&amp;"stórico'!$A320)-SUMIFS(Extrato!$H:$H,Extrato!$F:$F,""&lt;=""&amp;HLOOKUP(BK$278,dds!$2:$4,3,FALSE()),Extrato!$G:$G,'Cadastro e Histórico'!$A320))*BK157)))"),0.0)</f>
        <v>0</v>
      </c>
      <c r="BL320" s="448">
        <f>IFERROR(__xludf.DUMMYFUNCTION("ARRAYFORMULA(IF(OR($A320="""",$A320=0),0,IF(TODAY()&gt;EOMONTH(BL$278,0),HLOOKUP(""Close"",GOOGLEFINANCE($A320,""price"",EOMONTH(BL$278,0)),2,FALSE()),(SUMIFS(Extrato!$C:$C,Extrato!$A:$A,""&lt;=""&amp;HLOOKUP(BL$278,dds!$2:$4,3,FALSE()),Extrato!$B:$B,'Cadastro e Hi"&amp;"stórico'!$A320)-SUMIFS(Extrato!$H:$H,Extrato!$F:$F,""&lt;=""&amp;HLOOKUP(BL$278,dds!$2:$4,3,FALSE()),Extrato!$G:$G,'Cadastro e Histórico'!$A320))*BL157)))"),0.0)</f>
        <v>0</v>
      </c>
    </row>
    <row r="321" ht="14.25" customHeight="1">
      <c r="A321" s="450"/>
      <c r="B321" s="450"/>
      <c r="C321" s="440" t="str">
        <f t="shared" si="5"/>
        <v/>
      </c>
      <c r="D321" s="450"/>
      <c r="E321" s="448">
        <f>IFERROR(__xludf.DUMMYFUNCTION("ARRAYFORMULA(IF(OR($A321="""",$A321=0),0,IF(TODAY()&gt;EOMONTH(E$278,0),HLOOKUP(""Close"",GOOGLEFINANCE($A321,""price"",EOMONTH(E$278,0)),2,FALSE()),(SUMIFS(Extrato!$C:$C,Extrato!$A:$A,""&lt;=""&amp;HLOOKUP(E$278,dds!$2:$4,3,FALSE()),Extrato!$B:$B,'Cadastro e Histó"&amp;"rico'!$A321)-SUMIFS(Extrato!$H:$H,Extrato!$F:$F,""&lt;=""&amp;HLOOKUP(E$278,dds!$2:$4,3,FALSE()),Extrato!$G:$G,'Cadastro e Histórico'!$A321))*E158)))"),0.0)</f>
        <v>0</v>
      </c>
      <c r="F321" s="448">
        <f>IFERROR(__xludf.DUMMYFUNCTION("ARRAYFORMULA(IF(OR($A321="""",$A321=0),0,IF(TODAY()&gt;EOMONTH(F$278,0),HLOOKUP(""Close"",GOOGLEFINANCE($A321,""price"",EOMONTH(F$278,0)),2,FALSE()),(SUMIFS(Extrato!$C:$C,Extrato!$A:$A,""&lt;=""&amp;HLOOKUP(F$278,dds!$2:$4,3,FALSE()),Extrato!$B:$B,'Cadastro e Histó"&amp;"rico'!$A321)-SUMIFS(Extrato!$H:$H,Extrato!$F:$F,""&lt;=""&amp;HLOOKUP(F$278,dds!$2:$4,3,FALSE()),Extrato!$G:$G,'Cadastro e Histórico'!$A321))*F158)))"),0.0)</f>
        <v>0</v>
      </c>
      <c r="G321" s="448">
        <f>IFERROR(__xludf.DUMMYFUNCTION("ARRAYFORMULA(IF(OR($A321="""",$A321=0),0,IF(TODAY()&gt;EOMONTH(G$278,0),HLOOKUP(""Close"",GOOGLEFINANCE($A321,""price"",EOMONTH(G$278,0)),2,FALSE()),(SUMIFS(Extrato!$C:$C,Extrato!$A:$A,""&lt;=""&amp;HLOOKUP(G$278,dds!$2:$4,3,FALSE()),Extrato!$B:$B,'Cadastro e Histó"&amp;"rico'!$A321)-SUMIFS(Extrato!$H:$H,Extrato!$F:$F,""&lt;=""&amp;HLOOKUP(G$278,dds!$2:$4,3,FALSE()),Extrato!$G:$G,'Cadastro e Histórico'!$A321))*G158)))"),0.0)</f>
        <v>0</v>
      </c>
      <c r="H321" s="448">
        <f>IFERROR(__xludf.DUMMYFUNCTION("ARRAYFORMULA(IF(OR($A321="""",$A321=0),0,IF(TODAY()&gt;EOMONTH(H$278,0),HLOOKUP(""Close"",GOOGLEFINANCE($A321,""price"",EOMONTH(H$278,0)),2,FALSE()),(SUMIFS(Extrato!$C:$C,Extrato!$A:$A,""&lt;=""&amp;HLOOKUP(H$278,dds!$2:$4,3,FALSE()),Extrato!$B:$B,'Cadastro e Histó"&amp;"rico'!$A321)-SUMIFS(Extrato!$H:$H,Extrato!$F:$F,""&lt;=""&amp;HLOOKUP(H$278,dds!$2:$4,3,FALSE()),Extrato!$G:$G,'Cadastro e Histórico'!$A321))*H158)))"),0.0)</f>
        <v>0</v>
      </c>
      <c r="I321" s="448">
        <f>IFERROR(__xludf.DUMMYFUNCTION("ARRAYFORMULA(IF(OR($A321="""",$A321=0),0,IF(TODAY()&gt;EOMONTH(I$278,0),HLOOKUP(""Close"",GOOGLEFINANCE($A321,""price"",EOMONTH(I$278,0)),2,FALSE()),(SUMIFS(Extrato!$C:$C,Extrato!$A:$A,""&lt;=""&amp;HLOOKUP(I$278,dds!$2:$4,3,FALSE()),Extrato!$B:$B,'Cadastro e Histó"&amp;"rico'!$A321)-SUMIFS(Extrato!$H:$H,Extrato!$F:$F,""&lt;=""&amp;HLOOKUP(I$278,dds!$2:$4,3,FALSE()),Extrato!$G:$G,'Cadastro e Histórico'!$A321))*I158)))"),0.0)</f>
        <v>0</v>
      </c>
      <c r="J321" s="448">
        <f>IFERROR(__xludf.DUMMYFUNCTION("ARRAYFORMULA(IF(OR($A321="""",$A321=0),0,IF(TODAY()&gt;EOMONTH(J$278,0),HLOOKUP(""Close"",GOOGLEFINANCE($A321,""price"",EOMONTH(J$278,0)),2,FALSE()),(SUMIFS(Extrato!$C:$C,Extrato!$A:$A,""&lt;=""&amp;HLOOKUP(J$278,dds!$2:$4,3,FALSE()),Extrato!$B:$B,'Cadastro e Histó"&amp;"rico'!$A321)-SUMIFS(Extrato!$H:$H,Extrato!$F:$F,""&lt;=""&amp;HLOOKUP(J$278,dds!$2:$4,3,FALSE()),Extrato!$G:$G,'Cadastro e Histórico'!$A321))*J158)))"),0.0)</f>
        <v>0</v>
      </c>
      <c r="K321" s="448">
        <f>IFERROR(__xludf.DUMMYFUNCTION("ARRAYFORMULA(IF(OR($A321="""",$A321=0),0,IF(TODAY()&gt;EOMONTH(K$278,0),HLOOKUP(""Close"",GOOGLEFINANCE($A321,""price"",EOMONTH(K$278,0)),2,FALSE()),(SUMIFS(Extrato!$C:$C,Extrato!$A:$A,""&lt;=""&amp;HLOOKUP(K$278,dds!$2:$4,3,FALSE()),Extrato!$B:$B,'Cadastro e Histó"&amp;"rico'!$A321)-SUMIFS(Extrato!$H:$H,Extrato!$F:$F,""&lt;=""&amp;HLOOKUP(K$278,dds!$2:$4,3,FALSE()),Extrato!$G:$G,'Cadastro e Histórico'!$A321))*K158)))"),0.0)</f>
        <v>0</v>
      </c>
      <c r="L321" s="448">
        <f>IFERROR(__xludf.DUMMYFUNCTION("ARRAYFORMULA(IF(OR($A321="""",$A321=0),0,IF(TODAY()&gt;EOMONTH(L$278,0),HLOOKUP(""Close"",GOOGLEFINANCE($A321,""price"",EOMONTH(L$278,0)),2,FALSE()),(SUMIFS(Extrato!$C:$C,Extrato!$A:$A,""&lt;=""&amp;HLOOKUP(L$278,dds!$2:$4,3,FALSE()),Extrato!$B:$B,'Cadastro e Histó"&amp;"rico'!$A321)-SUMIFS(Extrato!$H:$H,Extrato!$F:$F,""&lt;=""&amp;HLOOKUP(L$278,dds!$2:$4,3,FALSE()),Extrato!$G:$G,'Cadastro e Histórico'!$A321))*L158)))"),0.0)</f>
        <v>0</v>
      </c>
      <c r="M321" s="448">
        <f>IFERROR(__xludf.DUMMYFUNCTION("ARRAYFORMULA(IF(OR($A321="""",$A321=0),0,IF(TODAY()&gt;EOMONTH(M$278,0),HLOOKUP(""Close"",GOOGLEFINANCE($A321,""price"",EOMONTH(M$278,0)),2,FALSE()),(SUMIFS(Extrato!$C:$C,Extrato!$A:$A,""&lt;=""&amp;HLOOKUP(M$278,dds!$2:$4,3,FALSE()),Extrato!$B:$B,'Cadastro e Histó"&amp;"rico'!$A321)-SUMIFS(Extrato!$H:$H,Extrato!$F:$F,""&lt;=""&amp;HLOOKUP(M$278,dds!$2:$4,3,FALSE()),Extrato!$G:$G,'Cadastro e Histórico'!$A321))*M158)))"),0.0)</f>
        <v>0</v>
      </c>
      <c r="N321" s="448">
        <f>IFERROR(__xludf.DUMMYFUNCTION("ARRAYFORMULA(IF(OR($A321="""",$A321=0),0,IF(TODAY()&gt;EOMONTH(N$278,0),HLOOKUP(""Close"",GOOGLEFINANCE($A321,""price"",EOMONTH(N$278,0)),2,FALSE()),(SUMIFS(Extrato!$C:$C,Extrato!$A:$A,""&lt;=""&amp;HLOOKUP(N$278,dds!$2:$4,3,FALSE()),Extrato!$B:$B,'Cadastro e Histó"&amp;"rico'!$A321)-SUMIFS(Extrato!$H:$H,Extrato!$F:$F,""&lt;=""&amp;HLOOKUP(N$278,dds!$2:$4,3,FALSE()),Extrato!$G:$G,'Cadastro e Histórico'!$A321))*N158)))"),0.0)</f>
        <v>0</v>
      </c>
      <c r="O321" s="448">
        <f>IFERROR(__xludf.DUMMYFUNCTION("ARRAYFORMULA(IF(OR($A321="""",$A321=0),0,IF(TODAY()&gt;EOMONTH(O$278,0),HLOOKUP(""Close"",GOOGLEFINANCE($A321,""price"",EOMONTH(O$278,0)),2,FALSE()),(SUMIFS(Extrato!$C:$C,Extrato!$A:$A,""&lt;=""&amp;HLOOKUP(O$278,dds!$2:$4,3,FALSE()),Extrato!$B:$B,'Cadastro e Histó"&amp;"rico'!$A321)-SUMIFS(Extrato!$H:$H,Extrato!$F:$F,""&lt;=""&amp;HLOOKUP(O$278,dds!$2:$4,3,FALSE()),Extrato!$G:$G,'Cadastro e Histórico'!$A321))*O158)))"),0.0)</f>
        <v>0</v>
      </c>
      <c r="P321" s="448">
        <f>IFERROR(__xludf.DUMMYFUNCTION("ARRAYFORMULA(IF(OR($A321="""",$A321=0),0,IF(TODAY()&gt;EOMONTH(P$278,0),HLOOKUP(""Close"",GOOGLEFINANCE($A321,""price"",EOMONTH(P$278,0)),2,FALSE()),(SUMIFS(Extrato!$C:$C,Extrato!$A:$A,""&lt;=""&amp;HLOOKUP(P$278,dds!$2:$4,3,FALSE()),Extrato!$B:$B,'Cadastro e Histó"&amp;"rico'!$A321)-SUMIFS(Extrato!$H:$H,Extrato!$F:$F,""&lt;=""&amp;HLOOKUP(P$278,dds!$2:$4,3,FALSE()),Extrato!$G:$G,'Cadastro e Histórico'!$A321))*P158)))"),0.0)</f>
        <v>0</v>
      </c>
      <c r="Q321" s="448">
        <f>IFERROR(__xludf.DUMMYFUNCTION("ARRAYFORMULA(IF(OR($A321="""",$A321=0),0,IF(TODAY()&gt;EOMONTH(Q$278,0),HLOOKUP(""Close"",GOOGLEFINANCE($A321,""price"",EOMONTH(Q$278,0)),2,FALSE()),(SUMIFS(Extrato!$C:$C,Extrato!$A:$A,""&lt;=""&amp;HLOOKUP(Q$278,dds!$2:$4,3,FALSE()),Extrato!$B:$B,'Cadastro e Histó"&amp;"rico'!$A321)-SUMIFS(Extrato!$H:$H,Extrato!$F:$F,""&lt;=""&amp;HLOOKUP(Q$278,dds!$2:$4,3,FALSE()),Extrato!$G:$G,'Cadastro e Histórico'!$A321))*Q158)))"),0.0)</f>
        <v>0</v>
      </c>
      <c r="R321" s="448">
        <f>IFERROR(__xludf.DUMMYFUNCTION("ARRAYFORMULA(IF(OR($A321="""",$A321=0),0,IF(TODAY()&gt;EOMONTH(R$278,0),HLOOKUP(""Close"",GOOGLEFINANCE($A321,""price"",EOMONTH(R$278,0)),2,FALSE()),(SUMIFS(Extrato!$C:$C,Extrato!$A:$A,""&lt;=""&amp;HLOOKUP(R$278,dds!$2:$4,3,FALSE()),Extrato!$B:$B,'Cadastro e Histó"&amp;"rico'!$A321)-SUMIFS(Extrato!$H:$H,Extrato!$F:$F,""&lt;=""&amp;HLOOKUP(R$278,dds!$2:$4,3,FALSE()),Extrato!$G:$G,'Cadastro e Histórico'!$A321))*R158)))"),0.0)</f>
        <v>0</v>
      </c>
      <c r="S321" s="448">
        <f>IFERROR(__xludf.DUMMYFUNCTION("ARRAYFORMULA(IF(OR($A321="""",$A321=0),0,IF(TODAY()&gt;EOMONTH(S$278,0),HLOOKUP(""Close"",GOOGLEFINANCE($A321,""price"",EOMONTH(S$278,0)),2,FALSE()),(SUMIFS(Extrato!$C:$C,Extrato!$A:$A,""&lt;=""&amp;HLOOKUP(S$278,dds!$2:$4,3,FALSE()),Extrato!$B:$B,'Cadastro e Histó"&amp;"rico'!$A321)-SUMIFS(Extrato!$H:$H,Extrato!$F:$F,""&lt;=""&amp;HLOOKUP(S$278,dds!$2:$4,3,FALSE()),Extrato!$G:$G,'Cadastro e Histórico'!$A321))*S158)))"),0.0)</f>
        <v>0</v>
      </c>
      <c r="T321" s="448">
        <f>IFERROR(__xludf.DUMMYFUNCTION("ARRAYFORMULA(IF(OR($A321="""",$A321=0),0,IF(TODAY()&gt;EOMONTH(T$278,0),HLOOKUP(""Close"",GOOGLEFINANCE($A321,""price"",EOMONTH(T$278,0)),2,FALSE()),(SUMIFS(Extrato!$C:$C,Extrato!$A:$A,""&lt;=""&amp;HLOOKUP(T$278,dds!$2:$4,3,FALSE()),Extrato!$B:$B,'Cadastro e Histó"&amp;"rico'!$A321)-SUMIFS(Extrato!$H:$H,Extrato!$F:$F,""&lt;=""&amp;HLOOKUP(T$278,dds!$2:$4,3,FALSE()),Extrato!$G:$G,'Cadastro e Histórico'!$A321))*T158)))"),0.0)</f>
        <v>0</v>
      </c>
      <c r="U321" s="448">
        <f>IFERROR(__xludf.DUMMYFUNCTION("ARRAYFORMULA(IF(OR($A321="""",$A321=0),0,IF(TODAY()&gt;EOMONTH(U$278,0),HLOOKUP(""Close"",GOOGLEFINANCE($A321,""price"",EOMONTH(U$278,0)),2,FALSE()),(SUMIFS(Extrato!$C:$C,Extrato!$A:$A,""&lt;=""&amp;HLOOKUP(U$278,dds!$2:$4,3,FALSE()),Extrato!$B:$B,'Cadastro e Histó"&amp;"rico'!$A321)-SUMIFS(Extrato!$H:$H,Extrato!$F:$F,""&lt;=""&amp;HLOOKUP(U$278,dds!$2:$4,3,FALSE()),Extrato!$G:$G,'Cadastro e Histórico'!$A321))*U158)))"),0.0)</f>
        <v>0</v>
      </c>
      <c r="V321" s="448">
        <f>IFERROR(__xludf.DUMMYFUNCTION("ARRAYFORMULA(IF(OR($A321="""",$A321=0),0,IF(TODAY()&gt;EOMONTH(V$278,0),HLOOKUP(""Close"",GOOGLEFINANCE($A321,""price"",EOMONTH(V$278,0)),2,FALSE()),(SUMIFS(Extrato!$C:$C,Extrato!$A:$A,""&lt;=""&amp;HLOOKUP(V$278,dds!$2:$4,3,FALSE()),Extrato!$B:$B,'Cadastro e Histó"&amp;"rico'!$A321)-SUMIFS(Extrato!$H:$H,Extrato!$F:$F,""&lt;=""&amp;HLOOKUP(V$278,dds!$2:$4,3,FALSE()),Extrato!$G:$G,'Cadastro e Histórico'!$A321))*V158)))"),0.0)</f>
        <v>0</v>
      </c>
      <c r="W321" s="448">
        <f>IFERROR(__xludf.DUMMYFUNCTION("ARRAYFORMULA(IF(OR($A321="""",$A321=0),0,IF(TODAY()&gt;EOMONTH(W$278,0),HLOOKUP(""Close"",GOOGLEFINANCE($A321,""price"",EOMONTH(W$278,0)),2,FALSE()),(SUMIFS(Extrato!$C:$C,Extrato!$A:$A,""&lt;=""&amp;HLOOKUP(W$278,dds!$2:$4,3,FALSE()),Extrato!$B:$B,'Cadastro e Histó"&amp;"rico'!$A321)-SUMIFS(Extrato!$H:$H,Extrato!$F:$F,""&lt;=""&amp;HLOOKUP(W$278,dds!$2:$4,3,FALSE()),Extrato!$G:$G,'Cadastro e Histórico'!$A321))*W158)))"),0.0)</f>
        <v>0</v>
      </c>
      <c r="X321" s="448">
        <f>IFERROR(__xludf.DUMMYFUNCTION("ARRAYFORMULA(IF(OR($A321="""",$A321=0),0,IF(TODAY()&gt;EOMONTH(X$278,0),HLOOKUP(""Close"",GOOGLEFINANCE($A321,""price"",EOMONTH(X$278,0)),2,FALSE()),(SUMIFS(Extrato!$C:$C,Extrato!$A:$A,""&lt;=""&amp;HLOOKUP(X$278,dds!$2:$4,3,FALSE()),Extrato!$B:$B,'Cadastro e Histó"&amp;"rico'!$A321)-SUMIFS(Extrato!$H:$H,Extrato!$F:$F,""&lt;=""&amp;HLOOKUP(X$278,dds!$2:$4,3,FALSE()),Extrato!$G:$G,'Cadastro e Histórico'!$A321))*X158)))"),0.0)</f>
        <v>0</v>
      </c>
      <c r="Y321" s="448">
        <f>IFERROR(__xludf.DUMMYFUNCTION("ARRAYFORMULA(IF(OR($A321="""",$A321=0),0,IF(TODAY()&gt;EOMONTH(Y$278,0),HLOOKUP(""Close"",GOOGLEFINANCE($A321,""price"",EOMONTH(Y$278,0)),2,FALSE()),(SUMIFS(Extrato!$C:$C,Extrato!$A:$A,""&lt;=""&amp;HLOOKUP(Y$278,dds!$2:$4,3,FALSE()),Extrato!$B:$B,'Cadastro e Histó"&amp;"rico'!$A321)-SUMIFS(Extrato!$H:$H,Extrato!$F:$F,""&lt;=""&amp;HLOOKUP(Y$278,dds!$2:$4,3,FALSE()),Extrato!$G:$G,'Cadastro e Histórico'!$A321))*Y158)))"),0.0)</f>
        <v>0</v>
      </c>
      <c r="Z321" s="448">
        <f>IFERROR(__xludf.DUMMYFUNCTION("ARRAYFORMULA(IF(OR($A321="""",$A321=0),0,IF(TODAY()&gt;EOMONTH(Z$278,0),HLOOKUP(""Close"",GOOGLEFINANCE($A321,""price"",EOMONTH(Z$278,0)),2,FALSE()),(SUMIFS(Extrato!$C:$C,Extrato!$A:$A,""&lt;=""&amp;HLOOKUP(Z$278,dds!$2:$4,3,FALSE()),Extrato!$B:$B,'Cadastro e Histó"&amp;"rico'!$A321)-SUMIFS(Extrato!$H:$H,Extrato!$F:$F,""&lt;=""&amp;HLOOKUP(Z$278,dds!$2:$4,3,FALSE()),Extrato!$G:$G,'Cadastro e Histórico'!$A321))*Z158)))"),0.0)</f>
        <v>0</v>
      </c>
      <c r="AA321" s="448">
        <f>IFERROR(__xludf.DUMMYFUNCTION("ARRAYFORMULA(IF(OR($A321="""",$A321=0),0,IF(TODAY()&gt;EOMONTH(AA$278,0),HLOOKUP(""Close"",GOOGLEFINANCE($A321,""price"",EOMONTH(AA$278,0)),2,FALSE()),(SUMIFS(Extrato!$C:$C,Extrato!$A:$A,""&lt;=""&amp;HLOOKUP(AA$278,dds!$2:$4,3,FALSE()),Extrato!$B:$B,'Cadastro e Hi"&amp;"stórico'!$A321)-SUMIFS(Extrato!$H:$H,Extrato!$F:$F,""&lt;=""&amp;HLOOKUP(AA$278,dds!$2:$4,3,FALSE()),Extrato!$G:$G,'Cadastro e Histórico'!$A321))*AA158)))"),0.0)</f>
        <v>0</v>
      </c>
      <c r="AB321" s="448">
        <f>IFERROR(__xludf.DUMMYFUNCTION("ARRAYFORMULA(IF(OR($A321="""",$A321=0),0,IF(TODAY()&gt;EOMONTH(AB$278,0),HLOOKUP(""Close"",GOOGLEFINANCE($A321,""price"",EOMONTH(AB$278,0)),2,FALSE()),(SUMIFS(Extrato!$C:$C,Extrato!$A:$A,""&lt;=""&amp;HLOOKUP(AB$278,dds!$2:$4,3,FALSE()),Extrato!$B:$B,'Cadastro e Hi"&amp;"stórico'!$A321)-SUMIFS(Extrato!$H:$H,Extrato!$F:$F,""&lt;=""&amp;HLOOKUP(AB$278,dds!$2:$4,3,FALSE()),Extrato!$G:$G,'Cadastro e Histórico'!$A321))*AB158)))"),0.0)</f>
        <v>0</v>
      </c>
      <c r="AC321" s="448">
        <f>IFERROR(__xludf.DUMMYFUNCTION("ARRAYFORMULA(IF(OR($A321="""",$A321=0),0,IF(TODAY()&gt;EOMONTH(AC$278,0),HLOOKUP(""Close"",GOOGLEFINANCE($A321,""price"",EOMONTH(AC$278,0)),2,FALSE()),(SUMIFS(Extrato!$C:$C,Extrato!$A:$A,""&lt;=""&amp;HLOOKUP(AC$278,dds!$2:$4,3,FALSE()),Extrato!$B:$B,'Cadastro e Hi"&amp;"stórico'!$A321)-SUMIFS(Extrato!$H:$H,Extrato!$F:$F,""&lt;=""&amp;HLOOKUP(AC$278,dds!$2:$4,3,FALSE()),Extrato!$G:$G,'Cadastro e Histórico'!$A321))*AC158)))"),0.0)</f>
        <v>0</v>
      </c>
      <c r="AD321" s="448">
        <f>IFERROR(__xludf.DUMMYFUNCTION("ARRAYFORMULA(IF(OR($A321="""",$A321=0),0,IF(TODAY()&gt;EOMONTH(AD$278,0),HLOOKUP(""Close"",GOOGLEFINANCE($A321,""price"",EOMONTH(AD$278,0)),2,FALSE()),(SUMIFS(Extrato!$C:$C,Extrato!$A:$A,""&lt;=""&amp;HLOOKUP(AD$278,dds!$2:$4,3,FALSE()),Extrato!$B:$B,'Cadastro e Hi"&amp;"stórico'!$A321)-SUMIFS(Extrato!$H:$H,Extrato!$F:$F,""&lt;=""&amp;HLOOKUP(AD$278,dds!$2:$4,3,FALSE()),Extrato!$G:$G,'Cadastro e Histórico'!$A321))*AD158)))"),0.0)</f>
        <v>0</v>
      </c>
      <c r="AE321" s="448">
        <f>IFERROR(__xludf.DUMMYFUNCTION("ARRAYFORMULA(IF(OR($A321="""",$A321=0),0,IF(TODAY()&gt;EOMONTH(AE$278,0),HLOOKUP(""Close"",GOOGLEFINANCE($A321,""price"",EOMONTH(AE$278,0)),2,FALSE()),(SUMIFS(Extrato!$C:$C,Extrato!$A:$A,""&lt;=""&amp;HLOOKUP(AE$278,dds!$2:$4,3,FALSE()),Extrato!$B:$B,'Cadastro e Hi"&amp;"stórico'!$A321)-SUMIFS(Extrato!$H:$H,Extrato!$F:$F,""&lt;=""&amp;HLOOKUP(AE$278,dds!$2:$4,3,FALSE()),Extrato!$G:$G,'Cadastro e Histórico'!$A321))*AE158)))"),0.0)</f>
        <v>0</v>
      </c>
      <c r="AF321" s="448">
        <f>IFERROR(__xludf.DUMMYFUNCTION("ARRAYFORMULA(IF(OR($A321="""",$A321=0),0,IF(TODAY()&gt;EOMONTH(AF$278,0),HLOOKUP(""Close"",GOOGLEFINANCE($A321,""price"",EOMONTH(AF$278,0)),2,FALSE()),(SUMIFS(Extrato!$C:$C,Extrato!$A:$A,""&lt;=""&amp;HLOOKUP(AF$278,dds!$2:$4,3,FALSE()),Extrato!$B:$B,'Cadastro e Hi"&amp;"stórico'!$A321)-SUMIFS(Extrato!$H:$H,Extrato!$F:$F,""&lt;=""&amp;HLOOKUP(AF$278,dds!$2:$4,3,FALSE()),Extrato!$G:$G,'Cadastro e Histórico'!$A321))*AF158)))"),0.0)</f>
        <v>0</v>
      </c>
      <c r="AG321" s="448">
        <f>IFERROR(__xludf.DUMMYFUNCTION("ARRAYFORMULA(IF(OR($A321="""",$A321=0),0,IF(TODAY()&gt;EOMONTH(AG$278,0),HLOOKUP(""Close"",GOOGLEFINANCE($A321,""price"",EOMONTH(AG$278,0)),2,FALSE()),(SUMIFS(Extrato!$C:$C,Extrato!$A:$A,""&lt;=""&amp;HLOOKUP(AG$278,dds!$2:$4,3,FALSE()),Extrato!$B:$B,'Cadastro e Hi"&amp;"stórico'!$A321)-SUMIFS(Extrato!$H:$H,Extrato!$F:$F,""&lt;=""&amp;HLOOKUP(AG$278,dds!$2:$4,3,FALSE()),Extrato!$G:$G,'Cadastro e Histórico'!$A321))*AG158)))"),0.0)</f>
        <v>0</v>
      </c>
      <c r="AH321" s="448">
        <f>IFERROR(__xludf.DUMMYFUNCTION("ARRAYFORMULA(IF(OR($A321="""",$A321=0),0,IF(TODAY()&gt;EOMONTH(AH$278,0),HLOOKUP(""Close"",GOOGLEFINANCE($A321,""price"",EOMONTH(AH$278,0)),2,FALSE()),(SUMIFS(Extrato!$C:$C,Extrato!$A:$A,""&lt;=""&amp;HLOOKUP(AH$278,dds!$2:$4,3,FALSE()),Extrato!$B:$B,'Cadastro e Hi"&amp;"stórico'!$A321)-SUMIFS(Extrato!$H:$H,Extrato!$F:$F,""&lt;=""&amp;HLOOKUP(AH$278,dds!$2:$4,3,FALSE()),Extrato!$G:$G,'Cadastro e Histórico'!$A321))*AH158)))"),0.0)</f>
        <v>0</v>
      </c>
      <c r="AI321" s="448">
        <f>IFERROR(__xludf.DUMMYFUNCTION("ARRAYFORMULA(IF(OR($A321="""",$A321=0),0,IF(TODAY()&gt;EOMONTH(AI$278,0),HLOOKUP(""Close"",GOOGLEFINANCE($A321,""price"",EOMONTH(AI$278,0)),2,FALSE()),(SUMIFS(Extrato!$C:$C,Extrato!$A:$A,""&lt;=""&amp;HLOOKUP(AI$278,dds!$2:$4,3,FALSE()),Extrato!$B:$B,'Cadastro e Hi"&amp;"stórico'!$A321)-SUMIFS(Extrato!$H:$H,Extrato!$F:$F,""&lt;=""&amp;HLOOKUP(AI$278,dds!$2:$4,3,FALSE()),Extrato!$G:$G,'Cadastro e Histórico'!$A321))*AI158)))"),0.0)</f>
        <v>0</v>
      </c>
      <c r="AJ321" s="448">
        <f>IFERROR(__xludf.DUMMYFUNCTION("ARRAYFORMULA(IF(OR($A321="""",$A321=0),0,IF(TODAY()&gt;EOMONTH(AJ$278,0),HLOOKUP(""Close"",GOOGLEFINANCE($A321,""price"",EOMONTH(AJ$278,0)),2,FALSE()),(SUMIFS(Extrato!$C:$C,Extrato!$A:$A,""&lt;=""&amp;HLOOKUP(AJ$278,dds!$2:$4,3,FALSE()),Extrato!$B:$B,'Cadastro e Hi"&amp;"stórico'!$A321)-SUMIFS(Extrato!$H:$H,Extrato!$F:$F,""&lt;=""&amp;HLOOKUP(AJ$278,dds!$2:$4,3,FALSE()),Extrato!$G:$G,'Cadastro e Histórico'!$A321))*AJ158)))"),0.0)</f>
        <v>0</v>
      </c>
      <c r="AK321" s="448">
        <f>IFERROR(__xludf.DUMMYFUNCTION("ARRAYFORMULA(IF(OR($A321="""",$A321=0),0,IF(TODAY()&gt;EOMONTH(AK$278,0),HLOOKUP(""Close"",GOOGLEFINANCE($A321,""price"",EOMONTH(AK$278,0)),2,FALSE()),(SUMIFS(Extrato!$C:$C,Extrato!$A:$A,""&lt;=""&amp;HLOOKUP(AK$278,dds!$2:$4,3,FALSE()),Extrato!$B:$B,'Cadastro e Hi"&amp;"stórico'!$A321)-SUMIFS(Extrato!$H:$H,Extrato!$F:$F,""&lt;=""&amp;HLOOKUP(AK$278,dds!$2:$4,3,FALSE()),Extrato!$G:$G,'Cadastro e Histórico'!$A321))*AK158)))"),0.0)</f>
        <v>0</v>
      </c>
      <c r="AL321" s="448">
        <f>IFERROR(__xludf.DUMMYFUNCTION("ARRAYFORMULA(IF(OR($A321="""",$A321=0),0,IF(TODAY()&gt;EOMONTH(AL$278,0),HLOOKUP(""Close"",GOOGLEFINANCE($A321,""price"",EOMONTH(AL$278,0)),2,FALSE()),(SUMIFS(Extrato!$C:$C,Extrato!$A:$A,""&lt;=""&amp;HLOOKUP(AL$278,dds!$2:$4,3,FALSE()),Extrato!$B:$B,'Cadastro e Hi"&amp;"stórico'!$A321)-SUMIFS(Extrato!$H:$H,Extrato!$F:$F,""&lt;=""&amp;HLOOKUP(AL$278,dds!$2:$4,3,FALSE()),Extrato!$G:$G,'Cadastro e Histórico'!$A321))*AL158)))"),0.0)</f>
        <v>0</v>
      </c>
      <c r="AM321" s="448">
        <f>IFERROR(__xludf.DUMMYFUNCTION("ARRAYFORMULA(IF(OR($A321="""",$A321=0),0,IF(TODAY()&gt;EOMONTH(AM$278,0),HLOOKUP(""Close"",GOOGLEFINANCE($A321,""price"",EOMONTH(AM$278,0)),2,FALSE()),(SUMIFS(Extrato!$C:$C,Extrato!$A:$A,""&lt;=""&amp;HLOOKUP(AM$278,dds!$2:$4,3,FALSE()),Extrato!$B:$B,'Cadastro e Hi"&amp;"stórico'!$A321)-SUMIFS(Extrato!$H:$H,Extrato!$F:$F,""&lt;=""&amp;HLOOKUP(AM$278,dds!$2:$4,3,FALSE()),Extrato!$G:$G,'Cadastro e Histórico'!$A321))*AM158)))"),0.0)</f>
        <v>0</v>
      </c>
      <c r="AN321" s="448">
        <f>IFERROR(__xludf.DUMMYFUNCTION("ARRAYFORMULA(IF(OR($A321="""",$A321=0),0,IF(TODAY()&gt;EOMONTH(AN$278,0),HLOOKUP(""Close"",GOOGLEFINANCE($A321,""price"",EOMONTH(AN$278,0)),2,FALSE()),(SUMIFS(Extrato!$C:$C,Extrato!$A:$A,""&lt;=""&amp;HLOOKUP(AN$278,dds!$2:$4,3,FALSE()),Extrato!$B:$B,'Cadastro e Hi"&amp;"stórico'!$A321)-SUMIFS(Extrato!$H:$H,Extrato!$F:$F,""&lt;=""&amp;HLOOKUP(AN$278,dds!$2:$4,3,FALSE()),Extrato!$G:$G,'Cadastro e Histórico'!$A321))*AN158)))"),0.0)</f>
        <v>0</v>
      </c>
      <c r="AO321" s="448">
        <f>IFERROR(__xludf.DUMMYFUNCTION("ARRAYFORMULA(IF(OR($A321="""",$A321=0),0,IF(TODAY()&gt;EOMONTH(AO$278,0),HLOOKUP(""Close"",GOOGLEFINANCE($A321,""price"",EOMONTH(AO$278,0)),2,FALSE()),(SUMIFS(Extrato!$C:$C,Extrato!$A:$A,""&lt;=""&amp;HLOOKUP(AO$278,dds!$2:$4,3,FALSE()),Extrato!$B:$B,'Cadastro e Hi"&amp;"stórico'!$A321)-SUMIFS(Extrato!$H:$H,Extrato!$F:$F,""&lt;=""&amp;HLOOKUP(AO$278,dds!$2:$4,3,FALSE()),Extrato!$G:$G,'Cadastro e Histórico'!$A321))*AO158)))"),0.0)</f>
        <v>0</v>
      </c>
      <c r="AP321" s="448">
        <f>IFERROR(__xludf.DUMMYFUNCTION("ARRAYFORMULA(IF(OR($A321="""",$A321=0),0,IF(TODAY()&gt;EOMONTH(AP$278,0),HLOOKUP(""Close"",GOOGLEFINANCE($A321,""price"",EOMONTH(AP$278,0)),2,FALSE()),(SUMIFS(Extrato!$C:$C,Extrato!$A:$A,""&lt;=""&amp;HLOOKUP(AP$278,dds!$2:$4,3,FALSE()),Extrato!$B:$B,'Cadastro e Hi"&amp;"stórico'!$A321)-SUMIFS(Extrato!$H:$H,Extrato!$F:$F,""&lt;=""&amp;HLOOKUP(AP$278,dds!$2:$4,3,FALSE()),Extrato!$G:$G,'Cadastro e Histórico'!$A321))*AP158)))"),0.0)</f>
        <v>0</v>
      </c>
      <c r="AQ321" s="448">
        <f>IFERROR(__xludf.DUMMYFUNCTION("ARRAYFORMULA(IF(OR($A321="""",$A321=0),0,IF(TODAY()&gt;EOMONTH(AQ$278,0),HLOOKUP(""Close"",GOOGLEFINANCE($A321,""price"",EOMONTH(AQ$278,0)),2,FALSE()),(SUMIFS(Extrato!$C:$C,Extrato!$A:$A,""&lt;=""&amp;HLOOKUP(AQ$278,dds!$2:$4,3,FALSE()),Extrato!$B:$B,'Cadastro e Hi"&amp;"stórico'!$A321)-SUMIFS(Extrato!$H:$H,Extrato!$F:$F,""&lt;=""&amp;HLOOKUP(AQ$278,dds!$2:$4,3,FALSE()),Extrato!$G:$G,'Cadastro e Histórico'!$A321))*AQ158)))"),0.0)</f>
        <v>0</v>
      </c>
      <c r="AR321" s="448">
        <f>IFERROR(__xludf.DUMMYFUNCTION("ARRAYFORMULA(IF(OR($A321="""",$A321=0),0,IF(TODAY()&gt;EOMONTH(AR$278,0),HLOOKUP(""Close"",GOOGLEFINANCE($A321,""price"",EOMONTH(AR$278,0)),2,FALSE()),(SUMIFS(Extrato!$C:$C,Extrato!$A:$A,""&lt;=""&amp;HLOOKUP(AR$278,dds!$2:$4,3,FALSE()),Extrato!$B:$B,'Cadastro e Hi"&amp;"stórico'!$A321)-SUMIFS(Extrato!$H:$H,Extrato!$F:$F,""&lt;=""&amp;HLOOKUP(AR$278,dds!$2:$4,3,FALSE()),Extrato!$G:$G,'Cadastro e Histórico'!$A321))*AR158)))"),0.0)</f>
        <v>0</v>
      </c>
      <c r="AS321" s="448">
        <f>IFERROR(__xludf.DUMMYFUNCTION("ARRAYFORMULA(IF(OR($A321="""",$A321=0),0,IF(TODAY()&gt;EOMONTH(AS$278,0),HLOOKUP(""Close"",GOOGLEFINANCE($A321,""price"",EOMONTH(AS$278,0)),2,FALSE()),(SUMIFS(Extrato!$C:$C,Extrato!$A:$A,""&lt;=""&amp;HLOOKUP(AS$278,dds!$2:$4,3,FALSE()),Extrato!$B:$B,'Cadastro e Hi"&amp;"stórico'!$A321)-SUMIFS(Extrato!$H:$H,Extrato!$F:$F,""&lt;=""&amp;HLOOKUP(AS$278,dds!$2:$4,3,FALSE()),Extrato!$G:$G,'Cadastro e Histórico'!$A321))*AS158)))"),0.0)</f>
        <v>0</v>
      </c>
      <c r="AT321" s="448">
        <f>IFERROR(__xludf.DUMMYFUNCTION("ARRAYFORMULA(IF(OR($A321="""",$A321=0),0,IF(TODAY()&gt;EOMONTH(AT$278,0),HLOOKUP(""Close"",GOOGLEFINANCE($A321,""price"",EOMONTH(AT$278,0)),2,FALSE()),(SUMIFS(Extrato!$C:$C,Extrato!$A:$A,""&lt;=""&amp;HLOOKUP(AT$278,dds!$2:$4,3,FALSE()),Extrato!$B:$B,'Cadastro e Hi"&amp;"stórico'!$A321)-SUMIFS(Extrato!$H:$H,Extrato!$F:$F,""&lt;=""&amp;HLOOKUP(AT$278,dds!$2:$4,3,FALSE()),Extrato!$G:$G,'Cadastro e Histórico'!$A321))*AT158)))"),0.0)</f>
        <v>0</v>
      </c>
      <c r="AU321" s="448">
        <f>IFERROR(__xludf.DUMMYFUNCTION("ARRAYFORMULA(IF(OR($A321="""",$A321=0),0,IF(TODAY()&gt;EOMONTH(AU$278,0),HLOOKUP(""Close"",GOOGLEFINANCE($A321,""price"",EOMONTH(AU$278,0)),2,FALSE()),(SUMIFS(Extrato!$C:$C,Extrato!$A:$A,""&lt;=""&amp;HLOOKUP(AU$278,dds!$2:$4,3,FALSE()),Extrato!$B:$B,'Cadastro e Hi"&amp;"stórico'!$A321)-SUMIFS(Extrato!$H:$H,Extrato!$F:$F,""&lt;=""&amp;HLOOKUP(AU$278,dds!$2:$4,3,FALSE()),Extrato!$G:$G,'Cadastro e Histórico'!$A321))*AU158)))"),0.0)</f>
        <v>0</v>
      </c>
      <c r="AV321" s="448">
        <f>IFERROR(__xludf.DUMMYFUNCTION("ARRAYFORMULA(IF(OR($A321="""",$A321=0),0,IF(TODAY()&gt;EOMONTH(AV$278,0),HLOOKUP(""Close"",GOOGLEFINANCE($A321,""price"",EOMONTH(AV$278,0)),2,FALSE()),(SUMIFS(Extrato!$C:$C,Extrato!$A:$A,""&lt;=""&amp;HLOOKUP(AV$278,dds!$2:$4,3,FALSE()),Extrato!$B:$B,'Cadastro e Hi"&amp;"stórico'!$A321)-SUMIFS(Extrato!$H:$H,Extrato!$F:$F,""&lt;=""&amp;HLOOKUP(AV$278,dds!$2:$4,3,FALSE()),Extrato!$G:$G,'Cadastro e Histórico'!$A321))*AV158)))"),0.0)</f>
        <v>0</v>
      </c>
      <c r="AW321" s="448">
        <f>IFERROR(__xludf.DUMMYFUNCTION("ARRAYFORMULA(IF(OR($A321="""",$A321=0),0,IF(TODAY()&gt;EOMONTH(AW$278,0),HLOOKUP(""Close"",GOOGLEFINANCE($A321,""price"",EOMONTH(AW$278,0)),2,FALSE()),(SUMIFS(Extrato!$C:$C,Extrato!$A:$A,""&lt;=""&amp;HLOOKUP(AW$278,dds!$2:$4,3,FALSE()),Extrato!$B:$B,'Cadastro e Hi"&amp;"stórico'!$A321)-SUMIFS(Extrato!$H:$H,Extrato!$F:$F,""&lt;=""&amp;HLOOKUP(AW$278,dds!$2:$4,3,FALSE()),Extrato!$G:$G,'Cadastro e Histórico'!$A321))*AW158)))"),0.0)</f>
        <v>0</v>
      </c>
      <c r="AX321" s="448">
        <f>IFERROR(__xludf.DUMMYFUNCTION("ARRAYFORMULA(IF(OR($A321="""",$A321=0),0,IF(TODAY()&gt;EOMONTH(AX$278,0),HLOOKUP(""Close"",GOOGLEFINANCE($A321,""price"",EOMONTH(AX$278,0)),2,FALSE()),(SUMIFS(Extrato!$C:$C,Extrato!$A:$A,""&lt;=""&amp;HLOOKUP(AX$278,dds!$2:$4,3,FALSE()),Extrato!$B:$B,'Cadastro e Hi"&amp;"stórico'!$A321)-SUMIFS(Extrato!$H:$H,Extrato!$F:$F,""&lt;=""&amp;HLOOKUP(AX$278,dds!$2:$4,3,FALSE()),Extrato!$G:$G,'Cadastro e Histórico'!$A321))*AX158)))"),0.0)</f>
        <v>0</v>
      </c>
      <c r="AY321" s="448">
        <f>IFERROR(__xludf.DUMMYFUNCTION("ARRAYFORMULA(IF(OR($A321="""",$A321=0),0,IF(TODAY()&gt;EOMONTH(AY$278,0),HLOOKUP(""Close"",GOOGLEFINANCE($A321,""price"",EOMONTH(AY$278,0)),2,FALSE()),(SUMIFS(Extrato!$C:$C,Extrato!$A:$A,""&lt;=""&amp;HLOOKUP(AY$278,dds!$2:$4,3,FALSE()),Extrato!$B:$B,'Cadastro e Hi"&amp;"stórico'!$A321)-SUMIFS(Extrato!$H:$H,Extrato!$F:$F,""&lt;=""&amp;HLOOKUP(AY$278,dds!$2:$4,3,FALSE()),Extrato!$G:$G,'Cadastro e Histórico'!$A321))*AY158)))"),0.0)</f>
        <v>0</v>
      </c>
      <c r="AZ321" s="448">
        <f>IFERROR(__xludf.DUMMYFUNCTION("ARRAYFORMULA(IF(OR($A321="""",$A321=0),0,IF(TODAY()&gt;EOMONTH(AZ$278,0),HLOOKUP(""Close"",GOOGLEFINANCE($A321,""price"",EOMONTH(AZ$278,0)),2,FALSE()),(SUMIFS(Extrato!$C:$C,Extrato!$A:$A,""&lt;=""&amp;HLOOKUP(AZ$278,dds!$2:$4,3,FALSE()),Extrato!$B:$B,'Cadastro e Hi"&amp;"stórico'!$A321)-SUMIFS(Extrato!$H:$H,Extrato!$F:$F,""&lt;=""&amp;HLOOKUP(AZ$278,dds!$2:$4,3,FALSE()),Extrato!$G:$G,'Cadastro e Histórico'!$A321))*AZ158)))"),0.0)</f>
        <v>0</v>
      </c>
      <c r="BA321" s="448">
        <f>IFERROR(__xludf.DUMMYFUNCTION("ARRAYFORMULA(IF(OR($A321="""",$A321=0),0,IF(TODAY()&gt;EOMONTH(BA$278,0),HLOOKUP(""Close"",GOOGLEFINANCE($A321,""price"",EOMONTH(BA$278,0)),2,FALSE()),(SUMIFS(Extrato!$C:$C,Extrato!$A:$A,""&lt;=""&amp;HLOOKUP(BA$278,dds!$2:$4,3,FALSE()),Extrato!$B:$B,'Cadastro e Hi"&amp;"stórico'!$A321)-SUMIFS(Extrato!$H:$H,Extrato!$F:$F,""&lt;=""&amp;HLOOKUP(BA$278,dds!$2:$4,3,FALSE()),Extrato!$G:$G,'Cadastro e Histórico'!$A321))*BA158)))"),0.0)</f>
        <v>0</v>
      </c>
      <c r="BB321" s="448">
        <f>IFERROR(__xludf.DUMMYFUNCTION("ARRAYFORMULA(IF(OR($A321="""",$A321=0),0,IF(TODAY()&gt;EOMONTH(BB$278,0),HLOOKUP(""Close"",GOOGLEFINANCE($A321,""price"",EOMONTH(BB$278,0)),2,FALSE()),(SUMIFS(Extrato!$C:$C,Extrato!$A:$A,""&lt;=""&amp;HLOOKUP(BB$278,dds!$2:$4,3,FALSE()),Extrato!$B:$B,'Cadastro e Hi"&amp;"stórico'!$A321)-SUMIFS(Extrato!$H:$H,Extrato!$F:$F,""&lt;=""&amp;HLOOKUP(BB$278,dds!$2:$4,3,FALSE()),Extrato!$G:$G,'Cadastro e Histórico'!$A321))*BB158)))"),0.0)</f>
        <v>0</v>
      </c>
      <c r="BC321" s="448">
        <f>IFERROR(__xludf.DUMMYFUNCTION("ARRAYFORMULA(IF(OR($A321="""",$A321=0),0,IF(TODAY()&gt;EOMONTH(BC$278,0),HLOOKUP(""Close"",GOOGLEFINANCE($A321,""price"",EOMONTH(BC$278,0)),2,FALSE()),(SUMIFS(Extrato!$C:$C,Extrato!$A:$A,""&lt;=""&amp;HLOOKUP(BC$278,dds!$2:$4,3,FALSE()),Extrato!$B:$B,'Cadastro e Hi"&amp;"stórico'!$A321)-SUMIFS(Extrato!$H:$H,Extrato!$F:$F,""&lt;=""&amp;HLOOKUP(BC$278,dds!$2:$4,3,FALSE()),Extrato!$G:$G,'Cadastro e Histórico'!$A321))*BC158)))"),0.0)</f>
        <v>0</v>
      </c>
      <c r="BD321" s="448">
        <f>IFERROR(__xludf.DUMMYFUNCTION("ARRAYFORMULA(IF(OR($A321="""",$A321=0),0,IF(TODAY()&gt;EOMONTH(BD$278,0),HLOOKUP(""Close"",GOOGLEFINANCE($A321,""price"",EOMONTH(BD$278,0)),2,FALSE()),(SUMIFS(Extrato!$C:$C,Extrato!$A:$A,""&lt;=""&amp;HLOOKUP(BD$278,dds!$2:$4,3,FALSE()),Extrato!$B:$B,'Cadastro e Hi"&amp;"stórico'!$A321)-SUMIFS(Extrato!$H:$H,Extrato!$F:$F,""&lt;=""&amp;HLOOKUP(BD$278,dds!$2:$4,3,FALSE()),Extrato!$G:$G,'Cadastro e Histórico'!$A321))*BD158)))"),0.0)</f>
        <v>0</v>
      </c>
      <c r="BE321" s="448">
        <f>IFERROR(__xludf.DUMMYFUNCTION("ARRAYFORMULA(IF(OR($A321="""",$A321=0),0,IF(TODAY()&gt;EOMONTH(BE$278,0),HLOOKUP(""Close"",GOOGLEFINANCE($A321,""price"",EOMONTH(BE$278,0)),2,FALSE()),(SUMIFS(Extrato!$C:$C,Extrato!$A:$A,""&lt;=""&amp;HLOOKUP(BE$278,dds!$2:$4,3,FALSE()),Extrato!$B:$B,'Cadastro e Hi"&amp;"stórico'!$A321)-SUMIFS(Extrato!$H:$H,Extrato!$F:$F,""&lt;=""&amp;HLOOKUP(BE$278,dds!$2:$4,3,FALSE()),Extrato!$G:$G,'Cadastro e Histórico'!$A321))*BE158)))"),0.0)</f>
        <v>0</v>
      </c>
      <c r="BF321" s="448">
        <f>IFERROR(__xludf.DUMMYFUNCTION("ARRAYFORMULA(IF(OR($A321="""",$A321=0),0,IF(TODAY()&gt;EOMONTH(BF$278,0),HLOOKUP(""Close"",GOOGLEFINANCE($A321,""price"",EOMONTH(BF$278,0)),2,FALSE()),(SUMIFS(Extrato!$C:$C,Extrato!$A:$A,""&lt;=""&amp;HLOOKUP(BF$278,dds!$2:$4,3,FALSE()),Extrato!$B:$B,'Cadastro e Hi"&amp;"stórico'!$A321)-SUMIFS(Extrato!$H:$H,Extrato!$F:$F,""&lt;=""&amp;HLOOKUP(BF$278,dds!$2:$4,3,FALSE()),Extrato!$G:$G,'Cadastro e Histórico'!$A321))*BF158)))"),0.0)</f>
        <v>0</v>
      </c>
      <c r="BG321" s="448">
        <f>IFERROR(__xludf.DUMMYFUNCTION("ARRAYFORMULA(IF(OR($A321="""",$A321=0),0,IF(TODAY()&gt;EOMONTH(BG$278,0),HLOOKUP(""Close"",GOOGLEFINANCE($A321,""price"",EOMONTH(BG$278,0)),2,FALSE()),(SUMIFS(Extrato!$C:$C,Extrato!$A:$A,""&lt;=""&amp;HLOOKUP(BG$278,dds!$2:$4,3,FALSE()),Extrato!$B:$B,'Cadastro e Hi"&amp;"stórico'!$A321)-SUMIFS(Extrato!$H:$H,Extrato!$F:$F,""&lt;=""&amp;HLOOKUP(BG$278,dds!$2:$4,3,FALSE()),Extrato!$G:$G,'Cadastro e Histórico'!$A321))*BG158)))"),0.0)</f>
        <v>0</v>
      </c>
      <c r="BH321" s="448">
        <f>IFERROR(__xludf.DUMMYFUNCTION("ARRAYFORMULA(IF(OR($A321="""",$A321=0),0,IF(TODAY()&gt;EOMONTH(BH$278,0),HLOOKUP(""Close"",GOOGLEFINANCE($A321,""price"",EOMONTH(BH$278,0)),2,FALSE()),(SUMIFS(Extrato!$C:$C,Extrato!$A:$A,""&lt;=""&amp;HLOOKUP(BH$278,dds!$2:$4,3,FALSE()),Extrato!$B:$B,'Cadastro e Hi"&amp;"stórico'!$A321)-SUMIFS(Extrato!$H:$H,Extrato!$F:$F,""&lt;=""&amp;HLOOKUP(BH$278,dds!$2:$4,3,FALSE()),Extrato!$G:$G,'Cadastro e Histórico'!$A321))*BH158)))"),0.0)</f>
        <v>0</v>
      </c>
      <c r="BI321" s="448">
        <f>IFERROR(__xludf.DUMMYFUNCTION("ARRAYFORMULA(IF(OR($A321="""",$A321=0),0,IF(TODAY()&gt;EOMONTH(BI$278,0),HLOOKUP(""Close"",GOOGLEFINANCE($A321,""price"",EOMONTH(BI$278,0)),2,FALSE()),(SUMIFS(Extrato!$C:$C,Extrato!$A:$A,""&lt;=""&amp;HLOOKUP(BI$278,dds!$2:$4,3,FALSE()),Extrato!$B:$B,'Cadastro e Hi"&amp;"stórico'!$A321)-SUMIFS(Extrato!$H:$H,Extrato!$F:$F,""&lt;=""&amp;HLOOKUP(BI$278,dds!$2:$4,3,FALSE()),Extrato!$G:$G,'Cadastro e Histórico'!$A321))*BI158)))"),0.0)</f>
        <v>0</v>
      </c>
      <c r="BJ321" s="448">
        <f>IFERROR(__xludf.DUMMYFUNCTION("ARRAYFORMULA(IF(OR($A321="""",$A321=0),0,IF(TODAY()&gt;EOMONTH(BJ$278,0),HLOOKUP(""Close"",GOOGLEFINANCE($A321,""price"",EOMONTH(BJ$278,0)),2,FALSE()),(SUMIFS(Extrato!$C:$C,Extrato!$A:$A,""&lt;=""&amp;HLOOKUP(BJ$278,dds!$2:$4,3,FALSE()),Extrato!$B:$B,'Cadastro e Hi"&amp;"stórico'!$A321)-SUMIFS(Extrato!$H:$H,Extrato!$F:$F,""&lt;=""&amp;HLOOKUP(BJ$278,dds!$2:$4,3,FALSE()),Extrato!$G:$G,'Cadastro e Histórico'!$A321))*BJ158)))"),0.0)</f>
        <v>0</v>
      </c>
      <c r="BK321" s="448">
        <f>IFERROR(__xludf.DUMMYFUNCTION("ARRAYFORMULA(IF(OR($A321="""",$A321=0),0,IF(TODAY()&gt;EOMONTH(BK$278,0),HLOOKUP(""Close"",GOOGLEFINANCE($A321,""price"",EOMONTH(BK$278,0)),2,FALSE()),(SUMIFS(Extrato!$C:$C,Extrato!$A:$A,""&lt;=""&amp;HLOOKUP(BK$278,dds!$2:$4,3,FALSE()),Extrato!$B:$B,'Cadastro e Hi"&amp;"stórico'!$A321)-SUMIFS(Extrato!$H:$H,Extrato!$F:$F,""&lt;=""&amp;HLOOKUP(BK$278,dds!$2:$4,3,FALSE()),Extrato!$G:$G,'Cadastro e Histórico'!$A321))*BK158)))"),0.0)</f>
        <v>0</v>
      </c>
      <c r="BL321" s="448">
        <f>IFERROR(__xludf.DUMMYFUNCTION("ARRAYFORMULA(IF(OR($A321="""",$A321=0),0,IF(TODAY()&gt;EOMONTH(BL$278,0),HLOOKUP(""Close"",GOOGLEFINANCE($A321,""price"",EOMONTH(BL$278,0)),2,FALSE()),(SUMIFS(Extrato!$C:$C,Extrato!$A:$A,""&lt;=""&amp;HLOOKUP(BL$278,dds!$2:$4,3,FALSE()),Extrato!$B:$B,'Cadastro e Hi"&amp;"stórico'!$A321)-SUMIFS(Extrato!$H:$H,Extrato!$F:$F,""&lt;=""&amp;HLOOKUP(BL$278,dds!$2:$4,3,FALSE()),Extrato!$G:$G,'Cadastro e Histórico'!$A321))*BL158)))"),0.0)</f>
        <v>0</v>
      </c>
    </row>
    <row r="322" ht="14.25" customHeight="1">
      <c r="A322" s="450"/>
      <c r="B322" s="450"/>
      <c r="C322" s="440" t="str">
        <f t="shared" si="5"/>
        <v/>
      </c>
      <c r="D322" s="450"/>
      <c r="E322" s="448">
        <f>IFERROR(__xludf.DUMMYFUNCTION("ARRAYFORMULA(IF(OR($A322="""",$A322=0),0,IF(TODAY()&gt;EOMONTH(E$278,0),HLOOKUP(""Close"",GOOGLEFINANCE($A322,""price"",EOMONTH(E$278,0)),2,FALSE()),(SUMIFS(Extrato!$C:$C,Extrato!$A:$A,""&lt;=""&amp;HLOOKUP(E$278,dds!$2:$4,3,FALSE()),Extrato!$B:$B,'Cadastro e Histó"&amp;"rico'!$A322)-SUMIFS(Extrato!$H:$H,Extrato!$F:$F,""&lt;=""&amp;HLOOKUP(E$278,dds!$2:$4,3,FALSE()),Extrato!$G:$G,'Cadastro e Histórico'!$A322))*E159)))"),0.0)</f>
        <v>0</v>
      </c>
      <c r="F322" s="448">
        <f>IFERROR(__xludf.DUMMYFUNCTION("ARRAYFORMULA(IF(OR($A322="""",$A322=0),0,IF(TODAY()&gt;EOMONTH(F$278,0),HLOOKUP(""Close"",GOOGLEFINANCE($A322,""price"",EOMONTH(F$278,0)),2,FALSE()),(SUMIFS(Extrato!$C:$C,Extrato!$A:$A,""&lt;=""&amp;HLOOKUP(F$278,dds!$2:$4,3,FALSE()),Extrato!$B:$B,'Cadastro e Histó"&amp;"rico'!$A322)-SUMIFS(Extrato!$H:$H,Extrato!$F:$F,""&lt;=""&amp;HLOOKUP(F$278,dds!$2:$4,3,FALSE()),Extrato!$G:$G,'Cadastro e Histórico'!$A322))*F159)))"),0.0)</f>
        <v>0</v>
      </c>
      <c r="G322" s="448">
        <f>IFERROR(__xludf.DUMMYFUNCTION("ARRAYFORMULA(IF(OR($A322="""",$A322=0),0,IF(TODAY()&gt;EOMONTH(G$278,0),HLOOKUP(""Close"",GOOGLEFINANCE($A322,""price"",EOMONTH(G$278,0)),2,FALSE()),(SUMIFS(Extrato!$C:$C,Extrato!$A:$A,""&lt;=""&amp;HLOOKUP(G$278,dds!$2:$4,3,FALSE()),Extrato!$B:$B,'Cadastro e Histó"&amp;"rico'!$A322)-SUMIFS(Extrato!$H:$H,Extrato!$F:$F,""&lt;=""&amp;HLOOKUP(G$278,dds!$2:$4,3,FALSE()),Extrato!$G:$G,'Cadastro e Histórico'!$A322))*G159)))"),0.0)</f>
        <v>0</v>
      </c>
      <c r="H322" s="448">
        <f>IFERROR(__xludf.DUMMYFUNCTION("ARRAYFORMULA(IF(OR($A322="""",$A322=0),0,IF(TODAY()&gt;EOMONTH(H$278,0),HLOOKUP(""Close"",GOOGLEFINANCE($A322,""price"",EOMONTH(H$278,0)),2,FALSE()),(SUMIFS(Extrato!$C:$C,Extrato!$A:$A,""&lt;=""&amp;HLOOKUP(H$278,dds!$2:$4,3,FALSE()),Extrato!$B:$B,'Cadastro e Histó"&amp;"rico'!$A322)-SUMIFS(Extrato!$H:$H,Extrato!$F:$F,""&lt;=""&amp;HLOOKUP(H$278,dds!$2:$4,3,FALSE()),Extrato!$G:$G,'Cadastro e Histórico'!$A322))*H159)))"),0.0)</f>
        <v>0</v>
      </c>
      <c r="I322" s="448">
        <f>IFERROR(__xludf.DUMMYFUNCTION("ARRAYFORMULA(IF(OR($A322="""",$A322=0),0,IF(TODAY()&gt;EOMONTH(I$278,0),HLOOKUP(""Close"",GOOGLEFINANCE($A322,""price"",EOMONTH(I$278,0)),2,FALSE()),(SUMIFS(Extrato!$C:$C,Extrato!$A:$A,""&lt;=""&amp;HLOOKUP(I$278,dds!$2:$4,3,FALSE()),Extrato!$B:$B,'Cadastro e Histó"&amp;"rico'!$A322)-SUMIFS(Extrato!$H:$H,Extrato!$F:$F,""&lt;=""&amp;HLOOKUP(I$278,dds!$2:$4,3,FALSE()),Extrato!$G:$G,'Cadastro e Histórico'!$A322))*I159)))"),0.0)</f>
        <v>0</v>
      </c>
      <c r="J322" s="448">
        <f>IFERROR(__xludf.DUMMYFUNCTION("ARRAYFORMULA(IF(OR($A322="""",$A322=0),0,IF(TODAY()&gt;EOMONTH(J$278,0),HLOOKUP(""Close"",GOOGLEFINANCE($A322,""price"",EOMONTH(J$278,0)),2,FALSE()),(SUMIFS(Extrato!$C:$C,Extrato!$A:$A,""&lt;=""&amp;HLOOKUP(J$278,dds!$2:$4,3,FALSE()),Extrato!$B:$B,'Cadastro e Histó"&amp;"rico'!$A322)-SUMIFS(Extrato!$H:$H,Extrato!$F:$F,""&lt;=""&amp;HLOOKUP(J$278,dds!$2:$4,3,FALSE()),Extrato!$G:$G,'Cadastro e Histórico'!$A322))*J159)))"),0.0)</f>
        <v>0</v>
      </c>
      <c r="K322" s="448">
        <f>IFERROR(__xludf.DUMMYFUNCTION("ARRAYFORMULA(IF(OR($A322="""",$A322=0),0,IF(TODAY()&gt;EOMONTH(K$278,0),HLOOKUP(""Close"",GOOGLEFINANCE($A322,""price"",EOMONTH(K$278,0)),2,FALSE()),(SUMIFS(Extrato!$C:$C,Extrato!$A:$A,""&lt;=""&amp;HLOOKUP(K$278,dds!$2:$4,3,FALSE()),Extrato!$B:$B,'Cadastro e Histó"&amp;"rico'!$A322)-SUMIFS(Extrato!$H:$H,Extrato!$F:$F,""&lt;=""&amp;HLOOKUP(K$278,dds!$2:$4,3,FALSE()),Extrato!$G:$G,'Cadastro e Histórico'!$A322))*K159)))"),0.0)</f>
        <v>0</v>
      </c>
      <c r="L322" s="448">
        <f>IFERROR(__xludf.DUMMYFUNCTION("ARRAYFORMULA(IF(OR($A322="""",$A322=0),0,IF(TODAY()&gt;EOMONTH(L$278,0),HLOOKUP(""Close"",GOOGLEFINANCE($A322,""price"",EOMONTH(L$278,0)),2,FALSE()),(SUMIFS(Extrato!$C:$C,Extrato!$A:$A,""&lt;=""&amp;HLOOKUP(L$278,dds!$2:$4,3,FALSE()),Extrato!$B:$B,'Cadastro e Histó"&amp;"rico'!$A322)-SUMIFS(Extrato!$H:$H,Extrato!$F:$F,""&lt;=""&amp;HLOOKUP(L$278,dds!$2:$4,3,FALSE()),Extrato!$G:$G,'Cadastro e Histórico'!$A322))*L159)))"),0.0)</f>
        <v>0</v>
      </c>
      <c r="M322" s="448">
        <f>IFERROR(__xludf.DUMMYFUNCTION("ARRAYFORMULA(IF(OR($A322="""",$A322=0),0,IF(TODAY()&gt;EOMONTH(M$278,0),HLOOKUP(""Close"",GOOGLEFINANCE($A322,""price"",EOMONTH(M$278,0)),2,FALSE()),(SUMIFS(Extrato!$C:$C,Extrato!$A:$A,""&lt;=""&amp;HLOOKUP(M$278,dds!$2:$4,3,FALSE()),Extrato!$B:$B,'Cadastro e Histó"&amp;"rico'!$A322)-SUMIFS(Extrato!$H:$H,Extrato!$F:$F,""&lt;=""&amp;HLOOKUP(M$278,dds!$2:$4,3,FALSE()),Extrato!$G:$G,'Cadastro e Histórico'!$A322))*M159)))"),0.0)</f>
        <v>0</v>
      </c>
      <c r="N322" s="448">
        <f>IFERROR(__xludf.DUMMYFUNCTION("ARRAYFORMULA(IF(OR($A322="""",$A322=0),0,IF(TODAY()&gt;EOMONTH(N$278,0),HLOOKUP(""Close"",GOOGLEFINANCE($A322,""price"",EOMONTH(N$278,0)),2,FALSE()),(SUMIFS(Extrato!$C:$C,Extrato!$A:$A,""&lt;=""&amp;HLOOKUP(N$278,dds!$2:$4,3,FALSE()),Extrato!$B:$B,'Cadastro e Histó"&amp;"rico'!$A322)-SUMIFS(Extrato!$H:$H,Extrato!$F:$F,""&lt;=""&amp;HLOOKUP(N$278,dds!$2:$4,3,FALSE()),Extrato!$G:$G,'Cadastro e Histórico'!$A322))*N159)))"),0.0)</f>
        <v>0</v>
      </c>
      <c r="O322" s="448">
        <f>IFERROR(__xludf.DUMMYFUNCTION("ARRAYFORMULA(IF(OR($A322="""",$A322=0),0,IF(TODAY()&gt;EOMONTH(O$278,0),HLOOKUP(""Close"",GOOGLEFINANCE($A322,""price"",EOMONTH(O$278,0)),2,FALSE()),(SUMIFS(Extrato!$C:$C,Extrato!$A:$A,""&lt;=""&amp;HLOOKUP(O$278,dds!$2:$4,3,FALSE()),Extrato!$B:$B,'Cadastro e Histó"&amp;"rico'!$A322)-SUMIFS(Extrato!$H:$H,Extrato!$F:$F,""&lt;=""&amp;HLOOKUP(O$278,dds!$2:$4,3,FALSE()),Extrato!$G:$G,'Cadastro e Histórico'!$A322))*O159)))"),0.0)</f>
        <v>0</v>
      </c>
      <c r="P322" s="448">
        <f>IFERROR(__xludf.DUMMYFUNCTION("ARRAYFORMULA(IF(OR($A322="""",$A322=0),0,IF(TODAY()&gt;EOMONTH(P$278,0),HLOOKUP(""Close"",GOOGLEFINANCE($A322,""price"",EOMONTH(P$278,0)),2,FALSE()),(SUMIFS(Extrato!$C:$C,Extrato!$A:$A,""&lt;=""&amp;HLOOKUP(P$278,dds!$2:$4,3,FALSE()),Extrato!$B:$B,'Cadastro e Histó"&amp;"rico'!$A322)-SUMIFS(Extrato!$H:$H,Extrato!$F:$F,""&lt;=""&amp;HLOOKUP(P$278,dds!$2:$4,3,FALSE()),Extrato!$G:$G,'Cadastro e Histórico'!$A322))*P159)))"),0.0)</f>
        <v>0</v>
      </c>
      <c r="Q322" s="448">
        <f>IFERROR(__xludf.DUMMYFUNCTION("ARRAYFORMULA(IF(OR($A322="""",$A322=0),0,IF(TODAY()&gt;EOMONTH(Q$278,0),HLOOKUP(""Close"",GOOGLEFINANCE($A322,""price"",EOMONTH(Q$278,0)),2,FALSE()),(SUMIFS(Extrato!$C:$C,Extrato!$A:$A,""&lt;=""&amp;HLOOKUP(Q$278,dds!$2:$4,3,FALSE()),Extrato!$B:$B,'Cadastro e Histó"&amp;"rico'!$A322)-SUMIFS(Extrato!$H:$H,Extrato!$F:$F,""&lt;=""&amp;HLOOKUP(Q$278,dds!$2:$4,3,FALSE()),Extrato!$G:$G,'Cadastro e Histórico'!$A322))*Q159)))"),0.0)</f>
        <v>0</v>
      </c>
      <c r="R322" s="448">
        <f>IFERROR(__xludf.DUMMYFUNCTION("ARRAYFORMULA(IF(OR($A322="""",$A322=0),0,IF(TODAY()&gt;EOMONTH(R$278,0),HLOOKUP(""Close"",GOOGLEFINANCE($A322,""price"",EOMONTH(R$278,0)),2,FALSE()),(SUMIFS(Extrato!$C:$C,Extrato!$A:$A,""&lt;=""&amp;HLOOKUP(R$278,dds!$2:$4,3,FALSE()),Extrato!$B:$B,'Cadastro e Histó"&amp;"rico'!$A322)-SUMIFS(Extrato!$H:$H,Extrato!$F:$F,""&lt;=""&amp;HLOOKUP(R$278,dds!$2:$4,3,FALSE()),Extrato!$G:$G,'Cadastro e Histórico'!$A322))*R159)))"),0.0)</f>
        <v>0</v>
      </c>
      <c r="S322" s="448">
        <f>IFERROR(__xludf.DUMMYFUNCTION("ARRAYFORMULA(IF(OR($A322="""",$A322=0),0,IF(TODAY()&gt;EOMONTH(S$278,0),HLOOKUP(""Close"",GOOGLEFINANCE($A322,""price"",EOMONTH(S$278,0)),2,FALSE()),(SUMIFS(Extrato!$C:$C,Extrato!$A:$A,""&lt;=""&amp;HLOOKUP(S$278,dds!$2:$4,3,FALSE()),Extrato!$B:$B,'Cadastro e Histó"&amp;"rico'!$A322)-SUMIFS(Extrato!$H:$H,Extrato!$F:$F,""&lt;=""&amp;HLOOKUP(S$278,dds!$2:$4,3,FALSE()),Extrato!$G:$G,'Cadastro e Histórico'!$A322))*S159)))"),0.0)</f>
        <v>0</v>
      </c>
      <c r="T322" s="448">
        <f>IFERROR(__xludf.DUMMYFUNCTION("ARRAYFORMULA(IF(OR($A322="""",$A322=0),0,IF(TODAY()&gt;EOMONTH(T$278,0),HLOOKUP(""Close"",GOOGLEFINANCE($A322,""price"",EOMONTH(T$278,0)),2,FALSE()),(SUMIFS(Extrato!$C:$C,Extrato!$A:$A,""&lt;=""&amp;HLOOKUP(T$278,dds!$2:$4,3,FALSE()),Extrato!$B:$B,'Cadastro e Histó"&amp;"rico'!$A322)-SUMIFS(Extrato!$H:$H,Extrato!$F:$F,""&lt;=""&amp;HLOOKUP(T$278,dds!$2:$4,3,FALSE()),Extrato!$G:$G,'Cadastro e Histórico'!$A322))*T159)))"),0.0)</f>
        <v>0</v>
      </c>
      <c r="U322" s="448">
        <f>IFERROR(__xludf.DUMMYFUNCTION("ARRAYFORMULA(IF(OR($A322="""",$A322=0),0,IF(TODAY()&gt;EOMONTH(U$278,0),HLOOKUP(""Close"",GOOGLEFINANCE($A322,""price"",EOMONTH(U$278,0)),2,FALSE()),(SUMIFS(Extrato!$C:$C,Extrato!$A:$A,""&lt;=""&amp;HLOOKUP(U$278,dds!$2:$4,3,FALSE()),Extrato!$B:$B,'Cadastro e Histó"&amp;"rico'!$A322)-SUMIFS(Extrato!$H:$H,Extrato!$F:$F,""&lt;=""&amp;HLOOKUP(U$278,dds!$2:$4,3,FALSE()),Extrato!$G:$G,'Cadastro e Histórico'!$A322))*U159)))"),0.0)</f>
        <v>0</v>
      </c>
      <c r="V322" s="448">
        <f>IFERROR(__xludf.DUMMYFUNCTION("ARRAYFORMULA(IF(OR($A322="""",$A322=0),0,IF(TODAY()&gt;EOMONTH(V$278,0),HLOOKUP(""Close"",GOOGLEFINANCE($A322,""price"",EOMONTH(V$278,0)),2,FALSE()),(SUMIFS(Extrato!$C:$C,Extrato!$A:$A,""&lt;=""&amp;HLOOKUP(V$278,dds!$2:$4,3,FALSE()),Extrato!$B:$B,'Cadastro e Histó"&amp;"rico'!$A322)-SUMIFS(Extrato!$H:$H,Extrato!$F:$F,""&lt;=""&amp;HLOOKUP(V$278,dds!$2:$4,3,FALSE()),Extrato!$G:$G,'Cadastro e Histórico'!$A322))*V159)))"),0.0)</f>
        <v>0</v>
      </c>
      <c r="W322" s="448">
        <f>IFERROR(__xludf.DUMMYFUNCTION("ARRAYFORMULA(IF(OR($A322="""",$A322=0),0,IF(TODAY()&gt;EOMONTH(W$278,0),HLOOKUP(""Close"",GOOGLEFINANCE($A322,""price"",EOMONTH(W$278,0)),2,FALSE()),(SUMIFS(Extrato!$C:$C,Extrato!$A:$A,""&lt;=""&amp;HLOOKUP(W$278,dds!$2:$4,3,FALSE()),Extrato!$B:$B,'Cadastro e Histó"&amp;"rico'!$A322)-SUMIFS(Extrato!$H:$H,Extrato!$F:$F,""&lt;=""&amp;HLOOKUP(W$278,dds!$2:$4,3,FALSE()),Extrato!$G:$G,'Cadastro e Histórico'!$A322))*W159)))"),0.0)</f>
        <v>0</v>
      </c>
      <c r="X322" s="448">
        <f>IFERROR(__xludf.DUMMYFUNCTION("ARRAYFORMULA(IF(OR($A322="""",$A322=0),0,IF(TODAY()&gt;EOMONTH(X$278,0),HLOOKUP(""Close"",GOOGLEFINANCE($A322,""price"",EOMONTH(X$278,0)),2,FALSE()),(SUMIFS(Extrato!$C:$C,Extrato!$A:$A,""&lt;=""&amp;HLOOKUP(X$278,dds!$2:$4,3,FALSE()),Extrato!$B:$B,'Cadastro e Histó"&amp;"rico'!$A322)-SUMIFS(Extrato!$H:$H,Extrato!$F:$F,""&lt;=""&amp;HLOOKUP(X$278,dds!$2:$4,3,FALSE()),Extrato!$G:$G,'Cadastro e Histórico'!$A322))*X159)))"),0.0)</f>
        <v>0</v>
      </c>
      <c r="Y322" s="448">
        <f>IFERROR(__xludf.DUMMYFUNCTION("ARRAYFORMULA(IF(OR($A322="""",$A322=0),0,IF(TODAY()&gt;EOMONTH(Y$278,0),HLOOKUP(""Close"",GOOGLEFINANCE($A322,""price"",EOMONTH(Y$278,0)),2,FALSE()),(SUMIFS(Extrato!$C:$C,Extrato!$A:$A,""&lt;=""&amp;HLOOKUP(Y$278,dds!$2:$4,3,FALSE()),Extrato!$B:$B,'Cadastro e Histó"&amp;"rico'!$A322)-SUMIFS(Extrato!$H:$H,Extrato!$F:$F,""&lt;=""&amp;HLOOKUP(Y$278,dds!$2:$4,3,FALSE()),Extrato!$G:$G,'Cadastro e Histórico'!$A322))*Y159)))"),0.0)</f>
        <v>0</v>
      </c>
      <c r="Z322" s="448">
        <f>IFERROR(__xludf.DUMMYFUNCTION("ARRAYFORMULA(IF(OR($A322="""",$A322=0),0,IF(TODAY()&gt;EOMONTH(Z$278,0),HLOOKUP(""Close"",GOOGLEFINANCE($A322,""price"",EOMONTH(Z$278,0)),2,FALSE()),(SUMIFS(Extrato!$C:$C,Extrato!$A:$A,""&lt;=""&amp;HLOOKUP(Z$278,dds!$2:$4,3,FALSE()),Extrato!$B:$B,'Cadastro e Histó"&amp;"rico'!$A322)-SUMIFS(Extrato!$H:$H,Extrato!$F:$F,""&lt;=""&amp;HLOOKUP(Z$278,dds!$2:$4,3,FALSE()),Extrato!$G:$G,'Cadastro e Histórico'!$A322))*Z159)))"),0.0)</f>
        <v>0</v>
      </c>
      <c r="AA322" s="448">
        <f>IFERROR(__xludf.DUMMYFUNCTION("ARRAYFORMULA(IF(OR($A322="""",$A322=0),0,IF(TODAY()&gt;EOMONTH(AA$278,0),HLOOKUP(""Close"",GOOGLEFINANCE($A322,""price"",EOMONTH(AA$278,0)),2,FALSE()),(SUMIFS(Extrato!$C:$C,Extrato!$A:$A,""&lt;=""&amp;HLOOKUP(AA$278,dds!$2:$4,3,FALSE()),Extrato!$B:$B,'Cadastro e Hi"&amp;"stórico'!$A322)-SUMIFS(Extrato!$H:$H,Extrato!$F:$F,""&lt;=""&amp;HLOOKUP(AA$278,dds!$2:$4,3,FALSE()),Extrato!$G:$G,'Cadastro e Histórico'!$A322))*AA159)))"),0.0)</f>
        <v>0</v>
      </c>
      <c r="AB322" s="448">
        <f>IFERROR(__xludf.DUMMYFUNCTION("ARRAYFORMULA(IF(OR($A322="""",$A322=0),0,IF(TODAY()&gt;EOMONTH(AB$278,0),HLOOKUP(""Close"",GOOGLEFINANCE($A322,""price"",EOMONTH(AB$278,0)),2,FALSE()),(SUMIFS(Extrato!$C:$C,Extrato!$A:$A,""&lt;=""&amp;HLOOKUP(AB$278,dds!$2:$4,3,FALSE()),Extrato!$B:$B,'Cadastro e Hi"&amp;"stórico'!$A322)-SUMIFS(Extrato!$H:$H,Extrato!$F:$F,""&lt;=""&amp;HLOOKUP(AB$278,dds!$2:$4,3,FALSE()),Extrato!$G:$G,'Cadastro e Histórico'!$A322))*AB159)))"),0.0)</f>
        <v>0</v>
      </c>
      <c r="AC322" s="448">
        <f>IFERROR(__xludf.DUMMYFUNCTION("ARRAYFORMULA(IF(OR($A322="""",$A322=0),0,IF(TODAY()&gt;EOMONTH(AC$278,0),HLOOKUP(""Close"",GOOGLEFINANCE($A322,""price"",EOMONTH(AC$278,0)),2,FALSE()),(SUMIFS(Extrato!$C:$C,Extrato!$A:$A,""&lt;=""&amp;HLOOKUP(AC$278,dds!$2:$4,3,FALSE()),Extrato!$B:$B,'Cadastro e Hi"&amp;"stórico'!$A322)-SUMIFS(Extrato!$H:$H,Extrato!$F:$F,""&lt;=""&amp;HLOOKUP(AC$278,dds!$2:$4,3,FALSE()),Extrato!$G:$G,'Cadastro e Histórico'!$A322))*AC159)))"),0.0)</f>
        <v>0</v>
      </c>
      <c r="AD322" s="448">
        <f>IFERROR(__xludf.DUMMYFUNCTION("ARRAYFORMULA(IF(OR($A322="""",$A322=0),0,IF(TODAY()&gt;EOMONTH(AD$278,0),HLOOKUP(""Close"",GOOGLEFINANCE($A322,""price"",EOMONTH(AD$278,0)),2,FALSE()),(SUMIFS(Extrato!$C:$C,Extrato!$A:$A,""&lt;=""&amp;HLOOKUP(AD$278,dds!$2:$4,3,FALSE()),Extrato!$B:$B,'Cadastro e Hi"&amp;"stórico'!$A322)-SUMIFS(Extrato!$H:$H,Extrato!$F:$F,""&lt;=""&amp;HLOOKUP(AD$278,dds!$2:$4,3,FALSE()),Extrato!$G:$G,'Cadastro e Histórico'!$A322))*AD159)))"),0.0)</f>
        <v>0</v>
      </c>
      <c r="AE322" s="448">
        <f>IFERROR(__xludf.DUMMYFUNCTION("ARRAYFORMULA(IF(OR($A322="""",$A322=0),0,IF(TODAY()&gt;EOMONTH(AE$278,0),HLOOKUP(""Close"",GOOGLEFINANCE($A322,""price"",EOMONTH(AE$278,0)),2,FALSE()),(SUMIFS(Extrato!$C:$C,Extrato!$A:$A,""&lt;=""&amp;HLOOKUP(AE$278,dds!$2:$4,3,FALSE()),Extrato!$B:$B,'Cadastro e Hi"&amp;"stórico'!$A322)-SUMIFS(Extrato!$H:$H,Extrato!$F:$F,""&lt;=""&amp;HLOOKUP(AE$278,dds!$2:$4,3,FALSE()),Extrato!$G:$G,'Cadastro e Histórico'!$A322))*AE159)))"),0.0)</f>
        <v>0</v>
      </c>
      <c r="AF322" s="448">
        <f>IFERROR(__xludf.DUMMYFUNCTION("ARRAYFORMULA(IF(OR($A322="""",$A322=0),0,IF(TODAY()&gt;EOMONTH(AF$278,0),HLOOKUP(""Close"",GOOGLEFINANCE($A322,""price"",EOMONTH(AF$278,0)),2,FALSE()),(SUMIFS(Extrato!$C:$C,Extrato!$A:$A,""&lt;=""&amp;HLOOKUP(AF$278,dds!$2:$4,3,FALSE()),Extrato!$B:$B,'Cadastro e Hi"&amp;"stórico'!$A322)-SUMIFS(Extrato!$H:$H,Extrato!$F:$F,""&lt;=""&amp;HLOOKUP(AF$278,dds!$2:$4,3,FALSE()),Extrato!$G:$G,'Cadastro e Histórico'!$A322))*AF159)))"),0.0)</f>
        <v>0</v>
      </c>
      <c r="AG322" s="448">
        <f>IFERROR(__xludf.DUMMYFUNCTION("ARRAYFORMULA(IF(OR($A322="""",$A322=0),0,IF(TODAY()&gt;EOMONTH(AG$278,0),HLOOKUP(""Close"",GOOGLEFINANCE($A322,""price"",EOMONTH(AG$278,0)),2,FALSE()),(SUMIFS(Extrato!$C:$C,Extrato!$A:$A,""&lt;=""&amp;HLOOKUP(AG$278,dds!$2:$4,3,FALSE()),Extrato!$B:$B,'Cadastro e Hi"&amp;"stórico'!$A322)-SUMIFS(Extrato!$H:$H,Extrato!$F:$F,""&lt;=""&amp;HLOOKUP(AG$278,dds!$2:$4,3,FALSE()),Extrato!$G:$G,'Cadastro e Histórico'!$A322))*AG159)))"),0.0)</f>
        <v>0</v>
      </c>
      <c r="AH322" s="448">
        <f>IFERROR(__xludf.DUMMYFUNCTION("ARRAYFORMULA(IF(OR($A322="""",$A322=0),0,IF(TODAY()&gt;EOMONTH(AH$278,0),HLOOKUP(""Close"",GOOGLEFINANCE($A322,""price"",EOMONTH(AH$278,0)),2,FALSE()),(SUMIFS(Extrato!$C:$C,Extrato!$A:$A,""&lt;=""&amp;HLOOKUP(AH$278,dds!$2:$4,3,FALSE()),Extrato!$B:$B,'Cadastro e Hi"&amp;"stórico'!$A322)-SUMIFS(Extrato!$H:$H,Extrato!$F:$F,""&lt;=""&amp;HLOOKUP(AH$278,dds!$2:$4,3,FALSE()),Extrato!$G:$G,'Cadastro e Histórico'!$A322))*AH159)))"),0.0)</f>
        <v>0</v>
      </c>
      <c r="AI322" s="448">
        <f>IFERROR(__xludf.DUMMYFUNCTION("ARRAYFORMULA(IF(OR($A322="""",$A322=0),0,IF(TODAY()&gt;EOMONTH(AI$278,0),HLOOKUP(""Close"",GOOGLEFINANCE($A322,""price"",EOMONTH(AI$278,0)),2,FALSE()),(SUMIFS(Extrato!$C:$C,Extrato!$A:$A,""&lt;=""&amp;HLOOKUP(AI$278,dds!$2:$4,3,FALSE()),Extrato!$B:$B,'Cadastro e Hi"&amp;"stórico'!$A322)-SUMIFS(Extrato!$H:$H,Extrato!$F:$F,""&lt;=""&amp;HLOOKUP(AI$278,dds!$2:$4,3,FALSE()),Extrato!$G:$G,'Cadastro e Histórico'!$A322))*AI159)))"),0.0)</f>
        <v>0</v>
      </c>
      <c r="AJ322" s="448">
        <f>IFERROR(__xludf.DUMMYFUNCTION("ARRAYFORMULA(IF(OR($A322="""",$A322=0),0,IF(TODAY()&gt;EOMONTH(AJ$278,0),HLOOKUP(""Close"",GOOGLEFINANCE($A322,""price"",EOMONTH(AJ$278,0)),2,FALSE()),(SUMIFS(Extrato!$C:$C,Extrato!$A:$A,""&lt;=""&amp;HLOOKUP(AJ$278,dds!$2:$4,3,FALSE()),Extrato!$B:$B,'Cadastro e Hi"&amp;"stórico'!$A322)-SUMIFS(Extrato!$H:$H,Extrato!$F:$F,""&lt;=""&amp;HLOOKUP(AJ$278,dds!$2:$4,3,FALSE()),Extrato!$G:$G,'Cadastro e Histórico'!$A322))*AJ159)))"),0.0)</f>
        <v>0</v>
      </c>
      <c r="AK322" s="448">
        <f>IFERROR(__xludf.DUMMYFUNCTION("ARRAYFORMULA(IF(OR($A322="""",$A322=0),0,IF(TODAY()&gt;EOMONTH(AK$278,0),HLOOKUP(""Close"",GOOGLEFINANCE($A322,""price"",EOMONTH(AK$278,0)),2,FALSE()),(SUMIFS(Extrato!$C:$C,Extrato!$A:$A,""&lt;=""&amp;HLOOKUP(AK$278,dds!$2:$4,3,FALSE()),Extrato!$B:$B,'Cadastro e Hi"&amp;"stórico'!$A322)-SUMIFS(Extrato!$H:$H,Extrato!$F:$F,""&lt;=""&amp;HLOOKUP(AK$278,dds!$2:$4,3,FALSE()),Extrato!$G:$G,'Cadastro e Histórico'!$A322))*AK159)))"),0.0)</f>
        <v>0</v>
      </c>
      <c r="AL322" s="448">
        <f>IFERROR(__xludf.DUMMYFUNCTION("ARRAYFORMULA(IF(OR($A322="""",$A322=0),0,IF(TODAY()&gt;EOMONTH(AL$278,0),HLOOKUP(""Close"",GOOGLEFINANCE($A322,""price"",EOMONTH(AL$278,0)),2,FALSE()),(SUMIFS(Extrato!$C:$C,Extrato!$A:$A,""&lt;=""&amp;HLOOKUP(AL$278,dds!$2:$4,3,FALSE()),Extrato!$B:$B,'Cadastro e Hi"&amp;"stórico'!$A322)-SUMIFS(Extrato!$H:$H,Extrato!$F:$F,""&lt;=""&amp;HLOOKUP(AL$278,dds!$2:$4,3,FALSE()),Extrato!$G:$G,'Cadastro e Histórico'!$A322))*AL159)))"),0.0)</f>
        <v>0</v>
      </c>
      <c r="AM322" s="448">
        <f>IFERROR(__xludf.DUMMYFUNCTION("ARRAYFORMULA(IF(OR($A322="""",$A322=0),0,IF(TODAY()&gt;EOMONTH(AM$278,0),HLOOKUP(""Close"",GOOGLEFINANCE($A322,""price"",EOMONTH(AM$278,0)),2,FALSE()),(SUMIFS(Extrato!$C:$C,Extrato!$A:$A,""&lt;=""&amp;HLOOKUP(AM$278,dds!$2:$4,3,FALSE()),Extrato!$B:$B,'Cadastro e Hi"&amp;"stórico'!$A322)-SUMIFS(Extrato!$H:$H,Extrato!$F:$F,""&lt;=""&amp;HLOOKUP(AM$278,dds!$2:$4,3,FALSE()),Extrato!$G:$G,'Cadastro e Histórico'!$A322))*AM159)))"),0.0)</f>
        <v>0</v>
      </c>
      <c r="AN322" s="448">
        <f>IFERROR(__xludf.DUMMYFUNCTION("ARRAYFORMULA(IF(OR($A322="""",$A322=0),0,IF(TODAY()&gt;EOMONTH(AN$278,0),HLOOKUP(""Close"",GOOGLEFINANCE($A322,""price"",EOMONTH(AN$278,0)),2,FALSE()),(SUMIFS(Extrato!$C:$C,Extrato!$A:$A,""&lt;=""&amp;HLOOKUP(AN$278,dds!$2:$4,3,FALSE()),Extrato!$B:$B,'Cadastro e Hi"&amp;"stórico'!$A322)-SUMIFS(Extrato!$H:$H,Extrato!$F:$F,""&lt;=""&amp;HLOOKUP(AN$278,dds!$2:$4,3,FALSE()),Extrato!$G:$G,'Cadastro e Histórico'!$A322))*AN159)))"),0.0)</f>
        <v>0</v>
      </c>
      <c r="AO322" s="448">
        <f>IFERROR(__xludf.DUMMYFUNCTION("ARRAYFORMULA(IF(OR($A322="""",$A322=0),0,IF(TODAY()&gt;EOMONTH(AO$278,0),HLOOKUP(""Close"",GOOGLEFINANCE($A322,""price"",EOMONTH(AO$278,0)),2,FALSE()),(SUMIFS(Extrato!$C:$C,Extrato!$A:$A,""&lt;=""&amp;HLOOKUP(AO$278,dds!$2:$4,3,FALSE()),Extrato!$B:$B,'Cadastro e Hi"&amp;"stórico'!$A322)-SUMIFS(Extrato!$H:$H,Extrato!$F:$F,""&lt;=""&amp;HLOOKUP(AO$278,dds!$2:$4,3,FALSE()),Extrato!$G:$G,'Cadastro e Histórico'!$A322))*AO159)))"),0.0)</f>
        <v>0</v>
      </c>
      <c r="AP322" s="448">
        <f>IFERROR(__xludf.DUMMYFUNCTION("ARRAYFORMULA(IF(OR($A322="""",$A322=0),0,IF(TODAY()&gt;EOMONTH(AP$278,0),HLOOKUP(""Close"",GOOGLEFINANCE($A322,""price"",EOMONTH(AP$278,0)),2,FALSE()),(SUMIFS(Extrato!$C:$C,Extrato!$A:$A,""&lt;=""&amp;HLOOKUP(AP$278,dds!$2:$4,3,FALSE()),Extrato!$B:$B,'Cadastro e Hi"&amp;"stórico'!$A322)-SUMIFS(Extrato!$H:$H,Extrato!$F:$F,""&lt;=""&amp;HLOOKUP(AP$278,dds!$2:$4,3,FALSE()),Extrato!$G:$G,'Cadastro e Histórico'!$A322))*AP159)))"),0.0)</f>
        <v>0</v>
      </c>
      <c r="AQ322" s="448">
        <f>IFERROR(__xludf.DUMMYFUNCTION("ARRAYFORMULA(IF(OR($A322="""",$A322=0),0,IF(TODAY()&gt;EOMONTH(AQ$278,0),HLOOKUP(""Close"",GOOGLEFINANCE($A322,""price"",EOMONTH(AQ$278,0)),2,FALSE()),(SUMIFS(Extrato!$C:$C,Extrato!$A:$A,""&lt;=""&amp;HLOOKUP(AQ$278,dds!$2:$4,3,FALSE()),Extrato!$B:$B,'Cadastro e Hi"&amp;"stórico'!$A322)-SUMIFS(Extrato!$H:$H,Extrato!$F:$F,""&lt;=""&amp;HLOOKUP(AQ$278,dds!$2:$4,3,FALSE()),Extrato!$G:$G,'Cadastro e Histórico'!$A322))*AQ159)))"),0.0)</f>
        <v>0</v>
      </c>
      <c r="AR322" s="448">
        <f>IFERROR(__xludf.DUMMYFUNCTION("ARRAYFORMULA(IF(OR($A322="""",$A322=0),0,IF(TODAY()&gt;EOMONTH(AR$278,0),HLOOKUP(""Close"",GOOGLEFINANCE($A322,""price"",EOMONTH(AR$278,0)),2,FALSE()),(SUMIFS(Extrato!$C:$C,Extrato!$A:$A,""&lt;=""&amp;HLOOKUP(AR$278,dds!$2:$4,3,FALSE()),Extrato!$B:$B,'Cadastro e Hi"&amp;"stórico'!$A322)-SUMIFS(Extrato!$H:$H,Extrato!$F:$F,""&lt;=""&amp;HLOOKUP(AR$278,dds!$2:$4,3,FALSE()),Extrato!$G:$G,'Cadastro e Histórico'!$A322))*AR159)))"),0.0)</f>
        <v>0</v>
      </c>
      <c r="AS322" s="448">
        <f>IFERROR(__xludf.DUMMYFUNCTION("ARRAYFORMULA(IF(OR($A322="""",$A322=0),0,IF(TODAY()&gt;EOMONTH(AS$278,0),HLOOKUP(""Close"",GOOGLEFINANCE($A322,""price"",EOMONTH(AS$278,0)),2,FALSE()),(SUMIFS(Extrato!$C:$C,Extrato!$A:$A,""&lt;=""&amp;HLOOKUP(AS$278,dds!$2:$4,3,FALSE()),Extrato!$B:$B,'Cadastro e Hi"&amp;"stórico'!$A322)-SUMIFS(Extrato!$H:$H,Extrato!$F:$F,""&lt;=""&amp;HLOOKUP(AS$278,dds!$2:$4,3,FALSE()),Extrato!$G:$G,'Cadastro e Histórico'!$A322))*AS159)))"),0.0)</f>
        <v>0</v>
      </c>
      <c r="AT322" s="448">
        <f>IFERROR(__xludf.DUMMYFUNCTION("ARRAYFORMULA(IF(OR($A322="""",$A322=0),0,IF(TODAY()&gt;EOMONTH(AT$278,0),HLOOKUP(""Close"",GOOGLEFINANCE($A322,""price"",EOMONTH(AT$278,0)),2,FALSE()),(SUMIFS(Extrato!$C:$C,Extrato!$A:$A,""&lt;=""&amp;HLOOKUP(AT$278,dds!$2:$4,3,FALSE()),Extrato!$B:$B,'Cadastro e Hi"&amp;"stórico'!$A322)-SUMIFS(Extrato!$H:$H,Extrato!$F:$F,""&lt;=""&amp;HLOOKUP(AT$278,dds!$2:$4,3,FALSE()),Extrato!$G:$G,'Cadastro e Histórico'!$A322))*AT159)))"),0.0)</f>
        <v>0</v>
      </c>
      <c r="AU322" s="448">
        <f>IFERROR(__xludf.DUMMYFUNCTION("ARRAYFORMULA(IF(OR($A322="""",$A322=0),0,IF(TODAY()&gt;EOMONTH(AU$278,0),HLOOKUP(""Close"",GOOGLEFINANCE($A322,""price"",EOMONTH(AU$278,0)),2,FALSE()),(SUMIFS(Extrato!$C:$C,Extrato!$A:$A,""&lt;=""&amp;HLOOKUP(AU$278,dds!$2:$4,3,FALSE()),Extrato!$B:$B,'Cadastro e Hi"&amp;"stórico'!$A322)-SUMIFS(Extrato!$H:$H,Extrato!$F:$F,""&lt;=""&amp;HLOOKUP(AU$278,dds!$2:$4,3,FALSE()),Extrato!$G:$G,'Cadastro e Histórico'!$A322))*AU159)))"),0.0)</f>
        <v>0</v>
      </c>
      <c r="AV322" s="448">
        <f>IFERROR(__xludf.DUMMYFUNCTION("ARRAYFORMULA(IF(OR($A322="""",$A322=0),0,IF(TODAY()&gt;EOMONTH(AV$278,0),HLOOKUP(""Close"",GOOGLEFINANCE($A322,""price"",EOMONTH(AV$278,0)),2,FALSE()),(SUMIFS(Extrato!$C:$C,Extrato!$A:$A,""&lt;=""&amp;HLOOKUP(AV$278,dds!$2:$4,3,FALSE()),Extrato!$B:$B,'Cadastro e Hi"&amp;"stórico'!$A322)-SUMIFS(Extrato!$H:$H,Extrato!$F:$F,""&lt;=""&amp;HLOOKUP(AV$278,dds!$2:$4,3,FALSE()),Extrato!$G:$G,'Cadastro e Histórico'!$A322))*AV159)))"),0.0)</f>
        <v>0</v>
      </c>
      <c r="AW322" s="448">
        <f>IFERROR(__xludf.DUMMYFUNCTION("ARRAYFORMULA(IF(OR($A322="""",$A322=0),0,IF(TODAY()&gt;EOMONTH(AW$278,0),HLOOKUP(""Close"",GOOGLEFINANCE($A322,""price"",EOMONTH(AW$278,0)),2,FALSE()),(SUMIFS(Extrato!$C:$C,Extrato!$A:$A,""&lt;=""&amp;HLOOKUP(AW$278,dds!$2:$4,3,FALSE()),Extrato!$B:$B,'Cadastro e Hi"&amp;"stórico'!$A322)-SUMIFS(Extrato!$H:$H,Extrato!$F:$F,""&lt;=""&amp;HLOOKUP(AW$278,dds!$2:$4,3,FALSE()),Extrato!$G:$G,'Cadastro e Histórico'!$A322))*AW159)))"),0.0)</f>
        <v>0</v>
      </c>
      <c r="AX322" s="448">
        <f>IFERROR(__xludf.DUMMYFUNCTION("ARRAYFORMULA(IF(OR($A322="""",$A322=0),0,IF(TODAY()&gt;EOMONTH(AX$278,0),HLOOKUP(""Close"",GOOGLEFINANCE($A322,""price"",EOMONTH(AX$278,0)),2,FALSE()),(SUMIFS(Extrato!$C:$C,Extrato!$A:$A,""&lt;=""&amp;HLOOKUP(AX$278,dds!$2:$4,3,FALSE()),Extrato!$B:$B,'Cadastro e Hi"&amp;"stórico'!$A322)-SUMIFS(Extrato!$H:$H,Extrato!$F:$F,""&lt;=""&amp;HLOOKUP(AX$278,dds!$2:$4,3,FALSE()),Extrato!$G:$G,'Cadastro e Histórico'!$A322))*AX159)))"),0.0)</f>
        <v>0</v>
      </c>
      <c r="AY322" s="448">
        <f>IFERROR(__xludf.DUMMYFUNCTION("ARRAYFORMULA(IF(OR($A322="""",$A322=0),0,IF(TODAY()&gt;EOMONTH(AY$278,0),HLOOKUP(""Close"",GOOGLEFINANCE($A322,""price"",EOMONTH(AY$278,0)),2,FALSE()),(SUMIFS(Extrato!$C:$C,Extrato!$A:$A,""&lt;=""&amp;HLOOKUP(AY$278,dds!$2:$4,3,FALSE()),Extrato!$B:$B,'Cadastro e Hi"&amp;"stórico'!$A322)-SUMIFS(Extrato!$H:$H,Extrato!$F:$F,""&lt;=""&amp;HLOOKUP(AY$278,dds!$2:$4,3,FALSE()),Extrato!$G:$G,'Cadastro e Histórico'!$A322))*AY159)))"),0.0)</f>
        <v>0</v>
      </c>
      <c r="AZ322" s="448">
        <f>IFERROR(__xludf.DUMMYFUNCTION("ARRAYFORMULA(IF(OR($A322="""",$A322=0),0,IF(TODAY()&gt;EOMONTH(AZ$278,0),HLOOKUP(""Close"",GOOGLEFINANCE($A322,""price"",EOMONTH(AZ$278,0)),2,FALSE()),(SUMIFS(Extrato!$C:$C,Extrato!$A:$A,""&lt;=""&amp;HLOOKUP(AZ$278,dds!$2:$4,3,FALSE()),Extrato!$B:$B,'Cadastro e Hi"&amp;"stórico'!$A322)-SUMIFS(Extrato!$H:$H,Extrato!$F:$F,""&lt;=""&amp;HLOOKUP(AZ$278,dds!$2:$4,3,FALSE()),Extrato!$G:$G,'Cadastro e Histórico'!$A322))*AZ159)))"),0.0)</f>
        <v>0</v>
      </c>
      <c r="BA322" s="448">
        <f>IFERROR(__xludf.DUMMYFUNCTION("ARRAYFORMULA(IF(OR($A322="""",$A322=0),0,IF(TODAY()&gt;EOMONTH(BA$278,0),HLOOKUP(""Close"",GOOGLEFINANCE($A322,""price"",EOMONTH(BA$278,0)),2,FALSE()),(SUMIFS(Extrato!$C:$C,Extrato!$A:$A,""&lt;=""&amp;HLOOKUP(BA$278,dds!$2:$4,3,FALSE()),Extrato!$B:$B,'Cadastro e Hi"&amp;"stórico'!$A322)-SUMIFS(Extrato!$H:$H,Extrato!$F:$F,""&lt;=""&amp;HLOOKUP(BA$278,dds!$2:$4,3,FALSE()),Extrato!$G:$G,'Cadastro e Histórico'!$A322))*BA159)))"),0.0)</f>
        <v>0</v>
      </c>
      <c r="BB322" s="448">
        <f>IFERROR(__xludf.DUMMYFUNCTION("ARRAYFORMULA(IF(OR($A322="""",$A322=0),0,IF(TODAY()&gt;EOMONTH(BB$278,0),HLOOKUP(""Close"",GOOGLEFINANCE($A322,""price"",EOMONTH(BB$278,0)),2,FALSE()),(SUMIFS(Extrato!$C:$C,Extrato!$A:$A,""&lt;=""&amp;HLOOKUP(BB$278,dds!$2:$4,3,FALSE()),Extrato!$B:$B,'Cadastro e Hi"&amp;"stórico'!$A322)-SUMIFS(Extrato!$H:$H,Extrato!$F:$F,""&lt;=""&amp;HLOOKUP(BB$278,dds!$2:$4,3,FALSE()),Extrato!$G:$G,'Cadastro e Histórico'!$A322))*BB159)))"),0.0)</f>
        <v>0</v>
      </c>
      <c r="BC322" s="448">
        <f>IFERROR(__xludf.DUMMYFUNCTION("ARRAYFORMULA(IF(OR($A322="""",$A322=0),0,IF(TODAY()&gt;EOMONTH(BC$278,0),HLOOKUP(""Close"",GOOGLEFINANCE($A322,""price"",EOMONTH(BC$278,0)),2,FALSE()),(SUMIFS(Extrato!$C:$C,Extrato!$A:$A,""&lt;=""&amp;HLOOKUP(BC$278,dds!$2:$4,3,FALSE()),Extrato!$B:$B,'Cadastro e Hi"&amp;"stórico'!$A322)-SUMIFS(Extrato!$H:$H,Extrato!$F:$F,""&lt;=""&amp;HLOOKUP(BC$278,dds!$2:$4,3,FALSE()),Extrato!$G:$G,'Cadastro e Histórico'!$A322))*BC159)))"),0.0)</f>
        <v>0</v>
      </c>
      <c r="BD322" s="448">
        <f>IFERROR(__xludf.DUMMYFUNCTION("ARRAYFORMULA(IF(OR($A322="""",$A322=0),0,IF(TODAY()&gt;EOMONTH(BD$278,0),HLOOKUP(""Close"",GOOGLEFINANCE($A322,""price"",EOMONTH(BD$278,0)),2,FALSE()),(SUMIFS(Extrato!$C:$C,Extrato!$A:$A,""&lt;=""&amp;HLOOKUP(BD$278,dds!$2:$4,3,FALSE()),Extrato!$B:$B,'Cadastro e Hi"&amp;"stórico'!$A322)-SUMIFS(Extrato!$H:$H,Extrato!$F:$F,""&lt;=""&amp;HLOOKUP(BD$278,dds!$2:$4,3,FALSE()),Extrato!$G:$G,'Cadastro e Histórico'!$A322))*BD159)))"),0.0)</f>
        <v>0</v>
      </c>
      <c r="BE322" s="448">
        <f>IFERROR(__xludf.DUMMYFUNCTION("ARRAYFORMULA(IF(OR($A322="""",$A322=0),0,IF(TODAY()&gt;EOMONTH(BE$278,0),HLOOKUP(""Close"",GOOGLEFINANCE($A322,""price"",EOMONTH(BE$278,0)),2,FALSE()),(SUMIFS(Extrato!$C:$C,Extrato!$A:$A,""&lt;=""&amp;HLOOKUP(BE$278,dds!$2:$4,3,FALSE()),Extrato!$B:$B,'Cadastro e Hi"&amp;"stórico'!$A322)-SUMIFS(Extrato!$H:$H,Extrato!$F:$F,""&lt;=""&amp;HLOOKUP(BE$278,dds!$2:$4,3,FALSE()),Extrato!$G:$G,'Cadastro e Histórico'!$A322))*BE159)))"),0.0)</f>
        <v>0</v>
      </c>
      <c r="BF322" s="448">
        <f>IFERROR(__xludf.DUMMYFUNCTION("ARRAYFORMULA(IF(OR($A322="""",$A322=0),0,IF(TODAY()&gt;EOMONTH(BF$278,0),HLOOKUP(""Close"",GOOGLEFINANCE($A322,""price"",EOMONTH(BF$278,0)),2,FALSE()),(SUMIFS(Extrato!$C:$C,Extrato!$A:$A,""&lt;=""&amp;HLOOKUP(BF$278,dds!$2:$4,3,FALSE()),Extrato!$B:$B,'Cadastro e Hi"&amp;"stórico'!$A322)-SUMIFS(Extrato!$H:$H,Extrato!$F:$F,""&lt;=""&amp;HLOOKUP(BF$278,dds!$2:$4,3,FALSE()),Extrato!$G:$G,'Cadastro e Histórico'!$A322))*BF159)))"),0.0)</f>
        <v>0</v>
      </c>
      <c r="BG322" s="448">
        <f>IFERROR(__xludf.DUMMYFUNCTION("ARRAYFORMULA(IF(OR($A322="""",$A322=0),0,IF(TODAY()&gt;EOMONTH(BG$278,0),HLOOKUP(""Close"",GOOGLEFINANCE($A322,""price"",EOMONTH(BG$278,0)),2,FALSE()),(SUMIFS(Extrato!$C:$C,Extrato!$A:$A,""&lt;=""&amp;HLOOKUP(BG$278,dds!$2:$4,3,FALSE()),Extrato!$B:$B,'Cadastro e Hi"&amp;"stórico'!$A322)-SUMIFS(Extrato!$H:$H,Extrato!$F:$F,""&lt;=""&amp;HLOOKUP(BG$278,dds!$2:$4,3,FALSE()),Extrato!$G:$G,'Cadastro e Histórico'!$A322))*BG159)))"),0.0)</f>
        <v>0</v>
      </c>
      <c r="BH322" s="448">
        <f>IFERROR(__xludf.DUMMYFUNCTION("ARRAYFORMULA(IF(OR($A322="""",$A322=0),0,IF(TODAY()&gt;EOMONTH(BH$278,0),HLOOKUP(""Close"",GOOGLEFINANCE($A322,""price"",EOMONTH(BH$278,0)),2,FALSE()),(SUMIFS(Extrato!$C:$C,Extrato!$A:$A,""&lt;=""&amp;HLOOKUP(BH$278,dds!$2:$4,3,FALSE()),Extrato!$B:$B,'Cadastro e Hi"&amp;"stórico'!$A322)-SUMIFS(Extrato!$H:$H,Extrato!$F:$F,""&lt;=""&amp;HLOOKUP(BH$278,dds!$2:$4,3,FALSE()),Extrato!$G:$G,'Cadastro e Histórico'!$A322))*BH159)))"),0.0)</f>
        <v>0</v>
      </c>
      <c r="BI322" s="448">
        <f>IFERROR(__xludf.DUMMYFUNCTION("ARRAYFORMULA(IF(OR($A322="""",$A322=0),0,IF(TODAY()&gt;EOMONTH(BI$278,0),HLOOKUP(""Close"",GOOGLEFINANCE($A322,""price"",EOMONTH(BI$278,0)),2,FALSE()),(SUMIFS(Extrato!$C:$C,Extrato!$A:$A,""&lt;=""&amp;HLOOKUP(BI$278,dds!$2:$4,3,FALSE()),Extrato!$B:$B,'Cadastro e Hi"&amp;"stórico'!$A322)-SUMIFS(Extrato!$H:$H,Extrato!$F:$F,""&lt;=""&amp;HLOOKUP(BI$278,dds!$2:$4,3,FALSE()),Extrato!$G:$G,'Cadastro e Histórico'!$A322))*BI159)))"),0.0)</f>
        <v>0</v>
      </c>
      <c r="BJ322" s="448">
        <f>IFERROR(__xludf.DUMMYFUNCTION("ARRAYFORMULA(IF(OR($A322="""",$A322=0),0,IF(TODAY()&gt;EOMONTH(BJ$278,0),HLOOKUP(""Close"",GOOGLEFINANCE($A322,""price"",EOMONTH(BJ$278,0)),2,FALSE()),(SUMIFS(Extrato!$C:$C,Extrato!$A:$A,""&lt;=""&amp;HLOOKUP(BJ$278,dds!$2:$4,3,FALSE()),Extrato!$B:$B,'Cadastro e Hi"&amp;"stórico'!$A322)-SUMIFS(Extrato!$H:$H,Extrato!$F:$F,""&lt;=""&amp;HLOOKUP(BJ$278,dds!$2:$4,3,FALSE()),Extrato!$G:$G,'Cadastro e Histórico'!$A322))*BJ159)))"),0.0)</f>
        <v>0</v>
      </c>
      <c r="BK322" s="448">
        <f>IFERROR(__xludf.DUMMYFUNCTION("ARRAYFORMULA(IF(OR($A322="""",$A322=0),0,IF(TODAY()&gt;EOMONTH(BK$278,0),HLOOKUP(""Close"",GOOGLEFINANCE($A322,""price"",EOMONTH(BK$278,0)),2,FALSE()),(SUMIFS(Extrato!$C:$C,Extrato!$A:$A,""&lt;=""&amp;HLOOKUP(BK$278,dds!$2:$4,3,FALSE()),Extrato!$B:$B,'Cadastro e Hi"&amp;"stórico'!$A322)-SUMIFS(Extrato!$H:$H,Extrato!$F:$F,""&lt;=""&amp;HLOOKUP(BK$278,dds!$2:$4,3,FALSE()),Extrato!$G:$G,'Cadastro e Histórico'!$A322))*BK159)))"),0.0)</f>
        <v>0</v>
      </c>
      <c r="BL322" s="448">
        <f>IFERROR(__xludf.DUMMYFUNCTION("ARRAYFORMULA(IF(OR($A322="""",$A322=0),0,IF(TODAY()&gt;EOMONTH(BL$278,0),HLOOKUP(""Close"",GOOGLEFINANCE($A322,""price"",EOMONTH(BL$278,0)),2,FALSE()),(SUMIFS(Extrato!$C:$C,Extrato!$A:$A,""&lt;=""&amp;HLOOKUP(BL$278,dds!$2:$4,3,FALSE()),Extrato!$B:$B,'Cadastro e Hi"&amp;"stórico'!$A322)-SUMIFS(Extrato!$H:$H,Extrato!$F:$F,""&lt;=""&amp;HLOOKUP(BL$278,dds!$2:$4,3,FALSE()),Extrato!$G:$G,'Cadastro e Histórico'!$A322))*BL159)))"),0.0)</f>
        <v>0</v>
      </c>
    </row>
    <row r="323" ht="14.25" customHeight="1">
      <c r="A323" s="450"/>
      <c r="B323" s="450"/>
      <c r="C323" s="440" t="str">
        <f t="shared" si="5"/>
        <v/>
      </c>
      <c r="D323" s="450"/>
      <c r="E323" s="448">
        <f>IFERROR(__xludf.DUMMYFUNCTION("ARRAYFORMULA(IF(OR($A323="""",$A323=0),0,IF(TODAY()&gt;EOMONTH(E$278,0),HLOOKUP(""Close"",GOOGLEFINANCE($A323,""price"",EOMONTH(E$278,0)),2,FALSE()),(SUMIFS(Extrato!$C:$C,Extrato!$A:$A,""&lt;=""&amp;HLOOKUP(E$278,dds!$2:$4,3,FALSE()),Extrato!$B:$B,'Cadastro e Histó"&amp;"rico'!$A323)-SUMIFS(Extrato!$H:$H,Extrato!$F:$F,""&lt;=""&amp;HLOOKUP(E$278,dds!$2:$4,3,FALSE()),Extrato!$G:$G,'Cadastro e Histórico'!$A323))*E160)))"),0.0)</f>
        <v>0</v>
      </c>
      <c r="F323" s="448">
        <f>IFERROR(__xludf.DUMMYFUNCTION("ARRAYFORMULA(IF(OR($A323="""",$A323=0),0,IF(TODAY()&gt;EOMONTH(F$278,0),HLOOKUP(""Close"",GOOGLEFINANCE($A323,""price"",EOMONTH(F$278,0)),2,FALSE()),(SUMIFS(Extrato!$C:$C,Extrato!$A:$A,""&lt;=""&amp;HLOOKUP(F$278,dds!$2:$4,3,FALSE()),Extrato!$B:$B,'Cadastro e Histó"&amp;"rico'!$A323)-SUMIFS(Extrato!$H:$H,Extrato!$F:$F,""&lt;=""&amp;HLOOKUP(F$278,dds!$2:$4,3,FALSE()),Extrato!$G:$G,'Cadastro e Histórico'!$A323))*F160)))"),0.0)</f>
        <v>0</v>
      </c>
      <c r="G323" s="448">
        <f>IFERROR(__xludf.DUMMYFUNCTION("ARRAYFORMULA(IF(OR($A323="""",$A323=0),0,IF(TODAY()&gt;EOMONTH(G$278,0),HLOOKUP(""Close"",GOOGLEFINANCE($A323,""price"",EOMONTH(G$278,0)),2,FALSE()),(SUMIFS(Extrato!$C:$C,Extrato!$A:$A,""&lt;=""&amp;HLOOKUP(G$278,dds!$2:$4,3,FALSE()),Extrato!$B:$B,'Cadastro e Histó"&amp;"rico'!$A323)-SUMIFS(Extrato!$H:$H,Extrato!$F:$F,""&lt;=""&amp;HLOOKUP(G$278,dds!$2:$4,3,FALSE()),Extrato!$G:$G,'Cadastro e Histórico'!$A323))*G160)))"),0.0)</f>
        <v>0</v>
      </c>
      <c r="H323" s="448">
        <f>IFERROR(__xludf.DUMMYFUNCTION("ARRAYFORMULA(IF(OR($A323="""",$A323=0),0,IF(TODAY()&gt;EOMONTH(H$278,0),HLOOKUP(""Close"",GOOGLEFINANCE($A323,""price"",EOMONTH(H$278,0)),2,FALSE()),(SUMIFS(Extrato!$C:$C,Extrato!$A:$A,""&lt;=""&amp;HLOOKUP(H$278,dds!$2:$4,3,FALSE()),Extrato!$B:$B,'Cadastro e Histó"&amp;"rico'!$A323)-SUMIFS(Extrato!$H:$H,Extrato!$F:$F,""&lt;=""&amp;HLOOKUP(H$278,dds!$2:$4,3,FALSE()),Extrato!$G:$G,'Cadastro e Histórico'!$A323))*H160)))"),0.0)</f>
        <v>0</v>
      </c>
      <c r="I323" s="448">
        <f>IFERROR(__xludf.DUMMYFUNCTION("ARRAYFORMULA(IF(OR($A323="""",$A323=0),0,IF(TODAY()&gt;EOMONTH(I$278,0),HLOOKUP(""Close"",GOOGLEFINANCE($A323,""price"",EOMONTH(I$278,0)),2,FALSE()),(SUMIFS(Extrato!$C:$C,Extrato!$A:$A,""&lt;=""&amp;HLOOKUP(I$278,dds!$2:$4,3,FALSE()),Extrato!$B:$B,'Cadastro e Histó"&amp;"rico'!$A323)-SUMIFS(Extrato!$H:$H,Extrato!$F:$F,""&lt;=""&amp;HLOOKUP(I$278,dds!$2:$4,3,FALSE()),Extrato!$G:$G,'Cadastro e Histórico'!$A323))*I160)))"),0.0)</f>
        <v>0</v>
      </c>
      <c r="J323" s="448">
        <f>IFERROR(__xludf.DUMMYFUNCTION("ARRAYFORMULA(IF(OR($A323="""",$A323=0),0,IF(TODAY()&gt;EOMONTH(J$278,0),HLOOKUP(""Close"",GOOGLEFINANCE($A323,""price"",EOMONTH(J$278,0)),2,FALSE()),(SUMIFS(Extrato!$C:$C,Extrato!$A:$A,""&lt;=""&amp;HLOOKUP(J$278,dds!$2:$4,3,FALSE()),Extrato!$B:$B,'Cadastro e Histó"&amp;"rico'!$A323)-SUMIFS(Extrato!$H:$H,Extrato!$F:$F,""&lt;=""&amp;HLOOKUP(J$278,dds!$2:$4,3,FALSE()),Extrato!$G:$G,'Cadastro e Histórico'!$A323))*J160)))"),0.0)</f>
        <v>0</v>
      </c>
      <c r="K323" s="448">
        <f>IFERROR(__xludf.DUMMYFUNCTION("ARRAYFORMULA(IF(OR($A323="""",$A323=0),0,IF(TODAY()&gt;EOMONTH(K$278,0),HLOOKUP(""Close"",GOOGLEFINANCE($A323,""price"",EOMONTH(K$278,0)),2,FALSE()),(SUMIFS(Extrato!$C:$C,Extrato!$A:$A,""&lt;=""&amp;HLOOKUP(K$278,dds!$2:$4,3,FALSE()),Extrato!$B:$B,'Cadastro e Histó"&amp;"rico'!$A323)-SUMIFS(Extrato!$H:$H,Extrato!$F:$F,""&lt;=""&amp;HLOOKUP(K$278,dds!$2:$4,3,FALSE()),Extrato!$G:$G,'Cadastro e Histórico'!$A323))*K160)))"),0.0)</f>
        <v>0</v>
      </c>
      <c r="L323" s="448">
        <f>IFERROR(__xludf.DUMMYFUNCTION("ARRAYFORMULA(IF(OR($A323="""",$A323=0),0,IF(TODAY()&gt;EOMONTH(L$278,0),HLOOKUP(""Close"",GOOGLEFINANCE($A323,""price"",EOMONTH(L$278,0)),2,FALSE()),(SUMIFS(Extrato!$C:$C,Extrato!$A:$A,""&lt;=""&amp;HLOOKUP(L$278,dds!$2:$4,3,FALSE()),Extrato!$B:$B,'Cadastro e Histó"&amp;"rico'!$A323)-SUMIFS(Extrato!$H:$H,Extrato!$F:$F,""&lt;=""&amp;HLOOKUP(L$278,dds!$2:$4,3,FALSE()),Extrato!$G:$G,'Cadastro e Histórico'!$A323))*L160)))"),0.0)</f>
        <v>0</v>
      </c>
      <c r="M323" s="448">
        <f>IFERROR(__xludf.DUMMYFUNCTION("ARRAYFORMULA(IF(OR($A323="""",$A323=0),0,IF(TODAY()&gt;EOMONTH(M$278,0),HLOOKUP(""Close"",GOOGLEFINANCE($A323,""price"",EOMONTH(M$278,0)),2,FALSE()),(SUMIFS(Extrato!$C:$C,Extrato!$A:$A,""&lt;=""&amp;HLOOKUP(M$278,dds!$2:$4,3,FALSE()),Extrato!$B:$B,'Cadastro e Histó"&amp;"rico'!$A323)-SUMIFS(Extrato!$H:$H,Extrato!$F:$F,""&lt;=""&amp;HLOOKUP(M$278,dds!$2:$4,3,FALSE()),Extrato!$G:$G,'Cadastro e Histórico'!$A323))*M160)))"),0.0)</f>
        <v>0</v>
      </c>
      <c r="N323" s="448">
        <f>IFERROR(__xludf.DUMMYFUNCTION("ARRAYFORMULA(IF(OR($A323="""",$A323=0),0,IF(TODAY()&gt;EOMONTH(N$278,0),HLOOKUP(""Close"",GOOGLEFINANCE($A323,""price"",EOMONTH(N$278,0)),2,FALSE()),(SUMIFS(Extrato!$C:$C,Extrato!$A:$A,""&lt;=""&amp;HLOOKUP(N$278,dds!$2:$4,3,FALSE()),Extrato!$B:$B,'Cadastro e Histó"&amp;"rico'!$A323)-SUMIFS(Extrato!$H:$H,Extrato!$F:$F,""&lt;=""&amp;HLOOKUP(N$278,dds!$2:$4,3,FALSE()),Extrato!$G:$G,'Cadastro e Histórico'!$A323))*N160)))"),0.0)</f>
        <v>0</v>
      </c>
      <c r="O323" s="448">
        <f>IFERROR(__xludf.DUMMYFUNCTION("ARRAYFORMULA(IF(OR($A323="""",$A323=0),0,IF(TODAY()&gt;EOMONTH(O$278,0),HLOOKUP(""Close"",GOOGLEFINANCE($A323,""price"",EOMONTH(O$278,0)),2,FALSE()),(SUMIFS(Extrato!$C:$C,Extrato!$A:$A,""&lt;=""&amp;HLOOKUP(O$278,dds!$2:$4,3,FALSE()),Extrato!$B:$B,'Cadastro e Histó"&amp;"rico'!$A323)-SUMIFS(Extrato!$H:$H,Extrato!$F:$F,""&lt;=""&amp;HLOOKUP(O$278,dds!$2:$4,3,FALSE()),Extrato!$G:$G,'Cadastro e Histórico'!$A323))*O160)))"),0.0)</f>
        <v>0</v>
      </c>
      <c r="P323" s="448">
        <f>IFERROR(__xludf.DUMMYFUNCTION("ARRAYFORMULA(IF(OR($A323="""",$A323=0),0,IF(TODAY()&gt;EOMONTH(P$278,0),HLOOKUP(""Close"",GOOGLEFINANCE($A323,""price"",EOMONTH(P$278,0)),2,FALSE()),(SUMIFS(Extrato!$C:$C,Extrato!$A:$A,""&lt;=""&amp;HLOOKUP(P$278,dds!$2:$4,3,FALSE()),Extrato!$B:$B,'Cadastro e Histó"&amp;"rico'!$A323)-SUMIFS(Extrato!$H:$H,Extrato!$F:$F,""&lt;=""&amp;HLOOKUP(P$278,dds!$2:$4,3,FALSE()),Extrato!$G:$G,'Cadastro e Histórico'!$A323))*P160)))"),0.0)</f>
        <v>0</v>
      </c>
      <c r="Q323" s="448">
        <f>IFERROR(__xludf.DUMMYFUNCTION("ARRAYFORMULA(IF(OR($A323="""",$A323=0),0,IF(TODAY()&gt;EOMONTH(Q$278,0),HLOOKUP(""Close"",GOOGLEFINANCE($A323,""price"",EOMONTH(Q$278,0)),2,FALSE()),(SUMIFS(Extrato!$C:$C,Extrato!$A:$A,""&lt;=""&amp;HLOOKUP(Q$278,dds!$2:$4,3,FALSE()),Extrato!$B:$B,'Cadastro e Histó"&amp;"rico'!$A323)-SUMIFS(Extrato!$H:$H,Extrato!$F:$F,""&lt;=""&amp;HLOOKUP(Q$278,dds!$2:$4,3,FALSE()),Extrato!$G:$G,'Cadastro e Histórico'!$A323))*Q160)))"),0.0)</f>
        <v>0</v>
      </c>
      <c r="R323" s="448">
        <f>IFERROR(__xludf.DUMMYFUNCTION("ARRAYFORMULA(IF(OR($A323="""",$A323=0),0,IF(TODAY()&gt;EOMONTH(R$278,0),HLOOKUP(""Close"",GOOGLEFINANCE($A323,""price"",EOMONTH(R$278,0)),2,FALSE()),(SUMIFS(Extrato!$C:$C,Extrato!$A:$A,""&lt;=""&amp;HLOOKUP(R$278,dds!$2:$4,3,FALSE()),Extrato!$B:$B,'Cadastro e Histó"&amp;"rico'!$A323)-SUMIFS(Extrato!$H:$H,Extrato!$F:$F,""&lt;=""&amp;HLOOKUP(R$278,dds!$2:$4,3,FALSE()),Extrato!$G:$G,'Cadastro e Histórico'!$A323))*R160)))"),0.0)</f>
        <v>0</v>
      </c>
      <c r="S323" s="448">
        <f>IFERROR(__xludf.DUMMYFUNCTION("ARRAYFORMULA(IF(OR($A323="""",$A323=0),0,IF(TODAY()&gt;EOMONTH(S$278,0),HLOOKUP(""Close"",GOOGLEFINANCE($A323,""price"",EOMONTH(S$278,0)),2,FALSE()),(SUMIFS(Extrato!$C:$C,Extrato!$A:$A,""&lt;=""&amp;HLOOKUP(S$278,dds!$2:$4,3,FALSE()),Extrato!$B:$B,'Cadastro e Histó"&amp;"rico'!$A323)-SUMIFS(Extrato!$H:$H,Extrato!$F:$F,""&lt;=""&amp;HLOOKUP(S$278,dds!$2:$4,3,FALSE()),Extrato!$G:$G,'Cadastro e Histórico'!$A323))*S160)))"),0.0)</f>
        <v>0</v>
      </c>
      <c r="T323" s="448">
        <f>IFERROR(__xludf.DUMMYFUNCTION("ARRAYFORMULA(IF(OR($A323="""",$A323=0),0,IF(TODAY()&gt;EOMONTH(T$278,0),HLOOKUP(""Close"",GOOGLEFINANCE($A323,""price"",EOMONTH(T$278,0)),2,FALSE()),(SUMIFS(Extrato!$C:$C,Extrato!$A:$A,""&lt;=""&amp;HLOOKUP(T$278,dds!$2:$4,3,FALSE()),Extrato!$B:$B,'Cadastro e Histó"&amp;"rico'!$A323)-SUMIFS(Extrato!$H:$H,Extrato!$F:$F,""&lt;=""&amp;HLOOKUP(T$278,dds!$2:$4,3,FALSE()),Extrato!$G:$G,'Cadastro e Histórico'!$A323))*T160)))"),0.0)</f>
        <v>0</v>
      </c>
      <c r="U323" s="448">
        <f>IFERROR(__xludf.DUMMYFUNCTION("ARRAYFORMULA(IF(OR($A323="""",$A323=0),0,IF(TODAY()&gt;EOMONTH(U$278,0),HLOOKUP(""Close"",GOOGLEFINANCE($A323,""price"",EOMONTH(U$278,0)),2,FALSE()),(SUMIFS(Extrato!$C:$C,Extrato!$A:$A,""&lt;=""&amp;HLOOKUP(U$278,dds!$2:$4,3,FALSE()),Extrato!$B:$B,'Cadastro e Histó"&amp;"rico'!$A323)-SUMIFS(Extrato!$H:$H,Extrato!$F:$F,""&lt;=""&amp;HLOOKUP(U$278,dds!$2:$4,3,FALSE()),Extrato!$G:$G,'Cadastro e Histórico'!$A323))*U160)))"),0.0)</f>
        <v>0</v>
      </c>
      <c r="V323" s="448">
        <f>IFERROR(__xludf.DUMMYFUNCTION("ARRAYFORMULA(IF(OR($A323="""",$A323=0),0,IF(TODAY()&gt;EOMONTH(V$278,0),HLOOKUP(""Close"",GOOGLEFINANCE($A323,""price"",EOMONTH(V$278,0)),2,FALSE()),(SUMIFS(Extrato!$C:$C,Extrato!$A:$A,""&lt;=""&amp;HLOOKUP(V$278,dds!$2:$4,3,FALSE()),Extrato!$B:$B,'Cadastro e Histó"&amp;"rico'!$A323)-SUMIFS(Extrato!$H:$H,Extrato!$F:$F,""&lt;=""&amp;HLOOKUP(V$278,dds!$2:$4,3,FALSE()),Extrato!$G:$G,'Cadastro e Histórico'!$A323))*V160)))"),0.0)</f>
        <v>0</v>
      </c>
      <c r="W323" s="448">
        <f>IFERROR(__xludf.DUMMYFUNCTION("ARRAYFORMULA(IF(OR($A323="""",$A323=0),0,IF(TODAY()&gt;EOMONTH(W$278,0),HLOOKUP(""Close"",GOOGLEFINANCE($A323,""price"",EOMONTH(W$278,0)),2,FALSE()),(SUMIFS(Extrato!$C:$C,Extrato!$A:$A,""&lt;=""&amp;HLOOKUP(W$278,dds!$2:$4,3,FALSE()),Extrato!$B:$B,'Cadastro e Histó"&amp;"rico'!$A323)-SUMIFS(Extrato!$H:$H,Extrato!$F:$F,""&lt;=""&amp;HLOOKUP(W$278,dds!$2:$4,3,FALSE()),Extrato!$G:$G,'Cadastro e Histórico'!$A323))*W160)))"),0.0)</f>
        <v>0</v>
      </c>
      <c r="X323" s="448">
        <f>IFERROR(__xludf.DUMMYFUNCTION("ARRAYFORMULA(IF(OR($A323="""",$A323=0),0,IF(TODAY()&gt;EOMONTH(X$278,0),HLOOKUP(""Close"",GOOGLEFINANCE($A323,""price"",EOMONTH(X$278,0)),2,FALSE()),(SUMIFS(Extrato!$C:$C,Extrato!$A:$A,""&lt;=""&amp;HLOOKUP(X$278,dds!$2:$4,3,FALSE()),Extrato!$B:$B,'Cadastro e Histó"&amp;"rico'!$A323)-SUMIFS(Extrato!$H:$H,Extrato!$F:$F,""&lt;=""&amp;HLOOKUP(X$278,dds!$2:$4,3,FALSE()),Extrato!$G:$G,'Cadastro e Histórico'!$A323))*X160)))"),0.0)</f>
        <v>0</v>
      </c>
      <c r="Y323" s="448">
        <f>IFERROR(__xludf.DUMMYFUNCTION("ARRAYFORMULA(IF(OR($A323="""",$A323=0),0,IF(TODAY()&gt;EOMONTH(Y$278,0),HLOOKUP(""Close"",GOOGLEFINANCE($A323,""price"",EOMONTH(Y$278,0)),2,FALSE()),(SUMIFS(Extrato!$C:$C,Extrato!$A:$A,""&lt;=""&amp;HLOOKUP(Y$278,dds!$2:$4,3,FALSE()),Extrato!$B:$B,'Cadastro e Histó"&amp;"rico'!$A323)-SUMIFS(Extrato!$H:$H,Extrato!$F:$F,""&lt;=""&amp;HLOOKUP(Y$278,dds!$2:$4,3,FALSE()),Extrato!$G:$G,'Cadastro e Histórico'!$A323))*Y160)))"),0.0)</f>
        <v>0</v>
      </c>
      <c r="Z323" s="448">
        <f>IFERROR(__xludf.DUMMYFUNCTION("ARRAYFORMULA(IF(OR($A323="""",$A323=0),0,IF(TODAY()&gt;EOMONTH(Z$278,0),HLOOKUP(""Close"",GOOGLEFINANCE($A323,""price"",EOMONTH(Z$278,0)),2,FALSE()),(SUMIFS(Extrato!$C:$C,Extrato!$A:$A,""&lt;=""&amp;HLOOKUP(Z$278,dds!$2:$4,3,FALSE()),Extrato!$B:$B,'Cadastro e Histó"&amp;"rico'!$A323)-SUMIFS(Extrato!$H:$H,Extrato!$F:$F,""&lt;=""&amp;HLOOKUP(Z$278,dds!$2:$4,3,FALSE()),Extrato!$G:$G,'Cadastro e Histórico'!$A323))*Z160)))"),0.0)</f>
        <v>0</v>
      </c>
      <c r="AA323" s="448">
        <f>IFERROR(__xludf.DUMMYFUNCTION("ARRAYFORMULA(IF(OR($A323="""",$A323=0),0,IF(TODAY()&gt;EOMONTH(AA$278,0),HLOOKUP(""Close"",GOOGLEFINANCE($A323,""price"",EOMONTH(AA$278,0)),2,FALSE()),(SUMIFS(Extrato!$C:$C,Extrato!$A:$A,""&lt;=""&amp;HLOOKUP(AA$278,dds!$2:$4,3,FALSE()),Extrato!$B:$B,'Cadastro e Hi"&amp;"stórico'!$A323)-SUMIFS(Extrato!$H:$H,Extrato!$F:$F,""&lt;=""&amp;HLOOKUP(AA$278,dds!$2:$4,3,FALSE()),Extrato!$G:$G,'Cadastro e Histórico'!$A323))*AA160)))"),0.0)</f>
        <v>0</v>
      </c>
      <c r="AB323" s="448">
        <f>IFERROR(__xludf.DUMMYFUNCTION("ARRAYFORMULA(IF(OR($A323="""",$A323=0),0,IF(TODAY()&gt;EOMONTH(AB$278,0),HLOOKUP(""Close"",GOOGLEFINANCE($A323,""price"",EOMONTH(AB$278,0)),2,FALSE()),(SUMIFS(Extrato!$C:$C,Extrato!$A:$A,""&lt;=""&amp;HLOOKUP(AB$278,dds!$2:$4,3,FALSE()),Extrato!$B:$B,'Cadastro e Hi"&amp;"stórico'!$A323)-SUMIFS(Extrato!$H:$H,Extrato!$F:$F,""&lt;=""&amp;HLOOKUP(AB$278,dds!$2:$4,3,FALSE()),Extrato!$G:$G,'Cadastro e Histórico'!$A323))*AB160)))"),0.0)</f>
        <v>0</v>
      </c>
      <c r="AC323" s="448">
        <f>IFERROR(__xludf.DUMMYFUNCTION("ARRAYFORMULA(IF(OR($A323="""",$A323=0),0,IF(TODAY()&gt;EOMONTH(AC$278,0),HLOOKUP(""Close"",GOOGLEFINANCE($A323,""price"",EOMONTH(AC$278,0)),2,FALSE()),(SUMIFS(Extrato!$C:$C,Extrato!$A:$A,""&lt;=""&amp;HLOOKUP(AC$278,dds!$2:$4,3,FALSE()),Extrato!$B:$B,'Cadastro e Hi"&amp;"stórico'!$A323)-SUMIFS(Extrato!$H:$H,Extrato!$F:$F,""&lt;=""&amp;HLOOKUP(AC$278,dds!$2:$4,3,FALSE()),Extrato!$G:$G,'Cadastro e Histórico'!$A323))*AC160)))"),0.0)</f>
        <v>0</v>
      </c>
      <c r="AD323" s="448">
        <f>IFERROR(__xludf.DUMMYFUNCTION("ARRAYFORMULA(IF(OR($A323="""",$A323=0),0,IF(TODAY()&gt;EOMONTH(AD$278,0),HLOOKUP(""Close"",GOOGLEFINANCE($A323,""price"",EOMONTH(AD$278,0)),2,FALSE()),(SUMIFS(Extrato!$C:$C,Extrato!$A:$A,""&lt;=""&amp;HLOOKUP(AD$278,dds!$2:$4,3,FALSE()),Extrato!$B:$B,'Cadastro e Hi"&amp;"stórico'!$A323)-SUMIFS(Extrato!$H:$H,Extrato!$F:$F,""&lt;=""&amp;HLOOKUP(AD$278,dds!$2:$4,3,FALSE()),Extrato!$G:$G,'Cadastro e Histórico'!$A323))*AD160)))"),0.0)</f>
        <v>0</v>
      </c>
      <c r="AE323" s="448">
        <f>IFERROR(__xludf.DUMMYFUNCTION("ARRAYFORMULA(IF(OR($A323="""",$A323=0),0,IF(TODAY()&gt;EOMONTH(AE$278,0),HLOOKUP(""Close"",GOOGLEFINANCE($A323,""price"",EOMONTH(AE$278,0)),2,FALSE()),(SUMIFS(Extrato!$C:$C,Extrato!$A:$A,""&lt;=""&amp;HLOOKUP(AE$278,dds!$2:$4,3,FALSE()),Extrato!$B:$B,'Cadastro e Hi"&amp;"stórico'!$A323)-SUMIFS(Extrato!$H:$H,Extrato!$F:$F,""&lt;=""&amp;HLOOKUP(AE$278,dds!$2:$4,3,FALSE()),Extrato!$G:$G,'Cadastro e Histórico'!$A323))*AE160)))"),0.0)</f>
        <v>0</v>
      </c>
      <c r="AF323" s="448">
        <f>IFERROR(__xludf.DUMMYFUNCTION("ARRAYFORMULA(IF(OR($A323="""",$A323=0),0,IF(TODAY()&gt;EOMONTH(AF$278,0),HLOOKUP(""Close"",GOOGLEFINANCE($A323,""price"",EOMONTH(AF$278,0)),2,FALSE()),(SUMIFS(Extrato!$C:$C,Extrato!$A:$A,""&lt;=""&amp;HLOOKUP(AF$278,dds!$2:$4,3,FALSE()),Extrato!$B:$B,'Cadastro e Hi"&amp;"stórico'!$A323)-SUMIFS(Extrato!$H:$H,Extrato!$F:$F,""&lt;=""&amp;HLOOKUP(AF$278,dds!$2:$4,3,FALSE()),Extrato!$G:$G,'Cadastro e Histórico'!$A323))*AF160)))"),0.0)</f>
        <v>0</v>
      </c>
      <c r="AG323" s="448">
        <f>IFERROR(__xludf.DUMMYFUNCTION("ARRAYFORMULA(IF(OR($A323="""",$A323=0),0,IF(TODAY()&gt;EOMONTH(AG$278,0),HLOOKUP(""Close"",GOOGLEFINANCE($A323,""price"",EOMONTH(AG$278,0)),2,FALSE()),(SUMIFS(Extrato!$C:$C,Extrato!$A:$A,""&lt;=""&amp;HLOOKUP(AG$278,dds!$2:$4,3,FALSE()),Extrato!$B:$B,'Cadastro e Hi"&amp;"stórico'!$A323)-SUMIFS(Extrato!$H:$H,Extrato!$F:$F,""&lt;=""&amp;HLOOKUP(AG$278,dds!$2:$4,3,FALSE()),Extrato!$G:$G,'Cadastro e Histórico'!$A323))*AG160)))"),0.0)</f>
        <v>0</v>
      </c>
      <c r="AH323" s="448">
        <f>IFERROR(__xludf.DUMMYFUNCTION("ARRAYFORMULA(IF(OR($A323="""",$A323=0),0,IF(TODAY()&gt;EOMONTH(AH$278,0),HLOOKUP(""Close"",GOOGLEFINANCE($A323,""price"",EOMONTH(AH$278,0)),2,FALSE()),(SUMIFS(Extrato!$C:$C,Extrato!$A:$A,""&lt;=""&amp;HLOOKUP(AH$278,dds!$2:$4,3,FALSE()),Extrato!$B:$B,'Cadastro e Hi"&amp;"stórico'!$A323)-SUMIFS(Extrato!$H:$H,Extrato!$F:$F,""&lt;=""&amp;HLOOKUP(AH$278,dds!$2:$4,3,FALSE()),Extrato!$G:$G,'Cadastro e Histórico'!$A323))*AH160)))"),0.0)</f>
        <v>0</v>
      </c>
      <c r="AI323" s="448">
        <f>IFERROR(__xludf.DUMMYFUNCTION("ARRAYFORMULA(IF(OR($A323="""",$A323=0),0,IF(TODAY()&gt;EOMONTH(AI$278,0),HLOOKUP(""Close"",GOOGLEFINANCE($A323,""price"",EOMONTH(AI$278,0)),2,FALSE()),(SUMIFS(Extrato!$C:$C,Extrato!$A:$A,""&lt;=""&amp;HLOOKUP(AI$278,dds!$2:$4,3,FALSE()),Extrato!$B:$B,'Cadastro e Hi"&amp;"stórico'!$A323)-SUMIFS(Extrato!$H:$H,Extrato!$F:$F,""&lt;=""&amp;HLOOKUP(AI$278,dds!$2:$4,3,FALSE()),Extrato!$G:$G,'Cadastro e Histórico'!$A323))*AI160)))"),0.0)</f>
        <v>0</v>
      </c>
      <c r="AJ323" s="448">
        <f>IFERROR(__xludf.DUMMYFUNCTION("ARRAYFORMULA(IF(OR($A323="""",$A323=0),0,IF(TODAY()&gt;EOMONTH(AJ$278,0),HLOOKUP(""Close"",GOOGLEFINANCE($A323,""price"",EOMONTH(AJ$278,0)),2,FALSE()),(SUMIFS(Extrato!$C:$C,Extrato!$A:$A,""&lt;=""&amp;HLOOKUP(AJ$278,dds!$2:$4,3,FALSE()),Extrato!$B:$B,'Cadastro e Hi"&amp;"stórico'!$A323)-SUMIFS(Extrato!$H:$H,Extrato!$F:$F,""&lt;=""&amp;HLOOKUP(AJ$278,dds!$2:$4,3,FALSE()),Extrato!$G:$G,'Cadastro e Histórico'!$A323))*AJ160)))"),0.0)</f>
        <v>0</v>
      </c>
      <c r="AK323" s="448">
        <f>IFERROR(__xludf.DUMMYFUNCTION("ARRAYFORMULA(IF(OR($A323="""",$A323=0),0,IF(TODAY()&gt;EOMONTH(AK$278,0),HLOOKUP(""Close"",GOOGLEFINANCE($A323,""price"",EOMONTH(AK$278,0)),2,FALSE()),(SUMIFS(Extrato!$C:$C,Extrato!$A:$A,""&lt;=""&amp;HLOOKUP(AK$278,dds!$2:$4,3,FALSE()),Extrato!$B:$B,'Cadastro e Hi"&amp;"stórico'!$A323)-SUMIFS(Extrato!$H:$H,Extrato!$F:$F,""&lt;=""&amp;HLOOKUP(AK$278,dds!$2:$4,3,FALSE()),Extrato!$G:$G,'Cadastro e Histórico'!$A323))*AK160)))"),0.0)</f>
        <v>0</v>
      </c>
      <c r="AL323" s="448">
        <f>IFERROR(__xludf.DUMMYFUNCTION("ARRAYFORMULA(IF(OR($A323="""",$A323=0),0,IF(TODAY()&gt;EOMONTH(AL$278,0),HLOOKUP(""Close"",GOOGLEFINANCE($A323,""price"",EOMONTH(AL$278,0)),2,FALSE()),(SUMIFS(Extrato!$C:$C,Extrato!$A:$A,""&lt;=""&amp;HLOOKUP(AL$278,dds!$2:$4,3,FALSE()),Extrato!$B:$B,'Cadastro e Hi"&amp;"stórico'!$A323)-SUMIFS(Extrato!$H:$H,Extrato!$F:$F,""&lt;=""&amp;HLOOKUP(AL$278,dds!$2:$4,3,FALSE()),Extrato!$G:$G,'Cadastro e Histórico'!$A323))*AL160)))"),0.0)</f>
        <v>0</v>
      </c>
      <c r="AM323" s="448">
        <f>IFERROR(__xludf.DUMMYFUNCTION("ARRAYFORMULA(IF(OR($A323="""",$A323=0),0,IF(TODAY()&gt;EOMONTH(AM$278,0),HLOOKUP(""Close"",GOOGLEFINANCE($A323,""price"",EOMONTH(AM$278,0)),2,FALSE()),(SUMIFS(Extrato!$C:$C,Extrato!$A:$A,""&lt;=""&amp;HLOOKUP(AM$278,dds!$2:$4,3,FALSE()),Extrato!$B:$B,'Cadastro e Hi"&amp;"stórico'!$A323)-SUMIFS(Extrato!$H:$H,Extrato!$F:$F,""&lt;=""&amp;HLOOKUP(AM$278,dds!$2:$4,3,FALSE()),Extrato!$G:$G,'Cadastro e Histórico'!$A323))*AM160)))"),0.0)</f>
        <v>0</v>
      </c>
      <c r="AN323" s="448">
        <f>IFERROR(__xludf.DUMMYFUNCTION("ARRAYFORMULA(IF(OR($A323="""",$A323=0),0,IF(TODAY()&gt;EOMONTH(AN$278,0),HLOOKUP(""Close"",GOOGLEFINANCE($A323,""price"",EOMONTH(AN$278,0)),2,FALSE()),(SUMIFS(Extrato!$C:$C,Extrato!$A:$A,""&lt;=""&amp;HLOOKUP(AN$278,dds!$2:$4,3,FALSE()),Extrato!$B:$B,'Cadastro e Hi"&amp;"stórico'!$A323)-SUMIFS(Extrato!$H:$H,Extrato!$F:$F,""&lt;=""&amp;HLOOKUP(AN$278,dds!$2:$4,3,FALSE()),Extrato!$G:$G,'Cadastro e Histórico'!$A323))*AN160)))"),0.0)</f>
        <v>0</v>
      </c>
      <c r="AO323" s="448">
        <f>IFERROR(__xludf.DUMMYFUNCTION("ARRAYFORMULA(IF(OR($A323="""",$A323=0),0,IF(TODAY()&gt;EOMONTH(AO$278,0),HLOOKUP(""Close"",GOOGLEFINANCE($A323,""price"",EOMONTH(AO$278,0)),2,FALSE()),(SUMIFS(Extrato!$C:$C,Extrato!$A:$A,""&lt;=""&amp;HLOOKUP(AO$278,dds!$2:$4,3,FALSE()),Extrato!$B:$B,'Cadastro e Hi"&amp;"stórico'!$A323)-SUMIFS(Extrato!$H:$H,Extrato!$F:$F,""&lt;=""&amp;HLOOKUP(AO$278,dds!$2:$4,3,FALSE()),Extrato!$G:$G,'Cadastro e Histórico'!$A323))*AO160)))"),0.0)</f>
        <v>0</v>
      </c>
      <c r="AP323" s="448">
        <f>IFERROR(__xludf.DUMMYFUNCTION("ARRAYFORMULA(IF(OR($A323="""",$A323=0),0,IF(TODAY()&gt;EOMONTH(AP$278,0),HLOOKUP(""Close"",GOOGLEFINANCE($A323,""price"",EOMONTH(AP$278,0)),2,FALSE()),(SUMIFS(Extrato!$C:$C,Extrato!$A:$A,""&lt;=""&amp;HLOOKUP(AP$278,dds!$2:$4,3,FALSE()),Extrato!$B:$B,'Cadastro e Hi"&amp;"stórico'!$A323)-SUMIFS(Extrato!$H:$H,Extrato!$F:$F,""&lt;=""&amp;HLOOKUP(AP$278,dds!$2:$4,3,FALSE()),Extrato!$G:$G,'Cadastro e Histórico'!$A323))*AP160)))"),0.0)</f>
        <v>0</v>
      </c>
      <c r="AQ323" s="448">
        <f>IFERROR(__xludf.DUMMYFUNCTION("ARRAYFORMULA(IF(OR($A323="""",$A323=0),0,IF(TODAY()&gt;EOMONTH(AQ$278,0),HLOOKUP(""Close"",GOOGLEFINANCE($A323,""price"",EOMONTH(AQ$278,0)),2,FALSE()),(SUMIFS(Extrato!$C:$C,Extrato!$A:$A,""&lt;=""&amp;HLOOKUP(AQ$278,dds!$2:$4,3,FALSE()),Extrato!$B:$B,'Cadastro e Hi"&amp;"stórico'!$A323)-SUMIFS(Extrato!$H:$H,Extrato!$F:$F,""&lt;=""&amp;HLOOKUP(AQ$278,dds!$2:$4,3,FALSE()),Extrato!$G:$G,'Cadastro e Histórico'!$A323))*AQ160)))"),0.0)</f>
        <v>0</v>
      </c>
      <c r="AR323" s="448">
        <f>IFERROR(__xludf.DUMMYFUNCTION("ARRAYFORMULA(IF(OR($A323="""",$A323=0),0,IF(TODAY()&gt;EOMONTH(AR$278,0),HLOOKUP(""Close"",GOOGLEFINANCE($A323,""price"",EOMONTH(AR$278,0)),2,FALSE()),(SUMIFS(Extrato!$C:$C,Extrato!$A:$A,""&lt;=""&amp;HLOOKUP(AR$278,dds!$2:$4,3,FALSE()),Extrato!$B:$B,'Cadastro e Hi"&amp;"stórico'!$A323)-SUMIFS(Extrato!$H:$H,Extrato!$F:$F,""&lt;=""&amp;HLOOKUP(AR$278,dds!$2:$4,3,FALSE()),Extrato!$G:$G,'Cadastro e Histórico'!$A323))*AR160)))"),0.0)</f>
        <v>0</v>
      </c>
      <c r="AS323" s="448">
        <f>IFERROR(__xludf.DUMMYFUNCTION("ARRAYFORMULA(IF(OR($A323="""",$A323=0),0,IF(TODAY()&gt;EOMONTH(AS$278,0),HLOOKUP(""Close"",GOOGLEFINANCE($A323,""price"",EOMONTH(AS$278,0)),2,FALSE()),(SUMIFS(Extrato!$C:$C,Extrato!$A:$A,""&lt;=""&amp;HLOOKUP(AS$278,dds!$2:$4,3,FALSE()),Extrato!$B:$B,'Cadastro e Hi"&amp;"stórico'!$A323)-SUMIFS(Extrato!$H:$H,Extrato!$F:$F,""&lt;=""&amp;HLOOKUP(AS$278,dds!$2:$4,3,FALSE()),Extrato!$G:$G,'Cadastro e Histórico'!$A323))*AS160)))"),0.0)</f>
        <v>0</v>
      </c>
      <c r="AT323" s="448">
        <f>IFERROR(__xludf.DUMMYFUNCTION("ARRAYFORMULA(IF(OR($A323="""",$A323=0),0,IF(TODAY()&gt;EOMONTH(AT$278,0),HLOOKUP(""Close"",GOOGLEFINANCE($A323,""price"",EOMONTH(AT$278,0)),2,FALSE()),(SUMIFS(Extrato!$C:$C,Extrato!$A:$A,""&lt;=""&amp;HLOOKUP(AT$278,dds!$2:$4,3,FALSE()),Extrato!$B:$B,'Cadastro e Hi"&amp;"stórico'!$A323)-SUMIFS(Extrato!$H:$H,Extrato!$F:$F,""&lt;=""&amp;HLOOKUP(AT$278,dds!$2:$4,3,FALSE()),Extrato!$G:$G,'Cadastro e Histórico'!$A323))*AT160)))"),0.0)</f>
        <v>0</v>
      </c>
      <c r="AU323" s="448">
        <f>IFERROR(__xludf.DUMMYFUNCTION("ARRAYFORMULA(IF(OR($A323="""",$A323=0),0,IF(TODAY()&gt;EOMONTH(AU$278,0),HLOOKUP(""Close"",GOOGLEFINANCE($A323,""price"",EOMONTH(AU$278,0)),2,FALSE()),(SUMIFS(Extrato!$C:$C,Extrato!$A:$A,""&lt;=""&amp;HLOOKUP(AU$278,dds!$2:$4,3,FALSE()),Extrato!$B:$B,'Cadastro e Hi"&amp;"stórico'!$A323)-SUMIFS(Extrato!$H:$H,Extrato!$F:$F,""&lt;=""&amp;HLOOKUP(AU$278,dds!$2:$4,3,FALSE()),Extrato!$G:$G,'Cadastro e Histórico'!$A323))*AU160)))"),0.0)</f>
        <v>0</v>
      </c>
      <c r="AV323" s="448">
        <f>IFERROR(__xludf.DUMMYFUNCTION("ARRAYFORMULA(IF(OR($A323="""",$A323=0),0,IF(TODAY()&gt;EOMONTH(AV$278,0),HLOOKUP(""Close"",GOOGLEFINANCE($A323,""price"",EOMONTH(AV$278,0)),2,FALSE()),(SUMIFS(Extrato!$C:$C,Extrato!$A:$A,""&lt;=""&amp;HLOOKUP(AV$278,dds!$2:$4,3,FALSE()),Extrato!$B:$B,'Cadastro e Hi"&amp;"stórico'!$A323)-SUMIFS(Extrato!$H:$H,Extrato!$F:$F,""&lt;=""&amp;HLOOKUP(AV$278,dds!$2:$4,3,FALSE()),Extrato!$G:$G,'Cadastro e Histórico'!$A323))*AV160)))"),0.0)</f>
        <v>0</v>
      </c>
      <c r="AW323" s="448">
        <f>IFERROR(__xludf.DUMMYFUNCTION("ARRAYFORMULA(IF(OR($A323="""",$A323=0),0,IF(TODAY()&gt;EOMONTH(AW$278,0),HLOOKUP(""Close"",GOOGLEFINANCE($A323,""price"",EOMONTH(AW$278,0)),2,FALSE()),(SUMIFS(Extrato!$C:$C,Extrato!$A:$A,""&lt;=""&amp;HLOOKUP(AW$278,dds!$2:$4,3,FALSE()),Extrato!$B:$B,'Cadastro e Hi"&amp;"stórico'!$A323)-SUMIFS(Extrato!$H:$H,Extrato!$F:$F,""&lt;=""&amp;HLOOKUP(AW$278,dds!$2:$4,3,FALSE()),Extrato!$G:$G,'Cadastro e Histórico'!$A323))*AW160)))"),0.0)</f>
        <v>0</v>
      </c>
      <c r="AX323" s="448">
        <f>IFERROR(__xludf.DUMMYFUNCTION("ARRAYFORMULA(IF(OR($A323="""",$A323=0),0,IF(TODAY()&gt;EOMONTH(AX$278,0),HLOOKUP(""Close"",GOOGLEFINANCE($A323,""price"",EOMONTH(AX$278,0)),2,FALSE()),(SUMIFS(Extrato!$C:$C,Extrato!$A:$A,""&lt;=""&amp;HLOOKUP(AX$278,dds!$2:$4,3,FALSE()),Extrato!$B:$B,'Cadastro e Hi"&amp;"stórico'!$A323)-SUMIFS(Extrato!$H:$H,Extrato!$F:$F,""&lt;=""&amp;HLOOKUP(AX$278,dds!$2:$4,3,FALSE()),Extrato!$G:$G,'Cadastro e Histórico'!$A323))*AX160)))"),0.0)</f>
        <v>0</v>
      </c>
      <c r="AY323" s="448">
        <f>IFERROR(__xludf.DUMMYFUNCTION("ARRAYFORMULA(IF(OR($A323="""",$A323=0),0,IF(TODAY()&gt;EOMONTH(AY$278,0),HLOOKUP(""Close"",GOOGLEFINANCE($A323,""price"",EOMONTH(AY$278,0)),2,FALSE()),(SUMIFS(Extrato!$C:$C,Extrato!$A:$A,""&lt;=""&amp;HLOOKUP(AY$278,dds!$2:$4,3,FALSE()),Extrato!$B:$B,'Cadastro e Hi"&amp;"stórico'!$A323)-SUMIFS(Extrato!$H:$H,Extrato!$F:$F,""&lt;=""&amp;HLOOKUP(AY$278,dds!$2:$4,3,FALSE()),Extrato!$G:$G,'Cadastro e Histórico'!$A323))*AY160)))"),0.0)</f>
        <v>0</v>
      </c>
      <c r="AZ323" s="448">
        <f>IFERROR(__xludf.DUMMYFUNCTION("ARRAYFORMULA(IF(OR($A323="""",$A323=0),0,IF(TODAY()&gt;EOMONTH(AZ$278,0),HLOOKUP(""Close"",GOOGLEFINANCE($A323,""price"",EOMONTH(AZ$278,0)),2,FALSE()),(SUMIFS(Extrato!$C:$C,Extrato!$A:$A,""&lt;=""&amp;HLOOKUP(AZ$278,dds!$2:$4,3,FALSE()),Extrato!$B:$B,'Cadastro e Hi"&amp;"stórico'!$A323)-SUMIFS(Extrato!$H:$H,Extrato!$F:$F,""&lt;=""&amp;HLOOKUP(AZ$278,dds!$2:$4,3,FALSE()),Extrato!$G:$G,'Cadastro e Histórico'!$A323))*AZ160)))"),0.0)</f>
        <v>0</v>
      </c>
      <c r="BA323" s="448">
        <f>IFERROR(__xludf.DUMMYFUNCTION("ARRAYFORMULA(IF(OR($A323="""",$A323=0),0,IF(TODAY()&gt;EOMONTH(BA$278,0),HLOOKUP(""Close"",GOOGLEFINANCE($A323,""price"",EOMONTH(BA$278,0)),2,FALSE()),(SUMIFS(Extrato!$C:$C,Extrato!$A:$A,""&lt;=""&amp;HLOOKUP(BA$278,dds!$2:$4,3,FALSE()),Extrato!$B:$B,'Cadastro e Hi"&amp;"stórico'!$A323)-SUMIFS(Extrato!$H:$H,Extrato!$F:$F,""&lt;=""&amp;HLOOKUP(BA$278,dds!$2:$4,3,FALSE()),Extrato!$G:$G,'Cadastro e Histórico'!$A323))*BA160)))"),0.0)</f>
        <v>0</v>
      </c>
      <c r="BB323" s="448">
        <f>IFERROR(__xludf.DUMMYFUNCTION("ARRAYFORMULA(IF(OR($A323="""",$A323=0),0,IF(TODAY()&gt;EOMONTH(BB$278,0),HLOOKUP(""Close"",GOOGLEFINANCE($A323,""price"",EOMONTH(BB$278,0)),2,FALSE()),(SUMIFS(Extrato!$C:$C,Extrato!$A:$A,""&lt;=""&amp;HLOOKUP(BB$278,dds!$2:$4,3,FALSE()),Extrato!$B:$B,'Cadastro e Hi"&amp;"stórico'!$A323)-SUMIFS(Extrato!$H:$H,Extrato!$F:$F,""&lt;=""&amp;HLOOKUP(BB$278,dds!$2:$4,3,FALSE()),Extrato!$G:$G,'Cadastro e Histórico'!$A323))*BB160)))"),0.0)</f>
        <v>0</v>
      </c>
      <c r="BC323" s="448">
        <f>IFERROR(__xludf.DUMMYFUNCTION("ARRAYFORMULA(IF(OR($A323="""",$A323=0),0,IF(TODAY()&gt;EOMONTH(BC$278,0),HLOOKUP(""Close"",GOOGLEFINANCE($A323,""price"",EOMONTH(BC$278,0)),2,FALSE()),(SUMIFS(Extrato!$C:$C,Extrato!$A:$A,""&lt;=""&amp;HLOOKUP(BC$278,dds!$2:$4,3,FALSE()),Extrato!$B:$B,'Cadastro e Hi"&amp;"stórico'!$A323)-SUMIFS(Extrato!$H:$H,Extrato!$F:$F,""&lt;=""&amp;HLOOKUP(BC$278,dds!$2:$4,3,FALSE()),Extrato!$G:$G,'Cadastro e Histórico'!$A323))*BC160)))"),0.0)</f>
        <v>0</v>
      </c>
      <c r="BD323" s="448">
        <f>IFERROR(__xludf.DUMMYFUNCTION("ARRAYFORMULA(IF(OR($A323="""",$A323=0),0,IF(TODAY()&gt;EOMONTH(BD$278,0),HLOOKUP(""Close"",GOOGLEFINANCE($A323,""price"",EOMONTH(BD$278,0)),2,FALSE()),(SUMIFS(Extrato!$C:$C,Extrato!$A:$A,""&lt;=""&amp;HLOOKUP(BD$278,dds!$2:$4,3,FALSE()),Extrato!$B:$B,'Cadastro e Hi"&amp;"stórico'!$A323)-SUMIFS(Extrato!$H:$H,Extrato!$F:$F,""&lt;=""&amp;HLOOKUP(BD$278,dds!$2:$4,3,FALSE()),Extrato!$G:$G,'Cadastro e Histórico'!$A323))*BD160)))"),0.0)</f>
        <v>0</v>
      </c>
      <c r="BE323" s="448">
        <f>IFERROR(__xludf.DUMMYFUNCTION("ARRAYFORMULA(IF(OR($A323="""",$A323=0),0,IF(TODAY()&gt;EOMONTH(BE$278,0),HLOOKUP(""Close"",GOOGLEFINANCE($A323,""price"",EOMONTH(BE$278,0)),2,FALSE()),(SUMIFS(Extrato!$C:$C,Extrato!$A:$A,""&lt;=""&amp;HLOOKUP(BE$278,dds!$2:$4,3,FALSE()),Extrato!$B:$B,'Cadastro e Hi"&amp;"stórico'!$A323)-SUMIFS(Extrato!$H:$H,Extrato!$F:$F,""&lt;=""&amp;HLOOKUP(BE$278,dds!$2:$4,3,FALSE()),Extrato!$G:$G,'Cadastro e Histórico'!$A323))*BE160)))"),0.0)</f>
        <v>0</v>
      </c>
      <c r="BF323" s="448">
        <f>IFERROR(__xludf.DUMMYFUNCTION("ARRAYFORMULA(IF(OR($A323="""",$A323=0),0,IF(TODAY()&gt;EOMONTH(BF$278,0),HLOOKUP(""Close"",GOOGLEFINANCE($A323,""price"",EOMONTH(BF$278,0)),2,FALSE()),(SUMIFS(Extrato!$C:$C,Extrato!$A:$A,""&lt;=""&amp;HLOOKUP(BF$278,dds!$2:$4,3,FALSE()),Extrato!$B:$B,'Cadastro e Hi"&amp;"stórico'!$A323)-SUMIFS(Extrato!$H:$H,Extrato!$F:$F,""&lt;=""&amp;HLOOKUP(BF$278,dds!$2:$4,3,FALSE()),Extrato!$G:$G,'Cadastro e Histórico'!$A323))*BF160)))"),0.0)</f>
        <v>0</v>
      </c>
      <c r="BG323" s="448">
        <f>IFERROR(__xludf.DUMMYFUNCTION("ARRAYFORMULA(IF(OR($A323="""",$A323=0),0,IF(TODAY()&gt;EOMONTH(BG$278,0),HLOOKUP(""Close"",GOOGLEFINANCE($A323,""price"",EOMONTH(BG$278,0)),2,FALSE()),(SUMIFS(Extrato!$C:$C,Extrato!$A:$A,""&lt;=""&amp;HLOOKUP(BG$278,dds!$2:$4,3,FALSE()),Extrato!$B:$B,'Cadastro e Hi"&amp;"stórico'!$A323)-SUMIFS(Extrato!$H:$H,Extrato!$F:$F,""&lt;=""&amp;HLOOKUP(BG$278,dds!$2:$4,3,FALSE()),Extrato!$G:$G,'Cadastro e Histórico'!$A323))*BG160)))"),0.0)</f>
        <v>0</v>
      </c>
      <c r="BH323" s="448">
        <f>IFERROR(__xludf.DUMMYFUNCTION("ARRAYFORMULA(IF(OR($A323="""",$A323=0),0,IF(TODAY()&gt;EOMONTH(BH$278,0),HLOOKUP(""Close"",GOOGLEFINANCE($A323,""price"",EOMONTH(BH$278,0)),2,FALSE()),(SUMIFS(Extrato!$C:$C,Extrato!$A:$A,""&lt;=""&amp;HLOOKUP(BH$278,dds!$2:$4,3,FALSE()),Extrato!$B:$B,'Cadastro e Hi"&amp;"stórico'!$A323)-SUMIFS(Extrato!$H:$H,Extrato!$F:$F,""&lt;=""&amp;HLOOKUP(BH$278,dds!$2:$4,3,FALSE()),Extrato!$G:$G,'Cadastro e Histórico'!$A323))*BH160)))"),0.0)</f>
        <v>0</v>
      </c>
      <c r="BI323" s="448">
        <f>IFERROR(__xludf.DUMMYFUNCTION("ARRAYFORMULA(IF(OR($A323="""",$A323=0),0,IF(TODAY()&gt;EOMONTH(BI$278,0),HLOOKUP(""Close"",GOOGLEFINANCE($A323,""price"",EOMONTH(BI$278,0)),2,FALSE()),(SUMIFS(Extrato!$C:$C,Extrato!$A:$A,""&lt;=""&amp;HLOOKUP(BI$278,dds!$2:$4,3,FALSE()),Extrato!$B:$B,'Cadastro e Hi"&amp;"stórico'!$A323)-SUMIFS(Extrato!$H:$H,Extrato!$F:$F,""&lt;=""&amp;HLOOKUP(BI$278,dds!$2:$4,3,FALSE()),Extrato!$G:$G,'Cadastro e Histórico'!$A323))*BI160)))"),0.0)</f>
        <v>0</v>
      </c>
      <c r="BJ323" s="448">
        <f>IFERROR(__xludf.DUMMYFUNCTION("ARRAYFORMULA(IF(OR($A323="""",$A323=0),0,IF(TODAY()&gt;EOMONTH(BJ$278,0),HLOOKUP(""Close"",GOOGLEFINANCE($A323,""price"",EOMONTH(BJ$278,0)),2,FALSE()),(SUMIFS(Extrato!$C:$C,Extrato!$A:$A,""&lt;=""&amp;HLOOKUP(BJ$278,dds!$2:$4,3,FALSE()),Extrato!$B:$B,'Cadastro e Hi"&amp;"stórico'!$A323)-SUMIFS(Extrato!$H:$H,Extrato!$F:$F,""&lt;=""&amp;HLOOKUP(BJ$278,dds!$2:$4,3,FALSE()),Extrato!$G:$G,'Cadastro e Histórico'!$A323))*BJ160)))"),0.0)</f>
        <v>0</v>
      </c>
      <c r="BK323" s="448">
        <f>IFERROR(__xludf.DUMMYFUNCTION("ARRAYFORMULA(IF(OR($A323="""",$A323=0),0,IF(TODAY()&gt;EOMONTH(BK$278,0),HLOOKUP(""Close"",GOOGLEFINANCE($A323,""price"",EOMONTH(BK$278,0)),2,FALSE()),(SUMIFS(Extrato!$C:$C,Extrato!$A:$A,""&lt;=""&amp;HLOOKUP(BK$278,dds!$2:$4,3,FALSE()),Extrato!$B:$B,'Cadastro e Hi"&amp;"stórico'!$A323)-SUMIFS(Extrato!$H:$H,Extrato!$F:$F,""&lt;=""&amp;HLOOKUP(BK$278,dds!$2:$4,3,FALSE()),Extrato!$G:$G,'Cadastro e Histórico'!$A323))*BK160)))"),0.0)</f>
        <v>0</v>
      </c>
      <c r="BL323" s="448">
        <f>IFERROR(__xludf.DUMMYFUNCTION("ARRAYFORMULA(IF(OR($A323="""",$A323=0),0,IF(TODAY()&gt;EOMONTH(BL$278,0),HLOOKUP(""Close"",GOOGLEFINANCE($A323,""price"",EOMONTH(BL$278,0)),2,FALSE()),(SUMIFS(Extrato!$C:$C,Extrato!$A:$A,""&lt;=""&amp;HLOOKUP(BL$278,dds!$2:$4,3,FALSE()),Extrato!$B:$B,'Cadastro e Hi"&amp;"stórico'!$A323)-SUMIFS(Extrato!$H:$H,Extrato!$F:$F,""&lt;=""&amp;HLOOKUP(BL$278,dds!$2:$4,3,FALSE()),Extrato!$G:$G,'Cadastro e Histórico'!$A323))*BL160)))"),0.0)</f>
        <v>0</v>
      </c>
    </row>
    <row r="324" ht="14.25" customHeight="1">
      <c r="A324" s="450"/>
      <c r="B324" s="450"/>
      <c r="C324" s="440" t="str">
        <f t="shared" si="5"/>
        <v/>
      </c>
      <c r="D324" s="450"/>
      <c r="E324" s="448">
        <f>IFERROR(__xludf.DUMMYFUNCTION("ARRAYFORMULA(IF(OR($A324="""",$A324=0),0,IF(TODAY()&gt;EOMONTH(E$278,0),HLOOKUP(""Close"",GOOGLEFINANCE($A324,""price"",EOMONTH(E$278,0)),2,FALSE()),(SUMIFS(Extrato!$C:$C,Extrato!$A:$A,""&lt;=""&amp;HLOOKUP(E$278,dds!$2:$4,3,FALSE()),Extrato!$B:$B,'Cadastro e Histó"&amp;"rico'!$A324)-SUMIFS(Extrato!$H:$H,Extrato!$F:$F,""&lt;=""&amp;HLOOKUP(E$278,dds!$2:$4,3,FALSE()),Extrato!$G:$G,'Cadastro e Histórico'!$A324))*E161)))"),0.0)</f>
        <v>0</v>
      </c>
      <c r="F324" s="448">
        <f>IFERROR(__xludf.DUMMYFUNCTION("ARRAYFORMULA(IF(OR($A324="""",$A324=0),0,IF(TODAY()&gt;EOMONTH(F$278,0),HLOOKUP(""Close"",GOOGLEFINANCE($A324,""price"",EOMONTH(F$278,0)),2,FALSE()),(SUMIFS(Extrato!$C:$C,Extrato!$A:$A,""&lt;=""&amp;HLOOKUP(F$278,dds!$2:$4,3,FALSE()),Extrato!$B:$B,'Cadastro e Histó"&amp;"rico'!$A324)-SUMIFS(Extrato!$H:$H,Extrato!$F:$F,""&lt;=""&amp;HLOOKUP(F$278,dds!$2:$4,3,FALSE()),Extrato!$G:$G,'Cadastro e Histórico'!$A324))*F161)))"),0.0)</f>
        <v>0</v>
      </c>
      <c r="G324" s="448">
        <f>IFERROR(__xludf.DUMMYFUNCTION("ARRAYFORMULA(IF(OR($A324="""",$A324=0),0,IF(TODAY()&gt;EOMONTH(G$278,0),HLOOKUP(""Close"",GOOGLEFINANCE($A324,""price"",EOMONTH(G$278,0)),2,FALSE()),(SUMIFS(Extrato!$C:$C,Extrato!$A:$A,""&lt;=""&amp;HLOOKUP(G$278,dds!$2:$4,3,FALSE()),Extrato!$B:$B,'Cadastro e Histó"&amp;"rico'!$A324)-SUMIFS(Extrato!$H:$H,Extrato!$F:$F,""&lt;=""&amp;HLOOKUP(G$278,dds!$2:$4,3,FALSE()),Extrato!$G:$G,'Cadastro e Histórico'!$A324))*G161)))"),0.0)</f>
        <v>0</v>
      </c>
      <c r="H324" s="448">
        <f>IFERROR(__xludf.DUMMYFUNCTION("ARRAYFORMULA(IF(OR($A324="""",$A324=0),0,IF(TODAY()&gt;EOMONTH(H$278,0),HLOOKUP(""Close"",GOOGLEFINANCE($A324,""price"",EOMONTH(H$278,0)),2,FALSE()),(SUMIFS(Extrato!$C:$C,Extrato!$A:$A,""&lt;=""&amp;HLOOKUP(H$278,dds!$2:$4,3,FALSE()),Extrato!$B:$B,'Cadastro e Histó"&amp;"rico'!$A324)-SUMIFS(Extrato!$H:$H,Extrato!$F:$F,""&lt;=""&amp;HLOOKUP(H$278,dds!$2:$4,3,FALSE()),Extrato!$G:$G,'Cadastro e Histórico'!$A324))*H161)))"),0.0)</f>
        <v>0</v>
      </c>
      <c r="I324" s="448">
        <f>IFERROR(__xludf.DUMMYFUNCTION("ARRAYFORMULA(IF(OR($A324="""",$A324=0),0,IF(TODAY()&gt;EOMONTH(I$278,0),HLOOKUP(""Close"",GOOGLEFINANCE($A324,""price"",EOMONTH(I$278,0)),2,FALSE()),(SUMIFS(Extrato!$C:$C,Extrato!$A:$A,""&lt;=""&amp;HLOOKUP(I$278,dds!$2:$4,3,FALSE()),Extrato!$B:$B,'Cadastro e Histó"&amp;"rico'!$A324)-SUMIFS(Extrato!$H:$H,Extrato!$F:$F,""&lt;=""&amp;HLOOKUP(I$278,dds!$2:$4,3,FALSE()),Extrato!$G:$G,'Cadastro e Histórico'!$A324))*I161)))"),0.0)</f>
        <v>0</v>
      </c>
      <c r="J324" s="448">
        <f>IFERROR(__xludf.DUMMYFUNCTION("ARRAYFORMULA(IF(OR($A324="""",$A324=0),0,IF(TODAY()&gt;EOMONTH(J$278,0),HLOOKUP(""Close"",GOOGLEFINANCE($A324,""price"",EOMONTH(J$278,0)),2,FALSE()),(SUMIFS(Extrato!$C:$C,Extrato!$A:$A,""&lt;=""&amp;HLOOKUP(J$278,dds!$2:$4,3,FALSE()),Extrato!$B:$B,'Cadastro e Histó"&amp;"rico'!$A324)-SUMIFS(Extrato!$H:$H,Extrato!$F:$F,""&lt;=""&amp;HLOOKUP(J$278,dds!$2:$4,3,FALSE()),Extrato!$G:$G,'Cadastro e Histórico'!$A324))*J161)))"),0.0)</f>
        <v>0</v>
      </c>
      <c r="K324" s="448">
        <f>IFERROR(__xludf.DUMMYFUNCTION("ARRAYFORMULA(IF(OR($A324="""",$A324=0),0,IF(TODAY()&gt;EOMONTH(K$278,0),HLOOKUP(""Close"",GOOGLEFINANCE($A324,""price"",EOMONTH(K$278,0)),2,FALSE()),(SUMIFS(Extrato!$C:$C,Extrato!$A:$A,""&lt;=""&amp;HLOOKUP(K$278,dds!$2:$4,3,FALSE()),Extrato!$B:$B,'Cadastro e Histó"&amp;"rico'!$A324)-SUMIFS(Extrato!$H:$H,Extrato!$F:$F,""&lt;=""&amp;HLOOKUP(K$278,dds!$2:$4,3,FALSE()),Extrato!$G:$G,'Cadastro e Histórico'!$A324))*K161)))"),0.0)</f>
        <v>0</v>
      </c>
      <c r="L324" s="448">
        <f>IFERROR(__xludf.DUMMYFUNCTION("ARRAYFORMULA(IF(OR($A324="""",$A324=0),0,IF(TODAY()&gt;EOMONTH(L$278,0),HLOOKUP(""Close"",GOOGLEFINANCE($A324,""price"",EOMONTH(L$278,0)),2,FALSE()),(SUMIFS(Extrato!$C:$C,Extrato!$A:$A,""&lt;=""&amp;HLOOKUP(L$278,dds!$2:$4,3,FALSE()),Extrato!$B:$B,'Cadastro e Histó"&amp;"rico'!$A324)-SUMIFS(Extrato!$H:$H,Extrato!$F:$F,""&lt;=""&amp;HLOOKUP(L$278,dds!$2:$4,3,FALSE()),Extrato!$G:$G,'Cadastro e Histórico'!$A324))*L161)))"),0.0)</f>
        <v>0</v>
      </c>
      <c r="M324" s="448">
        <f>IFERROR(__xludf.DUMMYFUNCTION("ARRAYFORMULA(IF(OR($A324="""",$A324=0),0,IF(TODAY()&gt;EOMONTH(M$278,0),HLOOKUP(""Close"",GOOGLEFINANCE($A324,""price"",EOMONTH(M$278,0)),2,FALSE()),(SUMIFS(Extrato!$C:$C,Extrato!$A:$A,""&lt;=""&amp;HLOOKUP(M$278,dds!$2:$4,3,FALSE()),Extrato!$B:$B,'Cadastro e Histó"&amp;"rico'!$A324)-SUMIFS(Extrato!$H:$H,Extrato!$F:$F,""&lt;=""&amp;HLOOKUP(M$278,dds!$2:$4,3,FALSE()),Extrato!$G:$G,'Cadastro e Histórico'!$A324))*M161)))"),0.0)</f>
        <v>0</v>
      </c>
      <c r="N324" s="448">
        <f>IFERROR(__xludf.DUMMYFUNCTION("ARRAYFORMULA(IF(OR($A324="""",$A324=0),0,IF(TODAY()&gt;EOMONTH(N$278,0),HLOOKUP(""Close"",GOOGLEFINANCE($A324,""price"",EOMONTH(N$278,0)),2,FALSE()),(SUMIFS(Extrato!$C:$C,Extrato!$A:$A,""&lt;=""&amp;HLOOKUP(N$278,dds!$2:$4,3,FALSE()),Extrato!$B:$B,'Cadastro e Histó"&amp;"rico'!$A324)-SUMIFS(Extrato!$H:$H,Extrato!$F:$F,""&lt;=""&amp;HLOOKUP(N$278,dds!$2:$4,3,FALSE()),Extrato!$G:$G,'Cadastro e Histórico'!$A324))*N161)))"),0.0)</f>
        <v>0</v>
      </c>
      <c r="O324" s="448">
        <f>IFERROR(__xludf.DUMMYFUNCTION("ARRAYFORMULA(IF(OR($A324="""",$A324=0),0,IF(TODAY()&gt;EOMONTH(O$278,0),HLOOKUP(""Close"",GOOGLEFINANCE($A324,""price"",EOMONTH(O$278,0)),2,FALSE()),(SUMIFS(Extrato!$C:$C,Extrato!$A:$A,""&lt;=""&amp;HLOOKUP(O$278,dds!$2:$4,3,FALSE()),Extrato!$B:$B,'Cadastro e Histó"&amp;"rico'!$A324)-SUMIFS(Extrato!$H:$H,Extrato!$F:$F,""&lt;=""&amp;HLOOKUP(O$278,dds!$2:$4,3,FALSE()),Extrato!$G:$G,'Cadastro e Histórico'!$A324))*O161)))"),0.0)</f>
        <v>0</v>
      </c>
      <c r="P324" s="448">
        <f>IFERROR(__xludf.DUMMYFUNCTION("ARRAYFORMULA(IF(OR($A324="""",$A324=0),0,IF(TODAY()&gt;EOMONTH(P$278,0),HLOOKUP(""Close"",GOOGLEFINANCE($A324,""price"",EOMONTH(P$278,0)),2,FALSE()),(SUMIFS(Extrato!$C:$C,Extrato!$A:$A,""&lt;=""&amp;HLOOKUP(P$278,dds!$2:$4,3,FALSE()),Extrato!$B:$B,'Cadastro e Histó"&amp;"rico'!$A324)-SUMIFS(Extrato!$H:$H,Extrato!$F:$F,""&lt;=""&amp;HLOOKUP(P$278,dds!$2:$4,3,FALSE()),Extrato!$G:$G,'Cadastro e Histórico'!$A324))*P161)))"),0.0)</f>
        <v>0</v>
      </c>
      <c r="Q324" s="448">
        <f>IFERROR(__xludf.DUMMYFUNCTION("ARRAYFORMULA(IF(OR($A324="""",$A324=0),0,IF(TODAY()&gt;EOMONTH(Q$278,0),HLOOKUP(""Close"",GOOGLEFINANCE($A324,""price"",EOMONTH(Q$278,0)),2,FALSE()),(SUMIFS(Extrato!$C:$C,Extrato!$A:$A,""&lt;=""&amp;HLOOKUP(Q$278,dds!$2:$4,3,FALSE()),Extrato!$B:$B,'Cadastro e Histó"&amp;"rico'!$A324)-SUMIFS(Extrato!$H:$H,Extrato!$F:$F,""&lt;=""&amp;HLOOKUP(Q$278,dds!$2:$4,3,FALSE()),Extrato!$G:$G,'Cadastro e Histórico'!$A324))*Q161)))"),0.0)</f>
        <v>0</v>
      </c>
      <c r="R324" s="448">
        <f>IFERROR(__xludf.DUMMYFUNCTION("ARRAYFORMULA(IF(OR($A324="""",$A324=0),0,IF(TODAY()&gt;EOMONTH(R$278,0),HLOOKUP(""Close"",GOOGLEFINANCE($A324,""price"",EOMONTH(R$278,0)),2,FALSE()),(SUMIFS(Extrato!$C:$C,Extrato!$A:$A,""&lt;=""&amp;HLOOKUP(R$278,dds!$2:$4,3,FALSE()),Extrato!$B:$B,'Cadastro e Histó"&amp;"rico'!$A324)-SUMIFS(Extrato!$H:$H,Extrato!$F:$F,""&lt;=""&amp;HLOOKUP(R$278,dds!$2:$4,3,FALSE()),Extrato!$G:$G,'Cadastro e Histórico'!$A324))*R161)))"),0.0)</f>
        <v>0</v>
      </c>
      <c r="S324" s="448">
        <f>IFERROR(__xludf.DUMMYFUNCTION("ARRAYFORMULA(IF(OR($A324="""",$A324=0),0,IF(TODAY()&gt;EOMONTH(S$278,0),HLOOKUP(""Close"",GOOGLEFINANCE($A324,""price"",EOMONTH(S$278,0)),2,FALSE()),(SUMIFS(Extrato!$C:$C,Extrato!$A:$A,""&lt;=""&amp;HLOOKUP(S$278,dds!$2:$4,3,FALSE()),Extrato!$B:$B,'Cadastro e Histó"&amp;"rico'!$A324)-SUMIFS(Extrato!$H:$H,Extrato!$F:$F,""&lt;=""&amp;HLOOKUP(S$278,dds!$2:$4,3,FALSE()),Extrato!$G:$G,'Cadastro e Histórico'!$A324))*S161)))"),0.0)</f>
        <v>0</v>
      </c>
      <c r="T324" s="448">
        <f>IFERROR(__xludf.DUMMYFUNCTION("ARRAYFORMULA(IF(OR($A324="""",$A324=0),0,IF(TODAY()&gt;EOMONTH(T$278,0),HLOOKUP(""Close"",GOOGLEFINANCE($A324,""price"",EOMONTH(T$278,0)),2,FALSE()),(SUMIFS(Extrato!$C:$C,Extrato!$A:$A,""&lt;=""&amp;HLOOKUP(T$278,dds!$2:$4,3,FALSE()),Extrato!$B:$B,'Cadastro e Histó"&amp;"rico'!$A324)-SUMIFS(Extrato!$H:$H,Extrato!$F:$F,""&lt;=""&amp;HLOOKUP(T$278,dds!$2:$4,3,FALSE()),Extrato!$G:$G,'Cadastro e Histórico'!$A324))*T161)))"),0.0)</f>
        <v>0</v>
      </c>
      <c r="U324" s="448">
        <f>IFERROR(__xludf.DUMMYFUNCTION("ARRAYFORMULA(IF(OR($A324="""",$A324=0),0,IF(TODAY()&gt;EOMONTH(U$278,0),HLOOKUP(""Close"",GOOGLEFINANCE($A324,""price"",EOMONTH(U$278,0)),2,FALSE()),(SUMIFS(Extrato!$C:$C,Extrato!$A:$A,""&lt;=""&amp;HLOOKUP(U$278,dds!$2:$4,3,FALSE()),Extrato!$B:$B,'Cadastro e Histó"&amp;"rico'!$A324)-SUMIFS(Extrato!$H:$H,Extrato!$F:$F,""&lt;=""&amp;HLOOKUP(U$278,dds!$2:$4,3,FALSE()),Extrato!$G:$G,'Cadastro e Histórico'!$A324))*U161)))"),0.0)</f>
        <v>0</v>
      </c>
      <c r="V324" s="448">
        <f>IFERROR(__xludf.DUMMYFUNCTION("ARRAYFORMULA(IF(OR($A324="""",$A324=0),0,IF(TODAY()&gt;EOMONTH(V$278,0),HLOOKUP(""Close"",GOOGLEFINANCE($A324,""price"",EOMONTH(V$278,0)),2,FALSE()),(SUMIFS(Extrato!$C:$C,Extrato!$A:$A,""&lt;=""&amp;HLOOKUP(V$278,dds!$2:$4,3,FALSE()),Extrato!$B:$B,'Cadastro e Histó"&amp;"rico'!$A324)-SUMIFS(Extrato!$H:$H,Extrato!$F:$F,""&lt;=""&amp;HLOOKUP(V$278,dds!$2:$4,3,FALSE()),Extrato!$G:$G,'Cadastro e Histórico'!$A324))*V161)))"),0.0)</f>
        <v>0</v>
      </c>
      <c r="W324" s="448">
        <f>IFERROR(__xludf.DUMMYFUNCTION("ARRAYFORMULA(IF(OR($A324="""",$A324=0),0,IF(TODAY()&gt;EOMONTH(W$278,0),HLOOKUP(""Close"",GOOGLEFINANCE($A324,""price"",EOMONTH(W$278,0)),2,FALSE()),(SUMIFS(Extrato!$C:$C,Extrato!$A:$A,""&lt;=""&amp;HLOOKUP(W$278,dds!$2:$4,3,FALSE()),Extrato!$B:$B,'Cadastro e Histó"&amp;"rico'!$A324)-SUMIFS(Extrato!$H:$H,Extrato!$F:$F,""&lt;=""&amp;HLOOKUP(W$278,dds!$2:$4,3,FALSE()),Extrato!$G:$G,'Cadastro e Histórico'!$A324))*W161)))"),0.0)</f>
        <v>0</v>
      </c>
      <c r="X324" s="448">
        <f>IFERROR(__xludf.DUMMYFUNCTION("ARRAYFORMULA(IF(OR($A324="""",$A324=0),0,IF(TODAY()&gt;EOMONTH(X$278,0),HLOOKUP(""Close"",GOOGLEFINANCE($A324,""price"",EOMONTH(X$278,0)),2,FALSE()),(SUMIFS(Extrato!$C:$C,Extrato!$A:$A,""&lt;=""&amp;HLOOKUP(X$278,dds!$2:$4,3,FALSE()),Extrato!$B:$B,'Cadastro e Histó"&amp;"rico'!$A324)-SUMIFS(Extrato!$H:$H,Extrato!$F:$F,""&lt;=""&amp;HLOOKUP(X$278,dds!$2:$4,3,FALSE()),Extrato!$G:$G,'Cadastro e Histórico'!$A324))*X161)))"),0.0)</f>
        <v>0</v>
      </c>
      <c r="Y324" s="448">
        <f>IFERROR(__xludf.DUMMYFUNCTION("ARRAYFORMULA(IF(OR($A324="""",$A324=0),0,IF(TODAY()&gt;EOMONTH(Y$278,0),HLOOKUP(""Close"",GOOGLEFINANCE($A324,""price"",EOMONTH(Y$278,0)),2,FALSE()),(SUMIFS(Extrato!$C:$C,Extrato!$A:$A,""&lt;=""&amp;HLOOKUP(Y$278,dds!$2:$4,3,FALSE()),Extrato!$B:$B,'Cadastro e Histó"&amp;"rico'!$A324)-SUMIFS(Extrato!$H:$H,Extrato!$F:$F,""&lt;=""&amp;HLOOKUP(Y$278,dds!$2:$4,3,FALSE()),Extrato!$G:$G,'Cadastro e Histórico'!$A324))*Y161)))"),0.0)</f>
        <v>0</v>
      </c>
      <c r="Z324" s="448">
        <f>IFERROR(__xludf.DUMMYFUNCTION("ARRAYFORMULA(IF(OR($A324="""",$A324=0),0,IF(TODAY()&gt;EOMONTH(Z$278,0),HLOOKUP(""Close"",GOOGLEFINANCE($A324,""price"",EOMONTH(Z$278,0)),2,FALSE()),(SUMIFS(Extrato!$C:$C,Extrato!$A:$A,""&lt;=""&amp;HLOOKUP(Z$278,dds!$2:$4,3,FALSE()),Extrato!$B:$B,'Cadastro e Histó"&amp;"rico'!$A324)-SUMIFS(Extrato!$H:$H,Extrato!$F:$F,""&lt;=""&amp;HLOOKUP(Z$278,dds!$2:$4,3,FALSE()),Extrato!$G:$G,'Cadastro e Histórico'!$A324))*Z161)))"),0.0)</f>
        <v>0</v>
      </c>
      <c r="AA324" s="448">
        <f>IFERROR(__xludf.DUMMYFUNCTION("ARRAYFORMULA(IF(OR($A324="""",$A324=0),0,IF(TODAY()&gt;EOMONTH(AA$278,0),HLOOKUP(""Close"",GOOGLEFINANCE($A324,""price"",EOMONTH(AA$278,0)),2,FALSE()),(SUMIFS(Extrato!$C:$C,Extrato!$A:$A,""&lt;=""&amp;HLOOKUP(AA$278,dds!$2:$4,3,FALSE()),Extrato!$B:$B,'Cadastro e Hi"&amp;"stórico'!$A324)-SUMIFS(Extrato!$H:$H,Extrato!$F:$F,""&lt;=""&amp;HLOOKUP(AA$278,dds!$2:$4,3,FALSE()),Extrato!$G:$G,'Cadastro e Histórico'!$A324))*AA161)))"),0.0)</f>
        <v>0</v>
      </c>
      <c r="AB324" s="448">
        <f>IFERROR(__xludf.DUMMYFUNCTION("ARRAYFORMULA(IF(OR($A324="""",$A324=0),0,IF(TODAY()&gt;EOMONTH(AB$278,0),HLOOKUP(""Close"",GOOGLEFINANCE($A324,""price"",EOMONTH(AB$278,0)),2,FALSE()),(SUMIFS(Extrato!$C:$C,Extrato!$A:$A,""&lt;=""&amp;HLOOKUP(AB$278,dds!$2:$4,3,FALSE()),Extrato!$B:$B,'Cadastro e Hi"&amp;"stórico'!$A324)-SUMIFS(Extrato!$H:$H,Extrato!$F:$F,""&lt;=""&amp;HLOOKUP(AB$278,dds!$2:$4,3,FALSE()),Extrato!$G:$G,'Cadastro e Histórico'!$A324))*AB161)))"),0.0)</f>
        <v>0</v>
      </c>
      <c r="AC324" s="448">
        <f>IFERROR(__xludf.DUMMYFUNCTION("ARRAYFORMULA(IF(OR($A324="""",$A324=0),0,IF(TODAY()&gt;EOMONTH(AC$278,0),HLOOKUP(""Close"",GOOGLEFINANCE($A324,""price"",EOMONTH(AC$278,0)),2,FALSE()),(SUMIFS(Extrato!$C:$C,Extrato!$A:$A,""&lt;=""&amp;HLOOKUP(AC$278,dds!$2:$4,3,FALSE()),Extrato!$B:$B,'Cadastro e Hi"&amp;"stórico'!$A324)-SUMIFS(Extrato!$H:$H,Extrato!$F:$F,""&lt;=""&amp;HLOOKUP(AC$278,dds!$2:$4,3,FALSE()),Extrato!$G:$G,'Cadastro e Histórico'!$A324))*AC161)))"),0.0)</f>
        <v>0</v>
      </c>
      <c r="AD324" s="448">
        <f>IFERROR(__xludf.DUMMYFUNCTION("ARRAYFORMULA(IF(OR($A324="""",$A324=0),0,IF(TODAY()&gt;EOMONTH(AD$278,0),HLOOKUP(""Close"",GOOGLEFINANCE($A324,""price"",EOMONTH(AD$278,0)),2,FALSE()),(SUMIFS(Extrato!$C:$C,Extrato!$A:$A,""&lt;=""&amp;HLOOKUP(AD$278,dds!$2:$4,3,FALSE()),Extrato!$B:$B,'Cadastro e Hi"&amp;"stórico'!$A324)-SUMIFS(Extrato!$H:$H,Extrato!$F:$F,""&lt;=""&amp;HLOOKUP(AD$278,dds!$2:$4,3,FALSE()),Extrato!$G:$G,'Cadastro e Histórico'!$A324))*AD161)))"),0.0)</f>
        <v>0</v>
      </c>
      <c r="AE324" s="448">
        <f>IFERROR(__xludf.DUMMYFUNCTION("ARRAYFORMULA(IF(OR($A324="""",$A324=0),0,IF(TODAY()&gt;EOMONTH(AE$278,0),HLOOKUP(""Close"",GOOGLEFINANCE($A324,""price"",EOMONTH(AE$278,0)),2,FALSE()),(SUMIFS(Extrato!$C:$C,Extrato!$A:$A,""&lt;=""&amp;HLOOKUP(AE$278,dds!$2:$4,3,FALSE()),Extrato!$B:$B,'Cadastro e Hi"&amp;"stórico'!$A324)-SUMIFS(Extrato!$H:$H,Extrato!$F:$F,""&lt;=""&amp;HLOOKUP(AE$278,dds!$2:$4,3,FALSE()),Extrato!$G:$G,'Cadastro e Histórico'!$A324))*AE161)))"),0.0)</f>
        <v>0</v>
      </c>
      <c r="AF324" s="448">
        <f>IFERROR(__xludf.DUMMYFUNCTION("ARRAYFORMULA(IF(OR($A324="""",$A324=0),0,IF(TODAY()&gt;EOMONTH(AF$278,0),HLOOKUP(""Close"",GOOGLEFINANCE($A324,""price"",EOMONTH(AF$278,0)),2,FALSE()),(SUMIFS(Extrato!$C:$C,Extrato!$A:$A,""&lt;=""&amp;HLOOKUP(AF$278,dds!$2:$4,3,FALSE()),Extrato!$B:$B,'Cadastro e Hi"&amp;"stórico'!$A324)-SUMIFS(Extrato!$H:$H,Extrato!$F:$F,""&lt;=""&amp;HLOOKUP(AF$278,dds!$2:$4,3,FALSE()),Extrato!$G:$G,'Cadastro e Histórico'!$A324))*AF161)))"),0.0)</f>
        <v>0</v>
      </c>
      <c r="AG324" s="448">
        <f>IFERROR(__xludf.DUMMYFUNCTION("ARRAYFORMULA(IF(OR($A324="""",$A324=0),0,IF(TODAY()&gt;EOMONTH(AG$278,0),HLOOKUP(""Close"",GOOGLEFINANCE($A324,""price"",EOMONTH(AG$278,0)),2,FALSE()),(SUMIFS(Extrato!$C:$C,Extrato!$A:$A,""&lt;=""&amp;HLOOKUP(AG$278,dds!$2:$4,3,FALSE()),Extrato!$B:$B,'Cadastro e Hi"&amp;"stórico'!$A324)-SUMIFS(Extrato!$H:$H,Extrato!$F:$F,""&lt;=""&amp;HLOOKUP(AG$278,dds!$2:$4,3,FALSE()),Extrato!$G:$G,'Cadastro e Histórico'!$A324))*AG161)))"),0.0)</f>
        <v>0</v>
      </c>
      <c r="AH324" s="448">
        <f>IFERROR(__xludf.DUMMYFUNCTION("ARRAYFORMULA(IF(OR($A324="""",$A324=0),0,IF(TODAY()&gt;EOMONTH(AH$278,0),HLOOKUP(""Close"",GOOGLEFINANCE($A324,""price"",EOMONTH(AH$278,0)),2,FALSE()),(SUMIFS(Extrato!$C:$C,Extrato!$A:$A,""&lt;=""&amp;HLOOKUP(AH$278,dds!$2:$4,3,FALSE()),Extrato!$B:$B,'Cadastro e Hi"&amp;"stórico'!$A324)-SUMIFS(Extrato!$H:$H,Extrato!$F:$F,""&lt;=""&amp;HLOOKUP(AH$278,dds!$2:$4,3,FALSE()),Extrato!$G:$G,'Cadastro e Histórico'!$A324))*AH161)))"),0.0)</f>
        <v>0</v>
      </c>
      <c r="AI324" s="448">
        <f>IFERROR(__xludf.DUMMYFUNCTION("ARRAYFORMULA(IF(OR($A324="""",$A324=0),0,IF(TODAY()&gt;EOMONTH(AI$278,0),HLOOKUP(""Close"",GOOGLEFINANCE($A324,""price"",EOMONTH(AI$278,0)),2,FALSE()),(SUMIFS(Extrato!$C:$C,Extrato!$A:$A,""&lt;=""&amp;HLOOKUP(AI$278,dds!$2:$4,3,FALSE()),Extrato!$B:$B,'Cadastro e Hi"&amp;"stórico'!$A324)-SUMIFS(Extrato!$H:$H,Extrato!$F:$F,""&lt;=""&amp;HLOOKUP(AI$278,dds!$2:$4,3,FALSE()),Extrato!$G:$G,'Cadastro e Histórico'!$A324))*AI161)))"),0.0)</f>
        <v>0</v>
      </c>
      <c r="AJ324" s="448">
        <f>IFERROR(__xludf.DUMMYFUNCTION("ARRAYFORMULA(IF(OR($A324="""",$A324=0),0,IF(TODAY()&gt;EOMONTH(AJ$278,0),HLOOKUP(""Close"",GOOGLEFINANCE($A324,""price"",EOMONTH(AJ$278,0)),2,FALSE()),(SUMIFS(Extrato!$C:$C,Extrato!$A:$A,""&lt;=""&amp;HLOOKUP(AJ$278,dds!$2:$4,3,FALSE()),Extrato!$B:$B,'Cadastro e Hi"&amp;"stórico'!$A324)-SUMIFS(Extrato!$H:$H,Extrato!$F:$F,""&lt;=""&amp;HLOOKUP(AJ$278,dds!$2:$4,3,FALSE()),Extrato!$G:$G,'Cadastro e Histórico'!$A324))*AJ161)))"),0.0)</f>
        <v>0</v>
      </c>
      <c r="AK324" s="448">
        <f>IFERROR(__xludf.DUMMYFUNCTION("ARRAYFORMULA(IF(OR($A324="""",$A324=0),0,IF(TODAY()&gt;EOMONTH(AK$278,0),HLOOKUP(""Close"",GOOGLEFINANCE($A324,""price"",EOMONTH(AK$278,0)),2,FALSE()),(SUMIFS(Extrato!$C:$C,Extrato!$A:$A,""&lt;=""&amp;HLOOKUP(AK$278,dds!$2:$4,3,FALSE()),Extrato!$B:$B,'Cadastro e Hi"&amp;"stórico'!$A324)-SUMIFS(Extrato!$H:$H,Extrato!$F:$F,""&lt;=""&amp;HLOOKUP(AK$278,dds!$2:$4,3,FALSE()),Extrato!$G:$G,'Cadastro e Histórico'!$A324))*AK161)))"),0.0)</f>
        <v>0</v>
      </c>
      <c r="AL324" s="448">
        <f>IFERROR(__xludf.DUMMYFUNCTION("ARRAYFORMULA(IF(OR($A324="""",$A324=0),0,IF(TODAY()&gt;EOMONTH(AL$278,0),HLOOKUP(""Close"",GOOGLEFINANCE($A324,""price"",EOMONTH(AL$278,0)),2,FALSE()),(SUMIFS(Extrato!$C:$C,Extrato!$A:$A,""&lt;=""&amp;HLOOKUP(AL$278,dds!$2:$4,3,FALSE()),Extrato!$B:$B,'Cadastro e Hi"&amp;"stórico'!$A324)-SUMIFS(Extrato!$H:$H,Extrato!$F:$F,""&lt;=""&amp;HLOOKUP(AL$278,dds!$2:$4,3,FALSE()),Extrato!$G:$G,'Cadastro e Histórico'!$A324))*AL161)))"),0.0)</f>
        <v>0</v>
      </c>
      <c r="AM324" s="448">
        <f>IFERROR(__xludf.DUMMYFUNCTION("ARRAYFORMULA(IF(OR($A324="""",$A324=0),0,IF(TODAY()&gt;EOMONTH(AM$278,0),HLOOKUP(""Close"",GOOGLEFINANCE($A324,""price"",EOMONTH(AM$278,0)),2,FALSE()),(SUMIFS(Extrato!$C:$C,Extrato!$A:$A,""&lt;=""&amp;HLOOKUP(AM$278,dds!$2:$4,3,FALSE()),Extrato!$B:$B,'Cadastro e Hi"&amp;"stórico'!$A324)-SUMIFS(Extrato!$H:$H,Extrato!$F:$F,""&lt;=""&amp;HLOOKUP(AM$278,dds!$2:$4,3,FALSE()),Extrato!$G:$G,'Cadastro e Histórico'!$A324))*AM161)))"),0.0)</f>
        <v>0</v>
      </c>
      <c r="AN324" s="448">
        <f>IFERROR(__xludf.DUMMYFUNCTION("ARRAYFORMULA(IF(OR($A324="""",$A324=0),0,IF(TODAY()&gt;EOMONTH(AN$278,0),HLOOKUP(""Close"",GOOGLEFINANCE($A324,""price"",EOMONTH(AN$278,0)),2,FALSE()),(SUMIFS(Extrato!$C:$C,Extrato!$A:$A,""&lt;=""&amp;HLOOKUP(AN$278,dds!$2:$4,3,FALSE()),Extrato!$B:$B,'Cadastro e Hi"&amp;"stórico'!$A324)-SUMIFS(Extrato!$H:$H,Extrato!$F:$F,""&lt;=""&amp;HLOOKUP(AN$278,dds!$2:$4,3,FALSE()),Extrato!$G:$G,'Cadastro e Histórico'!$A324))*AN161)))"),0.0)</f>
        <v>0</v>
      </c>
      <c r="AO324" s="448">
        <f>IFERROR(__xludf.DUMMYFUNCTION("ARRAYFORMULA(IF(OR($A324="""",$A324=0),0,IF(TODAY()&gt;EOMONTH(AO$278,0),HLOOKUP(""Close"",GOOGLEFINANCE($A324,""price"",EOMONTH(AO$278,0)),2,FALSE()),(SUMIFS(Extrato!$C:$C,Extrato!$A:$A,""&lt;=""&amp;HLOOKUP(AO$278,dds!$2:$4,3,FALSE()),Extrato!$B:$B,'Cadastro e Hi"&amp;"stórico'!$A324)-SUMIFS(Extrato!$H:$H,Extrato!$F:$F,""&lt;=""&amp;HLOOKUP(AO$278,dds!$2:$4,3,FALSE()),Extrato!$G:$G,'Cadastro e Histórico'!$A324))*AO161)))"),0.0)</f>
        <v>0</v>
      </c>
      <c r="AP324" s="448">
        <f>IFERROR(__xludf.DUMMYFUNCTION("ARRAYFORMULA(IF(OR($A324="""",$A324=0),0,IF(TODAY()&gt;EOMONTH(AP$278,0),HLOOKUP(""Close"",GOOGLEFINANCE($A324,""price"",EOMONTH(AP$278,0)),2,FALSE()),(SUMIFS(Extrato!$C:$C,Extrato!$A:$A,""&lt;=""&amp;HLOOKUP(AP$278,dds!$2:$4,3,FALSE()),Extrato!$B:$B,'Cadastro e Hi"&amp;"stórico'!$A324)-SUMIFS(Extrato!$H:$H,Extrato!$F:$F,""&lt;=""&amp;HLOOKUP(AP$278,dds!$2:$4,3,FALSE()),Extrato!$G:$G,'Cadastro e Histórico'!$A324))*AP161)))"),0.0)</f>
        <v>0</v>
      </c>
      <c r="AQ324" s="448">
        <f>IFERROR(__xludf.DUMMYFUNCTION("ARRAYFORMULA(IF(OR($A324="""",$A324=0),0,IF(TODAY()&gt;EOMONTH(AQ$278,0),HLOOKUP(""Close"",GOOGLEFINANCE($A324,""price"",EOMONTH(AQ$278,0)),2,FALSE()),(SUMIFS(Extrato!$C:$C,Extrato!$A:$A,""&lt;=""&amp;HLOOKUP(AQ$278,dds!$2:$4,3,FALSE()),Extrato!$B:$B,'Cadastro e Hi"&amp;"stórico'!$A324)-SUMIFS(Extrato!$H:$H,Extrato!$F:$F,""&lt;=""&amp;HLOOKUP(AQ$278,dds!$2:$4,3,FALSE()),Extrato!$G:$G,'Cadastro e Histórico'!$A324))*AQ161)))"),0.0)</f>
        <v>0</v>
      </c>
      <c r="AR324" s="448">
        <f>IFERROR(__xludf.DUMMYFUNCTION("ARRAYFORMULA(IF(OR($A324="""",$A324=0),0,IF(TODAY()&gt;EOMONTH(AR$278,0),HLOOKUP(""Close"",GOOGLEFINANCE($A324,""price"",EOMONTH(AR$278,0)),2,FALSE()),(SUMIFS(Extrato!$C:$C,Extrato!$A:$A,""&lt;=""&amp;HLOOKUP(AR$278,dds!$2:$4,3,FALSE()),Extrato!$B:$B,'Cadastro e Hi"&amp;"stórico'!$A324)-SUMIFS(Extrato!$H:$H,Extrato!$F:$F,""&lt;=""&amp;HLOOKUP(AR$278,dds!$2:$4,3,FALSE()),Extrato!$G:$G,'Cadastro e Histórico'!$A324))*AR161)))"),0.0)</f>
        <v>0</v>
      </c>
      <c r="AS324" s="448">
        <f>IFERROR(__xludf.DUMMYFUNCTION("ARRAYFORMULA(IF(OR($A324="""",$A324=0),0,IF(TODAY()&gt;EOMONTH(AS$278,0),HLOOKUP(""Close"",GOOGLEFINANCE($A324,""price"",EOMONTH(AS$278,0)),2,FALSE()),(SUMIFS(Extrato!$C:$C,Extrato!$A:$A,""&lt;=""&amp;HLOOKUP(AS$278,dds!$2:$4,3,FALSE()),Extrato!$B:$B,'Cadastro e Hi"&amp;"stórico'!$A324)-SUMIFS(Extrato!$H:$H,Extrato!$F:$F,""&lt;=""&amp;HLOOKUP(AS$278,dds!$2:$4,3,FALSE()),Extrato!$G:$G,'Cadastro e Histórico'!$A324))*AS161)))"),0.0)</f>
        <v>0</v>
      </c>
      <c r="AT324" s="448">
        <f>IFERROR(__xludf.DUMMYFUNCTION("ARRAYFORMULA(IF(OR($A324="""",$A324=0),0,IF(TODAY()&gt;EOMONTH(AT$278,0),HLOOKUP(""Close"",GOOGLEFINANCE($A324,""price"",EOMONTH(AT$278,0)),2,FALSE()),(SUMIFS(Extrato!$C:$C,Extrato!$A:$A,""&lt;=""&amp;HLOOKUP(AT$278,dds!$2:$4,3,FALSE()),Extrato!$B:$B,'Cadastro e Hi"&amp;"stórico'!$A324)-SUMIFS(Extrato!$H:$H,Extrato!$F:$F,""&lt;=""&amp;HLOOKUP(AT$278,dds!$2:$4,3,FALSE()),Extrato!$G:$G,'Cadastro e Histórico'!$A324))*AT161)))"),0.0)</f>
        <v>0</v>
      </c>
      <c r="AU324" s="448">
        <f>IFERROR(__xludf.DUMMYFUNCTION("ARRAYFORMULA(IF(OR($A324="""",$A324=0),0,IF(TODAY()&gt;EOMONTH(AU$278,0),HLOOKUP(""Close"",GOOGLEFINANCE($A324,""price"",EOMONTH(AU$278,0)),2,FALSE()),(SUMIFS(Extrato!$C:$C,Extrato!$A:$A,""&lt;=""&amp;HLOOKUP(AU$278,dds!$2:$4,3,FALSE()),Extrato!$B:$B,'Cadastro e Hi"&amp;"stórico'!$A324)-SUMIFS(Extrato!$H:$H,Extrato!$F:$F,""&lt;=""&amp;HLOOKUP(AU$278,dds!$2:$4,3,FALSE()),Extrato!$G:$G,'Cadastro e Histórico'!$A324))*AU161)))"),0.0)</f>
        <v>0</v>
      </c>
      <c r="AV324" s="448">
        <f>IFERROR(__xludf.DUMMYFUNCTION("ARRAYFORMULA(IF(OR($A324="""",$A324=0),0,IF(TODAY()&gt;EOMONTH(AV$278,0),HLOOKUP(""Close"",GOOGLEFINANCE($A324,""price"",EOMONTH(AV$278,0)),2,FALSE()),(SUMIFS(Extrato!$C:$C,Extrato!$A:$A,""&lt;=""&amp;HLOOKUP(AV$278,dds!$2:$4,3,FALSE()),Extrato!$B:$B,'Cadastro e Hi"&amp;"stórico'!$A324)-SUMIFS(Extrato!$H:$H,Extrato!$F:$F,""&lt;=""&amp;HLOOKUP(AV$278,dds!$2:$4,3,FALSE()),Extrato!$G:$G,'Cadastro e Histórico'!$A324))*AV161)))"),0.0)</f>
        <v>0</v>
      </c>
      <c r="AW324" s="448">
        <f>IFERROR(__xludf.DUMMYFUNCTION("ARRAYFORMULA(IF(OR($A324="""",$A324=0),0,IF(TODAY()&gt;EOMONTH(AW$278,0),HLOOKUP(""Close"",GOOGLEFINANCE($A324,""price"",EOMONTH(AW$278,0)),2,FALSE()),(SUMIFS(Extrato!$C:$C,Extrato!$A:$A,""&lt;=""&amp;HLOOKUP(AW$278,dds!$2:$4,3,FALSE()),Extrato!$B:$B,'Cadastro e Hi"&amp;"stórico'!$A324)-SUMIFS(Extrato!$H:$H,Extrato!$F:$F,""&lt;=""&amp;HLOOKUP(AW$278,dds!$2:$4,3,FALSE()),Extrato!$G:$G,'Cadastro e Histórico'!$A324))*AW161)))"),0.0)</f>
        <v>0</v>
      </c>
      <c r="AX324" s="448">
        <f>IFERROR(__xludf.DUMMYFUNCTION("ARRAYFORMULA(IF(OR($A324="""",$A324=0),0,IF(TODAY()&gt;EOMONTH(AX$278,0),HLOOKUP(""Close"",GOOGLEFINANCE($A324,""price"",EOMONTH(AX$278,0)),2,FALSE()),(SUMIFS(Extrato!$C:$C,Extrato!$A:$A,""&lt;=""&amp;HLOOKUP(AX$278,dds!$2:$4,3,FALSE()),Extrato!$B:$B,'Cadastro e Hi"&amp;"stórico'!$A324)-SUMIFS(Extrato!$H:$H,Extrato!$F:$F,""&lt;=""&amp;HLOOKUP(AX$278,dds!$2:$4,3,FALSE()),Extrato!$G:$G,'Cadastro e Histórico'!$A324))*AX161)))"),0.0)</f>
        <v>0</v>
      </c>
      <c r="AY324" s="448">
        <f>IFERROR(__xludf.DUMMYFUNCTION("ARRAYFORMULA(IF(OR($A324="""",$A324=0),0,IF(TODAY()&gt;EOMONTH(AY$278,0),HLOOKUP(""Close"",GOOGLEFINANCE($A324,""price"",EOMONTH(AY$278,0)),2,FALSE()),(SUMIFS(Extrato!$C:$C,Extrato!$A:$A,""&lt;=""&amp;HLOOKUP(AY$278,dds!$2:$4,3,FALSE()),Extrato!$B:$B,'Cadastro e Hi"&amp;"stórico'!$A324)-SUMIFS(Extrato!$H:$H,Extrato!$F:$F,""&lt;=""&amp;HLOOKUP(AY$278,dds!$2:$4,3,FALSE()),Extrato!$G:$G,'Cadastro e Histórico'!$A324))*AY161)))"),0.0)</f>
        <v>0</v>
      </c>
      <c r="AZ324" s="448">
        <f>IFERROR(__xludf.DUMMYFUNCTION("ARRAYFORMULA(IF(OR($A324="""",$A324=0),0,IF(TODAY()&gt;EOMONTH(AZ$278,0),HLOOKUP(""Close"",GOOGLEFINANCE($A324,""price"",EOMONTH(AZ$278,0)),2,FALSE()),(SUMIFS(Extrato!$C:$C,Extrato!$A:$A,""&lt;=""&amp;HLOOKUP(AZ$278,dds!$2:$4,3,FALSE()),Extrato!$B:$B,'Cadastro e Hi"&amp;"stórico'!$A324)-SUMIFS(Extrato!$H:$H,Extrato!$F:$F,""&lt;=""&amp;HLOOKUP(AZ$278,dds!$2:$4,3,FALSE()),Extrato!$G:$G,'Cadastro e Histórico'!$A324))*AZ161)))"),0.0)</f>
        <v>0</v>
      </c>
      <c r="BA324" s="448">
        <f>IFERROR(__xludf.DUMMYFUNCTION("ARRAYFORMULA(IF(OR($A324="""",$A324=0),0,IF(TODAY()&gt;EOMONTH(BA$278,0),HLOOKUP(""Close"",GOOGLEFINANCE($A324,""price"",EOMONTH(BA$278,0)),2,FALSE()),(SUMIFS(Extrato!$C:$C,Extrato!$A:$A,""&lt;=""&amp;HLOOKUP(BA$278,dds!$2:$4,3,FALSE()),Extrato!$B:$B,'Cadastro e Hi"&amp;"stórico'!$A324)-SUMIFS(Extrato!$H:$H,Extrato!$F:$F,""&lt;=""&amp;HLOOKUP(BA$278,dds!$2:$4,3,FALSE()),Extrato!$G:$G,'Cadastro e Histórico'!$A324))*BA161)))"),0.0)</f>
        <v>0</v>
      </c>
      <c r="BB324" s="448">
        <f>IFERROR(__xludf.DUMMYFUNCTION("ARRAYFORMULA(IF(OR($A324="""",$A324=0),0,IF(TODAY()&gt;EOMONTH(BB$278,0),HLOOKUP(""Close"",GOOGLEFINANCE($A324,""price"",EOMONTH(BB$278,0)),2,FALSE()),(SUMIFS(Extrato!$C:$C,Extrato!$A:$A,""&lt;=""&amp;HLOOKUP(BB$278,dds!$2:$4,3,FALSE()),Extrato!$B:$B,'Cadastro e Hi"&amp;"stórico'!$A324)-SUMIFS(Extrato!$H:$H,Extrato!$F:$F,""&lt;=""&amp;HLOOKUP(BB$278,dds!$2:$4,3,FALSE()),Extrato!$G:$G,'Cadastro e Histórico'!$A324))*BB161)))"),0.0)</f>
        <v>0</v>
      </c>
      <c r="BC324" s="448">
        <f>IFERROR(__xludf.DUMMYFUNCTION("ARRAYFORMULA(IF(OR($A324="""",$A324=0),0,IF(TODAY()&gt;EOMONTH(BC$278,0),HLOOKUP(""Close"",GOOGLEFINANCE($A324,""price"",EOMONTH(BC$278,0)),2,FALSE()),(SUMIFS(Extrato!$C:$C,Extrato!$A:$A,""&lt;=""&amp;HLOOKUP(BC$278,dds!$2:$4,3,FALSE()),Extrato!$B:$B,'Cadastro e Hi"&amp;"stórico'!$A324)-SUMIFS(Extrato!$H:$H,Extrato!$F:$F,""&lt;=""&amp;HLOOKUP(BC$278,dds!$2:$4,3,FALSE()),Extrato!$G:$G,'Cadastro e Histórico'!$A324))*BC161)))"),0.0)</f>
        <v>0</v>
      </c>
      <c r="BD324" s="448">
        <f>IFERROR(__xludf.DUMMYFUNCTION("ARRAYFORMULA(IF(OR($A324="""",$A324=0),0,IF(TODAY()&gt;EOMONTH(BD$278,0),HLOOKUP(""Close"",GOOGLEFINANCE($A324,""price"",EOMONTH(BD$278,0)),2,FALSE()),(SUMIFS(Extrato!$C:$C,Extrato!$A:$A,""&lt;=""&amp;HLOOKUP(BD$278,dds!$2:$4,3,FALSE()),Extrato!$B:$B,'Cadastro e Hi"&amp;"stórico'!$A324)-SUMIFS(Extrato!$H:$H,Extrato!$F:$F,""&lt;=""&amp;HLOOKUP(BD$278,dds!$2:$4,3,FALSE()),Extrato!$G:$G,'Cadastro e Histórico'!$A324))*BD161)))"),0.0)</f>
        <v>0</v>
      </c>
      <c r="BE324" s="448">
        <f>IFERROR(__xludf.DUMMYFUNCTION("ARRAYFORMULA(IF(OR($A324="""",$A324=0),0,IF(TODAY()&gt;EOMONTH(BE$278,0),HLOOKUP(""Close"",GOOGLEFINANCE($A324,""price"",EOMONTH(BE$278,0)),2,FALSE()),(SUMIFS(Extrato!$C:$C,Extrato!$A:$A,""&lt;=""&amp;HLOOKUP(BE$278,dds!$2:$4,3,FALSE()),Extrato!$B:$B,'Cadastro e Hi"&amp;"stórico'!$A324)-SUMIFS(Extrato!$H:$H,Extrato!$F:$F,""&lt;=""&amp;HLOOKUP(BE$278,dds!$2:$4,3,FALSE()),Extrato!$G:$G,'Cadastro e Histórico'!$A324))*BE161)))"),0.0)</f>
        <v>0</v>
      </c>
      <c r="BF324" s="448">
        <f>IFERROR(__xludf.DUMMYFUNCTION("ARRAYFORMULA(IF(OR($A324="""",$A324=0),0,IF(TODAY()&gt;EOMONTH(BF$278,0),HLOOKUP(""Close"",GOOGLEFINANCE($A324,""price"",EOMONTH(BF$278,0)),2,FALSE()),(SUMIFS(Extrato!$C:$C,Extrato!$A:$A,""&lt;=""&amp;HLOOKUP(BF$278,dds!$2:$4,3,FALSE()),Extrato!$B:$B,'Cadastro e Hi"&amp;"stórico'!$A324)-SUMIFS(Extrato!$H:$H,Extrato!$F:$F,""&lt;=""&amp;HLOOKUP(BF$278,dds!$2:$4,3,FALSE()),Extrato!$G:$G,'Cadastro e Histórico'!$A324))*BF161)))"),0.0)</f>
        <v>0</v>
      </c>
      <c r="BG324" s="448">
        <f>IFERROR(__xludf.DUMMYFUNCTION("ARRAYFORMULA(IF(OR($A324="""",$A324=0),0,IF(TODAY()&gt;EOMONTH(BG$278,0),HLOOKUP(""Close"",GOOGLEFINANCE($A324,""price"",EOMONTH(BG$278,0)),2,FALSE()),(SUMIFS(Extrato!$C:$C,Extrato!$A:$A,""&lt;=""&amp;HLOOKUP(BG$278,dds!$2:$4,3,FALSE()),Extrato!$B:$B,'Cadastro e Hi"&amp;"stórico'!$A324)-SUMIFS(Extrato!$H:$H,Extrato!$F:$F,""&lt;=""&amp;HLOOKUP(BG$278,dds!$2:$4,3,FALSE()),Extrato!$G:$G,'Cadastro e Histórico'!$A324))*BG161)))"),0.0)</f>
        <v>0</v>
      </c>
      <c r="BH324" s="448">
        <f>IFERROR(__xludf.DUMMYFUNCTION("ARRAYFORMULA(IF(OR($A324="""",$A324=0),0,IF(TODAY()&gt;EOMONTH(BH$278,0),HLOOKUP(""Close"",GOOGLEFINANCE($A324,""price"",EOMONTH(BH$278,0)),2,FALSE()),(SUMIFS(Extrato!$C:$C,Extrato!$A:$A,""&lt;=""&amp;HLOOKUP(BH$278,dds!$2:$4,3,FALSE()),Extrato!$B:$B,'Cadastro e Hi"&amp;"stórico'!$A324)-SUMIFS(Extrato!$H:$H,Extrato!$F:$F,""&lt;=""&amp;HLOOKUP(BH$278,dds!$2:$4,3,FALSE()),Extrato!$G:$G,'Cadastro e Histórico'!$A324))*BH161)))"),0.0)</f>
        <v>0</v>
      </c>
      <c r="BI324" s="448">
        <f>IFERROR(__xludf.DUMMYFUNCTION("ARRAYFORMULA(IF(OR($A324="""",$A324=0),0,IF(TODAY()&gt;EOMONTH(BI$278,0),HLOOKUP(""Close"",GOOGLEFINANCE($A324,""price"",EOMONTH(BI$278,0)),2,FALSE()),(SUMIFS(Extrato!$C:$C,Extrato!$A:$A,""&lt;=""&amp;HLOOKUP(BI$278,dds!$2:$4,3,FALSE()),Extrato!$B:$B,'Cadastro e Hi"&amp;"stórico'!$A324)-SUMIFS(Extrato!$H:$H,Extrato!$F:$F,""&lt;=""&amp;HLOOKUP(BI$278,dds!$2:$4,3,FALSE()),Extrato!$G:$G,'Cadastro e Histórico'!$A324))*BI161)))"),0.0)</f>
        <v>0</v>
      </c>
      <c r="BJ324" s="448">
        <f>IFERROR(__xludf.DUMMYFUNCTION("ARRAYFORMULA(IF(OR($A324="""",$A324=0),0,IF(TODAY()&gt;EOMONTH(BJ$278,0),HLOOKUP(""Close"",GOOGLEFINANCE($A324,""price"",EOMONTH(BJ$278,0)),2,FALSE()),(SUMIFS(Extrato!$C:$C,Extrato!$A:$A,""&lt;=""&amp;HLOOKUP(BJ$278,dds!$2:$4,3,FALSE()),Extrato!$B:$B,'Cadastro e Hi"&amp;"stórico'!$A324)-SUMIFS(Extrato!$H:$H,Extrato!$F:$F,""&lt;=""&amp;HLOOKUP(BJ$278,dds!$2:$4,3,FALSE()),Extrato!$G:$G,'Cadastro e Histórico'!$A324))*BJ161)))"),0.0)</f>
        <v>0</v>
      </c>
      <c r="BK324" s="448">
        <f>IFERROR(__xludf.DUMMYFUNCTION("ARRAYFORMULA(IF(OR($A324="""",$A324=0),0,IF(TODAY()&gt;EOMONTH(BK$278,0),HLOOKUP(""Close"",GOOGLEFINANCE($A324,""price"",EOMONTH(BK$278,0)),2,FALSE()),(SUMIFS(Extrato!$C:$C,Extrato!$A:$A,""&lt;=""&amp;HLOOKUP(BK$278,dds!$2:$4,3,FALSE()),Extrato!$B:$B,'Cadastro e Hi"&amp;"stórico'!$A324)-SUMIFS(Extrato!$H:$H,Extrato!$F:$F,""&lt;=""&amp;HLOOKUP(BK$278,dds!$2:$4,3,FALSE()),Extrato!$G:$G,'Cadastro e Histórico'!$A324))*BK161)))"),0.0)</f>
        <v>0</v>
      </c>
      <c r="BL324" s="448">
        <f>IFERROR(__xludf.DUMMYFUNCTION("ARRAYFORMULA(IF(OR($A324="""",$A324=0),0,IF(TODAY()&gt;EOMONTH(BL$278,0),HLOOKUP(""Close"",GOOGLEFINANCE($A324,""price"",EOMONTH(BL$278,0)),2,FALSE()),(SUMIFS(Extrato!$C:$C,Extrato!$A:$A,""&lt;=""&amp;HLOOKUP(BL$278,dds!$2:$4,3,FALSE()),Extrato!$B:$B,'Cadastro e Hi"&amp;"stórico'!$A324)-SUMIFS(Extrato!$H:$H,Extrato!$F:$F,""&lt;=""&amp;HLOOKUP(BL$278,dds!$2:$4,3,FALSE()),Extrato!$G:$G,'Cadastro e Histórico'!$A324))*BL161)))"),0.0)</f>
        <v>0</v>
      </c>
    </row>
    <row r="325" ht="14.25" customHeight="1">
      <c r="A325" s="450"/>
      <c r="B325" s="450"/>
      <c r="C325" s="440" t="str">
        <f t="shared" si="5"/>
        <v/>
      </c>
      <c r="D325" s="450"/>
      <c r="E325" s="448">
        <f>IFERROR(__xludf.DUMMYFUNCTION("ARRAYFORMULA(IF(OR($A325="""",$A325=0),0,IF(TODAY()&gt;EOMONTH(E$278,0),HLOOKUP(""Close"",GOOGLEFINANCE($A325,""price"",EOMONTH(E$278,0)),2,FALSE()),(SUMIFS(Extrato!$C:$C,Extrato!$A:$A,""&lt;=""&amp;HLOOKUP(E$278,dds!$2:$4,3,FALSE()),Extrato!$B:$B,'Cadastro e Histó"&amp;"rico'!$A325)-SUMIFS(Extrato!$H:$H,Extrato!$F:$F,""&lt;=""&amp;HLOOKUP(E$278,dds!$2:$4,3,FALSE()),Extrato!$G:$G,'Cadastro e Histórico'!$A325))*E162)))"),0.0)</f>
        <v>0</v>
      </c>
      <c r="F325" s="448">
        <f>IFERROR(__xludf.DUMMYFUNCTION("ARRAYFORMULA(IF(OR($A325="""",$A325=0),0,IF(TODAY()&gt;EOMONTH(F$278,0),HLOOKUP(""Close"",GOOGLEFINANCE($A325,""price"",EOMONTH(F$278,0)),2,FALSE()),(SUMIFS(Extrato!$C:$C,Extrato!$A:$A,""&lt;=""&amp;HLOOKUP(F$278,dds!$2:$4,3,FALSE()),Extrato!$B:$B,'Cadastro e Histó"&amp;"rico'!$A325)-SUMIFS(Extrato!$H:$H,Extrato!$F:$F,""&lt;=""&amp;HLOOKUP(F$278,dds!$2:$4,3,FALSE()),Extrato!$G:$G,'Cadastro e Histórico'!$A325))*F162)))"),0.0)</f>
        <v>0</v>
      </c>
      <c r="G325" s="448">
        <f>IFERROR(__xludf.DUMMYFUNCTION("ARRAYFORMULA(IF(OR($A325="""",$A325=0),0,IF(TODAY()&gt;EOMONTH(G$278,0),HLOOKUP(""Close"",GOOGLEFINANCE($A325,""price"",EOMONTH(G$278,0)),2,FALSE()),(SUMIFS(Extrato!$C:$C,Extrato!$A:$A,""&lt;=""&amp;HLOOKUP(G$278,dds!$2:$4,3,FALSE()),Extrato!$B:$B,'Cadastro e Histó"&amp;"rico'!$A325)-SUMIFS(Extrato!$H:$H,Extrato!$F:$F,""&lt;=""&amp;HLOOKUP(G$278,dds!$2:$4,3,FALSE()),Extrato!$G:$G,'Cadastro e Histórico'!$A325))*G162)))"),0.0)</f>
        <v>0</v>
      </c>
      <c r="H325" s="448">
        <f>IFERROR(__xludf.DUMMYFUNCTION("ARRAYFORMULA(IF(OR($A325="""",$A325=0),0,IF(TODAY()&gt;EOMONTH(H$278,0),HLOOKUP(""Close"",GOOGLEFINANCE($A325,""price"",EOMONTH(H$278,0)),2,FALSE()),(SUMIFS(Extrato!$C:$C,Extrato!$A:$A,""&lt;=""&amp;HLOOKUP(H$278,dds!$2:$4,3,FALSE()),Extrato!$B:$B,'Cadastro e Histó"&amp;"rico'!$A325)-SUMIFS(Extrato!$H:$H,Extrato!$F:$F,""&lt;=""&amp;HLOOKUP(H$278,dds!$2:$4,3,FALSE()),Extrato!$G:$G,'Cadastro e Histórico'!$A325))*H162)))"),0.0)</f>
        <v>0</v>
      </c>
      <c r="I325" s="448">
        <f>IFERROR(__xludf.DUMMYFUNCTION("ARRAYFORMULA(IF(OR($A325="""",$A325=0),0,IF(TODAY()&gt;EOMONTH(I$278,0),HLOOKUP(""Close"",GOOGLEFINANCE($A325,""price"",EOMONTH(I$278,0)),2,FALSE()),(SUMIFS(Extrato!$C:$C,Extrato!$A:$A,""&lt;=""&amp;HLOOKUP(I$278,dds!$2:$4,3,FALSE()),Extrato!$B:$B,'Cadastro e Histó"&amp;"rico'!$A325)-SUMIFS(Extrato!$H:$H,Extrato!$F:$F,""&lt;=""&amp;HLOOKUP(I$278,dds!$2:$4,3,FALSE()),Extrato!$G:$G,'Cadastro e Histórico'!$A325))*I162)))"),0.0)</f>
        <v>0</v>
      </c>
      <c r="J325" s="448">
        <f>IFERROR(__xludf.DUMMYFUNCTION("ARRAYFORMULA(IF(OR($A325="""",$A325=0),0,IF(TODAY()&gt;EOMONTH(J$278,0),HLOOKUP(""Close"",GOOGLEFINANCE($A325,""price"",EOMONTH(J$278,0)),2,FALSE()),(SUMIFS(Extrato!$C:$C,Extrato!$A:$A,""&lt;=""&amp;HLOOKUP(J$278,dds!$2:$4,3,FALSE()),Extrato!$B:$B,'Cadastro e Histó"&amp;"rico'!$A325)-SUMIFS(Extrato!$H:$H,Extrato!$F:$F,""&lt;=""&amp;HLOOKUP(J$278,dds!$2:$4,3,FALSE()),Extrato!$G:$G,'Cadastro e Histórico'!$A325))*J162)))"),0.0)</f>
        <v>0</v>
      </c>
      <c r="K325" s="448">
        <f>IFERROR(__xludf.DUMMYFUNCTION("ARRAYFORMULA(IF(OR($A325="""",$A325=0),0,IF(TODAY()&gt;EOMONTH(K$278,0),HLOOKUP(""Close"",GOOGLEFINANCE($A325,""price"",EOMONTH(K$278,0)),2,FALSE()),(SUMIFS(Extrato!$C:$C,Extrato!$A:$A,""&lt;=""&amp;HLOOKUP(K$278,dds!$2:$4,3,FALSE()),Extrato!$B:$B,'Cadastro e Histó"&amp;"rico'!$A325)-SUMIFS(Extrato!$H:$H,Extrato!$F:$F,""&lt;=""&amp;HLOOKUP(K$278,dds!$2:$4,3,FALSE()),Extrato!$G:$G,'Cadastro e Histórico'!$A325))*K162)))"),0.0)</f>
        <v>0</v>
      </c>
      <c r="L325" s="448">
        <f>IFERROR(__xludf.DUMMYFUNCTION("ARRAYFORMULA(IF(OR($A325="""",$A325=0),0,IF(TODAY()&gt;EOMONTH(L$278,0),HLOOKUP(""Close"",GOOGLEFINANCE($A325,""price"",EOMONTH(L$278,0)),2,FALSE()),(SUMIFS(Extrato!$C:$C,Extrato!$A:$A,""&lt;=""&amp;HLOOKUP(L$278,dds!$2:$4,3,FALSE()),Extrato!$B:$B,'Cadastro e Histó"&amp;"rico'!$A325)-SUMIFS(Extrato!$H:$H,Extrato!$F:$F,""&lt;=""&amp;HLOOKUP(L$278,dds!$2:$4,3,FALSE()),Extrato!$G:$G,'Cadastro e Histórico'!$A325))*L162)))"),0.0)</f>
        <v>0</v>
      </c>
      <c r="M325" s="448">
        <f>IFERROR(__xludf.DUMMYFUNCTION("ARRAYFORMULA(IF(OR($A325="""",$A325=0),0,IF(TODAY()&gt;EOMONTH(M$278,0),HLOOKUP(""Close"",GOOGLEFINANCE($A325,""price"",EOMONTH(M$278,0)),2,FALSE()),(SUMIFS(Extrato!$C:$C,Extrato!$A:$A,""&lt;=""&amp;HLOOKUP(M$278,dds!$2:$4,3,FALSE()),Extrato!$B:$B,'Cadastro e Histó"&amp;"rico'!$A325)-SUMIFS(Extrato!$H:$H,Extrato!$F:$F,""&lt;=""&amp;HLOOKUP(M$278,dds!$2:$4,3,FALSE()),Extrato!$G:$G,'Cadastro e Histórico'!$A325))*M162)))"),0.0)</f>
        <v>0</v>
      </c>
      <c r="N325" s="448">
        <f>IFERROR(__xludf.DUMMYFUNCTION("ARRAYFORMULA(IF(OR($A325="""",$A325=0),0,IF(TODAY()&gt;EOMONTH(N$278,0),HLOOKUP(""Close"",GOOGLEFINANCE($A325,""price"",EOMONTH(N$278,0)),2,FALSE()),(SUMIFS(Extrato!$C:$C,Extrato!$A:$A,""&lt;=""&amp;HLOOKUP(N$278,dds!$2:$4,3,FALSE()),Extrato!$B:$B,'Cadastro e Histó"&amp;"rico'!$A325)-SUMIFS(Extrato!$H:$H,Extrato!$F:$F,""&lt;=""&amp;HLOOKUP(N$278,dds!$2:$4,3,FALSE()),Extrato!$G:$G,'Cadastro e Histórico'!$A325))*N162)))"),0.0)</f>
        <v>0</v>
      </c>
      <c r="O325" s="448">
        <f>IFERROR(__xludf.DUMMYFUNCTION("ARRAYFORMULA(IF(OR($A325="""",$A325=0),0,IF(TODAY()&gt;EOMONTH(O$278,0),HLOOKUP(""Close"",GOOGLEFINANCE($A325,""price"",EOMONTH(O$278,0)),2,FALSE()),(SUMIFS(Extrato!$C:$C,Extrato!$A:$A,""&lt;=""&amp;HLOOKUP(O$278,dds!$2:$4,3,FALSE()),Extrato!$B:$B,'Cadastro e Histó"&amp;"rico'!$A325)-SUMIFS(Extrato!$H:$H,Extrato!$F:$F,""&lt;=""&amp;HLOOKUP(O$278,dds!$2:$4,3,FALSE()),Extrato!$G:$G,'Cadastro e Histórico'!$A325))*O162)))"),0.0)</f>
        <v>0</v>
      </c>
      <c r="P325" s="448">
        <f>IFERROR(__xludf.DUMMYFUNCTION("ARRAYFORMULA(IF(OR($A325="""",$A325=0),0,IF(TODAY()&gt;EOMONTH(P$278,0),HLOOKUP(""Close"",GOOGLEFINANCE($A325,""price"",EOMONTH(P$278,0)),2,FALSE()),(SUMIFS(Extrato!$C:$C,Extrato!$A:$A,""&lt;=""&amp;HLOOKUP(P$278,dds!$2:$4,3,FALSE()),Extrato!$B:$B,'Cadastro e Histó"&amp;"rico'!$A325)-SUMIFS(Extrato!$H:$H,Extrato!$F:$F,""&lt;=""&amp;HLOOKUP(P$278,dds!$2:$4,3,FALSE()),Extrato!$G:$G,'Cadastro e Histórico'!$A325))*P162)))"),0.0)</f>
        <v>0</v>
      </c>
      <c r="Q325" s="448">
        <f>IFERROR(__xludf.DUMMYFUNCTION("ARRAYFORMULA(IF(OR($A325="""",$A325=0),0,IF(TODAY()&gt;EOMONTH(Q$278,0),HLOOKUP(""Close"",GOOGLEFINANCE($A325,""price"",EOMONTH(Q$278,0)),2,FALSE()),(SUMIFS(Extrato!$C:$C,Extrato!$A:$A,""&lt;=""&amp;HLOOKUP(Q$278,dds!$2:$4,3,FALSE()),Extrato!$B:$B,'Cadastro e Histó"&amp;"rico'!$A325)-SUMIFS(Extrato!$H:$H,Extrato!$F:$F,""&lt;=""&amp;HLOOKUP(Q$278,dds!$2:$4,3,FALSE()),Extrato!$G:$G,'Cadastro e Histórico'!$A325))*Q162)))"),0.0)</f>
        <v>0</v>
      </c>
      <c r="R325" s="448">
        <f>IFERROR(__xludf.DUMMYFUNCTION("ARRAYFORMULA(IF(OR($A325="""",$A325=0),0,IF(TODAY()&gt;EOMONTH(R$278,0),HLOOKUP(""Close"",GOOGLEFINANCE($A325,""price"",EOMONTH(R$278,0)),2,FALSE()),(SUMIFS(Extrato!$C:$C,Extrato!$A:$A,""&lt;=""&amp;HLOOKUP(R$278,dds!$2:$4,3,FALSE()),Extrato!$B:$B,'Cadastro e Histó"&amp;"rico'!$A325)-SUMIFS(Extrato!$H:$H,Extrato!$F:$F,""&lt;=""&amp;HLOOKUP(R$278,dds!$2:$4,3,FALSE()),Extrato!$G:$G,'Cadastro e Histórico'!$A325))*R162)))"),0.0)</f>
        <v>0</v>
      </c>
      <c r="S325" s="448">
        <f>IFERROR(__xludf.DUMMYFUNCTION("ARRAYFORMULA(IF(OR($A325="""",$A325=0),0,IF(TODAY()&gt;EOMONTH(S$278,0),HLOOKUP(""Close"",GOOGLEFINANCE($A325,""price"",EOMONTH(S$278,0)),2,FALSE()),(SUMIFS(Extrato!$C:$C,Extrato!$A:$A,""&lt;=""&amp;HLOOKUP(S$278,dds!$2:$4,3,FALSE()),Extrato!$B:$B,'Cadastro e Histó"&amp;"rico'!$A325)-SUMIFS(Extrato!$H:$H,Extrato!$F:$F,""&lt;=""&amp;HLOOKUP(S$278,dds!$2:$4,3,FALSE()),Extrato!$G:$G,'Cadastro e Histórico'!$A325))*S162)))"),0.0)</f>
        <v>0</v>
      </c>
      <c r="T325" s="448">
        <f>IFERROR(__xludf.DUMMYFUNCTION("ARRAYFORMULA(IF(OR($A325="""",$A325=0),0,IF(TODAY()&gt;EOMONTH(T$278,0),HLOOKUP(""Close"",GOOGLEFINANCE($A325,""price"",EOMONTH(T$278,0)),2,FALSE()),(SUMIFS(Extrato!$C:$C,Extrato!$A:$A,""&lt;=""&amp;HLOOKUP(T$278,dds!$2:$4,3,FALSE()),Extrato!$B:$B,'Cadastro e Histó"&amp;"rico'!$A325)-SUMIFS(Extrato!$H:$H,Extrato!$F:$F,""&lt;=""&amp;HLOOKUP(T$278,dds!$2:$4,3,FALSE()),Extrato!$G:$G,'Cadastro e Histórico'!$A325))*T162)))"),0.0)</f>
        <v>0</v>
      </c>
      <c r="U325" s="448">
        <f>IFERROR(__xludf.DUMMYFUNCTION("ARRAYFORMULA(IF(OR($A325="""",$A325=0),0,IF(TODAY()&gt;EOMONTH(U$278,0),HLOOKUP(""Close"",GOOGLEFINANCE($A325,""price"",EOMONTH(U$278,0)),2,FALSE()),(SUMIFS(Extrato!$C:$C,Extrato!$A:$A,""&lt;=""&amp;HLOOKUP(U$278,dds!$2:$4,3,FALSE()),Extrato!$B:$B,'Cadastro e Histó"&amp;"rico'!$A325)-SUMIFS(Extrato!$H:$H,Extrato!$F:$F,""&lt;=""&amp;HLOOKUP(U$278,dds!$2:$4,3,FALSE()),Extrato!$G:$G,'Cadastro e Histórico'!$A325))*U162)))"),0.0)</f>
        <v>0</v>
      </c>
      <c r="V325" s="448">
        <f>IFERROR(__xludf.DUMMYFUNCTION("ARRAYFORMULA(IF(OR($A325="""",$A325=0),0,IF(TODAY()&gt;EOMONTH(V$278,0),HLOOKUP(""Close"",GOOGLEFINANCE($A325,""price"",EOMONTH(V$278,0)),2,FALSE()),(SUMIFS(Extrato!$C:$C,Extrato!$A:$A,""&lt;=""&amp;HLOOKUP(V$278,dds!$2:$4,3,FALSE()),Extrato!$B:$B,'Cadastro e Histó"&amp;"rico'!$A325)-SUMIFS(Extrato!$H:$H,Extrato!$F:$F,""&lt;=""&amp;HLOOKUP(V$278,dds!$2:$4,3,FALSE()),Extrato!$G:$G,'Cadastro e Histórico'!$A325))*V162)))"),0.0)</f>
        <v>0</v>
      </c>
      <c r="W325" s="448">
        <f>IFERROR(__xludf.DUMMYFUNCTION("ARRAYFORMULA(IF(OR($A325="""",$A325=0),0,IF(TODAY()&gt;EOMONTH(W$278,0),HLOOKUP(""Close"",GOOGLEFINANCE($A325,""price"",EOMONTH(W$278,0)),2,FALSE()),(SUMIFS(Extrato!$C:$C,Extrato!$A:$A,""&lt;=""&amp;HLOOKUP(W$278,dds!$2:$4,3,FALSE()),Extrato!$B:$B,'Cadastro e Histó"&amp;"rico'!$A325)-SUMIFS(Extrato!$H:$H,Extrato!$F:$F,""&lt;=""&amp;HLOOKUP(W$278,dds!$2:$4,3,FALSE()),Extrato!$G:$G,'Cadastro e Histórico'!$A325))*W162)))"),0.0)</f>
        <v>0</v>
      </c>
      <c r="X325" s="448">
        <f>IFERROR(__xludf.DUMMYFUNCTION("ARRAYFORMULA(IF(OR($A325="""",$A325=0),0,IF(TODAY()&gt;EOMONTH(X$278,0),HLOOKUP(""Close"",GOOGLEFINANCE($A325,""price"",EOMONTH(X$278,0)),2,FALSE()),(SUMIFS(Extrato!$C:$C,Extrato!$A:$A,""&lt;=""&amp;HLOOKUP(X$278,dds!$2:$4,3,FALSE()),Extrato!$B:$B,'Cadastro e Histó"&amp;"rico'!$A325)-SUMIFS(Extrato!$H:$H,Extrato!$F:$F,""&lt;=""&amp;HLOOKUP(X$278,dds!$2:$4,3,FALSE()),Extrato!$G:$G,'Cadastro e Histórico'!$A325))*X162)))"),0.0)</f>
        <v>0</v>
      </c>
      <c r="Y325" s="448">
        <f>IFERROR(__xludf.DUMMYFUNCTION("ARRAYFORMULA(IF(OR($A325="""",$A325=0),0,IF(TODAY()&gt;EOMONTH(Y$278,0),HLOOKUP(""Close"",GOOGLEFINANCE($A325,""price"",EOMONTH(Y$278,0)),2,FALSE()),(SUMIFS(Extrato!$C:$C,Extrato!$A:$A,""&lt;=""&amp;HLOOKUP(Y$278,dds!$2:$4,3,FALSE()),Extrato!$B:$B,'Cadastro e Histó"&amp;"rico'!$A325)-SUMIFS(Extrato!$H:$H,Extrato!$F:$F,""&lt;=""&amp;HLOOKUP(Y$278,dds!$2:$4,3,FALSE()),Extrato!$G:$G,'Cadastro e Histórico'!$A325))*Y162)))"),0.0)</f>
        <v>0</v>
      </c>
      <c r="Z325" s="448">
        <f>IFERROR(__xludf.DUMMYFUNCTION("ARRAYFORMULA(IF(OR($A325="""",$A325=0),0,IF(TODAY()&gt;EOMONTH(Z$278,0),HLOOKUP(""Close"",GOOGLEFINANCE($A325,""price"",EOMONTH(Z$278,0)),2,FALSE()),(SUMIFS(Extrato!$C:$C,Extrato!$A:$A,""&lt;=""&amp;HLOOKUP(Z$278,dds!$2:$4,3,FALSE()),Extrato!$B:$B,'Cadastro e Histó"&amp;"rico'!$A325)-SUMIFS(Extrato!$H:$H,Extrato!$F:$F,""&lt;=""&amp;HLOOKUP(Z$278,dds!$2:$4,3,FALSE()),Extrato!$G:$G,'Cadastro e Histórico'!$A325))*Z162)))"),0.0)</f>
        <v>0</v>
      </c>
      <c r="AA325" s="448">
        <f>IFERROR(__xludf.DUMMYFUNCTION("ARRAYFORMULA(IF(OR($A325="""",$A325=0),0,IF(TODAY()&gt;EOMONTH(AA$278,0),HLOOKUP(""Close"",GOOGLEFINANCE($A325,""price"",EOMONTH(AA$278,0)),2,FALSE()),(SUMIFS(Extrato!$C:$C,Extrato!$A:$A,""&lt;=""&amp;HLOOKUP(AA$278,dds!$2:$4,3,FALSE()),Extrato!$B:$B,'Cadastro e Hi"&amp;"stórico'!$A325)-SUMIFS(Extrato!$H:$H,Extrato!$F:$F,""&lt;=""&amp;HLOOKUP(AA$278,dds!$2:$4,3,FALSE()),Extrato!$G:$G,'Cadastro e Histórico'!$A325))*AA162)))"),0.0)</f>
        <v>0</v>
      </c>
      <c r="AB325" s="448">
        <f>IFERROR(__xludf.DUMMYFUNCTION("ARRAYFORMULA(IF(OR($A325="""",$A325=0),0,IF(TODAY()&gt;EOMONTH(AB$278,0),HLOOKUP(""Close"",GOOGLEFINANCE($A325,""price"",EOMONTH(AB$278,0)),2,FALSE()),(SUMIFS(Extrato!$C:$C,Extrato!$A:$A,""&lt;=""&amp;HLOOKUP(AB$278,dds!$2:$4,3,FALSE()),Extrato!$B:$B,'Cadastro e Hi"&amp;"stórico'!$A325)-SUMIFS(Extrato!$H:$H,Extrato!$F:$F,""&lt;=""&amp;HLOOKUP(AB$278,dds!$2:$4,3,FALSE()),Extrato!$G:$G,'Cadastro e Histórico'!$A325))*AB162)))"),0.0)</f>
        <v>0</v>
      </c>
      <c r="AC325" s="448">
        <f>IFERROR(__xludf.DUMMYFUNCTION("ARRAYFORMULA(IF(OR($A325="""",$A325=0),0,IF(TODAY()&gt;EOMONTH(AC$278,0),HLOOKUP(""Close"",GOOGLEFINANCE($A325,""price"",EOMONTH(AC$278,0)),2,FALSE()),(SUMIFS(Extrato!$C:$C,Extrato!$A:$A,""&lt;=""&amp;HLOOKUP(AC$278,dds!$2:$4,3,FALSE()),Extrato!$B:$B,'Cadastro e Hi"&amp;"stórico'!$A325)-SUMIFS(Extrato!$H:$H,Extrato!$F:$F,""&lt;=""&amp;HLOOKUP(AC$278,dds!$2:$4,3,FALSE()),Extrato!$G:$G,'Cadastro e Histórico'!$A325))*AC162)))"),0.0)</f>
        <v>0</v>
      </c>
      <c r="AD325" s="448">
        <f>IFERROR(__xludf.DUMMYFUNCTION("ARRAYFORMULA(IF(OR($A325="""",$A325=0),0,IF(TODAY()&gt;EOMONTH(AD$278,0),HLOOKUP(""Close"",GOOGLEFINANCE($A325,""price"",EOMONTH(AD$278,0)),2,FALSE()),(SUMIFS(Extrato!$C:$C,Extrato!$A:$A,""&lt;=""&amp;HLOOKUP(AD$278,dds!$2:$4,3,FALSE()),Extrato!$B:$B,'Cadastro e Hi"&amp;"stórico'!$A325)-SUMIFS(Extrato!$H:$H,Extrato!$F:$F,""&lt;=""&amp;HLOOKUP(AD$278,dds!$2:$4,3,FALSE()),Extrato!$G:$G,'Cadastro e Histórico'!$A325))*AD162)))"),0.0)</f>
        <v>0</v>
      </c>
      <c r="AE325" s="448">
        <f>IFERROR(__xludf.DUMMYFUNCTION("ARRAYFORMULA(IF(OR($A325="""",$A325=0),0,IF(TODAY()&gt;EOMONTH(AE$278,0),HLOOKUP(""Close"",GOOGLEFINANCE($A325,""price"",EOMONTH(AE$278,0)),2,FALSE()),(SUMIFS(Extrato!$C:$C,Extrato!$A:$A,""&lt;=""&amp;HLOOKUP(AE$278,dds!$2:$4,3,FALSE()),Extrato!$B:$B,'Cadastro e Hi"&amp;"stórico'!$A325)-SUMIFS(Extrato!$H:$H,Extrato!$F:$F,""&lt;=""&amp;HLOOKUP(AE$278,dds!$2:$4,3,FALSE()),Extrato!$G:$G,'Cadastro e Histórico'!$A325))*AE162)))"),0.0)</f>
        <v>0</v>
      </c>
      <c r="AF325" s="448">
        <f>IFERROR(__xludf.DUMMYFUNCTION("ARRAYFORMULA(IF(OR($A325="""",$A325=0),0,IF(TODAY()&gt;EOMONTH(AF$278,0),HLOOKUP(""Close"",GOOGLEFINANCE($A325,""price"",EOMONTH(AF$278,0)),2,FALSE()),(SUMIFS(Extrato!$C:$C,Extrato!$A:$A,""&lt;=""&amp;HLOOKUP(AF$278,dds!$2:$4,3,FALSE()),Extrato!$B:$B,'Cadastro e Hi"&amp;"stórico'!$A325)-SUMIFS(Extrato!$H:$H,Extrato!$F:$F,""&lt;=""&amp;HLOOKUP(AF$278,dds!$2:$4,3,FALSE()),Extrato!$G:$G,'Cadastro e Histórico'!$A325))*AF162)))"),0.0)</f>
        <v>0</v>
      </c>
      <c r="AG325" s="448">
        <f>IFERROR(__xludf.DUMMYFUNCTION("ARRAYFORMULA(IF(OR($A325="""",$A325=0),0,IF(TODAY()&gt;EOMONTH(AG$278,0),HLOOKUP(""Close"",GOOGLEFINANCE($A325,""price"",EOMONTH(AG$278,0)),2,FALSE()),(SUMIFS(Extrato!$C:$C,Extrato!$A:$A,""&lt;=""&amp;HLOOKUP(AG$278,dds!$2:$4,3,FALSE()),Extrato!$B:$B,'Cadastro e Hi"&amp;"stórico'!$A325)-SUMIFS(Extrato!$H:$H,Extrato!$F:$F,""&lt;=""&amp;HLOOKUP(AG$278,dds!$2:$4,3,FALSE()),Extrato!$G:$G,'Cadastro e Histórico'!$A325))*AG162)))"),0.0)</f>
        <v>0</v>
      </c>
      <c r="AH325" s="448">
        <f>IFERROR(__xludf.DUMMYFUNCTION("ARRAYFORMULA(IF(OR($A325="""",$A325=0),0,IF(TODAY()&gt;EOMONTH(AH$278,0),HLOOKUP(""Close"",GOOGLEFINANCE($A325,""price"",EOMONTH(AH$278,0)),2,FALSE()),(SUMIFS(Extrato!$C:$C,Extrato!$A:$A,""&lt;=""&amp;HLOOKUP(AH$278,dds!$2:$4,3,FALSE()),Extrato!$B:$B,'Cadastro e Hi"&amp;"stórico'!$A325)-SUMIFS(Extrato!$H:$H,Extrato!$F:$F,""&lt;=""&amp;HLOOKUP(AH$278,dds!$2:$4,3,FALSE()),Extrato!$G:$G,'Cadastro e Histórico'!$A325))*AH162)))"),0.0)</f>
        <v>0</v>
      </c>
      <c r="AI325" s="448">
        <f>IFERROR(__xludf.DUMMYFUNCTION("ARRAYFORMULA(IF(OR($A325="""",$A325=0),0,IF(TODAY()&gt;EOMONTH(AI$278,0),HLOOKUP(""Close"",GOOGLEFINANCE($A325,""price"",EOMONTH(AI$278,0)),2,FALSE()),(SUMIFS(Extrato!$C:$C,Extrato!$A:$A,""&lt;=""&amp;HLOOKUP(AI$278,dds!$2:$4,3,FALSE()),Extrato!$B:$B,'Cadastro e Hi"&amp;"stórico'!$A325)-SUMIFS(Extrato!$H:$H,Extrato!$F:$F,""&lt;=""&amp;HLOOKUP(AI$278,dds!$2:$4,3,FALSE()),Extrato!$G:$G,'Cadastro e Histórico'!$A325))*AI162)))"),0.0)</f>
        <v>0</v>
      </c>
      <c r="AJ325" s="448">
        <f>IFERROR(__xludf.DUMMYFUNCTION("ARRAYFORMULA(IF(OR($A325="""",$A325=0),0,IF(TODAY()&gt;EOMONTH(AJ$278,0),HLOOKUP(""Close"",GOOGLEFINANCE($A325,""price"",EOMONTH(AJ$278,0)),2,FALSE()),(SUMIFS(Extrato!$C:$C,Extrato!$A:$A,""&lt;=""&amp;HLOOKUP(AJ$278,dds!$2:$4,3,FALSE()),Extrato!$B:$B,'Cadastro e Hi"&amp;"stórico'!$A325)-SUMIFS(Extrato!$H:$H,Extrato!$F:$F,""&lt;=""&amp;HLOOKUP(AJ$278,dds!$2:$4,3,FALSE()),Extrato!$G:$G,'Cadastro e Histórico'!$A325))*AJ162)))"),0.0)</f>
        <v>0</v>
      </c>
      <c r="AK325" s="448">
        <f>IFERROR(__xludf.DUMMYFUNCTION("ARRAYFORMULA(IF(OR($A325="""",$A325=0),0,IF(TODAY()&gt;EOMONTH(AK$278,0),HLOOKUP(""Close"",GOOGLEFINANCE($A325,""price"",EOMONTH(AK$278,0)),2,FALSE()),(SUMIFS(Extrato!$C:$C,Extrato!$A:$A,""&lt;=""&amp;HLOOKUP(AK$278,dds!$2:$4,3,FALSE()),Extrato!$B:$B,'Cadastro e Hi"&amp;"stórico'!$A325)-SUMIFS(Extrato!$H:$H,Extrato!$F:$F,""&lt;=""&amp;HLOOKUP(AK$278,dds!$2:$4,3,FALSE()),Extrato!$G:$G,'Cadastro e Histórico'!$A325))*AK162)))"),0.0)</f>
        <v>0</v>
      </c>
      <c r="AL325" s="448">
        <f>IFERROR(__xludf.DUMMYFUNCTION("ARRAYFORMULA(IF(OR($A325="""",$A325=0),0,IF(TODAY()&gt;EOMONTH(AL$278,0),HLOOKUP(""Close"",GOOGLEFINANCE($A325,""price"",EOMONTH(AL$278,0)),2,FALSE()),(SUMIFS(Extrato!$C:$C,Extrato!$A:$A,""&lt;=""&amp;HLOOKUP(AL$278,dds!$2:$4,3,FALSE()),Extrato!$B:$B,'Cadastro e Hi"&amp;"stórico'!$A325)-SUMIFS(Extrato!$H:$H,Extrato!$F:$F,""&lt;=""&amp;HLOOKUP(AL$278,dds!$2:$4,3,FALSE()),Extrato!$G:$G,'Cadastro e Histórico'!$A325))*AL162)))"),0.0)</f>
        <v>0</v>
      </c>
      <c r="AM325" s="448">
        <f>IFERROR(__xludf.DUMMYFUNCTION("ARRAYFORMULA(IF(OR($A325="""",$A325=0),0,IF(TODAY()&gt;EOMONTH(AM$278,0),HLOOKUP(""Close"",GOOGLEFINANCE($A325,""price"",EOMONTH(AM$278,0)),2,FALSE()),(SUMIFS(Extrato!$C:$C,Extrato!$A:$A,""&lt;=""&amp;HLOOKUP(AM$278,dds!$2:$4,3,FALSE()),Extrato!$B:$B,'Cadastro e Hi"&amp;"stórico'!$A325)-SUMIFS(Extrato!$H:$H,Extrato!$F:$F,""&lt;=""&amp;HLOOKUP(AM$278,dds!$2:$4,3,FALSE()),Extrato!$G:$G,'Cadastro e Histórico'!$A325))*AM162)))"),0.0)</f>
        <v>0</v>
      </c>
      <c r="AN325" s="448">
        <f>IFERROR(__xludf.DUMMYFUNCTION("ARRAYFORMULA(IF(OR($A325="""",$A325=0),0,IF(TODAY()&gt;EOMONTH(AN$278,0),HLOOKUP(""Close"",GOOGLEFINANCE($A325,""price"",EOMONTH(AN$278,0)),2,FALSE()),(SUMIFS(Extrato!$C:$C,Extrato!$A:$A,""&lt;=""&amp;HLOOKUP(AN$278,dds!$2:$4,3,FALSE()),Extrato!$B:$B,'Cadastro e Hi"&amp;"stórico'!$A325)-SUMIFS(Extrato!$H:$H,Extrato!$F:$F,""&lt;=""&amp;HLOOKUP(AN$278,dds!$2:$4,3,FALSE()),Extrato!$G:$G,'Cadastro e Histórico'!$A325))*AN162)))"),0.0)</f>
        <v>0</v>
      </c>
      <c r="AO325" s="448">
        <f>IFERROR(__xludf.DUMMYFUNCTION("ARRAYFORMULA(IF(OR($A325="""",$A325=0),0,IF(TODAY()&gt;EOMONTH(AO$278,0),HLOOKUP(""Close"",GOOGLEFINANCE($A325,""price"",EOMONTH(AO$278,0)),2,FALSE()),(SUMIFS(Extrato!$C:$C,Extrato!$A:$A,""&lt;=""&amp;HLOOKUP(AO$278,dds!$2:$4,3,FALSE()),Extrato!$B:$B,'Cadastro e Hi"&amp;"stórico'!$A325)-SUMIFS(Extrato!$H:$H,Extrato!$F:$F,""&lt;=""&amp;HLOOKUP(AO$278,dds!$2:$4,3,FALSE()),Extrato!$G:$G,'Cadastro e Histórico'!$A325))*AO162)))"),0.0)</f>
        <v>0</v>
      </c>
      <c r="AP325" s="448">
        <f>IFERROR(__xludf.DUMMYFUNCTION("ARRAYFORMULA(IF(OR($A325="""",$A325=0),0,IF(TODAY()&gt;EOMONTH(AP$278,0),HLOOKUP(""Close"",GOOGLEFINANCE($A325,""price"",EOMONTH(AP$278,0)),2,FALSE()),(SUMIFS(Extrato!$C:$C,Extrato!$A:$A,""&lt;=""&amp;HLOOKUP(AP$278,dds!$2:$4,3,FALSE()),Extrato!$B:$B,'Cadastro e Hi"&amp;"stórico'!$A325)-SUMIFS(Extrato!$H:$H,Extrato!$F:$F,""&lt;=""&amp;HLOOKUP(AP$278,dds!$2:$4,3,FALSE()),Extrato!$G:$G,'Cadastro e Histórico'!$A325))*AP162)))"),0.0)</f>
        <v>0</v>
      </c>
      <c r="AQ325" s="448">
        <f>IFERROR(__xludf.DUMMYFUNCTION("ARRAYFORMULA(IF(OR($A325="""",$A325=0),0,IF(TODAY()&gt;EOMONTH(AQ$278,0),HLOOKUP(""Close"",GOOGLEFINANCE($A325,""price"",EOMONTH(AQ$278,0)),2,FALSE()),(SUMIFS(Extrato!$C:$C,Extrato!$A:$A,""&lt;=""&amp;HLOOKUP(AQ$278,dds!$2:$4,3,FALSE()),Extrato!$B:$B,'Cadastro e Hi"&amp;"stórico'!$A325)-SUMIFS(Extrato!$H:$H,Extrato!$F:$F,""&lt;=""&amp;HLOOKUP(AQ$278,dds!$2:$4,3,FALSE()),Extrato!$G:$G,'Cadastro e Histórico'!$A325))*AQ162)))"),0.0)</f>
        <v>0</v>
      </c>
      <c r="AR325" s="448">
        <f>IFERROR(__xludf.DUMMYFUNCTION("ARRAYFORMULA(IF(OR($A325="""",$A325=0),0,IF(TODAY()&gt;EOMONTH(AR$278,0),HLOOKUP(""Close"",GOOGLEFINANCE($A325,""price"",EOMONTH(AR$278,0)),2,FALSE()),(SUMIFS(Extrato!$C:$C,Extrato!$A:$A,""&lt;=""&amp;HLOOKUP(AR$278,dds!$2:$4,3,FALSE()),Extrato!$B:$B,'Cadastro e Hi"&amp;"stórico'!$A325)-SUMIFS(Extrato!$H:$H,Extrato!$F:$F,""&lt;=""&amp;HLOOKUP(AR$278,dds!$2:$4,3,FALSE()),Extrato!$G:$G,'Cadastro e Histórico'!$A325))*AR162)))"),0.0)</f>
        <v>0</v>
      </c>
      <c r="AS325" s="448">
        <f>IFERROR(__xludf.DUMMYFUNCTION("ARRAYFORMULA(IF(OR($A325="""",$A325=0),0,IF(TODAY()&gt;EOMONTH(AS$278,0),HLOOKUP(""Close"",GOOGLEFINANCE($A325,""price"",EOMONTH(AS$278,0)),2,FALSE()),(SUMIFS(Extrato!$C:$C,Extrato!$A:$A,""&lt;=""&amp;HLOOKUP(AS$278,dds!$2:$4,3,FALSE()),Extrato!$B:$B,'Cadastro e Hi"&amp;"stórico'!$A325)-SUMIFS(Extrato!$H:$H,Extrato!$F:$F,""&lt;=""&amp;HLOOKUP(AS$278,dds!$2:$4,3,FALSE()),Extrato!$G:$G,'Cadastro e Histórico'!$A325))*AS162)))"),0.0)</f>
        <v>0</v>
      </c>
      <c r="AT325" s="448">
        <f>IFERROR(__xludf.DUMMYFUNCTION("ARRAYFORMULA(IF(OR($A325="""",$A325=0),0,IF(TODAY()&gt;EOMONTH(AT$278,0),HLOOKUP(""Close"",GOOGLEFINANCE($A325,""price"",EOMONTH(AT$278,0)),2,FALSE()),(SUMIFS(Extrato!$C:$C,Extrato!$A:$A,""&lt;=""&amp;HLOOKUP(AT$278,dds!$2:$4,3,FALSE()),Extrato!$B:$B,'Cadastro e Hi"&amp;"stórico'!$A325)-SUMIFS(Extrato!$H:$H,Extrato!$F:$F,""&lt;=""&amp;HLOOKUP(AT$278,dds!$2:$4,3,FALSE()),Extrato!$G:$G,'Cadastro e Histórico'!$A325))*AT162)))"),0.0)</f>
        <v>0</v>
      </c>
      <c r="AU325" s="448">
        <f>IFERROR(__xludf.DUMMYFUNCTION("ARRAYFORMULA(IF(OR($A325="""",$A325=0),0,IF(TODAY()&gt;EOMONTH(AU$278,0),HLOOKUP(""Close"",GOOGLEFINANCE($A325,""price"",EOMONTH(AU$278,0)),2,FALSE()),(SUMIFS(Extrato!$C:$C,Extrato!$A:$A,""&lt;=""&amp;HLOOKUP(AU$278,dds!$2:$4,3,FALSE()),Extrato!$B:$B,'Cadastro e Hi"&amp;"stórico'!$A325)-SUMIFS(Extrato!$H:$H,Extrato!$F:$F,""&lt;=""&amp;HLOOKUP(AU$278,dds!$2:$4,3,FALSE()),Extrato!$G:$G,'Cadastro e Histórico'!$A325))*AU162)))"),0.0)</f>
        <v>0</v>
      </c>
      <c r="AV325" s="448">
        <f>IFERROR(__xludf.DUMMYFUNCTION("ARRAYFORMULA(IF(OR($A325="""",$A325=0),0,IF(TODAY()&gt;EOMONTH(AV$278,0),HLOOKUP(""Close"",GOOGLEFINANCE($A325,""price"",EOMONTH(AV$278,0)),2,FALSE()),(SUMIFS(Extrato!$C:$C,Extrato!$A:$A,""&lt;=""&amp;HLOOKUP(AV$278,dds!$2:$4,3,FALSE()),Extrato!$B:$B,'Cadastro e Hi"&amp;"stórico'!$A325)-SUMIFS(Extrato!$H:$H,Extrato!$F:$F,""&lt;=""&amp;HLOOKUP(AV$278,dds!$2:$4,3,FALSE()),Extrato!$G:$G,'Cadastro e Histórico'!$A325))*AV162)))"),0.0)</f>
        <v>0</v>
      </c>
      <c r="AW325" s="448">
        <f>IFERROR(__xludf.DUMMYFUNCTION("ARRAYFORMULA(IF(OR($A325="""",$A325=0),0,IF(TODAY()&gt;EOMONTH(AW$278,0),HLOOKUP(""Close"",GOOGLEFINANCE($A325,""price"",EOMONTH(AW$278,0)),2,FALSE()),(SUMIFS(Extrato!$C:$C,Extrato!$A:$A,""&lt;=""&amp;HLOOKUP(AW$278,dds!$2:$4,3,FALSE()),Extrato!$B:$B,'Cadastro e Hi"&amp;"stórico'!$A325)-SUMIFS(Extrato!$H:$H,Extrato!$F:$F,""&lt;=""&amp;HLOOKUP(AW$278,dds!$2:$4,3,FALSE()),Extrato!$G:$G,'Cadastro e Histórico'!$A325))*AW162)))"),0.0)</f>
        <v>0</v>
      </c>
      <c r="AX325" s="448">
        <f>IFERROR(__xludf.DUMMYFUNCTION("ARRAYFORMULA(IF(OR($A325="""",$A325=0),0,IF(TODAY()&gt;EOMONTH(AX$278,0),HLOOKUP(""Close"",GOOGLEFINANCE($A325,""price"",EOMONTH(AX$278,0)),2,FALSE()),(SUMIFS(Extrato!$C:$C,Extrato!$A:$A,""&lt;=""&amp;HLOOKUP(AX$278,dds!$2:$4,3,FALSE()),Extrato!$B:$B,'Cadastro e Hi"&amp;"stórico'!$A325)-SUMIFS(Extrato!$H:$H,Extrato!$F:$F,""&lt;=""&amp;HLOOKUP(AX$278,dds!$2:$4,3,FALSE()),Extrato!$G:$G,'Cadastro e Histórico'!$A325))*AX162)))"),0.0)</f>
        <v>0</v>
      </c>
      <c r="AY325" s="448">
        <f>IFERROR(__xludf.DUMMYFUNCTION("ARRAYFORMULA(IF(OR($A325="""",$A325=0),0,IF(TODAY()&gt;EOMONTH(AY$278,0),HLOOKUP(""Close"",GOOGLEFINANCE($A325,""price"",EOMONTH(AY$278,0)),2,FALSE()),(SUMIFS(Extrato!$C:$C,Extrato!$A:$A,""&lt;=""&amp;HLOOKUP(AY$278,dds!$2:$4,3,FALSE()),Extrato!$B:$B,'Cadastro e Hi"&amp;"stórico'!$A325)-SUMIFS(Extrato!$H:$H,Extrato!$F:$F,""&lt;=""&amp;HLOOKUP(AY$278,dds!$2:$4,3,FALSE()),Extrato!$G:$G,'Cadastro e Histórico'!$A325))*AY162)))"),0.0)</f>
        <v>0</v>
      </c>
      <c r="AZ325" s="448">
        <f>IFERROR(__xludf.DUMMYFUNCTION("ARRAYFORMULA(IF(OR($A325="""",$A325=0),0,IF(TODAY()&gt;EOMONTH(AZ$278,0),HLOOKUP(""Close"",GOOGLEFINANCE($A325,""price"",EOMONTH(AZ$278,0)),2,FALSE()),(SUMIFS(Extrato!$C:$C,Extrato!$A:$A,""&lt;=""&amp;HLOOKUP(AZ$278,dds!$2:$4,3,FALSE()),Extrato!$B:$B,'Cadastro e Hi"&amp;"stórico'!$A325)-SUMIFS(Extrato!$H:$H,Extrato!$F:$F,""&lt;=""&amp;HLOOKUP(AZ$278,dds!$2:$4,3,FALSE()),Extrato!$G:$G,'Cadastro e Histórico'!$A325))*AZ162)))"),0.0)</f>
        <v>0</v>
      </c>
      <c r="BA325" s="448">
        <f>IFERROR(__xludf.DUMMYFUNCTION("ARRAYFORMULA(IF(OR($A325="""",$A325=0),0,IF(TODAY()&gt;EOMONTH(BA$278,0),HLOOKUP(""Close"",GOOGLEFINANCE($A325,""price"",EOMONTH(BA$278,0)),2,FALSE()),(SUMIFS(Extrato!$C:$C,Extrato!$A:$A,""&lt;=""&amp;HLOOKUP(BA$278,dds!$2:$4,3,FALSE()),Extrato!$B:$B,'Cadastro e Hi"&amp;"stórico'!$A325)-SUMIFS(Extrato!$H:$H,Extrato!$F:$F,""&lt;=""&amp;HLOOKUP(BA$278,dds!$2:$4,3,FALSE()),Extrato!$G:$G,'Cadastro e Histórico'!$A325))*BA162)))"),0.0)</f>
        <v>0</v>
      </c>
      <c r="BB325" s="448">
        <f>IFERROR(__xludf.DUMMYFUNCTION("ARRAYFORMULA(IF(OR($A325="""",$A325=0),0,IF(TODAY()&gt;EOMONTH(BB$278,0),HLOOKUP(""Close"",GOOGLEFINANCE($A325,""price"",EOMONTH(BB$278,0)),2,FALSE()),(SUMIFS(Extrato!$C:$C,Extrato!$A:$A,""&lt;=""&amp;HLOOKUP(BB$278,dds!$2:$4,3,FALSE()),Extrato!$B:$B,'Cadastro e Hi"&amp;"stórico'!$A325)-SUMIFS(Extrato!$H:$H,Extrato!$F:$F,""&lt;=""&amp;HLOOKUP(BB$278,dds!$2:$4,3,FALSE()),Extrato!$G:$G,'Cadastro e Histórico'!$A325))*BB162)))"),0.0)</f>
        <v>0</v>
      </c>
      <c r="BC325" s="448">
        <f>IFERROR(__xludf.DUMMYFUNCTION("ARRAYFORMULA(IF(OR($A325="""",$A325=0),0,IF(TODAY()&gt;EOMONTH(BC$278,0),HLOOKUP(""Close"",GOOGLEFINANCE($A325,""price"",EOMONTH(BC$278,0)),2,FALSE()),(SUMIFS(Extrato!$C:$C,Extrato!$A:$A,""&lt;=""&amp;HLOOKUP(BC$278,dds!$2:$4,3,FALSE()),Extrato!$B:$B,'Cadastro e Hi"&amp;"stórico'!$A325)-SUMIFS(Extrato!$H:$H,Extrato!$F:$F,""&lt;=""&amp;HLOOKUP(BC$278,dds!$2:$4,3,FALSE()),Extrato!$G:$G,'Cadastro e Histórico'!$A325))*BC162)))"),0.0)</f>
        <v>0</v>
      </c>
      <c r="BD325" s="448">
        <f>IFERROR(__xludf.DUMMYFUNCTION("ARRAYFORMULA(IF(OR($A325="""",$A325=0),0,IF(TODAY()&gt;EOMONTH(BD$278,0),HLOOKUP(""Close"",GOOGLEFINANCE($A325,""price"",EOMONTH(BD$278,0)),2,FALSE()),(SUMIFS(Extrato!$C:$C,Extrato!$A:$A,""&lt;=""&amp;HLOOKUP(BD$278,dds!$2:$4,3,FALSE()),Extrato!$B:$B,'Cadastro e Hi"&amp;"stórico'!$A325)-SUMIFS(Extrato!$H:$H,Extrato!$F:$F,""&lt;=""&amp;HLOOKUP(BD$278,dds!$2:$4,3,FALSE()),Extrato!$G:$G,'Cadastro e Histórico'!$A325))*BD162)))"),0.0)</f>
        <v>0</v>
      </c>
      <c r="BE325" s="448">
        <f>IFERROR(__xludf.DUMMYFUNCTION("ARRAYFORMULA(IF(OR($A325="""",$A325=0),0,IF(TODAY()&gt;EOMONTH(BE$278,0),HLOOKUP(""Close"",GOOGLEFINANCE($A325,""price"",EOMONTH(BE$278,0)),2,FALSE()),(SUMIFS(Extrato!$C:$C,Extrato!$A:$A,""&lt;=""&amp;HLOOKUP(BE$278,dds!$2:$4,3,FALSE()),Extrato!$B:$B,'Cadastro e Hi"&amp;"stórico'!$A325)-SUMIFS(Extrato!$H:$H,Extrato!$F:$F,""&lt;=""&amp;HLOOKUP(BE$278,dds!$2:$4,3,FALSE()),Extrato!$G:$G,'Cadastro e Histórico'!$A325))*BE162)))"),0.0)</f>
        <v>0</v>
      </c>
      <c r="BF325" s="448">
        <f>IFERROR(__xludf.DUMMYFUNCTION("ARRAYFORMULA(IF(OR($A325="""",$A325=0),0,IF(TODAY()&gt;EOMONTH(BF$278,0),HLOOKUP(""Close"",GOOGLEFINANCE($A325,""price"",EOMONTH(BF$278,0)),2,FALSE()),(SUMIFS(Extrato!$C:$C,Extrato!$A:$A,""&lt;=""&amp;HLOOKUP(BF$278,dds!$2:$4,3,FALSE()),Extrato!$B:$B,'Cadastro e Hi"&amp;"stórico'!$A325)-SUMIFS(Extrato!$H:$H,Extrato!$F:$F,""&lt;=""&amp;HLOOKUP(BF$278,dds!$2:$4,3,FALSE()),Extrato!$G:$G,'Cadastro e Histórico'!$A325))*BF162)))"),0.0)</f>
        <v>0</v>
      </c>
      <c r="BG325" s="448">
        <f>IFERROR(__xludf.DUMMYFUNCTION("ARRAYFORMULA(IF(OR($A325="""",$A325=0),0,IF(TODAY()&gt;EOMONTH(BG$278,0),HLOOKUP(""Close"",GOOGLEFINANCE($A325,""price"",EOMONTH(BG$278,0)),2,FALSE()),(SUMIFS(Extrato!$C:$C,Extrato!$A:$A,""&lt;=""&amp;HLOOKUP(BG$278,dds!$2:$4,3,FALSE()),Extrato!$B:$B,'Cadastro e Hi"&amp;"stórico'!$A325)-SUMIFS(Extrato!$H:$H,Extrato!$F:$F,""&lt;=""&amp;HLOOKUP(BG$278,dds!$2:$4,3,FALSE()),Extrato!$G:$G,'Cadastro e Histórico'!$A325))*BG162)))"),0.0)</f>
        <v>0</v>
      </c>
      <c r="BH325" s="448">
        <f>IFERROR(__xludf.DUMMYFUNCTION("ARRAYFORMULA(IF(OR($A325="""",$A325=0),0,IF(TODAY()&gt;EOMONTH(BH$278,0),HLOOKUP(""Close"",GOOGLEFINANCE($A325,""price"",EOMONTH(BH$278,0)),2,FALSE()),(SUMIFS(Extrato!$C:$C,Extrato!$A:$A,""&lt;=""&amp;HLOOKUP(BH$278,dds!$2:$4,3,FALSE()),Extrato!$B:$B,'Cadastro e Hi"&amp;"stórico'!$A325)-SUMIFS(Extrato!$H:$H,Extrato!$F:$F,""&lt;=""&amp;HLOOKUP(BH$278,dds!$2:$4,3,FALSE()),Extrato!$G:$G,'Cadastro e Histórico'!$A325))*BH162)))"),0.0)</f>
        <v>0</v>
      </c>
      <c r="BI325" s="448">
        <f>IFERROR(__xludf.DUMMYFUNCTION("ARRAYFORMULA(IF(OR($A325="""",$A325=0),0,IF(TODAY()&gt;EOMONTH(BI$278,0),HLOOKUP(""Close"",GOOGLEFINANCE($A325,""price"",EOMONTH(BI$278,0)),2,FALSE()),(SUMIFS(Extrato!$C:$C,Extrato!$A:$A,""&lt;=""&amp;HLOOKUP(BI$278,dds!$2:$4,3,FALSE()),Extrato!$B:$B,'Cadastro e Hi"&amp;"stórico'!$A325)-SUMIFS(Extrato!$H:$H,Extrato!$F:$F,""&lt;=""&amp;HLOOKUP(BI$278,dds!$2:$4,3,FALSE()),Extrato!$G:$G,'Cadastro e Histórico'!$A325))*BI162)))"),0.0)</f>
        <v>0</v>
      </c>
      <c r="BJ325" s="448">
        <f>IFERROR(__xludf.DUMMYFUNCTION("ARRAYFORMULA(IF(OR($A325="""",$A325=0),0,IF(TODAY()&gt;EOMONTH(BJ$278,0),HLOOKUP(""Close"",GOOGLEFINANCE($A325,""price"",EOMONTH(BJ$278,0)),2,FALSE()),(SUMIFS(Extrato!$C:$C,Extrato!$A:$A,""&lt;=""&amp;HLOOKUP(BJ$278,dds!$2:$4,3,FALSE()),Extrato!$B:$B,'Cadastro e Hi"&amp;"stórico'!$A325)-SUMIFS(Extrato!$H:$H,Extrato!$F:$F,""&lt;=""&amp;HLOOKUP(BJ$278,dds!$2:$4,3,FALSE()),Extrato!$G:$G,'Cadastro e Histórico'!$A325))*BJ162)))"),0.0)</f>
        <v>0</v>
      </c>
      <c r="BK325" s="448">
        <f>IFERROR(__xludf.DUMMYFUNCTION("ARRAYFORMULA(IF(OR($A325="""",$A325=0),0,IF(TODAY()&gt;EOMONTH(BK$278,0),HLOOKUP(""Close"",GOOGLEFINANCE($A325,""price"",EOMONTH(BK$278,0)),2,FALSE()),(SUMIFS(Extrato!$C:$C,Extrato!$A:$A,""&lt;=""&amp;HLOOKUP(BK$278,dds!$2:$4,3,FALSE()),Extrato!$B:$B,'Cadastro e Hi"&amp;"stórico'!$A325)-SUMIFS(Extrato!$H:$H,Extrato!$F:$F,""&lt;=""&amp;HLOOKUP(BK$278,dds!$2:$4,3,FALSE()),Extrato!$G:$G,'Cadastro e Histórico'!$A325))*BK162)))"),0.0)</f>
        <v>0</v>
      </c>
      <c r="BL325" s="448">
        <f>IFERROR(__xludf.DUMMYFUNCTION("ARRAYFORMULA(IF(OR($A325="""",$A325=0),0,IF(TODAY()&gt;EOMONTH(BL$278,0),HLOOKUP(""Close"",GOOGLEFINANCE($A325,""price"",EOMONTH(BL$278,0)),2,FALSE()),(SUMIFS(Extrato!$C:$C,Extrato!$A:$A,""&lt;=""&amp;HLOOKUP(BL$278,dds!$2:$4,3,FALSE()),Extrato!$B:$B,'Cadastro e Hi"&amp;"stórico'!$A325)-SUMIFS(Extrato!$H:$H,Extrato!$F:$F,""&lt;=""&amp;HLOOKUP(BL$278,dds!$2:$4,3,FALSE()),Extrato!$G:$G,'Cadastro e Histórico'!$A325))*BL162)))"),0.0)</f>
        <v>0</v>
      </c>
    </row>
    <row r="326" ht="14.25" customHeight="1">
      <c r="A326" s="450"/>
      <c r="B326" s="450"/>
      <c r="C326" s="440" t="str">
        <f t="shared" si="5"/>
        <v/>
      </c>
      <c r="D326" s="450"/>
      <c r="E326" s="448">
        <f>IFERROR(__xludf.DUMMYFUNCTION("ARRAYFORMULA(IF(OR($A326="""",$A326=0),0,IF(TODAY()&gt;EOMONTH(E$278,0),HLOOKUP(""Close"",GOOGLEFINANCE($A326,""price"",EOMONTH(E$278,0)),2,FALSE()),(SUMIFS(Extrato!$C:$C,Extrato!$A:$A,""&lt;=""&amp;HLOOKUP(E$278,dds!$2:$4,3,FALSE()),Extrato!$B:$B,'Cadastro e Histó"&amp;"rico'!$A326)-SUMIFS(Extrato!$H:$H,Extrato!$F:$F,""&lt;=""&amp;HLOOKUP(E$278,dds!$2:$4,3,FALSE()),Extrato!$G:$G,'Cadastro e Histórico'!$A326))*E163)))"),0.0)</f>
        <v>0</v>
      </c>
      <c r="F326" s="448">
        <f>IFERROR(__xludf.DUMMYFUNCTION("ARRAYFORMULA(IF(OR($A326="""",$A326=0),0,IF(TODAY()&gt;EOMONTH(F$278,0),HLOOKUP(""Close"",GOOGLEFINANCE($A326,""price"",EOMONTH(F$278,0)),2,FALSE()),(SUMIFS(Extrato!$C:$C,Extrato!$A:$A,""&lt;=""&amp;HLOOKUP(F$278,dds!$2:$4,3,FALSE()),Extrato!$B:$B,'Cadastro e Histó"&amp;"rico'!$A326)-SUMIFS(Extrato!$H:$H,Extrato!$F:$F,""&lt;=""&amp;HLOOKUP(F$278,dds!$2:$4,3,FALSE()),Extrato!$G:$G,'Cadastro e Histórico'!$A326))*F163)))"),0.0)</f>
        <v>0</v>
      </c>
      <c r="G326" s="448">
        <f>IFERROR(__xludf.DUMMYFUNCTION("ARRAYFORMULA(IF(OR($A326="""",$A326=0),0,IF(TODAY()&gt;EOMONTH(G$278,0),HLOOKUP(""Close"",GOOGLEFINANCE($A326,""price"",EOMONTH(G$278,0)),2,FALSE()),(SUMIFS(Extrato!$C:$C,Extrato!$A:$A,""&lt;=""&amp;HLOOKUP(G$278,dds!$2:$4,3,FALSE()),Extrato!$B:$B,'Cadastro e Histó"&amp;"rico'!$A326)-SUMIFS(Extrato!$H:$H,Extrato!$F:$F,""&lt;=""&amp;HLOOKUP(G$278,dds!$2:$4,3,FALSE()),Extrato!$G:$G,'Cadastro e Histórico'!$A326))*G163)))"),0.0)</f>
        <v>0</v>
      </c>
      <c r="H326" s="448">
        <f>IFERROR(__xludf.DUMMYFUNCTION("ARRAYFORMULA(IF(OR($A326="""",$A326=0),0,IF(TODAY()&gt;EOMONTH(H$278,0),HLOOKUP(""Close"",GOOGLEFINANCE($A326,""price"",EOMONTH(H$278,0)),2,FALSE()),(SUMIFS(Extrato!$C:$C,Extrato!$A:$A,""&lt;=""&amp;HLOOKUP(H$278,dds!$2:$4,3,FALSE()),Extrato!$B:$B,'Cadastro e Histó"&amp;"rico'!$A326)-SUMIFS(Extrato!$H:$H,Extrato!$F:$F,""&lt;=""&amp;HLOOKUP(H$278,dds!$2:$4,3,FALSE()),Extrato!$G:$G,'Cadastro e Histórico'!$A326))*H163)))"),0.0)</f>
        <v>0</v>
      </c>
      <c r="I326" s="448">
        <f>IFERROR(__xludf.DUMMYFUNCTION("ARRAYFORMULA(IF(OR($A326="""",$A326=0),0,IF(TODAY()&gt;EOMONTH(I$278,0),HLOOKUP(""Close"",GOOGLEFINANCE($A326,""price"",EOMONTH(I$278,0)),2,FALSE()),(SUMIFS(Extrato!$C:$C,Extrato!$A:$A,""&lt;=""&amp;HLOOKUP(I$278,dds!$2:$4,3,FALSE()),Extrato!$B:$B,'Cadastro e Histó"&amp;"rico'!$A326)-SUMIFS(Extrato!$H:$H,Extrato!$F:$F,""&lt;=""&amp;HLOOKUP(I$278,dds!$2:$4,3,FALSE()),Extrato!$G:$G,'Cadastro e Histórico'!$A326))*I163)))"),0.0)</f>
        <v>0</v>
      </c>
      <c r="J326" s="448">
        <f>IFERROR(__xludf.DUMMYFUNCTION("ARRAYFORMULA(IF(OR($A326="""",$A326=0),0,IF(TODAY()&gt;EOMONTH(J$278,0),HLOOKUP(""Close"",GOOGLEFINANCE($A326,""price"",EOMONTH(J$278,0)),2,FALSE()),(SUMIFS(Extrato!$C:$C,Extrato!$A:$A,""&lt;=""&amp;HLOOKUP(J$278,dds!$2:$4,3,FALSE()),Extrato!$B:$B,'Cadastro e Histó"&amp;"rico'!$A326)-SUMIFS(Extrato!$H:$H,Extrato!$F:$F,""&lt;=""&amp;HLOOKUP(J$278,dds!$2:$4,3,FALSE()),Extrato!$G:$G,'Cadastro e Histórico'!$A326))*J163)))"),0.0)</f>
        <v>0</v>
      </c>
      <c r="K326" s="448">
        <f>IFERROR(__xludf.DUMMYFUNCTION("ARRAYFORMULA(IF(OR($A326="""",$A326=0),0,IF(TODAY()&gt;EOMONTH(K$278,0),HLOOKUP(""Close"",GOOGLEFINANCE($A326,""price"",EOMONTH(K$278,0)),2,FALSE()),(SUMIFS(Extrato!$C:$C,Extrato!$A:$A,""&lt;=""&amp;HLOOKUP(K$278,dds!$2:$4,3,FALSE()),Extrato!$B:$B,'Cadastro e Histó"&amp;"rico'!$A326)-SUMIFS(Extrato!$H:$H,Extrato!$F:$F,""&lt;=""&amp;HLOOKUP(K$278,dds!$2:$4,3,FALSE()),Extrato!$G:$G,'Cadastro e Histórico'!$A326))*K163)))"),0.0)</f>
        <v>0</v>
      </c>
      <c r="L326" s="448">
        <f>IFERROR(__xludf.DUMMYFUNCTION("ARRAYFORMULA(IF(OR($A326="""",$A326=0),0,IF(TODAY()&gt;EOMONTH(L$278,0),HLOOKUP(""Close"",GOOGLEFINANCE($A326,""price"",EOMONTH(L$278,0)),2,FALSE()),(SUMIFS(Extrato!$C:$C,Extrato!$A:$A,""&lt;=""&amp;HLOOKUP(L$278,dds!$2:$4,3,FALSE()),Extrato!$B:$B,'Cadastro e Histó"&amp;"rico'!$A326)-SUMIFS(Extrato!$H:$H,Extrato!$F:$F,""&lt;=""&amp;HLOOKUP(L$278,dds!$2:$4,3,FALSE()),Extrato!$G:$G,'Cadastro e Histórico'!$A326))*L163)))"),0.0)</f>
        <v>0</v>
      </c>
      <c r="M326" s="448">
        <f>IFERROR(__xludf.DUMMYFUNCTION("ARRAYFORMULA(IF(OR($A326="""",$A326=0),0,IF(TODAY()&gt;EOMONTH(M$278,0),HLOOKUP(""Close"",GOOGLEFINANCE($A326,""price"",EOMONTH(M$278,0)),2,FALSE()),(SUMIFS(Extrato!$C:$C,Extrato!$A:$A,""&lt;=""&amp;HLOOKUP(M$278,dds!$2:$4,3,FALSE()),Extrato!$B:$B,'Cadastro e Histó"&amp;"rico'!$A326)-SUMIFS(Extrato!$H:$H,Extrato!$F:$F,""&lt;=""&amp;HLOOKUP(M$278,dds!$2:$4,3,FALSE()),Extrato!$G:$G,'Cadastro e Histórico'!$A326))*M163)))"),0.0)</f>
        <v>0</v>
      </c>
      <c r="N326" s="448">
        <f>IFERROR(__xludf.DUMMYFUNCTION("ARRAYFORMULA(IF(OR($A326="""",$A326=0),0,IF(TODAY()&gt;EOMONTH(N$278,0),HLOOKUP(""Close"",GOOGLEFINANCE($A326,""price"",EOMONTH(N$278,0)),2,FALSE()),(SUMIFS(Extrato!$C:$C,Extrato!$A:$A,""&lt;=""&amp;HLOOKUP(N$278,dds!$2:$4,3,FALSE()),Extrato!$B:$B,'Cadastro e Histó"&amp;"rico'!$A326)-SUMIFS(Extrato!$H:$H,Extrato!$F:$F,""&lt;=""&amp;HLOOKUP(N$278,dds!$2:$4,3,FALSE()),Extrato!$G:$G,'Cadastro e Histórico'!$A326))*N163)))"),0.0)</f>
        <v>0</v>
      </c>
      <c r="O326" s="448">
        <f>IFERROR(__xludf.DUMMYFUNCTION("ARRAYFORMULA(IF(OR($A326="""",$A326=0),0,IF(TODAY()&gt;EOMONTH(O$278,0),HLOOKUP(""Close"",GOOGLEFINANCE($A326,""price"",EOMONTH(O$278,0)),2,FALSE()),(SUMIFS(Extrato!$C:$C,Extrato!$A:$A,""&lt;=""&amp;HLOOKUP(O$278,dds!$2:$4,3,FALSE()),Extrato!$B:$B,'Cadastro e Histó"&amp;"rico'!$A326)-SUMIFS(Extrato!$H:$H,Extrato!$F:$F,""&lt;=""&amp;HLOOKUP(O$278,dds!$2:$4,3,FALSE()),Extrato!$G:$G,'Cadastro e Histórico'!$A326))*O163)))"),0.0)</f>
        <v>0</v>
      </c>
      <c r="P326" s="448">
        <f>IFERROR(__xludf.DUMMYFUNCTION("ARRAYFORMULA(IF(OR($A326="""",$A326=0),0,IF(TODAY()&gt;EOMONTH(P$278,0),HLOOKUP(""Close"",GOOGLEFINANCE($A326,""price"",EOMONTH(P$278,0)),2,FALSE()),(SUMIFS(Extrato!$C:$C,Extrato!$A:$A,""&lt;=""&amp;HLOOKUP(P$278,dds!$2:$4,3,FALSE()),Extrato!$B:$B,'Cadastro e Histó"&amp;"rico'!$A326)-SUMIFS(Extrato!$H:$H,Extrato!$F:$F,""&lt;=""&amp;HLOOKUP(P$278,dds!$2:$4,3,FALSE()),Extrato!$G:$G,'Cadastro e Histórico'!$A326))*P163)))"),0.0)</f>
        <v>0</v>
      </c>
      <c r="Q326" s="448">
        <f>IFERROR(__xludf.DUMMYFUNCTION("ARRAYFORMULA(IF(OR($A326="""",$A326=0),0,IF(TODAY()&gt;EOMONTH(Q$278,0),HLOOKUP(""Close"",GOOGLEFINANCE($A326,""price"",EOMONTH(Q$278,0)),2,FALSE()),(SUMIFS(Extrato!$C:$C,Extrato!$A:$A,""&lt;=""&amp;HLOOKUP(Q$278,dds!$2:$4,3,FALSE()),Extrato!$B:$B,'Cadastro e Histó"&amp;"rico'!$A326)-SUMIFS(Extrato!$H:$H,Extrato!$F:$F,""&lt;=""&amp;HLOOKUP(Q$278,dds!$2:$4,3,FALSE()),Extrato!$G:$G,'Cadastro e Histórico'!$A326))*Q163)))"),0.0)</f>
        <v>0</v>
      </c>
      <c r="R326" s="448">
        <f>IFERROR(__xludf.DUMMYFUNCTION("ARRAYFORMULA(IF(OR($A326="""",$A326=0),0,IF(TODAY()&gt;EOMONTH(R$278,0),HLOOKUP(""Close"",GOOGLEFINANCE($A326,""price"",EOMONTH(R$278,0)),2,FALSE()),(SUMIFS(Extrato!$C:$C,Extrato!$A:$A,""&lt;=""&amp;HLOOKUP(R$278,dds!$2:$4,3,FALSE()),Extrato!$B:$B,'Cadastro e Histó"&amp;"rico'!$A326)-SUMIFS(Extrato!$H:$H,Extrato!$F:$F,""&lt;=""&amp;HLOOKUP(R$278,dds!$2:$4,3,FALSE()),Extrato!$G:$G,'Cadastro e Histórico'!$A326))*R163)))"),0.0)</f>
        <v>0</v>
      </c>
      <c r="S326" s="448">
        <f>IFERROR(__xludf.DUMMYFUNCTION("ARRAYFORMULA(IF(OR($A326="""",$A326=0),0,IF(TODAY()&gt;EOMONTH(S$278,0),HLOOKUP(""Close"",GOOGLEFINANCE($A326,""price"",EOMONTH(S$278,0)),2,FALSE()),(SUMIFS(Extrato!$C:$C,Extrato!$A:$A,""&lt;=""&amp;HLOOKUP(S$278,dds!$2:$4,3,FALSE()),Extrato!$B:$B,'Cadastro e Histó"&amp;"rico'!$A326)-SUMIFS(Extrato!$H:$H,Extrato!$F:$F,""&lt;=""&amp;HLOOKUP(S$278,dds!$2:$4,3,FALSE()),Extrato!$G:$G,'Cadastro e Histórico'!$A326))*S163)))"),0.0)</f>
        <v>0</v>
      </c>
      <c r="T326" s="448">
        <f>IFERROR(__xludf.DUMMYFUNCTION("ARRAYFORMULA(IF(OR($A326="""",$A326=0),0,IF(TODAY()&gt;EOMONTH(T$278,0),HLOOKUP(""Close"",GOOGLEFINANCE($A326,""price"",EOMONTH(T$278,0)),2,FALSE()),(SUMIFS(Extrato!$C:$C,Extrato!$A:$A,""&lt;=""&amp;HLOOKUP(T$278,dds!$2:$4,3,FALSE()),Extrato!$B:$B,'Cadastro e Histó"&amp;"rico'!$A326)-SUMIFS(Extrato!$H:$H,Extrato!$F:$F,""&lt;=""&amp;HLOOKUP(T$278,dds!$2:$4,3,FALSE()),Extrato!$G:$G,'Cadastro e Histórico'!$A326))*T163)))"),0.0)</f>
        <v>0</v>
      </c>
      <c r="U326" s="448">
        <f>IFERROR(__xludf.DUMMYFUNCTION("ARRAYFORMULA(IF(OR($A326="""",$A326=0),0,IF(TODAY()&gt;EOMONTH(U$278,0),HLOOKUP(""Close"",GOOGLEFINANCE($A326,""price"",EOMONTH(U$278,0)),2,FALSE()),(SUMIFS(Extrato!$C:$C,Extrato!$A:$A,""&lt;=""&amp;HLOOKUP(U$278,dds!$2:$4,3,FALSE()),Extrato!$B:$B,'Cadastro e Histó"&amp;"rico'!$A326)-SUMIFS(Extrato!$H:$H,Extrato!$F:$F,""&lt;=""&amp;HLOOKUP(U$278,dds!$2:$4,3,FALSE()),Extrato!$G:$G,'Cadastro e Histórico'!$A326))*U163)))"),0.0)</f>
        <v>0</v>
      </c>
      <c r="V326" s="448">
        <f>IFERROR(__xludf.DUMMYFUNCTION("ARRAYFORMULA(IF(OR($A326="""",$A326=0),0,IF(TODAY()&gt;EOMONTH(V$278,0),HLOOKUP(""Close"",GOOGLEFINANCE($A326,""price"",EOMONTH(V$278,0)),2,FALSE()),(SUMIFS(Extrato!$C:$C,Extrato!$A:$A,""&lt;=""&amp;HLOOKUP(V$278,dds!$2:$4,3,FALSE()),Extrato!$B:$B,'Cadastro e Histó"&amp;"rico'!$A326)-SUMIFS(Extrato!$H:$H,Extrato!$F:$F,""&lt;=""&amp;HLOOKUP(V$278,dds!$2:$4,3,FALSE()),Extrato!$G:$G,'Cadastro e Histórico'!$A326))*V163)))"),0.0)</f>
        <v>0</v>
      </c>
      <c r="W326" s="448">
        <f>IFERROR(__xludf.DUMMYFUNCTION("ARRAYFORMULA(IF(OR($A326="""",$A326=0),0,IF(TODAY()&gt;EOMONTH(W$278,0),HLOOKUP(""Close"",GOOGLEFINANCE($A326,""price"",EOMONTH(W$278,0)),2,FALSE()),(SUMIFS(Extrato!$C:$C,Extrato!$A:$A,""&lt;=""&amp;HLOOKUP(W$278,dds!$2:$4,3,FALSE()),Extrato!$B:$B,'Cadastro e Histó"&amp;"rico'!$A326)-SUMIFS(Extrato!$H:$H,Extrato!$F:$F,""&lt;=""&amp;HLOOKUP(W$278,dds!$2:$4,3,FALSE()),Extrato!$G:$G,'Cadastro e Histórico'!$A326))*W163)))"),0.0)</f>
        <v>0</v>
      </c>
      <c r="X326" s="448">
        <f>IFERROR(__xludf.DUMMYFUNCTION("ARRAYFORMULA(IF(OR($A326="""",$A326=0),0,IF(TODAY()&gt;EOMONTH(X$278,0),HLOOKUP(""Close"",GOOGLEFINANCE($A326,""price"",EOMONTH(X$278,0)),2,FALSE()),(SUMIFS(Extrato!$C:$C,Extrato!$A:$A,""&lt;=""&amp;HLOOKUP(X$278,dds!$2:$4,3,FALSE()),Extrato!$B:$B,'Cadastro e Histó"&amp;"rico'!$A326)-SUMIFS(Extrato!$H:$H,Extrato!$F:$F,""&lt;=""&amp;HLOOKUP(X$278,dds!$2:$4,3,FALSE()),Extrato!$G:$G,'Cadastro e Histórico'!$A326))*X163)))"),0.0)</f>
        <v>0</v>
      </c>
      <c r="Y326" s="448">
        <f>IFERROR(__xludf.DUMMYFUNCTION("ARRAYFORMULA(IF(OR($A326="""",$A326=0),0,IF(TODAY()&gt;EOMONTH(Y$278,0),HLOOKUP(""Close"",GOOGLEFINANCE($A326,""price"",EOMONTH(Y$278,0)),2,FALSE()),(SUMIFS(Extrato!$C:$C,Extrato!$A:$A,""&lt;=""&amp;HLOOKUP(Y$278,dds!$2:$4,3,FALSE()),Extrato!$B:$B,'Cadastro e Histó"&amp;"rico'!$A326)-SUMIFS(Extrato!$H:$H,Extrato!$F:$F,""&lt;=""&amp;HLOOKUP(Y$278,dds!$2:$4,3,FALSE()),Extrato!$G:$G,'Cadastro e Histórico'!$A326))*Y163)))"),0.0)</f>
        <v>0</v>
      </c>
      <c r="Z326" s="448">
        <f>IFERROR(__xludf.DUMMYFUNCTION("ARRAYFORMULA(IF(OR($A326="""",$A326=0),0,IF(TODAY()&gt;EOMONTH(Z$278,0),HLOOKUP(""Close"",GOOGLEFINANCE($A326,""price"",EOMONTH(Z$278,0)),2,FALSE()),(SUMIFS(Extrato!$C:$C,Extrato!$A:$A,""&lt;=""&amp;HLOOKUP(Z$278,dds!$2:$4,3,FALSE()),Extrato!$B:$B,'Cadastro e Histó"&amp;"rico'!$A326)-SUMIFS(Extrato!$H:$H,Extrato!$F:$F,""&lt;=""&amp;HLOOKUP(Z$278,dds!$2:$4,3,FALSE()),Extrato!$G:$G,'Cadastro e Histórico'!$A326))*Z163)))"),0.0)</f>
        <v>0</v>
      </c>
      <c r="AA326" s="448">
        <f>IFERROR(__xludf.DUMMYFUNCTION("ARRAYFORMULA(IF(OR($A326="""",$A326=0),0,IF(TODAY()&gt;EOMONTH(AA$278,0),HLOOKUP(""Close"",GOOGLEFINANCE($A326,""price"",EOMONTH(AA$278,0)),2,FALSE()),(SUMIFS(Extrato!$C:$C,Extrato!$A:$A,""&lt;=""&amp;HLOOKUP(AA$278,dds!$2:$4,3,FALSE()),Extrato!$B:$B,'Cadastro e Hi"&amp;"stórico'!$A326)-SUMIFS(Extrato!$H:$H,Extrato!$F:$F,""&lt;=""&amp;HLOOKUP(AA$278,dds!$2:$4,3,FALSE()),Extrato!$G:$G,'Cadastro e Histórico'!$A326))*AA163)))"),0.0)</f>
        <v>0</v>
      </c>
      <c r="AB326" s="448">
        <f>IFERROR(__xludf.DUMMYFUNCTION("ARRAYFORMULA(IF(OR($A326="""",$A326=0),0,IF(TODAY()&gt;EOMONTH(AB$278,0),HLOOKUP(""Close"",GOOGLEFINANCE($A326,""price"",EOMONTH(AB$278,0)),2,FALSE()),(SUMIFS(Extrato!$C:$C,Extrato!$A:$A,""&lt;=""&amp;HLOOKUP(AB$278,dds!$2:$4,3,FALSE()),Extrato!$B:$B,'Cadastro e Hi"&amp;"stórico'!$A326)-SUMIFS(Extrato!$H:$H,Extrato!$F:$F,""&lt;=""&amp;HLOOKUP(AB$278,dds!$2:$4,3,FALSE()),Extrato!$G:$G,'Cadastro e Histórico'!$A326))*AB163)))"),0.0)</f>
        <v>0</v>
      </c>
      <c r="AC326" s="448">
        <f>IFERROR(__xludf.DUMMYFUNCTION("ARRAYFORMULA(IF(OR($A326="""",$A326=0),0,IF(TODAY()&gt;EOMONTH(AC$278,0),HLOOKUP(""Close"",GOOGLEFINANCE($A326,""price"",EOMONTH(AC$278,0)),2,FALSE()),(SUMIFS(Extrato!$C:$C,Extrato!$A:$A,""&lt;=""&amp;HLOOKUP(AC$278,dds!$2:$4,3,FALSE()),Extrato!$B:$B,'Cadastro e Hi"&amp;"stórico'!$A326)-SUMIFS(Extrato!$H:$H,Extrato!$F:$F,""&lt;=""&amp;HLOOKUP(AC$278,dds!$2:$4,3,FALSE()),Extrato!$G:$G,'Cadastro e Histórico'!$A326))*AC163)))"),0.0)</f>
        <v>0</v>
      </c>
      <c r="AD326" s="448">
        <f>IFERROR(__xludf.DUMMYFUNCTION("ARRAYFORMULA(IF(OR($A326="""",$A326=0),0,IF(TODAY()&gt;EOMONTH(AD$278,0),HLOOKUP(""Close"",GOOGLEFINANCE($A326,""price"",EOMONTH(AD$278,0)),2,FALSE()),(SUMIFS(Extrato!$C:$C,Extrato!$A:$A,""&lt;=""&amp;HLOOKUP(AD$278,dds!$2:$4,3,FALSE()),Extrato!$B:$B,'Cadastro e Hi"&amp;"stórico'!$A326)-SUMIFS(Extrato!$H:$H,Extrato!$F:$F,""&lt;=""&amp;HLOOKUP(AD$278,dds!$2:$4,3,FALSE()),Extrato!$G:$G,'Cadastro e Histórico'!$A326))*AD163)))"),0.0)</f>
        <v>0</v>
      </c>
      <c r="AE326" s="448">
        <f>IFERROR(__xludf.DUMMYFUNCTION("ARRAYFORMULA(IF(OR($A326="""",$A326=0),0,IF(TODAY()&gt;EOMONTH(AE$278,0),HLOOKUP(""Close"",GOOGLEFINANCE($A326,""price"",EOMONTH(AE$278,0)),2,FALSE()),(SUMIFS(Extrato!$C:$C,Extrato!$A:$A,""&lt;=""&amp;HLOOKUP(AE$278,dds!$2:$4,3,FALSE()),Extrato!$B:$B,'Cadastro e Hi"&amp;"stórico'!$A326)-SUMIFS(Extrato!$H:$H,Extrato!$F:$F,""&lt;=""&amp;HLOOKUP(AE$278,dds!$2:$4,3,FALSE()),Extrato!$G:$G,'Cadastro e Histórico'!$A326))*AE163)))"),0.0)</f>
        <v>0</v>
      </c>
      <c r="AF326" s="448">
        <f>IFERROR(__xludf.DUMMYFUNCTION("ARRAYFORMULA(IF(OR($A326="""",$A326=0),0,IF(TODAY()&gt;EOMONTH(AF$278,0),HLOOKUP(""Close"",GOOGLEFINANCE($A326,""price"",EOMONTH(AF$278,0)),2,FALSE()),(SUMIFS(Extrato!$C:$C,Extrato!$A:$A,""&lt;=""&amp;HLOOKUP(AF$278,dds!$2:$4,3,FALSE()),Extrato!$B:$B,'Cadastro e Hi"&amp;"stórico'!$A326)-SUMIFS(Extrato!$H:$H,Extrato!$F:$F,""&lt;=""&amp;HLOOKUP(AF$278,dds!$2:$4,3,FALSE()),Extrato!$G:$G,'Cadastro e Histórico'!$A326))*AF163)))"),0.0)</f>
        <v>0</v>
      </c>
      <c r="AG326" s="448">
        <f>IFERROR(__xludf.DUMMYFUNCTION("ARRAYFORMULA(IF(OR($A326="""",$A326=0),0,IF(TODAY()&gt;EOMONTH(AG$278,0),HLOOKUP(""Close"",GOOGLEFINANCE($A326,""price"",EOMONTH(AG$278,0)),2,FALSE()),(SUMIFS(Extrato!$C:$C,Extrato!$A:$A,""&lt;=""&amp;HLOOKUP(AG$278,dds!$2:$4,3,FALSE()),Extrato!$B:$B,'Cadastro e Hi"&amp;"stórico'!$A326)-SUMIFS(Extrato!$H:$H,Extrato!$F:$F,""&lt;=""&amp;HLOOKUP(AG$278,dds!$2:$4,3,FALSE()),Extrato!$G:$G,'Cadastro e Histórico'!$A326))*AG163)))"),0.0)</f>
        <v>0</v>
      </c>
      <c r="AH326" s="448">
        <f>IFERROR(__xludf.DUMMYFUNCTION("ARRAYFORMULA(IF(OR($A326="""",$A326=0),0,IF(TODAY()&gt;EOMONTH(AH$278,0),HLOOKUP(""Close"",GOOGLEFINANCE($A326,""price"",EOMONTH(AH$278,0)),2,FALSE()),(SUMIFS(Extrato!$C:$C,Extrato!$A:$A,""&lt;=""&amp;HLOOKUP(AH$278,dds!$2:$4,3,FALSE()),Extrato!$B:$B,'Cadastro e Hi"&amp;"stórico'!$A326)-SUMIFS(Extrato!$H:$H,Extrato!$F:$F,""&lt;=""&amp;HLOOKUP(AH$278,dds!$2:$4,3,FALSE()),Extrato!$G:$G,'Cadastro e Histórico'!$A326))*AH163)))"),0.0)</f>
        <v>0</v>
      </c>
      <c r="AI326" s="448">
        <f>IFERROR(__xludf.DUMMYFUNCTION("ARRAYFORMULA(IF(OR($A326="""",$A326=0),0,IF(TODAY()&gt;EOMONTH(AI$278,0),HLOOKUP(""Close"",GOOGLEFINANCE($A326,""price"",EOMONTH(AI$278,0)),2,FALSE()),(SUMIFS(Extrato!$C:$C,Extrato!$A:$A,""&lt;=""&amp;HLOOKUP(AI$278,dds!$2:$4,3,FALSE()),Extrato!$B:$B,'Cadastro e Hi"&amp;"stórico'!$A326)-SUMIFS(Extrato!$H:$H,Extrato!$F:$F,""&lt;=""&amp;HLOOKUP(AI$278,dds!$2:$4,3,FALSE()),Extrato!$G:$G,'Cadastro e Histórico'!$A326))*AI163)))"),0.0)</f>
        <v>0</v>
      </c>
      <c r="AJ326" s="448">
        <f>IFERROR(__xludf.DUMMYFUNCTION("ARRAYFORMULA(IF(OR($A326="""",$A326=0),0,IF(TODAY()&gt;EOMONTH(AJ$278,0),HLOOKUP(""Close"",GOOGLEFINANCE($A326,""price"",EOMONTH(AJ$278,0)),2,FALSE()),(SUMIFS(Extrato!$C:$C,Extrato!$A:$A,""&lt;=""&amp;HLOOKUP(AJ$278,dds!$2:$4,3,FALSE()),Extrato!$B:$B,'Cadastro e Hi"&amp;"stórico'!$A326)-SUMIFS(Extrato!$H:$H,Extrato!$F:$F,""&lt;=""&amp;HLOOKUP(AJ$278,dds!$2:$4,3,FALSE()),Extrato!$G:$G,'Cadastro e Histórico'!$A326))*AJ163)))"),0.0)</f>
        <v>0</v>
      </c>
      <c r="AK326" s="448">
        <f>IFERROR(__xludf.DUMMYFUNCTION("ARRAYFORMULA(IF(OR($A326="""",$A326=0),0,IF(TODAY()&gt;EOMONTH(AK$278,0),HLOOKUP(""Close"",GOOGLEFINANCE($A326,""price"",EOMONTH(AK$278,0)),2,FALSE()),(SUMIFS(Extrato!$C:$C,Extrato!$A:$A,""&lt;=""&amp;HLOOKUP(AK$278,dds!$2:$4,3,FALSE()),Extrato!$B:$B,'Cadastro e Hi"&amp;"stórico'!$A326)-SUMIFS(Extrato!$H:$H,Extrato!$F:$F,""&lt;=""&amp;HLOOKUP(AK$278,dds!$2:$4,3,FALSE()),Extrato!$G:$G,'Cadastro e Histórico'!$A326))*AK163)))"),0.0)</f>
        <v>0</v>
      </c>
      <c r="AL326" s="448">
        <f>IFERROR(__xludf.DUMMYFUNCTION("ARRAYFORMULA(IF(OR($A326="""",$A326=0),0,IF(TODAY()&gt;EOMONTH(AL$278,0),HLOOKUP(""Close"",GOOGLEFINANCE($A326,""price"",EOMONTH(AL$278,0)),2,FALSE()),(SUMIFS(Extrato!$C:$C,Extrato!$A:$A,""&lt;=""&amp;HLOOKUP(AL$278,dds!$2:$4,3,FALSE()),Extrato!$B:$B,'Cadastro e Hi"&amp;"stórico'!$A326)-SUMIFS(Extrato!$H:$H,Extrato!$F:$F,""&lt;=""&amp;HLOOKUP(AL$278,dds!$2:$4,3,FALSE()),Extrato!$G:$G,'Cadastro e Histórico'!$A326))*AL163)))"),0.0)</f>
        <v>0</v>
      </c>
      <c r="AM326" s="448">
        <f>IFERROR(__xludf.DUMMYFUNCTION("ARRAYFORMULA(IF(OR($A326="""",$A326=0),0,IF(TODAY()&gt;EOMONTH(AM$278,0),HLOOKUP(""Close"",GOOGLEFINANCE($A326,""price"",EOMONTH(AM$278,0)),2,FALSE()),(SUMIFS(Extrato!$C:$C,Extrato!$A:$A,""&lt;=""&amp;HLOOKUP(AM$278,dds!$2:$4,3,FALSE()),Extrato!$B:$B,'Cadastro e Hi"&amp;"stórico'!$A326)-SUMIFS(Extrato!$H:$H,Extrato!$F:$F,""&lt;=""&amp;HLOOKUP(AM$278,dds!$2:$4,3,FALSE()),Extrato!$G:$G,'Cadastro e Histórico'!$A326))*AM163)))"),0.0)</f>
        <v>0</v>
      </c>
      <c r="AN326" s="448">
        <f>IFERROR(__xludf.DUMMYFUNCTION("ARRAYFORMULA(IF(OR($A326="""",$A326=0),0,IF(TODAY()&gt;EOMONTH(AN$278,0),HLOOKUP(""Close"",GOOGLEFINANCE($A326,""price"",EOMONTH(AN$278,0)),2,FALSE()),(SUMIFS(Extrato!$C:$C,Extrato!$A:$A,""&lt;=""&amp;HLOOKUP(AN$278,dds!$2:$4,3,FALSE()),Extrato!$B:$B,'Cadastro e Hi"&amp;"stórico'!$A326)-SUMIFS(Extrato!$H:$H,Extrato!$F:$F,""&lt;=""&amp;HLOOKUP(AN$278,dds!$2:$4,3,FALSE()),Extrato!$G:$G,'Cadastro e Histórico'!$A326))*AN163)))"),0.0)</f>
        <v>0</v>
      </c>
      <c r="AO326" s="448">
        <f>IFERROR(__xludf.DUMMYFUNCTION("ARRAYFORMULA(IF(OR($A326="""",$A326=0),0,IF(TODAY()&gt;EOMONTH(AO$278,0),HLOOKUP(""Close"",GOOGLEFINANCE($A326,""price"",EOMONTH(AO$278,0)),2,FALSE()),(SUMIFS(Extrato!$C:$C,Extrato!$A:$A,""&lt;=""&amp;HLOOKUP(AO$278,dds!$2:$4,3,FALSE()),Extrato!$B:$B,'Cadastro e Hi"&amp;"stórico'!$A326)-SUMIFS(Extrato!$H:$H,Extrato!$F:$F,""&lt;=""&amp;HLOOKUP(AO$278,dds!$2:$4,3,FALSE()),Extrato!$G:$G,'Cadastro e Histórico'!$A326))*AO163)))"),0.0)</f>
        <v>0</v>
      </c>
      <c r="AP326" s="448">
        <f>IFERROR(__xludf.DUMMYFUNCTION("ARRAYFORMULA(IF(OR($A326="""",$A326=0),0,IF(TODAY()&gt;EOMONTH(AP$278,0),HLOOKUP(""Close"",GOOGLEFINANCE($A326,""price"",EOMONTH(AP$278,0)),2,FALSE()),(SUMIFS(Extrato!$C:$C,Extrato!$A:$A,""&lt;=""&amp;HLOOKUP(AP$278,dds!$2:$4,3,FALSE()),Extrato!$B:$B,'Cadastro e Hi"&amp;"stórico'!$A326)-SUMIFS(Extrato!$H:$H,Extrato!$F:$F,""&lt;=""&amp;HLOOKUP(AP$278,dds!$2:$4,3,FALSE()),Extrato!$G:$G,'Cadastro e Histórico'!$A326))*AP163)))"),0.0)</f>
        <v>0</v>
      </c>
      <c r="AQ326" s="448">
        <f>IFERROR(__xludf.DUMMYFUNCTION("ARRAYFORMULA(IF(OR($A326="""",$A326=0),0,IF(TODAY()&gt;EOMONTH(AQ$278,0),HLOOKUP(""Close"",GOOGLEFINANCE($A326,""price"",EOMONTH(AQ$278,0)),2,FALSE()),(SUMIFS(Extrato!$C:$C,Extrato!$A:$A,""&lt;=""&amp;HLOOKUP(AQ$278,dds!$2:$4,3,FALSE()),Extrato!$B:$B,'Cadastro e Hi"&amp;"stórico'!$A326)-SUMIFS(Extrato!$H:$H,Extrato!$F:$F,""&lt;=""&amp;HLOOKUP(AQ$278,dds!$2:$4,3,FALSE()),Extrato!$G:$G,'Cadastro e Histórico'!$A326))*AQ163)))"),0.0)</f>
        <v>0</v>
      </c>
      <c r="AR326" s="448">
        <f>IFERROR(__xludf.DUMMYFUNCTION("ARRAYFORMULA(IF(OR($A326="""",$A326=0),0,IF(TODAY()&gt;EOMONTH(AR$278,0),HLOOKUP(""Close"",GOOGLEFINANCE($A326,""price"",EOMONTH(AR$278,0)),2,FALSE()),(SUMIFS(Extrato!$C:$C,Extrato!$A:$A,""&lt;=""&amp;HLOOKUP(AR$278,dds!$2:$4,3,FALSE()),Extrato!$B:$B,'Cadastro e Hi"&amp;"stórico'!$A326)-SUMIFS(Extrato!$H:$H,Extrato!$F:$F,""&lt;=""&amp;HLOOKUP(AR$278,dds!$2:$4,3,FALSE()),Extrato!$G:$G,'Cadastro e Histórico'!$A326))*AR163)))"),0.0)</f>
        <v>0</v>
      </c>
      <c r="AS326" s="448">
        <f>IFERROR(__xludf.DUMMYFUNCTION("ARRAYFORMULA(IF(OR($A326="""",$A326=0),0,IF(TODAY()&gt;EOMONTH(AS$278,0),HLOOKUP(""Close"",GOOGLEFINANCE($A326,""price"",EOMONTH(AS$278,0)),2,FALSE()),(SUMIFS(Extrato!$C:$C,Extrato!$A:$A,""&lt;=""&amp;HLOOKUP(AS$278,dds!$2:$4,3,FALSE()),Extrato!$B:$B,'Cadastro e Hi"&amp;"stórico'!$A326)-SUMIFS(Extrato!$H:$H,Extrato!$F:$F,""&lt;=""&amp;HLOOKUP(AS$278,dds!$2:$4,3,FALSE()),Extrato!$G:$G,'Cadastro e Histórico'!$A326))*AS163)))"),0.0)</f>
        <v>0</v>
      </c>
      <c r="AT326" s="448">
        <f>IFERROR(__xludf.DUMMYFUNCTION("ARRAYFORMULA(IF(OR($A326="""",$A326=0),0,IF(TODAY()&gt;EOMONTH(AT$278,0),HLOOKUP(""Close"",GOOGLEFINANCE($A326,""price"",EOMONTH(AT$278,0)),2,FALSE()),(SUMIFS(Extrato!$C:$C,Extrato!$A:$A,""&lt;=""&amp;HLOOKUP(AT$278,dds!$2:$4,3,FALSE()),Extrato!$B:$B,'Cadastro e Hi"&amp;"stórico'!$A326)-SUMIFS(Extrato!$H:$H,Extrato!$F:$F,""&lt;=""&amp;HLOOKUP(AT$278,dds!$2:$4,3,FALSE()),Extrato!$G:$G,'Cadastro e Histórico'!$A326))*AT163)))"),0.0)</f>
        <v>0</v>
      </c>
      <c r="AU326" s="448">
        <f>IFERROR(__xludf.DUMMYFUNCTION("ARRAYFORMULA(IF(OR($A326="""",$A326=0),0,IF(TODAY()&gt;EOMONTH(AU$278,0),HLOOKUP(""Close"",GOOGLEFINANCE($A326,""price"",EOMONTH(AU$278,0)),2,FALSE()),(SUMIFS(Extrato!$C:$C,Extrato!$A:$A,""&lt;=""&amp;HLOOKUP(AU$278,dds!$2:$4,3,FALSE()),Extrato!$B:$B,'Cadastro e Hi"&amp;"stórico'!$A326)-SUMIFS(Extrato!$H:$H,Extrato!$F:$F,""&lt;=""&amp;HLOOKUP(AU$278,dds!$2:$4,3,FALSE()),Extrato!$G:$G,'Cadastro e Histórico'!$A326))*AU163)))"),0.0)</f>
        <v>0</v>
      </c>
      <c r="AV326" s="448">
        <f>IFERROR(__xludf.DUMMYFUNCTION("ARRAYFORMULA(IF(OR($A326="""",$A326=0),0,IF(TODAY()&gt;EOMONTH(AV$278,0),HLOOKUP(""Close"",GOOGLEFINANCE($A326,""price"",EOMONTH(AV$278,0)),2,FALSE()),(SUMIFS(Extrato!$C:$C,Extrato!$A:$A,""&lt;=""&amp;HLOOKUP(AV$278,dds!$2:$4,3,FALSE()),Extrato!$B:$B,'Cadastro e Hi"&amp;"stórico'!$A326)-SUMIFS(Extrato!$H:$H,Extrato!$F:$F,""&lt;=""&amp;HLOOKUP(AV$278,dds!$2:$4,3,FALSE()),Extrato!$G:$G,'Cadastro e Histórico'!$A326))*AV163)))"),0.0)</f>
        <v>0</v>
      </c>
      <c r="AW326" s="448">
        <f>IFERROR(__xludf.DUMMYFUNCTION("ARRAYFORMULA(IF(OR($A326="""",$A326=0),0,IF(TODAY()&gt;EOMONTH(AW$278,0),HLOOKUP(""Close"",GOOGLEFINANCE($A326,""price"",EOMONTH(AW$278,0)),2,FALSE()),(SUMIFS(Extrato!$C:$C,Extrato!$A:$A,""&lt;=""&amp;HLOOKUP(AW$278,dds!$2:$4,3,FALSE()),Extrato!$B:$B,'Cadastro e Hi"&amp;"stórico'!$A326)-SUMIFS(Extrato!$H:$H,Extrato!$F:$F,""&lt;=""&amp;HLOOKUP(AW$278,dds!$2:$4,3,FALSE()),Extrato!$G:$G,'Cadastro e Histórico'!$A326))*AW163)))"),0.0)</f>
        <v>0</v>
      </c>
      <c r="AX326" s="448">
        <f>IFERROR(__xludf.DUMMYFUNCTION("ARRAYFORMULA(IF(OR($A326="""",$A326=0),0,IF(TODAY()&gt;EOMONTH(AX$278,0),HLOOKUP(""Close"",GOOGLEFINANCE($A326,""price"",EOMONTH(AX$278,0)),2,FALSE()),(SUMIFS(Extrato!$C:$C,Extrato!$A:$A,""&lt;=""&amp;HLOOKUP(AX$278,dds!$2:$4,3,FALSE()),Extrato!$B:$B,'Cadastro e Hi"&amp;"stórico'!$A326)-SUMIFS(Extrato!$H:$H,Extrato!$F:$F,""&lt;=""&amp;HLOOKUP(AX$278,dds!$2:$4,3,FALSE()),Extrato!$G:$G,'Cadastro e Histórico'!$A326))*AX163)))"),0.0)</f>
        <v>0</v>
      </c>
      <c r="AY326" s="448">
        <f>IFERROR(__xludf.DUMMYFUNCTION("ARRAYFORMULA(IF(OR($A326="""",$A326=0),0,IF(TODAY()&gt;EOMONTH(AY$278,0),HLOOKUP(""Close"",GOOGLEFINANCE($A326,""price"",EOMONTH(AY$278,0)),2,FALSE()),(SUMIFS(Extrato!$C:$C,Extrato!$A:$A,""&lt;=""&amp;HLOOKUP(AY$278,dds!$2:$4,3,FALSE()),Extrato!$B:$B,'Cadastro e Hi"&amp;"stórico'!$A326)-SUMIFS(Extrato!$H:$H,Extrato!$F:$F,""&lt;=""&amp;HLOOKUP(AY$278,dds!$2:$4,3,FALSE()),Extrato!$G:$G,'Cadastro e Histórico'!$A326))*AY163)))"),0.0)</f>
        <v>0</v>
      </c>
      <c r="AZ326" s="448">
        <f>IFERROR(__xludf.DUMMYFUNCTION("ARRAYFORMULA(IF(OR($A326="""",$A326=0),0,IF(TODAY()&gt;EOMONTH(AZ$278,0),HLOOKUP(""Close"",GOOGLEFINANCE($A326,""price"",EOMONTH(AZ$278,0)),2,FALSE()),(SUMIFS(Extrato!$C:$C,Extrato!$A:$A,""&lt;=""&amp;HLOOKUP(AZ$278,dds!$2:$4,3,FALSE()),Extrato!$B:$B,'Cadastro e Hi"&amp;"stórico'!$A326)-SUMIFS(Extrato!$H:$H,Extrato!$F:$F,""&lt;=""&amp;HLOOKUP(AZ$278,dds!$2:$4,3,FALSE()),Extrato!$G:$G,'Cadastro e Histórico'!$A326))*AZ163)))"),0.0)</f>
        <v>0</v>
      </c>
      <c r="BA326" s="448">
        <f>IFERROR(__xludf.DUMMYFUNCTION("ARRAYFORMULA(IF(OR($A326="""",$A326=0),0,IF(TODAY()&gt;EOMONTH(BA$278,0),HLOOKUP(""Close"",GOOGLEFINANCE($A326,""price"",EOMONTH(BA$278,0)),2,FALSE()),(SUMIFS(Extrato!$C:$C,Extrato!$A:$A,""&lt;=""&amp;HLOOKUP(BA$278,dds!$2:$4,3,FALSE()),Extrato!$B:$B,'Cadastro e Hi"&amp;"stórico'!$A326)-SUMIFS(Extrato!$H:$H,Extrato!$F:$F,""&lt;=""&amp;HLOOKUP(BA$278,dds!$2:$4,3,FALSE()),Extrato!$G:$G,'Cadastro e Histórico'!$A326))*BA163)))"),0.0)</f>
        <v>0</v>
      </c>
      <c r="BB326" s="448">
        <f>IFERROR(__xludf.DUMMYFUNCTION("ARRAYFORMULA(IF(OR($A326="""",$A326=0),0,IF(TODAY()&gt;EOMONTH(BB$278,0),HLOOKUP(""Close"",GOOGLEFINANCE($A326,""price"",EOMONTH(BB$278,0)),2,FALSE()),(SUMIFS(Extrato!$C:$C,Extrato!$A:$A,""&lt;=""&amp;HLOOKUP(BB$278,dds!$2:$4,3,FALSE()),Extrato!$B:$B,'Cadastro e Hi"&amp;"stórico'!$A326)-SUMIFS(Extrato!$H:$H,Extrato!$F:$F,""&lt;=""&amp;HLOOKUP(BB$278,dds!$2:$4,3,FALSE()),Extrato!$G:$G,'Cadastro e Histórico'!$A326))*BB163)))"),0.0)</f>
        <v>0</v>
      </c>
      <c r="BC326" s="448">
        <f>IFERROR(__xludf.DUMMYFUNCTION("ARRAYFORMULA(IF(OR($A326="""",$A326=0),0,IF(TODAY()&gt;EOMONTH(BC$278,0),HLOOKUP(""Close"",GOOGLEFINANCE($A326,""price"",EOMONTH(BC$278,0)),2,FALSE()),(SUMIFS(Extrato!$C:$C,Extrato!$A:$A,""&lt;=""&amp;HLOOKUP(BC$278,dds!$2:$4,3,FALSE()),Extrato!$B:$B,'Cadastro e Hi"&amp;"stórico'!$A326)-SUMIFS(Extrato!$H:$H,Extrato!$F:$F,""&lt;=""&amp;HLOOKUP(BC$278,dds!$2:$4,3,FALSE()),Extrato!$G:$G,'Cadastro e Histórico'!$A326))*BC163)))"),0.0)</f>
        <v>0</v>
      </c>
      <c r="BD326" s="448">
        <f>IFERROR(__xludf.DUMMYFUNCTION("ARRAYFORMULA(IF(OR($A326="""",$A326=0),0,IF(TODAY()&gt;EOMONTH(BD$278,0),HLOOKUP(""Close"",GOOGLEFINANCE($A326,""price"",EOMONTH(BD$278,0)),2,FALSE()),(SUMIFS(Extrato!$C:$C,Extrato!$A:$A,""&lt;=""&amp;HLOOKUP(BD$278,dds!$2:$4,3,FALSE()),Extrato!$B:$B,'Cadastro e Hi"&amp;"stórico'!$A326)-SUMIFS(Extrato!$H:$H,Extrato!$F:$F,""&lt;=""&amp;HLOOKUP(BD$278,dds!$2:$4,3,FALSE()),Extrato!$G:$G,'Cadastro e Histórico'!$A326))*BD163)))"),0.0)</f>
        <v>0</v>
      </c>
      <c r="BE326" s="448">
        <f>IFERROR(__xludf.DUMMYFUNCTION("ARRAYFORMULA(IF(OR($A326="""",$A326=0),0,IF(TODAY()&gt;EOMONTH(BE$278,0),HLOOKUP(""Close"",GOOGLEFINANCE($A326,""price"",EOMONTH(BE$278,0)),2,FALSE()),(SUMIFS(Extrato!$C:$C,Extrato!$A:$A,""&lt;=""&amp;HLOOKUP(BE$278,dds!$2:$4,3,FALSE()),Extrato!$B:$B,'Cadastro e Hi"&amp;"stórico'!$A326)-SUMIFS(Extrato!$H:$H,Extrato!$F:$F,""&lt;=""&amp;HLOOKUP(BE$278,dds!$2:$4,3,FALSE()),Extrato!$G:$G,'Cadastro e Histórico'!$A326))*BE163)))"),0.0)</f>
        <v>0</v>
      </c>
      <c r="BF326" s="448">
        <f>IFERROR(__xludf.DUMMYFUNCTION("ARRAYFORMULA(IF(OR($A326="""",$A326=0),0,IF(TODAY()&gt;EOMONTH(BF$278,0),HLOOKUP(""Close"",GOOGLEFINANCE($A326,""price"",EOMONTH(BF$278,0)),2,FALSE()),(SUMIFS(Extrato!$C:$C,Extrato!$A:$A,""&lt;=""&amp;HLOOKUP(BF$278,dds!$2:$4,3,FALSE()),Extrato!$B:$B,'Cadastro e Hi"&amp;"stórico'!$A326)-SUMIFS(Extrato!$H:$H,Extrato!$F:$F,""&lt;=""&amp;HLOOKUP(BF$278,dds!$2:$4,3,FALSE()),Extrato!$G:$G,'Cadastro e Histórico'!$A326))*BF163)))"),0.0)</f>
        <v>0</v>
      </c>
      <c r="BG326" s="448">
        <f>IFERROR(__xludf.DUMMYFUNCTION("ARRAYFORMULA(IF(OR($A326="""",$A326=0),0,IF(TODAY()&gt;EOMONTH(BG$278,0),HLOOKUP(""Close"",GOOGLEFINANCE($A326,""price"",EOMONTH(BG$278,0)),2,FALSE()),(SUMIFS(Extrato!$C:$C,Extrato!$A:$A,""&lt;=""&amp;HLOOKUP(BG$278,dds!$2:$4,3,FALSE()),Extrato!$B:$B,'Cadastro e Hi"&amp;"stórico'!$A326)-SUMIFS(Extrato!$H:$H,Extrato!$F:$F,""&lt;=""&amp;HLOOKUP(BG$278,dds!$2:$4,3,FALSE()),Extrato!$G:$G,'Cadastro e Histórico'!$A326))*BG163)))"),0.0)</f>
        <v>0</v>
      </c>
      <c r="BH326" s="448">
        <f>IFERROR(__xludf.DUMMYFUNCTION("ARRAYFORMULA(IF(OR($A326="""",$A326=0),0,IF(TODAY()&gt;EOMONTH(BH$278,0),HLOOKUP(""Close"",GOOGLEFINANCE($A326,""price"",EOMONTH(BH$278,0)),2,FALSE()),(SUMIFS(Extrato!$C:$C,Extrato!$A:$A,""&lt;=""&amp;HLOOKUP(BH$278,dds!$2:$4,3,FALSE()),Extrato!$B:$B,'Cadastro e Hi"&amp;"stórico'!$A326)-SUMIFS(Extrato!$H:$H,Extrato!$F:$F,""&lt;=""&amp;HLOOKUP(BH$278,dds!$2:$4,3,FALSE()),Extrato!$G:$G,'Cadastro e Histórico'!$A326))*BH163)))"),0.0)</f>
        <v>0</v>
      </c>
      <c r="BI326" s="448">
        <f>IFERROR(__xludf.DUMMYFUNCTION("ARRAYFORMULA(IF(OR($A326="""",$A326=0),0,IF(TODAY()&gt;EOMONTH(BI$278,0),HLOOKUP(""Close"",GOOGLEFINANCE($A326,""price"",EOMONTH(BI$278,0)),2,FALSE()),(SUMIFS(Extrato!$C:$C,Extrato!$A:$A,""&lt;=""&amp;HLOOKUP(BI$278,dds!$2:$4,3,FALSE()),Extrato!$B:$B,'Cadastro e Hi"&amp;"stórico'!$A326)-SUMIFS(Extrato!$H:$H,Extrato!$F:$F,""&lt;=""&amp;HLOOKUP(BI$278,dds!$2:$4,3,FALSE()),Extrato!$G:$G,'Cadastro e Histórico'!$A326))*BI163)))"),0.0)</f>
        <v>0</v>
      </c>
      <c r="BJ326" s="448">
        <f>IFERROR(__xludf.DUMMYFUNCTION("ARRAYFORMULA(IF(OR($A326="""",$A326=0),0,IF(TODAY()&gt;EOMONTH(BJ$278,0),HLOOKUP(""Close"",GOOGLEFINANCE($A326,""price"",EOMONTH(BJ$278,0)),2,FALSE()),(SUMIFS(Extrato!$C:$C,Extrato!$A:$A,""&lt;=""&amp;HLOOKUP(BJ$278,dds!$2:$4,3,FALSE()),Extrato!$B:$B,'Cadastro e Hi"&amp;"stórico'!$A326)-SUMIFS(Extrato!$H:$H,Extrato!$F:$F,""&lt;=""&amp;HLOOKUP(BJ$278,dds!$2:$4,3,FALSE()),Extrato!$G:$G,'Cadastro e Histórico'!$A326))*BJ163)))"),0.0)</f>
        <v>0</v>
      </c>
      <c r="BK326" s="448">
        <f>IFERROR(__xludf.DUMMYFUNCTION("ARRAYFORMULA(IF(OR($A326="""",$A326=0),0,IF(TODAY()&gt;EOMONTH(BK$278,0),HLOOKUP(""Close"",GOOGLEFINANCE($A326,""price"",EOMONTH(BK$278,0)),2,FALSE()),(SUMIFS(Extrato!$C:$C,Extrato!$A:$A,""&lt;=""&amp;HLOOKUP(BK$278,dds!$2:$4,3,FALSE()),Extrato!$B:$B,'Cadastro e Hi"&amp;"stórico'!$A326)-SUMIFS(Extrato!$H:$H,Extrato!$F:$F,""&lt;=""&amp;HLOOKUP(BK$278,dds!$2:$4,3,FALSE()),Extrato!$G:$G,'Cadastro e Histórico'!$A326))*BK163)))"),0.0)</f>
        <v>0</v>
      </c>
      <c r="BL326" s="448">
        <f>IFERROR(__xludf.DUMMYFUNCTION("ARRAYFORMULA(IF(OR($A326="""",$A326=0),0,IF(TODAY()&gt;EOMONTH(BL$278,0),HLOOKUP(""Close"",GOOGLEFINANCE($A326,""price"",EOMONTH(BL$278,0)),2,FALSE()),(SUMIFS(Extrato!$C:$C,Extrato!$A:$A,""&lt;=""&amp;HLOOKUP(BL$278,dds!$2:$4,3,FALSE()),Extrato!$B:$B,'Cadastro e Hi"&amp;"stórico'!$A326)-SUMIFS(Extrato!$H:$H,Extrato!$F:$F,""&lt;=""&amp;HLOOKUP(BL$278,dds!$2:$4,3,FALSE()),Extrato!$G:$G,'Cadastro e Histórico'!$A326))*BL163)))"),0.0)</f>
        <v>0</v>
      </c>
    </row>
    <row r="327" ht="14.25" customHeight="1">
      <c r="A327" s="450"/>
      <c r="B327" s="450"/>
      <c r="C327" s="440" t="str">
        <f t="shared" si="5"/>
        <v/>
      </c>
      <c r="D327" s="450"/>
      <c r="E327" s="448">
        <f>IFERROR(__xludf.DUMMYFUNCTION("ARRAYFORMULA(IF(OR($A327="""",$A327=0),0,IF(TODAY()&gt;EOMONTH(E$278,0),HLOOKUP(""Close"",GOOGLEFINANCE($A327,""price"",EOMONTH(E$278,0)),2,FALSE()),(SUMIFS(Extrato!$C:$C,Extrato!$A:$A,""&lt;=""&amp;HLOOKUP(E$278,dds!$2:$4,3,FALSE()),Extrato!$B:$B,'Cadastro e Histó"&amp;"rico'!$A327)-SUMIFS(Extrato!$H:$H,Extrato!$F:$F,""&lt;=""&amp;HLOOKUP(E$278,dds!$2:$4,3,FALSE()),Extrato!$G:$G,'Cadastro e Histórico'!$A327))*E164)))"),0.0)</f>
        <v>0</v>
      </c>
      <c r="F327" s="448">
        <f>IFERROR(__xludf.DUMMYFUNCTION("ARRAYFORMULA(IF(OR($A327="""",$A327=0),0,IF(TODAY()&gt;EOMONTH(F$278,0),HLOOKUP(""Close"",GOOGLEFINANCE($A327,""price"",EOMONTH(F$278,0)),2,FALSE()),(SUMIFS(Extrato!$C:$C,Extrato!$A:$A,""&lt;=""&amp;HLOOKUP(F$278,dds!$2:$4,3,FALSE()),Extrato!$B:$B,'Cadastro e Histó"&amp;"rico'!$A327)-SUMIFS(Extrato!$H:$H,Extrato!$F:$F,""&lt;=""&amp;HLOOKUP(F$278,dds!$2:$4,3,FALSE()),Extrato!$G:$G,'Cadastro e Histórico'!$A327))*F164)))"),0.0)</f>
        <v>0</v>
      </c>
      <c r="G327" s="448">
        <f>IFERROR(__xludf.DUMMYFUNCTION("ARRAYFORMULA(IF(OR($A327="""",$A327=0),0,IF(TODAY()&gt;EOMONTH(G$278,0),HLOOKUP(""Close"",GOOGLEFINANCE($A327,""price"",EOMONTH(G$278,0)),2,FALSE()),(SUMIFS(Extrato!$C:$C,Extrato!$A:$A,""&lt;=""&amp;HLOOKUP(G$278,dds!$2:$4,3,FALSE()),Extrato!$B:$B,'Cadastro e Histó"&amp;"rico'!$A327)-SUMIFS(Extrato!$H:$H,Extrato!$F:$F,""&lt;=""&amp;HLOOKUP(G$278,dds!$2:$4,3,FALSE()),Extrato!$G:$G,'Cadastro e Histórico'!$A327))*G164)))"),0.0)</f>
        <v>0</v>
      </c>
      <c r="H327" s="448">
        <f>IFERROR(__xludf.DUMMYFUNCTION("ARRAYFORMULA(IF(OR($A327="""",$A327=0),0,IF(TODAY()&gt;EOMONTH(H$278,0),HLOOKUP(""Close"",GOOGLEFINANCE($A327,""price"",EOMONTH(H$278,0)),2,FALSE()),(SUMIFS(Extrato!$C:$C,Extrato!$A:$A,""&lt;=""&amp;HLOOKUP(H$278,dds!$2:$4,3,FALSE()),Extrato!$B:$B,'Cadastro e Histó"&amp;"rico'!$A327)-SUMIFS(Extrato!$H:$H,Extrato!$F:$F,""&lt;=""&amp;HLOOKUP(H$278,dds!$2:$4,3,FALSE()),Extrato!$G:$G,'Cadastro e Histórico'!$A327))*H164)))"),0.0)</f>
        <v>0</v>
      </c>
      <c r="I327" s="448">
        <f>IFERROR(__xludf.DUMMYFUNCTION("ARRAYFORMULA(IF(OR($A327="""",$A327=0),0,IF(TODAY()&gt;EOMONTH(I$278,0),HLOOKUP(""Close"",GOOGLEFINANCE($A327,""price"",EOMONTH(I$278,0)),2,FALSE()),(SUMIFS(Extrato!$C:$C,Extrato!$A:$A,""&lt;=""&amp;HLOOKUP(I$278,dds!$2:$4,3,FALSE()),Extrato!$B:$B,'Cadastro e Histó"&amp;"rico'!$A327)-SUMIFS(Extrato!$H:$H,Extrato!$F:$F,""&lt;=""&amp;HLOOKUP(I$278,dds!$2:$4,3,FALSE()),Extrato!$G:$G,'Cadastro e Histórico'!$A327))*I164)))"),0.0)</f>
        <v>0</v>
      </c>
      <c r="J327" s="448">
        <f>IFERROR(__xludf.DUMMYFUNCTION("ARRAYFORMULA(IF(OR($A327="""",$A327=0),0,IF(TODAY()&gt;EOMONTH(J$278,0),HLOOKUP(""Close"",GOOGLEFINANCE($A327,""price"",EOMONTH(J$278,0)),2,FALSE()),(SUMIFS(Extrato!$C:$C,Extrato!$A:$A,""&lt;=""&amp;HLOOKUP(J$278,dds!$2:$4,3,FALSE()),Extrato!$B:$B,'Cadastro e Histó"&amp;"rico'!$A327)-SUMIFS(Extrato!$H:$H,Extrato!$F:$F,""&lt;=""&amp;HLOOKUP(J$278,dds!$2:$4,3,FALSE()),Extrato!$G:$G,'Cadastro e Histórico'!$A327))*J164)))"),0.0)</f>
        <v>0</v>
      </c>
      <c r="K327" s="448">
        <f>IFERROR(__xludf.DUMMYFUNCTION("ARRAYFORMULA(IF(OR($A327="""",$A327=0),0,IF(TODAY()&gt;EOMONTH(K$278,0),HLOOKUP(""Close"",GOOGLEFINANCE($A327,""price"",EOMONTH(K$278,0)),2,FALSE()),(SUMIFS(Extrato!$C:$C,Extrato!$A:$A,""&lt;=""&amp;HLOOKUP(K$278,dds!$2:$4,3,FALSE()),Extrato!$B:$B,'Cadastro e Histó"&amp;"rico'!$A327)-SUMIFS(Extrato!$H:$H,Extrato!$F:$F,""&lt;=""&amp;HLOOKUP(K$278,dds!$2:$4,3,FALSE()),Extrato!$G:$G,'Cadastro e Histórico'!$A327))*K164)))"),0.0)</f>
        <v>0</v>
      </c>
      <c r="L327" s="448">
        <f>IFERROR(__xludf.DUMMYFUNCTION("ARRAYFORMULA(IF(OR($A327="""",$A327=0),0,IF(TODAY()&gt;EOMONTH(L$278,0),HLOOKUP(""Close"",GOOGLEFINANCE($A327,""price"",EOMONTH(L$278,0)),2,FALSE()),(SUMIFS(Extrato!$C:$C,Extrato!$A:$A,""&lt;=""&amp;HLOOKUP(L$278,dds!$2:$4,3,FALSE()),Extrato!$B:$B,'Cadastro e Histó"&amp;"rico'!$A327)-SUMIFS(Extrato!$H:$H,Extrato!$F:$F,""&lt;=""&amp;HLOOKUP(L$278,dds!$2:$4,3,FALSE()),Extrato!$G:$G,'Cadastro e Histórico'!$A327))*L164)))"),0.0)</f>
        <v>0</v>
      </c>
      <c r="M327" s="448">
        <f>IFERROR(__xludf.DUMMYFUNCTION("ARRAYFORMULA(IF(OR($A327="""",$A327=0),0,IF(TODAY()&gt;EOMONTH(M$278,0),HLOOKUP(""Close"",GOOGLEFINANCE($A327,""price"",EOMONTH(M$278,0)),2,FALSE()),(SUMIFS(Extrato!$C:$C,Extrato!$A:$A,""&lt;=""&amp;HLOOKUP(M$278,dds!$2:$4,3,FALSE()),Extrato!$B:$B,'Cadastro e Histó"&amp;"rico'!$A327)-SUMIFS(Extrato!$H:$H,Extrato!$F:$F,""&lt;=""&amp;HLOOKUP(M$278,dds!$2:$4,3,FALSE()),Extrato!$G:$G,'Cadastro e Histórico'!$A327))*M164)))"),0.0)</f>
        <v>0</v>
      </c>
      <c r="N327" s="448">
        <f>IFERROR(__xludf.DUMMYFUNCTION("ARRAYFORMULA(IF(OR($A327="""",$A327=0),0,IF(TODAY()&gt;EOMONTH(N$278,0),HLOOKUP(""Close"",GOOGLEFINANCE($A327,""price"",EOMONTH(N$278,0)),2,FALSE()),(SUMIFS(Extrato!$C:$C,Extrato!$A:$A,""&lt;=""&amp;HLOOKUP(N$278,dds!$2:$4,3,FALSE()),Extrato!$B:$B,'Cadastro e Histó"&amp;"rico'!$A327)-SUMIFS(Extrato!$H:$H,Extrato!$F:$F,""&lt;=""&amp;HLOOKUP(N$278,dds!$2:$4,3,FALSE()),Extrato!$G:$G,'Cadastro e Histórico'!$A327))*N164)))"),0.0)</f>
        <v>0</v>
      </c>
      <c r="O327" s="448">
        <f>IFERROR(__xludf.DUMMYFUNCTION("ARRAYFORMULA(IF(OR($A327="""",$A327=0),0,IF(TODAY()&gt;EOMONTH(O$278,0),HLOOKUP(""Close"",GOOGLEFINANCE($A327,""price"",EOMONTH(O$278,0)),2,FALSE()),(SUMIFS(Extrato!$C:$C,Extrato!$A:$A,""&lt;=""&amp;HLOOKUP(O$278,dds!$2:$4,3,FALSE()),Extrato!$B:$B,'Cadastro e Histó"&amp;"rico'!$A327)-SUMIFS(Extrato!$H:$H,Extrato!$F:$F,""&lt;=""&amp;HLOOKUP(O$278,dds!$2:$4,3,FALSE()),Extrato!$G:$G,'Cadastro e Histórico'!$A327))*O164)))"),0.0)</f>
        <v>0</v>
      </c>
      <c r="P327" s="448">
        <f>IFERROR(__xludf.DUMMYFUNCTION("ARRAYFORMULA(IF(OR($A327="""",$A327=0),0,IF(TODAY()&gt;EOMONTH(P$278,0),HLOOKUP(""Close"",GOOGLEFINANCE($A327,""price"",EOMONTH(P$278,0)),2,FALSE()),(SUMIFS(Extrato!$C:$C,Extrato!$A:$A,""&lt;=""&amp;HLOOKUP(P$278,dds!$2:$4,3,FALSE()),Extrato!$B:$B,'Cadastro e Histó"&amp;"rico'!$A327)-SUMIFS(Extrato!$H:$H,Extrato!$F:$F,""&lt;=""&amp;HLOOKUP(P$278,dds!$2:$4,3,FALSE()),Extrato!$G:$G,'Cadastro e Histórico'!$A327))*P164)))"),0.0)</f>
        <v>0</v>
      </c>
      <c r="Q327" s="448">
        <f>IFERROR(__xludf.DUMMYFUNCTION("ARRAYFORMULA(IF(OR($A327="""",$A327=0),0,IF(TODAY()&gt;EOMONTH(Q$278,0),HLOOKUP(""Close"",GOOGLEFINANCE($A327,""price"",EOMONTH(Q$278,0)),2,FALSE()),(SUMIFS(Extrato!$C:$C,Extrato!$A:$A,""&lt;=""&amp;HLOOKUP(Q$278,dds!$2:$4,3,FALSE()),Extrato!$B:$B,'Cadastro e Histó"&amp;"rico'!$A327)-SUMIFS(Extrato!$H:$H,Extrato!$F:$F,""&lt;=""&amp;HLOOKUP(Q$278,dds!$2:$4,3,FALSE()),Extrato!$G:$G,'Cadastro e Histórico'!$A327))*Q164)))"),0.0)</f>
        <v>0</v>
      </c>
      <c r="R327" s="448">
        <f>IFERROR(__xludf.DUMMYFUNCTION("ARRAYFORMULA(IF(OR($A327="""",$A327=0),0,IF(TODAY()&gt;EOMONTH(R$278,0),HLOOKUP(""Close"",GOOGLEFINANCE($A327,""price"",EOMONTH(R$278,0)),2,FALSE()),(SUMIFS(Extrato!$C:$C,Extrato!$A:$A,""&lt;=""&amp;HLOOKUP(R$278,dds!$2:$4,3,FALSE()),Extrato!$B:$B,'Cadastro e Histó"&amp;"rico'!$A327)-SUMIFS(Extrato!$H:$H,Extrato!$F:$F,""&lt;=""&amp;HLOOKUP(R$278,dds!$2:$4,3,FALSE()),Extrato!$G:$G,'Cadastro e Histórico'!$A327))*R164)))"),0.0)</f>
        <v>0</v>
      </c>
      <c r="S327" s="448">
        <f>IFERROR(__xludf.DUMMYFUNCTION("ARRAYFORMULA(IF(OR($A327="""",$A327=0),0,IF(TODAY()&gt;EOMONTH(S$278,0),HLOOKUP(""Close"",GOOGLEFINANCE($A327,""price"",EOMONTH(S$278,0)),2,FALSE()),(SUMIFS(Extrato!$C:$C,Extrato!$A:$A,""&lt;=""&amp;HLOOKUP(S$278,dds!$2:$4,3,FALSE()),Extrato!$B:$B,'Cadastro e Histó"&amp;"rico'!$A327)-SUMIFS(Extrato!$H:$H,Extrato!$F:$F,""&lt;=""&amp;HLOOKUP(S$278,dds!$2:$4,3,FALSE()),Extrato!$G:$G,'Cadastro e Histórico'!$A327))*S164)))"),0.0)</f>
        <v>0</v>
      </c>
      <c r="T327" s="448">
        <f>IFERROR(__xludf.DUMMYFUNCTION("ARRAYFORMULA(IF(OR($A327="""",$A327=0),0,IF(TODAY()&gt;EOMONTH(T$278,0),HLOOKUP(""Close"",GOOGLEFINANCE($A327,""price"",EOMONTH(T$278,0)),2,FALSE()),(SUMIFS(Extrato!$C:$C,Extrato!$A:$A,""&lt;=""&amp;HLOOKUP(T$278,dds!$2:$4,3,FALSE()),Extrato!$B:$B,'Cadastro e Histó"&amp;"rico'!$A327)-SUMIFS(Extrato!$H:$H,Extrato!$F:$F,""&lt;=""&amp;HLOOKUP(T$278,dds!$2:$4,3,FALSE()),Extrato!$G:$G,'Cadastro e Histórico'!$A327))*T164)))"),0.0)</f>
        <v>0</v>
      </c>
      <c r="U327" s="448">
        <f>IFERROR(__xludf.DUMMYFUNCTION("ARRAYFORMULA(IF(OR($A327="""",$A327=0),0,IF(TODAY()&gt;EOMONTH(U$278,0),HLOOKUP(""Close"",GOOGLEFINANCE($A327,""price"",EOMONTH(U$278,0)),2,FALSE()),(SUMIFS(Extrato!$C:$C,Extrato!$A:$A,""&lt;=""&amp;HLOOKUP(U$278,dds!$2:$4,3,FALSE()),Extrato!$B:$B,'Cadastro e Histó"&amp;"rico'!$A327)-SUMIFS(Extrato!$H:$H,Extrato!$F:$F,""&lt;=""&amp;HLOOKUP(U$278,dds!$2:$4,3,FALSE()),Extrato!$G:$G,'Cadastro e Histórico'!$A327))*U164)))"),0.0)</f>
        <v>0</v>
      </c>
      <c r="V327" s="448">
        <f>IFERROR(__xludf.DUMMYFUNCTION("ARRAYFORMULA(IF(OR($A327="""",$A327=0),0,IF(TODAY()&gt;EOMONTH(V$278,0),HLOOKUP(""Close"",GOOGLEFINANCE($A327,""price"",EOMONTH(V$278,0)),2,FALSE()),(SUMIFS(Extrato!$C:$C,Extrato!$A:$A,""&lt;=""&amp;HLOOKUP(V$278,dds!$2:$4,3,FALSE()),Extrato!$B:$B,'Cadastro e Histó"&amp;"rico'!$A327)-SUMIFS(Extrato!$H:$H,Extrato!$F:$F,""&lt;=""&amp;HLOOKUP(V$278,dds!$2:$4,3,FALSE()),Extrato!$G:$G,'Cadastro e Histórico'!$A327))*V164)))"),0.0)</f>
        <v>0</v>
      </c>
      <c r="W327" s="448">
        <f>IFERROR(__xludf.DUMMYFUNCTION("ARRAYFORMULA(IF(OR($A327="""",$A327=0),0,IF(TODAY()&gt;EOMONTH(W$278,0),HLOOKUP(""Close"",GOOGLEFINANCE($A327,""price"",EOMONTH(W$278,0)),2,FALSE()),(SUMIFS(Extrato!$C:$C,Extrato!$A:$A,""&lt;=""&amp;HLOOKUP(W$278,dds!$2:$4,3,FALSE()),Extrato!$B:$B,'Cadastro e Histó"&amp;"rico'!$A327)-SUMIFS(Extrato!$H:$H,Extrato!$F:$F,""&lt;=""&amp;HLOOKUP(W$278,dds!$2:$4,3,FALSE()),Extrato!$G:$G,'Cadastro e Histórico'!$A327))*W164)))"),0.0)</f>
        <v>0</v>
      </c>
      <c r="X327" s="448">
        <f>IFERROR(__xludf.DUMMYFUNCTION("ARRAYFORMULA(IF(OR($A327="""",$A327=0),0,IF(TODAY()&gt;EOMONTH(X$278,0),HLOOKUP(""Close"",GOOGLEFINANCE($A327,""price"",EOMONTH(X$278,0)),2,FALSE()),(SUMIFS(Extrato!$C:$C,Extrato!$A:$A,""&lt;=""&amp;HLOOKUP(X$278,dds!$2:$4,3,FALSE()),Extrato!$B:$B,'Cadastro e Histó"&amp;"rico'!$A327)-SUMIFS(Extrato!$H:$H,Extrato!$F:$F,""&lt;=""&amp;HLOOKUP(X$278,dds!$2:$4,3,FALSE()),Extrato!$G:$G,'Cadastro e Histórico'!$A327))*X164)))"),0.0)</f>
        <v>0</v>
      </c>
      <c r="Y327" s="448">
        <f>IFERROR(__xludf.DUMMYFUNCTION("ARRAYFORMULA(IF(OR($A327="""",$A327=0),0,IF(TODAY()&gt;EOMONTH(Y$278,0),HLOOKUP(""Close"",GOOGLEFINANCE($A327,""price"",EOMONTH(Y$278,0)),2,FALSE()),(SUMIFS(Extrato!$C:$C,Extrato!$A:$A,""&lt;=""&amp;HLOOKUP(Y$278,dds!$2:$4,3,FALSE()),Extrato!$B:$B,'Cadastro e Histó"&amp;"rico'!$A327)-SUMIFS(Extrato!$H:$H,Extrato!$F:$F,""&lt;=""&amp;HLOOKUP(Y$278,dds!$2:$4,3,FALSE()),Extrato!$G:$G,'Cadastro e Histórico'!$A327))*Y164)))"),0.0)</f>
        <v>0</v>
      </c>
      <c r="Z327" s="448">
        <f>IFERROR(__xludf.DUMMYFUNCTION("ARRAYFORMULA(IF(OR($A327="""",$A327=0),0,IF(TODAY()&gt;EOMONTH(Z$278,0),HLOOKUP(""Close"",GOOGLEFINANCE($A327,""price"",EOMONTH(Z$278,0)),2,FALSE()),(SUMIFS(Extrato!$C:$C,Extrato!$A:$A,""&lt;=""&amp;HLOOKUP(Z$278,dds!$2:$4,3,FALSE()),Extrato!$B:$B,'Cadastro e Histó"&amp;"rico'!$A327)-SUMIFS(Extrato!$H:$H,Extrato!$F:$F,""&lt;=""&amp;HLOOKUP(Z$278,dds!$2:$4,3,FALSE()),Extrato!$G:$G,'Cadastro e Histórico'!$A327))*Z164)))"),0.0)</f>
        <v>0</v>
      </c>
      <c r="AA327" s="448">
        <f>IFERROR(__xludf.DUMMYFUNCTION("ARRAYFORMULA(IF(OR($A327="""",$A327=0),0,IF(TODAY()&gt;EOMONTH(AA$278,0),HLOOKUP(""Close"",GOOGLEFINANCE($A327,""price"",EOMONTH(AA$278,0)),2,FALSE()),(SUMIFS(Extrato!$C:$C,Extrato!$A:$A,""&lt;=""&amp;HLOOKUP(AA$278,dds!$2:$4,3,FALSE()),Extrato!$B:$B,'Cadastro e Hi"&amp;"stórico'!$A327)-SUMIFS(Extrato!$H:$H,Extrato!$F:$F,""&lt;=""&amp;HLOOKUP(AA$278,dds!$2:$4,3,FALSE()),Extrato!$G:$G,'Cadastro e Histórico'!$A327))*AA164)))"),0.0)</f>
        <v>0</v>
      </c>
      <c r="AB327" s="448">
        <f>IFERROR(__xludf.DUMMYFUNCTION("ARRAYFORMULA(IF(OR($A327="""",$A327=0),0,IF(TODAY()&gt;EOMONTH(AB$278,0),HLOOKUP(""Close"",GOOGLEFINANCE($A327,""price"",EOMONTH(AB$278,0)),2,FALSE()),(SUMIFS(Extrato!$C:$C,Extrato!$A:$A,""&lt;=""&amp;HLOOKUP(AB$278,dds!$2:$4,3,FALSE()),Extrato!$B:$B,'Cadastro e Hi"&amp;"stórico'!$A327)-SUMIFS(Extrato!$H:$H,Extrato!$F:$F,""&lt;=""&amp;HLOOKUP(AB$278,dds!$2:$4,3,FALSE()),Extrato!$G:$G,'Cadastro e Histórico'!$A327))*AB164)))"),0.0)</f>
        <v>0</v>
      </c>
      <c r="AC327" s="448">
        <f>IFERROR(__xludf.DUMMYFUNCTION("ARRAYFORMULA(IF(OR($A327="""",$A327=0),0,IF(TODAY()&gt;EOMONTH(AC$278,0),HLOOKUP(""Close"",GOOGLEFINANCE($A327,""price"",EOMONTH(AC$278,0)),2,FALSE()),(SUMIFS(Extrato!$C:$C,Extrato!$A:$A,""&lt;=""&amp;HLOOKUP(AC$278,dds!$2:$4,3,FALSE()),Extrato!$B:$B,'Cadastro e Hi"&amp;"stórico'!$A327)-SUMIFS(Extrato!$H:$H,Extrato!$F:$F,""&lt;=""&amp;HLOOKUP(AC$278,dds!$2:$4,3,FALSE()),Extrato!$G:$G,'Cadastro e Histórico'!$A327))*AC164)))"),0.0)</f>
        <v>0</v>
      </c>
      <c r="AD327" s="448">
        <f>IFERROR(__xludf.DUMMYFUNCTION("ARRAYFORMULA(IF(OR($A327="""",$A327=0),0,IF(TODAY()&gt;EOMONTH(AD$278,0),HLOOKUP(""Close"",GOOGLEFINANCE($A327,""price"",EOMONTH(AD$278,0)),2,FALSE()),(SUMIFS(Extrato!$C:$C,Extrato!$A:$A,""&lt;=""&amp;HLOOKUP(AD$278,dds!$2:$4,3,FALSE()),Extrato!$B:$B,'Cadastro e Hi"&amp;"stórico'!$A327)-SUMIFS(Extrato!$H:$H,Extrato!$F:$F,""&lt;=""&amp;HLOOKUP(AD$278,dds!$2:$4,3,FALSE()),Extrato!$G:$G,'Cadastro e Histórico'!$A327))*AD164)))"),0.0)</f>
        <v>0</v>
      </c>
      <c r="AE327" s="448">
        <f>IFERROR(__xludf.DUMMYFUNCTION("ARRAYFORMULA(IF(OR($A327="""",$A327=0),0,IF(TODAY()&gt;EOMONTH(AE$278,0),HLOOKUP(""Close"",GOOGLEFINANCE($A327,""price"",EOMONTH(AE$278,0)),2,FALSE()),(SUMIFS(Extrato!$C:$C,Extrato!$A:$A,""&lt;=""&amp;HLOOKUP(AE$278,dds!$2:$4,3,FALSE()),Extrato!$B:$B,'Cadastro e Hi"&amp;"stórico'!$A327)-SUMIFS(Extrato!$H:$H,Extrato!$F:$F,""&lt;=""&amp;HLOOKUP(AE$278,dds!$2:$4,3,FALSE()),Extrato!$G:$G,'Cadastro e Histórico'!$A327))*AE164)))"),0.0)</f>
        <v>0</v>
      </c>
      <c r="AF327" s="448">
        <f>IFERROR(__xludf.DUMMYFUNCTION("ARRAYFORMULA(IF(OR($A327="""",$A327=0),0,IF(TODAY()&gt;EOMONTH(AF$278,0),HLOOKUP(""Close"",GOOGLEFINANCE($A327,""price"",EOMONTH(AF$278,0)),2,FALSE()),(SUMIFS(Extrato!$C:$C,Extrato!$A:$A,""&lt;=""&amp;HLOOKUP(AF$278,dds!$2:$4,3,FALSE()),Extrato!$B:$B,'Cadastro e Hi"&amp;"stórico'!$A327)-SUMIFS(Extrato!$H:$H,Extrato!$F:$F,""&lt;=""&amp;HLOOKUP(AF$278,dds!$2:$4,3,FALSE()),Extrato!$G:$G,'Cadastro e Histórico'!$A327))*AF164)))"),0.0)</f>
        <v>0</v>
      </c>
      <c r="AG327" s="448">
        <f>IFERROR(__xludf.DUMMYFUNCTION("ARRAYFORMULA(IF(OR($A327="""",$A327=0),0,IF(TODAY()&gt;EOMONTH(AG$278,0),HLOOKUP(""Close"",GOOGLEFINANCE($A327,""price"",EOMONTH(AG$278,0)),2,FALSE()),(SUMIFS(Extrato!$C:$C,Extrato!$A:$A,""&lt;=""&amp;HLOOKUP(AG$278,dds!$2:$4,3,FALSE()),Extrato!$B:$B,'Cadastro e Hi"&amp;"stórico'!$A327)-SUMIFS(Extrato!$H:$H,Extrato!$F:$F,""&lt;=""&amp;HLOOKUP(AG$278,dds!$2:$4,3,FALSE()),Extrato!$G:$G,'Cadastro e Histórico'!$A327))*AG164)))"),0.0)</f>
        <v>0</v>
      </c>
      <c r="AH327" s="448">
        <f>IFERROR(__xludf.DUMMYFUNCTION("ARRAYFORMULA(IF(OR($A327="""",$A327=0),0,IF(TODAY()&gt;EOMONTH(AH$278,0),HLOOKUP(""Close"",GOOGLEFINANCE($A327,""price"",EOMONTH(AH$278,0)),2,FALSE()),(SUMIFS(Extrato!$C:$C,Extrato!$A:$A,""&lt;=""&amp;HLOOKUP(AH$278,dds!$2:$4,3,FALSE()),Extrato!$B:$B,'Cadastro e Hi"&amp;"stórico'!$A327)-SUMIFS(Extrato!$H:$H,Extrato!$F:$F,""&lt;=""&amp;HLOOKUP(AH$278,dds!$2:$4,3,FALSE()),Extrato!$G:$G,'Cadastro e Histórico'!$A327))*AH164)))"),0.0)</f>
        <v>0</v>
      </c>
      <c r="AI327" s="448">
        <f>IFERROR(__xludf.DUMMYFUNCTION("ARRAYFORMULA(IF(OR($A327="""",$A327=0),0,IF(TODAY()&gt;EOMONTH(AI$278,0),HLOOKUP(""Close"",GOOGLEFINANCE($A327,""price"",EOMONTH(AI$278,0)),2,FALSE()),(SUMIFS(Extrato!$C:$C,Extrato!$A:$A,""&lt;=""&amp;HLOOKUP(AI$278,dds!$2:$4,3,FALSE()),Extrato!$B:$B,'Cadastro e Hi"&amp;"stórico'!$A327)-SUMIFS(Extrato!$H:$H,Extrato!$F:$F,""&lt;=""&amp;HLOOKUP(AI$278,dds!$2:$4,3,FALSE()),Extrato!$G:$G,'Cadastro e Histórico'!$A327))*AI164)))"),0.0)</f>
        <v>0</v>
      </c>
      <c r="AJ327" s="448">
        <f>IFERROR(__xludf.DUMMYFUNCTION("ARRAYFORMULA(IF(OR($A327="""",$A327=0),0,IF(TODAY()&gt;EOMONTH(AJ$278,0),HLOOKUP(""Close"",GOOGLEFINANCE($A327,""price"",EOMONTH(AJ$278,0)),2,FALSE()),(SUMIFS(Extrato!$C:$C,Extrato!$A:$A,""&lt;=""&amp;HLOOKUP(AJ$278,dds!$2:$4,3,FALSE()),Extrato!$B:$B,'Cadastro e Hi"&amp;"stórico'!$A327)-SUMIFS(Extrato!$H:$H,Extrato!$F:$F,""&lt;=""&amp;HLOOKUP(AJ$278,dds!$2:$4,3,FALSE()),Extrato!$G:$G,'Cadastro e Histórico'!$A327))*AJ164)))"),0.0)</f>
        <v>0</v>
      </c>
      <c r="AK327" s="448">
        <f>IFERROR(__xludf.DUMMYFUNCTION("ARRAYFORMULA(IF(OR($A327="""",$A327=0),0,IF(TODAY()&gt;EOMONTH(AK$278,0),HLOOKUP(""Close"",GOOGLEFINANCE($A327,""price"",EOMONTH(AK$278,0)),2,FALSE()),(SUMIFS(Extrato!$C:$C,Extrato!$A:$A,""&lt;=""&amp;HLOOKUP(AK$278,dds!$2:$4,3,FALSE()),Extrato!$B:$B,'Cadastro e Hi"&amp;"stórico'!$A327)-SUMIFS(Extrato!$H:$H,Extrato!$F:$F,""&lt;=""&amp;HLOOKUP(AK$278,dds!$2:$4,3,FALSE()),Extrato!$G:$G,'Cadastro e Histórico'!$A327))*AK164)))"),0.0)</f>
        <v>0</v>
      </c>
      <c r="AL327" s="448">
        <f>IFERROR(__xludf.DUMMYFUNCTION("ARRAYFORMULA(IF(OR($A327="""",$A327=0),0,IF(TODAY()&gt;EOMONTH(AL$278,0),HLOOKUP(""Close"",GOOGLEFINANCE($A327,""price"",EOMONTH(AL$278,0)),2,FALSE()),(SUMIFS(Extrato!$C:$C,Extrato!$A:$A,""&lt;=""&amp;HLOOKUP(AL$278,dds!$2:$4,3,FALSE()),Extrato!$B:$B,'Cadastro e Hi"&amp;"stórico'!$A327)-SUMIFS(Extrato!$H:$H,Extrato!$F:$F,""&lt;=""&amp;HLOOKUP(AL$278,dds!$2:$4,3,FALSE()),Extrato!$G:$G,'Cadastro e Histórico'!$A327))*AL164)))"),0.0)</f>
        <v>0</v>
      </c>
      <c r="AM327" s="448">
        <f>IFERROR(__xludf.DUMMYFUNCTION("ARRAYFORMULA(IF(OR($A327="""",$A327=0),0,IF(TODAY()&gt;EOMONTH(AM$278,0),HLOOKUP(""Close"",GOOGLEFINANCE($A327,""price"",EOMONTH(AM$278,0)),2,FALSE()),(SUMIFS(Extrato!$C:$C,Extrato!$A:$A,""&lt;=""&amp;HLOOKUP(AM$278,dds!$2:$4,3,FALSE()),Extrato!$B:$B,'Cadastro e Hi"&amp;"stórico'!$A327)-SUMIFS(Extrato!$H:$H,Extrato!$F:$F,""&lt;=""&amp;HLOOKUP(AM$278,dds!$2:$4,3,FALSE()),Extrato!$G:$G,'Cadastro e Histórico'!$A327))*AM164)))"),0.0)</f>
        <v>0</v>
      </c>
      <c r="AN327" s="448">
        <f>IFERROR(__xludf.DUMMYFUNCTION("ARRAYFORMULA(IF(OR($A327="""",$A327=0),0,IF(TODAY()&gt;EOMONTH(AN$278,0),HLOOKUP(""Close"",GOOGLEFINANCE($A327,""price"",EOMONTH(AN$278,0)),2,FALSE()),(SUMIFS(Extrato!$C:$C,Extrato!$A:$A,""&lt;=""&amp;HLOOKUP(AN$278,dds!$2:$4,3,FALSE()),Extrato!$B:$B,'Cadastro e Hi"&amp;"stórico'!$A327)-SUMIFS(Extrato!$H:$H,Extrato!$F:$F,""&lt;=""&amp;HLOOKUP(AN$278,dds!$2:$4,3,FALSE()),Extrato!$G:$G,'Cadastro e Histórico'!$A327))*AN164)))"),0.0)</f>
        <v>0</v>
      </c>
      <c r="AO327" s="448">
        <f>IFERROR(__xludf.DUMMYFUNCTION("ARRAYFORMULA(IF(OR($A327="""",$A327=0),0,IF(TODAY()&gt;EOMONTH(AO$278,0),HLOOKUP(""Close"",GOOGLEFINANCE($A327,""price"",EOMONTH(AO$278,0)),2,FALSE()),(SUMIFS(Extrato!$C:$C,Extrato!$A:$A,""&lt;=""&amp;HLOOKUP(AO$278,dds!$2:$4,3,FALSE()),Extrato!$B:$B,'Cadastro e Hi"&amp;"stórico'!$A327)-SUMIFS(Extrato!$H:$H,Extrato!$F:$F,""&lt;=""&amp;HLOOKUP(AO$278,dds!$2:$4,3,FALSE()),Extrato!$G:$G,'Cadastro e Histórico'!$A327))*AO164)))"),0.0)</f>
        <v>0</v>
      </c>
      <c r="AP327" s="448">
        <f>IFERROR(__xludf.DUMMYFUNCTION("ARRAYFORMULA(IF(OR($A327="""",$A327=0),0,IF(TODAY()&gt;EOMONTH(AP$278,0),HLOOKUP(""Close"",GOOGLEFINANCE($A327,""price"",EOMONTH(AP$278,0)),2,FALSE()),(SUMIFS(Extrato!$C:$C,Extrato!$A:$A,""&lt;=""&amp;HLOOKUP(AP$278,dds!$2:$4,3,FALSE()),Extrato!$B:$B,'Cadastro e Hi"&amp;"stórico'!$A327)-SUMIFS(Extrato!$H:$H,Extrato!$F:$F,""&lt;=""&amp;HLOOKUP(AP$278,dds!$2:$4,3,FALSE()),Extrato!$G:$G,'Cadastro e Histórico'!$A327))*AP164)))"),0.0)</f>
        <v>0</v>
      </c>
      <c r="AQ327" s="448">
        <f>IFERROR(__xludf.DUMMYFUNCTION("ARRAYFORMULA(IF(OR($A327="""",$A327=0),0,IF(TODAY()&gt;EOMONTH(AQ$278,0),HLOOKUP(""Close"",GOOGLEFINANCE($A327,""price"",EOMONTH(AQ$278,0)),2,FALSE()),(SUMIFS(Extrato!$C:$C,Extrato!$A:$A,""&lt;=""&amp;HLOOKUP(AQ$278,dds!$2:$4,3,FALSE()),Extrato!$B:$B,'Cadastro e Hi"&amp;"stórico'!$A327)-SUMIFS(Extrato!$H:$H,Extrato!$F:$F,""&lt;=""&amp;HLOOKUP(AQ$278,dds!$2:$4,3,FALSE()),Extrato!$G:$G,'Cadastro e Histórico'!$A327))*AQ164)))"),0.0)</f>
        <v>0</v>
      </c>
      <c r="AR327" s="448">
        <f>IFERROR(__xludf.DUMMYFUNCTION("ARRAYFORMULA(IF(OR($A327="""",$A327=0),0,IF(TODAY()&gt;EOMONTH(AR$278,0),HLOOKUP(""Close"",GOOGLEFINANCE($A327,""price"",EOMONTH(AR$278,0)),2,FALSE()),(SUMIFS(Extrato!$C:$C,Extrato!$A:$A,""&lt;=""&amp;HLOOKUP(AR$278,dds!$2:$4,3,FALSE()),Extrato!$B:$B,'Cadastro e Hi"&amp;"stórico'!$A327)-SUMIFS(Extrato!$H:$H,Extrato!$F:$F,""&lt;=""&amp;HLOOKUP(AR$278,dds!$2:$4,3,FALSE()),Extrato!$G:$G,'Cadastro e Histórico'!$A327))*AR164)))"),0.0)</f>
        <v>0</v>
      </c>
      <c r="AS327" s="448">
        <f>IFERROR(__xludf.DUMMYFUNCTION("ARRAYFORMULA(IF(OR($A327="""",$A327=0),0,IF(TODAY()&gt;EOMONTH(AS$278,0),HLOOKUP(""Close"",GOOGLEFINANCE($A327,""price"",EOMONTH(AS$278,0)),2,FALSE()),(SUMIFS(Extrato!$C:$C,Extrato!$A:$A,""&lt;=""&amp;HLOOKUP(AS$278,dds!$2:$4,3,FALSE()),Extrato!$B:$B,'Cadastro e Hi"&amp;"stórico'!$A327)-SUMIFS(Extrato!$H:$H,Extrato!$F:$F,""&lt;=""&amp;HLOOKUP(AS$278,dds!$2:$4,3,FALSE()),Extrato!$G:$G,'Cadastro e Histórico'!$A327))*AS164)))"),0.0)</f>
        <v>0</v>
      </c>
      <c r="AT327" s="448">
        <f>IFERROR(__xludf.DUMMYFUNCTION("ARRAYFORMULA(IF(OR($A327="""",$A327=0),0,IF(TODAY()&gt;EOMONTH(AT$278,0),HLOOKUP(""Close"",GOOGLEFINANCE($A327,""price"",EOMONTH(AT$278,0)),2,FALSE()),(SUMIFS(Extrato!$C:$C,Extrato!$A:$A,""&lt;=""&amp;HLOOKUP(AT$278,dds!$2:$4,3,FALSE()),Extrato!$B:$B,'Cadastro e Hi"&amp;"stórico'!$A327)-SUMIFS(Extrato!$H:$H,Extrato!$F:$F,""&lt;=""&amp;HLOOKUP(AT$278,dds!$2:$4,3,FALSE()),Extrato!$G:$G,'Cadastro e Histórico'!$A327))*AT164)))"),0.0)</f>
        <v>0</v>
      </c>
      <c r="AU327" s="448">
        <f>IFERROR(__xludf.DUMMYFUNCTION("ARRAYFORMULA(IF(OR($A327="""",$A327=0),0,IF(TODAY()&gt;EOMONTH(AU$278,0),HLOOKUP(""Close"",GOOGLEFINANCE($A327,""price"",EOMONTH(AU$278,0)),2,FALSE()),(SUMIFS(Extrato!$C:$C,Extrato!$A:$A,""&lt;=""&amp;HLOOKUP(AU$278,dds!$2:$4,3,FALSE()),Extrato!$B:$B,'Cadastro e Hi"&amp;"stórico'!$A327)-SUMIFS(Extrato!$H:$H,Extrato!$F:$F,""&lt;=""&amp;HLOOKUP(AU$278,dds!$2:$4,3,FALSE()),Extrato!$G:$G,'Cadastro e Histórico'!$A327))*AU164)))"),0.0)</f>
        <v>0</v>
      </c>
      <c r="AV327" s="448">
        <f>IFERROR(__xludf.DUMMYFUNCTION("ARRAYFORMULA(IF(OR($A327="""",$A327=0),0,IF(TODAY()&gt;EOMONTH(AV$278,0),HLOOKUP(""Close"",GOOGLEFINANCE($A327,""price"",EOMONTH(AV$278,0)),2,FALSE()),(SUMIFS(Extrato!$C:$C,Extrato!$A:$A,""&lt;=""&amp;HLOOKUP(AV$278,dds!$2:$4,3,FALSE()),Extrato!$B:$B,'Cadastro e Hi"&amp;"stórico'!$A327)-SUMIFS(Extrato!$H:$H,Extrato!$F:$F,""&lt;=""&amp;HLOOKUP(AV$278,dds!$2:$4,3,FALSE()),Extrato!$G:$G,'Cadastro e Histórico'!$A327))*AV164)))"),0.0)</f>
        <v>0</v>
      </c>
      <c r="AW327" s="448">
        <f>IFERROR(__xludf.DUMMYFUNCTION("ARRAYFORMULA(IF(OR($A327="""",$A327=0),0,IF(TODAY()&gt;EOMONTH(AW$278,0),HLOOKUP(""Close"",GOOGLEFINANCE($A327,""price"",EOMONTH(AW$278,0)),2,FALSE()),(SUMIFS(Extrato!$C:$C,Extrato!$A:$A,""&lt;=""&amp;HLOOKUP(AW$278,dds!$2:$4,3,FALSE()),Extrato!$B:$B,'Cadastro e Hi"&amp;"stórico'!$A327)-SUMIFS(Extrato!$H:$H,Extrato!$F:$F,""&lt;=""&amp;HLOOKUP(AW$278,dds!$2:$4,3,FALSE()),Extrato!$G:$G,'Cadastro e Histórico'!$A327))*AW164)))"),0.0)</f>
        <v>0</v>
      </c>
      <c r="AX327" s="448">
        <f>IFERROR(__xludf.DUMMYFUNCTION("ARRAYFORMULA(IF(OR($A327="""",$A327=0),0,IF(TODAY()&gt;EOMONTH(AX$278,0),HLOOKUP(""Close"",GOOGLEFINANCE($A327,""price"",EOMONTH(AX$278,0)),2,FALSE()),(SUMIFS(Extrato!$C:$C,Extrato!$A:$A,""&lt;=""&amp;HLOOKUP(AX$278,dds!$2:$4,3,FALSE()),Extrato!$B:$B,'Cadastro e Hi"&amp;"stórico'!$A327)-SUMIFS(Extrato!$H:$H,Extrato!$F:$F,""&lt;=""&amp;HLOOKUP(AX$278,dds!$2:$4,3,FALSE()),Extrato!$G:$G,'Cadastro e Histórico'!$A327))*AX164)))"),0.0)</f>
        <v>0</v>
      </c>
      <c r="AY327" s="448">
        <f>IFERROR(__xludf.DUMMYFUNCTION("ARRAYFORMULA(IF(OR($A327="""",$A327=0),0,IF(TODAY()&gt;EOMONTH(AY$278,0),HLOOKUP(""Close"",GOOGLEFINANCE($A327,""price"",EOMONTH(AY$278,0)),2,FALSE()),(SUMIFS(Extrato!$C:$C,Extrato!$A:$A,""&lt;=""&amp;HLOOKUP(AY$278,dds!$2:$4,3,FALSE()),Extrato!$B:$B,'Cadastro e Hi"&amp;"stórico'!$A327)-SUMIFS(Extrato!$H:$H,Extrato!$F:$F,""&lt;=""&amp;HLOOKUP(AY$278,dds!$2:$4,3,FALSE()),Extrato!$G:$G,'Cadastro e Histórico'!$A327))*AY164)))"),0.0)</f>
        <v>0</v>
      </c>
      <c r="AZ327" s="448">
        <f>IFERROR(__xludf.DUMMYFUNCTION("ARRAYFORMULA(IF(OR($A327="""",$A327=0),0,IF(TODAY()&gt;EOMONTH(AZ$278,0),HLOOKUP(""Close"",GOOGLEFINANCE($A327,""price"",EOMONTH(AZ$278,0)),2,FALSE()),(SUMIFS(Extrato!$C:$C,Extrato!$A:$A,""&lt;=""&amp;HLOOKUP(AZ$278,dds!$2:$4,3,FALSE()),Extrato!$B:$B,'Cadastro e Hi"&amp;"stórico'!$A327)-SUMIFS(Extrato!$H:$H,Extrato!$F:$F,""&lt;=""&amp;HLOOKUP(AZ$278,dds!$2:$4,3,FALSE()),Extrato!$G:$G,'Cadastro e Histórico'!$A327))*AZ164)))"),0.0)</f>
        <v>0</v>
      </c>
      <c r="BA327" s="448">
        <f>IFERROR(__xludf.DUMMYFUNCTION("ARRAYFORMULA(IF(OR($A327="""",$A327=0),0,IF(TODAY()&gt;EOMONTH(BA$278,0),HLOOKUP(""Close"",GOOGLEFINANCE($A327,""price"",EOMONTH(BA$278,0)),2,FALSE()),(SUMIFS(Extrato!$C:$C,Extrato!$A:$A,""&lt;=""&amp;HLOOKUP(BA$278,dds!$2:$4,3,FALSE()),Extrato!$B:$B,'Cadastro e Hi"&amp;"stórico'!$A327)-SUMIFS(Extrato!$H:$H,Extrato!$F:$F,""&lt;=""&amp;HLOOKUP(BA$278,dds!$2:$4,3,FALSE()),Extrato!$G:$G,'Cadastro e Histórico'!$A327))*BA164)))"),0.0)</f>
        <v>0</v>
      </c>
      <c r="BB327" s="448">
        <f>IFERROR(__xludf.DUMMYFUNCTION("ARRAYFORMULA(IF(OR($A327="""",$A327=0),0,IF(TODAY()&gt;EOMONTH(BB$278,0),HLOOKUP(""Close"",GOOGLEFINANCE($A327,""price"",EOMONTH(BB$278,0)),2,FALSE()),(SUMIFS(Extrato!$C:$C,Extrato!$A:$A,""&lt;=""&amp;HLOOKUP(BB$278,dds!$2:$4,3,FALSE()),Extrato!$B:$B,'Cadastro e Hi"&amp;"stórico'!$A327)-SUMIFS(Extrato!$H:$H,Extrato!$F:$F,""&lt;=""&amp;HLOOKUP(BB$278,dds!$2:$4,3,FALSE()),Extrato!$G:$G,'Cadastro e Histórico'!$A327))*BB164)))"),0.0)</f>
        <v>0</v>
      </c>
      <c r="BC327" s="448">
        <f>IFERROR(__xludf.DUMMYFUNCTION("ARRAYFORMULA(IF(OR($A327="""",$A327=0),0,IF(TODAY()&gt;EOMONTH(BC$278,0),HLOOKUP(""Close"",GOOGLEFINANCE($A327,""price"",EOMONTH(BC$278,0)),2,FALSE()),(SUMIFS(Extrato!$C:$C,Extrato!$A:$A,""&lt;=""&amp;HLOOKUP(BC$278,dds!$2:$4,3,FALSE()),Extrato!$B:$B,'Cadastro e Hi"&amp;"stórico'!$A327)-SUMIFS(Extrato!$H:$H,Extrato!$F:$F,""&lt;=""&amp;HLOOKUP(BC$278,dds!$2:$4,3,FALSE()),Extrato!$G:$G,'Cadastro e Histórico'!$A327))*BC164)))"),0.0)</f>
        <v>0</v>
      </c>
      <c r="BD327" s="448">
        <f>IFERROR(__xludf.DUMMYFUNCTION("ARRAYFORMULA(IF(OR($A327="""",$A327=0),0,IF(TODAY()&gt;EOMONTH(BD$278,0),HLOOKUP(""Close"",GOOGLEFINANCE($A327,""price"",EOMONTH(BD$278,0)),2,FALSE()),(SUMIFS(Extrato!$C:$C,Extrato!$A:$A,""&lt;=""&amp;HLOOKUP(BD$278,dds!$2:$4,3,FALSE()),Extrato!$B:$B,'Cadastro e Hi"&amp;"stórico'!$A327)-SUMIFS(Extrato!$H:$H,Extrato!$F:$F,""&lt;=""&amp;HLOOKUP(BD$278,dds!$2:$4,3,FALSE()),Extrato!$G:$G,'Cadastro e Histórico'!$A327))*BD164)))"),0.0)</f>
        <v>0</v>
      </c>
      <c r="BE327" s="448">
        <f>IFERROR(__xludf.DUMMYFUNCTION("ARRAYFORMULA(IF(OR($A327="""",$A327=0),0,IF(TODAY()&gt;EOMONTH(BE$278,0),HLOOKUP(""Close"",GOOGLEFINANCE($A327,""price"",EOMONTH(BE$278,0)),2,FALSE()),(SUMIFS(Extrato!$C:$C,Extrato!$A:$A,""&lt;=""&amp;HLOOKUP(BE$278,dds!$2:$4,3,FALSE()),Extrato!$B:$B,'Cadastro e Hi"&amp;"stórico'!$A327)-SUMIFS(Extrato!$H:$H,Extrato!$F:$F,""&lt;=""&amp;HLOOKUP(BE$278,dds!$2:$4,3,FALSE()),Extrato!$G:$G,'Cadastro e Histórico'!$A327))*BE164)))"),0.0)</f>
        <v>0</v>
      </c>
      <c r="BF327" s="448">
        <f>IFERROR(__xludf.DUMMYFUNCTION("ARRAYFORMULA(IF(OR($A327="""",$A327=0),0,IF(TODAY()&gt;EOMONTH(BF$278,0),HLOOKUP(""Close"",GOOGLEFINANCE($A327,""price"",EOMONTH(BF$278,0)),2,FALSE()),(SUMIFS(Extrato!$C:$C,Extrato!$A:$A,""&lt;=""&amp;HLOOKUP(BF$278,dds!$2:$4,3,FALSE()),Extrato!$B:$B,'Cadastro e Hi"&amp;"stórico'!$A327)-SUMIFS(Extrato!$H:$H,Extrato!$F:$F,""&lt;=""&amp;HLOOKUP(BF$278,dds!$2:$4,3,FALSE()),Extrato!$G:$G,'Cadastro e Histórico'!$A327))*BF164)))"),0.0)</f>
        <v>0</v>
      </c>
      <c r="BG327" s="448">
        <f>IFERROR(__xludf.DUMMYFUNCTION("ARRAYFORMULA(IF(OR($A327="""",$A327=0),0,IF(TODAY()&gt;EOMONTH(BG$278,0),HLOOKUP(""Close"",GOOGLEFINANCE($A327,""price"",EOMONTH(BG$278,0)),2,FALSE()),(SUMIFS(Extrato!$C:$C,Extrato!$A:$A,""&lt;=""&amp;HLOOKUP(BG$278,dds!$2:$4,3,FALSE()),Extrato!$B:$B,'Cadastro e Hi"&amp;"stórico'!$A327)-SUMIFS(Extrato!$H:$H,Extrato!$F:$F,""&lt;=""&amp;HLOOKUP(BG$278,dds!$2:$4,3,FALSE()),Extrato!$G:$G,'Cadastro e Histórico'!$A327))*BG164)))"),0.0)</f>
        <v>0</v>
      </c>
      <c r="BH327" s="448">
        <f>IFERROR(__xludf.DUMMYFUNCTION("ARRAYFORMULA(IF(OR($A327="""",$A327=0),0,IF(TODAY()&gt;EOMONTH(BH$278,0),HLOOKUP(""Close"",GOOGLEFINANCE($A327,""price"",EOMONTH(BH$278,0)),2,FALSE()),(SUMIFS(Extrato!$C:$C,Extrato!$A:$A,""&lt;=""&amp;HLOOKUP(BH$278,dds!$2:$4,3,FALSE()),Extrato!$B:$B,'Cadastro e Hi"&amp;"stórico'!$A327)-SUMIFS(Extrato!$H:$H,Extrato!$F:$F,""&lt;=""&amp;HLOOKUP(BH$278,dds!$2:$4,3,FALSE()),Extrato!$G:$G,'Cadastro e Histórico'!$A327))*BH164)))"),0.0)</f>
        <v>0</v>
      </c>
      <c r="BI327" s="448">
        <f>IFERROR(__xludf.DUMMYFUNCTION("ARRAYFORMULA(IF(OR($A327="""",$A327=0),0,IF(TODAY()&gt;EOMONTH(BI$278,0),HLOOKUP(""Close"",GOOGLEFINANCE($A327,""price"",EOMONTH(BI$278,0)),2,FALSE()),(SUMIFS(Extrato!$C:$C,Extrato!$A:$A,""&lt;=""&amp;HLOOKUP(BI$278,dds!$2:$4,3,FALSE()),Extrato!$B:$B,'Cadastro e Hi"&amp;"stórico'!$A327)-SUMIFS(Extrato!$H:$H,Extrato!$F:$F,""&lt;=""&amp;HLOOKUP(BI$278,dds!$2:$4,3,FALSE()),Extrato!$G:$G,'Cadastro e Histórico'!$A327))*BI164)))"),0.0)</f>
        <v>0</v>
      </c>
      <c r="BJ327" s="448">
        <f>IFERROR(__xludf.DUMMYFUNCTION("ARRAYFORMULA(IF(OR($A327="""",$A327=0),0,IF(TODAY()&gt;EOMONTH(BJ$278,0),HLOOKUP(""Close"",GOOGLEFINANCE($A327,""price"",EOMONTH(BJ$278,0)),2,FALSE()),(SUMIFS(Extrato!$C:$C,Extrato!$A:$A,""&lt;=""&amp;HLOOKUP(BJ$278,dds!$2:$4,3,FALSE()),Extrato!$B:$B,'Cadastro e Hi"&amp;"stórico'!$A327)-SUMIFS(Extrato!$H:$H,Extrato!$F:$F,""&lt;=""&amp;HLOOKUP(BJ$278,dds!$2:$4,3,FALSE()),Extrato!$G:$G,'Cadastro e Histórico'!$A327))*BJ164)))"),0.0)</f>
        <v>0</v>
      </c>
      <c r="BK327" s="448">
        <f>IFERROR(__xludf.DUMMYFUNCTION("ARRAYFORMULA(IF(OR($A327="""",$A327=0),0,IF(TODAY()&gt;EOMONTH(BK$278,0),HLOOKUP(""Close"",GOOGLEFINANCE($A327,""price"",EOMONTH(BK$278,0)),2,FALSE()),(SUMIFS(Extrato!$C:$C,Extrato!$A:$A,""&lt;=""&amp;HLOOKUP(BK$278,dds!$2:$4,3,FALSE()),Extrato!$B:$B,'Cadastro e Hi"&amp;"stórico'!$A327)-SUMIFS(Extrato!$H:$H,Extrato!$F:$F,""&lt;=""&amp;HLOOKUP(BK$278,dds!$2:$4,3,FALSE()),Extrato!$G:$G,'Cadastro e Histórico'!$A327))*BK164)))"),0.0)</f>
        <v>0</v>
      </c>
      <c r="BL327" s="448">
        <f>IFERROR(__xludf.DUMMYFUNCTION("ARRAYFORMULA(IF(OR($A327="""",$A327=0),0,IF(TODAY()&gt;EOMONTH(BL$278,0),HLOOKUP(""Close"",GOOGLEFINANCE($A327,""price"",EOMONTH(BL$278,0)),2,FALSE()),(SUMIFS(Extrato!$C:$C,Extrato!$A:$A,""&lt;=""&amp;HLOOKUP(BL$278,dds!$2:$4,3,FALSE()),Extrato!$B:$B,'Cadastro e Hi"&amp;"stórico'!$A327)-SUMIFS(Extrato!$H:$H,Extrato!$F:$F,""&lt;=""&amp;HLOOKUP(BL$278,dds!$2:$4,3,FALSE()),Extrato!$G:$G,'Cadastro e Histórico'!$A327))*BL164)))"),0.0)</f>
        <v>0</v>
      </c>
    </row>
    <row r="328" ht="14.25" customHeight="1">
      <c r="A328" s="450"/>
      <c r="B328" s="450"/>
      <c r="C328" s="440" t="str">
        <f t="shared" si="5"/>
        <v/>
      </c>
      <c r="D328" s="450"/>
      <c r="E328" s="448">
        <f>IFERROR(__xludf.DUMMYFUNCTION("ARRAYFORMULA(IF(OR($A328="""",$A328=0),0,IF(TODAY()&gt;EOMONTH(E$278,0),HLOOKUP(""Close"",GOOGLEFINANCE($A328,""price"",EOMONTH(E$278,0)),2,FALSE()),(SUMIFS(Extrato!$C:$C,Extrato!$A:$A,""&lt;=""&amp;HLOOKUP(E$278,dds!$2:$4,3,FALSE()),Extrato!$B:$B,'Cadastro e Histó"&amp;"rico'!$A328)-SUMIFS(Extrato!$H:$H,Extrato!$F:$F,""&lt;=""&amp;HLOOKUP(E$278,dds!$2:$4,3,FALSE()),Extrato!$G:$G,'Cadastro e Histórico'!$A328))*E165)))"),0.0)</f>
        <v>0</v>
      </c>
      <c r="F328" s="448">
        <f>IFERROR(__xludf.DUMMYFUNCTION("ARRAYFORMULA(IF(OR($A328="""",$A328=0),0,IF(TODAY()&gt;EOMONTH(F$278,0),HLOOKUP(""Close"",GOOGLEFINANCE($A328,""price"",EOMONTH(F$278,0)),2,FALSE()),(SUMIFS(Extrato!$C:$C,Extrato!$A:$A,""&lt;=""&amp;HLOOKUP(F$278,dds!$2:$4,3,FALSE()),Extrato!$B:$B,'Cadastro e Histó"&amp;"rico'!$A328)-SUMIFS(Extrato!$H:$H,Extrato!$F:$F,""&lt;=""&amp;HLOOKUP(F$278,dds!$2:$4,3,FALSE()),Extrato!$G:$G,'Cadastro e Histórico'!$A328))*F165)))"),0.0)</f>
        <v>0</v>
      </c>
      <c r="G328" s="448">
        <f>IFERROR(__xludf.DUMMYFUNCTION("ARRAYFORMULA(IF(OR($A328="""",$A328=0),0,IF(TODAY()&gt;EOMONTH(G$278,0),HLOOKUP(""Close"",GOOGLEFINANCE($A328,""price"",EOMONTH(G$278,0)),2,FALSE()),(SUMIFS(Extrato!$C:$C,Extrato!$A:$A,""&lt;=""&amp;HLOOKUP(G$278,dds!$2:$4,3,FALSE()),Extrato!$B:$B,'Cadastro e Histó"&amp;"rico'!$A328)-SUMIFS(Extrato!$H:$H,Extrato!$F:$F,""&lt;=""&amp;HLOOKUP(G$278,dds!$2:$4,3,FALSE()),Extrato!$G:$G,'Cadastro e Histórico'!$A328))*G165)))"),0.0)</f>
        <v>0</v>
      </c>
      <c r="H328" s="448">
        <f>IFERROR(__xludf.DUMMYFUNCTION("ARRAYFORMULA(IF(OR($A328="""",$A328=0),0,IF(TODAY()&gt;EOMONTH(H$278,0),HLOOKUP(""Close"",GOOGLEFINANCE($A328,""price"",EOMONTH(H$278,0)),2,FALSE()),(SUMIFS(Extrato!$C:$C,Extrato!$A:$A,""&lt;=""&amp;HLOOKUP(H$278,dds!$2:$4,3,FALSE()),Extrato!$B:$B,'Cadastro e Histó"&amp;"rico'!$A328)-SUMIFS(Extrato!$H:$H,Extrato!$F:$F,""&lt;=""&amp;HLOOKUP(H$278,dds!$2:$4,3,FALSE()),Extrato!$G:$G,'Cadastro e Histórico'!$A328))*H165)))"),0.0)</f>
        <v>0</v>
      </c>
      <c r="I328" s="448">
        <f>IFERROR(__xludf.DUMMYFUNCTION("ARRAYFORMULA(IF(OR($A328="""",$A328=0),0,IF(TODAY()&gt;EOMONTH(I$278,0),HLOOKUP(""Close"",GOOGLEFINANCE($A328,""price"",EOMONTH(I$278,0)),2,FALSE()),(SUMIFS(Extrato!$C:$C,Extrato!$A:$A,""&lt;=""&amp;HLOOKUP(I$278,dds!$2:$4,3,FALSE()),Extrato!$B:$B,'Cadastro e Histó"&amp;"rico'!$A328)-SUMIFS(Extrato!$H:$H,Extrato!$F:$F,""&lt;=""&amp;HLOOKUP(I$278,dds!$2:$4,3,FALSE()),Extrato!$G:$G,'Cadastro e Histórico'!$A328))*I165)))"),0.0)</f>
        <v>0</v>
      </c>
      <c r="J328" s="448">
        <f>IFERROR(__xludf.DUMMYFUNCTION("ARRAYFORMULA(IF(OR($A328="""",$A328=0),0,IF(TODAY()&gt;EOMONTH(J$278,0),HLOOKUP(""Close"",GOOGLEFINANCE($A328,""price"",EOMONTH(J$278,0)),2,FALSE()),(SUMIFS(Extrato!$C:$C,Extrato!$A:$A,""&lt;=""&amp;HLOOKUP(J$278,dds!$2:$4,3,FALSE()),Extrato!$B:$B,'Cadastro e Histó"&amp;"rico'!$A328)-SUMIFS(Extrato!$H:$H,Extrato!$F:$F,""&lt;=""&amp;HLOOKUP(J$278,dds!$2:$4,3,FALSE()),Extrato!$G:$G,'Cadastro e Histórico'!$A328))*J165)))"),0.0)</f>
        <v>0</v>
      </c>
      <c r="K328" s="448">
        <f>IFERROR(__xludf.DUMMYFUNCTION("ARRAYFORMULA(IF(OR($A328="""",$A328=0),0,IF(TODAY()&gt;EOMONTH(K$278,0),HLOOKUP(""Close"",GOOGLEFINANCE($A328,""price"",EOMONTH(K$278,0)),2,FALSE()),(SUMIFS(Extrato!$C:$C,Extrato!$A:$A,""&lt;=""&amp;HLOOKUP(K$278,dds!$2:$4,3,FALSE()),Extrato!$B:$B,'Cadastro e Histó"&amp;"rico'!$A328)-SUMIFS(Extrato!$H:$H,Extrato!$F:$F,""&lt;=""&amp;HLOOKUP(K$278,dds!$2:$4,3,FALSE()),Extrato!$G:$G,'Cadastro e Histórico'!$A328))*K165)))"),0.0)</f>
        <v>0</v>
      </c>
      <c r="L328" s="448">
        <f>IFERROR(__xludf.DUMMYFUNCTION("ARRAYFORMULA(IF(OR($A328="""",$A328=0),0,IF(TODAY()&gt;EOMONTH(L$278,0),HLOOKUP(""Close"",GOOGLEFINANCE($A328,""price"",EOMONTH(L$278,0)),2,FALSE()),(SUMIFS(Extrato!$C:$C,Extrato!$A:$A,""&lt;=""&amp;HLOOKUP(L$278,dds!$2:$4,3,FALSE()),Extrato!$B:$B,'Cadastro e Histó"&amp;"rico'!$A328)-SUMIFS(Extrato!$H:$H,Extrato!$F:$F,""&lt;=""&amp;HLOOKUP(L$278,dds!$2:$4,3,FALSE()),Extrato!$G:$G,'Cadastro e Histórico'!$A328))*L165)))"),0.0)</f>
        <v>0</v>
      </c>
      <c r="M328" s="448">
        <f>IFERROR(__xludf.DUMMYFUNCTION("ARRAYFORMULA(IF(OR($A328="""",$A328=0),0,IF(TODAY()&gt;EOMONTH(M$278,0),HLOOKUP(""Close"",GOOGLEFINANCE($A328,""price"",EOMONTH(M$278,0)),2,FALSE()),(SUMIFS(Extrato!$C:$C,Extrato!$A:$A,""&lt;=""&amp;HLOOKUP(M$278,dds!$2:$4,3,FALSE()),Extrato!$B:$B,'Cadastro e Histó"&amp;"rico'!$A328)-SUMIFS(Extrato!$H:$H,Extrato!$F:$F,""&lt;=""&amp;HLOOKUP(M$278,dds!$2:$4,3,FALSE()),Extrato!$G:$G,'Cadastro e Histórico'!$A328))*M165)))"),0.0)</f>
        <v>0</v>
      </c>
      <c r="N328" s="448">
        <f>IFERROR(__xludf.DUMMYFUNCTION("ARRAYFORMULA(IF(OR($A328="""",$A328=0),0,IF(TODAY()&gt;EOMONTH(N$278,0),HLOOKUP(""Close"",GOOGLEFINANCE($A328,""price"",EOMONTH(N$278,0)),2,FALSE()),(SUMIFS(Extrato!$C:$C,Extrato!$A:$A,""&lt;=""&amp;HLOOKUP(N$278,dds!$2:$4,3,FALSE()),Extrato!$B:$B,'Cadastro e Histó"&amp;"rico'!$A328)-SUMIFS(Extrato!$H:$H,Extrato!$F:$F,""&lt;=""&amp;HLOOKUP(N$278,dds!$2:$4,3,FALSE()),Extrato!$G:$G,'Cadastro e Histórico'!$A328))*N165)))"),0.0)</f>
        <v>0</v>
      </c>
      <c r="O328" s="448">
        <f>IFERROR(__xludf.DUMMYFUNCTION("ARRAYFORMULA(IF(OR($A328="""",$A328=0),0,IF(TODAY()&gt;EOMONTH(O$278,0),HLOOKUP(""Close"",GOOGLEFINANCE($A328,""price"",EOMONTH(O$278,0)),2,FALSE()),(SUMIFS(Extrato!$C:$C,Extrato!$A:$A,""&lt;=""&amp;HLOOKUP(O$278,dds!$2:$4,3,FALSE()),Extrato!$B:$B,'Cadastro e Histó"&amp;"rico'!$A328)-SUMIFS(Extrato!$H:$H,Extrato!$F:$F,""&lt;=""&amp;HLOOKUP(O$278,dds!$2:$4,3,FALSE()),Extrato!$G:$G,'Cadastro e Histórico'!$A328))*O165)))"),0.0)</f>
        <v>0</v>
      </c>
      <c r="P328" s="448">
        <f>IFERROR(__xludf.DUMMYFUNCTION("ARRAYFORMULA(IF(OR($A328="""",$A328=0),0,IF(TODAY()&gt;EOMONTH(P$278,0),HLOOKUP(""Close"",GOOGLEFINANCE($A328,""price"",EOMONTH(P$278,0)),2,FALSE()),(SUMIFS(Extrato!$C:$C,Extrato!$A:$A,""&lt;=""&amp;HLOOKUP(P$278,dds!$2:$4,3,FALSE()),Extrato!$B:$B,'Cadastro e Histó"&amp;"rico'!$A328)-SUMIFS(Extrato!$H:$H,Extrato!$F:$F,""&lt;=""&amp;HLOOKUP(P$278,dds!$2:$4,3,FALSE()),Extrato!$G:$G,'Cadastro e Histórico'!$A328))*P165)))"),0.0)</f>
        <v>0</v>
      </c>
      <c r="Q328" s="448">
        <f>IFERROR(__xludf.DUMMYFUNCTION("ARRAYFORMULA(IF(OR($A328="""",$A328=0),0,IF(TODAY()&gt;EOMONTH(Q$278,0),HLOOKUP(""Close"",GOOGLEFINANCE($A328,""price"",EOMONTH(Q$278,0)),2,FALSE()),(SUMIFS(Extrato!$C:$C,Extrato!$A:$A,""&lt;=""&amp;HLOOKUP(Q$278,dds!$2:$4,3,FALSE()),Extrato!$B:$B,'Cadastro e Histó"&amp;"rico'!$A328)-SUMIFS(Extrato!$H:$H,Extrato!$F:$F,""&lt;=""&amp;HLOOKUP(Q$278,dds!$2:$4,3,FALSE()),Extrato!$G:$G,'Cadastro e Histórico'!$A328))*Q165)))"),0.0)</f>
        <v>0</v>
      </c>
      <c r="R328" s="448">
        <f>IFERROR(__xludf.DUMMYFUNCTION("ARRAYFORMULA(IF(OR($A328="""",$A328=0),0,IF(TODAY()&gt;EOMONTH(R$278,0),HLOOKUP(""Close"",GOOGLEFINANCE($A328,""price"",EOMONTH(R$278,0)),2,FALSE()),(SUMIFS(Extrato!$C:$C,Extrato!$A:$A,""&lt;=""&amp;HLOOKUP(R$278,dds!$2:$4,3,FALSE()),Extrato!$B:$B,'Cadastro e Histó"&amp;"rico'!$A328)-SUMIFS(Extrato!$H:$H,Extrato!$F:$F,""&lt;=""&amp;HLOOKUP(R$278,dds!$2:$4,3,FALSE()),Extrato!$G:$G,'Cadastro e Histórico'!$A328))*R165)))"),0.0)</f>
        <v>0</v>
      </c>
      <c r="S328" s="448">
        <f>IFERROR(__xludf.DUMMYFUNCTION("ARRAYFORMULA(IF(OR($A328="""",$A328=0),0,IF(TODAY()&gt;EOMONTH(S$278,0),HLOOKUP(""Close"",GOOGLEFINANCE($A328,""price"",EOMONTH(S$278,0)),2,FALSE()),(SUMIFS(Extrato!$C:$C,Extrato!$A:$A,""&lt;=""&amp;HLOOKUP(S$278,dds!$2:$4,3,FALSE()),Extrato!$B:$B,'Cadastro e Histó"&amp;"rico'!$A328)-SUMIFS(Extrato!$H:$H,Extrato!$F:$F,""&lt;=""&amp;HLOOKUP(S$278,dds!$2:$4,3,FALSE()),Extrato!$G:$G,'Cadastro e Histórico'!$A328))*S165)))"),0.0)</f>
        <v>0</v>
      </c>
      <c r="T328" s="448">
        <f>IFERROR(__xludf.DUMMYFUNCTION("ARRAYFORMULA(IF(OR($A328="""",$A328=0),0,IF(TODAY()&gt;EOMONTH(T$278,0),HLOOKUP(""Close"",GOOGLEFINANCE($A328,""price"",EOMONTH(T$278,0)),2,FALSE()),(SUMIFS(Extrato!$C:$C,Extrato!$A:$A,""&lt;=""&amp;HLOOKUP(T$278,dds!$2:$4,3,FALSE()),Extrato!$B:$B,'Cadastro e Histó"&amp;"rico'!$A328)-SUMIFS(Extrato!$H:$H,Extrato!$F:$F,""&lt;=""&amp;HLOOKUP(T$278,dds!$2:$4,3,FALSE()),Extrato!$G:$G,'Cadastro e Histórico'!$A328))*T165)))"),0.0)</f>
        <v>0</v>
      </c>
      <c r="U328" s="448">
        <f>IFERROR(__xludf.DUMMYFUNCTION("ARRAYFORMULA(IF(OR($A328="""",$A328=0),0,IF(TODAY()&gt;EOMONTH(U$278,0),HLOOKUP(""Close"",GOOGLEFINANCE($A328,""price"",EOMONTH(U$278,0)),2,FALSE()),(SUMIFS(Extrato!$C:$C,Extrato!$A:$A,""&lt;=""&amp;HLOOKUP(U$278,dds!$2:$4,3,FALSE()),Extrato!$B:$B,'Cadastro e Histó"&amp;"rico'!$A328)-SUMIFS(Extrato!$H:$H,Extrato!$F:$F,""&lt;=""&amp;HLOOKUP(U$278,dds!$2:$4,3,FALSE()),Extrato!$G:$G,'Cadastro e Histórico'!$A328))*U165)))"),0.0)</f>
        <v>0</v>
      </c>
      <c r="V328" s="448">
        <f>IFERROR(__xludf.DUMMYFUNCTION("ARRAYFORMULA(IF(OR($A328="""",$A328=0),0,IF(TODAY()&gt;EOMONTH(V$278,0),HLOOKUP(""Close"",GOOGLEFINANCE($A328,""price"",EOMONTH(V$278,0)),2,FALSE()),(SUMIFS(Extrato!$C:$C,Extrato!$A:$A,""&lt;=""&amp;HLOOKUP(V$278,dds!$2:$4,3,FALSE()),Extrato!$B:$B,'Cadastro e Histó"&amp;"rico'!$A328)-SUMIFS(Extrato!$H:$H,Extrato!$F:$F,""&lt;=""&amp;HLOOKUP(V$278,dds!$2:$4,3,FALSE()),Extrato!$G:$G,'Cadastro e Histórico'!$A328))*V165)))"),0.0)</f>
        <v>0</v>
      </c>
      <c r="W328" s="448">
        <f>IFERROR(__xludf.DUMMYFUNCTION("ARRAYFORMULA(IF(OR($A328="""",$A328=0),0,IF(TODAY()&gt;EOMONTH(W$278,0),HLOOKUP(""Close"",GOOGLEFINANCE($A328,""price"",EOMONTH(W$278,0)),2,FALSE()),(SUMIFS(Extrato!$C:$C,Extrato!$A:$A,""&lt;=""&amp;HLOOKUP(W$278,dds!$2:$4,3,FALSE()),Extrato!$B:$B,'Cadastro e Histó"&amp;"rico'!$A328)-SUMIFS(Extrato!$H:$H,Extrato!$F:$F,""&lt;=""&amp;HLOOKUP(W$278,dds!$2:$4,3,FALSE()),Extrato!$G:$G,'Cadastro e Histórico'!$A328))*W165)))"),0.0)</f>
        <v>0</v>
      </c>
      <c r="X328" s="448">
        <f>IFERROR(__xludf.DUMMYFUNCTION("ARRAYFORMULA(IF(OR($A328="""",$A328=0),0,IF(TODAY()&gt;EOMONTH(X$278,0),HLOOKUP(""Close"",GOOGLEFINANCE($A328,""price"",EOMONTH(X$278,0)),2,FALSE()),(SUMIFS(Extrato!$C:$C,Extrato!$A:$A,""&lt;=""&amp;HLOOKUP(X$278,dds!$2:$4,3,FALSE()),Extrato!$B:$B,'Cadastro e Histó"&amp;"rico'!$A328)-SUMIFS(Extrato!$H:$H,Extrato!$F:$F,""&lt;=""&amp;HLOOKUP(X$278,dds!$2:$4,3,FALSE()),Extrato!$G:$G,'Cadastro e Histórico'!$A328))*X165)))"),0.0)</f>
        <v>0</v>
      </c>
      <c r="Y328" s="448">
        <f>IFERROR(__xludf.DUMMYFUNCTION("ARRAYFORMULA(IF(OR($A328="""",$A328=0),0,IF(TODAY()&gt;EOMONTH(Y$278,0),HLOOKUP(""Close"",GOOGLEFINANCE($A328,""price"",EOMONTH(Y$278,0)),2,FALSE()),(SUMIFS(Extrato!$C:$C,Extrato!$A:$A,""&lt;=""&amp;HLOOKUP(Y$278,dds!$2:$4,3,FALSE()),Extrato!$B:$B,'Cadastro e Histó"&amp;"rico'!$A328)-SUMIFS(Extrato!$H:$H,Extrato!$F:$F,""&lt;=""&amp;HLOOKUP(Y$278,dds!$2:$4,3,FALSE()),Extrato!$G:$G,'Cadastro e Histórico'!$A328))*Y165)))"),0.0)</f>
        <v>0</v>
      </c>
      <c r="Z328" s="448">
        <f>IFERROR(__xludf.DUMMYFUNCTION("ARRAYFORMULA(IF(OR($A328="""",$A328=0),0,IF(TODAY()&gt;EOMONTH(Z$278,0),HLOOKUP(""Close"",GOOGLEFINANCE($A328,""price"",EOMONTH(Z$278,0)),2,FALSE()),(SUMIFS(Extrato!$C:$C,Extrato!$A:$A,""&lt;=""&amp;HLOOKUP(Z$278,dds!$2:$4,3,FALSE()),Extrato!$B:$B,'Cadastro e Histó"&amp;"rico'!$A328)-SUMIFS(Extrato!$H:$H,Extrato!$F:$F,""&lt;=""&amp;HLOOKUP(Z$278,dds!$2:$4,3,FALSE()),Extrato!$G:$G,'Cadastro e Histórico'!$A328))*Z165)))"),0.0)</f>
        <v>0</v>
      </c>
      <c r="AA328" s="448">
        <f>IFERROR(__xludf.DUMMYFUNCTION("ARRAYFORMULA(IF(OR($A328="""",$A328=0),0,IF(TODAY()&gt;EOMONTH(AA$278,0),HLOOKUP(""Close"",GOOGLEFINANCE($A328,""price"",EOMONTH(AA$278,0)),2,FALSE()),(SUMIFS(Extrato!$C:$C,Extrato!$A:$A,""&lt;=""&amp;HLOOKUP(AA$278,dds!$2:$4,3,FALSE()),Extrato!$B:$B,'Cadastro e Hi"&amp;"stórico'!$A328)-SUMIFS(Extrato!$H:$H,Extrato!$F:$F,""&lt;=""&amp;HLOOKUP(AA$278,dds!$2:$4,3,FALSE()),Extrato!$G:$G,'Cadastro e Histórico'!$A328))*AA165)))"),0.0)</f>
        <v>0</v>
      </c>
      <c r="AB328" s="448">
        <f>IFERROR(__xludf.DUMMYFUNCTION("ARRAYFORMULA(IF(OR($A328="""",$A328=0),0,IF(TODAY()&gt;EOMONTH(AB$278,0),HLOOKUP(""Close"",GOOGLEFINANCE($A328,""price"",EOMONTH(AB$278,0)),2,FALSE()),(SUMIFS(Extrato!$C:$C,Extrato!$A:$A,""&lt;=""&amp;HLOOKUP(AB$278,dds!$2:$4,3,FALSE()),Extrato!$B:$B,'Cadastro e Hi"&amp;"stórico'!$A328)-SUMIFS(Extrato!$H:$H,Extrato!$F:$F,""&lt;=""&amp;HLOOKUP(AB$278,dds!$2:$4,3,FALSE()),Extrato!$G:$G,'Cadastro e Histórico'!$A328))*AB165)))"),0.0)</f>
        <v>0</v>
      </c>
      <c r="AC328" s="448">
        <f>IFERROR(__xludf.DUMMYFUNCTION("ARRAYFORMULA(IF(OR($A328="""",$A328=0),0,IF(TODAY()&gt;EOMONTH(AC$278,0),HLOOKUP(""Close"",GOOGLEFINANCE($A328,""price"",EOMONTH(AC$278,0)),2,FALSE()),(SUMIFS(Extrato!$C:$C,Extrato!$A:$A,""&lt;=""&amp;HLOOKUP(AC$278,dds!$2:$4,3,FALSE()),Extrato!$B:$B,'Cadastro e Hi"&amp;"stórico'!$A328)-SUMIFS(Extrato!$H:$H,Extrato!$F:$F,""&lt;=""&amp;HLOOKUP(AC$278,dds!$2:$4,3,FALSE()),Extrato!$G:$G,'Cadastro e Histórico'!$A328))*AC165)))"),0.0)</f>
        <v>0</v>
      </c>
      <c r="AD328" s="448">
        <f>IFERROR(__xludf.DUMMYFUNCTION("ARRAYFORMULA(IF(OR($A328="""",$A328=0),0,IF(TODAY()&gt;EOMONTH(AD$278,0),HLOOKUP(""Close"",GOOGLEFINANCE($A328,""price"",EOMONTH(AD$278,0)),2,FALSE()),(SUMIFS(Extrato!$C:$C,Extrato!$A:$A,""&lt;=""&amp;HLOOKUP(AD$278,dds!$2:$4,3,FALSE()),Extrato!$B:$B,'Cadastro e Hi"&amp;"stórico'!$A328)-SUMIFS(Extrato!$H:$H,Extrato!$F:$F,""&lt;=""&amp;HLOOKUP(AD$278,dds!$2:$4,3,FALSE()),Extrato!$G:$G,'Cadastro e Histórico'!$A328))*AD165)))"),0.0)</f>
        <v>0</v>
      </c>
      <c r="AE328" s="448">
        <f>IFERROR(__xludf.DUMMYFUNCTION("ARRAYFORMULA(IF(OR($A328="""",$A328=0),0,IF(TODAY()&gt;EOMONTH(AE$278,0),HLOOKUP(""Close"",GOOGLEFINANCE($A328,""price"",EOMONTH(AE$278,0)),2,FALSE()),(SUMIFS(Extrato!$C:$C,Extrato!$A:$A,""&lt;=""&amp;HLOOKUP(AE$278,dds!$2:$4,3,FALSE()),Extrato!$B:$B,'Cadastro e Hi"&amp;"stórico'!$A328)-SUMIFS(Extrato!$H:$H,Extrato!$F:$F,""&lt;=""&amp;HLOOKUP(AE$278,dds!$2:$4,3,FALSE()),Extrato!$G:$G,'Cadastro e Histórico'!$A328))*AE165)))"),0.0)</f>
        <v>0</v>
      </c>
      <c r="AF328" s="448">
        <f>IFERROR(__xludf.DUMMYFUNCTION("ARRAYFORMULA(IF(OR($A328="""",$A328=0),0,IF(TODAY()&gt;EOMONTH(AF$278,0),HLOOKUP(""Close"",GOOGLEFINANCE($A328,""price"",EOMONTH(AF$278,0)),2,FALSE()),(SUMIFS(Extrato!$C:$C,Extrato!$A:$A,""&lt;=""&amp;HLOOKUP(AF$278,dds!$2:$4,3,FALSE()),Extrato!$B:$B,'Cadastro e Hi"&amp;"stórico'!$A328)-SUMIFS(Extrato!$H:$H,Extrato!$F:$F,""&lt;=""&amp;HLOOKUP(AF$278,dds!$2:$4,3,FALSE()),Extrato!$G:$G,'Cadastro e Histórico'!$A328))*AF165)))"),0.0)</f>
        <v>0</v>
      </c>
      <c r="AG328" s="448">
        <f>IFERROR(__xludf.DUMMYFUNCTION("ARRAYFORMULA(IF(OR($A328="""",$A328=0),0,IF(TODAY()&gt;EOMONTH(AG$278,0),HLOOKUP(""Close"",GOOGLEFINANCE($A328,""price"",EOMONTH(AG$278,0)),2,FALSE()),(SUMIFS(Extrato!$C:$C,Extrato!$A:$A,""&lt;=""&amp;HLOOKUP(AG$278,dds!$2:$4,3,FALSE()),Extrato!$B:$B,'Cadastro e Hi"&amp;"stórico'!$A328)-SUMIFS(Extrato!$H:$H,Extrato!$F:$F,""&lt;=""&amp;HLOOKUP(AG$278,dds!$2:$4,3,FALSE()),Extrato!$G:$G,'Cadastro e Histórico'!$A328))*AG165)))"),0.0)</f>
        <v>0</v>
      </c>
      <c r="AH328" s="448">
        <f>IFERROR(__xludf.DUMMYFUNCTION("ARRAYFORMULA(IF(OR($A328="""",$A328=0),0,IF(TODAY()&gt;EOMONTH(AH$278,0),HLOOKUP(""Close"",GOOGLEFINANCE($A328,""price"",EOMONTH(AH$278,0)),2,FALSE()),(SUMIFS(Extrato!$C:$C,Extrato!$A:$A,""&lt;=""&amp;HLOOKUP(AH$278,dds!$2:$4,3,FALSE()),Extrato!$B:$B,'Cadastro e Hi"&amp;"stórico'!$A328)-SUMIFS(Extrato!$H:$H,Extrato!$F:$F,""&lt;=""&amp;HLOOKUP(AH$278,dds!$2:$4,3,FALSE()),Extrato!$G:$G,'Cadastro e Histórico'!$A328))*AH165)))"),0.0)</f>
        <v>0</v>
      </c>
      <c r="AI328" s="448">
        <f>IFERROR(__xludf.DUMMYFUNCTION("ARRAYFORMULA(IF(OR($A328="""",$A328=0),0,IF(TODAY()&gt;EOMONTH(AI$278,0),HLOOKUP(""Close"",GOOGLEFINANCE($A328,""price"",EOMONTH(AI$278,0)),2,FALSE()),(SUMIFS(Extrato!$C:$C,Extrato!$A:$A,""&lt;=""&amp;HLOOKUP(AI$278,dds!$2:$4,3,FALSE()),Extrato!$B:$B,'Cadastro e Hi"&amp;"stórico'!$A328)-SUMIFS(Extrato!$H:$H,Extrato!$F:$F,""&lt;=""&amp;HLOOKUP(AI$278,dds!$2:$4,3,FALSE()),Extrato!$G:$G,'Cadastro e Histórico'!$A328))*AI165)))"),0.0)</f>
        <v>0</v>
      </c>
      <c r="AJ328" s="448">
        <f>IFERROR(__xludf.DUMMYFUNCTION("ARRAYFORMULA(IF(OR($A328="""",$A328=0),0,IF(TODAY()&gt;EOMONTH(AJ$278,0),HLOOKUP(""Close"",GOOGLEFINANCE($A328,""price"",EOMONTH(AJ$278,0)),2,FALSE()),(SUMIFS(Extrato!$C:$C,Extrato!$A:$A,""&lt;=""&amp;HLOOKUP(AJ$278,dds!$2:$4,3,FALSE()),Extrato!$B:$B,'Cadastro e Hi"&amp;"stórico'!$A328)-SUMIFS(Extrato!$H:$H,Extrato!$F:$F,""&lt;=""&amp;HLOOKUP(AJ$278,dds!$2:$4,3,FALSE()),Extrato!$G:$G,'Cadastro e Histórico'!$A328))*AJ165)))"),0.0)</f>
        <v>0</v>
      </c>
      <c r="AK328" s="448">
        <f>IFERROR(__xludf.DUMMYFUNCTION("ARRAYFORMULA(IF(OR($A328="""",$A328=0),0,IF(TODAY()&gt;EOMONTH(AK$278,0),HLOOKUP(""Close"",GOOGLEFINANCE($A328,""price"",EOMONTH(AK$278,0)),2,FALSE()),(SUMIFS(Extrato!$C:$C,Extrato!$A:$A,""&lt;=""&amp;HLOOKUP(AK$278,dds!$2:$4,3,FALSE()),Extrato!$B:$B,'Cadastro e Hi"&amp;"stórico'!$A328)-SUMIFS(Extrato!$H:$H,Extrato!$F:$F,""&lt;=""&amp;HLOOKUP(AK$278,dds!$2:$4,3,FALSE()),Extrato!$G:$G,'Cadastro e Histórico'!$A328))*AK165)))"),0.0)</f>
        <v>0</v>
      </c>
      <c r="AL328" s="448">
        <f>IFERROR(__xludf.DUMMYFUNCTION("ARRAYFORMULA(IF(OR($A328="""",$A328=0),0,IF(TODAY()&gt;EOMONTH(AL$278,0),HLOOKUP(""Close"",GOOGLEFINANCE($A328,""price"",EOMONTH(AL$278,0)),2,FALSE()),(SUMIFS(Extrato!$C:$C,Extrato!$A:$A,""&lt;=""&amp;HLOOKUP(AL$278,dds!$2:$4,3,FALSE()),Extrato!$B:$B,'Cadastro e Hi"&amp;"stórico'!$A328)-SUMIFS(Extrato!$H:$H,Extrato!$F:$F,""&lt;=""&amp;HLOOKUP(AL$278,dds!$2:$4,3,FALSE()),Extrato!$G:$G,'Cadastro e Histórico'!$A328))*AL165)))"),0.0)</f>
        <v>0</v>
      </c>
      <c r="AM328" s="448">
        <f>IFERROR(__xludf.DUMMYFUNCTION("ARRAYFORMULA(IF(OR($A328="""",$A328=0),0,IF(TODAY()&gt;EOMONTH(AM$278,0),HLOOKUP(""Close"",GOOGLEFINANCE($A328,""price"",EOMONTH(AM$278,0)),2,FALSE()),(SUMIFS(Extrato!$C:$C,Extrato!$A:$A,""&lt;=""&amp;HLOOKUP(AM$278,dds!$2:$4,3,FALSE()),Extrato!$B:$B,'Cadastro e Hi"&amp;"stórico'!$A328)-SUMIFS(Extrato!$H:$H,Extrato!$F:$F,""&lt;=""&amp;HLOOKUP(AM$278,dds!$2:$4,3,FALSE()),Extrato!$G:$G,'Cadastro e Histórico'!$A328))*AM165)))"),0.0)</f>
        <v>0</v>
      </c>
      <c r="AN328" s="448">
        <f>IFERROR(__xludf.DUMMYFUNCTION("ARRAYFORMULA(IF(OR($A328="""",$A328=0),0,IF(TODAY()&gt;EOMONTH(AN$278,0),HLOOKUP(""Close"",GOOGLEFINANCE($A328,""price"",EOMONTH(AN$278,0)),2,FALSE()),(SUMIFS(Extrato!$C:$C,Extrato!$A:$A,""&lt;=""&amp;HLOOKUP(AN$278,dds!$2:$4,3,FALSE()),Extrato!$B:$B,'Cadastro e Hi"&amp;"stórico'!$A328)-SUMIFS(Extrato!$H:$H,Extrato!$F:$F,""&lt;=""&amp;HLOOKUP(AN$278,dds!$2:$4,3,FALSE()),Extrato!$G:$G,'Cadastro e Histórico'!$A328))*AN165)))"),0.0)</f>
        <v>0</v>
      </c>
      <c r="AO328" s="448">
        <f>IFERROR(__xludf.DUMMYFUNCTION("ARRAYFORMULA(IF(OR($A328="""",$A328=0),0,IF(TODAY()&gt;EOMONTH(AO$278,0),HLOOKUP(""Close"",GOOGLEFINANCE($A328,""price"",EOMONTH(AO$278,0)),2,FALSE()),(SUMIFS(Extrato!$C:$C,Extrato!$A:$A,""&lt;=""&amp;HLOOKUP(AO$278,dds!$2:$4,3,FALSE()),Extrato!$B:$B,'Cadastro e Hi"&amp;"stórico'!$A328)-SUMIFS(Extrato!$H:$H,Extrato!$F:$F,""&lt;=""&amp;HLOOKUP(AO$278,dds!$2:$4,3,FALSE()),Extrato!$G:$G,'Cadastro e Histórico'!$A328))*AO165)))"),0.0)</f>
        <v>0</v>
      </c>
      <c r="AP328" s="448">
        <f>IFERROR(__xludf.DUMMYFUNCTION("ARRAYFORMULA(IF(OR($A328="""",$A328=0),0,IF(TODAY()&gt;EOMONTH(AP$278,0),HLOOKUP(""Close"",GOOGLEFINANCE($A328,""price"",EOMONTH(AP$278,0)),2,FALSE()),(SUMIFS(Extrato!$C:$C,Extrato!$A:$A,""&lt;=""&amp;HLOOKUP(AP$278,dds!$2:$4,3,FALSE()),Extrato!$B:$B,'Cadastro e Hi"&amp;"stórico'!$A328)-SUMIFS(Extrato!$H:$H,Extrato!$F:$F,""&lt;=""&amp;HLOOKUP(AP$278,dds!$2:$4,3,FALSE()),Extrato!$G:$G,'Cadastro e Histórico'!$A328))*AP165)))"),0.0)</f>
        <v>0</v>
      </c>
      <c r="AQ328" s="448">
        <f>IFERROR(__xludf.DUMMYFUNCTION("ARRAYFORMULA(IF(OR($A328="""",$A328=0),0,IF(TODAY()&gt;EOMONTH(AQ$278,0),HLOOKUP(""Close"",GOOGLEFINANCE($A328,""price"",EOMONTH(AQ$278,0)),2,FALSE()),(SUMIFS(Extrato!$C:$C,Extrato!$A:$A,""&lt;=""&amp;HLOOKUP(AQ$278,dds!$2:$4,3,FALSE()),Extrato!$B:$B,'Cadastro e Hi"&amp;"stórico'!$A328)-SUMIFS(Extrato!$H:$H,Extrato!$F:$F,""&lt;=""&amp;HLOOKUP(AQ$278,dds!$2:$4,3,FALSE()),Extrato!$G:$G,'Cadastro e Histórico'!$A328))*AQ165)))"),0.0)</f>
        <v>0</v>
      </c>
      <c r="AR328" s="448">
        <f>IFERROR(__xludf.DUMMYFUNCTION("ARRAYFORMULA(IF(OR($A328="""",$A328=0),0,IF(TODAY()&gt;EOMONTH(AR$278,0),HLOOKUP(""Close"",GOOGLEFINANCE($A328,""price"",EOMONTH(AR$278,0)),2,FALSE()),(SUMIFS(Extrato!$C:$C,Extrato!$A:$A,""&lt;=""&amp;HLOOKUP(AR$278,dds!$2:$4,3,FALSE()),Extrato!$B:$B,'Cadastro e Hi"&amp;"stórico'!$A328)-SUMIFS(Extrato!$H:$H,Extrato!$F:$F,""&lt;=""&amp;HLOOKUP(AR$278,dds!$2:$4,3,FALSE()),Extrato!$G:$G,'Cadastro e Histórico'!$A328))*AR165)))"),0.0)</f>
        <v>0</v>
      </c>
      <c r="AS328" s="448">
        <f>IFERROR(__xludf.DUMMYFUNCTION("ARRAYFORMULA(IF(OR($A328="""",$A328=0),0,IF(TODAY()&gt;EOMONTH(AS$278,0),HLOOKUP(""Close"",GOOGLEFINANCE($A328,""price"",EOMONTH(AS$278,0)),2,FALSE()),(SUMIFS(Extrato!$C:$C,Extrato!$A:$A,""&lt;=""&amp;HLOOKUP(AS$278,dds!$2:$4,3,FALSE()),Extrato!$B:$B,'Cadastro e Hi"&amp;"stórico'!$A328)-SUMIFS(Extrato!$H:$H,Extrato!$F:$F,""&lt;=""&amp;HLOOKUP(AS$278,dds!$2:$4,3,FALSE()),Extrato!$G:$G,'Cadastro e Histórico'!$A328))*AS165)))"),0.0)</f>
        <v>0</v>
      </c>
      <c r="AT328" s="448">
        <f>IFERROR(__xludf.DUMMYFUNCTION("ARRAYFORMULA(IF(OR($A328="""",$A328=0),0,IF(TODAY()&gt;EOMONTH(AT$278,0),HLOOKUP(""Close"",GOOGLEFINANCE($A328,""price"",EOMONTH(AT$278,0)),2,FALSE()),(SUMIFS(Extrato!$C:$C,Extrato!$A:$A,""&lt;=""&amp;HLOOKUP(AT$278,dds!$2:$4,3,FALSE()),Extrato!$B:$B,'Cadastro e Hi"&amp;"stórico'!$A328)-SUMIFS(Extrato!$H:$H,Extrato!$F:$F,""&lt;=""&amp;HLOOKUP(AT$278,dds!$2:$4,3,FALSE()),Extrato!$G:$G,'Cadastro e Histórico'!$A328))*AT165)))"),0.0)</f>
        <v>0</v>
      </c>
      <c r="AU328" s="448">
        <f>IFERROR(__xludf.DUMMYFUNCTION("ARRAYFORMULA(IF(OR($A328="""",$A328=0),0,IF(TODAY()&gt;EOMONTH(AU$278,0),HLOOKUP(""Close"",GOOGLEFINANCE($A328,""price"",EOMONTH(AU$278,0)),2,FALSE()),(SUMIFS(Extrato!$C:$C,Extrato!$A:$A,""&lt;=""&amp;HLOOKUP(AU$278,dds!$2:$4,3,FALSE()),Extrato!$B:$B,'Cadastro e Hi"&amp;"stórico'!$A328)-SUMIFS(Extrato!$H:$H,Extrato!$F:$F,""&lt;=""&amp;HLOOKUP(AU$278,dds!$2:$4,3,FALSE()),Extrato!$G:$G,'Cadastro e Histórico'!$A328))*AU165)))"),0.0)</f>
        <v>0</v>
      </c>
      <c r="AV328" s="448">
        <f>IFERROR(__xludf.DUMMYFUNCTION("ARRAYFORMULA(IF(OR($A328="""",$A328=0),0,IF(TODAY()&gt;EOMONTH(AV$278,0),HLOOKUP(""Close"",GOOGLEFINANCE($A328,""price"",EOMONTH(AV$278,0)),2,FALSE()),(SUMIFS(Extrato!$C:$C,Extrato!$A:$A,""&lt;=""&amp;HLOOKUP(AV$278,dds!$2:$4,3,FALSE()),Extrato!$B:$B,'Cadastro e Hi"&amp;"stórico'!$A328)-SUMIFS(Extrato!$H:$H,Extrato!$F:$F,""&lt;=""&amp;HLOOKUP(AV$278,dds!$2:$4,3,FALSE()),Extrato!$G:$G,'Cadastro e Histórico'!$A328))*AV165)))"),0.0)</f>
        <v>0</v>
      </c>
      <c r="AW328" s="448">
        <f>IFERROR(__xludf.DUMMYFUNCTION("ARRAYFORMULA(IF(OR($A328="""",$A328=0),0,IF(TODAY()&gt;EOMONTH(AW$278,0),HLOOKUP(""Close"",GOOGLEFINANCE($A328,""price"",EOMONTH(AW$278,0)),2,FALSE()),(SUMIFS(Extrato!$C:$C,Extrato!$A:$A,""&lt;=""&amp;HLOOKUP(AW$278,dds!$2:$4,3,FALSE()),Extrato!$B:$B,'Cadastro e Hi"&amp;"stórico'!$A328)-SUMIFS(Extrato!$H:$H,Extrato!$F:$F,""&lt;=""&amp;HLOOKUP(AW$278,dds!$2:$4,3,FALSE()),Extrato!$G:$G,'Cadastro e Histórico'!$A328))*AW165)))"),0.0)</f>
        <v>0</v>
      </c>
      <c r="AX328" s="448">
        <f>IFERROR(__xludf.DUMMYFUNCTION("ARRAYFORMULA(IF(OR($A328="""",$A328=0),0,IF(TODAY()&gt;EOMONTH(AX$278,0),HLOOKUP(""Close"",GOOGLEFINANCE($A328,""price"",EOMONTH(AX$278,0)),2,FALSE()),(SUMIFS(Extrato!$C:$C,Extrato!$A:$A,""&lt;=""&amp;HLOOKUP(AX$278,dds!$2:$4,3,FALSE()),Extrato!$B:$B,'Cadastro e Hi"&amp;"stórico'!$A328)-SUMIFS(Extrato!$H:$H,Extrato!$F:$F,""&lt;=""&amp;HLOOKUP(AX$278,dds!$2:$4,3,FALSE()),Extrato!$G:$G,'Cadastro e Histórico'!$A328))*AX165)))"),0.0)</f>
        <v>0</v>
      </c>
      <c r="AY328" s="448">
        <f>IFERROR(__xludf.DUMMYFUNCTION("ARRAYFORMULA(IF(OR($A328="""",$A328=0),0,IF(TODAY()&gt;EOMONTH(AY$278,0),HLOOKUP(""Close"",GOOGLEFINANCE($A328,""price"",EOMONTH(AY$278,0)),2,FALSE()),(SUMIFS(Extrato!$C:$C,Extrato!$A:$A,""&lt;=""&amp;HLOOKUP(AY$278,dds!$2:$4,3,FALSE()),Extrato!$B:$B,'Cadastro e Hi"&amp;"stórico'!$A328)-SUMIFS(Extrato!$H:$H,Extrato!$F:$F,""&lt;=""&amp;HLOOKUP(AY$278,dds!$2:$4,3,FALSE()),Extrato!$G:$G,'Cadastro e Histórico'!$A328))*AY165)))"),0.0)</f>
        <v>0</v>
      </c>
      <c r="AZ328" s="448">
        <f>IFERROR(__xludf.DUMMYFUNCTION("ARRAYFORMULA(IF(OR($A328="""",$A328=0),0,IF(TODAY()&gt;EOMONTH(AZ$278,0),HLOOKUP(""Close"",GOOGLEFINANCE($A328,""price"",EOMONTH(AZ$278,0)),2,FALSE()),(SUMIFS(Extrato!$C:$C,Extrato!$A:$A,""&lt;=""&amp;HLOOKUP(AZ$278,dds!$2:$4,3,FALSE()),Extrato!$B:$B,'Cadastro e Hi"&amp;"stórico'!$A328)-SUMIFS(Extrato!$H:$H,Extrato!$F:$F,""&lt;=""&amp;HLOOKUP(AZ$278,dds!$2:$4,3,FALSE()),Extrato!$G:$G,'Cadastro e Histórico'!$A328))*AZ165)))"),0.0)</f>
        <v>0</v>
      </c>
      <c r="BA328" s="448">
        <f>IFERROR(__xludf.DUMMYFUNCTION("ARRAYFORMULA(IF(OR($A328="""",$A328=0),0,IF(TODAY()&gt;EOMONTH(BA$278,0),HLOOKUP(""Close"",GOOGLEFINANCE($A328,""price"",EOMONTH(BA$278,0)),2,FALSE()),(SUMIFS(Extrato!$C:$C,Extrato!$A:$A,""&lt;=""&amp;HLOOKUP(BA$278,dds!$2:$4,3,FALSE()),Extrato!$B:$B,'Cadastro e Hi"&amp;"stórico'!$A328)-SUMIFS(Extrato!$H:$H,Extrato!$F:$F,""&lt;=""&amp;HLOOKUP(BA$278,dds!$2:$4,3,FALSE()),Extrato!$G:$G,'Cadastro e Histórico'!$A328))*BA165)))"),0.0)</f>
        <v>0</v>
      </c>
      <c r="BB328" s="448">
        <f>IFERROR(__xludf.DUMMYFUNCTION("ARRAYFORMULA(IF(OR($A328="""",$A328=0),0,IF(TODAY()&gt;EOMONTH(BB$278,0),HLOOKUP(""Close"",GOOGLEFINANCE($A328,""price"",EOMONTH(BB$278,0)),2,FALSE()),(SUMIFS(Extrato!$C:$C,Extrato!$A:$A,""&lt;=""&amp;HLOOKUP(BB$278,dds!$2:$4,3,FALSE()),Extrato!$B:$B,'Cadastro e Hi"&amp;"stórico'!$A328)-SUMIFS(Extrato!$H:$H,Extrato!$F:$F,""&lt;=""&amp;HLOOKUP(BB$278,dds!$2:$4,3,FALSE()),Extrato!$G:$G,'Cadastro e Histórico'!$A328))*BB165)))"),0.0)</f>
        <v>0</v>
      </c>
      <c r="BC328" s="448">
        <f>IFERROR(__xludf.DUMMYFUNCTION("ARRAYFORMULA(IF(OR($A328="""",$A328=0),0,IF(TODAY()&gt;EOMONTH(BC$278,0),HLOOKUP(""Close"",GOOGLEFINANCE($A328,""price"",EOMONTH(BC$278,0)),2,FALSE()),(SUMIFS(Extrato!$C:$C,Extrato!$A:$A,""&lt;=""&amp;HLOOKUP(BC$278,dds!$2:$4,3,FALSE()),Extrato!$B:$B,'Cadastro e Hi"&amp;"stórico'!$A328)-SUMIFS(Extrato!$H:$H,Extrato!$F:$F,""&lt;=""&amp;HLOOKUP(BC$278,dds!$2:$4,3,FALSE()),Extrato!$G:$G,'Cadastro e Histórico'!$A328))*BC165)))"),0.0)</f>
        <v>0</v>
      </c>
      <c r="BD328" s="448">
        <f>IFERROR(__xludf.DUMMYFUNCTION("ARRAYFORMULA(IF(OR($A328="""",$A328=0),0,IF(TODAY()&gt;EOMONTH(BD$278,0),HLOOKUP(""Close"",GOOGLEFINANCE($A328,""price"",EOMONTH(BD$278,0)),2,FALSE()),(SUMIFS(Extrato!$C:$C,Extrato!$A:$A,""&lt;=""&amp;HLOOKUP(BD$278,dds!$2:$4,3,FALSE()),Extrato!$B:$B,'Cadastro e Hi"&amp;"stórico'!$A328)-SUMIFS(Extrato!$H:$H,Extrato!$F:$F,""&lt;=""&amp;HLOOKUP(BD$278,dds!$2:$4,3,FALSE()),Extrato!$G:$G,'Cadastro e Histórico'!$A328))*BD165)))"),0.0)</f>
        <v>0</v>
      </c>
      <c r="BE328" s="448">
        <f>IFERROR(__xludf.DUMMYFUNCTION("ARRAYFORMULA(IF(OR($A328="""",$A328=0),0,IF(TODAY()&gt;EOMONTH(BE$278,0),HLOOKUP(""Close"",GOOGLEFINANCE($A328,""price"",EOMONTH(BE$278,0)),2,FALSE()),(SUMIFS(Extrato!$C:$C,Extrato!$A:$A,""&lt;=""&amp;HLOOKUP(BE$278,dds!$2:$4,3,FALSE()),Extrato!$B:$B,'Cadastro e Hi"&amp;"stórico'!$A328)-SUMIFS(Extrato!$H:$H,Extrato!$F:$F,""&lt;=""&amp;HLOOKUP(BE$278,dds!$2:$4,3,FALSE()),Extrato!$G:$G,'Cadastro e Histórico'!$A328))*BE165)))"),0.0)</f>
        <v>0</v>
      </c>
      <c r="BF328" s="448">
        <f>IFERROR(__xludf.DUMMYFUNCTION("ARRAYFORMULA(IF(OR($A328="""",$A328=0),0,IF(TODAY()&gt;EOMONTH(BF$278,0),HLOOKUP(""Close"",GOOGLEFINANCE($A328,""price"",EOMONTH(BF$278,0)),2,FALSE()),(SUMIFS(Extrato!$C:$C,Extrato!$A:$A,""&lt;=""&amp;HLOOKUP(BF$278,dds!$2:$4,3,FALSE()),Extrato!$B:$B,'Cadastro e Hi"&amp;"stórico'!$A328)-SUMIFS(Extrato!$H:$H,Extrato!$F:$F,""&lt;=""&amp;HLOOKUP(BF$278,dds!$2:$4,3,FALSE()),Extrato!$G:$G,'Cadastro e Histórico'!$A328))*BF165)))"),0.0)</f>
        <v>0</v>
      </c>
      <c r="BG328" s="448">
        <f>IFERROR(__xludf.DUMMYFUNCTION("ARRAYFORMULA(IF(OR($A328="""",$A328=0),0,IF(TODAY()&gt;EOMONTH(BG$278,0),HLOOKUP(""Close"",GOOGLEFINANCE($A328,""price"",EOMONTH(BG$278,0)),2,FALSE()),(SUMIFS(Extrato!$C:$C,Extrato!$A:$A,""&lt;=""&amp;HLOOKUP(BG$278,dds!$2:$4,3,FALSE()),Extrato!$B:$B,'Cadastro e Hi"&amp;"stórico'!$A328)-SUMIFS(Extrato!$H:$H,Extrato!$F:$F,""&lt;=""&amp;HLOOKUP(BG$278,dds!$2:$4,3,FALSE()),Extrato!$G:$G,'Cadastro e Histórico'!$A328))*BG165)))"),0.0)</f>
        <v>0</v>
      </c>
      <c r="BH328" s="448">
        <f>IFERROR(__xludf.DUMMYFUNCTION("ARRAYFORMULA(IF(OR($A328="""",$A328=0),0,IF(TODAY()&gt;EOMONTH(BH$278,0),HLOOKUP(""Close"",GOOGLEFINANCE($A328,""price"",EOMONTH(BH$278,0)),2,FALSE()),(SUMIFS(Extrato!$C:$C,Extrato!$A:$A,""&lt;=""&amp;HLOOKUP(BH$278,dds!$2:$4,3,FALSE()),Extrato!$B:$B,'Cadastro e Hi"&amp;"stórico'!$A328)-SUMIFS(Extrato!$H:$H,Extrato!$F:$F,""&lt;=""&amp;HLOOKUP(BH$278,dds!$2:$4,3,FALSE()),Extrato!$G:$G,'Cadastro e Histórico'!$A328))*BH165)))"),0.0)</f>
        <v>0</v>
      </c>
      <c r="BI328" s="448">
        <f>IFERROR(__xludf.DUMMYFUNCTION("ARRAYFORMULA(IF(OR($A328="""",$A328=0),0,IF(TODAY()&gt;EOMONTH(BI$278,0),HLOOKUP(""Close"",GOOGLEFINANCE($A328,""price"",EOMONTH(BI$278,0)),2,FALSE()),(SUMIFS(Extrato!$C:$C,Extrato!$A:$A,""&lt;=""&amp;HLOOKUP(BI$278,dds!$2:$4,3,FALSE()),Extrato!$B:$B,'Cadastro e Hi"&amp;"stórico'!$A328)-SUMIFS(Extrato!$H:$H,Extrato!$F:$F,""&lt;=""&amp;HLOOKUP(BI$278,dds!$2:$4,3,FALSE()),Extrato!$G:$G,'Cadastro e Histórico'!$A328))*BI165)))"),0.0)</f>
        <v>0</v>
      </c>
      <c r="BJ328" s="448">
        <f>IFERROR(__xludf.DUMMYFUNCTION("ARRAYFORMULA(IF(OR($A328="""",$A328=0),0,IF(TODAY()&gt;EOMONTH(BJ$278,0),HLOOKUP(""Close"",GOOGLEFINANCE($A328,""price"",EOMONTH(BJ$278,0)),2,FALSE()),(SUMIFS(Extrato!$C:$C,Extrato!$A:$A,""&lt;=""&amp;HLOOKUP(BJ$278,dds!$2:$4,3,FALSE()),Extrato!$B:$B,'Cadastro e Hi"&amp;"stórico'!$A328)-SUMIFS(Extrato!$H:$H,Extrato!$F:$F,""&lt;=""&amp;HLOOKUP(BJ$278,dds!$2:$4,3,FALSE()),Extrato!$G:$G,'Cadastro e Histórico'!$A328))*BJ165)))"),0.0)</f>
        <v>0</v>
      </c>
      <c r="BK328" s="448">
        <f>IFERROR(__xludf.DUMMYFUNCTION("ARRAYFORMULA(IF(OR($A328="""",$A328=0),0,IF(TODAY()&gt;EOMONTH(BK$278,0),HLOOKUP(""Close"",GOOGLEFINANCE($A328,""price"",EOMONTH(BK$278,0)),2,FALSE()),(SUMIFS(Extrato!$C:$C,Extrato!$A:$A,""&lt;=""&amp;HLOOKUP(BK$278,dds!$2:$4,3,FALSE()),Extrato!$B:$B,'Cadastro e Hi"&amp;"stórico'!$A328)-SUMIFS(Extrato!$H:$H,Extrato!$F:$F,""&lt;=""&amp;HLOOKUP(BK$278,dds!$2:$4,3,FALSE()),Extrato!$G:$G,'Cadastro e Histórico'!$A328))*BK165)))"),0.0)</f>
        <v>0</v>
      </c>
      <c r="BL328" s="448">
        <f>IFERROR(__xludf.DUMMYFUNCTION("ARRAYFORMULA(IF(OR($A328="""",$A328=0),0,IF(TODAY()&gt;EOMONTH(BL$278,0),HLOOKUP(""Close"",GOOGLEFINANCE($A328,""price"",EOMONTH(BL$278,0)),2,FALSE()),(SUMIFS(Extrato!$C:$C,Extrato!$A:$A,""&lt;=""&amp;HLOOKUP(BL$278,dds!$2:$4,3,FALSE()),Extrato!$B:$B,'Cadastro e Hi"&amp;"stórico'!$A328)-SUMIFS(Extrato!$H:$H,Extrato!$F:$F,""&lt;=""&amp;HLOOKUP(BL$278,dds!$2:$4,3,FALSE()),Extrato!$G:$G,'Cadastro e Histórico'!$A328))*BL165)))"),0.0)</f>
        <v>0</v>
      </c>
    </row>
    <row r="329" ht="14.25" customHeight="1">
      <c r="A329" s="450"/>
      <c r="B329" s="450"/>
      <c r="C329" s="440" t="str">
        <f t="shared" si="5"/>
        <v/>
      </c>
      <c r="D329" s="450"/>
      <c r="E329" s="448">
        <f>IFERROR(__xludf.DUMMYFUNCTION("ARRAYFORMULA(IF(OR($A329="""",$A329=0),0,IF(TODAY()&gt;EOMONTH(E$278,0),HLOOKUP(""Close"",GOOGLEFINANCE($A329,""price"",EOMONTH(E$278,0)),2,FALSE()),(SUMIFS(Extrato!$C:$C,Extrato!$A:$A,""&lt;=""&amp;HLOOKUP(E$278,dds!$2:$4,3,FALSE()),Extrato!$B:$B,'Cadastro e Histó"&amp;"rico'!$A329)-SUMIFS(Extrato!$H:$H,Extrato!$F:$F,""&lt;=""&amp;HLOOKUP(E$278,dds!$2:$4,3,FALSE()),Extrato!$G:$G,'Cadastro e Histórico'!$A329))*E166)))"),0.0)</f>
        <v>0</v>
      </c>
      <c r="F329" s="448">
        <f>IFERROR(__xludf.DUMMYFUNCTION("ARRAYFORMULA(IF(OR($A329="""",$A329=0),0,IF(TODAY()&gt;EOMONTH(F$278,0),HLOOKUP(""Close"",GOOGLEFINANCE($A329,""price"",EOMONTH(F$278,0)),2,FALSE()),(SUMIFS(Extrato!$C:$C,Extrato!$A:$A,""&lt;=""&amp;HLOOKUP(F$278,dds!$2:$4,3,FALSE()),Extrato!$B:$B,'Cadastro e Histó"&amp;"rico'!$A329)-SUMIFS(Extrato!$H:$H,Extrato!$F:$F,""&lt;=""&amp;HLOOKUP(F$278,dds!$2:$4,3,FALSE()),Extrato!$G:$G,'Cadastro e Histórico'!$A329))*F166)))"),0.0)</f>
        <v>0</v>
      </c>
      <c r="G329" s="448">
        <f>IFERROR(__xludf.DUMMYFUNCTION("ARRAYFORMULA(IF(OR($A329="""",$A329=0),0,IF(TODAY()&gt;EOMONTH(G$278,0),HLOOKUP(""Close"",GOOGLEFINANCE($A329,""price"",EOMONTH(G$278,0)),2,FALSE()),(SUMIFS(Extrato!$C:$C,Extrato!$A:$A,""&lt;=""&amp;HLOOKUP(G$278,dds!$2:$4,3,FALSE()),Extrato!$B:$B,'Cadastro e Histó"&amp;"rico'!$A329)-SUMIFS(Extrato!$H:$H,Extrato!$F:$F,""&lt;=""&amp;HLOOKUP(G$278,dds!$2:$4,3,FALSE()),Extrato!$G:$G,'Cadastro e Histórico'!$A329))*G166)))"),0.0)</f>
        <v>0</v>
      </c>
      <c r="H329" s="448">
        <f>IFERROR(__xludf.DUMMYFUNCTION("ARRAYFORMULA(IF(OR($A329="""",$A329=0),0,IF(TODAY()&gt;EOMONTH(H$278,0),HLOOKUP(""Close"",GOOGLEFINANCE($A329,""price"",EOMONTH(H$278,0)),2,FALSE()),(SUMIFS(Extrato!$C:$C,Extrato!$A:$A,""&lt;=""&amp;HLOOKUP(H$278,dds!$2:$4,3,FALSE()),Extrato!$B:$B,'Cadastro e Histó"&amp;"rico'!$A329)-SUMIFS(Extrato!$H:$H,Extrato!$F:$F,""&lt;=""&amp;HLOOKUP(H$278,dds!$2:$4,3,FALSE()),Extrato!$G:$G,'Cadastro e Histórico'!$A329))*H166)))"),0.0)</f>
        <v>0</v>
      </c>
      <c r="I329" s="448">
        <f>IFERROR(__xludf.DUMMYFUNCTION("ARRAYFORMULA(IF(OR($A329="""",$A329=0),0,IF(TODAY()&gt;EOMONTH(I$278,0),HLOOKUP(""Close"",GOOGLEFINANCE($A329,""price"",EOMONTH(I$278,0)),2,FALSE()),(SUMIFS(Extrato!$C:$C,Extrato!$A:$A,""&lt;=""&amp;HLOOKUP(I$278,dds!$2:$4,3,FALSE()),Extrato!$B:$B,'Cadastro e Histó"&amp;"rico'!$A329)-SUMIFS(Extrato!$H:$H,Extrato!$F:$F,""&lt;=""&amp;HLOOKUP(I$278,dds!$2:$4,3,FALSE()),Extrato!$G:$G,'Cadastro e Histórico'!$A329))*I166)))"),0.0)</f>
        <v>0</v>
      </c>
      <c r="J329" s="448">
        <f>IFERROR(__xludf.DUMMYFUNCTION("ARRAYFORMULA(IF(OR($A329="""",$A329=0),0,IF(TODAY()&gt;EOMONTH(J$278,0),HLOOKUP(""Close"",GOOGLEFINANCE($A329,""price"",EOMONTH(J$278,0)),2,FALSE()),(SUMIFS(Extrato!$C:$C,Extrato!$A:$A,""&lt;=""&amp;HLOOKUP(J$278,dds!$2:$4,3,FALSE()),Extrato!$B:$B,'Cadastro e Histó"&amp;"rico'!$A329)-SUMIFS(Extrato!$H:$H,Extrato!$F:$F,""&lt;=""&amp;HLOOKUP(J$278,dds!$2:$4,3,FALSE()),Extrato!$G:$G,'Cadastro e Histórico'!$A329))*J166)))"),0.0)</f>
        <v>0</v>
      </c>
      <c r="K329" s="448">
        <f>IFERROR(__xludf.DUMMYFUNCTION("ARRAYFORMULA(IF(OR($A329="""",$A329=0),0,IF(TODAY()&gt;EOMONTH(K$278,0),HLOOKUP(""Close"",GOOGLEFINANCE($A329,""price"",EOMONTH(K$278,0)),2,FALSE()),(SUMIFS(Extrato!$C:$C,Extrato!$A:$A,""&lt;=""&amp;HLOOKUP(K$278,dds!$2:$4,3,FALSE()),Extrato!$B:$B,'Cadastro e Histó"&amp;"rico'!$A329)-SUMIFS(Extrato!$H:$H,Extrato!$F:$F,""&lt;=""&amp;HLOOKUP(K$278,dds!$2:$4,3,FALSE()),Extrato!$G:$G,'Cadastro e Histórico'!$A329))*K166)))"),0.0)</f>
        <v>0</v>
      </c>
      <c r="L329" s="448">
        <f>IFERROR(__xludf.DUMMYFUNCTION("ARRAYFORMULA(IF(OR($A329="""",$A329=0),0,IF(TODAY()&gt;EOMONTH(L$278,0),HLOOKUP(""Close"",GOOGLEFINANCE($A329,""price"",EOMONTH(L$278,0)),2,FALSE()),(SUMIFS(Extrato!$C:$C,Extrato!$A:$A,""&lt;=""&amp;HLOOKUP(L$278,dds!$2:$4,3,FALSE()),Extrato!$B:$B,'Cadastro e Histó"&amp;"rico'!$A329)-SUMIFS(Extrato!$H:$H,Extrato!$F:$F,""&lt;=""&amp;HLOOKUP(L$278,dds!$2:$4,3,FALSE()),Extrato!$G:$G,'Cadastro e Histórico'!$A329))*L166)))"),0.0)</f>
        <v>0</v>
      </c>
      <c r="M329" s="448">
        <f>IFERROR(__xludf.DUMMYFUNCTION("ARRAYFORMULA(IF(OR($A329="""",$A329=0),0,IF(TODAY()&gt;EOMONTH(M$278,0),HLOOKUP(""Close"",GOOGLEFINANCE($A329,""price"",EOMONTH(M$278,0)),2,FALSE()),(SUMIFS(Extrato!$C:$C,Extrato!$A:$A,""&lt;=""&amp;HLOOKUP(M$278,dds!$2:$4,3,FALSE()),Extrato!$B:$B,'Cadastro e Histó"&amp;"rico'!$A329)-SUMIFS(Extrato!$H:$H,Extrato!$F:$F,""&lt;=""&amp;HLOOKUP(M$278,dds!$2:$4,3,FALSE()),Extrato!$G:$G,'Cadastro e Histórico'!$A329))*M166)))"),0.0)</f>
        <v>0</v>
      </c>
      <c r="N329" s="448">
        <f>IFERROR(__xludf.DUMMYFUNCTION("ARRAYFORMULA(IF(OR($A329="""",$A329=0),0,IF(TODAY()&gt;EOMONTH(N$278,0),HLOOKUP(""Close"",GOOGLEFINANCE($A329,""price"",EOMONTH(N$278,0)),2,FALSE()),(SUMIFS(Extrato!$C:$C,Extrato!$A:$A,""&lt;=""&amp;HLOOKUP(N$278,dds!$2:$4,3,FALSE()),Extrato!$B:$B,'Cadastro e Histó"&amp;"rico'!$A329)-SUMIFS(Extrato!$H:$H,Extrato!$F:$F,""&lt;=""&amp;HLOOKUP(N$278,dds!$2:$4,3,FALSE()),Extrato!$G:$G,'Cadastro e Histórico'!$A329))*N166)))"),0.0)</f>
        <v>0</v>
      </c>
      <c r="O329" s="448">
        <f>IFERROR(__xludf.DUMMYFUNCTION("ARRAYFORMULA(IF(OR($A329="""",$A329=0),0,IF(TODAY()&gt;EOMONTH(O$278,0),HLOOKUP(""Close"",GOOGLEFINANCE($A329,""price"",EOMONTH(O$278,0)),2,FALSE()),(SUMIFS(Extrato!$C:$C,Extrato!$A:$A,""&lt;=""&amp;HLOOKUP(O$278,dds!$2:$4,3,FALSE()),Extrato!$B:$B,'Cadastro e Histó"&amp;"rico'!$A329)-SUMIFS(Extrato!$H:$H,Extrato!$F:$F,""&lt;=""&amp;HLOOKUP(O$278,dds!$2:$4,3,FALSE()),Extrato!$G:$G,'Cadastro e Histórico'!$A329))*O166)))"),0.0)</f>
        <v>0</v>
      </c>
      <c r="P329" s="448">
        <f>IFERROR(__xludf.DUMMYFUNCTION("ARRAYFORMULA(IF(OR($A329="""",$A329=0),0,IF(TODAY()&gt;EOMONTH(P$278,0),HLOOKUP(""Close"",GOOGLEFINANCE($A329,""price"",EOMONTH(P$278,0)),2,FALSE()),(SUMIFS(Extrato!$C:$C,Extrato!$A:$A,""&lt;=""&amp;HLOOKUP(P$278,dds!$2:$4,3,FALSE()),Extrato!$B:$B,'Cadastro e Histó"&amp;"rico'!$A329)-SUMIFS(Extrato!$H:$H,Extrato!$F:$F,""&lt;=""&amp;HLOOKUP(P$278,dds!$2:$4,3,FALSE()),Extrato!$G:$G,'Cadastro e Histórico'!$A329))*P166)))"),0.0)</f>
        <v>0</v>
      </c>
      <c r="Q329" s="448">
        <f>IFERROR(__xludf.DUMMYFUNCTION("ARRAYFORMULA(IF(OR($A329="""",$A329=0),0,IF(TODAY()&gt;EOMONTH(Q$278,0),HLOOKUP(""Close"",GOOGLEFINANCE($A329,""price"",EOMONTH(Q$278,0)),2,FALSE()),(SUMIFS(Extrato!$C:$C,Extrato!$A:$A,""&lt;=""&amp;HLOOKUP(Q$278,dds!$2:$4,3,FALSE()),Extrato!$B:$B,'Cadastro e Histó"&amp;"rico'!$A329)-SUMIFS(Extrato!$H:$H,Extrato!$F:$F,""&lt;=""&amp;HLOOKUP(Q$278,dds!$2:$4,3,FALSE()),Extrato!$G:$G,'Cadastro e Histórico'!$A329))*Q166)))"),0.0)</f>
        <v>0</v>
      </c>
      <c r="R329" s="448">
        <f>IFERROR(__xludf.DUMMYFUNCTION("ARRAYFORMULA(IF(OR($A329="""",$A329=0),0,IF(TODAY()&gt;EOMONTH(R$278,0),HLOOKUP(""Close"",GOOGLEFINANCE($A329,""price"",EOMONTH(R$278,0)),2,FALSE()),(SUMIFS(Extrato!$C:$C,Extrato!$A:$A,""&lt;=""&amp;HLOOKUP(R$278,dds!$2:$4,3,FALSE()),Extrato!$B:$B,'Cadastro e Histó"&amp;"rico'!$A329)-SUMIFS(Extrato!$H:$H,Extrato!$F:$F,""&lt;=""&amp;HLOOKUP(R$278,dds!$2:$4,3,FALSE()),Extrato!$G:$G,'Cadastro e Histórico'!$A329))*R166)))"),0.0)</f>
        <v>0</v>
      </c>
      <c r="S329" s="448">
        <f>IFERROR(__xludf.DUMMYFUNCTION("ARRAYFORMULA(IF(OR($A329="""",$A329=0),0,IF(TODAY()&gt;EOMONTH(S$278,0),HLOOKUP(""Close"",GOOGLEFINANCE($A329,""price"",EOMONTH(S$278,0)),2,FALSE()),(SUMIFS(Extrato!$C:$C,Extrato!$A:$A,""&lt;=""&amp;HLOOKUP(S$278,dds!$2:$4,3,FALSE()),Extrato!$B:$B,'Cadastro e Histó"&amp;"rico'!$A329)-SUMIFS(Extrato!$H:$H,Extrato!$F:$F,""&lt;=""&amp;HLOOKUP(S$278,dds!$2:$4,3,FALSE()),Extrato!$G:$G,'Cadastro e Histórico'!$A329))*S166)))"),0.0)</f>
        <v>0</v>
      </c>
      <c r="T329" s="448">
        <f>IFERROR(__xludf.DUMMYFUNCTION("ARRAYFORMULA(IF(OR($A329="""",$A329=0),0,IF(TODAY()&gt;EOMONTH(T$278,0),HLOOKUP(""Close"",GOOGLEFINANCE($A329,""price"",EOMONTH(T$278,0)),2,FALSE()),(SUMIFS(Extrato!$C:$C,Extrato!$A:$A,""&lt;=""&amp;HLOOKUP(T$278,dds!$2:$4,3,FALSE()),Extrato!$B:$B,'Cadastro e Histó"&amp;"rico'!$A329)-SUMIFS(Extrato!$H:$H,Extrato!$F:$F,""&lt;=""&amp;HLOOKUP(T$278,dds!$2:$4,3,FALSE()),Extrato!$G:$G,'Cadastro e Histórico'!$A329))*T166)))"),0.0)</f>
        <v>0</v>
      </c>
      <c r="U329" s="448">
        <f>IFERROR(__xludf.DUMMYFUNCTION("ARRAYFORMULA(IF(OR($A329="""",$A329=0),0,IF(TODAY()&gt;EOMONTH(U$278,0),HLOOKUP(""Close"",GOOGLEFINANCE($A329,""price"",EOMONTH(U$278,0)),2,FALSE()),(SUMIFS(Extrato!$C:$C,Extrato!$A:$A,""&lt;=""&amp;HLOOKUP(U$278,dds!$2:$4,3,FALSE()),Extrato!$B:$B,'Cadastro e Histó"&amp;"rico'!$A329)-SUMIFS(Extrato!$H:$H,Extrato!$F:$F,""&lt;=""&amp;HLOOKUP(U$278,dds!$2:$4,3,FALSE()),Extrato!$G:$G,'Cadastro e Histórico'!$A329))*U166)))"),0.0)</f>
        <v>0</v>
      </c>
      <c r="V329" s="448">
        <f>IFERROR(__xludf.DUMMYFUNCTION("ARRAYFORMULA(IF(OR($A329="""",$A329=0),0,IF(TODAY()&gt;EOMONTH(V$278,0),HLOOKUP(""Close"",GOOGLEFINANCE($A329,""price"",EOMONTH(V$278,0)),2,FALSE()),(SUMIFS(Extrato!$C:$C,Extrato!$A:$A,""&lt;=""&amp;HLOOKUP(V$278,dds!$2:$4,3,FALSE()),Extrato!$B:$B,'Cadastro e Histó"&amp;"rico'!$A329)-SUMIFS(Extrato!$H:$H,Extrato!$F:$F,""&lt;=""&amp;HLOOKUP(V$278,dds!$2:$4,3,FALSE()),Extrato!$G:$G,'Cadastro e Histórico'!$A329))*V166)))"),0.0)</f>
        <v>0</v>
      </c>
      <c r="W329" s="448">
        <f>IFERROR(__xludf.DUMMYFUNCTION("ARRAYFORMULA(IF(OR($A329="""",$A329=0),0,IF(TODAY()&gt;EOMONTH(W$278,0),HLOOKUP(""Close"",GOOGLEFINANCE($A329,""price"",EOMONTH(W$278,0)),2,FALSE()),(SUMIFS(Extrato!$C:$C,Extrato!$A:$A,""&lt;=""&amp;HLOOKUP(W$278,dds!$2:$4,3,FALSE()),Extrato!$B:$B,'Cadastro e Histó"&amp;"rico'!$A329)-SUMIFS(Extrato!$H:$H,Extrato!$F:$F,""&lt;=""&amp;HLOOKUP(W$278,dds!$2:$4,3,FALSE()),Extrato!$G:$G,'Cadastro e Histórico'!$A329))*W166)))"),0.0)</f>
        <v>0</v>
      </c>
      <c r="X329" s="448">
        <f>IFERROR(__xludf.DUMMYFUNCTION("ARRAYFORMULA(IF(OR($A329="""",$A329=0),0,IF(TODAY()&gt;EOMONTH(X$278,0),HLOOKUP(""Close"",GOOGLEFINANCE($A329,""price"",EOMONTH(X$278,0)),2,FALSE()),(SUMIFS(Extrato!$C:$C,Extrato!$A:$A,""&lt;=""&amp;HLOOKUP(X$278,dds!$2:$4,3,FALSE()),Extrato!$B:$B,'Cadastro e Histó"&amp;"rico'!$A329)-SUMIFS(Extrato!$H:$H,Extrato!$F:$F,""&lt;=""&amp;HLOOKUP(X$278,dds!$2:$4,3,FALSE()),Extrato!$G:$G,'Cadastro e Histórico'!$A329))*X166)))"),0.0)</f>
        <v>0</v>
      </c>
      <c r="Y329" s="448">
        <f>IFERROR(__xludf.DUMMYFUNCTION("ARRAYFORMULA(IF(OR($A329="""",$A329=0),0,IF(TODAY()&gt;EOMONTH(Y$278,0),HLOOKUP(""Close"",GOOGLEFINANCE($A329,""price"",EOMONTH(Y$278,0)),2,FALSE()),(SUMIFS(Extrato!$C:$C,Extrato!$A:$A,""&lt;=""&amp;HLOOKUP(Y$278,dds!$2:$4,3,FALSE()),Extrato!$B:$B,'Cadastro e Histó"&amp;"rico'!$A329)-SUMIFS(Extrato!$H:$H,Extrato!$F:$F,""&lt;=""&amp;HLOOKUP(Y$278,dds!$2:$4,3,FALSE()),Extrato!$G:$G,'Cadastro e Histórico'!$A329))*Y166)))"),0.0)</f>
        <v>0</v>
      </c>
      <c r="Z329" s="448">
        <f>IFERROR(__xludf.DUMMYFUNCTION("ARRAYFORMULA(IF(OR($A329="""",$A329=0),0,IF(TODAY()&gt;EOMONTH(Z$278,0),HLOOKUP(""Close"",GOOGLEFINANCE($A329,""price"",EOMONTH(Z$278,0)),2,FALSE()),(SUMIFS(Extrato!$C:$C,Extrato!$A:$A,""&lt;=""&amp;HLOOKUP(Z$278,dds!$2:$4,3,FALSE()),Extrato!$B:$B,'Cadastro e Histó"&amp;"rico'!$A329)-SUMIFS(Extrato!$H:$H,Extrato!$F:$F,""&lt;=""&amp;HLOOKUP(Z$278,dds!$2:$4,3,FALSE()),Extrato!$G:$G,'Cadastro e Histórico'!$A329))*Z166)))"),0.0)</f>
        <v>0</v>
      </c>
      <c r="AA329" s="448">
        <f>IFERROR(__xludf.DUMMYFUNCTION("ARRAYFORMULA(IF(OR($A329="""",$A329=0),0,IF(TODAY()&gt;EOMONTH(AA$278,0),HLOOKUP(""Close"",GOOGLEFINANCE($A329,""price"",EOMONTH(AA$278,0)),2,FALSE()),(SUMIFS(Extrato!$C:$C,Extrato!$A:$A,""&lt;=""&amp;HLOOKUP(AA$278,dds!$2:$4,3,FALSE()),Extrato!$B:$B,'Cadastro e Hi"&amp;"stórico'!$A329)-SUMIFS(Extrato!$H:$H,Extrato!$F:$F,""&lt;=""&amp;HLOOKUP(AA$278,dds!$2:$4,3,FALSE()),Extrato!$G:$G,'Cadastro e Histórico'!$A329))*AA166)))"),0.0)</f>
        <v>0</v>
      </c>
      <c r="AB329" s="448">
        <f>IFERROR(__xludf.DUMMYFUNCTION("ARRAYFORMULA(IF(OR($A329="""",$A329=0),0,IF(TODAY()&gt;EOMONTH(AB$278,0),HLOOKUP(""Close"",GOOGLEFINANCE($A329,""price"",EOMONTH(AB$278,0)),2,FALSE()),(SUMIFS(Extrato!$C:$C,Extrato!$A:$A,""&lt;=""&amp;HLOOKUP(AB$278,dds!$2:$4,3,FALSE()),Extrato!$B:$B,'Cadastro e Hi"&amp;"stórico'!$A329)-SUMIFS(Extrato!$H:$H,Extrato!$F:$F,""&lt;=""&amp;HLOOKUP(AB$278,dds!$2:$4,3,FALSE()),Extrato!$G:$G,'Cadastro e Histórico'!$A329))*AB166)))"),0.0)</f>
        <v>0</v>
      </c>
      <c r="AC329" s="448">
        <f>IFERROR(__xludf.DUMMYFUNCTION("ARRAYFORMULA(IF(OR($A329="""",$A329=0),0,IF(TODAY()&gt;EOMONTH(AC$278,0),HLOOKUP(""Close"",GOOGLEFINANCE($A329,""price"",EOMONTH(AC$278,0)),2,FALSE()),(SUMIFS(Extrato!$C:$C,Extrato!$A:$A,""&lt;=""&amp;HLOOKUP(AC$278,dds!$2:$4,3,FALSE()),Extrato!$B:$B,'Cadastro e Hi"&amp;"stórico'!$A329)-SUMIFS(Extrato!$H:$H,Extrato!$F:$F,""&lt;=""&amp;HLOOKUP(AC$278,dds!$2:$4,3,FALSE()),Extrato!$G:$G,'Cadastro e Histórico'!$A329))*AC166)))"),0.0)</f>
        <v>0</v>
      </c>
      <c r="AD329" s="448">
        <f>IFERROR(__xludf.DUMMYFUNCTION("ARRAYFORMULA(IF(OR($A329="""",$A329=0),0,IF(TODAY()&gt;EOMONTH(AD$278,0),HLOOKUP(""Close"",GOOGLEFINANCE($A329,""price"",EOMONTH(AD$278,0)),2,FALSE()),(SUMIFS(Extrato!$C:$C,Extrato!$A:$A,""&lt;=""&amp;HLOOKUP(AD$278,dds!$2:$4,3,FALSE()),Extrato!$B:$B,'Cadastro e Hi"&amp;"stórico'!$A329)-SUMIFS(Extrato!$H:$H,Extrato!$F:$F,""&lt;=""&amp;HLOOKUP(AD$278,dds!$2:$4,3,FALSE()),Extrato!$G:$G,'Cadastro e Histórico'!$A329))*AD166)))"),0.0)</f>
        <v>0</v>
      </c>
      <c r="AE329" s="448">
        <f>IFERROR(__xludf.DUMMYFUNCTION("ARRAYFORMULA(IF(OR($A329="""",$A329=0),0,IF(TODAY()&gt;EOMONTH(AE$278,0),HLOOKUP(""Close"",GOOGLEFINANCE($A329,""price"",EOMONTH(AE$278,0)),2,FALSE()),(SUMIFS(Extrato!$C:$C,Extrato!$A:$A,""&lt;=""&amp;HLOOKUP(AE$278,dds!$2:$4,3,FALSE()),Extrato!$B:$B,'Cadastro e Hi"&amp;"stórico'!$A329)-SUMIFS(Extrato!$H:$H,Extrato!$F:$F,""&lt;=""&amp;HLOOKUP(AE$278,dds!$2:$4,3,FALSE()),Extrato!$G:$G,'Cadastro e Histórico'!$A329))*AE166)))"),0.0)</f>
        <v>0</v>
      </c>
      <c r="AF329" s="448">
        <f>IFERROR(__xludf.DUMMYFUNCTION("ARRAYFORMULA(IF(OR($A329="""",$A329=0),0,IF(TODAY()&gt;EOMONTH(AF$278,0),HLOOKUP(""Close"",GOOGLEFINANCE($A329,""price"",EOMONTH(AF$278,0)),2,FALSE()),(SUMIFS(Extrato!$C:$C,Extrato!$A:$A,""&lt;=""&amp;HLOOKUP(AF$278,dds!$2:$4,3,FALSE()),Extrato!$B:$B,'Cadastro e Hi"&amp;"stórico'!$A329)-SUMIFS(Extrato!$H:$H,Extrato!$F:$F,""&lt;=""&amp;HLOOKUP(AF$278,dds!$2:$4,3,FALSE()),Extrato!$G:$G,'Cadastro e Histórico'!$A329))*AF166)))"),0.0)</f>
        <v>0</v>
      </c>
      <c r="AG329" s="448">
        <f>IFERROR(__xludf.DUMMYFUNCTION("ARRAYFORMULA(IF(OR($A329="""",$A329=0),0,IF(TODAY()&gt;EOMONTH(AG$278,0),HLOOKUP(""Close"",GOOGLEFINANCE($A329,""price"",EOMONTH(AG$278,0)),2,FALSE()),(SUMIFS(Extrato!$C:$C,Extrato!$A:$A,""&lt;=""&amp;HLOOKUP(AG$278,dds!$2:$4,3,FALSE()),Extrato!$B:$B,'Cadastro e Hi"&amp;"stórico'!$A329)-SUMIFS(Extrato!$H:$H,Extrato!$F:$F,""&lt;=""&amp;HLOOKUP(AG$278,dds!$2:$4,3,FALSE()),Extrato!$G:$G,'Cadastro e Histórico'!$A329))*AG166)))"),0.0)</f>
        <v>0</v>
      </c>
      <c r="AH329" s="448">
        <f>IFERROR(__xludf.DUMMYFUNCTION("ARRAYFORMULA(IF(OR($A329="""",$A329=0),0,IF(TODAY()&gt;EOMONTH(AH$278,0),HLOOKUP(""Close"",GOOGLEFINANCE($A329,""price"",EOMONTH(AH$278,0)),2,FALSE()),(SUMIFS(Extrato!$C:$C,Extrato!$A:$A,""&lt;=""&amp;HLOOKUP(AH$278,dds!$2:$4,3,FALSE()),Extrato!$B:$B,'Cadastro e Hi"&amp;"stórico'!$A329)-SUMIFS(Extrato!$H:$H,Extrato!$F:$F,""&lt;=""&amp;HLOOKUP(AH$278,dds!$2:$4,3,FALSE()),Extrato!$G:$G,'Cadastro e Histórico'!$A329))*AH166)))"),0.0)</f>
        <v>0</v>
      </c>
      <c r="AI329" s="448">
        <f>IFERROR(__xludf.DUMMYFUNCTION("ARRAYFORMULA(IF(OR($A329="""",$A329=0),0,IF(TODAY()&gt;EOMONTH(AI$278,0),HLOOKUP(""Close"",GOOGLEFINANCE($A329,""price"",EOMONTH(AI$278,0)),2,FALSE()),(SUMIFS(Extrato!$C:$C,Extrato!$A:$A,""&lt;=""&amp;HLOOKUP(AI$278,dds!$2:$4,3,FALSE()),Extrato!$B:$B,'Cadastro e Hi"&amp;"stórico'!$A329)-SUMIFS(Extrato!$H:$H,Extrato!$F:$F,""&lt;=""&amp;HLOOKUP(AI$278,dds!$2:$4,3,FALSE()),Extrato!$G:$G,'Cadastro e Histórico'!$A329))*AI166)))"),0.0)</f>
        <v>0</v>
      </c>
      <c r="AJ329" s="448">
        <f>IFERROR(__xludf.DUMMYFUNCTION("ARRAYFORMULA(IF(OR($A329="""",$A329=0),0,IF(TODAY()&gt;EOMONTH(AJ$278,0),HLOOKUP(""Close"",GOOGLEFINANCE($A329,""price"",EOMONTH(AJ$278,0)),2,FALSE()),(SUMIFS(Extrato!$C:$C,Extrato!$A:$A,""&lt;=""&amp;HLOOKUP(AJ$278,dds!$2:$4,3,FALSE()),Extrato!$B:$B,'Cadastro e Hi"&amp;"stórico'!$A329)-SUMIFS(Extrato!$H:$H,Extrato!$F:$F,""&lt;=""&amp;HLOOKUP(AJ$278,dds!$2:$4,3,FALSE()),Extrato!$G:$G,'Cadastro e Histórico'!$A329))*AJ166)))"),0.0)</f>
        <v>0</v>
      </c>
      <c r="AK329" s="448">
        <f>IFERROR(__xludf.DUMMYFUNCTION("ARRAYFORMULA(IF(OR($A329="""",$A329=0),0,IF(TODAY()&gt;EOMONTH(AK$278,0),HLOOKUP(""Close"",GOOGLEFINANCE($A329,""price"",EOMONTH(AK$278,0)),2,FALSE()),(SUMIFS(Extrato!$C:$C,Extrato!$A:$A,""&lt;=""&amp;HLOOKUP(AK$278,dds!$2:$4,3,FALSE()),Extrato!$B:$B,'Cadastro e Hi"&amp;"stórico'!$A329)-SUMIFS(Extrato!$H:$H,Extrato!$F:$F,""&lt;=""&amp;HLOOKUP(AK$278,dds!$2:$4,3,FALSE()),Extrato!$G:$G,'Cadastro e Histórico'!$A329))*AK166)))"),0.0)</f>
        <v>0</v>
      </c>
      <c r="AL329" s="448">
        <f>IFERROR(__xludf.DUMMYFUNCTION("ARRAYFORMULA(IF(OR($A329="""",$A329=0),0,IF(TODAY()&gt;EOMONTH(AL$278,0),HLOOKUP(""Close"",GOOGLEFINANCE($A329,""price"",EOMONTH(AL$278,0)),2,FALSE()),(SUMIFS(Extrato!$C:$C,Extrato!$A:$A,""&lt;=""&amp;HLOOKUP(AL$278,dds!$2:$4,3,FALSE()),Extrato!$B:$B,'Cadastro e Hi"&amp;"stórico'!$A329)-SUMIFS(Extrato!$H:$H,Extrato!$F:$F,""&lt;=""&amp;HLOOKUP(AL$278,dds!$2:$4,3,FALSE()),Extrato!$G:$G,'Cadastro e Histórico'!$A329))*AL166)))"),0.0)</f>
        <v>0</v>
      </c>
      <c r="AM329" s="448">
        <f>IFERROR(__xludf.DUMMYFUNCTION("ARRAYFORMULA(IF(OR($A329="""",$A329=0),0,IF(TODAY()&gt;EOMONTH(AM$278,0),HLOOKUP(""Close"",GOOGLEFINANCE($A329,""price"",EOMONTH(AM$278,0)),2,FALSE()),(SUMIFS(Extrato!$C:$C,Extrato!$A:$A,""&lt;=""&amp;HLOOKUP(AM$278,dds!$2:$4,3,FALSE()),Extrato!$B:$B,'Cadastro e Hi"&amp;"stórico'!$A329)-SUMIFS(Extrato!$H:$H,Extrato!$F:$F,""&lt;=""&amp;HLOOKUP(AM$278,dds!$2:$4,3,FALSE()),Extrato!$G:$G,'Cadastro e Histórico'!$A329))*AM166)))"),0.0)</f>
        <v>0</v>
      </c>
      <c r="AN329" s="448">
        <f>IFERROR(__xludf.DUMMYFUNCTION("ARRAYFORMULA(IF(OR($A329="""",$A329=0),0,IF(TODAY()&gt;EOMONTH(AN$278,0),HLOOKUP(""Close"",GOOGLEFINANCE($A329,""price"",EOMONTH(AN$278,0)),2,FALSE()),(SUMIFS(Extrato!$C:$C,Extrato!$A:$A,""&lt;=""&amp;HLOOKUP(AN$278,dds!$2:$4,3,FALSE()),Extrato!$B:$B,'Cadastro e Hi"&amp;"stórico'!$A329)-SUMIFS(Extrato!$H:$H,Extrato!$F:$F,""&lt;=""&amp;HLOOKUP(AN$278,dds!$2:$4,3,FALSE()),Extrato!$G:$G,'Cadastro e Histórico'!$A329))*AN166)))"),0.0)</f>
        <v>0</v>
      </c>
      <c r="AO329" s="448">
        <f>IFERROR(__xludf.DUMMYFUNCTION("ARRAYFORMULA(IF(OR($A329="""",$A329=0),0,IF(TODAY()&gt;EOMONTH(AO$278,0),HLOOKUP(""Close"",GOOGLEFINANCE($A329,""price"",EOMONTH(AO$278,0)),2,FALSE()),(SUMIFS(Extrato!$C:$C,Extrato!$A:$A,""&lt;=""&amp;HLOOKUP(AO$278,dds!$2:$4,3,FALSE()),Extrato!$B:$B,'Cadastro e Hi"&amp;"stórico'!$A329)-SUMIFS(Extrato!$H:$H,Extrato!$F:$F,""&lt;=""&amp;HLOOKUP(AO$278,dds!$2:$4,3,FALSE()),Extrato!$G:$G,'Cadastro e Histórico'!$A329))*AO166)))"),0.0)</f>
        <v>0</v>
      </c>
      <c r="AP329" s="448">
        <f>IFERROR(__xludf.DUMMYFUNCTION("ARRAYFORMULA(IF(OR($A329="""",$A329=0),0,IF(TODAY()&gt;EOMONTH(AP$278,0),HLOOKUP(""Close"",GOOGLEFINANCE($A329,""price"",EOMONTH(AP$278,0)),2,FALSE()),(SUMIFS(Extrato!$C:$C,Extrato!$A:$A,""&lt;=""&amp;HLOOKUP(AP$278,dds!$2:$4,3,FALSE()),Extrato!$B:$B,'Cadastro e Hi"&amp;"stórico'!$A329)-SUMIFS(Extrato!$H:$H,Extrato!$F:$F,""&lt;=""&amp;HLOOKUP(AP$278,dds!$2:$4,3,FALSE()),Extrato!$G:$G,'Cadastro e Histórico'!$A329))*AP166)))"),0.0)</f>
        <v>0</v>
      </c>
      <c r="AQ329" s="448">
        <f>IFERROR(__xludf.DUMMYFUNCTION("ARRAYFORMULA(IF(OR($A329="""",$A329=0),0,IF(TODAY()&gt;EOMONTH(AQ$278,0),HLOOKUP(""Close"",GOOGLEFINANCE($A329,""price"",EOMONTH(AQ$278,0)),2,FALSE()),(SUMIFS(Extrato!$C:$C,Extrato!$A:$A,""&lt;=""&amp;HLOOKUP(AQ$278,dds!$2:$4,3,FALSE()),Extrato!$B:$B,'Cadastro e Hi"&amp;"stórico'!$A329)-SUMIFS(Extrato!$H:$H,Extrato!$F:$F,""&lt;=""&amp;HLOOKUP(AQ$278,dds!$2:$4,3,FALSE()),Extrato!$G:$G,'Cadastro e Histórico'!$A329))*AQ166)))"),0.0)</f>
        <v>0</v>
      </c>
      <c r="AR329" s="448">
        <f>IFERROR(__xludf.DUMMYFUNCTION("ARRAYFORMULA(IF(OR($A329="""",$A329=0),0,IF(TODAY()&gt;EOMONTH(AR$278,0),HLOOKUP(""Close"",GOOGLEFINANCE($A329,""price"",EOMONTH(AR$278,0)),2,FALSE()),(SUMIFS(Extrato!$C:$C,Extrato!$A:$A,""&lt;=""&amp;HLOOKUP(AR$278,dds!$2:$4,3,FALSE()),Extrato!$B:$B,'Cadastro e Hi"&amp;"stórico'!$A329)-SUMIFS(Extrato!$H:$H,Extrato!$F:$F,""&lt;=""&amp;HLOOKUP(AR$278,dds!$2:$4,3,FALSE()),Extrato!$G:$G,'Cadastro e Histórico'!$A329))*AR166)))"),0.0)</f>
        <v>0</v>
      </c>
      <c r="AS329" s="448">
        <f>IFERROR(__xludf.DUMMYFUNCTION("ARRAYFORMULA(IF(OR($A329="""",$A329=0),0,IF(TODAY()&gt;EOMONTH(AS$278,0),HLOOKUP(""Close"",GOOGLEFINANCE($A329,""price"",EOMONTH(AS$278,0)),2,FALSE()),(SUMIFS(Extrato!$C:$C,Extrato!$A:$A,""&lt;=""&amp;HLOOKUP(AS$278,dds!$2:$4,3,FALSE()),Extrato!$B:$B,'Cadastro e Hi"&amp;"stórico'!$A329)-SUMIFS(Extrato!$H:$H,Extrato!$F:$F,""&lt;=""&amp;HLOOKUP(AS$278,dds!$2:$4,3,FALSE()),Extrato!$G:$G,'Cadastro e Histórico'!$A329))*AS166)))"),0.0)</f>
        <v>0</v>
      </c>
      <c r="AT329" s="448">
        <f>IFERROR(__xludf.DUMMYFUNCTION("ARRAYFORMULA(IF(OR($A329="""",$A329=0),0,IF(TODAY()&gt;EOMONTH(AT$278,0),HLOOKUP(""Close"",GOOGLEFINANCE($A329,""price"",EOMONTH(AT$278,0)),2,FALSE()),(SUMIFS(Extrato!$C:$C,Extrato!$A:$A,""&lt;=""&amp;HLOOKUP(AT$278,dds!$2:$4,3,FALSE()),Extrato!$B:$B,'Cadastro e Hi"&amp;"stórico'!$A329)-SUMIFS(Extrato!$H:$H,Extrato!$F:$F,""&lt;=""&amp;HLOOKUP(AT$278,dds!$2:$4,3,FALSE()),Extrato!$G:$G,'Cadastro e Histórico'!$A329))*AT166)))"),0.0)</f>
        <v>0</v>
      </c>
      <c r="AU329" s="448">
        <f>IFERROR(__xludf.DUMMYFUNCTION("ARRAYFORMULA(IF(OR($A329="""",$A329=0),0,IF(TODAY()&gt;EOMONTH(AU$278,0),HLOOKUP(""Close"",GOOGLEFINANCE($A329,""price"",EOMONTH(AU$278,0)),2,FALSE()),(SUMIFS(Extrato!$C:$C,Extrato!$A:$A,""&lt;=""&amp;HLOOKUP(AU$278,dds!$2:$4,3,FALSE()),Extrato!$B:$B,'Cadastro e Hi"&amp;"stórico'!$A329)-SUMIFS(Extrato!$H:$H,Extrato!$F:$F,""&lt;=""&amp;HLOOKUP(AU$278,dds!$2:$4,3,FALSE()),Extrato!$G:$G,'Cadastro e Histórico'!$A329))*AU166)))"),0.0)</f>
        <v>0</v>
      </c>
      <c r="AV329" s="448">
        <f>IFERROR(__xludf.DUMMYFUNCTION("ARRAYFORMULA(IF(OR($A329="""",$A329=0),0,IF(TODAY()&gt;EOMONTH(AV$278,0),HLOOKUP(""Close"",GOOGLEFINANCE($A329,""price"",EOMONTH(AV$278,0)),2,FALSE()),(SUMIFS(Extrato!$C:$C,Extrato!$A:$A,""&lt;=""&amp;HLOOKUP(AV$278,dds!$2:$4,3,FALSE()),Extrato!$B:$B,'Cadastro e Hi"&amp;"stórico'!$A329)-SUMIFS(Extrato!$H:$H,Extrato!$F:$F,""&lt;=""&amp;HLOOKUP(AV$278,dds!$2:$4,3,FALSE()),Extrato!$G:$G,'Cadastro e Histórico'!$A329))*AV166)))"),0.0)</f>
        <v>0</v>
      </c>
      <c r="AW329" s="448">
        <f>IFERROR(__xludf.DUMMYFUNCTION("ARRAYFORMULA(IF(OR($A329="""",$A329=0),0,IF(TODAY()&gt;EOMONTH(AW$278,0),HLOOKUP(""Close"",GOOGLEFINANCE($A329,""price"",EOMONTH(AW$278,0)),2,FALSE()),(SUMIFS(Extrato!$C:$C,Extrato!$A:$A,""&lt;=""&amp;HLOOKUP(AW$278,dds!$2:$4,3,FALSE()),Extrato!$B:$B,'Cadastro e Hi"&amp;"stórico'!$A329)-SUMIFS(Extrato!$H:$H,Extrato!$F:$F,""&lt;=""&amp;HLOOKUP(AW$278,dds!$2:$4,3,FALSE()),Extrato!$G:$G,'Cadastro e Histórico'!$A329))*AW166)))"),0.0)</f>
        <v>0</v>
      </c>
      <c r="AX329" s="448">
        <f>IFERROR(__xludf.DUMMYFUNCTION("ARRAYFORMULA(IF(OR($A329="""",$A329=0),0,IF(TODAY()&gt;EOMONTH(AX$278,0),HLOOKUP(""Close"",GOOGLEFINANCE($A329,""price"",EOMONTH(AX$278,0)),2,FALSE()),(SUMIFS(Extrato!$C:$C,Extrato!$A:$A,""&lt;=""&amp;HLOOKUP(AX$278,dds!$2:$4,3,FALSE()),Extrato!$B:$B,'Cadastro e Hi"&amp;"stórico'!$A329)-SUMIFS(Extrato!$H:$H,Extrato!$F:$F,""&lt;=""&amp;HLOOKUP(AX$278,dds!$2:$4,3,FALSE()),Extrato!$G:$G,'Cadastro e Histórico'!$A329))*AX166)))"),0.0)</f>
        <v>0</v>
      </c>
      <c r="AY329" s="448">
        <f>IFERROR(__xludf.DUMMYFUNCTION("ARRAYFORMULA(IF(OR($A329="""",$A329=0),0,IF(TODAY()&gt;EOMONTH(AY$278,0),HLOOKUP(""Close"",GOOGLEFINANCE($A329,""price"",EOMONTH(AY$278,0)),2,FALSE()),(SUMIFS(Extrato!$C:$C,Extrato!$A:$A,""&lt;=""&amp;HLOOKUP(AY$278,dds!$2:$4,3,FALSE()),Extrato!$B:$B,'Cadastro e Hi"&amp;"stórico'!$A329)-SUMIFS(Extrato!$H:$H,Extrato!$F:$F,""&lt;=""&amp;HLOOKUP(AY$278,dds!$2:$4,3,FALSE()),Extrato!$G:$G,'Cadastro e Histórico'!$A329))*AY166)))"),0.0)</f>
        <v>0</v>
      </c>
      <c r="AZ329" s="448">
        <f>IFERROR(__xludf.DUMMYFUNCTION("ARRAYFORMULA(IF(OR($A329="""",$A329=0),0,IF(TODAY()&gt;EOMONTH(AZ$278,0),HLOOKUP(""Close"",GOOGLEFINANCE($A329,""price"",EOMONTH(AZ$278,0)),2,FALSE()),(SUMIFS(Extrato!$C:$C,Extrato!$A:$A,""&lt;=""&amp;HLOOKUP(AZ$278,dds!$2:$4,3,FALSE()),Extrato!$B:$B,'Cadastro e Hi"&amp;"stórico'!$A329)-SUMIFS(Extrato!$H:$H,Extrato!$F:$F,""&lt;=""&amp;HLOOKUP(AZ$278,dds!$2:$4,3,FALSE()),Extrato!$G:$G,'Cadastro e Histórico'!$A329))*AZ166)))"),0.0)</f>
        <v>0</v>
      </c>
      <c r="BA329" s="448">
        <f>IFERROR(__xludf.DUMMYFUNCTION("ARRAYFORMULA(IF(OR($A329="""",$A329=0),0,IF(TODAY()&gt;EOMONTH(BA$278,0),HLOOKUP(""Close"",GOOGLEFINANCE($A329,""price"",EOMONTH(BA$278,0)),2,FALSE()),(SUMIFS(Extrato!$C:$C,Extrato!$A:$A,""&lt;=""&amp;HLOOKUP(BA$278,dds!$2:$4,3,FALSE()),Extrato!$B:$B,'Cadastro e Hi"&amp;"stórico'!$A329)-SUMIFS(Extrato!$H:$H,Extrato!$F:$F,""&lt;=""&amp;HLOOKUP(BA$278,dds!$2:$4,3,FALSE()),Extrato!$G:$G,'Cadastro e Histórico'!$A329))*BA166)))"),0.0)</f>
        <v>0</v>
      </c>
      <c r="BB329" s="448">
        <f>IFERROR(__xludf.DUMMYFUNCTION("ARRAYFORMULA(IF(OR($A329="""",$A329=0),0,IF(TODAY()&gt;EOMONTH(BB$278,0),HLOOKUP(""Close"",GOOGLEFINANCE($A329,""price"",EOMONTH(BB$278,0)),2,FALSE()),(SUMIFS(Extrato!$C:$C,Extrato!$A:$A,""&lt;=""&amp;HLOOKUP(BB$278,dds!$2:$4,3,FALSE()),Extrato!$B:$B,'Cadastro e Hi"&amp;"stórico'!$A329)-SUMIFS(Extrato!$H:$H,Extrato!$F:$F,""&lt;=""&amp;HLOOKUP(BB$278,dds!$2:$4,3,FALSE()),Extrato!$G:$G,'Cadastro e Histórico'!$A329))*BB166)))"),0.0)</f>
        <v>0</v>
      </c>
      <c r="BC329" s="448">
        <f>IFERROR(__xludf.DUMMYFUNCTION("ARRAYFORMULA(IF(OR($A329="""",$A329=0),0,IF(TODAY()&gt;EOMONTH(BC$278,0),HLOOKUP(""Close"",GOOGLEFINANCE($A329,""price"",EOMONTH(BC$278,0)),2,FALSE()),(SUMIFS(Extrato!$C:$C,Extrato!$A:$A,""&lt;=""&amp;HLOOKUP(BC$278,dds!$2:$4,3,FALSE()),Extrato!$B:$B,'Cadastro e Hi"&amp;"stórico'!$A329)-SUMIFS(Extrato!$H:$H,Extrato!$F:$F,""&lt;=""&amp;HLOOKUP(BC$278,dds!$2:$4,3,FALSE()),Extrato!$G:$G,'Cadastro e Histórico'!$A329))*BC166)))"),0.0)</f>
        <v>0</v>
      </c>
      <c r="BD329" s="448">
        <f>IFERROR(__xludf.DUMMYFUNCTION("ARRAYFORMULA(IF(OR($A329="""",$A329=0),0,IF(TODAY()&gt;EOMONTH(BD$278,0),HLOOKUP(""Close"",GOOGLEFINANCE($A329,""price"",EOMONTH(BD$278,0)),2,FALSE()),(SUMIFS(Extrato!$C:$C,Extrato!$A:$A,""&lt;=""&amp;HLOOKUP(BD$278,dds!$2:$4,3,FALSE()),Extrato!$B:$B,'Cadastro e Hi"&amp;"stórico'!$A329)-SUMIFS(Extrato!$H:$H,Extrato!$F:$F,""&lt;=""&amp;HLOOKUP(BD$278,dds!$2:$4,3,FALSE()),Extrato!$G:$G,'Cadastro e Histórico'!$A329))*BD166)))"),0.0)</f>
        <v>0</v>
      </c>
      <c r="BE329" s="448">
        <f>IFERROR(__xludf.DUMMYFUNCTION("ARRAYFORMULA(IF(OR($A329="""",$A329=0),0,IF(TODAY()&gt;EOMONTH(BE$278,0),HLOOKUP(""Close"",GOOGLEFINANCE($A329,""price"",EOMONTH(BE$278,0)),2,FALSE()),(SUMIFS(Extrato!$C:$C,Extrato!$A:$A,""&lt;=""&amp;HLOOKUP(BE$278,dds!$2:$4,3,FALSE()),Extrato!$B:$B,'Cadastro e Hi"&amp;"stórico'!$A329)-SUMIFS(Extrato!$H:$H,Extrato!$F:$F,""&lt;=""&amp;HLOOKUP(BE$278,dds!$2:$4,3,FALSE()),Extrato!$G:$G,'Cadastro e Histórico'!$A329))*BE166)))"),0.0)</f>
        <v>0</v>
      </c>
      <c r="BF329" s="448">
        <f>IFERROR(__xludf.DUMMYFUNCTION("ARRAYFORMULA(IF(OR($A329="""",$A329=0),0,IF(TODAY()&gt;EOMONTH(BF$278,0),HLOOKUP(""Close"",GOOGLEFINANCE($A329,""price"",EOMONTH(BF$278,0)),2,FALSE()),(SUMIFS(Extrato!$C:$C,Extrato!$A:$A,""&lt;=""&amp;HLOOKUP(BF$278,dds!$2:$4,3,FALSE()),Extrato!$B:$B,'Cadastro e Hi"&amp;"stórico'!$A329)-SUMIFS(Extrato!$H:$H,Extrato!$F:$F,""&lt;=""&amp;HLOOKUP(BF$278,dds!$2:$4,3,FALSE()),Extrato!$G:$G,'Cadastro e Histórico'!$A329))*BF166)))"),0.0)</f>
        <v>0</v>
      </c>
      <c r="BG329" s="448">
        <f>IFERROR(__xludf.DUMMYFUNCTION("ARRAYFORMULA(IF(OR($A329="""",$A329=0),0,IF(TODAY()&gt;EOMONTH(BG$278,0),HLOOKUP(""Close"",GOOGLEFINANCE($A329,""price"",EOMONTH(BG$278,0)),2,FALSE()),(SUMIFS(Extrato!$C:$C,Extrato!$A:$A,""&lt;=""&amp;HLOOKUP(BG$278,dds!$2:$4,3,FALSE()),Extrato!$B:$B,'Cadastro e Hi"&amp;"stórico'!$A329)-SUMIFS(Extrato!$H:$H,Extrato!$F:$F,""&lt;=""&amp;HLOOKUP(BG$278,dds!$2:$4,3,FALSE()),Extrato!$G:$G,'Cadastro e Histórico'!$A329))*BG166)))"),0.0)</f>
        <v>0</v>
      </c>
      <c r="BH329" s="448">
        <f>IFERROR(__xludf.DUMMYFUNCTION("ARRAYFORMULA(IF(OR($A329="""",$A329=0),0,IF(TODAY()&gt;EOMONTH(BH$278,0),HLOOKUP(""Close"",GOOGLEFINANCE($A329,""price"",EOMONTH(BH$278,0)),2,FALSE()),(SUMIFS(Extrato!$C:$C,Extrato!$A:$A,""&lt;=""&amp;HLOOKUP(BH$278,dds!$2:$4,3,FALSE()),Extrato!$B:$B,'Cadastro e Hi"&amp;"stórico'!$A329)-SUMIFS(Extrato!$H:$H,Extrato!$F:$F,""&lt;=""&amp;HLOOKUP(BH$278,dds!$2:$4,3,FALSE()),Extrato!$G:$G,'Cadastro e Histórico'!$A329))*BH166)))"),0.0)</f>
        <v>0</v>
      </c>
      <c r="BI329" s="448">
        <f>IFERROR(__xludf.DUMMYFUNCTION("ARRAYFORMULA(IF(OR($A329="""",$A329=0),0,IF(TODAY()&gt;EOMONTH(BI$278,0),HLOOKUP(""Close"",GOOGLEFINANCE($A329,""price"",EOMONTH(BI$278,0)),2,FALSE()),(SUMIFS(Extrato!$C:$C,Extrato!$A:$A,""&lt;=""&amp;HLOOKUP(BI$278,dds!$2:$4,3,FALSE()),Extrato!$B:$B,'Cadastro e Hi"&amp;"stórico'!$A329)-SUMIFS(Extrato!$H:$H,Extrato!$F:$F,""&lt;=""&amp;HLOOKUP(BI$278,dds!$2:$4,3,FALSE()),Extrato!$G:$G,'Cadastro e Histórico'!$A329))*BI166)))"),0.0)</f>
        <v>0</v>
      </c>
      <c r="BJ329" s="448">
        <f>IFERROR(__xludf.DUMMYFUNCTION("ARRAYFORMULA(IF(OR($A329="""",$A329=0),0,IF(TODAY()&gt;EOMONTH(BJ$278,0),HLOOKUP(""Close"",GOOGLEFINANCE($A329,""price"",EOMONTH(BJ$278,0)),2,FALSE()),(SUMIFS(Extrato!$C:$C,Extrato!$A:$A,""&lt;=""&amp;HLOOKUP(BJ$278,dds!$2:$4,3,FALSE()),Extrato!$B:$B,'Cadastro e Hi"&amp;"stórico'!$A329)-SUMIFS(Extrato!$H:$H,Extrato!$F:$F,""&lt;=""&amp;HLOOKUP(BJ$278,dds!$2:$4,3,FALSE()),Extrato!$G:$G,'Cadastro e Histórico'!$A329))*BJ166)))"),0.0)</f>
        <v>0</v>
      </c>
      <c r="BK329" s="448">
        <f>IFERROR(__xludf.DUMMYFUNCTION("ARRAYFORMULA(IF(OR($A329="""",$A329=0),0,IF(TODAY()&gt;EOMONTH(BK$278,0),HLOOKUP(""Close"",GOOGLEFINANCE($A329,""price"",EOMONTH(BK$278,0)),2,FALSE()),(SUMIFS(Extrato!$C:$C,Extrato!$A:$A,""&lt;=""&amp;HLOOKUP(BK$278,dds!$2:$4,3,FALSE()),Extrato!$B:$B,'Cadastro e Hi"&amp;"stórico'!$A329)-SUMIFS(Extrato!$H:$H,Extrato!$F:$F,""&lt;=""&amp;HLOOKUP(BK$278,dds!$2:$4,3,FALSE()),Extrato!$G:$G,'Cadastro e Histórico'!$A329))*BK166)))"),0.0)</f>
        <v>0</v>
      </c>
      <c r="BL329" s="448">
        <f>IFERROR(__xludf.DUMMYFUNCTION("ARRAYFORMULA(IF(OR($A329="""",$A329=0),0,IF(TODAY()&gt;EOMONTH(BL$278,0),HLOOKUP(""Close"",GOOGLEFINANCE($A329,""price"",EOMONTH(BL$278,0)),2,FALSE()),(SUMIFS(Extrato!$C:$C,Extrato!$A:$A,""&lt;=""&amp;HLOOKUP(BL$278,dds!$2:$4,3,FALSE()),Extrato!$B:$B,'Cadastro e Hi"&amp;"stórico'!$A329)-SUMIFS(Extrato!$H:$H,Extrato!$F:$F,""&lt;=""&amp;HLOOKUP(BL$278,dds!$2:$4,3,FALSE()),Extrato!$G:$G,'Cadastro e Histórico'!$A329))*BL166)))"),0.0)</f>
        <v>0</v>
      </c>
    </row>
    <row r="330" ht="14.25" customHeight="1">
      <c r="A330" s="450"/>
      <c r="B330" s="450"/>
      <c r="C330" s="440" t="str">
        <f t="shared" si="5"/>
        <v/>
      </c>
      <c r="D330" s="450"/>
      <c r="E330" s="448">
        <f>IFERROR(__xludf.DUMMYFUNCTION("ARRAYFORMULA(IF(OR($A330="""",$A330=0),0,IF(TODAY()&gt;EOMONTH(E$278,0),HLOOKUP(""Close"",GOOGLEFINANCE($A330,""price"",EOMONTH(E$278,0)),2,FALSE()),(SUMIFS(Extrato!$C:$C,Extrato!$A:$A,""&lt;=""&amp;HLOOKUP(E$278,dds!$2:$4,3,FALSE()),Extrato!$B:$B,'Cadastro e Histó"&amp;"rico'!$A330)-SUMIFS(Extrato!$H:$H,Extrato!$F:$F,""&lt;=""&amp;HLOOKUP(E$278,dds!$2:$4,3,FALSE()),Extrato!$G:$G,'Cadastro e Histórico'!$A330))*E167)))"),0.0)</f>
        <v>0</v>
      </c>
      <c r="F330" s="448">
        <f>IFERROR(__xludf.DUMMYFUNCTION("ARRAYFORMULA(IF(OR($A330="""",$A330=0),0,IF(TODAY()&gt;EOMONTH(F$278,0),HLOOKUP(""Close"",GOOGLEFINANCE($A330,""price"",EOMONTH(F$278,0)),2,FALSE()),(SUMIFS(Extrato!$C:$C,Extrato!$A:$A,""&lt;=""&amp;HLOOKUP(F$278,dds!$2:$4,3,FALSE()),Extrato!$B:$B,'Cadastro e Histó"&amp;"rico'!$A330)-SUMIFS(Extrato!$H:$H,Extrato!$F:$F,""&lt;=""&amp;HLOOKUP(F$278,dds!$2:$4,3,FALSE()),Extrato!$G:$G,'Cadastro e Histórico'!$A330))*F167)))"),0.0)</f>
        <v>0</v>
      </c>
      <c r="G330" s="448">
        <f>IFERROR(__xludf.DUMMYFUNCTION("ARRAYFORMULA(IF(OR($A330="""",$A330=0),0,IF(TODAY()&gt;EOMONTH(G$278,0),HLOOKUP(""Close"",GOOGLEFINANCE($A330,""price"",EOMONTH(G$278,0)),2,FALSE()),(SUMIFS(Extrato!$C:$C,Extrato!$A:$A,""&lt;=""&amp;HLOOKUP(G$278,dds!$2:$4,3,FALSE()),Extrato!$B:$B,'Cadastro e Histó"&amp;"rico'!$A330)-SUMIFS(Extrato!$H:$H,Extrato!$F:$F,""&lt;=""&amp;HLOOKUP(G$278,dds!$2:$4,3,FALSE()),Extrato!$G:$G,'Cadastro e Histórico'!$A330))*G167)))"),0.0)</f>
        <v>0</v>
      </c>
      <c r="H330" s="448">
        <f>IFERROR(__xludf.DUMMYFUNCTION("ARRAYFORMULA(IF(OR($A330="""",$A330=0),0,IF(TODAY()&gt;EOMONTH(H$278,0),HLOOKUP(""Close"",GOOGLEFINANCE($A330,""price"",EOMONTH(H$278,0)),2,FALSE()),(SUMIFS(Extrato!$C:$C,Extrato!$A:$A,""&lt;=""&amp;HLOOKUP(H$278,dds!$2:$4,3,FALSE()),Extrato!$B:$B,'Cadastro e Histó"&amp;"rico'!$A330)-SUMIFS(Extrato!$H:$H,Extrato!$F:$F,""&lt;=""&amp;HLOOKUP(H$278,dds!$2:$4,3,FALSE()),Extrato!$G:$G,'Cadastro e Histórico'!$A330))*H167)))"),0.0)</f>
        <v>0</v>
      </c>
      <c r="I330" s="448">
        <f>IFERROR(__xludf.DUMMYFUNCTION("ARRAYFORMULA(IF(OR($A330="""",$A330=0),0,IF(TODAY()&gt;EOMONTH(I$278,0),HLOOKUP(""Close"",GOOGLEFINANCE($A330,""price"",EOMONTH(I$278,0)),2,FALSE()),(SUMIFS(Extrato!$C:$C,Extrato!$A:$A,""&lt;=""&amp;HLOOKUP(I$278,dds!$2:$4,3,FALSE()),Extrato!$B:$B,'Cadastro e Histó"&amp;"rico'!$A330)-SUMIFS(Extrato!$H:$H,Extrato!$F:$F,""&lt;=""&amp;HLOOKUP(I$278,dds!$2:$4,3,FALSE()),Extrato!$G:$G,'Cadastro e Histórico'!$A330))*I167)))"),0.0)</f>
        <v>0</v>
      </c>
      <c r="J330" s="448">
        <f>IFERROR(__xludf.DUMMYFUNCTION("ARRAYFORMULA(IF(OR($A330="""",$A330=0),0,IF(TODAY()&gt;EOMONTH(J$278,0),HLOOKUP(""Close"",GOOGLEFINANCE($A330,""price"",EOMONTH(J$278,0)),2,FALSE()),(SUMIFS(Extrato!$C:$C,Extrato!$A:$A,""&lt;=""&amp;HLOOKUP(J$278,dds!$2:$4,3,FALSE()),Extrato!$B:$B,'Cadastro e Histó"&amp;"rico'!$A330)-SUMIFS(Extrato!$H:$H,Extrato!$F:$F,""&lt;=""&amp;HLOOKUP(J$278,dds!$2:$4,3,FALSE()),Extrato!$G:$G,'Cadastro e Histórico'!$A330))*J167)))"),0.0)</f>
        <v>0</v>
      </c>
      <c r="K330" s="448">
        <f>IFERROR(__xludf.DUMMYFUNCTION("ARRAYFORMULA(IF(OR($A330="""",$A330=0),0,IF(TODAY()&gt;EOMONTH(K$278,0),HLOOKUP(""Close"",GOOGLEFINANCE($A330,""price"",EOMONTH(K$278,0)),2,FALSE()),(SUMIFS(Extrato!$C:$C,Extrato!$A:$A,""&lt;=""&amp;HLOOKUP(K$278,dds!$2:$4,3,FALSE()),Extrato!$B:$B,'Cadastro e Histó"&amp;"rico'!$A330)-SUMIFS(Extrato!$H:$H,Extrato!$F:$F,""&lt;=""&amp;HLOOKUP(K$278,dds!$2:$4,3,FALSE()),Extrato!$G:$G,'Cadastro e Histórico'!$A330))*K167)))"),0.0)</f>
        <v>0</v>
      </c>
      <c r="L330" s="448">
        <f>IFERROR(__xludf.DUMMYFUNCTION("ARRAYFORMULA(IF(OR($A330="""",$A330=0),0,IF(TODAY()&gt;EOMONTH(L$278,0),HLOOKUP(""Close"",GOOGLEFINANCE($A330,""price"",EOMONTH(L$278,0)),2,FALSE()),(SUMIFS(Extrato!$C:$C,Extrato!$A:$A,""&lt;=""&amp;HLOOKUP(L$278,dds!$2:$4,3,FALSE()),Extrato!$B:$B,'Cadastro e Histó"&amp;"rico'!$A330)-SUMIFS(Extrato!$H:$H,Extrato!$F:$F,""&lt;=""&amp;HLOOKUP(L$278,dds!$2:$4,3,FALSE()),Extrato!$G:$G,'Cadastro e Histórico'!$A330))*L167)))"),0.0)</f>
        <v>0</v>
      </c>
      <c r="M330" s="448">
        <f>IFERROR(__xludf.DUMMYFUNCTION("ARRAYFORMULA(IF(OR($A330="""",$A330=0),0,IF(TODAY()&gt;EOMONTH(M$278,0),HLOOKUP(""Close"",GOOGLEFINANCE($A330,""price"",EOMONTH(M$278,0)),2,FALSE()),(SUMIFS(Extrato!$C:$C,Extrato!$A:$A,""&lt;=""&amp;HLOOKUP(M$278,dds!$2:$4,3,FALSE()),Extrato!$B:$B,'Cadastro e Histó"&amp;"rico'!$A330)-SUMIFS(Extrato!$H:$H,Extrato!$F:$F,""&lt;=""&amp;HLOOKUP(M$278,dds!$2:$4,3,FALSE()),Extrato!$G:$G,'Cadastro e Histórico'!$A330))*M167)))"),0.0)</f>
        <v>0</v>
      </c>
      <c r="N330" s="448">
        <f>IFERROR(__xludf.DUMMYFUNCTION("ARRAYFORMULA(IF(OR($A330="""",$A330=0),0,IF(TODAY()&gt;EOMONTH(N$278,0),HLOOKUP(""Close"",GOOGLEFINANCE($A330,""price"",EOMONTH(N$278,0)),2,FALSE()),(SUMIFS(Extrato!$C:$C,Extrato!$A:$A,""&lt;=""&amp;HLOOKUP(N$278,dds!$2:$4,3,FALSE()),Extrato!$B:$B,'Cadastro e Histó"&amp;"rico'!$A330)-SUMIFS(Extrato!$H:$H,Extrato!$F:$F,""&lt;=""&amp;HLOOKUP(N$278,dds!$2:$4,3,FALSE()),Extrato!$G:$G,'Cadastro e Histórico'!$A330))*N167)))"),0.0)</f>
        <v>0</v>
      </c>
      <c r="O330" s="448">
        <f>IFERROR(__xludf.DUMMYFUNCTION("ARRAYFORMULA(IF(OR($A330="""",$A330=0),0,IF(TODAY()&gt;EOMONTH(O$278,0),HLOOKUP(""Close"",GOOGLEFINANCE($A330,""price"",EOMONTH(O$278,0)),2,FALSE()),(SUMIFS(Extrato!$C:$C,Extrato!$A:$A,""&lt;=""&amp;HLOOKUP(O$278,dds!$2:$4,3,FALSE()),Extrato!$B:$B,'Cadastro e Histó"&amp;"rico'!$A330)-SUMIFS(Extrato!$H:$H,Extrato!$F:$F,""&lt;=""&amp;HLOOKUP(O$278,dds!$2:$4,3,FALSE()),Extrato!$G:$G,'Cadastro e Histórico'!$A330))*O167)))"),0.0)</f>
        <v>0</v>
      </c>
      <c r="P330" s="448">
        <f>IFERROR(__xludf.DUMMYFUNCTION("ARRAYFORMULA(IF(OR($A330="""",$A330=0),0,IF(TODAY()&gt;EOMONTH(P$278,0),HLOOKUP(""Close"",GOOGLEFINANCE($A330,""price"",EOMONTH(P$278,0)),2,FALSE()),(SUMIFS(Extrato!$C:$C,Extrato!$A:$A,""&lt;=""&amp;HLOOKUP(P$278,dds!$2:$4,3,FALSE()),Extrato!$B:$B,'Cadastro e Histó"&amp;"rico'!$A330)-SUMIFS(Extrato!$H:$H,Extrato!$F:$F,""&lt;=""&amp;HLOOKUP(P$278,dds!$2:$4,3,FALSE()),Extrato!$G:$G,'Cadastro e Histórico'!$A330))*P167)))"),0.0)</f>
        <v>0</v>
      </c>
      <c r="Q330" s="448">
        <f>IFERROR(__xludf.DUMMYFUNCTION("ARRAYFORMULA(IF(OR($A330="""",$A330=0),0,IF(TODAY()&gt;EOMONTH(Q$278,0),HLOOKUP(""Close"",GOOGLEFINANCE($A330,""price"",EOMONTH(Q$278,0)),2,FALSE()),(SUMIFS(Extrato!$C:$C,Extrato!$A:$A,""&lt;=""&amp;HLOOKUP(Q$278,dds!$2:$4,3,FALSE()),Extrato!$B:$B,'Cadastro e Histó"&amp;"rico'!$A330)-SUMIFS(Extrato!$H:$H,Extrato!$F:$F,""&lt;=""&amp;HLOOKUP(Q$278,dds!$2:$4,3,FALSE()),Extrato!$G:$G,'Cadastro e Histórico'!$A330))*Q167)))"),0.0)</f>
        <v>0</v>
      </c>
      <c r="R330" s="448">
        <f>IFERROR(__xludf.DUMMYFUNCTION("ARRAYFORMULA(IF(OR($A330="""",$A330=0),0,IF(TODAY()&gt;EOMONTH(R$278,0),HLOOKUP(""Close"",GOOGLEFINANCE($A330,""price"",EOMONTH(R$278,0)),2,FALSE()),(SUMIFS(Extrato!$C:$C,Extrato!$A:$A,""&lt;=""&amp;HLOOKUP(R$278,dds!$2:$4,3,FALSE()),Extrato!$B:$B,'Cadastro e Histó"&amp;"rico'!$A330)-SUMIFS(Extrato!$H:$H,Extrato!$F:$F,""&lt;=""&amp;HLOOKUP(R$278,dds!$2:$4,3,FALSE()),Extrato!$G:$G,'Cadastro e Histórico'!$A330))*R167)))"),0.0)</f>
        <v>0</v>
      </c>
      <c r="S330" s="448">
        <f>IFERROR(__xludf.DUMMYFUNCTION("ARRAYFORMULA(IF(OR($A330="""",$A330=0),0,IF(TODAY()&gt;EOMONTH(S$278,0),HLOOKUP(""Close"",GOOGLEFINANCE($A330,""price"",EOMONTH(S$278,0)),2,FALSE()),(SUMIFS(Extrato!$C:$C,Extrato!$A:$A,""&lt;=""&amp;HLOOKUP(S$278,dds!$2:$4,3,FALSE()),Extrato!$B:$B,'Cadastro e Histó"&amp;"rico'!$A330)-SUMIFS(Extrato!$H:$H,Extrato!$F:$F,""&lt;=""&amp;HLOOKUP(S$278,dds!$2:$4,3,FALSE()),Extrato!$G:$G,'Cadastro e Histórico'!$A330))*S167)))"),0.0)</f>
        <v>0</v>
      </c>
      <c r="T330" s="448">
        <f>IFERROR(__xludf.DUMMYFUNCTION("ARRAYFORMULA(IF(OR($A330="""",$A330=0),0,IF(TODAY()&gt;EOMONTH(T$278,0),HLOOKUP(""Close"",GOOGLEFINANCE($A330,""price"",EOMONTH(T$278,0)),2,FALSE()),(SUMIFS(Extrato!$C:$C,Extrato!$A:$A,""&lt;=""&amp;HLOOKUP(T$278,dds!$2:$4,3,FALSE()),Extrato!$B:$B,'Cadastro e Histó"&amp;"rico'!$A330)-SUMIFS(Extrato!$H:$H,Extrato!$F:$F,""&lt;=""&amp;HLOOKUP(T$278,dds!$2:$4,3,FALSE()),Extrato!$G:$G,'Cadastro e Histórico'!$A330))*T167)))"),0.0)</f>
        <v>0</v>
      </c>
      <c r="U330" s="448">
        <f>IFERROR(__xludf.DUMMYFUNCTION("ARRAYFORMULA(IF(OR($A330="""",$A330=0),0,IF(TODAY()&gt;EOMONTH(U$278,0),HLOOKUP(""Close"",GOOGLEFINANCE($A330,""price"",EOMONTH(U$278,0)),2,FALSE()),(SUMIFS(Extrato!$C:$C,Extrato!$A:$A,""&lt;=""&amp;HLOOKUP(U$278,dds!$2:$4,3,FALSE()),Extrato!$B:$B,'Cadastro e Histó"&amp;"rico'!$A330)-SUMIFS(Extrato!$H:$H,Extrato!$F:$F,""&lt;=""&amp;HLOOKUP(U$278,dds!$2:$4,3,FALSE()),Extrato!$G:$G,'Cadastro e Histórico'!$A330))*U167)))"),0.0)</f>
        <v>0</v>
      </c>
      <c r="V330" s="448">
        <f>IFERROR(__xludf.DUMMYFUNCTION("ARRAYFORMULA(IF(OR($A330="""",$A330=0),0,IF(TODAY()&gt;EOMONTH(V$278,0),HLOOKUP(""Close"",GOOGLEFINANCE($A330,""price"",EOMONTH(V$278,0)),2,FALSE()),(SUMIFS(Extrato!$C:$C,Extrato!$A:$A,""&lt;=""&amp;HLOOKUP(V$278,dds!$2:$4,3,FALSE()),Extrato!$B:$B,'Cadastro e Histó"&amp;"rico'!$A330)-SUMIFS(Extrato!$H:$H,Extrato!$F:$F,""&lt;=""&amp;HLOOKUP(V$278,dds!$2:$4,3,FALSE()),Extrato!$G:$G,'Cadastro e Histórico'!$A330))*V167)))"),0.0)</f>
        <v>0</v>
      </c>
      <c r="W330" s="448">
        <f>IFERROR(__xludf.DUMMYFUNCTION("ARRAYFORMULA(IF(OR($A330="""",$A330=0),0,IF(TODAY()&gt;EOMONTH(W$278,0),HLOOKUP(""Close"",GOOGLEFINANCE($A330,""price"",EOMONTH(W$278,0)),2,FALSE()),(SUMIFS(Extrato!$C:$C,Extrato!$A:$A,""&lt;=""&amp;HLOOKUP(W$278,dds!$2:$4,3,FALSE()),Extrato!$B:$B,'Cadastro e Histó"&amp;"rico'!$A330)-SUMIFS(Extrato!$H:$H,Extrato!$F:$F,""&lt;=""&amp;HLOOKUP(W$278,dds!$2:$4,3,FALSE()),Extrato!$G:$G,'Cadastro e Histórico'!$A330))*W167)))"),0.0)</f>
        <v>0</v>
      </c>
      <c r="X330" s="448">
        <f>IFERROR(__xludf.DUMMYFUNCTION("ARRAYFORMULA(IF(OR($A330="""",$A330=0),0,IF(TODAY()&gt;EOMONTH(X$278,0),HLOOKUP(""Close"",GOOGLEFINANCE($A330,""price"",EOMONTH(X$278,0)),2,FALSE()),(SUMIFS(Extrato!$C:$C,Extrato!$A:$A,""&lt;=""&amp;HLOOKUP(X$278,dds!$2:$4,3,FALSE()),Extrato!$B:$B,'Cadastro e Histó"&amp;"rico'!$A330)-SUMIFS(Extrato!$H:$H,Extrato!$F:$F,""&lt;=""&amp;HLOOKUP(X$278,dds!$2:$4,3,FALSE()),Extrato!$G:$G,'Cadastro e Histórico'!$A330))*X167)))"),0.0)</f>
        <v>0</v>
      </c>
      <c r="Y330" s="448">
        <f>IFERROR(__xludf.DUMMYFUNCTION("ARRAYFORMULA(IF(OR($A330="""",$A330=0),0,IF(TODAY()&gt;EOMONTH(Y$278,0),HLOOKUP(""Close"",GOOGLEFINANCE($A330,""price"",EOMONTH(Y$278,0)),2,FALSE()),(SUMIFS(Extrato!$C:$C,Extrato!$A:$A,""&lt;=""&amp;HLOOKUP(Y$278,dds!$2:$4,3,FALSE()),Extrato!$B:$B,'Cadastro e Histó"&amp;"rico'!$A330)-SUMIFS(Extrato!$H:$H,Extrato!$F:$F,""&lt;=""&amp;HLOOKUP(Y$278,dds!$2:$4,3,FALSE()),Extrato!$G:$G,'Cadastro e Histórico'!$A330))*Y167)))"),0.0)</f>
        <v>0</v>
      </c>
      <c r="Z330" s="448">
        <f>IFERROR(__xludf.DUMMYFUNCTION("ARRAYFORMULA(IF(OR($A330="""",$A330=0),0,IF(TODAY()&gt;EOMONTH(Z$278,0),HLOOKUP(""Close"",GOOGLEFINANCE($A330,""price"",EOMONTH(Z$278,0)),2,FALSE()),(SUMIFS(Extrato!$C:$C,Extrato!$A:$A,""&lt;=""&amp;HLOOKUP(Z$278,dds!$2:$4,3,FALSE()),Extrato!$B:$B,'Cadastro e Histó"&amp;"rico'!$A330)-SUMIFS(Extrato!$H:$H,Extrato!$F:$F,""&lt;=""&amp;HLOOKUP(Z$278,dds!$2:$4,3,FALSE()),Extrato!$G:$G,'Cadastro e Histórico'!$A330))*Z167)))"),0.0)</f>
        <v>0</v>
      </c>
      <c r="AA330" s="448">
        <f>IFERROR(__xludf.DUMMYFUNCTION("ARRAYFORMULA(IF(OR($A330="""",$A330=0),0,IF(TODAY()&gt;EOMONTH(AA$278,0),HLOOKUP(""Close"",GOOGLEFINANCE($A330,""price"",EOMONTH(AA$278,0)),2,FALSE()),(SUMIFS(Extrato!$C:$C,Extrato!$A:$A,""&lt;=""&amp;HLOOKUP(AA$278,dds!$2:$4,3,FALSE()),Extrato!$B:$B,'Cadastro e Hi"&amp;"stórico'!$A330)-SUMIFS(Extrato!$H:$H,Extrato!$F:$F,""&lt;=""&amp;HLOOKUP(AA$278,dds!$2:$4,3,FALSE()),Extrato!$G:$G,'Cadastro e Histórico'!$A330))*AA167)))"),0.0)</f>
        <v>0</v>
      </c>
      <c r="AB330" s="448">
        <f>IFERROR(__xludf.DUMMYFUNCTION("ARRAYFORMULA(IF(OR($A330="""",$A330=0),0,IF(TODAY()&gt;EOMONTH(AB$278,0),HLOOKUP(""Close"",GOOGLEFINANCE($A330,""price"",EOMONTH(AB$278,0)),2,FALSE()),(SUMIFS(Extrato!$C:$C,Extrato!$A:$A,""&lt;=""&amp;HLOOKUP(AB$278,dds!$2:$4,3,FALSE()),Extrato!$B:$B,'Cadastro e Hi"&amp;"stórico'!$A330)-SUMIFS(Extrato!$H:$H,Extrato!$F:$F,""&lt;=""&amp;HLOOKUP(AB$278,dds!$2:$4,3,FALSE()),Extrato!$G:$G,'Cadastro e Histórico'!$A330))*AB167)))"),0.0)</f>
        <v>0</v>
      </c>
      <c r="AC330" s="448">
        <f>IFERROR(__xludf.DUMMYFUNCTION("ARRAYFORMULA(IF(OR($A330="""",$A330=0),0,IF(TODAY()&gt;EOMONTH(AC$278,0),HLOOKUP(""Close"",GOOGLEFINANCE($A330,""price"",EOMONTH(AC$278,0)),2,FALSE()),(SUMIFS(Extrato!$C:$C,Extrato!$A:$A,""&lt;=""&amp;HLOOKUP(AC$278,dds!$2:$4,3,FALSE()),Extrato!$B:$B,'Cadastro e Hi"&amp;"stórico'!$A330)-SUMIFS(Extrato!$H:$H,Extrato!$F:$F,""&lt;=""&amp;HLOOKUP(AC$278,dds!$2:$4,3,FALSE()),Extrato!$G:$G,'Cadastro e Histórico'!$A330))*AC167)))"),0.0)</f>
        <v>0</v>
      </c>
      <c r="AD330" s="448">
        <f>IFERROR(__xludf.DUMMYFUNCTION("ARRAYFORMULA(IF(OR($A330="""",$A330=0),0,IF(TODAY()&gt;EOMONTH(AD$278,0),HLOOKUP(""Close"",GOOGLEFINANCE($A330,""price"",EOMONTH(AD$278,0)),2,FALSE()),(SUMIFS(Extrato!$C:$C,Extrato!$A:$A,""&lt;=""&amp;HLOOKUP(AD$278,dds!$2:$4,3,FALSE()),Extrato!$B:$B,'Cadastro e Hi"&amp;"stórico'!$A330)-SUMIFS(Extrato!$H:$H,Extrato!$F:$F,""&lt;=""&amp;HLOOKUP(AD$278,dds!$2:$4,3,FALSE()),Extrato!$G:$G,'Cadastro e Histórico'!$A330))*AD167)))"),0.0)</f>
        <v>0</v>
      </c>
      <c r="AE330" s="448">
        <f>IFERROR(__xludf.DUMMYFUNCTION("ARRAYFORMULA(IF(OR($A330="""",$A330=0),0,IF(TODAY()&gt;EOMONTH(AE$278,0),HLOOKUP(""Close"",GOOGLEFINANCE($A330,""price"",EOMONTH(AE$278,0)),2,FALSE()),(SUMIFS(Extrato!$C:$C,Extrato!$A:$A,""&lt;=""&amp;HLOOKUP(AE$278,dds!$2:$4,3,FALSE()),Extrato!$B:$B,'Cadastro e Hi"&amp;"stórico'!$A330)-SUMIFS(Extrato!$H:$H,Extrato!$F:$F,""&lt;=""&amp;HLOOKUP(AE$278,dds!$2:$4,3,FALSE()),Extrato!$G:$G,'Cadastro e Histórico'!$A330))*AE167)))"),0.0)</f>
        <v>0</v>
      </c>
      <c r="AF330" s="448">
        <f>IFERROR(__xludf.DUMMYFUNCTION("ARRAYFORMULA(IF(OR($A330="""",$A330=0),0,IF(TODAY()&gt;EOMONTH(AF$278,0),HLOOKUP(""Close"",GOOGLEFINANCE($A330,""price"",EOMONTH(AF$278,0)),2,FALSE()),(SUMIFS(Extrato!$C:$C,Extrato!$A:$A,""&lt;=""&amp;HLOOKUP(AF$278,dds!$2:$4,3,FALSE()),Extrato!$B:$B,'Cadastro e Hi"&amp;"stórico'!$A330)-SUMIFS(Extrato!$H:$H,Extrato!$F:$F,""&lt;=""&amp;HLOOKUP(AF$278,dds!$2:$4,3,FALSE()),Extrato!$G:$G,'Cadastro e Histórico'!$A330))*AF167)))"),0.0)</f>
        <v>0</v>
      </c>
      <c r="AG330" s="448">
        <f>IFERROR(__xludf.DUMMYFUNCTION("ARRAYFORMULA(IF(OR($A330="""",$A330=0),0,IF(TODAY()&gt;EOMONTH(AG$278,0),HLOOKUP(""Close"",GOOGLEFINANCE($A330,""price"",EOMONTH(AG$278,0)),2,FALSE()),(SUMIFS(Extrato!$C:$C,Extrato!$A:$A,""&lt;=""&amp;HLOOKUP(AG$278,dds!$2:$4,3,FALSE()),Extrato!$B:$B,'Cadastro e Hi"&amp;"stórico'!$A330)-SUMIFS(Extrato!$H:$H,Extrato!$F:$F,""&lt;=""&amp;HLOOKUP(AG$278,dds!$2:$4,3,FALSE()),Extrato!$G:$G,'Cadastro e Histórico'!$A330))*AG167)))"),0.0)</f>
        <v>0</v>
      </c>
      <c r="AH330" s="448">
        <f>IFERROR(__xludf.DUMMYFUNCTION("ARRAYFORMULA(IF(OR($A330="""",$A330=0),0,IF(TODAY()&gt;EOMONTH(AH$278,0),HLOOKUP(""Close"",GOOGLEFINANCE($A330,""price"",EOMONTH(AH$278,0)),2,FALSE()),(SUMIFS(Extrato!$C:$C,Extrato!$A:$A,""&lt;=""&amp;HLOOKUP(AH$278,dds!$2:$4,3,FALSE()),Extrato!$B:$B,'Cadastro e Hi"&amp;"stórico'!$A330)-SUMIFS(Extrato!$H:$H,Extrato!$F:$F,""&lt;=""&amp;HLOOKUP(AH$278,dds!$2:$4,3,FALSE()),Extrato!$G:$G,'Cadastro e Histórico'!$A330))*AH167)))"),0.0)</f>
        <v>0</v>
      </c>
      <c r="AI330" s="448">
        <f>IFERROR(__xludf.DUMMYFUNCTION("ARRAYFORMULA(IF(OR($A330="""",$A330=0),0,IF(TODAY()&gt;EOMONTH(AI$278,0),HLOOKUP(""Close"",GOOGLEFINANCE($A330,""price"",EOMONTH(AI$278,0)),2,FALSE()),(SUMIFS(Extrato!$C:$C,Extrato!$A:$A,""&lt;=""&amp;HLOOKUP(AI$278,dds!$2:$4,3,FALSE()),Extrato!$B:$B,'Cadastro e Hi"&amp;"stórico'!$A330)-SUMIFS(Extrato!$H:$H,Extrato!$F:$F,""&lt;=""&amp;HLOOKUP(AI$278,dds!$2:$4,3,FALSE()),Extrato!$G:$G,'Cadastro e Histórico'!$A330))*AI167)))"),0.0)</f>
        <v>0</v>
      </c>
      <c r="AJ330" s="448">
        <f>IFERROR(__xludf.DUMMYFUNCTION("ARRAYFORMULA(IF(OR($A330="""",$A330=0),0,IF(TODAY()&gt;EOMONTH(AJ$278,0),HLOOKUP(""Close"",GOOGLEFINANCE($A330,""price"",EOMONTH(AJ$278,0)),2,FALSE()),(SUMIFS(Extrato!$C:$C,Extrato!$A:$A,""&lt;=""&amp;HLOOKUP(AJ$278,dds!$2:$4,3,FALSE()),Extrato!$B:$B,'Cadastro e Hi"&amp;"stórico'!$A330)-SUMIFS(Extrato!$H:$H,Extrato!$F:$F,""&lt;=""&amp;HLOOKUP(AJ$278,dds!$2:$4,3,FALSE()),Extrato!$G:$G,'Cadastro e Histórico'!$A330))*AJ167)))"),0.0)</f>
        <v>0</v>
      </c>
      <c r="AK330" s="448">
        <f>IFERROR(__xludf.DUMMYFUNCTION("ARRAYFORMULA(IF(OR($A330="""",$A330=0),0,IF(TODAY()&gt;EOMONTH(AK$278,0),HLOOKUP(""Close"",GOOGLEFINANCE($A330,""price"",EOMONTH(AK$278,0)),2,FALSE()),(SUMIFS(Extrato!$C:$C,Extrato!$A:$A,""&lt;=""&amp;HLOOKUP(AK$278,dds!$2:$4,3,FALSE()),Extrato!$B:$B,'Cadastro e Hi"&amp;"stórico'!$A330)-SUMIFS(Extrato!$H:$H,Extrato!$F:$F,""&lt;=""&amp;HLOOKUP(AK$278,dds!$2:$4,3,FALSE()),Extrato!$G:$G,'Cadastro e Histórico'!$A330))*AK167)))"),0.0)</f>
        <v>0</v>
      </c>
      <c r="AL330" s="448">
        <f>IFERROR(__xludf.DUMMYFUNCTION("ARRAYFORMULA(IF(OR($A330="""",$A330=0),0,IF(TODAY()&gt;EOMONTH(AL$278,0),HLOOKUP(""Close"",GOOGLEFINANCE($A330,""price"",EOMONTH(AL$278,0)),2,FALSE()),(SUMIFS(Extrato!$C:$C,Extrato!$A:$A,""&lt;=""&amp;HLOOKUP(AL$278,dds!$2:$4,3,FALSE()),Extrato!$B:$B,'Cadastro e Hi"&amp;"stórico'!$A330)-SUMIFS(Extrato!$H:$H,Extrato!$F:$F,""&lt;=""&amp;HLOOKUP(AL$278,dds!$2:$4,3,FALSE()),Extrato!$G:$G,'Cadastro e Histórico'!$A330))*AL167)))"),0.0)</f>
        <v>0</v>
      </c>
      <c r="AM330" s="448">
        <f>IFERROR(__xludf.DUMMYFUNCTION("ARRAYFORMULA(IF(OR($A330="""",$A330=0),0,IF(TODAY()&gt;EOMONTH(AM$278,0),HLOOKUP(""Close"",GOOGLEFINANCE($A330,""price"",EOMONTH(AM$278,0)),2,FALSE()),(SUMIFS(Extrato!$C:$C,Extrato!$A:$A,""&lt;=""&amp;HLOOKUP(AM$278,dds!$2:$4,3,FALSE()),Extrato!$B:$B,'Cadastro e Hi"&amp;"stórico'!$A330)-SUMIFS(Extrato!$H:$H,Extrato!$F:$F,""&lt;=""&amp;HLOOKUP(AM$278,dds!$2:$4,3,FALSE()),Extrato!$G:$G,'Cadastro e Histórico'!$A330))*AM167)))"),0.0)</f>
        <v>0</v>
      </c>
      <c r="AN330" s="448">
        <f>IFERROR(__xludf.DUMMYFUNCTION("ARRAYFORMULA(IF(OR($A330="""",$A330=0),0,IF(TODAY()&gt;EOMONTH(AN$278,0),HLOOKUP(""Close"",GOOGLEFINANCE($A330,""price"",EOMONTH(AN$278,0)),2,FALSE()),(SUMIFS(Extrato!$C:$C,Extrato!$A:$A,""&lt;=""&amp;HLOOKUP(AN$278,dds!$2:$4,3,FALSE()),Extrato!$B:$B,'Cadastro e Hi"&amp;"stórico'!$A330)-SUMIFS(Extrato!$H:$H,Extrato!$F:$F,""&lt;=""&amp;HLOOKUP(AN$278,dds!$2:$4,3,FALSE()),Extrato!$G:$G,'Cadastro e Histórico'!$A330))*AN167)))"),0.0)</f>
        <v>0</v>
      </c>
      <c r="AO330" s="448">
        <f>IFERROR(__xludf.DUMMYFUNCTION("ARRAYFORMULA(IF(OR($A330="""",$A330=0),0,IF(TODAY()&gt;EOMONTH(AO$278,0),HLOOKUP(""Close"",GOOGLEFINANCE($A330,""price"",EOMONTH(AO$278,0)),2,FALSE()),(SUMIFS(Extrato!$C:$C,Extrato!$A:$A,""&lt;=""&amp;HLOOKUP(AO$278,dds!$2:$4,3,FALSE()),Extrato!$B:$B,'Cadastro e Hi"&amp;"stórico'!$A330)-SUMIFS(Extrato!$H:$H,Extrato!$F:$F,""&lt;=""&amp;HLOOKUP(AO$278,dds!$2:$4,3,FALSE()),Extrato!$G:$G,'Cadastro e Histórico'!$A330))*AO167)))"),0.0)</f>
        <v>0</v>
      </c>
      <c r="AP330" s="448">
        <f>IFERROR(__xludf.DUMMYFUNCTION("ARRAYFORMULA(IF(OR($A330="""",$A330=0),0,IF(TODAY()&gt;EOMONTH(AP$278,0),HLOOKUP(""Close"",GOOGLEFINANCE($A330,""price"",EOMONTH(AP$278,0)),2,FALSE()),(SUMIFS(Extrato!$C:$C,Extrato!$A:$A,""&lt;=""&amp;HLOOKUP(AP$278,dds!$2:$4,3,FALSE()),Extrato!$B:$B,'Cadastro e Hi"&amp;"stórico'!$A330)-SUMIFS(Extrato!$H:$H,Extrato!$F:$F,""&lt;=""&amp;HLOOKUP(AP$278,dds!$2:$4,3,FALSE()),Extrato!$G:$G,'Cadastro e Histórico'!$A330))*AP167)))"),0.0)</f>
        <v>0</v>
      </c>
      <c r="AQ330" s="448">
        <f>IFERROR(__xludf.DUMMYFUNCTION("ARRAYFORMULA(IF(OR($A330="""",$A330=0),0,IF(TODAY()&gt;EOMONTH(AQ$278,0),HLOOKUP(""Close"",GOOGLEFINANCE($A330,""price"",EOMONTH(AQ$278,0)),2,FALSE()),(SUMIFS(Extrato!$C:$C,Extrato!$A:$A,""&lt;=""&amp;HLOOKUP(AQ$278,dds!$2:$4,3,FALSE()),Extrato!$B:$B,'Cadastro e Hi"&amp;"stórico'!$A330)-SUMIFS(Extrato!$H:$H,Extrato!$F:$F,""&lt;=""&amp;HLOOKUP(AQ$278,dds!$2:$4,3,FALSE()),Extrato!$G:$G,'Cadastro e Histórico'!$A330))*AQ167)))"),0.0)</f>
        <v>0</v>
      </c>
      <c r="AR330" s="448">
        <f>IFERROR(__xludf.DUMMYFUNCTION("ARRAYFORMULA(IF(OR($A330="""",$A330=0),0,IF(TODAY()&gt;EOMONTH(AR$278,0),HLOOKUP(""Close"",GOOGLEFINANCE($A330,""price"",EOMONTH(AR$278,0)),2,FALSE()),(SUMIFS(Extrato!$C:$C,Extrato!$A:$A,""&lt;=""&amp;HLOOKUP(AR$278,dds!$2:$4,3,FALSE()),Extrato!$B:$B,'Cadastro e Hi"&amp;"stórico'!$A330)-SUMIFS(Extrato!$H:$H,Extrato!$F:$F,""&lt;=""&amp;HLOOKUP(AR$278,dds!$2:$4,3,FALSE()),Extrato!$G:$G,'Cadastro e Histórico'!$A330))*AR167)))"),0.0)</f>
        <v>0</v>
      </c>
      <c r="AS330" s="448">
        <f>IFERROR(__xludf.DUMMYFUNCTION("ARRAYFORMULA(IF(OR($A330="""",$A330=0),0,IF(TODAY()&gt;EOMONTH(AS$278,0),HLOOKUP(""Close"",GOOGLEFINANCE($A330,""price"",EOMONTH(AS$278,0)),2,FALSE()),(SUMIFS(Extrato!$C:$C,Extrato!$A:$A,""&lt;=""&amp;HLOOKUP(AS$278,dds!$2:$4,3,FALSE()),Extrato!$B:$B,'Cadastro e Hi"&amp;"stórico'!$A330)-SUMIFS(Extrato!$H:$H,Extrato!$F:$F,""&lt;=""&amp;HLOOKUP(AS$278,dds!$2:$4,3,FALSE()),Extrato!$G:$G,'Cadastro e Histórico'!$A330))*AS167)))"),0.0)</f>
        <v>0</v>
      </c>
      <c r="AT330" s="448">
        <f>IFERROR(__xludf.DUMMYFUNCTION("ARRAYFORMULA(IF(OR($A330="""",$A330=0),0,IF(TODAY()&gt;EOMONTH(AT$278,0),HLOOKUP(""Close"",GOOGLEFINANCE($A330,""price"",EOMONTH(AT$278,0)),2,FALSE()),(SUMIFS(Extrato!$C:$C,Extrato!$A:$A,""&lt;=""&amp;HLOOKUP(AT$278,dds!$2:$4,3,FALSE()),Extrato!$B:$B,'Cadastro e Hi"&amp;"stórico'!$A330)-SUMIFS(Extrato!$H:$H,Extrato!$F:$F,""&lt;=""&amp;HLOOKUP(AT$278,dds!$2:$4,3,FALSE()),Extrato!$G:$G,'Cadastro e Histórico'!$A330))*AT167)))"),0.0)</f>
        <v>0</v>
      </c>
      <c r="AU330" s="448">
        <f>IFERROR(__xludf.DUMMYFUNCTION("ARRAYFORMULA(IF(OR($A330="""",$A330=0),0,IF(TODAY()&gt;EOMONTH(AU$278,0),HLOOKUP(""Close"",GOOGLEFINANCE($A330,""price"",EOMONTH(AU$278,0)),2,FALSE()),(SUMIFS(Extrato!$C:$C,Extrato!$A:$A,""&lt;=""&amp;HLOOKUP(AU$278,dds!$2:$4,3,FALSE()),Extrato!$B:$B,'Cadastro e Hi"&amp;"stórico'!$A330)-SUMIFS(Extrato!$H:$H,Extrato!$F:$F,""&lt;=""&amp;HLOOKUP(AU$278,dds!$2:$4,3,FALSE()),Extrato!$G:$G,'Cadastro e Histórico'!$A330))*AU167)))"),0.0)</f>
        <v>0</v>
      </c>
      <c r="AV330" s="448">
        <f>IFERROR(__xludf.DUMMYFUNCTION("ARRAYFORMULA(IF(OR($A330="""",$A330=0),0,IF(TODAY()&gt;EOMONTH(AV$278,0),HLOOKUP(""Close"",GOOGLEFINANCE($A330,""price"",EOMONTH(AV$278,0)),2,FALSE()),(SUMIFS(Extrato!$C:$C,Extrato!$A:$A,""&lt;=""&amp;HLOOKUP(AV$278,dds!$2:$4,3,FALSE()),Extrato!$B:$B,'Cadastro e Hi"&amp;"stórico'!$A330)-SUMIFS(Extrato!$H:$H,Extrato!$F:$F,""&lt;=""&amp;HLOOKUP(AV$278,dds!$2:$4,3,FALSE()),Extrato!$G:$G,'Cadastro e Histórico'!$A330))*AV167)))"),0.0)</f>
        <v>0</v>
      </c>
      <c r="AW330" s="448">
        <f>IFERROR(__xludf.DUMMYFUNCTION("ARRAYFORMULA(IF(OR($A330="""",$A330=0),0,IF(TODAY()&gt;EOMONTH(AW$278,0),HLOOKUP(""Close"",GOOGLEFINANCE($A330,""price"",EOMONTH(AW$278,0)),2,FALSE()),(SUMIFS(Extrato!$C:$C,Extrato!$A:$A,""&lt;=""&amp;HLOOKUP(AW$278,dds!$2:$4,3,FALSE()),Extrato!$B:$B,'Cadastro e Hi"&amp;"stórico'!$A330)-SUMIFS(Extrato!$H:$H,Extrato!$F:$F,""&lt;=""&amp;HLOOKUP(AW$278,dds!$2:$4,3,FALSE()),Extrato!$G:$G,'Cadastro e Histórico'!$A330))*AW167)))"),0.0)</f>
        <v>0</v>
      </c>
      <c r="AX330" s="448">
        <f>IFERROR(__xludf.DUMMYFUNCTION("ARRAYFORMULA(IF(OR($A330="""",$A330=0),0,IF(TODAY()&gt;EOMONTH(AX$278,0),HLOOKUP(""Close"",GOOGLEFINANCE($A330,""price"",EOMONTH(AX$278,0)),2,FALSE()),(SUMIFS(Extrato!$C:$C,Extrato!$A:$A,""&lt;=""&amp;HLOOKUP(AX$278,dds!$2:$4,3,FALSE()),Extrato!$B:$B,'Cadastro e Hi"&amp;"stórico'!$A330)-SUMIFS(Extrato!$H:$H,Extrato!$F:$F,""&lt;=""&amp;HLOOKUP(AX$278,dds!$2:$4,3,FALSE()),Extrato!$G:$G,'Cadastro e Histórico'!$A330))*AX167)))"),0.0)</f>
        <v>0</v>
      </c>
      <c r="AY330" s="448">
        <f>IFERROR(__xludf.DUMMYFUNCTION("ARRAYFORMULA(IF(OR($A330="""",$A330=0),0,IF(TODAY()&gt;EOMONTH(AY$278,0),HLOOKUP(""Close"",GOOGLEFINANCE($A330,""price"",EOMONTH(AY$278,0)),2,FALSE()),(SUMIFS(Extrato!$C:$C,Extrato!$A:$A,""&lt;=""&amp;HLOOKUP(AY$278,dds!$2:$4,3,FALSE()),Extrato!$B:$B,'Cadastro e Hi"&amp;"stórico'!$A330)-SUMIFS(Extrato!$H:$H,Extrato!$F:$F,""&lt;=""&amp;HLOOKUP(AY$278,dds!$2:$4,3,FALSE()),Extrato!$G:$G,'Cadastro e Histórico'!$A330))*AY167)))"),0.0)</f>
        <v>0</v>
      </c>
      <c r="AZ330" s="448">
        <f>IFERROR(__xludf.DUMMYFUNCTION("ARRAYFORMULA(IF(OR($A330="""",$A330=0),0,IF(TODAY()&gt;EOMONTH(AZ$278,0),HLOOKUP(""Close"",GOOGLEFINANCE($A330,""price"",EOMONTH(AZ$278,0)),2,FALSE()),(SUMIFS(Extrato!$C:$C,Extrato!$A:$A,""&lt;=""&amp;HLOOKUP(AZ$278,dds!$2:$4,3,FALSE()),Extrato!$B:$B,'Cadastro e Hi"&amp;"stórico'!$A330)-SUMIFS(Extrato!$H:$H,Extrato!$F:$F,""&lt;=""&amp;HLOOKUP(AZ$278,dds!$2:$4,3,FALSE()),Extrato!$G:$G,'Cadastro e Histórico'!$A330))*AZ167)))"),0.0)</f>
        <v>0</v>
      </c>
      <c r="BA330" s="448">
        <f>IFERROR(__xludf.DUMMYFUNCTION("ARRAYFORMULA(IF(OR($A330="""",$A330=0),0,IF(TODAY()&gt;EOMONTH(BA$278,0),HLOOKUP(""Close"",GOOGLEFINANCE($A330,""price"",EOMONTH(BA$278,0)),2,FALSE()),(SUMIFS(Extrato!$C:$C,Extrato!$A:$A,""&lt;=""&amp;HLOOKUP(BA$278,dds!$2:$4,3,FALSE()),Extrato!$B:$B,'Cadastro e Hi"&amp;"stórico'!$A330)-SUMIFS(Extrato!$H:$H,Extrato!$F:$F,""&lt;=""&amp;HLOOKUP(BA$278,dds!$2:$4,3,FALSE()),Extrato!$G:$G,'Cadastro e Histórico'!$A330))*BA167)))"),0.0)</f>
        <v>0</v>
      </c>
      <c r="BB330" s="448">
        <f>IFERROR(__xludf.DUMMYFUNCTION("ARRAYFORMULA(IF(OR($A330="""",$A330=0),0,IF(TODAY()&gt;EOMONTH(BB$278,0),HLOOKUP(""Close"",GOOGLEFINANCE($A330,""price"",EOMONTH(BB$278,0)),2,FALSE()),(SUMIFS(Extrato!$C:$C,Extrato!$A:$A,""&lt;=""&amp;HLOOKUP(BB$278,dds!$2:$4,3,FALSE()),Extrato!$B:$B,'Cadastro e Hi"&amp;"stórico'!$A330)-SUMIFS(Extrato!$H:$H,Extrato!$F:$F,""&lt;=""&amp;HLOOKUP(BB$278,dds!$2:$4,3,FALSE()),Extrato!$G:$G,'Cadastro e Histórico'!$A330))*BB167)))"),0.0)</f>
        <v>0</v>
      </c>
      <c r="BC330" s="448">
        <f>IFERROR(__xludf.DUMMYFUNCTION("ARRAYFORMULA(IF(OR($A330="""",$A330=0),0,IF(TODAY()&gt;EOMONTH(BC$278,0),HLOOKUP(""Close"",GOOGLEFINANCE($A330,""price"",EOMONTH(BC$278,0)),2,FALSE()),(SUMIFS(Extrato!$C:$C,Extrato!$A:$A,""&lt;=""&amp;HLOOKUP(BC$278,dds!$2:$4,3,FALSE()),Extrato!$B:$B,'Cadastro e Hi"&amp;"stórico'!$A330)-SUMIFS(Extrato!$H:$H,Extrato!$F:$F,""&lt;=""&amp;HLOOKUP(BC$278,dds!$2:$4,3,FALSE()),Extrato!$G:$G,'Cadastro e Histórico'!$A330))*BC167)))"),0.0)</f>
        <v>0</v>
      </c>
      <c r="BD330" s="448">
        <f>IFERROR(__xludf.DUMMYFUNCTION("ARRAYFORMULA(IF(OR($A330="""",$A330=0),0,IF(TODAY()&gt;EOMONTH(BD$278,0),HLOOKUP(""Close"",GOOGLEFINANCE($A330,""price"",EOMONTH(BD$278,0)),2,FALSE()),(SUMIFS(Extrato!$C:$C,Extrato!$A:$A,""&lt;=""&amp;HLOOKUP(BD$278,dds!$2:$4,3,FALSE()),Extrato!$B:$B,'Cadastro e Hi"&amp;"stórico'!$A330)-SUMIFS(Extrato!$H:$H,Extrato!$F:$F,""&lt;=""&amp;HLOOKUP(BD$278,dds!$2:$4,3,FALSE()),Extrato!$G:$G,'Cadastro e Histórico'!$A330))*BD167)))"),0.0)</f>
        <v>0</v>
      </c>
      <c r="BE330" s="448">
        <f>IFERROR(__xludf.DUMMYFUNCTION("ARRAYFORMULA(IF(OR($A330="""",$A330=0),0,IF(TODAY()&gt;EOMONTH(BE$278,0),HLOOKUP(""Close"",GOOGLEFINANCE($A330,""price"",EOMONTH(BE$278,0)),2,FALSE()),(SUMIFS(Extrato!$C:$C,Extrato!$A:$A,""&lt;=""&amp;HLOOKUP(BE$278,dds!$2:$4,3,FALSE()),Extrato!$B:$B,'Cadastro e Hi"&amp;"stórico'!$A330)-SUMIFS(Extrato!$H:$H,Extrato!$F:$F,""&lt;=""&amp;HLOOKUP(BE$278,dds!$2:$4,3,FALSE()),Extrato!$G:$G,'Cadastro e Histórico'!$A330))*BE167)))"),0.0)</f>
        <v>0</v>
      </c>
      <c r="BF330" s="448">
        <f>IFERROR(__xludf.DUMMYFUNCTION("ARRAYFORMULA(IF(OR($A330="""",$A330=0),0,IF(TODAY()&gt;EOMONTH(BF$278,0),HLOOKUP(""Close"",GOOGLEFINANCE($A330,""price"",EOMONTH(BF$278,0)),2,FALSE()),(SUMIFS(Extrato!$C:$C,Extrato!$A:$A,""&lt;=""&amp;HLOOKUP(BF$278,dds!$2:$4,3,FALSE()),Extrato!$B:$B,'Cadastro e Hi"&amp;"stórico'!$A330)-SUMIFS(Extrato!$H:$H,Extrato!$F:$F,""&lt;=""&amp;HLOOKUP(BF$278,dds!$2:$4,3,FALSE()),Extrato!$G:$G,'Cadastro e Histórico'!$A330))*BF167)))"),0.0)</f>
        <v>0</v>
      </c>
      <c r="BG330" s="448">
        <f>IFERROR(__xludf.DUMMYFUNCTION("ARRAYFORMULA(IF(OR($A330="""",$A330=0),0,IF(TODAY()&gt;EOMONTH(BG$278,0),HLOOKUP(""Close"",GOOGLEFINANCE($A330,""price"",EOMONTH(BG$278,0)),2,FALSE()),(SUMIFS(Extrato!$C:$C,Extrato!$A:$A,""&lt;=""&amp;HLOOKUP(BG$278,dds!$2:$4,3,FALSE()),Extrato!$B:$B,'Cadastro e Hi"&amp;"stórico'!$A330)-SUMIFS(Extrato!$H:$H,Extrato!$F:$F,""&lt;=""&amp;HLOOKUP(BG$278,dds!$2:$4,3,FALSE()),Extrato!$G:$G,'Cadastro e Histórico'!$A330))*BG167)))"),0.0)</f>
        <v>0</v>
      </c>
      <c r="BH330" s="448">
        <f>IFERROR(__xludf.DUMMYFUNCTION("ARRAYFORMULA(IF(OR($A330="""",$A330=0),0,IF(TODAY()&gt;EOMONTH(BH$278,0),HLOOKUP(""Close"",GOOGLEFINANCE($A330,""price"",EOMONTH(BH$278,0)),2,FALSE()),(SUMIFS(Extrato!$C:$C,Extrato!$A:$A,""&lt;=""&amp;HLOOKUP(BH$278,dds!$2:$4,3,FALSE()),Extrato!$B:$B,'Cadastro e Hi"&amp;"stórico'!$A330)-SUMIFS(Extrato!$H:$H,Extrato!$F:$F,""&lt;=""&amp;HLOOKUP(BH$278,dds!$2:$4,3,FALSE()),Extrato!$G:$G,'Cadastro e Histórico'!$A330))*BH167)))"),0.0)</f>
        <v>0</v>
      </c>
      <c r="BI330" s="448">
        <f>IFERROR(__xludf.DUMMYFUNCTION("ARRAYFORMULA(IF(OR($A330="""",$A330=0),0,IF(TODAY()&gt;EOMONTH(BI$278,0),HLOOKUP(""Close"",GOOGLEFINANCE($A330,""price"",EOMONTH(BI$278,0)),2,FALSE()),(SUMIFS(Extrato!$C:$C,Extrato!$A:$A,""&lt;=""&amp;HLOOKUP(BI$278,dds!$2:$4,3,FALSE()),Extrato!$B:$B,'Cadastro e Hi"&amp;"stórico'!$A330)-SUMIFS(Extrato!$H:$H,Extrato!$F:$F,""&lt;=""&amp;HLOOKUP(BI$278,dds!$2:$4,3,FALSE()),Extrato!$G:$G,'Cadastro e Histórico'!$A330))*BI167)))"),0.0)</f>
        <v>0</v>
      </c>
      <c r="BJ330" s="448">
        <f>IFERROR(__xludf.DUMMYFUNCTION("ARRAYFORMULA(IF(OR($A330="""",$A330=0),0,IF(TODAY()&gt;EOMONTH(BJ$278,0),HLOOKUP(""Close"",GOOGLEFINANCE($A330,""price"",EOMONTH(BJ$278,0)),2,FALSE()),(SUMIFS(Extrato!$C:$C,Extrato!$A:$A,""&lt;=""&amp;HLOOKUP(BJ$278,dds!$2:$4,3,FALSE()),Extrato!$B:$B,'Cadastro e Hi"&amp;"stórico'!$A330)-SUMIFS(Extrato!$H:$H,Extrato!$F:$F,""&lt;=""&amp;HLOOKUP(BJ$278,dds!$2:$4,3,FALSE()),Extrato!$G:$G,'Cadastro e Histórico'!$A330))*BJ167)))"),0.0)</f>
        <v>0</v>
      </c>
      <c r="BK330" s="448">
        <f>IFERROR(__xludf.DUMMYFUNCTION("ARRAYFORMULA(IF(OR($A330="""",$A330=0),0,IF(TODAY()&gt;EOMONTH(BK$278,0),HLOOKUP(""Close"",GOOGLEFINANCE($A330,""price"",EOMONTH(BK$278,0)),2,FALSE()),(SUMIFS(Extrato!$C:$C,Extrato!$A:$A,""&lt;=""&amp;HLOOKUP(BK$278,dds!$2:$4,3,FALSE()),Extrato!$B:$B,'Cadastro e Hi"&amp;"stórico'!$A330)-SUMIFS(Extrato!$H:$H,Extrato!$F:$F,""&lt;=""&amp;HLOOKUP(BK$278,dds!$2:$4,3,FALSE()),Extrato!$G:$G,'Cadastro e Histórico'!$A330))*BK167)))"),0.0)</f>
        <v>0</v>
      </c>
      <c r="BL330" s="448">
        <f>IFERROR(__xludf.DUMMYFUNCTION("ARRAYFORMULA(IF(OR($A330="""",$A330=0),0,IF(TODAY()&gt;EOMONTH(BL$278,0),HLOOKUP(""Close"",GOOGLEFINANCE($A330,""price"",EOMONTH(BL$278,0)),2,FALSE()),(SUMIFS(Extrato!$C:$C,Extrato!$A:$A,""&lt;=""&amp;HLOOKUP(BL$278,dds!$2:$4,3,FALSE()),Extrato!$B:$B,'Cadastro e Hi"&amp;"stórico'!$A330)-SUMIFS(Extrato!$H:$H,Extrato!$F:$F,""&lt;=""&amp;HLOOKUP(BL$278,dds!$2:$4,3,FALSE()),Extrato!$G:$G,'Cadastro e Histórico'!$A330))*BL167)))"),0.0)</f>
        <v>0</v>
      </c>
    </row>
    <row r="331" ht="14.25" customHeight="1">
      <c r="A331" s="450"/>
      <c r="B331" s="450"/>
      <c r="C331" s="440" t="str">
        <f t="shared" si="5"/>
        <v/>
      </c>
      <c r="D331" s="450"/>
      <c r="E331" s="448">
        <f>IFERROR(__xludf.DUMMYFUNCTION("ARRAYFORMULA(IF(OR($A331="""",$A331=0),0,IF(TODAY()&gt;EOMONTH(E$278,0),HLOOKUP(""Close"",GOOGLEFINANCE($A331,""price"",EOMONTH(E$278,0)),2,FALSE()),(SUMIFS(Extrato!$C:$C,Extrato!$A:$A,""&lt;=""&amp;HLOOKUP(E$278,dds!$2:$4,3,FALSE()),Extrato!$B:$B,'Cadastro e Histó"&amp;"rico'!$A331)-SUMIFS(Extrato!$H:$H,Extrato!$F:$F,""&lt;=""&amp;HLOOKUP(E$278,dds!$2:$4,3,FALSE()),Extrato!$G:$G,'Cadastro e Histórico'!$A331))*E168)))"),0.0)</f>
        <v>0</v>
      </c>
      <c r="F331" s="448">
        <f>IFERROR(__xludf.DUMMYFUNCTION("ARRAYFORMULA(IF(OR($A331="""",$A331=0),0,IF(TODAY()&gt;EOMONTH(F$278,0),HLOOKUP(""Close"",GOOGLEFINANCE($A331,""price"",EOMONTH(F$278,0)),2,FALSE()),(SUMIFS(Extrato!$C:$C,Extrato!$A:$A,""&lt;=""&amp;HLOOKUP(F$278,dds!$2:$4,3,FALSE()),Extrato!$B:$B,'Cadastro e Histó"&amp;"rico'!$A331)-SUMIFS(Extrato!$H:$H,Extrato!$F:$F,""&lt;=""&amp;HLOOKUP(F$278,dds!$2:$4,3,FALSE()),Extrato!$G:$G,'Cadastro e Histórico'!$A331))*F168)))"),0.0)</f>
        <v>0</v>
      </c>
      <c r="G331" s="448">
        <f>IFERROR(__xludf.DUMMYFUNCTION("ARRAYFORMULA(IF(OR($A331="""",$A331=0),0,IF(TODAY()&gt;EOMONTH(G$278,0),HLOOKUP(""Close"",GOOGLEFINANCE($A331,""price"",EOMONTH(G$278,0)),2,FALSE()),(SUMIFS(Extrato!$C:$C,Extrato!$A:$A,""&lt;=""&amp;HLOOKUP(G$278,dds!$2:$4,3,FALSE()),Extrato!$B:$B,'Cadastro e Histó"&amp;"rico'!$A331)-SUMIFS(Extrato!$H:$H,Extrato!$F:$F,""&lt;=""&amp;HLOOKUP(G$278,dds!$2:$4,3,FALSE()),Extrato!$G:$G,'Cadastro e Histórico'!$A331))*G168)))"),0.0)</f>
        <v>0</v>
      </c>
      <c r="H331" s="448">
        <f>IFERROR(__xludf.DUMMYFUNCTION("ARRAYFORMULA(IF(OR($A331="""",$A331=0),0,IF(TODAY()&gt;EOMONTH(H$278,0),HLOOKUP(""Close"",GOOGLEFINANCE($A331,""price"",EOMONTH(H$278,0)),2,FALSE()),(SUMIFS(Extrato!$C:$C,Extrato!$A:$A,""&lt;=""&amp;HLOOKUP(H$278,dds!$2:$4,3,FALSE()),Extrato!$B:$B,'Cadastro e Histó"&amp;"rico'!$A331)-SUMIFS(Extrato!$H:$H,Extrato!$F:$F,""&lt;=""&amp;HLOOKUP(H$278,dds!$2:$4,3,FALSE()),Extrato!$G:$G,'Cadastro e Histórico'!$A331))*H168)))"),0.0)</f>
        <v>0</v>
      </c>
      <c r="I331" s="448">
        <f>IFERROR(__xludf.DUMMYFUNCTION("ARRAYFORMULA(IF(OR($A331="""",$A331=0),0,IF(TODAY()&gt;EOMONTH(I$278,0),HLOOKUP(""Close"",GOOGLEFINANCE($A331,""price"",EOMONTH(I$278,0)),2,FALSE()),(SUMIFS(Extrato!$C:$C,Extrato!$A:$A,""&lt;=""&amp;HLOOKUP(I$278,dds!$2:$4,3,FALSE()),Extrato!$B:$B,'Cadastro e Histó"&amp;"rico'!$A331)-SUMIFS(Extrato!$H:$H,Extrato!$F:$F,""&lt;=""&amp;HLOOKUP(I$278,dds!$2:$4,3,FALSE()),Extrato!$G:$G,'Cadastro e Histórico'!$A331))*I168)))"),0.0)</f>
        <v>0</v>
      </c>
      <c r="J331" s="448">
        <f>IFERROR(__xludf.DUMMYFUNCTION("ARRAYFORMULA(IF(OR($A331="""",$A331=0),0,IF(TODAY()&gt;EOMONTH(J$278,0),HLOOKUP(""Close"",GOOGLEFINANCE($A331,""price"",EOMONTH(J$278,0)),2,FALSE()),(SUMIFS(Extrato!$C:$C,Extrato!$A:$A,""&lt;=""&amp;HLOOKUP(J$278,dds!$2:$4,3,FALSE()),Extrato!$B:$B,'Cadastro e Histó"&amp;"rico'!$A331)-SUMIFS(Extrato!$H:$H,Extrato!$F:$F,""&lt;=""&amp;HLOOKUP(J$278,dds!$2:$4,3,FALSE()),Extrato!$G:$G,'Cadastro e Histórico'!$A331))*J168)))"),0.0)</f>
        <v>0</v>
      </c>
      <c r="K331" s="448">
        <f>IFERROR(__xludf.DUMMYFUNCTION("ARRAYFORMULA(IF(OR($A331="""",$A331=0),0,IF(TODAY()&gt;EOMONTH(K$278,0),HLOOKUP(""Close"",GOOGLEFINANCE($A331,""price"",EOMONTH(K$278,0)),2,FALSE()),(SUMIFS(Extrato!$C:$C,Extrato!$A:$A,""&lt;=""&amp;HLOOKUP(K$278,dds!$2:$4,3,FALSE()),Extrato!$B:$B,'Cadastro e Histó"&amp;"rico'!$A331)-SUMIFS(Extrato!$H:$H,Extrato!$F:$F,""&lt;=""&amp;HLOOKUP(K$278,dds!$2:$4,3,FALSE()),Extrato!$G:$G,'Cadastro e Histórico'!$A331))*K168)))"),0.0)</f>
        <v>0</v>
      </c>
      <c r="L331" s="448">
        <f>IFERROR(__xludf.DUMMYFUNCTION("ARRAYFORMULA(IF(OR($A331="""",$A331=0),0,IF(TODAY()&gt;EOMONTH(L$278,0),HLOOKUP(""Close"",GOOGLEFINANCE($A331,""price"",EOMONTH(L$278,0)),2,FALSE()),(SUMIFS(Extrato!$C:$C,Extrato!$A:$A,""&lt;=""&amp;HLOOKUP(L$278,dds!$2:$4,3,FALSE()),Extrato!$B:$B,'Cadastro e Histó"&amp;"rico'!$A331)-SUMIFS(Extrato!$H:$H,Extrato!$F:$F,""&lt;=""&amp;HLOOKUP(L$278,dds!$2:$4,3,FALSE()),Extrato!$G:$G,'Cadastro e Histórico'!$A331))*L168)))"),0.0)</f>
        <v>0</v>
      </c>
      <c r="M331" s="448">
        <f>IFERROR(__xludf.DUMMYFUNCTION("ARRAYFORMULA(IF(OR($A331="""",$A331=0),0,IF(TODAY()&gt;EOMONTH(M$278,0),HLOOKUP(""Close"",GOOGLEFINANCE($A331,""price"",EOMONTH(M$278,0)),2,FALSE()),(SUMIFS(Extrato!$C:$C,Extrato!$A:$A,""&lt;=""&amp;HLOOKUP(M$278,dds!$2:$4,3,FALSE()),Extrato!$B:$B,'Cadastro e Histó"&amp;"rico'!$A331)-SUMIFS(Extrato!$H:$H,Extrato!$F:$F,""&lt;=""&amp;HLOOKUP(M$278,dds!$2:$4,3,FALSE()),Extrato!$G:$G,'Cadastro e Histórico'!$A331))*M168)))"),0.0)</f>
        <v>0</v>
      </c>
      <c r="N331" s="448">
        <f>IFERROR(__xludf.DUMMYFUNCTION("ARRAYFORMULA(IF(OR($A331="""",$A331=0),0,IF(TODAY()&gt;EOMONTH(N$278,0),HLOOKUP(""Close"",GOOGLEFINANCE($A331,""price"",EOMONTH(N$278,0)),2,FALSE()),(SUMIFS(Extrato!$C:$C,Extrato!$A:$A,""&lt;=""&amp;HLOOKUP(N$278,dds!$2:$4,3,FALSE()),Extrato!$B:$B,'Cadastro e Histó"&amp;"rico'!$A331)-SUMIFS(Extrato!$H:$H,Extrato!$F:$F,""&lt;=""&amp;HLOOKUP(N$278,dds!$2:$4,3,FALSE()),Extrato!$G:$G,'Cadastro e Histórico'!$A331))*N168)))"),0.0)</f>
        <v>0</v>
      </c>
      <c r="O331" s="448">
        <f>IFERROR(__xludf.DUMMYFUNCTION("ARRAYFORMULA(IF(OR($A331="""",$A331=0),0,IF(TODAY()&gt;EOMONTH(O$278,0),HLOOKUP(""Close"",GOOGLEFINANCE($A331,""price"",EOMONTH(O$278,0)),2,FALSE()),(SUMIFS(Extrato!$C:$C,Extrato!$A:$A,""&lt;=""&amp;HLOOKUP(O$278,dds!$2:$4,3,FALSE()),Extrato!$B:$B,'Cadastro e Histó"&amp;"rico'!$A331)-SUMIFS(Extrato!$H:$H,Extrato!$F:$F,""&lt;=""&amp;HLOOKUP(O$278,dds!$2:$4,3,FALSE()),Extrato!$G:$G,'Cadastro e Histórico'!$A331))*O168)))"),0.0)</f>
        <v>0</v>
      </c>
      <c r="P331" s="448">
        <f>IFERROR(__xludf.DUMMYFUNCTION("ARRAYFORMULA(IF(OR($A331="""",$A331=0),0,IF(TODAY()&gt;EOMONTH(P$278,0),HLOOKUP(""Close"",GOOGLEFINANCE($A331,""price"",EOMONTH(P$278,0)),2,FALSE()),(SUMIFS(Extrato!$C:$C,Extrato!$A:$A,""&lt;=""&amp;HLOOKUP(P$278,dds!$2:$4,3,FALSE()),Extrato!$B:$B,'Cadastro e Histó"&amp;"rico'!$A331)-SUMIFS(Extrato!$H:$H,Extrato!$F:$F,""&lt;=""&amp;HLOOKUP(P$278,dds!$2:$4,3,FALSE()),Extrato!$G:$G,'Cadastro e Histórico'!$A331))*P168)))"),0.0)</f>
        <v>0</v>
      </c>
      <c r="Q331" s="448">
        <f>IFERROR(__xludf.DUMMYFUNCTION("ARRAYFORMULA(IF(OR($A331="""",$A331=0),0,IF(TODAY()&gt;EOMONTH(Q$278,0),HLOOKUP(""Close"",GOOGLEFINANCE($A331,""price"",EOMONTH(Q$278,0)),2,FALSE()),(SUMIFS(Extrato!$C:$C,Extrato!$A:$A,""&lt;=""&amp;HLOOKUP(Q$278,dds!$2:$4,3,FALSE()),Extrato!$B:$B,'Cadastro e Histó"&amp;"rico'!$A331)-SUMIFS(Extrato!$H:$H,Extrato!$F:$F,""&lt;=""&amp;HLOOKUP(Q$278,dds!$2:$4,3,FALSE()),Extrato!$G:$G,'Cadastro e Histórico'!$A331))*Q168)))"),0.0)</f>
        <v>0</v>
      </c>
      <c r="R331" s="448">
        <f>IFERROR(__xludf.DUMMYFUNCTION("ARRAYFORMULA(IF(OR($A331="""",$A331=0),0,IF(TODAY()&gt;EOMONTH(R$278,0),HLOOKUP(""Close"",GOOGLEFINANCE($A331,""price"",EOMONTH(R$278,0)),2,FALSE()),(SUMIFS(Extrato!$C:$C,Extrato!$A:$A,""&lt;=""&amp;HLOOKUP(R$278,dds!$2:$4,3,FALSE()),Extrato!$B:$B,'Cadastro e Histó"&amp;"rico'!$A331)-SUMIFS(Extrato!$H:$H,Extrato!$F:$F,""&lt;=""&amp;HLOOKUP(R$278,dds!$2:$4,3,FALSE()),Extrato!$G:$G,'Cadastro e Histórico'!$A331))*R168)))"),0.0)</f>
        <v>0</v>
      </c>
      <c r="S331" s="448">
        <f>IFERROR(__xludf.DUMMYFUNCTION("ARRAYFORMULA(IF(OR($A331="""",$A331=0),0,IF(TODAY()&gt;EOMONTH(S$278,0),HLOOKUP(""Close"",GOOGLEFINANCE($A331,""price"",EOMONTH(S$278,0)),2,FALSE()),(SUMIFS(Extrato!$C:$C,Extrato!$A:$A,""&lt;=""&amp;HLOOKUP(S$278,dds!$2:$4,3,FALSE()),Extrato!$B:$B,'Cadastro e Histó"&amp;"rico'!$A331)-SUMIFS(Extrato!$H:$H,Extrato!$F:$F,""&lt;=""&amp;HLOOKUP(S$278,dds!$2:$4,3,FALSE()),Extrato!$G:$G,'Cadastro e Histórico'!$A331))*S168)))"),0.0)</f>
        <v>0</v>
      </c>
      <c r="T331" s="448">
        <f>IFERROR(__xludf.DUMMYFUNCTION("ARRAYFORMULA(IF(OR($A331="""",$A331=0),0,IF(TODAY()&gt;EOMONTH(T$278,0),HLOOKUP(""Close"",GOOGLEFINANCE($A331,""price"",EOMONTH(T$278,0)),2,FALSE()),(SUMIFS(Extrato!$C:$C,Extrato!$A:$A,""&lt;=""&amp;HLOOKUP(T$278,dds!$2:$4,3,FALSE()),Extrato!$B:$B,'Cadastro e Histó"&amp;"rico'!$A331)-SUMIFS(Extrato!$H:$H,Extrato!$F:$F,""&lt;=""&amp;HLOOKUP(T$278,dds!$2:$4,3,FALSE()),Extrato!$G:$G,'Cadastro e Histórico'!$A331))*T168)))"),0.0)</f>
        <v>0</v>
      </c>
      <c r="U331" s="448">
        <f>IFERROR(__xludf.DUMMYFUNCTION("ARRAYFORMULA(IF(OR($A331="""",$A331=0),0,IF(TODAY()&gt;EOMONTH(U$278,0),HLOOKUP(""Close"",GOOGLEFINANCE($A331,""price"",EOMONTH(U$278,0)),2,FALSE()),(SUMIFS(Extrato!$C:$C,Extrato!$A:$A,""&lt;=""&amp;HLOOKUP(U$278,dds!$2:$4,3,FALSE()),Extrato!$B:$B,'Cadastro e Histó"&amp;"rico'!$A331)-SUMIFS(Extrato!$H:$H,Extrato!$F:$F,""&lt;=""&amp;HLOOKUP(U$278,dds!$2:$4,3,FALSE()),Extrato!$G:$G,'Cadastro e Histórico'!$A331))*U168)))"),0.0)</f>
        <v>0</v>
      </c>
      <c r="V331" s="448">
        <f>IFERROR(__xludf.DUMMYFUNCTION("ARRAYFORMULA(IF(OR($A331="""",$A331=0),0,IF(TODAY()&gt;EOMONTH(V$278,0),HLOOKUP(""Close"",GOOGLEFINANCE($A331,""price"",EOMONTH(V$278,0)),2,FALSE()),(SUMIFS(Extrato!$C:$C,Extrato!$A:$A,""&lt;=""&amp;HLOOKUP(V$278,dds!$2:$4,3,FALSE()),Extrato!$B:$B,'Cadastro e Histó"&amp;"rico'!$A331)-SUMIFS(Extrato!$H:$H,Extrato!$F:$F,""&lt;=""&amp;HLOOKUP(V$278,dds!$2:$4,3,FALSE()),Extrato!$G:$G,'Cadastro e Histórico'!$A331))*V168)))"),0.0)</f>
        <v>0</v>
      </c>
      <c r="W331" s="448">
        <f>IFERROR(__xludf.DUMMYFUNCTION("ARRAYFORMULA(IF(OR($A331="""",$A331=0),0,IF(TODAY()&gt;EOMONTH(W$278,0),HLOOKUP(""Close"",GOOGLEFINANCE($A331,""price"",EOMONTH(W$278,0)),2,FALSE()),(SUMIFS(Extrato!$C:$C,Extrato!$A:$A,""&lt;=""&amp;HLOOKUP(W$278,dds!$2:$4,3,FALSE()),Extrato!$B:$B,'Cadastro e Histó"&amp;"rico'!$A331)-SUMIFS(Extrato!$H:$H,Extrato!$F:$F,""&lt;=""&amp;HLOOKUP(W$278,dds!$2:$4,3,FALSE()),Extrato!$G:$G,'Cadastro e Histórico'!$A331))*W168)))"),0.0)</f>
        <v>0</v>
      </c>
      <c r="X331" s="448">
        <f>IFERROR(__xludf.DUMMYFUNCTION("ARRAYFORMULA(IF(OR($A331="""",$A331=0),0,IF(TODAY()&gt;EOMONTH(X$278,0),HLOOKUP(""Close"",GOOGLEFINANCE($A331,""price"",EOMONTH(X$278,0)),2,FALSE()),(SUMIFS(Extrato!$C:$C,Extrato!$A:$A,""&lt;=""&amp;HLOOKUP(X$278,dds!$2:$4,3,FALSE()),Extrato!$B:$B,'Cadastro e Histó"&amp;"rico'!$A331)-SUMIFS(Extrato!$H:$H,Extrato!$F:$F,""&lt;=""&amp;HLOOKUP(X$278,dds!$2:$4,3,FALSE()),Extrato!$G:$G,'Cadastro e Histórico'!$A331))*X168)))"),0.0)</f>
        <v>0</v>
      </c>
      <c r="Y331" s="448">
        <f>IFERROR(__xludf.DUMMYFUNCTION("ARRAYFORMULA(IF(OR($A331="""",$A331=0),0,IF(TODAY()&gt;EOMONTH(Y$278,0),HLOOKUP(""Close"",GOOGLEFINANCE($A331,""price"",EOMONTH(Y$278,0)),2,FALSE()),(SUMIFS(Extrato!$C:$C,Extrato!$A:$A,""&lt;=""&amp;HLOOKUP(Y$278,dds!$2:$4,3,FALSE()),Extrato!$B:$B,'Cadastro e Histó"&amp;"rico'!$A331)-SUMIFS(Extrato!$H:$H,Extrato!$F:$F,""&lt;=""&amp;HLOOKUP(Y$278,dds!$2:$4,3,FALSE()),Extrato!$G:$G,'Cadastro e Histórico'!$A331))*Y168)))"),0.0)</f>
        <v>0</v>
      </c>
      <c r="Z331" s="448">
        <f>IFERROR(__xludf.DUMMYFUNCTION("ARRAYFORMULA(IF(OR($A331="""",$A331=0),0,IF(TODAY()&gt;EOMONTH(Z$278,0),HLOOKUP(""Close"",GOOGLEFINANCE($A331,""price"",EOMONTH(Z$278,0)),2,FALSE()),(SUMIFS(Extrato!$C:$C,Extrato!$A:$A,""&lt;=""&amp;HLOOKUP(Z$278,dds!$2:$4,3,FALSE()),Extrato!$B:$B,'Cadastro e Histó"&amp;"rico'!$A331)-SUMIFS(Extrato!$H:$H,Extrato!$F:$F,""&lt;=""&amp;HLOOKUP(Z$278,dds!$2:$4,3,FALSE()),Extrato!$G:$G,'Cadastro e Histórico'!$A331))*Z168)))"),0.0)</f>
        <v>0</v>
      </c>
      <c r="AA331" s="448">
        <f>IFERROR(__xludf.DUMMYFUNCTION("ARRAYFORMULA(IF(OR($A331="""",$A331=0),0,IF(TODAY()&gt;EOMONTH(AA$278,0),HLOOKUP(""Close"",GOOGLEFINANCE($A331,""price"",EOMONTH(AA$278,0)),2,FALSE()),(SUMIFS(Extrato!$C:$C,Extrato!$A:$A,""&lt;=""&amp;HLOOKUP(AA$278,dds!$2:$4,3,FALSE()),Extrato!$B:$B,'Cadastro e Hi"&amp;"stórico'!$A331)-SUMIFS(Extrato!$H:$H,Extrato!$F:$F,""&lt;=""&amp;HLOOKUP(AA$278,dds!$2:$4,3,FALSE()),Extrato!$G:$G,'Cadastro e Histórico'!$A331))*AA168)))"),0.0)</f>
        <v>0</v>
      </c>
      <c r="AB331" s="448">
        <f>IFERROR(__xludf.DUMMYFUNCTION("ARRAYFORMULA(IF(OR($A331="""",$A331=0),0,IF(TODAY()&gt;EOMONTH(AB$278,0),HLOOKUP(""Close"",GOOGLEFINANCE($A331,""price"",EOMONTH(AB$278,0)),2,FALSE()),(SUMIFS(Extrato!$C:$C,Extrato!$A:$A,""&lt;=""&amp;HLOOKUP(AB$278,dds!$2:$4,3,FALSE()),Extrato!$B:$B,'Cadastro e Hi"&amp;"stórico'!$A331)-SUMIFS(Extrato!$H:$H,Extrato!$F:$F,""&lt;=""&amp;HLOOKUP(AB$278,dds!$2:$4,3,FALSE()),Extrato!$G:$G,'Cadastro e Histórico'!$A331))*AB168)))"),0.0)</f>
        <v>0</v>
      </c>
      <c r="AC331" s="448">
        <f>IFERROR(__xludf.DUMMYFUNCTION("ARRAYFORMULA(IF(OR($A331="""",$A331=0),0,IF(TODAY()&gt;EOMONTH(AC$278,0),HLOOKUP(""Close"",GOOGLEFINANCE($A331,""price"",EOMONTH(AC$278,0)),2,FALSE()),(SUMIFS(Extrato!$C:$C,Extrato!$A:$A,""&lt;=""&amp;HLOOKUP(AC$278,dds!$2:$4,3,FALSE()),Extrato!$B:$B,'Cadastro e Hi"&amp;"stórico'!$A331)-SUMIFS(Extrato!$H:$H,Extrato!$F:$F,""&lt;=""&amp;HLOOKUP(AC$278,dds!$2:$4,3,FALSE()),Extrato!$G:$G,'Cadastro e Histórico'!$A331))*AC168)))"),0.0)</f>
        <v>0</v>
      </c>
      <c r="AD331" s="448">
        <f>IFERROR(__xludf.DUMMYFUNCTION("ARRAYFORMULA(IF(OR($A331="""",$A331=0),0,IF(TODAY()&gt;EOMONTH(AD$278,0),HLOOKUP(""Close"",GOOGLEFINANCE($A331,""price"",EOMONTH(AD$278,0)),2,FALSE()),(SUMIFS(Extrato!$C:$C,Extrato!$A:$A,""&lt;=""&amp;HLOOKUP(AD$278,dds!$2:$4,3,FALSE()),Extrato!$B:$B,'Cadastro e Hi"&amp;"stórico'!$A331)-SUMIFS(Extrato!$H:$H,Extrato!$F:$F,""&lt;=""&amp;HLOOKUP(AD$278,dds!$2:$4,3,FALSE()),Extrato!$G:$G,'Cadastro e Histórico'!$A331))*AD168)))"),0.0)</f>
        <v>0</v>
      </c>
      <c r="AE331" s="448">
        <f>IFERROR(__xludf.DUMMYFUNCTION("ARRAYFORMULA(IF(OR($A331="""",$A331=0),0,IF(TODAY()&gt;EOMONTH(AE$278,0),HLOOKUP(""Close"",GOOGLEFINANCE($A331,""price"",EOMONTH(AE$278,0)),2,FALSE()),(SUMIFS(Extrato!$C:$C,Extrato!$A:$A,""&lt;=""&amp;HLOOKUP(AE$278,dds!$2:$4,3,FALSE()),Extrato!$B:$B,'Cadastro e Hi"&amp;"stórico'!$A331)-SUMIFS(Extrato!$H:$H,Extrato!$F:$F,""&lt;=""&amp;HLOOKUP(AE$278,dds!$2:$4,3,FALSE()),Extrato!$G:$G,'Cadastro e Histórico'!$A331))*AE168)))"),0.0)</f>
        <v>0</v>
      </c>
      <c r="AF331" s="448">
        <f>IFERROR(__xludf.DUMMYFUNCTION("ARRAYFORMULA(IF(OR($A331="""",$A331=0),0,IF(TODAY()&gt;EOMONTH(AF$278,0),HLOOKUP(""Close"",GOOGLEFINANCE($A331,""price"",EOMONTH(AF$278,0)),2,FALSE()),(SUMIFS(Extrato!$C:$C,Extrato!$A:$A,""&lt;=""&amp;HLOOKUP(AF$278,dds!$2:$4,3,FALSE()),Extrato!$B:$B,'Cadastro e Hi"&amp;"stórico'!$A331)-SUMIFS(Extrato!$H:$H,Extrato!$F:$F,""&lt;=""&amp;HLOOKUP(AF$278,dds!$2:$4,3,FALSE()),Extrato!$G:$G,'Cadastro e Histórico'!$A331))*AF168)))"),0.0)</f>
        <v>0</v>
      </c>
      <c r="AG331" s="448">
        <f>IFERROR(__xludf.DUMMYFUNCTION("ARRAYFORMULA(IF(OR($A331="""",$A331=0),0,IF(TODAY()&gt;EOMONTH(AG$278,0),HLOOKUP(""Close"",GOOGLEFINANCE($A331,""price"",EOMONTH(AG$278,0)),2,FALSE()),(SUMIFS(Extrato!$C:$C,Extrato!$A:$A,""&lt;=""&amp;HLOOKUP(AG$278,dds!$2:$4,3,FALSE()),Extrato!$B:$B,'Cadastro e Hi"&amp;"stórico'!$A331)-SUMIFS(Extrato!$H:$H,Extrato!$F:$F,""&lt;=""&amp;HLOOKUP(AG$278,dds!$2:$4,3,FALSE()),Extrato!$G:$G,'Cadastro e Histórico'!$A331))*AG168)))"),0.0)</f>
        <v>0</v>
      </c>
      <c r="AH331" s="448">
        <f>IFERROR(__xludf.DUMMYFUNCTION("ARRAYFORMULA(IF(OR($A331="""",$A331=0),0,IF(TODAY()&gt;EOMONTH(AH$278,0),HLOOKUP(""Close"",GOOGLEFINANCE($A331,""price"",EOMONTH(AH$278,0)),2,FALSE()),(SUMIFS(Extrato!$C:$C,Extrato!$A:$A,""&lt;=""&amp;HLOOKUP(AH$278,dds!$2:$4,3,FALSE()),Extrato!$B:$B,'Cadastro e Hi"&amp;"stórico'!$A331)-SUMIFS(Extrato!$H:$H,Extrato!$F:$F,""&lt;=""&amp;HLOOKUP(AH$278,dds!$2:$4,3,FALSE()),Extrato!$G:$G,'Cadastro e Histórico'!$A331))*AH168)))"),0.0)</f>
        <v>0</v>
      </c>
      <c r="AI331" s="448">
        <f>IFERROR(__xludf.DUMMYFUNCTION("ARRAYFORMULA(IF(OR($A331="""",$A331=0),0,IF(TODAY()&gt;EOMONTH(AI$278,0),HLOOKUP(""Close"",GOOGLEFINANCE($A331,""price"",EOMONTH(AI$278,0)),2,FALSE()),(SUMIFS(Extrato!$C:$C,Extrato!$A:$A,""&lt;=""&amp;HLOOKUP(AI$278,dds!$2:$4,3,FALSE()),Extrato!$B:$B,'Cadastro e Hi"&amp;"stórico'!$A331)-SUMIFS(Extrato!$H:$H,Extrato!$F:$F,""&lt;=""&amp;HLOOKUP(AI$278,dds!$2:$4,3,FALSE()),Extrato!$G:$G,'Cadastro e Histórico'!$A331))*AI168)))"),0.0)</f>
        <v>0</v>
      </c>
      <c r="AJ331" s="448">
        <f>IFERROR(__xludf.DUMMYFUNCTION("ARRAYFORMULA(IF(OR($A331="""",$A331=0),0,IF(TODAY()&gt;EOMONTH(AJ$278,0),HLOOKUP(""Close"",GOOGLEFINANCE($A331,""price"",EOMONTH(AJ$278,0)),2,FALSE()),(SUMIFS(Extrato!$C:$C,Extrato!$A:$A,""&lt;=""&amp;HLOOKUP(AJ$278,dds!$2:$4,3,FALSE()),Extrato!$B:$B,'Cadastro e Hi"&amp;"stórico'!$A331)-SUMIFS(Extrato!$H:$H,Extrato!$F:$F,""&lt;=""&amp;HLOOKUP(AJ$278,dds!$2:$4,3,FALSE()),Extrato!$G:$G,'Cadastro e Histórico'!$A331))*AJ168)))"),0.0)</f>
        <v>0</v>
      </c>
      <c r="AK331" s="448">
        <f>IFERROR(__xludf.DUMMYFUNCTION("ARRAYFORMULA(IF(OR($A331="""",$A331=0),0,IF(TODAY()&gt;EOMONTH(AK$278,0),HLOOKUP(""Close"",GOOGLEFINANCE($A331,""price"",EOMONTH(AK$278,0)),2,FALSE()),(SUMIFS(Extrato!$C:$C,Extrato!$A:$A,""&lt;=""&amp;HLOOKUP(AK$278,dds!$2:$4,3,FALSE()),Extrato!$B:$B,'Cadastro e Hi"&amp;"stórico'!$A331)-SUMIFS(Extrato!$H:$H,Extrato!$F:$F,""&lt;=""&amp;HLOOKUP(AK$278,dds!$2:$4,3,FALSE()),Extrato!$G:$G,'Cadastro e Histórico'!$A331))*AK168)))"),0.0)</f>
        <v>0</v>
      </c>
      <c r="AL331" s="448">
        <f>IFERROR(__xludf.DUMMYFUNCTION("ARRAYFORMULA(IF(OR($A331="""",$A331=0),0,IF(TODAY()&gt;EOMONTH(AL$278,0),HLOOKUP(""Close"",GOOGLEFINANCE($A331,""price"",EOMONTH(AL$278,0)),2,FALSE()),(SUMIFS(Extrato!$C:$C,Extrato!$A:$A,""&lt;=""&amp;HLOOKUP(AL$278,dds!$2:$4,3,FALSE()),Extrato!$B:$B,'Cadastro e Hi"&amp;"stórico'!$A331)-SUMIFS(Extrato!$H:$H,Extrato!$F:$F,""&lt;=""&amp;HLOOKUP(AL$278,dds!$2:$4,3,FALSE()),Extrato!$G:$G,'Cadastro e Histórico'!$A331))*AL168)))"),0.0)</f>
        <v>0</v>
      </c>
      <c r="AM331" s="448">
        <f>IFERROR(__xludf.DUMMYFUNCTION("ARRAYFORMULA(IF(OR($A331="""",$A331=0),0,IF(TODAY()&gt;EOMONTH(AM$278,0),HLOOKUP(""Close"",GOOGLEFINANCE($A331,""price"",EOMONTH(AM$278,0)),2,FALSE()),(SUMIFS(Extrato!$C:$C,Extrato!$A:$A,""&lt;=""&amp;HLOOKUP(AM$278,dds!$2:$4,3,FALSE()),Extrato!$B:$B,'Cadastro e Hi"&amp;"stórico'!$A331)-SUMIFS(Extrato!$H:$H,Extrato!$F:$F,""&lt;=""&amp;HLOOKUP(AM$278,dds!$2:$4,3,FALSE()),Extrato!$G:$G,'Cadastro e Histórico'!$A331))*AM168)))"),0.0)</f>
        <v>0</v>
      </c>
      <c r="AN331" s="448">
        <f>IFERROR(__xludf.DUMMYFUNCTION("ARRAYFORMULA(IF(OR($A331="""",$A331=0),0,IF(TODAY()&gt;EOMONTH(AN$278,0),HLOOKUP(""Close"",GOOGLEFINANCE($A331,""price"",EOMONTH(AN$278,0)),2,FALSE()),(SUMIFS(Extrato!$C:$C,Extrato!$A:$A,""&lt;=""&amp;HLOOKUP(AN$278,dds!$2:$4,3,FALSE()),Extrato!$B:$B,'Cadastro e Hi"&amp;"stórico'!$A331)-SUMIFS(Extrato!$H:$H,Extrato!$F:$F,""&lt;=""&amp;HLOOKUP(AN$278,dds!$2:$4,3,FALSE()),Extrato!$G:$G,'Cadastro e Histórico'!$A331))*AN168)))"),0.0)</f>
        <v>0</v>
      </c>
      <c r="AO331" s="448">
        <f>IFERROR(__xludf.DUMMYFUNCTION("ARRAYFORMULA(IF(OR($A331="""",$A331=0),0,IF(TODAY()&gt;EOMONTH(AO$278,0),HLOOKUP(""Close"",GOOGLEFINANCE($A331,""price"",EOMONTH(AO$278,0)),2,FALSE()),(SUMIFS(Extrato!$C:$C,Extrato!$A:$A,""&lt;=""&amp;HLOOKUP(AO$278,dds!$2:$4,3,FALSE()),Extrato!$B:$B,'Cadastro e Hi"&amp;"stórico'!$A331)-SUMIFS(Extrato!$H:$H,Extrato!$F:$F,""&lt;=""&amp;HLOOKUP(AO$278,dds!$2:$4,3,FALSE()),Extrato!$G:$G,'Cadastro e Histórico'!$A331))*AO168)))"),0.0)</f>
        <v>0</v>
      </c>
      <c r="AP331" s="448">
        <f>IFERROR(__xludf.DUMMYFUNCTION("ARRAYFORMULA(IF(OR($A331="""",$A331=0),0,IF(TODAY()&gt;EOMONTH(AP$278,0),HLOOKUP(""Close"",GOOGLEFINANCE($A331,""price"",EOMONTH(AP$278,0)),2,FALSE()),(SUMIFS(Extrato!$C:$C,Extrato!$A:$A,""&lt;=""&amp;HLOOKUP(AP$278,dds!$2:$4,3,FALSE()),Extrato!$B:$B,'Cadastro e Hi"&amp;"stórico'!$A331)-SUMIFS(Extrato!$H:$H,Extrato!$F:$F,""&lt;=""&amp;HLOOKUP(AP$278,dds!$2:$4,3,FALSE()),Extrato!$G:$G,'Cadastro e Histórico'!$A331))*AP168)))"),0.0)</f>
        <v>0</v>
      </c>
      <c r="AQ331" s="448">
        <f>IFERROR(__xludf.DUMMYFUNCTION("ARRAYFORMULA(IF(OR($A331="""",$A331=0),0,IF(TODAY()&gt;EOMONTH(AQ$278,0),HLOOKUP(""Close"",GOOGLEFINANCE($A331,""price"",EOMONTH(AQ$278,0)),2,FALSE()),(SUMIFS(Extrato!$C:$C,Extrato!$A:$A,""&lt;=""&amp;HLOOKUP(AQ$278,dds!$2:$4,3,FALSE()),Extrato!$B:$B,'Cadastro e Hi"&amp;"stórico'!$A331)-SUMIFS(Extrato!$H:$H,Extrato!$F:$F,""&lt;=""&amp;HLOOKUP(AQ$278,dds!$2:$4,3,FALSE()),Extrato!$G:$G,'Cadastro e Histórico'!$A331))*AQ168)))"),0.0)</f>
        <v>0</v>
      </c>
      <c r="AR331" s="448">
        <f>IFERROR(__xludf.DUMMYFUNCTION("ARRAYFORMULA(IF(OR($A331="""",$A331=0),0,IF(TODAY()&gt;EOMONTH(AR$278,0),HLOOKUP(""Close"",GOOGLEFINANCE($A331,""price"",EOMONTH(AR$278,0)),2,FALSE()),(SUMIFS(Extrato!$C:$C,Extrato!$A:$A,""&lt;=""&amp;HLOOKUP(AR$278,dds!$2:$4,3,FALSE()),Extrato!$B:$B,'Cadastro e Hi"&amp;"stórico'!$A331)-SUMIFS(Extrato!$H:$H,Extrato!$F:$F,""&lt;=""&amp;HLOOKUP(AR$278,dds!$2:$4,3,FALSE()),Extrato!$G:$G,'Cadastro e Histórico'!$A331))*AR168)))"),0.0)</f>
        <v>0</v>
      </c>
      <c r="AS331" s="448">
        <f>IFERROR(__xludf.DUMMYFUNCTION("ARRAYFORMULA(IF(OR($A331="""",$A331=0),0,IF(TODAY()&gt;EOMONTH(AS$278,0),HLOOKUP(""Close"",GOOGLEFINANCE($A331,""price"",EOMONTH(AS$278,0)),2,FALSE()),(SUMIFS(Extrato!$C:$C,Extrato!$A:$A,""&lt;=""&amp;HLOOKUP(AS$278,dds!$2:$4,3,FALSE()),Extrato!$B:$B,'Cadastro e Hi"&amp;"stórico'!$A331)-SUMIFS(Extrato!$H:$H,Extrato!$F:$F,""&lt;=""&amp;HLOOKUP(AS$278,dds!$2:$4,3,FALSE()),Extrato!$G:$G,'Cadastro e Histórico'!$A331))*AS168)))"),0.0)</f>
        <v>0</v>
      </c>
      <c r="AT331" s="448">
        <f>IFERROR(__xludf.DUMMYFUNCTION("ARRAYFORMULA(IF(OR($A331="""",$A331=0),0,IF(TODAY()&gt;EOMONTH(AT$278,0),HLOOKUP(""Close"",GOOGLEFINANCE($A331,""price"",EOMONTH(AT$278,0)),2,FALSE()),(SUMIFS(Extrato!$C:$C,Extrato!$A:$A,""&lt;=""&amp;HLOOKUP(AT$278,dds!$2:$4,3,FALSE()),Extrato!$B:$B,'Cadastro e Hi"&amp;"stórico'!$A331)-SUMIFS(Extrato!$H:$H,Extrato!$F:$F,""&lt;=""&amp;HLOOKUP(AT$278,dds!$2:$4,3,FALSE()),Extrato!$G:$G,'Cadastro e Histórico'!$A331))*AT168)))"),0.0)</f>
        <v>0</v>
      </c>
      <c r="AU331" s="448">
        <f>IFERROR(__xludf.DUMMYFUNCTION("ARRAYFORMULA(IF(OR($A331="""",$A331=0),0,IF(TODAY()&gt;EOMONTH(AU$278,0),HLOOKUP(""Close"",GOOGLEFINANCE($A331,""price"",EOMONTH(AU$278,0)),2,FALSE()),(SUMIFS(Extrato!$C:$C,Extrato!$A:$A,""&lt;=""&amp;HLOOKUP(AU$278,dds!$2:$4,3,FALSE()),Extrato!$B:$B,'Cadastro e Hi"&amp;"stórico'!$A331)-SUMIFS(Extrato!$H:$H,Extrato!$F:$F,""&lt;=""&amp;HLOOKUP(AU$278,dds!$2:$4,3,FALSE()),Extrato!$G:$G,'Cadastro e Histórico'!$A331))*AU168)))"),0.0)</f>
        <v>0</v>
      </c>
      <c r="AV331" s="448">
        <f>IFERROR(__xludf.DUMMYFUNCTION("ARRAYFORMULA(IF(OR($A331="""",$A331=0),0,IF(TODAY()&gt;EOMONTH(AV$278,0),HLOOKUP(""Close"",GOOGLEFINANCE($A331,""price"",EOMONTH(AV$278,0)),2,FALSE()),(SUMIFS(Extrato!$C:$C,Extrato!$A:$A,""&lt;=""&amp;HLOOKUP(AV$278,dds!$2:$4,3,FALSE()),Extrato!$B:$B,'Cadastro e Hi"&amp;"stórico'!$A331)-SUMIFS(Extrato!$H:$H,Extrato!$F:$F,""&lt;=""&amp;HLOOKUP(AV$278,dds!$2:$4,3,FALSE()),Extrato!$G:$G,'Cadastro e Histórico'!$A331))*AV168)))"),0.0)</f>
        <v>0</v>
      </c>
      <c r="AW331" s="448">
        <f>IFERROR(__xludf.DUMMYFUNCTION("ARRAYFORMULA(IF(OR($A331="""",$A331=0),0,IF(TODAY()&gt;EOMONTH(AW$278,0),HLOOKUP(""Close"",GOOGLEFINANCE($A331,""price"",EOMONTH(AW$278,0)),2,FALSE()),(SUMIFS(Extrato!$C:$C,Extrato!$A:$A,""&lt;=""&amp;HLOOKUP(AW$278,dds!$2:$4,3,FALSE()),Extrato!$B:$B,'Cadastro e Hi"&amp;"stórico'!$A331)-SUMIFS(Extrato!$H:$H,Extrato!$F:$F,""&lt;=""&amp;HLOOKUP(AW$278,dds!$2:$4,3,FALSE()),Extrato!$G:$G,'Cadastro e Histórico'!$A331))*AW168)))"),0.0)</f>
        <v>0</v>
      </c>
      <c r="AX331" s="448">
        <f>IFERROR(__xludf.DUMMYFUNCTION("ARRAYFORMULA(IF(OR($A331="""",$A331=0),0,IF(TODAY()&gt;EOMONTH(AX$278,0),HLOOKUP(""Close"",GOOGLEFINANCE($A331,""price"",EOMONTH(AX$278,0)),2,FALSE()),(SUMIFS(Extrato!$C:$C,Extrato!$A:$A,""&lt;=""&amp;HLOOKUP(AX$278,dds!$2:$4,3,FALSE()),Extrato!$B:$B,'Cadastro e Hi"&amp;"stórico'!$A331)-SUMIFS(Extrato!$H:$H,Extrato!$F:$F,""&lt;=""&amp;HLOOKUP(AX$278,dds!$2:$4,3,FALSE()),Extrato!$G:$G,'Cadastro e Histórico'!$A331))*AX168)))"),0.0)</f>
        <v>0</v>
      </c>
      <c r="AY331" s="448">
        <f>IFERROR(__xludf.DUMMYFUNCTION("ARRAYFORMULA(IF(OR($A331="""",$A331=0),0,IF(TODAY()&gt;EOMONTH(AY$278,0),HLOOKUP(""Close"",GOOGLEFINANCE($A331,""price"",EOMONTH(AY$278,0)),2,FALSE()),(SUMIFS(Extrato!$C:$C,Extrato!$A:$A,""&lt;=""&amp;HLOOKUP(AY$278,dds!$2:$4,3,FALSE()),Extrato!$B:$B,'Cadastro e Hi"&amp;"stórico'!$A331)-SUMIFS(Extrato!$H:$H,Extrato!$F:$F,""&lt;=""&amp;HLOOKUP(AY$278,dds!$2:$4,3,FALSE()),Extrato!$G:$G,'Cadastro e Histórico'!$A331))*AY168)))"),0.0)</f>
        <v>0</v>
      </c>
      <c r="AZ331" s="448">
        <f>IFERROR(__xludf.DUMMYFUNCTION("ARRAYFORMULA(IF(OR($A331="""",$A331=0),0,IF(TODAY()&gt;EOMONTH(AZ$278,0),HLOOKUP(""Close"",GOOGLEFINANCE($A331,""price"",EOMONTH(AZ$278,0)),2,FALSE()),(SUMIFS(Extrato!$C:$C,Extrato!$A:$A,""&lt;=""&amp;HLOOKUP(AZ$278,dds!$2:$4,3,FALSE()),Extrato!$B:$B,'Cadastro e Hi"&amp;"stórico'!$A331)-SUMIFS(Extrato!$H:$H,Extrato!$F:$F,""&lt;=""&amp;HLOOKUP(AZ$278,dds!$2:$4,3,FALSE()),Extrato!$G:$G,'Cadastro e Histórico'!$A331))*AZ168)))"),0.0)</f>
        <v>0</v>
      </c>
      <c r="BA331" s="448">
        <f>IFERROR(__xludf.DUMMYFUNCTION("ARRAYFORMULA(IF(OR($A331="""",$A331=0),0,IF(TODAY()&gt;EOMONTH(BA$278,0),HLOOKUP(""Close"",GOOGLEFINANCE($A331,""price"",EOMONTH(BA$278,0)),2,FALSE()),(SUMIFS(Extrato!$C:$C,Extrato!$A:$A,""&lt;=""&amp;HLOOKUP(BA$278,dds!$2:$4,3,FALSE()),Extrato!$B:$B,'Cadastro e Hi"&amp;"stórico'!$A331)-SUMIFS(Extrato!$H:$H,Extrato!$F:$F,""&lt;=""&amp;HLOOKUP(BA$278,dds!$2:$4,3,FALSE()),Extrato!$G:$G,'Cadastro e Histórico'!$A331))*BA168)))"),0.0)</f>
        <v>0</v>
      </c>
      <c r="BB331" s="448">
        <f>IFERROR(__xludf.DUMMYFUNCTION("ARRAYFORMULA(IF(OR($A331="""",$A331=0),0,IF(TODAY()&gt;EOMONTH(BB$278,0),HLOOKUP(""Close"",GOOGLEFINANCE($A331,""price"",EOMONTH(BB$278,0)),2,FALSE()),(SUMIFS(Extrato!$C:$C,Extrato!$A:$A,""&lt;=""&amp;HLOOKUP(BB$278,dds!$2:$4,3,FALSE()),Extrato!$B:$B,'Cadastro e Hi"&amp;"stórico'!$A331)-SUMIFS(Extrato!$H:$H,Extrato!$F:$F,""&lt;=""&amp;HLOOKUP(BB$278,dds!$2:$4,3,FALSE()),Extrato!$G:$G,'Cadastro e Histórico'!$A331))*BB168)))"),0.0)</f>
        <v>0</v>
      </c>
      <c r="BC331" s="448">
        <f>IFERROR(__xludf.DUMMYFUNCTION("ARRAYFORMULA(IF(OR($A331="""",$A331=0),0,IF(TODAY()&gt;EOMONTH(BC$278,0),HLOOKUP(""Close"",GOOGLEFINANCE($A331,""price"",EOMONTH(BC$278,0)),2,FALSE()),(SUMIFS(Extrato!$C:$C,Extrato!$A:$A,""&lt;=""&amp;HLOOKUP(BC$278,dds!$2:$4,3,FALSE()),Extrato!$B:$B,'Cadastro e Hi"&amp;"stórico'!$A331)-SUMIFS(Extrato!$H:$H,Extrato!$F:$F,""&lt;=""&amp;HLOOKUP(BC$278,dds!$2:$4,3,FALSE()),Extrato!$G:$G,'Cadastro e Histórico'!$A331))*BC168)))"),0.0)</f>
        <v>0</v>
      </c>
      <c r="BD331" s="448">
        <f>IFERROR(__xludf.DUMMYFUNCTION("ARRAYFORMULA(IF(OR($A331="""",$A331=0),0,IF(TODAY()&gt;EOMONTH(BD$278,0),HLOOKUP(""Close"",GOOGLEFINANCE($A331,""price"",EOMONTH(BD$278,0)),2,FALSE()),(SUMIFS(Extrato!$C:$C,Extrato!$A:$A,""&lt;=""&amp;HLOOKUP(BD$278,dds!$2:$4,3,FALSE()),Extrato!$B:$B,'Cadastro e Hi"&amp;"stórico'!$A331)-SUMIFS(Extrato!$H:$H,Extrato!$F:$F,""&lt;=""&amp;HLOOKUP(BD$278,dds!$2:$4,3,FALSE()),Extrato!$G:$G,'Cadastro e Histórico'!$A331))*BD168)))"),0.0)</f>
        <v>0</v>
      </c>
      <c r="BE331" s="448">
        <f>IFERROR(__xludf.DUMMYFUNCTION("ARRAYFORMULA(IF(OR($A331="""",$A331=0),0,IF(TODAY()&gt;EOMONTH(BE$278,0),HLOOKUP(""Close"",GOOGLEFINANCE($A331,""price"",EOMONTH(BE$278,0)),2,FALSE()),(SUMIFS(Extrato!$C:$C,Extrato!$A:$A,""&lt;=""&amp;HLOOKUP(BE$278,dds!$2:$4,3,FALSE()),Extrato!$B:$B,'Cadastro e Hi"&amp;"stórico'!$A331)-SUMIFS(Extrato!$H:$H,Extrato!$F:$F,""&lt;=""&amp;HLOOKUP(BE$278,dds!$2:$4,3,FALSE()),Extrato!$G:$G,'Cadastro e Histórico'!$A331))*BE168)))"),0.0)</f>
        <v>0</v>
      </c>
      <c r="BF331" s="448">
        <f>IFERROR(__xludf.DUMMYFUNCTION("ARRAYFORMULA(IF(OR($A331="""",$A331=0),0,IF(TODAY()&gt;EOMONTH(BF$278,0),HLOOKUP(""Close"",GOOGLEFINANCE($A331,""price"",EOMONTH(BF$278,0)),2,FALSE()),(SUMIFS(Extrato!$C:$C,Extrato!$A:$A,""&lt;=""&amp;HLOOKUP(BF$278,dds!$2:$4,3,FALSE()),Extrato!$B:$B,'Cadastro e Hi"&amp;"stórico'!$A331)-SUMIFS(Extrato!$H:$H,Extrato!$F:$F,""&lt;=""&amp;HLOOKUP(BF$278,dds!$2:$4,3,FALSE()),Extrato!$G:$G,'Cadastro e Histórico'!$A331))*BF168)))"),0.0)</f>
        <v>0</v>
      </c>
      <c r="BG331" s="448">
        <f>IFERROR(__xludf.DUMMYFUNCTION("ARRAYFORMULA(IF(OR($A331="""",$A331=0),0,IF(TODAY()&gt;EOMONTH(BG$278,0),HLOOKUP(""Close"",GOOGLEFINANCE($A331,""price"",EOMONTH(BG$278,0)),2,FALSE()),(SUMIFS(Extrato!$C:$C,Extrato!$A:$A,""&lt;=""&amp;HLOOKUP(BG$278,dds!$2:$4,3,FALSE()),Extrato!$B:$B,'Cadastro e Hi"&amp;"stórico'!$A331)-SUMIFS(Extrato!$H:$H,Extrato!$F:$F,""&lt;=""&amp;HLOOKUP(BG$278,dds!$2:$4,3,FALSE()),Extrato!$G:$G,'Cadastro e Histórico'!$A331))*BG168)))"),0.0)</f>
        <v>0</v>
      </c>
      <c r="BH331" s="448">
        <f>IFERROR(__xludf.DUMMYFUNCTION("ARRAYFORMULA(IF(OR($A331="""",$A331=0),0,IF(TODAY()&gt;EOMONTH(BH$278,0),HLOOKUP(""Close"",GOOGLEFINANCE($A331,""price"",EOMONTH(BH$278,0)),2,FALSE()),(SUMIFS(Extrato!$C:$C,Extrato!$A:$A,""&lt;=""&amp;HLOOKUP(BH$278,dds!$2:$4,3,FALSE()),Extrato!$B:$B,'Cadastro e Hi"&amp;"stórico'!$A331)-SUMIFS(Extrato!$H:$H,Extrato!$F:$F,""&lt;=""&amp;HLOOKUP(BH$278,dds!$2:$4,3,FALSE()),Extrato!$G:$G,'Cadastro e Histórico'!$A331))*BH168)))"),0.0)</f>
        <v>0</v>
      </c>
      <c r="BI331" s="448">
        <f>IFERROR(__xludf.DUMMYFUNCTION("ARRAYFORMULA(IF(OR($A331="""",$A331=0),0,IF(TODAY()&gt;EOMONTH(BI$278,0),HLOOKUP(""Close"",GOOGLEFINANCE($A331,""price"",EOMONTH(BI$278,0)),2,FALSE()),(SUMIFS(Extrato!$C:$C,Extrato!$A:$A,""&lt;=""&amp;HLOOKUP(BI$278,dds!$2:$4,3,FALSE()),Extrato!$B:$B,'Cadastro e Hi"&amp;"stórico'!$A331)-SUMIFS(Extrato!$H:$H,Extrato!$F:$F,""&lt;=""&amp;HLOOKUP(BI$278,dds!$2:$4,3,FALSE()),Extrato!$G:$G,'Cadastro e Histórico'!$A331))*BI168)))"),0.0)</f>
        <v>0</v>
      </c>
      <c r="BJ331" s="448">
        <f>IFERROR(__xludf.DUMMYFUNCTION("ARRAYFORMULA(IF(OR($A331="""",$A331=0),0,IF(TODAY()&gt;EOMONTH(BJ$278,0),HLOOKUP(""Close"",GOOGLEFINANCE($A331,""price"",EOMONTH(BJ$278,0)),2,FALSE()),(SUMIFS(Extrato!$C:$C,Extrato!$A:$A,""&lt;=""&amp;HLOOKUP(BJ$278,dds!$2:$4,3,FALSE()),Extrato!$B:$B,'Cadastro e Hi"&amp;"stórico'!$A331)-SUMIFS(Extrato!$H:$H,Extrato!$F:$F,""&lt;=""&amp;HLOOKUP(BJ$278,dds!$2:$4,3,FALSE()),Extrato!$G:$G,'Cadastro e Histórico'!$A331))*BJ168)))"),0.0)</f>
        <v>0</v>
      </c>
      <c r="BK331" s="448">
        <f>IFERROR(__xludf.DUMMYFUNCTION("ARRAYFORMULA(IF(OR($A331="""",$A331=0),0,IF(TODAY()&gt;EOMONTH(BK$278,0),HLOOKUP(""Close"",GOOGLEFINANCE($A331,""price"",EOMONTH(BK$278,0)),2,FALSE()),(SUMIFS(Extrato!$C:$C,Extrato!$A:$A,""&lt;=""&amp;HLOOKUP(BK$278,dds!$2:$4,3,FALSE()),Extrato!$B:$B,'Cadastro e Hi"&amp;"stórico'!$A331)-SUMIFS(Extrato!$H:$H,Extrato!$F:$F,""&lt;=""&amp;HLOOKUP(BK$278,dds!$2:$4,3,FALSE()),Extrato!$G:$G,'Cadastro e Histórico'!$A331))*BK168)))"),0.0)</f>
        <v>0</v>
      </c>
      <c r="BL331" s="448">
        <f>IFERROR(__xludf.DUMMYFUNCTION("ARRAYFORMULA(IF(OR($A331="""",$A331=0),0,IF(TODAY()&gt;EOMONTH(BL$278,0),HLOOKUP(""Close"",GOOGLEFINANCE($A331,""price"",EOMONTH(BL$278,0)),2,FALSE()),(SUMIFS(Extrato!$C:$C,Extrato!$A:$A,""&lt;=""&amp;HLOOKUP(BL$278,dds!$2:$4,3,FALSE()),Extrato!$B:$B,'Cadastro e Hi"&amp;"stórico'!$A331)-SUMIFS(Extrato!$H:$H,Extrato!$F:$F,""&lt;=""&amp;HLOOKUP(BL$278,dds!$2:$4,3,FALSE()),Extrato!$G:$G,'Cadastro e Histórico'!$A331))*BL168)))"),0.0)</f>
        <v>0</v>
      </c>
    </row>
    <row r="332" ht="14.25" customHeight="1">
      <c r="A332" s="450"/>
      <c r="B332" s="450"/>
      <c r="C332" s="440" t="str">
        <f t="shared" si="5"/>
        <v/>
      </c>
      <c r="D332" s="450"/>
      <c r="E332" s="448">
        <f>IFERROR(__xludf.DUMMYFUNCTION("ARRAYFORMULA(IF(OR($A332="""",$A332=0),0,IF(TODAY()&gt;EOMONTH(E$278,0),HLOOKUP(""Close"",GOOGLEFINANCE($A332,""price"",EOMONTH(E$278,0)),2,FALSE()),(SUMIFS(Extrato!$C:$C,Extrato!$A:$A,""&lt;=""&amp;HLOOKUP(E$278,dds!$2:$4,3,FALSE()),Extrato!$B:$B,'Cadastro e Histó"&amp;"rico'!$A332)-SUMIFS(Extrato!$H:$H,Extrato!$F:$F,""&lt;=""&amp;HLOOKUP(E$278,dds!$2:$4,3,FALSE()),Extrato!$G:$G,'Cadastro e Histórico'!$A332))*E169)))"),0.0)</f>
        <v>0</v>
      </c>
      <c r="F332" s="448">
        <f>IFERROR(__xludf.DUMMYFUNCTION("ARRAYFORMULA(IF(OR($A332="""",$A332=0),0,IF(TODAY()&gt;EOMONTH(F$278,0),HLOOKUP(""Close"",GOOGLEFINANCE($A332,""price"",EOMONTH(F$278,0)),2,FALSE()),(SUMIFS(Extrato!$C:$C,Extrato!$A:$A,""&lt;=""&amp;HLOOKUP(F$278,dds!$2:$4,3,FALSE()),Extrato!$B:$B,'Cadastro e Histó"&amp;"rico'!$A332)-SUMIFS(Extrato!$H:$H,Extrato!$F:$F,""&lt;=""&amp;HLOOKUP(F$278,dds!$2:$4,3,FALSE()),Extrato!$G:$G,'Cadastro e Histórico'!$A332))*F169)))"),0.0)</f>
        <v>0</v>
      </c>
      <c r="G332" s="448">
        <f>IFERROR(__xludf.DUMMYFUNCTION("ARRAYFORMULA(IF(OR($A332="""",$A332=0),0,IF(TODAY()&gt;EOMONTH(G$278,0),HLOOKUP(""Close"",GOOGLEFINANCE($A332,""price"",EOMONTH(G$278,0)),2,FALSE()),(SUMIFS(Extrato!$C:$C,Extrato!$A:$A,""&lt;=""&amp;HLOOKUP(G$278,dds!$2:$4,3,FALSE()),Extrato!$B:$B,'Cadastro e Histó"&amp;"rico'!$A332)-SUMIFS(Extrato!$H:$H,Extrato!$F:$F,""&lt;=""&amp;HLOOKUP(G$278,dds!$2:$4,3,FALSE()),Extrato!$G:$G,'Cadastro e Histórico'!$A332))*G169)))"),0.0)</f>
        <v>0</v>
      </c>
      <c r="H332" s="448">
        <f>IFERROR(__xludf.DUMMYFUNCTION("ARRAYFORMULA(IF(OR($A332="""",$A332=0),0,IF(TODAY()&gt;EOMONTH(H$278,0),HLOOKUP(""Close"",GOOGLEFINANCE($A332,""price"",EOMONTH(H$278,0)),2,FALSE()),(SUMIFS(Extrato!$C:$C,Extrato!$A:$A,""&lt;=""&amp;HLOOKUP(H$278,dds!$2:$4,3,FALSE()),Extrato!$B:$B,'Cadastro e Histó"&amp;"rico'!$A332)-SUMIFS(Extrato!$H:$H,Extrato!$F:$F,""&lt;=""&amp;HLOOKUP(H$278,dds!$2:$4,3,FALSE()),Extrato!$G:$G,'Cadastro e Histórico'!$A332))*H169)))"),0.0)</f>
        <v>0</v>
      </c>
      <c r="I332" s="448">
        <f>IFERROR(__xludf.DUMMYFUNCTION("ARRAYFORMULA(IF(OR($A332="""",$A332=0),0,IF(TODAY()&gt;EOMONTH(I$278,0),HLOOKUP(""Close"",GOOGLEFINANCE($A332,""price"",EOMONTH(I$278,0)),2,FALSE()),(SUMIFS(Extrato!$C:$C,Extrato!$A:$A,""&lt;=""&amp;HLOOKUP(I$278,dds!$2:$4,3,FALSE()),Extrato!$B:$B,'Cadastro e Histó"&amp;"rico'!$A332)-SUMIFS(Extrato!$H:$H,Extrato!$F:$F,""&lt;=""&amp;HLOOKUP(I$278,dds!$2:$4,3,FALSE()),Extrato!$G:$G,'Cadastro e Histórico'!$A332))*I169)))"),0.0)</f>
        <v>0</v>
      </c>
      <c r="J332" s="448">
        <f>IFERROR(__xludf.DUMMYFUNCTION("ARRAYFORMULA(IF(OR($A332="""",$A332=0),0,IF(TODAY()&gt;EOMONTH(J$278,0),HLOOKUP(""Close"",GOOGLEFINANCE($A332,""price"",EOMONTH(J$278,0)),2,FALSE()),(SUMIFS(Extrato!$C:$C,Extrato!$A:$A,""&lt;=""&amp;HLOOKUP(J$278,dds!$2:$4,3,FALSE()),Extrato!$B:$B,'Cadastro e Histó"&amp;"rico'!$A332)-SUMIFS(Extrato!$H:$H,Extrato!$F:$F,""&lt;=""&amp;HLOOKUP(J$278,dds!$2:$4,3,FALSE()),Extrato!$G:$G,'Cadastro e Histórico'!$A332))*J169)))"),0.0)</f>
        <v>0</v>
      </c>
      <c r="K332" s="448">
        <f>IFERROR(__xludf.DUMMYFUNCTION("ARRAYFORMULA(IF(OR($A332="""",$A332=0),0,IF(TODAY()&gt;EOMONTH(K$278,0),HLOOKUP(""Close"",GOOGLEFINANCE($A332,""price"",EOMONTH(K$278,0)),2,FALSE()),(SUMIFS(Extrato!$C:$C,Extrato!$A:$A,""&lt;=""&amp;HLOOKUP(K$278,dds!$2:$4,3,FALSE()),Extrato!$B:$B,'Cadastro e Histó"&amp;"rico'!$A332)-SUMIFS(Extrato!$H:$H,Extrato!$F:$F,""&lt;=""&amp;HLOOKUP(K$278,dds!$2:$4,3,FALSE()),Extrato!$G:$G,'Cadastro e Histórico'!$A332))*K169)))"),0.0)</f>
        <v>0</v>
      </c>
      <c r="L332" s="448">
        <f>IFERROR(__xludf.DUMMYFUNCTION("ARRAYFORMULA(IF(OR($A332="""",$A332=0),0,IF(TODAY()&gt;EOMONTH(L$278,0),HLOOKUP(""Close"",GOOGLEFINANCE($A332,""price"",EOMONTH(L$278,0)),2,FALSE()),(SUMIFS(Extrato!$C:$C,Extrato!$A:$A,""&lt;=""&amp;HLOOKUP(L$278,dds!$2:$4,3,FALSE()),Extrato!$B:$B,'Cadastro e Histó"&amp;"rico'!$A332)-SUMIFS(Extrato!$H:$H,Extrato!$F:$F,""&lt;=""&amp;HLOOKUP(L$278,dds!$2:$4,3,FALSE()),Extrato!$G:$G,'Cadastro e Histórico'!$A332))*L169)))"),0.0)</f>
        <v>0</v>
      </c>
      <c r="M332" s="448">
        <f>IFERROR(__xludf.DUMMYFUNCTION("ARRAYFORMULA(IF(OR($A332="""",$A332=0),0,IF(TODAY()&gt;EOMONTH(M$278,0),HLOOKUP(""Close"",GOOGLEFINANCE($A332,""price"",EOMONTH(M$278,0)),2,FALSE()),(SUMIFS(Extrato!$C:$C,Extrato!$A:$A,""&lt;=""&amp;HLOOKUP(M$278,dds!$2:$4,3,FALSE()),Extrato!$B:$B,'Cadastro e Histó"&amp;"rico'!$A332)-SUMIFS(Extrato!$H:$H,Extrato!$F:$F,""&lt;=""&amp;HLOOKUP(M$278,dds!$2:$4,3,FALSE()),Extrato!$G:$G,'Cadastro e Histórico'!$A332))*M169)))"),0.0)</f>
        <v>0</v>
      </c>
      <c r="N332" s="448">
        <f>IFERROR(__xludf.DUMMYFUNCTION("ARRAYFORMULA(IF(OR($A332="""",$A332=0),0,IF(TODAY()&gt;EOMONTH(N$278,0),HLOOKUP(""Close"",GOOGLEFINANCE($A332,""price"",EOMONTH(N$278,0)),2,FALSE()),(SUMIFS(Extrato!$C:$C,Extrato!$A:$A,""&lt;=""&amp;HLOOKUP(N$278,dds!$2:$4,3,FALSE()),Extrato!$B:$B,'Cadastro e Histó"&amp;"rico'!$A332)-SUMIFS(Extrato!$H:$H,Extrato!$F:$F,""&lt;=""&amp;HLOOKUP(N$278,dds!$2:$4,3,FALSE()),Extrato!$G:$G,'Cadastro e Histórico'!$A332))*N169)))"),0.0)</f>
        <v>0</v>
      </c>
      <c r="O332" s="448">
        <f>IFERROR(__xludf.DUMMYFUNCTION("ARRAYFORMULA(IF(OR($A332="""",$A332=0),0,IF(TODAY()&gt;EOMONTH(O$278,0),HLOOKUP(""Close"",GOOGLEFINANCE($A332,""price"",EOMONTH(O$278,0)),2,FALSE()),(SUMIFS(Extrato!$C:$C,Extrato!$A:$A,""&lt;=""&amp;HLOOKUP(O$278,dds!$2:$4,3,FALSE()),Extrato!$B:$B,'Cadastro e Histó"&amp;"rico'!$A332)-SUMIFS(Extrato!$H:$H,Extrato!$F:$F,""&lt;=""&amp;HLOOKUP(O$278,dds!$2:$4,3,FALSE()),Extrato!$G:$G,'Cadastro e Histórico'!$A332))*O169)))"),0.0)</f>
        <v>0</v>
      </c>
      <c r="P332" s="448">
        <f>IFERROR(__xludf.DUMMYFUNCTION("ARRAYFORMULA(IF(OR($A332="""",$A332=0),0,IF(TODAY()&gt;EOMONTH(P$278,0),HLOOKUP(""Close"",GOOGLEFINANCE($A332,""price"",EOMONTH(P$278,0)),2,FALSE()),(SUMIFS(Extrato!$C:$C,Extrato!$A:$A,""&lt;=""&amp;HLOOKUP(P$278,dds!$2:$4,3,FALSE()),Extrato!$B:$B,'Cadastro e Histó"&amp;"rico'!$A332)-SUMIFS(Extrato!$H:$H,Extrato!$F:$F,""&lt;=""&amp;HLOOKUP(P$278,dds!$2:$4,3,FALSE()),Extrato!$G:$G,'Cadastro e Histórico'!$A332))*P169)))"),0.0)</f>
        <v>0</v>
      </c>
      <c r="Q332" s="448">
        <f>IFERROR(__xludf.DUMMYFUNCTION("ARRAYFORMULA(IF(OR($A332="""",$A332=0),0,IF(TODAY()&gt;EOMONTH(Q$278,0),HLOOKUP(""Close"",GOOGLEFINANCE($A332,""price"",EOMONTH(Q$278,0)),2,FALSE()),(SUMIFS(Extrato!$C:$C,Extrato!$A:$A,""&lt;=""&amp;HLOOKUP(Q$278,dds!$2:$4,3,FALSE()),Extrato!$B:$B,'Cadastro e Histó"&amp;"rico'!$A332)-SUMIFS(Extrato!$H:$H,Extrato!$F:$F,""&lt;=""&amp;HLOOKUP(Q$278,dds!$2:$4,3,FALSE()),Extrato!$G:$G,'Cadastro e Histórico'!$A332))*Q169)))"),0.0)</f>
        <v>0</v>
      </c>
      <c r="R332" s="448">
        <f>IFERROR(__xludf.DUMMYFUNCTION("ARRAYFORMULA(IF(OR($A332="""",$A332=0),0,IF(TODAY()&gt;EOMONTH(R$278,0),HLOOKUP(""Close"",GOOGLEFINANCE($A332,""price"",EOMONTH(R$278,0)),2,FALSE()),(SUMIFS(Extrato!$C:$C,Extrato!$A:$A,""&lt;=""&amp;HLOOKUP(R$278,dds!$2:$4,3,FALSE()),Extrato!$B:$B,'Cadastro e Histó"&amp;"rico'!$A332)-SUMIFS(Extrato!$H:$H,Extrato!$F:$F,""&lt;=""&amp;HLOOKUP(R$278,dds!$2:$4,3,FALSE()),Extrato!$G:$G,'Cadastro e Histórico'!$A332))*R169)))"),0.0)</f>
        <v>0</v>
      </c>
      <c r="S332" s="448">
        <f>IFERROR(__xludf.DUMMYFUNCTION("ARRAYFORMULA(IF(OR($A332="""",$A332=0),0,IF(TODAY()&gt;EOMONTH(S$278,0),HLOOKUP(""Close"",GOOGLEFINANCE($A332,""price"",EOMONTH(S$278,0)),2,FALSE()),(SUMIFS(Extrato!$C:$C,Extrato!$A:$A,""&lt;=""&amp;HLOOKUP(S$278,dds!$2:$4,3,FALSE()),Extrato!$B:$B,'Cadastro e Histó"&amp;"rico'!$A332)-SUMIFS(Extrato!$H:$H,Extrato!$F:$F,""&lt;=""&amp;HLOOKUP(S$278,dds!$2:$4,3,FALSE()),Extrato!$G:$G,'Cadastro e Histórico'!$A332))*S169)))"),0.0)</f>
        <v>0</v>
      </c>
      <c r="T332" s="448">
        <f>IFERROR(__xludf.DUMMYFUNCTION("ARRAYFORMULA(IF(OR($A332="""",$A332=0),0,IF(TODAY()&gt;EOMONTH(T$278,0),HLOOKUP(""Close"",GOOGLEFINANCE($A332,""price"",EOMONTH(T$278,0)),2,FALSE()),(SUMIFS(Extrato!$C:$C,Extrato!$A:$A,""&lt;=""&amp;HLOOKUP(T$278,dds!$2:$4,3,FALSE()),Extrato!$B:$B,'Cadastro e Histó"&amp;"rico'!$A332)-SUMIFS(Extrato!$H:$H,Extrato!$F:$F,""&lt;=""&amp;HLOOKUP(T$278,dds!$2:$4,3,FALSE()),Extrato!$G:$G,'Cadastro e Histórico'!$A332))*T169)))"),0.0)</f>
        <v>0</v>
      </c>
      <c r="U332" s="448">
        <f>IFERROR(__xludf.DUMMYFUNCTION("ARRAYFORMULA(IF(OR($A332="""",$A332=0),0,IF(TODAY()&gt;EOMONTH(U$278,0),HLOOKUP(""Close"",GOOGLEFINANCE($A332,""price"",EOMONTH(U$278,0)),2,FALSE()),(SUMIFS(Extrato!$C:$C,Extrato!$A:$A,""&lt;=""&amp;HLOOKUP(U$278,dds!$2:$4,3,FALSE()),Extrato!$B:$B,'Cadastro e Histó"&amp;"rico'!$A332)-SUMIFS(Extrato!$H:$H,Extrato!$F:$F,""&lt;=""&amp;HLOOKUP(U$278,dds!$2:$4,3,FALSE()),Extrato!$G:$G,'Cadastro e Histórico'!$A332))*U169)))"),0.0)</f>
        <v>0</v>
      </c>
      <c r="V332" s="448">
        <f>IFERROR(__xludf.DUMMYFUNCTION("ARRAYFORMULA(IF(OR($A332="""",$A332=0),0,IF(TODAY()&gt;EOMONTH(V$278,0),HLOOKUP(""Close"",GOOGLEFINANCE($A332,""price"",EOMONTH(V$278,0)),2,FALSE()),(SUMIFS(Extrato!$C:$C,Extrato!$A:$A,""&lt;=""&amp;HLOOKUP(V$278,dds!$2:$4,3,FALSE()),Extrato!$B:$B,'Cadastro e Histó"&amp;"rico'!$A332)-SUMIFS(Extrato!$H:$H,Extrato!$F:$F,""&lt;=""&amp;HLOOKUP(V$278,dds!$2:$4,3,FALSE()),Extrato!$G:$G,'Cadastro e Histórico'!$A332))*V169)))"),0.0)</f>
        <v>0</v>
      </c>
      <c r="W332" s="448">
        <f>IFERROR(__xludf.DUMMYFUNCTION("ARRAYFORMULA(IF(OR($A332="""",$A332=0),0,IF(TODAY()&gt;EOMONTH(W$278,0),HLOOKUP(""Close"",GOOGLEFINANCE($A332,""price"",EOMONTH(W$278,0)),2,FALSE()),(SUMIFS(Extrato!$C:$C,Extrato!$A:$A,""&lt;=""&amp;HLOOKUP(W$278,dds!$2:$4,3,FALSE()),Extrato!$B:$B,'Cadastro e Histó"&amp;"rico'!$A332)-SUMIFS(Extrato!$H:$H,Extrato!$F:$F,""&lt;=""&amp;HLOOKUP(W$278,dds!$2:$4,3,FALSE()),Extrato!$G:$G,'Cadastro e Histórico'!$A332))*W169)))"),0.0)</f>
        <v>0</v>
      </c>
      <c r="X332" s="448">
        <f>IFERROR(__xludf.DUMMYFUNCTION("ARRAYFORMULA(IF(OR($A332="""",$A332=0),0,IF(TODAY()&gt;EOMONTH(X$278,0),HLOOKUP(""Close"",GOOGLEFINANCE($A332,""price"",EOMONTH(X$278,0)),2,FALSE()),(SUMIFS(Extrato!$C:$C,Extrato!$A:$A,""&lt;=""&amp;HLOOKUP(X$278,dds!$2:$4,3,FALSE()),Extrato!$B:$B,'Cadastro e Histó"&amp;"rico'!$A332)-SUMIFS(Extrato!$H:$H,Extrato!$F:$F,""&lt;=""&amp;HLOOKUP(X$278,dds!$2:$4,3,FALSE()),Extrato!$G:$G,'Cadastro e Histórico'!$A332))*X169)))"),0.0)</f>
        <v>0</v>
      </c>
      <c r="Y332" s="448">
        <f>IFERROR(__xludf.DUMMYFUNCTION("ARRAYFORMULA(IF(OR($A332="""",$A332=0),0,IF(TODAY()&gt;EOMONTH(Y$278,0),HLOOKUP(""Close"",GOOGLEFINANCE($A332,""price"",EOMONTH(Y$278,0)),2,FALSE()),(SUMIFS(Extrato!$C:$C,Extrato!$A:$A,""&lt;=""&amp;HLOOKUP(Y$278,dds!$2:$4,3,FALSE()),Extrato!$B:$B,'Cadastro e Histó"&amp;"rico'!$A332)-SUMIFS(Extrato!$H:$H,Extrato!$F:$F,""&lt;=""&amp;HLOOKUP(Y$278,dds!$2:$4,3,FALSE()),Extrato!$G:$G,'Cadastro e Histórico'!$A332))*Y169)))"),0.0)</f>
        <v>0</v>
      </c>
      <c r="Z332" s="448">
        <f>IFERROR(__xludf.DUMMYFUNCTION("ARRAYFORMULA(IF(OR($A332="""",$A332=0),0,IF(TODAY()&gt;EOMONTH(Z$278,0),HLOOKUP(""Close"",GOOGLEFINANCE($A332,""price"",EOMONTH(Z$278,0)),2,FALSE()),(SUMIFS(Extrato!$C:$C,Extrato!$A:$A,""&lt;=""&amp;HLOOKUP(Z$278,dds!$2:$4,3,FALSE()),Extrato!$B:$B,'Cadastro e Histó"&amp;"rico'!$A332)-SUMIFS(Extrato!$H:$H,Extrato!$F:$F,""&lt;=""&amp;HLOOKUP(Z$278,dds!$2:$4,3,FALSE()),Extrato!$G:$G,'Cadastro e Histórico'!$A332))*Z169)))"),0.0)</f>
        <v>0</v>
      </c>
      <c r="AA332" s="448">
        <f>IFERROR(__xludf.DUMMYFUNCTION("ARRAYFORMULA(IF(OR($A332="""",$A332=0),0,IF(TODAY()&gt;EOMONTH(AA$278,0),HLOOKUP(""Close"",GOOGLEFINANCE($A332,""price"",EOMONTH(AA$278,0)),2,FALSE()),(SUMIFS(Extrato!$C:$C,Extrato!$A:$A,""&lt;=""&amp;HLOOKUP(AA$278,dds!$2:$4,3,FALSE()),Extrato!$B:$B,'Cadastro e Hi"&amp;"stórico'!$A332)-SUMIFS(Extrato!$H:$H,Extrato!$F:$F,""&lt;=""&amp;HLOOKUP(AA$278,dds!$2:$4,3,FALSE()),Extrato!$G:$G,'Cadastro e Histórico'!$A332))*AA169)))"),0.0)</f>
        <v>0</v>
      </c>
      <c r="AB332" s="448">
        <f>IFERROR(__xludf.DUMMYFUNCTION("ARRAYFORMULA(IF(OR($A332="""",$A332=0),0,IF(TODAY()&gt;EOMONTH(AB$278,0),HLOOKUP(""Close"",GOOGLEFINANCE($A332,""price"",EOMONTH(AB$278,0)),2,FALSE()),(SUMIFS(Extrato!$C:$C,Extrato!$A:$A,""&lt;=""&amp;HLOOKUP(AB$278,dds!$2:$4,3,FALSE()),Extrato!$B:$B,'Cadastro e Hi"&amp;"stórico'!$A332)-SUMIFS(Extrato!$H:$H,Extrato!$F:$F,""&lt;=""&amp;HLOOKUP(AB$278,dds!$2:$4,3,FALSE()),Extrato!$G:$G,'Cadastro e Histórico'!$A332))*AB169)))"),0.0)</f>
        <v>0</v>
      </c>
      <c r="AC332" s="448">
        <f>IFERROR(__xludf.DUMMYFUNCTION("ARRAYFORMULA(IF(OR($A332="""",$A332=0),0,IF(TODAY()&gt;EOMONTH(AC$278,0),HLOOKUP(""Close"",GOOGLEFINANCE($A332,""price"",EOMONTH(AC$278,0)),2,FALSE()),(SUMIFS(Extrato!$C:$C,Extrato!$A:$A,""&lt;=""&amp;HLOOKUP(AC$278,dds!$2:$4,3,FALSE()),Extrato!$B:$B,'Cadastro e Hi"&amp;"stórico'!$A332)-SUMIFS(Extrato!$H:$H,Extrato!$F:$F,""&lt;=""&amp;HLOOKUP(AC$278,dds!$2:$4,3,FALSE()),Extrato!$G:$G,'Cadastro e Histórico'!$A332))*AC169)))"),0.0)</f>
        <v>0</v>
      </c>
      <c r="AD332" s="448">
        <f>IFERROR(__xludf.DUMMYFUNCTION("ARRAYFORMULA(IF(OR($A332="""",$A332=0),0,IF(TODAY()&gt;EOMONTH(AD$278,0),HLOOKUP(""Close"",GOOGLEFINANCE($A332,""price"",EOMONTH(AD$278,0)),2,FALSE()),(SUMIFS(Extrato!$C:$C,Extrato!$A:$A,""&lt;=""&amp;HLOOKUP(AD$278,dds!$2:$4,3,FALSE()),Extrato!$B:$B,'Cadastro e Hi"&amp;"stórico'!$A332)-SUMIFS(Extrato!$H:$H,Extrato!$F:$F,""&lt;=""&amp;HLOOKUP(AD$278,dds!$2:$4,3,FALSE()),Extrato!$G:$G,'Cadastro e Histórico'!$A332))*AD169)))"),0.0)</f>
        <v>0</v>
      </c>
      <c r="AE332" s="448">
        <f>IFERROR(__xludf.DUMMYFUNCTION("ARRAYFORMULA(IF(OR($A332="""",$A332=0),0,IF(TODAY()&gt;EOMONTH(AE$278,0),HLOOKUP(""Close"",GOOGLEFINANCE($A332,""price"",EOMONTH(AE$278,0)),2,FALSE()),(SUMIFS(Extrato!$C:$C,Extrato!$A:$A,""&lt;=""&amp;HLOOKUP(AE$278,dds!$2:$4,3,FALSE()),Extrato!$B:$B,'Cadastro e Hi"&amp;"stórico'!$A332)-SUMIFS(Extrato!$H:$H,Extrato!$F:$F,""&lt;=""&amp;HLOOKUP(AE$278,dds!$2:$4,3,FALSE()),Extrato!$G:$G,'Cadastro e Histórico'!$A332))*AE169)))"),0.0)</f>
        <v>0</v>
      </c>
      <c r="AF332" s="448">
        <f>IFERROR(__xludf.DUMMYFUNCTION("ARRAYFORMULA(IF(OR($A332="""",$A332=0),0,IF(TODAY()&gt;EOMONTH(AF$278,0),HLOOKUP(""Close"",GOOGLEFINANCE($A332,""price"",EOMONTH(AF$278,0)),2,FALSE()),(SUMIFS(Extrato!$C:$C,Extrato!$A:$A,""&lt;=""&amp;HLOOKUP(AF$278,dds!$2:$4,3,FALSE()),Extrato!$B:$B,'Cadastro e Hi"&amp;"stórico'!$A332)-SUMIFS(Extrato!$H:$H,Extrato!$F:$F,""&lt;=""&amp;HLOOKUP(AF$278,dds!$2:$4,3,FALSE()),Extrato!$G:$G,'Cadastro e Histórico'!$A332))*AF169)))"),0.0)</f>
        <v>0</v>
      </c>
      <c r="AG332" s="448">
        <f>IFERROR(__xludf.DUMMYFUNCTION("ARRAYFORMULA(IF(OR($A332="""",$A332=0),0,IF(TODAY()&gt;EOMONTH(AG$278,0),HLOOKUP(""Close"",GOOGLEFINANCE($A332,""price"",EOMONTH(AG$278,0)),2,FALSE()),(SUMIFS(Extrato!$C:$C,Extrato!$A:$A,""&lt;=""&amp;HLOOKUP(AG$278,dds!$2:$4,3,FALSE()),Extrato!$B:$B,'Cadastro e Hi"&amp;"stórico'!$A332)-SUMIFS(Extrato!$H:$H,Extrato!$F:$F,""&lt;=""&amp;HLOOKUP(AG$278,dds!$2:$4,3,FALSE()),Extrato!$G:$G,'Cadastro e Histórico'!$A332))*AG169)))"),0.0)</f>
        <v>0</v>
      </c>
      <c r="AH332" s="448">
        <f>IFERROR(__xludf.DUMMYFUNCTION("ARRAYFORMULA(IF(OR($A332="""",$A332=0),0,IF(TODAY()&gt;EOMONTH(AH$278,0),HLOOKUP(""Close"",GOOGLEFINANCE($A332,""price"",EOMONTH(AH$278,0)),2,FALSE()),(SUMIFS(Extrato!$C:$C,Extrato!$A:$A,""&lt;=""&amp;HLOOKUP(AH$278,dds!$2:$4,3,FALSE()),Extrato!$B:$B,'Cadastro e Hi"&amp;"stórico'!$A332)-SUMIFS(Extrato!$H:$H,Extrato!$F:$F,""&lt;=""&amp;HLOOKUP(AH$278,dds!$2:$4,3,FALSE()),Extrato!$G:$G,'Cadastro e Histórico'!$A332))*AH169)))"),0.0)</f>
        <v>0</v>
      </c>
      <c r="AI332" s="448">
        <f>IFERROR(__xludf.DUMMYFUNCTION("ARRAYFORMULA(IF(OR($A332="""",$A332=0),0,IF(TODAY()&gt;EOMONTH(AI$278,0),HLOOKUP(""Close"",GOOGLEFINANCE($A332,""price"",EOMONTH(AI$278,0)),2,FALSE()),(SUMIFS(Extrato!$C:$C,Extrato!$A:$A,""&lt;=""&amp;HLOOKUP(AI$278,dds!$2:$4,3,FALSE()),Extrato!$B:$B,'Cadastro e Hi"&amp;"stórico'!$A332)-SUMIFS(Extrato!$H:$H,Extrato!$F:$F,""&lt;=""&amp;HLOOKUP(AI$278,dds!$2:$4,3,FALSE()),Extrato!$G:$G,'Cadastro e Histórico'!$A332))*AI169)))"),0.0)</f>
        <v>0</v>
      </c>
      <c r="AJ332" s="448">
        <f>IFERROR(__xludf.DUMMYFUNCTION("ARRAYFORMULA(IF(OR($A332="""",$A332=0),0,IF(TODAY()&gt;EOMONTH(AJ$278,0),HLOOKUP(""Close"",GOOGLEFINANCE($A332,""price"",EOMONTH(AJ$278,0)),2,FALSE()),(SUMIFS(Extrato!$C:$C,Extrato!$A:$A,""&lt;=""&amp;HLOOKUP(AJ$278,dds!$2:$4,3,FALSE()),Extrato!$B:$B,'Cadastro e Hi"&amp;"stórico'!$A332)-SUMIFS(Extrato!$H:$H,Extrato!$F:$F,""&lt;=""&amp;HLOOKUP(AJ$278,dds!$2:$4,3,FALSE()),Extrato!$G:$G,'Cadastro e Histórico'!$A332))*AJ169)))"),0.0)</f>
        <v>0</v>
      </c>
      <c r="AK332" s="448">
        <f>IFERROR(__xludf.DUMMYFUNCTION("ARRAYFORMULA(IF(OR($A332="""",$A332=0),0,IF(TODAY()&gt;EOMONTH(AK$278,0),HLOOKUP(""Close"",GOOGLEFINANCE($A332,""price"",EOMONTH(AK$278,0)),2,FALSE()),(SUMIFS(Extrato!$C:$C,Extrato!$A:$A,""&lt;=""&amp;HLOOKUP(AK$278,dds!$2:$4,3,FALSE()),Extrato!$B:$B,'Cadastro e Hi"&amp;"stórico'!$A332)-SUMIFS(Extrato!$H:$H,Extrato!$F:$F,""&lt;=""&amp;HLOOKUP(AK$278,dds!$2:$4,3,FALSE()),Extrato!$G:$G,'Cadastro e Histórico'!$A332))*AK169)))"),0.0)</f>
        <v>0</v>
      </c>
      <c r="AL332" s="448">
        <f>IFERROR(__xludf.DUMMYFUNCTION("ARRAYFORMULA(IF(OR($A332="""",$A332=0),0,IF(TODAY()&gt;EOMONTH(AL$278,0),HLOOKUP(""Close"",GOOGLEFINANCE($A332,""price"",EOMONTH(AL$278,0)),2,FALSE()),(SUMIFS(Extrato!$C:$C,Extrato!$A:$A,""&lt;=""&amp;HLOOKUP(AL$278,dds!$2:$4,3,FALSE()),Extrato!$B:$B,'Cadastro e Hi"&amp;"stórico'!$A332)-SUMIFS(Extrato!$H:$H,Extrato!$F:$F,""&lt;=""&amp;HLOOKUP(AL$278,dds!$2:$4,3,FALSE()),Extrato!$G:$G,'Cadastro e Histórico'!$A332))*AL169)))"),0.0)</f>
        <v>0</v>
      </c>
      <c r="AM332" s="448">
        <f>IFERROR(__xludf.DUMMYFUNCTION("ARRAYFORMULA(IF(OR($A332="""",$A332=0),0,IF(TODAY()&gt;EOMONTH(AM$278,0),HLOOKUP(""Close"",GOOGLEFINANCE($A332,""price"",EOMONTH(AM$278,0)),2,FALSE()),(SUMIFS(Extrato!$C:$C,Extrato!$A:$A,""&lt;=""&amp;HLOOKUP(AM$278,dds!$2:$4,3,FALSE()),Extrato!$B:$B,'Cadastro e Hi"&amp;"stórico'!$A332)-SUMIFS(Extrato!$H:$H,Extrato!$F:$F,""&lt;=""&amp;HLOOKUP(AM$278,dds!$2:$4,3,FALSE()),Extrato!$G:$G,'Cadastro e Histórico'!$A332))*AM169)))"),0.0)</f>
        <v>0</v>
      </c>
      <c r="AN332" s="448">
        <f>IFERROR(__xludf.DUMMYFUNCTION("ARRAYFORMULA(IF(OR($A332="""",$A332=0),0,IF(TODAY()&gt;EOMONTH(AN$278,0),HLOOKUP(""Close"",GOOGLEFINANCE($A332,""price"",EOMONTH(AN$278,0)),2,FALSE()),(SUMIFS(Extrato!$C:$C,Extrato!$A:$A,""&lt;=""&amp;HLOOKUP(AN$278,dds!$2:$4,3,FALSE()),Extrato!$B:$B,'Cadastro e Hi"&amp;"stórico'!$A332)-SUMIFS(Extrato!$H:$H,Extrato!$F:$F,""&lt;=""&amp;HLOOKUP(AN$278,dds!$2:$4,3,FALSE()),Extrato!$G:$G,'Cadastro e Histórico'!$A332))*AN169)))"),0.0)</f>
        <v>0</v>
      </c>
      <c r="AO332" s="448">
        <f>IFERROR(__xludf.DUMMYFUNCTION("ARRAYFORMULA(IF(OR($A332="""",$A332=0),0,IF(TODAY()&gt;EOMONTH(AO$278,0),HLOOKUP(""Close"",GOOGLEFINANCE($A332,""price"",EOMONTH(AO$278,0)),2,FALSE()),(SUMIFS(Extrato!$C:$C,Extrato!$A:$A,""&lt;=""&amp;HLOOKUP(AO$278,dds!$2:$4,3,FALSE()),Extrato!$B:$B,'Cadastro e Hi"&amp;"stórico'!$A332)-SUMIFS(Extrato!$H:$H,Extrato!$F:$F,""&lt;=""&amp;HLOOKUP(AO$278,dds!$2:$4,3,FALSE()),Extrato!$G:$G,'Cadastro e Histórico'!$A332))*AO169)))"),0.0)</f>
        <v>0</v>
      </c>
      <c r="AP332" s="448">
        <f>IFERROR(__xludf.DUMMYFUNCTION("ARRAYFORMULA(IF(OR($A332="""",$A332=0),0,IF(TODAY()&gt;EOMONTH(AP$278,0),HLOOKUP(""Close"",GOOGLEFINANCE($A332,""price"",EOMONTH(AP$278,0)),2,FALSE()),(SUMIFS(Extrato!$C:$C,Extrato!$A:$A,""&lt;=""&amp;HLOOKUP(AP$278,dds!$2:$4,3,FALSE()),Extrato!$B:$B,'Cadastro e Hi"&amp;"stórico'!$A332)-SUMIFS(Extrato!$H:$H,Extrato!$F:$F,""&lt;=""&amp;HLOOKUP(AP$278,dds!$2:$4,3,FALSE()),Extrato!$G:$G,'Cadastro e Histórico'!$A332))*AP169)))"),0.0)</f>
        <v>0</v>
      </c>
      <c r="AQ332" s="448">
        <f>IFERROR(__xludf.DUMMYFUNCTION("ARRAYFORMULA(IF(OR($A332="""",$A332=0),0,IF(TODAY()&gt;EOMONTH(AQ$278,0),HLOOKUP(""Close"",GOOGLEFINANCE($A332,""price"",EOMONTH(AQ$278,0)),2,FALSE()),(SUMIFS(Extrato!$C:$C,Extrato!$A:$A,""&lt;=""&amp;HLOOKUP(AQ$278,dds!$2:$4,3,FALSE()),Extrato!$B:$B,'Cadastro e Hi"&amp;"stórico'!$A332)-SUMIFS(Extrato!$H:$H,Extrato!$F:$F,""&lt;=""&amp;HLOOKUP(AQ$278,dds!$2:$4,3,FALSE()),Extrato!$G:$G,'Cadastro e Histórico'!$A332))*AQ169)))"),0.0)</f>
        <v>0</v>
      </c>
      <c r="AR332" s="448">
        <f>IFERROR(__xludf.DUMMYFUNCTION("ARRAYFORMULA(IF(OR($A332="""",$A332=0),0,IF(TODAY()&gt;EOMONTH(AR$278,0),HLOOKUP(""Close"",GOOGLEFINANCE($A332,""price"",EOMONTH(AR$278,0)),2,FALSE()),(SUMIFS(Extrato!$C:$C,Extrato!$A:$A,""&lt;=""&amp;HLOOKUP(AR$278,dds!$2:$4,3,FALSE()),Extrato!$B:$B,'Cadastro e Hi"&amp;"stórico'!$A332)-SUMIFS(Extrato!$H:$H,Extrato!$F:$F,""&lt;=""&amp;HLOOKUP(AR$278,dds!$2:$4,3,FALSE()),Extrato!$G:$G,'Cadastro e Histórico'!$A332))*AR169)))"),0.0)</f>
        <v>0</v>
      </c>
      <c r="AS332" s="448">
        <f>IFERROR(__xludf.DUMMYFUNCTION("ARRAYFORMULA(IF(OR($A332="""",$A332=0),0,IF(TODAY()&gt;EOMONTH(AS$278,0),HLOOKUP(""Close"",GOOGLEFINANCE($A332,""price"",EOMONTH(AS$278,0)),2,FALSE()),(SUMIFS(Extrato!$C:$C,Extrato!$A:$A,""&lt;=""&amp;HLOOKUP(AS$278,dds!$2:$4,3,FALSE()),Extrato!$B:$B,'Cadastro e Hi"&amp;"stórico'!$A332)-SUMIFS(Extrato!$H:$H,Extrato!$F:$F,""&lt;=""&amp;HLOOKUP(AS$278,dds!$2:$4,3,FALSE()),Extrato!$G:$G,'Cadastro e Histórico'!$A332))*AS169)))"),0.0)</f>
        <v>0</v>
      </c>
      <c r="AT332" s="448">
        <f>IFERROR(__xludf.DUMMYFUNCTION("ARRAYFORMULA(IF(OR($A332="""",$A332=0),0,IF(TODAY()&gt;EOMONTH(AT$278,0),HLOOKUP(""Close"",GOOGLEFINANCE($A332,""price"",EOMONTH(AT$278,0)),2,FALSE()),(SUMIFS(Extrato!$C:$C,Extrato!$A:$A,""&lt;=""&amp;HLOOKUP(AT$278,dds!$2:$4,3,FALSE()),Extrato!$B:$B,'Cadastro e Hi"&amp;"stórico'!$A332)-SUMIFS(Extrato!$H:$H,Extrato!$F:$F,""&lt;=""&amp;HLOOKUP(AT$278,dds!$2:$4,3,FALSE()),Extrato!$G:$G,'Cadastro e Histórico'!$A332))*AT169)))"),0.0)</f>
        <v>0</v>
      </c>
      <c r="AU332" s="448">
        <f>IFERROR(__xludf.DUMMYFUNCTION("ARRAYFORMULA(IF(OR($A332="""",$A332=0),0,IF(TODAY()&gt;EOMONTH(AU$278,0),HLOOKUP(""Close"",GOOGLEFINANCE($A332,""price"",EOMONTH(AU$278,0)),2,FALSE()),(SUMIFS(Extrato!$C:$C,Extrato!$A:$A,""&lt;=""&amp;HLOOKUP(AU$278,dds!$2:$4,3,FALSE()),Extrato!$B:$B,'Cadastro e Hi"&amp;"stórico'!$A332)-SUMIFS(Extrato!$H:$H,Extrato!$F:$F,""&lt;=""&amp;HLOOKUP(AU$278,dds!$2:$4,3,FALSE()),Extrato!$G:$G,'Cadastro e Histórico'!$A332))*AU169)))"),0.0)</f>
        <v>0</v>
      </c>
      <c r="AV332" s="448">
        <f>IFERROR(__xludf.DUMMYFUNCTION("ARRAYFORMULA(IF(OR($A332="""",$A332=0),0,IF(TODAY()&gt;EOMONTH(AV$278,0),HLOOKUP(""Close"",GOOGLEFINANCE($A332,""price"",EOMONTH(AV$278,0)),2,FALSE()),(SUMIFS(Extrato!$C:$C,Extrato!$A:$A,""&lt;=""&amp;HLOOKUP(AV$278,dds!$2:$4,3,FALSE()),Extrato!$B:$B,'Cadastro e Hi"&amp;"stórico'!$A332)-SUMIFS(Extrato!$H:$H,Extrato!$F:$F,""&lt;=""&amp;HLOOKUP(AV$278,dds!$2:$4,3,FALSE()),Extrato!$G:$G,'Cadastro e Histórico'!$A332))*AV169)))"),0.0)</f>
        <v>0</v>
      </c>
      <c r="AW332" s="448">
        <f>IFERROR(__xludf.DUMMYFUNCTION("ARRAYFORMULA(IF(OR($A332="""",$A332=0),0,IF(TODAY()&gt;EOMONTH(AW$278,0),HLOOKUP(""Close"",GOOGLEFINANCE($A332,""price"",EOMONTH(AW$278,0)),2,FALSE()),(SUMIFS(Extrato!$C:$C,Extrato!$A:$A,""&lt;=""&amp;HLOOKUP(AW$278,dds!$2:$4,3,FALSE()),Extrato!$B:$B,'Cadastro e Hi"&amp;"stórico'!$A332)-SUMIFS(Extrato!$H:$H,Extrato!$F:$F,""&lt;=""&amp;HLOOKUP(AW$278,dds!$2:$4,3,FALSE()),Extrato!$G:$G,'Cadastro e Histórico'!$A332))*AW169)))"),0.0)</f>
        <v>0</v>
      </c>
      <c r="AX332" s="448">
        <f>IFERROR(__xludf.DUMMYFUNCTION("ARRAYFORMULA(IF(OR($A332="""",$A332=0),0,IF(TODAY()&gt;EOMONTH(AX$278,0),HLOOKUP(""Close"",GOOGLEFINANCE($A332,""price"",EOMONTH(AX$278,0)),2,FALSE()),(SUMIFS(Extrato!$C:$C,Extrato!$A:$A,""&lt;=""&amp;HLOOKUP(AX$278,dds!$2:$4,3,FALSE()),Extrato!$B:$B,'Cadastro e Hi"&amp;"stórico'!$A332)-SUMIFS(Extrato!$H:$H,Extrato!$F:$F,""&lt;=""&amp;HLOOKUP(AX$278,dds!$2:$4,3,FALSE()),Extrato!$G:$G,'Cadastro e Histórico'!$A332))*AX169)))"),0.0)</f>
        <v>0</v>
      </c>
      <c r="AY332" s="448">
        <f>IFERROR(__xludf.DUMMYFUNCTION("ARRAYFORMULA(IF(OR($A332="""",$A332=0),0,IF(TODAY()&gt;EOMONTH(AY$278,0),HLOOKUP(""Close"",GOOGLEFINANCE($A332,""price"",EOMONTH(AY$278,0)),2,FALSE()),(SUMIFS(Extrato!$C:$C,Extrato!$A:$A,""&lt;=""&amp;HLOOKUP(AY$278,dds!$2:$4,3,FALSE()),Extrato!$B:$B,'Cadastro e Hi"&amp;"stórico'!$A332)-SUMIFS(Extrato!$H:$H,Extrato!$F:$F,""&lt;=""&amp;HLOOKUP(AY$278,dds!$2:$4,3,FALSE()),Extrato!$G:$G,'Cadastro e Histórico'!$A332))*AY169)))"),0.0)</f>
        <v>0</v>
      </c>
      <c r="AZ332" s="448">
        <f>IFERROR(__xludf.DUMMYFUNCTION("ARRAYFORMULA(IF(OR($A332="""",$A332=0),0,IF(TODAY()&gt;EOMONTH(AZ$278,0),HLOOKUP(""Close"",GOOGLEFINANCE($A332,""price"",EOMONTH(AZ$278,0)),2,FALSE()),(SUMIFS(Extrato!$C:$C,Extrato!$A:$A,""&lt;=""&amp;HLOOKUP(AZ$278,dds!$2:$4,3,FALSE()),Extrato!$B:$B,'Cadastro e Hi"&amp;"stórico'!$A332)-SUMIFS(Extrato!$H:$H,Extrato!$F:$F,""&lt;=""&amp;HLOOKUP(AZ$278,dds!$2:$4,3,FALSE()),Extrato!$G:$G,'Cadastro e Histórico'!$A332))*AZ169)))"),0.0)</f>
        <v>0</v>
      </c>
      <c r="BA332" s="448">
        <f>IFERROR(__xludf.DUMMYFUNCTION("ARRAYFORMULA(IF(OR($A332="""",$A332=0),0,IF(TODAY()&gt;EOMONTH(BA$278,0),HLOOKUP(""Close"",GOOGLEFINANCE($A332,""price"",EOMONTH(BA$278,0)),2,FALSE()),(SUMIFS(Extrato!$C:$C,Extrato!$A:$A,""&lt;=""&amp;HLOOKUP(BA$278,dds!$2:$4,3,FALSE()),Extrato!$B:$B,'Cadastro e Hi"&amp;"stórico'!$A332)-SUMIFS(Extrato!$H:$H,Extrato!$F:$F,""&lt;=""&amp;HLOOKUP(BA$278,dds!$2:$4,3,FALSE()),Extrato!$G:$G,'Cadastro e Histórico'!$A332))*BA169)))"),0.0)</f>
        <v>0</v>
      </c>
      <c r="BB332" s="448">
        <f>IFERROR(__xludf.DUMMYFUNCTION("ARRAYFORMULA(IF(OR($A332="""",$A332=0),0,IF(TODAY()&gt;EOMONTH(BB$278,0),HLOOKUP(""Close"",GOOGLEFINANCE($A332,""price"",EOMONTH(BB$278,0)),2,FALSE()),(SUMIFS(Extrato!$C:$C,Extrato!$A:$A,""&lt;=""&amp;HLOOKUP(BB$278,dds!$2:$4,3,FALSE()),Extrato!$B:$B,'Cadastro e Hi"&amp;"stórico'!$A332)-SUMIFS(Extrato!$H:$H,Extrato!$F:$F,""&lt;=""&amp;HLOOKUP(BB$278,dds!$2:$4,3,FALSE()),Extrato!$G:$G,'Cadastro e Histórico'!$A332))*BB169)))"),0.0)</f>
        <v>0</v>
      </c>
      <c r="BC332" s="448">
        <f>IFERROR(__xludf.DUMMYFUNCTION("ARRAYFORMULA(IF(OR($A332="""",$A332=0),0,IF(TODAY()&gt;EOMONTH(BC$278,0),HLOOKUP(""Close"",GOOGLEFINANCE($A332,""price"",EOMONTH(BC$278,0)),2,FALSE()),(SUMIFS(Extrato!$C:$C,Extrato!$A:$A,""&lt;=""&amp;HLOOKUP(BC$278,dds!$2:$4,3,FALSE()),Extrato!$B:$B,'Cadastro e Hi"&amp;"stórico'!$A332)-SUMIFS(Extrato!$H:$H,Extrato!$F:$F,""&lt;=""&amp;HLOOKUP(BC$278,dds!$2:$4,3,FALSE()),Extrato!$G:$G,'Cadastro e Histórico'!$A332))*BC169)))"),0.0)</f>
        <v>0</v>
      </c>
      <c r="BD332" s="448">
        <f>IFERROR(__xludf.DUMMYFUNCTION("ARRAYFORMULA(IF(OR($A332="""",$A332=0),0,IF(TODAY()&gt;EOMONTH(BD$278,0),HLOOKUP(""Close"",GOOGLEFINANCE($A332,""price"",EOMONTH(BD$278,0)),2,FALSE()),(SUMIFS(Extrato!$C:$C,Extrato!$A:$A,""&lt;=""&amp;HLOOKUP(BD$278,dds!$2:$4,3,FALSE()),Extrato!$B:$B,'Cadastro e Hi"&amp;"stórico'!$A332)-SUMIFS(Extrato!$H:$H,Extrato!$F:$F,""&lt;=""&amp;HLOOKUP(BD$278,dds!$2:$4,3,FALSE()),Extrato!$G:$G,'Cadastro e Histórico'!$A332))*BD169)))"),0.0)</f>
        <v>0</v>
      </c>
      <c r="BE332" s="448">
        <f>IFERROR(__xludf.DUMMYFUNCTION("ARRAYFORMULA(IF(OR($A332="""",$A332=0),0,IF(TODAY()&gt;EOMONTH(BE$278,0),HLOOKUP(""Close"",GOOGLEFINANCE($A332,""price"",EOMONTH(BE$278,0)),2,FALSE()),(SUMIFS(Extrato!$C:$C,Extrato!$A:$A,""&lt;=""&amp;HLOOKUP(BE$278,dds!$2:$4,3,FALSE()),Extrato!$B:$B,'Cadastro e Hi"&amp;"stórico'!$A332)-SUMIFS(Extrato!$H:$H,Extrato!$F:$F,""&lt;=""&amp;HLOOKUP(BE$278,dds!$2:$4,3,FALSE()),Extrato!$G:$G,'Cadastro e Histórico'!$A332))*BE169)))"),0.0)</f>
        <v>0</v>
      </c>
      <c r="BF332" s="448">
        <f>IFERROR(__xludf.DUMMYFUNCTION("ARRAYFORMULA(IF(OR($A332="""",$A332=0),0,IF(TODAY()&gt;EOMONTH(BF$278,0),HLOOKUP(""Close"",GOOGLEFINANCE($A332,""price"",EOMONTH(BF$278,0)),2,FALSE()),(SUMIFS(Extrato!$C:$C,Extrato!$A:$A,""&lt;=""&amp;HLOOKUP(BF$278,dds!$2:$4,3,FALSE()),Extrato!$B:$B,'Cadastro e Hi"&amp;"stórico'!$A332)-SUMIFS(Extrato!$H:$H,Extrato!$F:$F,""&lt;=""&amp;HLOOKUP(BF$278,dds!$2:$4,3,FALSE()),Extrato!$G:$G,'Cadastro e Histórico'!$A332))*BF169)))"),0.0)</f>
        <v>0</v>
      </c>
      <c r="BG332" s="448">
        <f>IFERROR(__xludf.DUMMYFUNCTION("ARRAYFORMULA(IF(OR($A332="""",$A332=0),0,IF(TODAY()&gt;EOMONTH(BG$278,0),HLOOKUP(""Close"",GOOGLEFINANCE($A332,""price"",EOMONTH(BG$278,0)),2,FALSE()),(SUMIFS(Extrato!$C:$C,Extrato!$A:$A,""&lt;=""&amp;HLOOKUP(BG$278,dds!$2:$4,3,FALSE()),Extrato!$B:$B,'Cadastro e Hi"&amp;"stórico'!$A332)-SUMIFS(Extrato!$H:$H,Extrato!$F:$F,""&lt;=""&amp;HLOOKUP(BG$278,dds!$2:$4,3,FALSE()),Extrato!$G:$G,'Cadastro e Histórico'!$A332))*BG169)))"),0.0)</f>
        <v>0</v>
      </c>
      <c r="BH332" s="448">
        <f>IFERROR(__xludf.DUMMYFUNCTION("ARRAYFORMULA(IF(OR($A332="""",$A332=0),0,IF(TODAY()&gt;EOMONTH(BH$278,0),HLOOKUP(""Close"",GOOGLEFINANCE($A332,""price"",EOMONTH(BH$278,0)),2,FALSE()),(SUMIFS(Extrato!$C:$C,Extrato!$A:$A,""&lt;=""&amp;HLOOKUP(BH$278,dds!$2:$4,3,FALSE()),Extrato!$B:$B,'Cadastro e Hi"&amp;"stórico'!$A332)-SUMIFS(Extrato!$H:$H,Extrato!$F:$F,""&lt;=""&amp;HLOOKUP(BH$278,dds!$2:$4,3,FALSE()),Extrato!$G:$G,'Cadastro e Histórico'!$A332))*BH169)))"),0.0)</f>
        <v>0</v>
      </c>
      <c r="BI332" s="448">
        <f>IFERROR(__xludf.DUMMYFUNCTION("ARRAYFORMULA(IF(OR($A332="""",$A332=0),0,IF(TODAY()&gt;EOMONTH(BI$278,0),HLOOKUP(""Close"",GOOGLEFINANCE($A332,""price"",EOMONTH(BI$278,0)),2,FALSE()),(SUMIFS(Extrato!$C:$C,Extrato!$A:$A,""&lt;=""&amp;HLOOKUP(BI$278,dds!$2:$4,3,FALSE()),Extrato!$B:$B,'Cadastro e Hi"&amp;"stórico'!$A332)-SUMIFS(Extrato!$H:$H,Extrato!$F:$F,""&lt;=""&amp;HLOOKUP(BI$278,dds!$2:$4,3,FALSE()),Extrato!$G:$G,'Cadastro e Histórico'!$A332))*BI169)))"),0.0)</f>
        <v>0</v>
      </c>
      <c r="BJ332" s="448">
        <f>IFERROR(__xludf.DUMMYFUNCTION("ARRAYFORMULA(IF(OR($A332="""",$A332=0),0,IF(TODAY()&gt;EOMONTH(BJ$278,0),HLOOKUP(""Close"",GOOGLEFINANCE($A332,""price"",EOMONTH(BJ$278,0)),2,FALSE()),(SUMIFS(Extrato!$C:$C,Extrato!$A:$A,""&lt;=""&amp;HLOOKUP(BJ$278,dds!$2:$4,3,FALSE()),Extrato!$B:$B,'Cadastro e Hi"&amp;"stórico'!$A332)-SUMIFS(Extrato!$H:$H,Extrato!$F:$F,""&lt;=""&amp;HLOOKUP(BJ$278,dds!$2:$4,3,FALSE()),Extrato!$G:$G,'Cadastro e Histórico'!$A332))*BJ169)))"),0.0)</f>
        <v>0</v>
      </c>
      <c r="BK332" s="448">
        <f>IFERROR(__xludf.DUMMYFUNCTION("ARRAYFORMULA(IF(OR($A332="""",$A332=0),0,IF(TODAY()&gt;EOMONTH(BK$278,0),HLOOKUP(""Close"",GOOGLEFINANCE($A332,""price"",EOMONTH(BK$278,0)),2,FALSE()),(SUMIFS(Extrato!$C:$C,Extrato!$A:$A,""&lt;=""&amp;HLOOKUP(BK$278,dds!$2:$4,3,FALSE()),Extrato!$B:$B,'Cadastro e Hi"&amp;"stórico'!$A332)-SUMIFS(Extrato!$H:$H,Extrato!$F:$F,""&lt;=""&amp;HLOOKUP(BK$278,dds!$2:$4,3,FALSE()),Extrato!$G:$G,'Cadastro e Histórico'!$A332))*BK169)))"),0.0)</f>
        <v>0</v>
      </c>
      <c r="BL332" s="448">
        <f>IFERROR(__xludf.DUMMYFUNCTION("ARRAYFORMULA(IF(OR($A332="""",$A332=0),0,IF(TODAY()&gt;EOMONTH(BL$278,0),HLOOKUP(""Close"",GOOGLEFINANCE($A332,""price"",EOMONTH(BL$278,0)),2,FALSE()),(SUMIFS(Extrato!$C:$C,Extrato!$A:$A,""&lt;=""&amp;HLOOKUP(BL$278,dds!$2:$4,3,FALSE()),Extrato!$B:$B,'Cadastro e Hi"&amp;"stórico'!$A332)-SUMIFS(Extrato!$H:$H,Extrato!$F:$F,""&lt;=""&amp;HLOOKUP(BL$278,dds!$2:$4,3,FALSE()),Extrato!$G:$G,'Cadastro e Histórico'!$A332))*BL169)))"),0.0)</f>
        <v>0</v>
      </c>
    </row>
    <row r="333" ht="14.25" customHeight="1">
      <c r="A333" s="450"/>
      <c r="B333" s="450"/>
      <c r="C333" s="440" t="str">
        <f t="shared" si="5"/>
        <v/>
      </c>
      <c r="D333" s="450"/>
      <c r="E333" s="448">
        <f>IFERROR(__xludf.DUMMYFUNCTION("ARRAYFORMULA(IF(OR($A333="""",$A333=0),0,IF(TODAY()&gt;EOMONTH(E$278,0),HLOOKUP(""Close"",GOOGLEFINANCE($A333,""price"",EOMONTH(E$278,0)),2,FALSE()),(SUMIFS(Extrato!$C:$C,Extrato!$A:$A,""&lt;=""&amp;HLOOKUP(E$278,dds!$2:$4,3,FALSE()),Extrato!$B:$B,'Cadastro e Histó"&amp;"rico'!$A333)-SUMIFS(Extrato!$H:$H,Extrato!$F:$F,""&lt;=""&amp;HLOOKUP(E$278,dds!$2:$4,3,FALSE()),Extrato!$G:$G,'Cadastro e Histórico'!$A333))*E170)))"),0.0)</f>
        <v>0</v>
      </c>
      <c r="F333" s="448">
        <f>IFERROR(__xludf.DUMMYFUNCTION("ARRAYFORMULA(IF(OR($A333="""",$A333=0),0,IF(TODAY()&gt;EOMONTH(F$278,0),HLOOKUP(""Close"",GOOGLEFINANCE($A333,""price"",EOMONTH(F$278,0)),2,FALSE()),(SUMIFS(Extrato!$C:$C,Extrato!$A:$A,""&lt;=""&amp;HLOOKUP(F$278,dds!$2:$4,3,FALSE()),Extrato!$B:$B,'Cadastro e Histó"&amp;"rico'!$A333)-SUMIFS(Extrato!$H:$H,Extrato!$F:$F,""&lt;=""&amp;HLOOKUP(F$278,dds!$2:$4,3,FALSE()),Extrato!$G:$G,'Cadastro e Histórico'!$A333))*F170)))"),0.0)</f>
        <v>0</v>
      </c>
      <c r="G333" s="448">
        <f>IFERROR(__xludf.DUMMYFUNCTION("ARRAYFORMULA(IF(OR($A333="""",$A333=0),0,IF(TODAY()&gt;EOMONTH(G$278,0),HLOOKUP(""Close"",GOOGLEFINANCE($A333,""price"",EOMONTH(G$278,0)),2,FALSE()),(SUMIFS(Extrato!$C:$C,Extrato!$A:$A,""&lt;=""&amp;HLOOKUP(G$278,dds!$2:$4,3,FALSE()),Extrato!$B:$B,'Cadastro e Histó"&amp;"rico'!$A333)-SUMIFS(Extrato!$H:$H,Extrato!$F:$F,""&lt;=""&amp;HLOOKUP(G$278,dds!$2:$4,3,FALSE()),Extrato!$G:$G,'Cadastro e Histórico'!$A333))*G170)))"),0.0)</f>
        <v>0</v>
      </c>
      <c r="H333" s="448">
        <f>IFERROR(__xludf.DUMMYFUNCTION("ARRAYFORMULA(IF(OR($A333="""",$A333=0),0,IF(TODAY()&gt;EOMONTH(H$278,0),HLOOKUP(""Close"",GOOGLEFINANCE($A333,""price"",EOMONTH(H$278,0)),2,FALSE()),(SUMIFS(Extrato!$C:$C,Extrato!$A:$A,""&lt;=""&amp;HLOOKUP(H$278,dds!$2:$4,3,FALSE()),Extrato!$B:$B,'Cadastro e Histó"&amp;"rico'!$A333)-SUMIFS(Extrato!$H:$H,Extrato!$F:$F,""&lt;=""&amp;HLOOKUP(H$278,dds!$2:$4,3,FALSE()),Extrato!$G:$G,'Cadastro e Histórico'!$A333))*H170)))"),0.0)</f>
        <v>0</v>
      </c>
      <c r="I333" s="448">
        <f>IFERROR(__xludf.DUMMYFUNCTION("ARRAYFORMULA(IF(OR($A333="""",$A333=0),0,IF(TODAY()&gt;EOMONTH(I$278,0),HLOOKUP(""Close"",GOOGLEFINANCE($A333,""price"",EOMONTH(I$278,0)),2,FALSE()),(SUMIFS(Extrato!$C:$C,Extrato!$A:$A,""&lt;=""&amp;HLOOKUP(I$278,dds!$2:$4,3,FALSE()),Extrato!$B:$B,'Cadastro e Histó"&amp;"rico'!$A333)-SUMIFS(Extrato!$H:$H,Extrato!$F:$F,""&lt;=""&amp;HLOOKUP(I$278,dds!$2:$4,3,FALSE()),Extrato!$G:$G,'Cadastro e Histórico'!$A333))*I170)))"),0.0)</f>
        <v>0</v>
      </c>
      <c r="J333" s="448">
        <f>IFERROR(__xludf.DUMMYFUNCTION("ARRAYFORMULA(IF(OR($A333="""",$A333=0),0,IF(TODAY()&gt;EOMONTH(J$278,0),HLOOKUP(""Close"",GOOGLEFINANCE($A333,""price"",EOMONTH(J$278,0)),2,FALSE()),(SUMIFS(Extrato!$C:$C,Extrato!$A:$A,""&lt;=""&amp;HLOOKUP(J$278,dds!$2:$4,3,FALSE()),Extrato!$B:$B,'Cadastro e Histó"&amp;"rico'!$A333)-SUMIFS(Extrato!$H:$H,Extrato!$F:$F,""&lt;=""&amp;HLOOKUP(J$278,dds!$2:$4,3,FALSE()),Extrato!$G:$G,'Cadastro e Histórico'!$A333))*J170)))"),0.0)</f>
        <v>0</v>
      </c>
      <c r="K333" s="448">
        <f>IFERROR(__xludf.DUMMYFUNCTION("ARRAYFORMULA(IF(OR($A333="""",$A333=0),0,IF(TODAY()&gt;EOMONTH(K$278,0),HLOOKUP(""Close"",GOOGLEFINANCE($A333,""price"",EOMONTH(K$278,0)),2,FALSE()),(SUMIFS(Extrato!$C:$C,Extrato!$A:$A,""&lt;=""&amp;HLOOKUP(K$278,dds!$2:$4,3,FALSE()),Extrato!$B:$B,'Cadastro e Histó"&amp;"rico'!$A333)-SUMIFS(Extrato!$H:$H,Extrato!$F:$F,""&lt;=""&amp;HLOOKUP(K$278,dds!$2:$4,3,FALSE()),Extrato!$G:$G,'Cadastro e Histórico'!$A333))*K170)))"),0.0)</f>
        <v>0</v>
      </c>
      <c r="L333" s="448">
        <f>IFERROR(__xludf.DUMMYFUNCTION("ARRAYFORMULA(IF(OR($A333="""",$A333=0),0,IF(TODAY()&gt;EOMONTH(L$278,0),HLOOKUP(""Close"",GOOGLEFINANCE($A333,""price"",EOMONTH(L$278,0)),2,FALSE()),(SUMIFS(Extrato!$C:$C,Extrato!$A:$A,""&lt;=""&amp;HLOOKUP(L$278,dds!$2:$4,3,FALSE()),Extrato!$B:$B,'Cadastro e Histó"&amp;"rico'!$A333)-SUMIFS(Extrato!$H:$H,Extrato!$F:$F,""&lt;=""&amp;HLOOKUP(L$278,dds!$2:$4,3,FALSE()),Extrato!$G:$G,'Cadastro e Histórico'!$A333))*L170)))"),0.0)</f>
        <v>0</v>
      </c>
      <c r="M333" s="448">
        <f>IFERROR(__xludf.DUMMYFUNCTION("ARRAYFORMULA(IF(OR($A333="""",$A333=0),0,IF(TODAY()&gt;EOMONTH(M$278,0),HLOOKUP(""Close"",GOOGLEFINANCE($A333,""price"",EOMONTH(M$278,0)),2,FALSE()),(SUMIFS(Extrato!$C:$C,Extrato!$A:$A,""&lt;=""&amp;HLOOKUP(M$278,dds!$2:$4,3,FALSE()),Extrato!$B:$B,'Cadastro e Histó"&amp;"rico'!$A333)-SUMIFS(Extrato!$H:$H,Extrato!$F:$F,""&lt;=""&amp;HLOOKUP(M$278,dds!$2:$4,3,FALSE()),Extrato!$G:$G,'Cadastro e Histórico'!$A333))*M170)))"),0.0)</f>
        <v>0</v>
      </c>
      <c r="N333" s="448">
        <f>IFERROR(__xludf.DUMMYFUNCTION("ARRAYFORMULA(IF(OR($A333="""",$A333=0),0,IF(TODAY()&gt;EOMONTH(N$278,0),HLOOKUP(""Close"",GOOGLEFINANCE($A333,""price"",EOMONTH(N$278,0)),2,FALSE()),(SUMIFS(Extrato!$C:$C,Extrato!$A:$A,""&lt;=""&amp;HLOOKUP(N$278,dds!$2:$4,3,FALSE()),Extrato!$B:$B,'Cadastro e Histó"&amp;"rico'!$A333)-SUMIFS(Extrato!$H:$H,Extrato!$F:$F,""&lt;=""&amp;HLOOKUP(N$278,dds!$2:$4,3,FALSE()),Extrato!$G:$G,'Cadastro e Histórico'!$A333))*N170)))"),0.0)</f>
        <v>0</v>
      </c>
      <c r="O333" s="448">
        <f>IFERROR(__xludf.DUMMYFUNCTION("ARRAYFORMULA(IF(OR($A333="""",$A333=0),0,IF(TODAY()&gt;EOMONTH(O$278,0),HLOOKUP(""Close"",GOOGLEFINANCE($A333,""price"",EOMONTH(O$278,0)),2,FALSE()),(SUMIFS(Extrato!$C:$C,Extrato!$A:$A,""&lt;=""&amp;HLOOKUP(O$278,dds!$2:$4,3,FALSE()),Extrato!$B:$B,'Cadastro e Histó"&amp;"rico'!$A333)-SUMIFS(Extrato!$H:$H,Extrato!$F:$F,""&lt;=""&amp;HLOOKUP(O$278,dds!$2:$4,3,FALSE()),Extrato!$G:$G,'Cadastro e Histórico'!$A333))*O170)))"),0.0)</f>
        <v>0</v>
      </c>
      <c r="P333" s="448">
        <f>IFERROR(__xludf.DUMMYFUNCTION("ARRAYFORMULA(IF(OR($A333="""",$A333=0),0,IF(TODAY()&gt;EOMONTH(P$278,0),HLOOKUP(""Close"",GOOGLEFINANCE($A333,""price"",EOMONTH(P$278,0)),2,FALSE()),(SUMIFS(Extrato!$C:$C,Extrato!$A:$A,""&lt;=""&amp;HLOOKUP(P$278,dds!$2:$4,3,FALSE()),Extrato!$B:$B,'Cadastro e Histó"&amp;"rico'!$A333)-SUMIFS(Extrato!$H:$H,Extrato!$F:$F,""&lt;=""&amp;HLOOKUP(P$278,dds!$2:$4,3,FALSE()),Extrato!$G:$G,'Cadastro e Histórico'!$A333))*P170)))"),0.0)</f>
        <v>0</v>
      </c>
      <c r="Q333" s="448">
        <f>IFERROR(__xludf.DUMMYFUNCTION("ARRAYFORMULA(IF(OR($A333="""",$A333=0),0,IF(TODAY()&gt;EOMONTH(Q$278,0),HLOOKUP(""Close"",GOOGLEFINANCE($A333,""price"",EOMONTH(Q$278,0)),2,FALSE()),(SUMIFS(Extrato!$C:$C,Extrato!$A:$A,""&lt;=""&amp;HLOOKUP(Q$278,dds!$2:$4,3,FALSE()),Extrato!$B:$B,'Cadastro e Histó"&amp;"rico'!$A333)-SUMIFS(Extrato!$H:$H,Extrato!$F:$F,""&lt;=""&amp;HLOOKUP(Q$278,dds!$2:$4,3,FALSE()),Extrato!$G:$G,'Cadastro e Histórico'!$A333))*Q170)))"),0.0)</f>
        <v>0</v>
      </c>
      <c r="R333" s="448">
        <f>IFERROR(__xludf.DUMMYFUNCTION("ARRAYFORMULA(IF(OR($A333="""",$A333=0),0,IF(TODAY()&gt;EOMONTH(R$278,0),HLOOKUP(""Close"",GOOGLEFINANCE($A333,""price"",EOMONTH(R$278,0)),2,FALSE()),(SUMIFS(Extrato!$C:$C,Extrato!$A:$A,""&lt;=""&amp;HLOOKUP(R$278,dds!$2:$4,3,FALSE()),Extrato!$B:$B,'Cadastro e Histó"&amp;"rico'!$A333)-SUMIFS(Extrato!$H:$H,Extrato!$F:$F,""&lt;=""&amp;HLOOKUP(R$278,dds!$2:$4,3,FALSE()),Extrato!$G:$G,'Cadastro e Histórico'!$A333))*R170)))"),0.0)</f>
        <v>0</v>
      </c>
      <c r="S333" s="448">
        <f>IFERROR(__xludf.DUMMYFUNCTION("ARRAYFORMULA(IF(OR($A333="""",$A333=0),0,IF(TODAY()&gt;EOMONTH(S$278,0),HLOOKUP(""Close"",GOOGLEFINANCE($A333,""price"",EOMONTH(S$278,0)),2,FALSE()),(SUMIFS(Extrato!$C:$C,Extrato!$A:$A,""&lt;=""&amp;HLOOKUP(S$278,dds!$2:$4,3,FALSE()),Extrato!$B:$B,'Cadastro e Histó"&amp;"rico'!$A333)-SUMIFS(Extrato!$H:$H,Extrato!$F:$F,""&lt;=""&amp;HLOOKUP(S$278,dds!$2:$4,3,FALSE()),Extrato!$G:$G,'Cadastro e Histórico'!$A333))*S170)))"),0.0)</f>
        <v>0</v>
      </c>
      <c r="T333" s="448">
        <f>IFERROR(__xludf.DUMMYFUNCTION("ARRAYFORMULA(IF(OR($A333="""",$A333=0),0,IF(TODAY()&gt;EOMONTH(T$278,0),HLOOKUP(""Close"",GOOGLEFINANCE($A333,""price"",EOMONTH(T$278,0)),2,FALSE()),(SUMIFS(Extrato!$C:$C,Extrato!$A:$A,""&lt;=""&amp;HLOOKUP(T$278,dds!$2:$4,3,FALSE()),Extrato!$B:$B,'Cadastro e Histó"&amp;"rico'!$A333)-SUMIFS(Extrato!$H:$H,Extrato!$F:$F,""&lt;=""&amp;HLOOKUP(T$278,dds!$2:$4,3,FALSE()),Extrato!$G:$G,'Cadastro e Histórico'!$A333))*T170)))"),0.0)</f>
        <v>0</v>
      </c>
      <c r="U333" s="448">
        <f>IFERROR(__xludf.DUMMYFUNCTION("ARRAYFORMULA(IF(OR($A333="""",$A333=0),0,IF(TODAY()&gt;EOMONTH(U$278,0),HLOOKUP(""Close"",GOOGLEFINANCE($A333,""price"",EOMONTH(U$278,0)),2,FALSE()),(SUMIFS(Extrato!$C:$C,Extrato!$A:$A,""&lt;=""&amp;HLOOKUP(U$278,dds!$2:$4,3,FALSE()),Extrato!$B:$B,'Cadastro e Histó"&amp;"rico'!$A333)-SUMIFS(Extrato!$H:$H,Extrato!$F:$F,""&lt;=""&amp;HLOOKUP(U$278,dds!$2:$4,3,FALSE()),Extrato!$G:$G,'Cadastro e Histórico'!$A333))*U170)))"),0.0)</f>
        <v>0</v>
      </c>
      <c r="V333" s="448">
        <f>IFERROR(__xludf.DUMMYFUNCTION("ARRAYFORMULA(IF(OR($A333="""",$A333=0),0,IF(TODAY()&gt;EOMONTH(V$278,0),HLOOKUP(""Close"",GOOGLEFINANCE($A333,""price"",EOMONTH(V$278,0)),2,FALSE()),(SUMIFS(Extrato!$C:$C,Extrato!$A:$A,""&lt;=""&amp;HLOOKUP(V$278,dds!$2:$4,3,FALSE()),Extrato!$B:$B,'Cadastro e Histó"&amp;"rico'!$A333)-SUMIFS(Extrato!$H:$H,Extrato!$F:$F,""&lt;=""&amp;HLOOKUP(V$278,dds!$2:$4,3,FALSE()),Extrato!$G:$G,'Cadastro e Histórico'!$A333))*V170)))"),0.0)</f>
        <v>0</v>
      </c>
      <c r="W333" s="448">
        <f>IFERROR(__xludf.DUMMYFUNCTION("ARRAYFORMULA(IF(OR($A333="""",$A333=0),0,IF(TODAY()&gt;EOMONTH(W$278,0),HLOOKUP(""Close"",GOOGLEFINANCE($A333,""price"",EOMONTH(W$278,0)),2,FALSE()),(SUMIFS(Extrato!$C:$C,Extrato!$A:$A,""&lt;=""&amp;HLOOKUP(W$278,dds!$2:$4,3,FALSE()),Extrato!$B:$B,'Cadastro e Histó"&amp;"rico'!$A333)-SUMIFS(Extrato!$H:$H,Extrato!$F:$F,""&lt;=""&amp;HLOOKUP(W$278,dds!$2:$4,3,FALSE()),Extrato!$G:$G,'Cadastro e Histórico'!$A333))*W170)))"),0.0)</f>
        <v>0</v>
      </c>
      <c r="X333" s="448">
        <f>IFERROR(__xludf.DUMMYFUNCTION("ARRAYFORMULA(IF(OR($A333="""",$A333=0),0,IF(TODAY()&gt;EOMONTH(X$278,0),HLOOKUP(""Close"",GOOGLEFINANCE($A333,""price"",EOMONTH(X$278,0)),2,FALSE()),(SUMIFS(Extrato!$C:$C,Extrato!$A:$A,""&lt;=""&amp;HLOOKUP(X$278,dds!$2:$4,3,FALSE()),Extrato!$B:$B,'Cadastro e Histó"&amp;"rico'!$A333)-SUMIFS(Extrato!$H:$H,Extrato!$F:$F,""&lt;=""&amp;HLOOKUP(X$278,dds!$2:$4,3,FALSE()),Extrato!$G:$G,'Cadastro e Histórico'!$A333))*X170)))"),0.0)</f>
        <v>0</v>
      </c>
      <c r="Y333" s="448">
        <f>IFERROR(__xludf.DUMMYFUNCTION("ARRAYFORMULA(IF(OR($A333="""",$A333=0),0,IF(TODAY()&gt;EOMONTH(Y$278,0),HLOOKUP(""Close"",GOOGLEFINANCE($A333,""price"",EOMONTH(Y$278,0)),2,FALSE()),(SUMIFS(Extrato!$C:$C,Extrato!$A:$A,""&lt;=""&amp;HLOOKUP(Y$278,dds!$2:$4,3,FALSE()),Extrato!$B:$B,'Cadastro e Histó"&amp;"rico'!$A333)-SUMIFS(Extrato!$H:$H,Extrato!$F:$F,""&lt;=""&amp;HLOOKUP(Y$278,dds!$2:$4,3,FALSE()),Extrato!$G:$G,'Cadastro e Histórico'!$A333))*Y170)))"),0.0)</f>
        <v>0</v>
      </c>
      <c r="Z333" s="448">
        <f>IFERROR(__xludf.DUMMYFUNCTION("ARRAYFORMULA(IF(OR($A333="""",$A333=0),0,IF(TODAY()&gt;EOMONTH(Z$278,0),HLOOKUP(""Close"",GOOGLEFINANCE($A333,""price"",EOMONTH(Z$278,0)),2,FALSE()),(SUMIFS(Extrato!$C:$C,Extrato!$A:$A,""&lt;=""&amp;HLOOKUP(Z$278,dds!$2:$4,3,FALSE()),Extrato!$B:$B,'Cadastro e Histó"&amp;"rico'!$A333)-SUMIFS(Extrato!$H:$H,Extrato!$F:$F,""&lt;=""&amp;HLOOKUP(Z$278,dds!$2:$4,3,FALSE()),Extrato!$G:$G,'Cadastro e Histórico'!$A333))*Z170)))"),0.0)</f>
        <v>0</v>
      </c>
      <c r="AA333" s="448">
        <f>IFERROR(__xludf.DUMMYFUNCTION("ARRAYFORMULA(IF(OR($A333="""",$A333=0),0,IF(TODAY()&gt;EOMONTH(AA$278,0),HLOOKUP(""Close"",GOOGLEFINANCE($A333,""price"",EOMONTH(AA$278,0)),2,FALSE()),(SUMIFS(Extrato!$C:$C,Extrato!$A:$A,""&lt;=""&amp;HLOOKUP(AA$278,dds!$2:$4,3,FALSE()),Extrato!$B:$B,'Cadastro e Hi"&amp;"stórico'!$A333)-SUMIFS(Extrato!$H:$H,Extrato!$F:$F,""&lt;=""&amp;HLOOKUP(AA$278,dds!$2:$4,3,FALSE()),Extrato!$G:$G,'Cadastro e Histórico'!$A333))*AA170)))"),0.0)</f>
        <v>0</v>
      </c>
      <c r="AB333" s="448">
        <f>IFERROR(__xludf.DUMMYFUNCTION("ARRAYFORMULA(IF(OR($A333="""",$A333=0),0,IF(TODAY()&gt;EOMONTH(AB$278,0),HLOOKUP(""Close"",GOOGLEFINANCE($A333,""price"",EOMONTH(AB$278,0)),2,FALSE()),(SUMIFS(Extrato!$C:$C,Extrato!$A:$A,""&lt;=""&amp;HLOOKUP(AB$278,dds!$2:$4,3,FALSE()),Extrato!$B:$B,'Cadastro e Hi"&amp;"stórico'!$A333)-SUMIFS(Extrato!$H:$H,Extrato!$F:$F,""&lt;=""&amp;HLOOKUP(AB$278,dds!$2:$4,3,FALSE()),Extrato!$G:$G,'Cadastro e Histórico'!$A333))*AB170)))"),0.0)</f>
        <v>0</v>
      </c>
      <c r="AC333" s="448">
        <f>IFERROR(__xludf.DUMMYFUNCTION("ARRAYFORMULA(IF(OR($A333="""",$A333=0),0,IF(TODAY()&gt;EOMONTH(AC$278,0),HLOOKUP(""Close"",GOOGLEFINANCE($A333,""price"",EOMONTH(AC$278,0)),2,FALSE()),(SUMIFS(Extrato!$C:$C,Extrato!$A:$A,""&lt;=""&amp;HLOOKUP(AC$278,dds!$2:$4,3,FALSE()),Extrato!$B:$B,'Cadastro e Hi"&amp;"stórico'!$A333)-SUMIFS(Extrato!$H:$H,Extrato!$F:$F,""&lt;=""&amp;HLOOKUP(AC$278,dds!$2:$4,3,FALSE()),Extrato!$G:$G,'Cadastro e Histórico'!$A333))*AC170)))"),0.0)</f>
        <v>0</v>
      </c>
      <c r="AD333" s="448">
        <f>IFERROR(__xludf.DUMMYFUNCTION("ARRAYFORMULA(IF(OR($A333="""",$A333=0),0,IF(TODAY()&gt;EOMONTH(AD$278,0),HLOOKUP(""Close"",GOOGLEFINANCE($A333,""price"",EOMONTH(AD$278,0)),2,FALSE()),(SUMIFS(Extrato!$C:$C,Extrato!$A:$A,""&lt;=""&amp;HLOOKUP(AD$278,dds!$2:$4,3,FALSE()),Extrato!$B:$B,'Cadastro e Hi"&amp;"stórico'!$A333)-SUMIFS(Extrato!$H:$H,Extrato!$F:$F,""&lt;=""&amp;HLOOKUP(AD$278,dds!$2:$4,3,FALSE()),Extrato!$G:$G,'Cadastro e Histórico'!$A333))*AD170)))"),0.0)</f>
        <v>0</v>
      </c>
      <c r="AE333" s="448">
        <f>IFERROR(__xludf.DUMMYFUNCTION("ARRAYFORMULA(IF(OR($A333="""",$A333=0),0,IF(TODAY()&gt;EOMONTH(AE$278,0),HLOOKUP(""Close"",GOOGLEFINANCE($A333,""price"",EOMONTH(AE$278,0)),2,FALSE()),(SUMIFS(Extrato!$C:$C,Extrato!$A:$A,""&lt;=""&amp;HLOOKUP(AE$278,dds!$2:$4,3,FALSE()),Extrato!$B:$B,'Cadastro e Hi"&amp;"stórico'!$A333)-SUMIFS(Extrato!$H:$H,Extrato!$F:$F,""&lt;=""&amp;HLOOKUP(AE$278,dds!$2:$4,3,FALSE()),Extrato!$G:$G,'Cadastro e Histórico'!$A333))*AE170)))"),0.0)</f>
        <v>0</v>
      </c>
      <c r="AF333" s="448">
        <f>IFERROR(__xludf.DUMMYFUNCTION("ARRAYFORMULA(IF(OR($A333="""",$A333=0),0,IF(TODAY()&gt;EOMONTH(AF$278,0),HLOOKUP(""Close"",GOOGLEFINANCE($A333,""price"",EOMONTH(AF$278,0)),2,FALSE()),(SUMIFS(Extrato!$C:$C,Extrato!$A:$A,""&lt;=""&amp;HLOOKUP(AF$278,dds!$2:$4,3,FALSE()),Extrato!$B:$B,'Cadastro e Hi"&amp;"stórico'!$A333)-SUMIFS(Extrato!$H:$H,Extrato!$F:$F,""&lt;=""&amp;HLOOKUP(AF$278,dds!$2:$4,3,FALSE()),Extrato!$G:$G,'Cadastro e Histórico'!$A333))*AF170)))"),0.0)</f>
        <v>0</v>
      </c>
      <c r="AG333" s="448">
        <f>IFERROR(__xludf.DUMMYFUNCTION("ARRAYFORMULA(IF(OR($A333="""",$A333=0),0,IF(TODAY()&gt;EOMONTH(AG$278,0),HLOOKUP(""Close"",GOOGLEFINANCE($A333,""price"",EOMONTH(AG$278,0)),2,FALSE()),(SUMIFS(Extrato!$C:$C,Extrato!$A:$A,""&lt;=""&amp;HLOOKUP(AG$278,dds!$2:$4,3,FALSE()),Extrato!$B:$B,'Cadastro e Hi"&amp;"stórico'!$A333)-SUMIFS(Extrato!$H:$H,Extrato!$F:$F,""&lt;=""&amp;HLOOKUP(AG$278,dds!$2:$4,3,FALSE()),Extrato!$G:$G,'Cadastro e Histórico'!$A333))*AG170)))"),0.0)</f>
        <v>0</v>
      </c>
      <c r="AH333" s="448">
        <f>IFERROR(__xludf.DUMMYFUNCTION("ARRAYFORMULA(IF(OR($A333="""",$A333=0),0,IF(TODAY()&gt;EOMONTH(AH$278,0),HLOOKUP(""Close"",GOOGLEFINANCE($A333,""price"",EOMONTH(AH$278,0)),2,FALSE()),(SUMIFS(Extrato!$C:$C,Extrato!$A:$A,""&lt;=""&amp;HLOOKUP(AH$278,dds!$2:$4,3,FALSE()),Extrato!$B:$B,'Cadastro e Hi"&amp;"stórico'!$A333)-SUMIFS(Extrato!$H:$H,Extrato!$F:$F,""&lt;=""&amp;HLOOKUP(AH$278,dds!$2:$4,3,FALSE()),Extrato!$G:$G,'Cadastro e Histórico'!$A333))*AH170)))"),0.0)</f>
        <v>0</v>
      </c>
      <c r="AI333" s="448">
        <f>IFERROR(__xludf.DUMMYFUNCTION("ARRAYFORMULA(IF(OR($A333="""",$A333=0),0,IF(TODAY()&gt;EOMONTH(AI$278,0),HLOOKUP(""Close"",GOOGLEFINANCE($A333,""price"",EOMONTH(AI$278,0)),2,FALSE()),(SUMIFS(Extrato!$C:$C,Extrato!$A:$A,""&lt;=""&amp;HLOOKUP(AI$278,dds!$2:$4,3,FALSE()),Extrato!$B:$B,'Cadastro e Hi"&amp;"stórico'!$A333)-SUMIFS(Extrato!$H:$H,Extrato!$F:$F,""&lt;=""&amp;HLOOKUP(AI$278,dds!$2:$4,3,FALSE()),Extrato!$G:$G,'Cadastro e Histórico'!$A333))*AI170)))"),0.0)</f>
        <v>0</v>
      </c>
      <c r="AJ333" s="448">
        <f>IFERROR(__xludf.DUMMYFUNCTION("ARRAYFORMULA(IF(OR($A333="""",$A333=0),0,IF(TODAY()&gt;EOMONTH(AJ$278,0),HLOOKUP(""Close"",GOOGLEFINANCE($A333,""price"",EOMONTH(AJ$278,0)),2,FALSE()),(SUMIFS(Extrato!$C:$C,Extrato!$A:$A,""&lt;=""&amp;HLOOKUP(AJ$278,dds!$2:$4,3,FALSE()),Extrato!$B:$B,'Cadastro e Hi"&amp;"stórico'!$A333)-SUMIFS(Extrato!$H:$H,Extrato!$F:$F,""&lt;=""&amp;HLOOKUP(AJ$278,dds!$2:$4,3,FALSE()),Extrato!$G:$G,'Cadastro e Histórico'!$A333))*AJ170)))"),0.0)</f>
        <v>0</v>
      </c>
      <c r="AK333" s="448">
        <f>IFERROR(__xludf.DUMMYFUNCTION("ARRAYFORMULA(IF(OR($A333="""",$A333=0),0,IF(TODAY()&gt;EOMONTH(AK$278,0),HLOOKUP(""Close"",GOOGLEFINANCE($A333,""price"",EOMONTH(AK$278,0)),2,FALSE()),(SUMIFS(Extrato!$C:$C,Extrato!$A:$A,""&lt;=""&amp;HLOOKUP(AK$278,dds!$2:$4,3,FALSE()),Extrato!$B:$B,'Cadastro e Hi"&amp;"stórico'!$A333)-SUMIFS(Extrato!$H:$H,Extrato!$F:$F,""&lt;=""&amp;HLOOKUP(AK$278,dds!$2:$4,3,FALSE()),Extrato!$G:$G,'Cadastro e Histórico'!$A333))*AK170)))"),0.0)</f>
        <v>0</v>
      </c>
      <c r="AL333" s="448">
        <f>IFERROR(__xludf.DUMMYFUNCTION("ARRAYFORMULA(IF(OR($A333="""",$A333=0),0,IF(TODAY()&gt;EOMONTH(AL$278,0),HLOOKUP(""Close"",GOOGLEFINANCE($A333,""price"",EOMONTH(AL$278,0)),2,FALSE()),(SUMIFS(Extrato!$C:$C,Extrato!$A:$A,""&lt;=""&amp;HLOOKUP(AL$278,dds!$2:$4,3,FALSE()),Extrato!$B:$B,'Cadastro e Hi"&amp;"stórico'!$A333)-SUMIFS(Extrato!$H:$H,Extrato!$F:$F,""&lt;=""&amp;HLOOKUP(AL$278,dds!$2:$4,3,FALSE()),Extrato!$G:$G,'Cadastro e Histórico'!$A333))*AL170)))"),0.0)</f>
        <v>0</v>
      </c>
      <c r="AM333" s="448">
        <f>IFERROR(__xludf.DUMMYFUNCTION("ARRAYFORMULA(IF(OR($A333="""",$A333=0),0,IF(TODAY()&gt;EOMONTH(AM$278,0),HLOOKUP(""Close"",GOOGLEFINANCE($A333,""price"",EOMONTH(AM$278,0)),2,FALSE()),(SUMIFS(Extrato!$C:$C,Extrato!$A:$A,""&lt;=""&amp;HLOOKUP(AM$278,dds!$2:$4,3,FALSE()),Extrato!$B:$B,'Cadastro e Hi"&amp;"stórico'!$A333)-SUMIFS(Extrato!$H:$H,Extrato!$F:$F,""&lt;=""&amp;HLOOKUP(AM$278,dds!$2:$4,3,FALSE()),Extrato!$G:$G,'Cadastro e Histórico'!$A333))*AM170)))"),0.0)</f>
        <v>0</v>
      </c>
      <c r="AN333" s="448">
        <f>IFERROR(__xludf.DUMMYFUNCTION("ARRAYFORMULA(IF(OR($A333="""",$A333=0),0,IF(TODAY()&gt;EOMONTH(AN$278,0),HLOOKUP(""Close"",GOOGLEFINANCE($A333,""price"",EOMONTH(AN$278,0)),2,FALSE()),(SUMIFS(Extrato!$C:$C,Extrato!$A:$A,""&lt;=""&amp;HLOOKUP(AN$278,dds!$2:$4,3,FALSE()),Extrato!$B:$B,'Cadastro e Hi"&amp;"stórico'!$A333)-SUMIFS(Extrato!$H:$H,Extrato!$F:$F,""&lt;=""&amp;HLOOKUP(AN$278,dds!$2:$4,3,FALSE()),Extrato!$G:$G,'Cadastro e Histórico'!$A333))*AN170)))"),0.0)</f>
        <v>0</v>
      </c>
      <c r="AO333" s="448">
        <f>IFERROR(__xludf.DUMMYFUNCTION("ARRAYFORMULA(IF(OR($A333="""",$A333=0),0,IF(TODAY()&gt;EOMONTH(AO$278,0),HLOOKUP(""Close"",GOOGLEFINANCE($A333,""price"",EOMONTH(AO$278,0)),2,FALSE()),(SUMIFS(Extrato!$C:$C,Extrato!$A:$A,""&lt;=""&amp;HLOOKUP(AO$278,dds!$2:$4,3,FALSE()),Extrato!$B:$B,'Cadastro e Hi"&amp;"stórico'!$A333)-SUMIFS(Extrato!$H:$H,Extrato!$F:$F,""&lt;=""&amp;HLOOKUP(AO$278,dds!$2:$4,3,FALSE()),Extrato!$G:$G,'Cadastro e Histórico'!$A333))*AO170)))"),0.0)</f>
        <v>0</v>
      </c>
      <c r="AP333" s="448">
        <f>IFERROR(__xludf.DUMMYFUNCTION("ARRAYFORMULA(IF(OR($A333="""",$A333=0),0,IF(TODAY()&gt;EOMONTH(AP$278,0),HLOOKUP(""Close"",GOOGLEFINANCE($A333,""price"",EOMONTH(AP$278,0)),2,FALSE()),(SUMIFS(Extrato!$C:$C,Extrato!$A:$A,""&lt;=""&amp;HLOOKUP(AP$278,dds!$2:$4,3,FALSE()),Extrato!$B:$B,'Cadastro e Hi"&amp;"stórico'!$A333)-SUMIFS(Extrato!$H:$H,Extrato!$F:$F,""&lt;=""&amp;HLOOKUP(AP$278,dds!$2:$4,3,FALSE()),Extrato!$G:$G,'Cadastro e Histórico'!$A333))*AP170)))"),0.0)</f>
        <v>0</v>
      </c>
      <c r="AQ333" s="448">
        <f>IFERROR(__xludf.DUMMYFUNCTION("ARRAYFORMULA(IF(OR($A333="""",$A333=0),0,IF(TODAY()&gt;EOMONTH(AQ$278,0),HLOOKUP(""Close"",GOOGLEFINANCE($A333,""price"",EOMONTH(AQ$278,0)),2,FALSE()),(SUMIFS(Extrato!$C:$C,Extrato!$A:$A,""&lt;=""&amp;HLOOKUP(AQ$278,dds!$2:$4,3,FALSE()),Extrato!$B:$B,'Cadastro e Hi"&amp;"stórico'!$A333)-SUMIFS(Extrato!$H:$H,Extrato!$F:$F,""&lt;=""&amp;HLOOKUP(AQ$278,dds!$2:$4,3,FALSE()),Extrato!$G:$G,'Cadastro e Histórico'!$A333))*AQ170)))"),0.0)</f>
        <v>0</v>
      </c>
      <c r="AR333" s="448">
        <f>IFERROR(__xludf.DUMMYFUNCTION("ARRAYFORMULA(IF(OR($A333="""",$A333=0),0,IF(TODAY()&gt;EOMONTH(AR$278,0),HLOOKUP(""Close"",GOOGLEFINANCE($A333,""price"",EOMONTH(AR$278,0)),2,FALSE()),(SUMIFS(Extrato!$C:$C,Extrato!$A:$A,""&lt;=""&amp;HLOOKUP(AR$278,dds!$2:$4,3,FALSE()),Extrato!$B:$B,'Cadastro e Hi"&amp;"stórico'!$A333)-SUMIFS(Extrato!$H:$H,Extrato!$F:$F,""&lt;=""&amp;HLOOKUP(AR$278,dds!$2:$4,3,FALSE()),Extrato!$G:$G,'Cadastro e Histórico'!$A333))*AR170)))"),0.0)</f>
        <v>0</v>
      </c>
      <c r="AS333" s="448">
        <f>IFERROR(__xludf.DUMMYFUNCTION("ARRAYFORMULA(IF(OR($A333="""",$A333=0),0,IF(TODAY()&gt;EOMONTH(AS$278,0),HLOOKUP(""Close"",GOOGLEFINANCE($A333,""price"",EOMONTH(AS$278,0)),2,FALSE()),(SUMIFS(Extrato!$C:$C,Extrato!$A:$A,""&lt;=""&amp;HLOOKUP(AS$278,dds!$2:$4,3,FALSE()),Extrato!$B:$B,'Cadastro e Hi"&amp;"stórico'!$A333)-SUMIFS(Extrato!$H:$H,Extrato!$F:$F,""&lt;=""&amp;HLOOKUP(AS$278,dds!$2:$4,3,FALSE()),Extrato!$G:$G,'Cadastro e Histórico'!$A333))*AS170)))"),0.0)</f>
        <v>0</v>
      </c>
      <c r="AT333" s="448">
        <f>IFERROR(__xludf.DUMMYFUNCTION("ARRAYFORMULA(IF(OR($A333="""",$A333=0),0,IF(TODAY()&gt;EOMONTH(AT$278,0),HLOOKUP(""Close"",GOOGLEFINANCE($A333,""price"",EOMONTH(AT$278,0)),2,FALSE()),(SUMIFS(Extrato!$C:$C,Extrato!$A:$A,""&lt;=""&amp;HLOOKUP(AT$278,dds!$2:$4,3,FALSE()),Extrato!$B:$B,'Cadastro e Hi"&amp;"stórico'!$A333)-SUMIFS(Extrato!$H:$H,Extrato!$F:$F,""&lt;=""&amp;HLOOKUP(AT$278,dds!$2:$4,3,FALSE()),Extrato!$G:$G,'Cadastro e Histórico'!$A333))*AT170)))"),0.0)</f>
        <v>0</v>
      </c>
      <c r="AU333" s="448">
        <f>IFERROR(__xludf.DUMMYFUNCTION("ARRAYFORMULA(IF(OR($A333="""",$A333=0),0,IF(TODAY()&gt;EOMONTH(AU$278,0),HLOOKUP(""Close"",GOOGLEFINANCE($A333,""price"",EOMONTH(AU$278,0)),2,FALSE()),(SUMIFS(Extrato!$C:$C,Extrato!$A:$A,""&lt;=""&amp;HLOOKUP(AU$278,dds!$2:$4,3,FALSE()),Extrato!$B:$B,'Cadastro e Hi"&amp;"stórico'!$A333)-SUMIFS(Extrato!$H:$H,Extrato!$F:$F,""&lt;=""&amp;HLOOKUP(AU$278,dds!$2:$4,3,FALSE()),Extrato!$G:$G,'Cadastro e Histórico'!$A333))*AU170)))"),0.0)</f>
        <v>0</v>
      </c>
      <c r="AV333" s="448">
        <f>IFERROR(__xludf.DUMMYFUNCTION("ARRAYFORMULA(IF(OR($A333="""",$A333=0),0,IF(TODAY()&gt;EOMONTH(AV$278,0),HLOOKUP(""Close"",GOOGLEFINANCE($A333,""price"",EOMONTH(AV$278,0)),2,FALSE()),(SUMIFS(Extrato!$C:$C,Extrato!$A:$A,""&lt;=""&amp;HLOOKUP(AV$278,dds!$2:$4,3,FALSE()),Extrato!$B:$B,'Cadastro e Hi"&amp;"stórico'!$A333)-SUMIFS(Extrato!$H:$H,Extrato!$F:$F,""&lt;=""&amp;HLOOKUP(AV$278,dds!$2:$4,3,FALSE()),Extrato!$G:$G,'Cadastro e Histórico'!$A333))*AV170)))"),0.0)</f>
        <v>0</v>
      </c>
      <c r="AW333" s="448">
        <f>IFERROR(__xludf.DUMMYFUNCTION("ARRAYFORMULA(IF(OR($A333="""",$A333=0),0,IF(TODAY()&gt;EOMONTH(AW$278,0),HLOOKUP(""Close"",GOOGLEFINANCE($A333,""price"",EOMONTH(AW$278,0)),2,FALSE()),(SUMIFS(Extrato!$C:$C,Extrato!$A:$A,""&lt;=""&amp;HLOOKUP(AW$278,dds!$2:$4,3,FALSE()),Extrato!$B:$B,'Cadastro e Hi"&amp;"stórico'!$A333)-SUMIFS(Extrato!$H:$H,Extrato!$F:$F,""&lt;=""&amp;HLOOKUP(AW$278,dds!$2:$4,3,FALSE()),Extrato!$G:$G,'Cadastro e Histórico'!$A333))*AW170)))"),0.0)</f>
        <v>0</v>
      </c>
      <c r="AX333" s="448">
        <f>IFERROR(__xludf.DUMMYFUNCTION("ARRAYFORMULA(IF(OR($A333="""",$A333=0),0,IF(TODAY()&gt;EOMONTH(AX$278,0),HLOOKUP(""Close"",GOOGLEFINANCE($A333,""price"",EOMONTH(AX$278,0)),2,FALSE()),(SUMIFS(Extrato!$C:$C,Extrato!$A:$A,""&lt;=""&amp;HLOOKUP(AX$278,dds!$2:$4,3,FALSE()),Extrato!$B:$B,'Cadastro e Hi"&amp;"stórico'!$A333)-SUMIFS(Extrato!$H:$H,Extrato!$F:$F,""&lt;=""&amp;HLOOKUP(AX$278,dds!$2:$4,3,FALSE()),Extrato!$G:$G,'Cadastro e Histórico'!$A333))*AX170)))"),0.0)</f>
        <v>0</v>
      </c>
      <c r="AY333" s="448">
        <f>IFERROR(__xludf.DUMMYFUNCTION("ARRAYFORMULA(IF(OR($A333="""",$A333=0),0,IF(TODAY()&gt;EOMONTH(AY$278,0),HLOOKUP(""Close"",GOOGLEFINANCE($A333,""price"",EOMONTH(AY$278,0)),2,FALSE()),(SUMIFS(Extrato!$C:$C,Extrato!$A:$A,""&lt;=""&amp;HLOOKUP(AY$278,dds!$2:$4,3,FALSE()),Extrato!$B:$B,'Cadastro e Hi"&amp;"stórico'!$A333)-SUMIFS(Extrato!$H:$H,Extrato!$F:$F,""&lt;=""&amp;HLOOKUP(AY$278,dds!$2:$4,3,FALSE()),Extrato!$G:$G,'Cadastro e Histórico'!$A333))*AY170)))"),0.0)</f>
        <v>0</v>
      </c>
      <c r="AZ333" s="448">
        <f>IFERROR(__xludf.DUMMYFUNCTION("ARRAYFORMULA(IF(OR($A333="""",$A333=0),0,IF(TODAY()&gt;EOMONTH(AZ$278,0),HLOOKUP(""Close"",GOOGLEFINANCE($A333,""price"",EOMONTH(AZ$278,0)),2,FALSE()),(SUMIFS(Extrato!$C:$C,Extrato!$A:$A,""&lt;=""&amp;HLOOKUP(AZ$278,dds!$2:$4,3,FALSE()),Extrato!$B:$B,'Cadastro e Hi"&amp;"stórico'!$A333)-SUMIFS(Extrato!$H:$H,Extrato!$F:$F,""&lt;=""&amp;HLOOKUP(AZ$278,dds!$2:$4,3,FALSE()),Extrato!$G:$G,'Cadastro e Histórico'!$A333))*AZ170)))"),0.0)</f>
        <v>0</v>
      </c>
      <c r="BA333" s="448">
        <f>IFERROR(__xludf.DUMMYFUNCTION("ARRAYFORMULA(IF(OR($A333="""",$A333=0),0,IF(TODAY()&gt;EOMONTH(BA$278,0),HLOOKUP(""Close"",GOOGLEFINANCE($A333,""price"",EOMONTH(BA$278,0)),2,FALSE()),(SUMIFS(Extrato!$C:$C,Extrato!$A:$A,""&lt;=""&amp;HLOOKUP(BA$278,dds!$2:$4,3,FALSE()),Extrato!$B:$B,'Cadastro e Hi"&amp;"stórico'!$A333)-SUMIFS(Extrato!$H:$H,Extrato!$F:$F,""&lt;=""&amp;HLOOKUP(BA$278,dds!$2:$4,3,FALSE()),Extrato!$G:$G,'Cadastro e Histórico'!$A333))*BA170)))"),0.0)</f>
        <v>0</v>
      </c>
      <c r="BB333" s="448">
        <f>IFERROR(__xludf.DUMMYFUNCTION("ARRAYFORMULA(IF(OR($A333="""",$A333=0),0,IF(TODAY()&gt;EOMONTH(BB$278,0),HLOOKUP(""Close"",GOOGLEFINANCE($A333,""price"",EOMONTH(BB$278,0)),2,FALSE()),(SUMIFS(Extrato!$C:$C,Extrato!$A:$A,""&lt;=""&amp;HLOOKUP(BB$278,dds!$2:$4,3,FALSE()),Extrato!$B:$B,'Cadastro e Hi"&amp;"stórico'!$A333)-SUMIFS(Extrato!$H:$H,Extrato!$F:$F,""&lt;=""&amp;HLOOKUP(BB$278,dds!$2:$4,3,FALSE()),Extrato!$G:$G,'Cadastro e Histórico'!$A333))*BB170)))"),0.0)</f>
        <v>0</v>
      </c>
      <c r="BC333" s="448">
        <f>IFERROR(__xludf.DUMMYFUNCTION("ARRAYFORMULA(IF(OR($A333="""",$A333=0),0,IF(TODAY()&gt;EOMONTH(BC$278,0),HLOOKUP(""Close"",GOOGLEFINANCE($A333,""price"",EOMONTH(BC$278,0)),2,FALSE()),(SUMIFS(Extrato!$C:$C,Extrato!$A:$A,""&lt;=""&amp;HLOOKUP(BC$278,dds!$2:$4,3,FALSE()),Extrato!$B:$B,'Cadastro e Hi"&amp;"stórico'!$A333)-SUMIFS(Extrato!$H:$H,Extrato!$F:$F,""&lt;=""&amp;HLOOKUP(BC$278,dds!$2:$4,3,FALSE()),Extrato!$G:$G,'Cadastro e Histórico'!$A333))*BC170)))"),0.0)</f>
        <v>0</v>
      </c>
      <c r="BD333" s="448">
        <f>IFERROR(__xludf.DUMMYFUNCTION("ARRAYFORMULA(IF(OR($A333="""",$A333=0),0,IF(TODAY()&gt;EOMONTH(BD$278,0),HLOOKUP(""Close"",GOOGLEFINANCE($A333,""price"",EOMONTH(BD$278,0)),2,FALSE()),(SUMIFS(Extrato!$C:$C,Extrato!$A:$A,""&lt;=""&amp;HLOOKUP(BD$278,dds!$2:$4,3,FALSE()),Extrato!$B:$B,'Cadastro e Hi"&amp;"stórico'!$A333)-SUMIFS(Extrato!$H:$H,Extrato!$F:$F,""&lt;=""&amp;HLOOKUP(BD$278,dds!$2:$4,3,FALSE()),Extrato!$G:$G,'Cadastro e Histórico'!$A333))*BD170)))"),0.0)</f>
        <v>0</v>
      </c>
      <c r="BE333" s="448">
        <f>IFERROR(__xludf.DUMMYFUNCTION("ARRAYFORMULA(IF(OR($A333="""",$A333=0),0,IF(TODAY()&gt;EOMONTH(BE$278,0),HLOOKUP(""Close"",GOOGLEFINANCE($A333,""price"",EOMONTH(BE$278,0)),2,FALSE()),(SUMIFS(Extrato!$C:$C,Extrato!$A:$A,""&lt;=""&amp;HLOOKUP(BE$278,dds!$2:$4,3,FALSE()),Extrato!$B:$B,'Cadastro e Hi"&amp;"stórico'!$A333)-SUMIFS(Extrato!$H:$H,Extrato!$F:$F,""&lt;=""&amp;HLOOKUP(BE$278,dds!$2:$4,3,FALSE()),Extrato!$G:$G,'Cadastro e Histórico'!$A333))*BE170)))"),0.0)</f>
        <v>0</v>
      </c>
      <c r="BF333" s="448">
        <f>IFERROR(__xludf.DUMMYFUNCTION("ARRAYFORMULA(IF(OR($A333="""",$A333=0),0,IF(TODAY()&gt;EOMONTH(BF$278,0),HLOOKUP(""Close"",GOOGLEFINANCE($A333,""price"",EOMONTH(BF$278,0)),2,FALSE()),(SUMIFS(Extrato!$C:$C,Extrato!$A:$A,""&lt;=""&amp;HLOOKUP(BF$278,dds!$2:$4,3,FALSE()),Extrato!$B:$B,'Cadastro e Hi"&amp;"stórico'!$A333)-SUMIFS(Extrato!$H:$H,Extrato!$F:$F,""&lt;=""&amp;HLOOKUP(BF$278,dds!$2:$4,3,FALSE()),Extrato!$G:$G,'Cadastro e Histórico'!$A333))*BF170)))"),0.0)</f>
        <v>0</v>
      </c>
      <c r="BG333" s="448">
        <f>IFERROR(__xludf.DUMMYFUNCTION("ARRAYFORMULA(IF(OR($A333="""",$A333=0),0,IF(TODAY()&gt;EOMONTH(BG$278,0),HLOOKUP(""Close"",GOOGLEFINANCE($A333,""price"",EOMONTH(BG$278,0)),2,FALSE()),(SUMIFS(Extrato!$C:$C,Extrato!$A:$A,""&lt;=""&amp;HLOOKUP(BG$278,dds!$2:$4,3,FALSE()),Extrato!$B:$B,'Cadastro e Hi"&amp;"stórico'!$A333)-SUMIFS(Extrato!$H:$H,Extrato!$F:$F,""&lt;=""&amp;HLOOKUP(BG$278,dds!$2:$4,3,FALSE()),Extrato!$G:$G,'Cadastro e Histórico'!$A333))*BG170)))"),0.0)</f>
        <v>0</v>
      </c>
      <c r="BH333" s="448">
        <f>IFERROR(__xludf.DUMMYFUNCTION("ARRAYFORMULA(IF(OR($A333="""",$A333=0),0,IF(TODAY()&gt;EOMONTH(BH$278,0),HLOOKUP(""Close"",GOOGLEFINANCE($A333,""price"",EOMONTH(BH$278,0)),2,FALSE()),(SUMIFS(Extrato!$C:$C,Extrato!$A:$A,""&lt;=""&amp;HLOOKUP(BH$278,dds!$2:$4,3,FALSE()),Extrato!$B:$B,'Cadastro e Hi"&amp;"stórico'!$A333)-SUMIFS(Extrato!$H:$H,Extrato!$F:$F,""&lt;=""&amp;HLOOKUP(BH$278,dds!$2:$4,3,FALSE()),Extrato!$G:$G,'Cadastro e Histórico'!$A333))*BH170)))"),0.0)</f>
        <v>0</v>
      </c>
      <c r="BI333" s="448">
        <f>IFERROR(__xludf.DUMMYFUNCTION("ARRAYFORMULA(IF(OR($A333="""",$A333=0),0,IF(TODAY()&gt;EOMONTH(BI$278,0),HLOOKUP(""Close"",GOOGLEFINANCE($A333,""price"",EOMONTH(BI$278,0)),2,FALSE()),(SUMIFS(Extrato!$C:$C,Extrato!$A:$A,""&lt;=""&amp;HLOOKUP(BI$278,dds!$2:$4,3,FALSE()),Extrato!$B:$B,'Cadastro e Hi"&amp;"stórico'!$A333)-SUMIFS(Extrato!$H:$H,Extrato!$F:$F,""&lt;=""&amp;HLOOKUP(BI$278,dds!$2:$4,3,FALSE()),Extrato!$G:$G,'Cadastro e Histórico'!$A333))*BI170)))"),0.0)</f>
        <v>0</v>
      </c>
      <c r="BJ333" s="448">
        <f>IFERROR(__xludf.DUMMYFUNCTION("ARRAYFORMULA(IF(OR($A333="""",$A333=0),0,IF(TODAY()&gt;EOMONTH(BJ$278,0),HLOOKUP(""Close"",GOOGLEFINANCE($A333,""price"",EOMONTH(BJ$278,0)),2,FALSE()),(SUMIFS(Extrato!$C:$C,Extrato!$A:$A,""&lt;=""&amp;HLOOKUP(BJ$278,dds!$2:$4,3,FALSE()),Extrato!$B:$B,'Cadastro e Hi"&amp;"stórico'!$A333)-SUMIFS(Extrato!$H:$H,Extrato!$F:$F,""&lt;=""&amp;HLOOKUP(BJ$278,dds!$2:$4,3,FALSE()),Extrato!$G:$G,'Cadastro e Histórico'!$A333))*BJ170)))"),0.0)</f>
        <v>0</v>
      </c>
      <c r="BK333" s="448">
        <f>IFERROR(__xludf.DUMMYFUNCTION("ARRAYFORMULA(IF(OR($A333="""",$A333=0),0,IF(TODAY()&gt;EOMONTH(BK$278,0),HLOOKUP(""Close"",GOOGLEFINANCE($A333,""price"",EOMONTH(BK$278,0)),2,FALSE()),(SUMIFS(Extrato!$C:$C,Extrato!$A:$A,""&lt;=""&amp;HLOOKUP(BK$278,dds!$2:$4,3,FALSE()),Extrato!$B:$B,'Cadastro e Hi"&amp;"stórico'!$A333)-SUMIFS(Extrato!$H:$H,Extrato!$F:$F,""&lt;=""&amp;HLOOKUP(BK$278,dds!$2:$4,3,FALSE()),Extrato!$G:$G,'Cadastro e Histórico'!$A333))*BK170)))"),0.0)</f>
        <v>0</v>
      </c>
      <c r="BL333" s="448">
        <f>IFERROR(__xludf.DUMMYFUNCTION("ARRAYFORMULA(IF(OR($A333="""",$A333=0),0,IF(TODAY()&gt;EOMONTH(BL$278,0),HLOOKUP(""Close"",GOOGLEFINANCE($A333,""price"",EOMONTH(BL$278,0)),2,FALSE()),(SUMIFS(Extrato!$C:$C,Extrato!$A:$A,""&lt;=""&amp;HLOOKUP(BL$278,dds!$2:$4,3,FALSE()),Extrato!$B:$B,'Cadastro e Hi"&amp;"stórico'!$A333)-SUMIFS(Extrato!$H:$H,Extrato!$F:$F,""&lt;=""&amp;HLOOKUP(BL$278,dds!$2:$4,3,FALSE()),Extrato!$G:$G,'Cadastro e Histórico'!$A333))*BL170)))"),0.0)</f>
        <v>0</v>
      </c>
    </row>
    <row r="334" ht="14.25" customHeight="1">
      <c r="A334" s="450"/>
      <c r="B334" s="450"/>
      <c r="C334" s="440" t="str">
        <f t="shared" si="5"/>
        <v/>
      </c>
      <c r="D334" s="450"/>
      <c r="E334" s="448">
        <f>IFERROR(__xludf.DUMMYFUNCTION("ARRAYFORMULA(IF(OR($A334="""",$A334=0),0,IF(TODAY()&gt;EOMONTH(E$278,0),HLOOKUP(""Close"",GOOGLEFINANCE($A334,""price"",EOMONTH(E$278,0)),2,FALSE()),(SUMIFS(Extrato!$C:$C,Extrato!$A:$A,""&lt;=""&amp;HLOOKUP(E$278,dds!$2:$4,3,FALSE()),Extrato!$B:$B,'Cadastro e Histó"&amp;"rico'!$A334)-SUMIFS(Extrato!$H:$H,Extrato!$F:$F,""&lt;=""&amp;HLOOKUP(E$278,dds!$2:$4,3,FALSE()),Extrato!$G:$G,'Cadastro e Histórico'!$A334))*E171)))"),0.0)</f>
        <v>0</v>
      </c>
      <c r="F334" s="448">
        <f>IFERROR(__xludf.DUMMYFUNCTION("ARRAYFORMULA(IF(OR($A334="""",$A334=0),0,IF(TODAY()&gt;EOMONTH(F$278,0),HLOOKUP(""Close"",GOOGLEFINANCE($A334,""price"",EOMONTH(F$278,0)),2,FALSE()),(SUMIFS(Extrato!$C:$C,Extrato!$A:$A,""&lt;=""&amp;HLOOKUP(F$278,dds!$2:$4,3,FALSE()),Extrato!$B:$B,'Cadastro e Histó"&amp;"rico'!$A334)-SUMIFS(Extrato!$H:$H,Extrato!$F:$F,""&lt;=""&amp;HLOOKUP(F$278,dds!$2:$4,3,FALSE()),Extrato!$G:$G,'Cadastro e Histórico'!$A334))*F171)))"),0.0)</f>
        <v>0</v>
      </c>
      <c r="G334" s="448">
        <f>IFERROR(__xludf.DUMMYFUNCTION("ARRAYFORMULA(IF(OR($A334="""",$A334=0),0,IF(TODAY()&gt;EOMONTH(G$278,0),HLOOKUP(""Close"",GOOGLEFINANCE($A334,""price"",EOMONTH(G$278,0)),2,FALSE()),(SUMIFS(Extrato!$C:$C,Extrato!$A:$A,""&lt;=""&amp;HLOOKUP(G$278,dds!$2:$4,3,FALSE()),Extrato!$B:$B,'Cadastro e Histó"&amp;"rico'!$A334)-SUMIFS(Extrato!$H:$H,Extrato!$F:$F,""&lt;=""&amp;HLOOKUP(G$278,dds!$2:$4,3,FALSE()),Extrato!$G:$G,'Cadastro e Histórico'!$A334))*G171)))"),0.0)</f>
        <v>0</v>
      </c>
      <c r="H334" s="448">
        <f>IFERROR(__xludf.DUMMYFUNCTION("ARRAYFORMULA(IF(OR($A334="""",$A334=0),0,IF(TODAY()&gt;EOMONTH(H$278,0),HLOOKUP(""Close"",GOOGLEFINANCE($A334,""price"",EOMONTH(H$278,0)),2,FALSE()),(SUMIFS(Extrato!$C:$C,Extrato!$A:$A,""&lt;=""&amp;HLOOKUP(H$278,dds!$2:$4,3,FALSE()),Extrato!$B:$B,'Cadastro e Histó"&amp;"rico'!$A334)-SUMIFS(Extrato!$H:$H,Extrato!$F:$F,""&lt;=""&amp;HLOOKUP(H$278,dds!$2:$4,3,FALSE()),Extrato!$G:$G,'Cadastro e Histórico'!$A334))*H171)))"),0.0)</f>
        <v>0</v>
      </c>
      <c r="I334" s="448">
        <f>IFERROR(__xludf.DUMMYFUNCTION("ARRAYFORMULA(IF(OR($A334="""",$A334=0),0,IF(TODAY()&gt;EOMONTH(I$278,0),HLOOKUP(""Close"",GOOGLEFINANCE($A334,""price"",EOMONTH(I$278,0)),2,FALSE()),(SUMIFS(Extrato!$C:$C,Extrato!$A:$A,""&lt;=""&amp;HLOOKUP(I$278,dds!$2:$4,3,FALSE()),Extrato!$B:$B,'Cadastro e Histó"&amp;"rico'!$A334)-SUMIFS(Extrato!$H:$H,Extrato!$F:$F,""&lt;=""&amp;HLOOKUP(I$278,dds!$2:$4,3,FALSE()),Extrato!$G:$G,'Cadastro e Histórico'!$A334))*I171)))"),0.0)</f>
        <v>0</v>
      </c>
      <c r="J334" s="448">
        <f>IFERROR(__xludf.DUMMYFUNCTION("ARRAYFORMULA(IF(OR($A334="""",$A334=0),0,IF(TODAY()&gt;EOMONTH(J$278,0),HLOOKUP(""Close"",GOOGLEFINANCE($A334,""price"",EOMONTH(J$278,0)),2,FALSE()),(SUMIFS(Extrato!$C:$C,Extrato!$A:$A,""&lt;=""&amp;HLOOKUP(J$278,dds!$2:$4,3,FALSE()),Extrato!$B:$B,'Cadastro e Histó"&amp;"rico'!$A334)-SUMIFS(Extrato!$H:$H,Extrato!$F:$F,""&lt;=""&amp;HLOOKUP(J$278,dds!$2:$4,3,FALSE()),Extrato!$G:$G,'Cadastro e Histórico'!$A334))*J171)))"),0.0)</f>
        <v>0</v>
      </c>
      <c r="K334" s="448">
        <f>IFERROR(__xludf.DUMMYFUNCTION("ARRAYFORMULA(IF(OR($A334="""",$A334=0),0,IF(TODAY()&gt;EOMONTH(K$278,0),HLOOKUP(""Close"",GOOGLEFINANCE($A334,""price"",EOMONTH(K$278,0)),2,FALSE()),(SUMIFS(Extrato!$C:$C,Extrato!$A:$A,""&lt;=""&amp;HLOOKUP(K$278,dds!$2:$4,3,FALSE()),Extrato!$B:$B,'Cadastro e Histó"&amp;"rico'!$A334)-SUMIFS(Extrato!$H:$H,Extrato!$F:$F,""&lt;=""&amp;HLOOKUP(K$278,dds!$2:$4,3,FALSE()),Extrato!$G:$G,'Cadastro e Histórico'!$A334))*K171)))"),0.0)</f>
        <v>0</v>
      </c>
      <c r="L334" s="448">
        <f>IFERROR(__xludf.DUMMYFUNCTION("ARRAYFORMULA(IF(OR($A334="""",$A334=0),0,IF(TODAY()&gt;EOMONTH(L$278,0),HLOOKUP(""Close"",GOOGLEFINANCE($A334,""price"",EOMONTH(L$278,0)),2,FALSE()),(SUMIFS(Extrato!$C:$C,Extrato!$A:$A,""&lt;=""&amp;HLOOKUP(L$278,dds!$2:$4,3,FALSE()),Extrato!$B:$B,'Cadastro e Histó"&amp;"rico'!$A334)-SUMIFS(Extrato!$H:$H,Extrato!$F:$F,""&lt;=""&amp;HLOOKUP(L$278,dds!$2:$4,3,FALSE()),Extrato!$G:$G,'Cadastro e Histórico'!$A334))*L171)))"),0.0)</f>
        <v>0</v>
      </c>
      <c r="M334" s="448">
        <f>IFERROR(__xludf.DUMMYFUNCTION("ARRAYFORMULA(IF(OR($A334="""",$A334=0),0,IF(TODAY()&gt;EOMONTH(M$278,0),HLOOKUP(""Close"",GOOGLEFINANCE($A334,""price"",EOMONTH(M$278,0)),2,FALSE()),(SUMIFS(Extrato!$C:$C,Extrato!$A:$A,""&lt;=""&amp;HLOOKUP(M$278,dds!$2:$4,3,FALSE()),Extrato!$B:$B,'Cadastro e Histó"&amp;"rico'!$A334)-SUMIFS(Extrato!$H:$H,Extrato!$F:$F,""&lt;=""&amp;HLOOKUP(M$278,dds!$2:$4,3,FALSE()),Extrato!$G:$G,'Cadastro e Histórico'!$A334))*M171)))"),0.0)</f>
        <v>0</v>
      </c>
      <c r="N334" s="448">
        <f>IFERROR(__xludf.DUMMYFUNCTION("ARRAYFORMULA(IF(OR($A334="""",$A334=0),0,IF(TODAY()&gt;EOMONTH(N$278,0),HLOOKUP(""Close"",GOOGLEFINANCE($A334,""price"",EOMONTH(N$278,0)),2,FALSE()),(SUMIFS(Extrato!$C:$C,Extrato!$A:$A,""&lt;=""&amp;HLOOKUP(N$278,dds!$2:$4,3,FALSE()),Extrato!$B:$B,'Cadastro e Histó"&amp;"rico'!$A334)-SUMIFS(Extrato!$H:$H,Extrato!$F:$F,""&lt;=""&amp;HLOOKUP(N$278,dds!$2:$4,3,FALSE()),Extrato!$G:$G,'Cadastro e Histórico'!$A334))*N171)))"),0.0)</f>
        <v>0</v>
      </c>
      <c r="O334" s="448">
        <f>IFERROR(__xludf.DUMMYFUNCTION("ARRAYFORMULA(IF(OR($A334="""",$A334=0),0,IF(TODAY()&gt;EOMONTH(O$278,0),HLOOKUP(""Close"",GOOGLEFINANCE($A334,""price"",EOMONTH(O$278,0)),2,FALSE()),(SUMIFS(Extrato!$C:$C,Extrato!$A:$A,""&lt;=""&amp;HLOOKUP(O$278,dds!$2:$4,3,FALSE()),Extrato!$B:$B,'Cadastro e Histó"&amp;"rico'!$A334)-SUMIFS(Extrato!$H:$H,Extrato!$F:$F,""&lt;=""&amp;HLOOKUP(O$278,dds!$2:$4,3,FALSE()),Extrato!$G:$G,'Cadastro e Histórico'!$A334))*O171)))"),0.0)</f>
        <v>0</v>
      </c>
      <c r="P334" s="448">
        <f>IFERROR(__xludf.DUMMYFUNCTION("ARRAYFORMULA(IF(OR($A334="""",$A334=0),0,IF(TODAY()&gt;EOMONTH(P$278,0),HLOOKUP(""Close"",GOOGLEFINANCE($A334,""price"",EOMONTH(P$278,0)),2,FALSE()),(SUMIFS(Extrato!$C:$C,Extrato!$A:$A,""&lt;=""&amp;HLOOKUP(P$278,dds!$2:$4,3,FALSE()),Extrato!$B:$B,'Cadastro e Histó"&amp;"rico'!$A334)-SUMIFS(Extrato!$H:$H,Extrato!$F:$F,""&lt;=""&amp;HLOOKUP(P$278,dds!$2:$4,3,FALSE()),Extrato!$G:$G,'Cadastro e Histórico'!$A334))*P171)))"),0.0)</f>
        <v>0</v>
      </c>
      <c r="Q334" s="448">
        <f>IFERROR(__xludf.DUMMYFUNCTION("ARRAYFORMULA(IF(OR($A334="""",$A334=0),0,IF(TODAY()&gt;EOMONTH(Q$278,0),HLOOKUP(""Close"",GOOGLEFINANCE($A334,""price"",EOMONTH(Q$278,0)),2,FALSE()),(SUMIFS(Extrato!$C:$C,Extrato!$A:$A,""&lt;=""&amp;HLOOKUP(Q$278,dds!$2:$4,3,FALSE()),Extrato!$B:$B,'Cadastro e Histó"&amp;"rico'!$A334)-SUMIFS(Extrato!$H:$H,Extrato!$F:$F,""&lt;=""&amp;HLOOKUP(Q$278,dds!$2:$4,3,FALSE()),Extrato!$G:$G,'Cadastro e Histórico'!$A334))*Q171)))"),0.0)</f>
        <v>0</v>
      </c>
      <c r="R334" s="448">
        <f>IFERROR(__xludf.DUMMYFUNCTION("ARRAYFORMULA(IF(OR($A334="""",$A334=0),0,IF(TODAY()&gt;EOMONTH(R$278,0),HLOOKUP(""Close"",GOOGLEFINANCE($A334,""price"",EOMONTH(R$278,0)),2,FALSE()),(SUMIFS(Extrato!$C:$C,Extrato!$A:$A,""&lt;=""&amp;HLOOKUP(R$278,dds!$2:$4,3,FALSE()),Extrato!$B:$B,'Cadastro e Histó"&amp;"rico'!$A334)-SUMIFS(Extrato!$H:$H,Extrato!$F:$F,""&lt;=""&amp;HLOOKUP(R$278,dds!$2:$4,3,FALSE()),Extrato!$G:$G,'Cadastro e Histórico'!$A334))*R171)))"),0.0)</f>
        <v>0</v>
      </c>
      <c r="S334" s="448">
        <f>IFERROR(__xludf.DUMMYFUNCTION("ARRAYFORMULA(IF(OR($A334="""",$A334=0),0,IF(TODAY()&gt;EOMONTH(S$278,0),HLOOKUP(""Close"",GOOGLEFINANCE($A334,""price"",EOMONTH(S$278,0)),2,FALSE()),(SUMIFS(Extrato!$C:$C,Extrato!$A:$A,""&lt;=""&amp;HLOOKUP(S$278,dds!$2:$4,3,FALSE()),Extrato!$B:$B,'Cadastro e Histó"&amp;"rico'!$A334)-SUMIFS(Extrato!$H:$H,Extrato!$F:$F,""&lt;=""&amp;HLOOKUP(S$278,dds!$2:$4,3,FALSE()),Extrato!$G:$G,'Cadastro e Histórico'!$A334))*S171)))"),0.0)</f>
        <v>0</v>
      </c>
      <c r="T334" s="448">
        <f>IFERROR(__xludf.DUMMYFUNCTION("ARRAYFORMULA(IF(OR($A334="""",$A334=0),0,IF(TODAY()&gt;EOMONTH(T$278,0),HLOOKUP(""Close"",GOOGLEFINANCE($A334,""price"",EOMONTH(T$278,0)),2,FALSE()),(SUMIFS(Extrato!$C:$C,Extrato!$A:$A,""&lt;=""&amp;HLOOKUP(T$278,dds!$2:$4,3,FALSE()),Extrato!$B:$B,'Cadastro e Histó"&amp;"rico'!$A334)-SUMIFS(Extrato!$H:$H,Extrato!$F:$F,""&lt;=""&amp;HLOOKUP(T$278,dds!$2:$4,3,FALSE()),Extrato!$G:$G,'Cadastro e Histórico'!$A334))*T171)))"),0.0)</f>
        <v>0</v>
      </c>
      <c r="U334" s="448">
        <f>IFERROR(__xludf.DUMMYFUNCTION("ARRAYFORMULA(IF(OR($A334="""",$A334=0),0,IF(TODAY()&gt;EOMONTH(U$278,0),HLOOKUP(""Close"",GOOGLEFINANCE($A334,""price"",EOMONTH(U$278,0)),2,FALSE()),(SUMIFS(Extrato!$C:$C,Extrato!$A:$A,""&lt;=""&amp;HLOOKUP(U$278,dds!$2:$4,3,FALSE()),Extrato!$B:$B,'Cadastro e Histó"&amp;"rico'!$A334)-SUMIFS(Extrato!$H:$H,Extrato!$F:$F,""&lt;=""&amp;HLOOKUP(U$278,dds!$2:$4,3,FALSE()),Extrato!$G:$G,'Cadastro e Histórico'!$A334))*U171)))"),0.0)</f>
        <v>0</v>
      </c>
      <c r="V334" s="448">
        <f>IFERROR(__xludf.DUMMYFUNCTION("ARRAYFORMULA(IF(OR($A334="""",$A334=0),0,IF(TODAY()&gt;EOMONTH(V$278,0),HLOOKUP(""Close"",GOOGLEFINANCE($A334,""price"",EOMONTH(V$278,0)),2,FALSE()),(SUMIFS(Extrato!$C:$C,Extrato!$A:$A,""&lt;=""&amp;HLOOKUP(V$278,dds!$2:$4,3,FALSE()),Extrato!$B:$B,'Cadastro e Histó"&amp;"rico'!$A334)-SUMIFS(Extrato!$H:$H,Extrato!$F:$F,""&lt;=""&amp;HLOOKUP(V$278,dds!$2:$4,3,FALSE()),Extrato!$G:$G,'Cadastro e Histórico'!$A334))*V171)))"),0.0)</f>
        <v>0</v>
      </c>
      <c r="W334" s="448">
        <f>IFERROR(__xludf.DUMMYFUNCTION("ARRAYFORMULA(IF(OR($A334="""",$A334=0),0,IF(TODAY()&gt;EOMONTH(W$278,0),HLOOKUP(""Close"",GOOGLEFINANCE($A334,""price"",EOMONTH(W$278,0)),2,FALSE()),(SUMIFS(Extrato!$C:$C,Extrato!$A:$A,""&lt;=""&amp;HLOOKUP(W$278,dds!$2:$4,3,FALSE()),Extrato!$B:$B,'Cadastro e Histó"&amp;"rico'!$A334)-SUMIFS(Extrato!$H:$H,Extrato!$F:$F,""&lt;=""&amp;HLOOKUP(W$278,dds!$2:$4,3,FALSE()),Extrato!$G:$G,'Cadastro e Histórico'!$A334))*W171)))"),0.0)</f>
        <v>0</v>
      </c>
      <c r="X334" s="448">
        <f>IFERROR(__xludf.DUMMYFUNCTION("ARRAYFORMULA(IF(OR($A334="""",$A334=0),0,IF(TODAY()&gt;EOMONTH(X$278,0),HLOOKUP(""Close"",GOOGLEFINANCE($A334,""price"",EOMONTH(X$278,0)),2,FALSE()),(SUMIFS(Extrato!$C:$C,Extrato!$A:$A,""&lt;=""&amp;HLOOKUP(X$278,dds!$2:$4,3,FALSE()),Extrato!$B:$B,'Cadastro e Histó"&amp;"rico'!$A334)-SUMIFS(Extrato!$H:$H,Extrato!$F:$F,""&lt;=""&amp;HLOOKUP(X$278,dds!$2:$4,3,FALSE()),Extrato!$G:$G,'Cadastro e Histórico'!$A334))*X171)))"),0.0)</f>
        <v>0</v>
      </c>
      <c r="Y334" s="448">
        <f>IFERROR(__xludf.DUMMYFUNCTION("ARRAYFORMULA(IF(OR($A334="""",$A334=0),0,IF(TODAY()&gt;EOMONTH(Y$278,0),HLOOKUP(""Close"",GOOGLEFINANCE($A334,""price"",EOMONTH(Y$278,0)),2,FALSE()),(SUMIFS(Extrato!$C:$C,Extrato!$A:$A,""&lt;=""&amp;HLOOKUP(Y$278,dds!$2:$4,3,FALSE()),Extrato!$B:$B,'Cadastro e Histó"&amp;"rico'!$A334)-SUMIFS(Extrato!$H:$H,Extrato!$F:$F,""&lt;=""&amp;HLOOKUP(Y$278,dds!$2:$4,3,FALSE()),Extrato!$G:$G,'Cadastro e Histórico'!$A334))*Y171)))"),0.0)</f>
        <v>0</v>
      </c>
      <c r="Z334" s="448">
        <f>IFERROR(__xludf.DUMMYFUNCTION("ARRAYFORMULA(IF(OR($A334="""",$A334=0),0,IF(TODAY()&gt;EOMONTH(Z$278,0),HLOOKUP(""Close"",GOOGLEFINANCE($A334,""price"",EOMONTH(Z$278,0)),2,FALSE()),(SUMIFS(Extrato!$C:$C,Extrato!$A:$A,""&lt;=""&amp;HLOOKUP(Z$278,dds!$2:$4,3,FALSE()),Extrato!$B:$B,'Cadastro e Histó"&amp;"rico'!$A334)-SUMIFS(Extrato!$H:$H,Extrato!$F:$F,""&lt;=""&amp;HLOOKUP(Z$278,dds!$2:$4,3,FALSE()),Extrato!$G:$G,'Cadastro e Histórico'!$A334))*Z171)))"),0.0)</f>
        <v>0</v>
      </c>
      <c r="AA334" s="448">
        <f>IFERROR(__xludf.DUMMYFUNCTION("ARRAYFORMULA(IF(OR($A334="""",$A334=0),0,IF(TODAY()&gt;EOMONTH(AA$278,0),HLOOKUP(""Close"",GOOGLEFINANCE($A334,""price"",EOMONTH(AA$278,0)),2,FALSE()),(SUMIFS(Extrato!$C:$C,Extrato!$A:$A,""&lt;=""&amp;HLOOKUP(AA$278,dds!$2:$4,3,FALSE()),Extrato!$B:$B,'Cadastro e Hi"&amp;"stórico'!$A334)-SUMIFS(Extrato!$H:$H,Extrato!$F:$F,""&lt;=""&amp;HLOOKUP(AA$278,dds!$2:$4,3,FALSE()),Extrato!$G:$G,'Cadastro e Histórico'!$A334))*AA171)))"),0.0)</f>
        <v>0</v>
      </c>
      <c r="AB334" s="448">
        <f>IFERROR(__xludf.DUMMYFUNCTION("ARRAYFORMULA(IF(OR($A334="""",$A334=0),0,IF(TODAY()&gt;EOMONTH(AB$278,0),HLOOKUP(""Close"",GOOGLEFINANCE($A334,""price"",EOMONTH(AB$278,0)),2,FALSE()),(SUMIFS(Extrato!$C:$C,Extrato!$A:$A,""&lt;=""&amp;HLOOKUP(AB$278,dds!$2:$4,3,FALSE()),Extrato!$B:$B,'Cadastro e Hi"&amp;"stórico'!$A334)-SUMIFS(Extrato!$H:$H,Extrato!$F:$F,""&lt;=""&amp;HLOOKUP(AB$278,dds!$2:$4,3,FALSE()),Extrato!$G:$G,'Cadastro e Histórico'!$A334))*AB171)))"),0.0)</f>
        <v>0</v>
      </c>
      <c r="AC334" s="448">
        <f>IFERROR(__xludf.DUMMYFUNCTION("ARRAYFORMULA(IF(OR($A334="""",$A334=0),0,IF(TODAY()&gt;EOMONTH(AC$278,0),HLOOKUP(""Close"",GOOGLEFINANCE($A334,""price"",EOMONTH(AC$278,0)),2,FALSE()),(SUMIFS(Extrato!$C:$C,Extrato!$A:$A,""&lt;=""&amp;HLOOKUP(AC$278,dds!$2:$4,3,FALSE()),Extrato!$B:$B,'Cadastro e Hi"&amp;"stórico'!$A334)-SUMIFS(Extrato!$H:$H,Extrato!$F:$F,""&lt;=""&amp;HLOOKUP(AC$278,dds!$2:$4,3,FALSE()),Extrato!$G:$G,'Cadastro e Histórico'!$A334))*AC171)))"),0.0)</f>
        <v>0</v>
      </c>
      <c r="AD334" s="448">
        <f>IFERROR(__xludf.DUMMYFUNCTION("ARRAYFORMULA(IF(OR($A334="""",$A334=0),0,IF(TODAY()&gt;EOMONTH(AD$278,0),HLOOKUP(""Close"",GOOGLEFINANCE($A334,""price"",EOMONTH(AD$278,0)),2,FALSE()),(SUMIFS(Extrato!$C:$C,Extrato!$A:$A,""&lt;=""&amp;HLOOKUP(AD$278,dds!$2:$4,3,FALSE()),Extrato!$B:$B,'Cadastro e Hi"&amp;"stórico'!$A334)-SUMIFS(Extrato!$H:$H,Extrato!$F:$F,""&lt;=""&amp;HLOOKUP(AD$278,dds!$2:$4,3,FALSE()),Extrato!$G:$G,'Cadastro e Histórico'!$A334))*AD171)))"),0.0)</f>
        <v>0</v>
      </c>
      <c r="AE334" s="448">
        <f>IFERROR(__xludf.DUMMYFUNCTION("ARRAYFORMULA(IF(OR($A334="""",$A334=0),0,IF(TODAY()&gt;EOMONTH(AE$278,0),HLOOKUP(""Close"",GOOGLEFINANCE($A334,""price"",EOMONTH(AE$278,0)),2,FALSE()),(SUMIFS(Extrato!$C:$C,Extrato!$A:$A,""&lt;=""&amp;HLOOKUP(AE$278,dds!$2:$4,3,FALSE()),Extrato!$B:$B,'Cadastro e Hi"&amp;"stórico'!$A334)-SUMIFS(Extrato!$H:$H,Extrato!$F:$F,""&lt;=""&amp;HLOOKUP(AE$278,dds!$2:$4,3,FALSE()),Extrato!$G:$G,'Cadastro e Histórico'!$A334))*AE171)))"),0.0)</f>
        <v>0</v>
      </c>
      <c r="AF334" s="448">
        <f>IFERROR(__xludf.DUMMYFUNCTION("ARRAYFORMULA(IF(OR($A334="""",$A334=0),0,IF(TODAY()&gt;EOMONTH(AF$278,0),HLOOKUP(""Close"",GOOGLEFINANCE($A334,""price"",EOMONTH(AF$278,0)),2,FALSE()),(SUMIFS(Extrato!$C:$C,Extrato!$A:$A,""&lt;=""&amp;HLOOKUP(AF$278,dds!$2:$4,3,FALSE()),Extrato!$B:$B,'Cadastro e Hi"&amp;"stórico'!$A334)-SUMIFS(Extrato!$H:$H,Extrato!$F:$F,""&lt;=""&amp;HLOOKUP(AF$278,dds!$2:$4,3,FALSE()),Extrato!$G:$G,'Cadastro e Histórico'!$A334))*AF171)))"),0.0)</f>
        <v>0</v>
      </c>
      <c r="AG334" s="448">
        <f>IFERROR(__xludf.DUMMYFUNCTION("ARRAYFORMULA(IF(OR($A334="""",$A334=0),0,IF(TODAY()&gt;EOMONTH(AG$278,0),HLOOKUP(""Close"",GOOGLEFINANCE($A334,""price"",EOMONTH(AG$278,0)),2,FALSE()),(SUMIFS(Extrato!$C:$C,Extrato!$A:$A,""&lt;=""&amp;HLOOKUP(AG$278,dds!$2:$4,3,FALSE()),Extrato!$B:$B,'Cadastro e Hi"&amp;"stórico'!$A334)-SUMIFS(Extrato!$H:$H,Extrato!$F:$F,""&lt;=""&amp;HLOOKUP(AG$278,dds!$2:$4,3,FALSE()),Extrato!$G:$G,'Cadastro e Histórico'!$A334))*AG171)))"),0.0)</f>
        <v>0</v>
      </c>
      <c r="AH334" s="448">
        <f>IFERROR(__xludf.DUMMYFUNCTION("ARRAYFORMULA(IF(OR($A334="""",$A334=0),0,IF(TODAY()&gt;EOMONTH(AH$278,0),HLOOKUP(""Close"",GOOGLEFINANCE($A334,""price"",EOMONTH(AH$278,0)),2,FALSE()),(SUMIFS(Extrato!$C:$C,Extrato!$A:$A,""&lt;=""&amp;HLOOKUP(AH$278,dds!$2:$4,3,FALSE()),Extrato!$B:$B,'Cadastro e Hi"&amp;"stórico'!$A334)-SUMIFS(Extrato!$H:$H,Extrato!$F:$F,""&lt;=""&amp;HLOOKUP(AH$278,dds!$2:$4,3,FALSE()),Extrato!$G:$G,'Cadastro e Histórico'!$A334))*AH171)))"),0.0)</f>
        <v>0</v>
      </c>
      <c r="AI334" s="448">
        <f>IFERROR(__xludf.DUMMYFUNCTION("ARRAYFORMULA(IF(OR($A334="""",$A334=0),0,IF(TODAY()&gt;EOMONTH(AI$278,0),HLOOKUP(""Close"",GOOGLEFINANCE($A334,""price"",EOMONTH(AI$278,0)),2,FALSE()),(SUMIFS(Extrato!$C:$C,Extrato!$A:$A,""&lt;=""&amp;HLOOKUP(AI$278,dds!$2:$4,3,FALSE()),Extrato!$B:$B,'Cadastro e Hi"&amp;"stórico'!$A334)-SUMIFS(Extrato!$H:$H,Extrato!$F:$F,""&lt;=""&amp;HLOOKUP(AI$278,dds!$2:$4,3,FALSE()),Extrato!$G:$G,'Cadastro e Histórico'!$A334))*AI171)))"),0.0)</f>
        <v>0</v>
      </c>
      <c r="AJ334" s="448">
        <f>IFERROR(__xludf.DUMMYFUNCTION("ARRAYFORMULA(IF(OR($A334="""",$A334=0),0,IF(TODAY()&gt;EOMONTH(AJ$278,0),HLOOKUP(""Close"",GOOGLEFINANCE($A334,""price"",EOMONTH(AJ$278,0)),2,FALSE()),(SUMIFS(Extrato!$C:$C,Extrato!$A:$A,""&lt;=""&amp;HLOOKUP(AJ$278,dds!$2:$4,3,FALSE()),Extrato!$B:$B,'Cadastro e Hi"&amp;"stórico'!$A334)-SUMIFS(Extrato!$H:$H,Extrato!$F:$F,""&lt;=""&amp;HLOOKUP(AJ$278,dds!$2:$4,3,FALSE()),Extrato!$G:$G,'Cadastro e Histórico'!$A334))*AJ171)))"),0.0)</f>
        <v>0</v>
      </c>
      <c r="AK334" s="448">
        <f>IFERROR(__xludf.DUMMYFUNCTION("ARRAYFORMULA(IF(OR($A334="""",$A334=0),0,IF(TODAY()&gt;EOMONTH(AK$278,0),HLOOKUP(""Close"",GOOGLEFINANCE($A334,""price"",EOMONTH(AK$278,0)),2,FALSE()),(SUMIFS(Extrato!$C:$C,Extrato!$A:$A,""&lt;=""&amp;HLOOKUP(AK$278,dds!$2:$4,3,FALSE()),Extrato!$B:$B,'Cadastro e Hi"&amp;"stórico'!$A334)-SUMIFS(Extrato!$H:$H,Extrato!$F:$F,""&lt;=""&amp;HLOOKUP(AK$278,dds!$2:$4,3,FALSE()),Extrato!$G:$G,'Cadastro e Histórico'!$A334))*AK171)))"),0.0)</f>
        <v>0</v>
      </c>
      <c r="AL334" s="448">
        <f>IFERROR(__xludf.DUMMYFUNCTION("ARRAYFORMULA(IF(OR($A334="""",$A334=0),0,IF(TODAY()&gt;EOMONTH(AL$278,0),HLOOKUP(""Close"",GOOGLEFINANCE($A334,""price"",EOMONTH(AL$278,0)),2,FALSE()),(SUMIFS(Extrato!$C:$C,Extrato!$A:$A,""&lt;=""&amp;HLOOKUP(AL$278,dds!$2:$4,3,FALSE()),Extrato!$B:$B,'Cadastro e Hi"&amp;"stórico'!$A334)-SUMIFS(Extrato!$H:$H,Extrato!$F:$F,""&lt;=""&amp;HLOOKUP(AL$278,dds!$2:$4,3,FALSE()),Extrato!$G:$G,'Cadastro e Histórico'!$A334))*AL171)))"),0.0)</f>
        <v>0</v>
      </c>
      <c r="AM334" s="448">
        <f>IFERROR(__xludf.DUMMYFUNCTION("ARRAYFORMULA(IF(OR($A334="""",$A334=0),0,IF(TODAY()&gt;EOMONTH(AM$278,0),HLOOKUP(""Close"",GOOGLEFINANCE($A334,""price"",EOMONTH(AM$278,0)),2,FALSE()),(SUMIFS(Extrato!$C:$C,Extrato!$A:$A,""&lt;=""&amp;HLOOKUP(AM$278,dds!$2:$4,3,FALSE()),Extrato!$B:$B,'Cadastro e Hi"&amp;"stórico'!$A334)-SUMIFS(Extrato!$H:$H,Extrato!$F:$F,""&lt;=""&amp;HLOOKUP(AM$278,dds!$2:$4,3,FALSE()),Extrato!$G:$G,'Cadastro e Histórico'!$A334))*AM171)))"),0.0)</f>
        <v>0</v>
      </c>
      <c r="AN334" s="448">
        <f>IFERROR(__xludf.DUMMYFUNCTION("ARRAYFORMULA(IF(OR($A334="""",$A334=0),0,IF(TODAY()&gt;EOMONTH(AN$278,0),HLOOKUP(""Close"",GOOGLEFINANCE($A334,""price"",EOMONTH(AN$278,0)),2,FALSE()),(SUMIFS(Extrato!$C:$C,Extrato!$A:$A,""&lt;=""&amp;HLOOKUP(AN$278,dds!$2:$4,3,FALSE()),Extrato!$B:$B,'Cadastro e Hi"&amp;"stórico'!$A334)-SUMIFS(Extrato!$H:$H,Extrato!$F:$F,""&lt;=""&amp;HLOOKUP(AN$278,dds!$2:$4,3,FALSE()),Extrato!$G:$G,'Cadastro e Histórico'!$A334))*AN171)))"),0.0)</f>
        <v>0</v>
      </c>
      <c r="AO334" s="448">
        <f>IFERROR(__xludf.DUMMYFUNCTION("ARRAYFORMULA(IF(OR($A334="""",$A334=0),0,IF(TODAY()&gt;EOMONTH(AO$278,0),HLOOKUP(""Close"",GOOGLEFINANCE($A334,""price"",EOMONTH(AO$278,0)),2,FALSE()),(SUMIFS(Extrato!$C:$C,Extrato!$A:$A,""&lt;=""&amp;HLOOKUP(AO$278,dds!$2:$4,3,FALSE()),Extrato!$B:$B,'Cadastro e Hi"&amp;"stórico'!$A334)-SUMIFS(Extrato!$H:$H,Extrato!$F:$F,""&lt;=""&amp;HLOOKUP(AO$278,dds!$2:$4,3,FALSE()),Extrato!$G:$G,'Cadastro e Histórico'!$A334))*AO171)))"),0.0)</f>
        <v>0</v>
      </c>
      <c r="AP334" s="448">
        <f>IFERROR(__xludf.DUMMYFUNCTION("ARRAYFORMULA(IF(OR($A334="""",$A334=0),0,IF(TODAY()&gt;EOMONTH(AP$278,0),HLOOKUP(""Close"",GOOGLEFINANCE($A334,""price"",EOMONTH(AP$278,0)),2,FALSE()),(SUMIFS(Extrato!$C:$C,Extrato!$A:$A,""&lt;=""&amp;HLOOKUP(AP$278,dds!$2:$4,3,FALSE()),Extrato!$B:$B,'Cadastro e Hi"&amp;"stórico'!$A334)-SUMIFS(Extrato!$H:$H,Extrato!$F:$F,""&lt;=""&amp;HLOOKUP(AP$278,dds!$2:$4,3,FALSE()),Extrato!$G:$G,'Cadastro e Histórico'!$A334))*AP171)))"),0.0)</f>
        <v>0</v>
      </c>
      <c r="AQ334" s="448">
        <f>IFERROR(__xludf.DUMMYFUNCTION("ARRAYFORMULA(IF(OR($A334="""",$A334=0),0,IF(TODAY()&gt;EOMONTH(AQ$278,0),HLOOKUP(""Close"",GOOGLEFINANCE($A334,""price"",EOMONTH(AQ$278,0)),2,FALSE()),(SUMIFS(Extrato!$C:$C,Extrato!$A:$A,""&lt;=""&amp;HLOOKUP(AQ$278,dds!$2:$4,3,FALSE()),Extrato!$B:$B,'Cadastro e Hi"&amp;"stórico'!$A334)-SUMIFS(Extrato!$H:$H,Extrato!$F:$F,""&lt;=""&amp;HLOOKUP(AQ$278,dds!$2:$4,3,FALSE()),Extrato!$G:$G,'Cadastro e Histórico'!$A334))*AQ171)))"),0.0)</f>
        <v>0</v>
      </c>
      <c r="AR334" s="448">
        <f>IFERROR(__xludf.DUMMYFUNCTION("ARRAYFORMULA(IF(OR($A334="""",$A334=0),0,IF(TODAY()&gt;EOMONTH(AR$278,0),HLOOKUP(""Close"",GOOGLEFINANCE($A334,""price"",EOMONTH(AR$278,0)),2,FALSE()),(SUMIFS(Extrato!$C:$C,Extrato!$A:$A,""&lt;=""&amp;HLOOKUP(AR$278,dds!$2:$4,3,FALSE()),Extrato!$B:$B,'Cadastro e Hi"&amp;"stórico'!$A334)-SUMIFS(Extrato!$H:$H,Extrato!$F:$F,""&lt;=""&amp;HLOOKUP(AR$278,dds!$2:$4,3,FALSE()),Extrato!$G:$G,'Cadastro e Histórico'!$A334))*AR171)))"),0.0)</f>
        <v>0</v>
      </c>
      <c r="AS334" s="448">
        <f>IFERROR(__xludf.DUMMYFUNCTION("ARRAYFORMULA(IF(OR($A334="""",$A334=0),0,IF(TODAY()&gt;EOMONTH(AS$278,0),HLOOKUP(""Close"",GOOGLEFINANCE($A334,""price"",EOMONTH(AS$278,0)),2,FALSE()),(SUMIFS(Extrato!$C:$C,Extrato!$A:$A,""&lt;=""&amp;HLOOKUP(AS$278,dds!$2:$4,3,FALSE()),Extrato!$B:$B,'Cadastro e Hi"&amp;"stórico'!$A334)-SUMIFS(Extrato!$H:$H,Extrato!$F:$F,""&lt;=""&amp;HLOOKUP(AS$278,dds!$2:$4,3,FALSE()),Extrato!$G:$G,'Cadastro e Histórico'!$A334))*AS171)))"),0.0)</f>
        <v>0</v>
      </c>
      <c r="AT334" s="448">
        <f>IFERROR(__xludf.DUMMYFUNCTION("ARRAYFORMULA(IF(OR($A334="""",$A334=0),0,IF(TODAY()&gt;EOMONTH(AT$278,0),HLOOKUP(""Close"",GOOGLEFINANCE($A334,""price"",EOMONTH(AT$278,0)),2,FALSE()),(SUMIFS(Extrato!$C:$C,Extrato!$A:$A,""&lt;=""&amp;HLOOKUP(AT$278,dds!$2:$4,3,FALSE()),Extrato!$B:$B,'Cadastro e Hi"&amp;"stórico'!$A334)-SUMIFS(Extrato!$H:$H,Extrato!$F:$F,""&lt;=""&amp;HLOOKUP(AT$278,dds!$2:$4,3,FALSE()),Extrato!$G:$G,'Cadastro e Histórico'!$A334))*AT171)))"),0.0)</f>
        <v>0</v>
      </c>
      <c r="AU334" s="448">
        <f>IFERROR(__xludf.DUMMYFUNCTION("ARRAYFORMULA(IF(OR($A334="""",$A334=0),0,IF(TODAY()&gt;EOMONTH(AU$278,0),HLOOKUP(""Close"",GOOGLEFINANCE($A334,""price"",EOMONTH(AU$278,0)),2,FALSE()),(SUMIFS(Extrato!$C:$C,Extrato!$A:$A,""&lt;=""&amp;HLOOKUP(AU$278,dds!$2:$4,3,FALSE()),Extrato!$B:$B,'Cadastro e Hi"&amp;"stórico'!$A334)-SUMIFS(Extrato!$H:$H,Extrato!$F:$F,""&lt;=""&amp;HLOOKUP(AU$278,dds!$2:$4,3,FALSE()),Extrato!$G:$G,'Cadastro e Histórico'!$A334))*AU171)))"),0.0)</f>
        <v>0</v>
      </c>
      <c r="AV334" s="448">
        <f>IFERROR(__xludf.DUMMYFUNCTION("ARRAYFORMULA(IF(OR($A334="""",$A334=0),0,IF(TODAY()&gt;EOMONTH(AV$278,0),HLOOKUP(""Close"",GOOGLEFINANCE($A334,""price"",EOMONTH(AV$278,0)),2,FALSE()),(SUMIFS(Extrato!$C:$C,Extrato!$A:$A,""&lt;=""&amp;HLOOKUP(AV$278,dds!$2:$4,3,FALSE()),Extrato!$B:$B,'Cadastro e Hi"&amp;"stórico'!$A334)-SUMIFS(Extrato!$H:$H,Extrato!$F:$F,""&lt;=""&amp;HLOOKUP(AV$278,dds!$2:$4,3,FALSE()),Extrato!$G:$G,'Cadastro e Histórico'!$A334))*AV171)))"),0.0)</f>
        <v>0</v>
      </c>
      <c r="AW334" s="448">
        <f>IFERROR(__xludf.DUMMYFUNCTION("ARRAYFORMULA(IF(OR($A334="""",$A334=0),0,IF(TODAY()&gt;EOMONTH(AW$278,0),HLOOKUP(""Close"",GOOGLEFINANCE($A334,""price"",EOMONTH(AW$278,0)),2,FALSE()),(SUMIFS(Extrato!$C:$C,Extrato!$A:$A,""&lt;=""&amp;HLOOKUP(AW$278,dds!$2:$4,3,FALSE()),Extrato!$B:$B,'Cadastro e Hi"&amp;"stórico'!$A334)-SUMIFS(Extrato!$H:$H,Extrato!$F:$F,""&lt;=""&amp;HLOOKUP(AW$278,dds!$2:$4,3,FALSE()),Extrato!$G:$G,'Cadastro e Histórico'!$A334))*AW171)))"),0.0)</f>
        <v>0</v>
      </c>
      <c r="AX334" s="448">
        <f>IFERROR(__xludf.DUMMYFUNCTION("ARRAYFORMULA(IF(OR($A334="""",$A334=0),0,IF(TODAY()&gt;EOMONTH(AX$278,0),HLOOKUP(""Close"",GOOGLEFINANCE($A334,""price"",EOMONTH(AX$278,0)),2,FALSE()),(SUMIFS(Extrato!$C:$C,Extrato!$A:$A,""&lt;=""&amp;HLOOKUP(AX$278,dds!$2:$4,3,FALSE()),Extrato!$B:$B,'Cadastro e Hi"&amp;"stórico'!$A334)-SUMIFS(Extrato!$H:$H,Extrato!$F:$F,""&lt;=""&amp;HLOOKUP(AX$278,dds!$2:$4,3,FALSE()),Extrato!$G:$G,'Cadastro e Histórico'!$A334))*AX171)))"),0.0)</f>
        <v>0</v>
      </c>
      <c r="AY334" s="448">
        <f>IFERROR(__xludf.DUMMYFUNCTION("ARRAYFORMULA(IF(OR($A334="""",$A334=0),0,IF(TODAY()&gt;EOMONTH(AY$278,0),HLOOKUP(""Close"",GOOGLEFINANCE($A334,""price"",EOMONTH(AY$278,0)),2,FALSE()),(SUMIFS(Extrato!$C:$C,Extrato!$A:$A,""&lt;=""&amp;HLOOKUP(AY$278,dds!$2:$4,3,FALSE()),Extrato!$B:$B,'Cadastro e Hi"&amp;"stórico'!$A334)-SUMIFS(Extrato!$H:$H,Extrato!$F:$F,""&lt;=""&amp;HLOOKUP(AY$278,dds!$2:$4,3,FALSE()),Extrato!$G:$G,'Cadastro e Histórico'!$A334))*AY171)))"),0.0)</f>
        <v>0</v>
      </c>
      <c r="AZ334" s="448">
        <f>IFERROR(__xludf.DUMMYFUNCTION("ARRAYFORMULA(IF(OR($A334="""",$A334=0),0,IF(TODAY()&gt;EOMONTH(AZ$278,0),HLOOKUP(""Close"",GOOGLEFINANCE($A334,""price"",EOMONTH(AZ$278,0)),2,FALSE()),(SUMIFS(Extrato!$C:$C,Extrato!$A:$A,""&lt;=""&amp;HLOOKUP(AZ$278,dds!$2:$4,3,FALSE()),Extrato!$B:$B,'Cadastro e Hi"&amp;"stórico'!$A334)-SUMIFS(Extrato!$H:$H,Extrato!$F:$F,""&lt;=""&amp;HLOOKUP(AZ$278,dds!$2:$4,3,FALSE()),Extrato!$G:$G,'Cadastro e Histórico'!$A334))*AZ171)))"),0.0)</f>
        <v>0</v>
      </c>
      <c r="BA334" s="448">
        <f>IFERROR(__xludf.DUMMYFUNCTION("ARRAYFORMULA(IF(OR($A334="""",$A334=0),0,IF(TODAY()&gt;EOMONTH(BA$278,0),HLOOKUP(""Close"",GOOGLEFINANCE($A334,""price"",EOMONTH(BA$278,0)),2,FALSE()),(SUMIFS(Extrato!$C:$C,Extrato!$A:$A,""&lt;=""&amp;HLOOKUP(BA$278,dds!$2:$4,3,FALSE()),Extrato!$B:$B,'Cadastro e Hi"&amp;"stórico'!$A334)-SUMIFS(Extrato!$H:$H,Extrato!$F:$F,""&lt;=""&amp;HLOOKUP(BA$278,dds!$2:$4,3,FALSE()),Extrato!$G:$G,'Cadastro e Histórico'!$A334))*BA171)))"),0.0)</f>
        <v>0</v>
      </c>
      <c r="BB334" s="448">
        <f>IFERROR(__xludf.DUMMYFUNCTION("ARRAYFORMULA(IF(OR($A334="""",$A334=0),0,IF(TODAY()&gt;EOMONTH(BB$278,0),HLOOKUP(""Close"",GOOGLEFINANCE($A334,""price"",EOMONTH(BB$278,0)),2,FALSE()),(SUMIFS(Extrato!$C:$C,Extrato!$A:$A,""&lt;=""&amp;HLOOKUP(BB$278,dds!$2:$4,3,FALSE()),Extrato!$B:$B,'Cadastro e Hi"&amp;"stórico'!$A334)-SUMIFS(Extrato!$H:$H,Extrato!$F:$F,""&lt;=""&amp;HLOOKUP(BB$278,dds!$2:$4,3,FALSE()),Extrato!$G:$G,'Cadastro e Histórico'!$A334))*BB171)))"),0.0)</f>
        <v>0</v>
      </c>
      <c r="BC334" s="448">
        <f>IFERROR(__xludf.DUMMYFUNCTION("ARRAYFORMULA(IF(OR($A334="""",$A334=0),0,IF(TODAY()&gt;EOMONTH(BC$278,0),HLOOKUP(""Close"",GOOGLEFINANCE($A334,""price"",EOMONTH(BC$278,0)),2,FALSE()),(SUMIFS(Extrato!$C:$C,Extrato!$A:$A,""&lt;=""&amp;HLOOKUP(BC$278,dds!$2:$4,3,FALSE()),Extrato!$B:$B,'Cadastro e Hi"&amp;"stórico'!$A334)-SUMIFS(Extrato!$H:$H,Extrato!$F:$F,""&lt;=""&amp;HLOOKUP(BC$278,dds!$2:$4,3,FALSE()),Extrato!$G:$G,'Cadastro e Histórico'!$A334))*BC171)))"),0.0)</f>
        <v>0</v>
      </c>
      <c r="BD334" s="448">
        <f>IFERROR(__xludf.DUMMYFUNCTION("ARRAYFORMULA(IF(OR($A334="""",$A334=0),0,IF(TODAY()&gt;EOMONTH(BD$278,0),HLOOKUP(""Close"",GOOGLEFINANCE($A334,""price"",EOMONTH(BD$278,0)),2,FALSE()),(SUMIFS(Extrato!$C:$C,Extrato!$A:$A,""&lt;=""&amp;HLOOKUP(BD$278,dds!$2:$4,3,FALSE()),Extrato!$B:$B,'Cadastro e Hi"&amp;"stórico'!$A334)-SUMIFS(Extrato!$H:$H,Extrato!$F:$F,""&lt;=""&amp;HLOOKUP(BD$278,dds!$2:$4,3,FALSE()),Extrato!$G:$G,'Cadastro e Histórico'!$A334))*BD171)))"),0.0)</f>
        <v>0</v>
      </c>
      <c r="BE334" s="448">
        <f>IFERROR(__xludf.DUMMYFUNCTION("ARRAYFORMULA(IF(OR($A334="""",$A334=0),0,IF(TODAY()&gt;EOMONTH(BE$278,0),HLOOKUP(""Close"",GOOGLEFINANCE($A334,""price"",EOMONTH(BE$278,0)),2,FALSE()),(SUMIFS(Extrato!$C:$C,Extrato!$A:$A,""&lt;=""&amp;HLOOKUP(BE$278,dds!$2:$4,3,FALSE()),Extrato!$B:$B,'Cadastro e Hi"&amp;"stórico'!$A334)-SUMIFS(Extrato!$H:$H,Extrato!$F:$F,""&lt;=""&amp;HLOOKUP(BE$278,dds!$2:$4,3,FALSE()),Extrato!$G:$G,'Cadastro e Histórico'!$A334))*BE171)))"),0.0)</f>
        <v>0</v>
      </c>
      <c r="BF334" s="448">
        <f>IFERROR(__xludf.DUMMYFUNCTION("ARRAYFORMULA(IF(OR($A334="""",$A334=0),0,IF(TODAY()&gt;EOMONTH(BF$278,0),HLOOKUP(""Close"",GOOGLEFINANCE($A334,""price"",EOMONTH(BF$278,0)),2,FALSE()),(SUMIFS(Extrato!$C:$C,Extrato!$A:$A,""&lt;=""&amp;HLOOKUP(BF$278,dds!$2:$4,3,FALSE()),Extrato!$B:$B,'Cadastro e Hi"&amp;"stórico'!$A334)-SUMIFS(Extrato!$H:$H,Extrato!$F:$F,""&lt;=""&amp;HLOOKUP(BF$278,dds!$2:$4,3,FALSE()),Extrato!$G:$G,'Cadastro e Histórico'!$A334))*BF171)))"),0.0)</f>
        <v>0</v>
      </c>
      <c r="BG334" s="448">
        <f>IFERROR(__xludf.DUMMYFUNCTION("ARRAYFORMULA(IF(OR($A334="""",$A334=0),0,IF(TODAY()&gt;EOMONTH(BG$278,0),HLOOKUP(""Close"",GOOGLEFINANCE($A334,""price"",EOMONTH(BG$278,0)),2,FALSE()),(SUMIFS(Extrato!$C:$C,Extrato!$A:$A,""&lt;=""&amp;HLOOKUP(BG$278,dds!$2:$4,3,FALSE()),Extrato!$B:$B,'Cadastro e Hi"&amp;"stórico'!$A334)-SUMIFS(Extrato!$H:$H,Extrato!$F:$F,""&lt;=""&amp;HLOOKUP(BG$278,dds!$2:$4,3,FALSE()),Extrato!$G:$G,'Cadastro e Histórico'!$A334))*BG171)))"),0.0)</f>
        <v>0</v>
      </c>
      <c r="BH334" s="448">
        <f>IFERROR(__xludf.DUMMYFUNCTION("ARRAYFORMULA(IF(OR($A334="""",$A334=0),0,IF(TODAY()&gt;EOMONTH(BH$278,0),HLOOKUP(""Close"",GOOGLEFINANCE($A334,""price"",EOMONTH(BH$278,0)),2,FALSE()),(SUMIFS(Extrato!$C:$C,Extrato!$A:$A,""&lt;=""&amp;HLOOKUP(BH$278,dds!$2:$4,3,FALSE()),Extrato!$B:$B,'Cadastro e Hi"&amp;"stórico'!$A334)-SUMIFS(Extrato!$H:$H,Extrato!$F:$F,""&lt;=""&amp;HLOOKUP(BH$278,dds!$2:$4,3,FALSE()),Extrato!$G:$G,'Cadastro e Histórico'!$A334))*BH171)))"),0.0)</f>
        <v>0</v>
      </c>
      <c r="BI334" s="448">
        <f>IFERROR(__xludf.DUMMYFUNCTION("ARRAYFORMULA(IF(OR($A334="""",$A334=0),0,IF(TODAY()&gt;EOMONTH(BI$278,0),HLOOKUP(""Close"",GOOGLEFINANCE($A334,""price"",EOMONTH(BI$278,0)),2,FALSE()),(SUMIFS(Extrato!$C:$C,Extrato!$A:$A,""&lt;=""&amp;HLOOKUP(BI$278,dds!$2:$4,3,FALSE()),Extrato!$B:$B,'Cadastro e Hi"&amp;"stórico'!$A334)-SUMIFS(Extrato!$H:$H,Extrato!$F:$F,""&lt;=""&amp;HLOOKUP(BI$278,dds!$2:$4,3,FALSE()),Extrato!$G:$G,'Cadastro e Histórico'!$A334))*BI171)))"),0.0)</f>
        <v>0</v>
      </c>
      <c r="BJ334" s="448">
        <f>IFERROR(__xludf.DUMMYFUNCTION("ARRAYFORMULA(IF(OR($A334="""",$A334=0),0,IF(TODAY()&gt;EOMONTH(BJ$278,0),HLOOKUP(""Close"",GOOGLEFINANCE($A334,""price"",EOMONTH(BJ$278,0)),2,FALSE()),(SUMIFS(Extrato!$C:$C,Extrato!$A:$A,""&lt;=""&amp;HLOOKUP(BJ$278,dds!$2:$4,3,FALSE()),Extrato!$B:$B,'Cadastro e Hi"&amp;"stórico'!$A334)-SUMIFS(Extrato!$H:$H,Extrato!$F:$F,""&lt;=""&amp;HLOOKUP(BJ$278,dds!$2:$4,3,FALSE()),Extrato!$G:$G,'Cadastro e Histórico'!$A334))*BJ171)))"),0.0)</f>
        <v>0</v>
      </c>
      <c r="BK334" s="448">
        <f>IFERROR(__xludf.DUMMYFUNCTION("ARRAYFORMULA(IF(OR($A334="""",$A334=0),0,IF(TODAY()&gt;EOMONTH(BK$278,0),HLOOKUP(""Close"",GOOGLEFINANCE($A334,""price"",EOMONTH(BK$278,0)),2,FALSE()),(SUMIFS(Extrato!$C:$C,Extrato!$A:$A,""&lt;=""&amp;HLOOKUP(BK$278,dds!$2:$4,3,FALSE()),Extrato!$B:$B,'Cadastro e Hi"&amp;"stórico'!$A334)-SUMIFS(Extrato!$H:$H,Extrato!$F:$F,""&lt;=""&amp;HLOOKUP(BK$278,dds!$2:$4,3,FALSE()),Extrato!$G:$G,'Cadastro e Histórico'!$A334))*BK171)))"),0.0)</f>
        <v>0</v>
      </c>
      <c r="BL334" s="448">
        <f>IFERROR(__xludf.DUMMYFUNCTION("ARRAYFORMULA(IF(OR($A334="""",$A334=0),0,IF(TODAY()&gt;EOMONTH(BL$278,0),HLOOKUP(""Close"",GOOGLEFINANCE($A334,""price"",EOMONTH(BL$278,0)),2,FALSE()),(SUMIFS(Extrato!$C:$C,Extrato!$A:$A,""&lt;=""&amp;HLOOKUP(BL$278,dds!$2:$4,3,FALSE()),Extrato!$B:$B,'Cadastro e Hi"&amp;"stórico'!$A334)-SUMIFS(Extrato!$H:$H,Extrato!$F:$F,""&lt;=""&amp;HLOOKUP(BL$278,dds!$2:$4,3,FALSE()),Extrato!$G:$G,'Cadastro e Histórico'!$A334))*BL171)))"),0.0)</f>
        <v>0</v>
      </c>
    </row>
    <row r="335" ht="14.25" customHeight="1">
      <c r="A335" s="450"/>
      <c r="B335" s="450"/>
      <c r="C335" s="440" t="str">
        <f t="shared" si="5"/>
        <v/>
      </c>
      <c r="D335" s="450"/>
      <c r="E335" s="448">
        <f>IFERROR(__xludf.DUMMYFUNCTION("ARRAYFORMULA(IF(OR($A335="""",$A335=0),0,IF(TODAY()&gt;EOMONTH(E$278,0),HLOOKUP(""Close"",GOOGLEFINANCE($A335,""price"",EOMONTH(E$278,0)),2,FALSE()),(SUMIFS(Extrato!$C:$C,Extrato!$A:$A,""&lt;=""&amp;HLOOKUP(E$278,dds!$2:$4,3,FALSE()),Extrato!$B:$B,'Cadastro e Histó"&amp;"rico'!$A335)-SUMIFS(Extrato!$H:$H,Extrato!$F:$F,""&lt;=""&amp;HLOOKUP(E$278,dds!$2:$4,3,FALSE()),Extrato!$G:$G,'Cadastro e Histórico'!$A335))*E172)))"),0.0)</f>
        <v>0</v>
      </c>
      <c r="F335" s="448">
        <f>IFERROR(__xludf.DUMMYFUNCTION("ARRAYFORMULA(IF(OR($A335="""",$A335=0),0,IF(TODAY()&gt;EOMONTH(F$278,0),HLOOKUP(""Close"",GOOGLEFINANCE($A335,""price"",EOMONTH(F$278,0)),2,FALSE()),(SUMIFS(Extrato!$C:$C,Extrato!$A:$A,""&lt;=""&amp;HLOOKUP(F$278,dds!$2:$4,3,FALSE()),Extrato!$B:$B,'Cadastro e Histó"&amp;"rico'!$A335)-SUMIFS(Extrato!$H:$H,Extrato!$F:$F,""&lt;=""&amp;HLOOKUP(F$278,dds!$2:$4,3,FALSE()),Extrato!$G:$G,'Cadastro e Histórico'!$A335))*F172)))"),0.0)</f>
        <v>0</v>
      </c>
      <c r="G335" s="448">
        <f>IFERROR(__xludf.DUMMYFUNCTION("ARRAYFORMULA(IF(OR($A335="""",$A335=0),0,IF(TODAY()&gt;EOMONTH(G$278,0),HLOOKUP(""Close"",GOOGLEFINANCE($A335,""price"",EOMONTH(G$278,0)),2,FALSE()),(SUMIFS(Extrato!$C:$C,Extrato!$A:$A,""&lt;=""&amp;HLOOKUP(G$278,dds!$2:$4,3,FALSE()),Extrato!$B:$B,'Cadastro e Histó"&amp;"rico'!$A335)-SUMIFS(Extrato!$H:$H,Extrato!$F:$F,""&lt;=""&amp;HLOOKUP(G$278,dds!$2:$4,3,FALSE()),Extrato!$G:$G,'Cadastro e Histórico'!$A335))*G172)))"),0.0)</f>
        <v>0</v>
      </c>
      <c r="H335" s="448">
        <f>IFERROR(__xludf.DUMMYFUNCTION("ARRAYFORMULA(IF(OR($A335="""",$A335=0),0,IF(TODAY()&gt;EOMONTH(H$278,0),HLOOKUP(""Close"",GOOGLEFINANCE($A335,""price"",EOMONTH(H$278,0)),2,FALSE()),(SUMIFS(Extrato!$C:$C,Extrato!$A:$A,""&lt;=""&amp;HLOOKUP(H$278,dds!$2:$4,3,FALSE()),Extrato!$B:$B,'Cadastro e Histó"&amp;"rico'!$A335)-SUMIFS(Extrato!$H:$H,Extrato!$F:$F,""&lt;=""&amp;HLOOKUP(H$278,dds!$2:$4,3,FALSE()),Extrato!$G:$G,'Cadastro e Histórico'!$A335))*H172)))"),0.0)</f>
        <v>0</v>
      </c>
      <c r="I335" s="448">
        <f>IFERROR(__xludf.DUMMYFUNCTION("ARRAYFORMULA(IF(OR($A335="""",$A335=0),0,IF(TODAY()&gt;EOMONTH(I$278,0),HLOOKUP(""Close"",GOOGLEFINANCE($A335,""price"",EOMONTH(I$278,0)),2,FALSE()),(SUMIFS(Extrato!$C:$C,Extrato!$A:$A,""&lt;=""&amp;HLOOKUP(I$278,dds!$2:$4,3,FALSE()),Extrato!$B:$B,'Cadastro e Histó"&amp;"rico'!$A335)-SUMIFS(Extrato!$H:$H,Extrato!$F:$F,""&lt;=""&amp;HLOOKUP(I$278,dds!$2:$4,3,FALSE()),Extrato!$G:$G,'Cadastro e Histórico'!$A335))*I172)))"),0.0)</f>
        <v>0</v>
      </c>
      <c r="J335" s="448">
        <f>IFERROR(__xludf.DUMMYFUNCTION("ARRAYFORMULA(IF(OR($A335="""",$A335=0),0,IF(TODAY()&gt;EOMONTH(J$278,0),HLOOKUP(""Close"",GOOGLEFINANCE($A335,""price"",EOMONTH(J$278,0)),2,FALSE()),(SUMIFS(Extrato!$C:$C,Extrato!$A:$A,""&lt;=""&amp;HLOOKUP(J$278,dds!$2:$4,3,FALSE()),Extrato!$B:$B,'Cadastro e Histó"&amp;"rico'!$A335)-SUMIFS(Extrato!$H:$H,Extrato!$F:$F,""&lt;=""&amp;HLOOKUP(J$278,dds!$2:$4,3,FALSE()),Extrato!$G:$G,'Cadastro e Histórico'!$A335))*J172)))"),0.0)</f>
        <v>0</v>
      </c>
      <c r="K335" s="448">
        <f>IFERROR(__xludf.DUMMYFUNCTION("ARRAYFORMULA(IF(OR($A335="""",$A335=0),0,IF(TODAY()&gt;EOMONTH(K$278,0),HLOOKUP(""Close"",GOOGLEFINANCE($A335,""price"",EOMONTH(K$278,0)),2,FALSE()),(SUMIFS(Extrato!$C:$C,Extrato!$A:$A,""&lt;=""&amp;HLOOKUP(K$278,dds!$2:$4,3,FALSE()),Extrato!$B:$B,'Cadastro e Histó"&amp;"rico'!$A335)-SUMIFS(Extrato!$H:$H,Extrato!$F:$F,""&lt;=""&amp;HLOOKUP(K$278,dds!$2:$4,3,FALSE()),Extrato!$G:$G,'Cadastro e Histórico'!$A335))*K172)))"),0.0)</f>
        <v>0</v>
      </c>
      <c r="L335" s="448">
        <f>IFERROR(__xludf.DUMMYFUNCTION("ARRAYFORMULA(IF(OR($A335="""",$A335=0),0,IF(TODAY()&gt;EOMONTH(L$278,0),HLOOKUP(""Close"",GOOGLEFINANCE($A335,""price"",EOMONTH(L$278,0)),2,FALSE()),(SUMIFS(Extrato!$C:$C,Extrato!$A:$A,""&lt;=""&amp;HLOOKUP(L$278,dds!$2:$4,3,FALSE()),Extrato!$B:$B,'Cadastro e Histó"&amp;"rico'!$A335)-SUMIFS(Extrato!$H:$H,Extrato!$F:$F,""&lt;=""&amp;HLOOKUP(L$278,dds!$2:$4,3,FALSE()),Extrato!$G:$G,'Cadastro e Histórico'!$A335))*L172)))"),0.0)</f>
        <v>0</v>
      </c>
      <c r="M335" s="448">
        <f>IFERROR(__xludf.DUMMYFUNCTION("ARRAYFORMULA(IF(OR($A335="""",$A335=0),0,IF(TODAY()&gt;EOMONTH(M$278,0),HLOOKUP(""Close"",GOOGLEFINANCE($A335,""price"",EOMONTH(M$278,0)),2,FALSE()),(SUMIFS(Extrato!$C:$C,Extrato!$A:$A,""&lt;=""&amp;HLOOKUP(M$278,dds!$2:$4,3,FALSE()),Extrato!$B:$B,'Cadastro e Histó"&amp;"rico'!$A335)-SUMIFS(Extrato!$H:$H,Extrato!$F:$F,""&lt;=""&amp;HLOOKUP(M$278,dds!$2:$4,3,FALSE()),Extrato!$G:$G,'Cadastro e Histórico'!$A335))*M172)))"),0.0)</f>
        <v>0</v>
      </c>
      <c r="N335" s="448">
        <f>IFERROR(__xludf.DUMMYFUNCTION("ARRAYFORMULA(IF(OR($A335="""",$A335=0),0,IF(TODAY()&gt;EOMONTH(N$278,0),HLOOKUP(""Close"",GOOGLEFINANCE($A335,""price"",EOMONTH(N$278,0)),2,FALSE()),(SUMIFS(Extrato!$C:$C,Extrato!$A:$A,""&lt;=""&amp;HLOOKUP(N$278,dds!$2:$4,3,FALSE()),Extrato!$B:$B,'Cadastro e Histó"&amp;"rico'!$A335)-SUMIFS(Extrato!$H:$H,Extrato!$F:$F,""&lt;=""&amp;HLOOKUP(N$278,dds!$2:$4,3,FALSE()),Extrato!$G:$G,'Cadastro e Histórico'!$A335))*N172)))"),0.0)</f>
        <v>0</v>
      </c>
      <c r="O335" s="448">
        <f>IFERROR(__xludf.DUMMYFUNCTION("ARRAYFORMULA(IF(OR($A335="""",$A335=0),0,IF(TODAY()&gt;EOMONTH(O$278,0),HLOOKUP(""Close"",GOOGLEFINANCE($A335,""price"",EOMONTH(O$278,0)),2,FALSE()),(SUMIFS(Extrato!$C:$C,Extrato!$A:$A,""&lt;=""&amp;HLOOKUP(O$278,dds!$2:$4,3,FALSE()),Extrato!$B:$B,'Cadastro e Histó"&amp;"rico'!$A335)-SUMIFS(Extrato!$H:$H,Extrato!$F:$F,""&lt;=""&amp;HLOOKUP(O$278,dds!$2:$4,3,FALSE()),Extrato!$G:$G,'Cadastro e Histórico'!$A335))*O172)))"),0.0)</f>
        <v>0</v>
      </c>
      <c r="P335" s="448">
        <f>IFERROR(__xludf.DUMMYFUNCTION("ARRAYFORMULA(IF(OR($A335="""",$A335=0),0,IF(TODAY()&gt;EOMONTH(P$278,0),HLOOKUP(""Close"",GOOGLEFINANCE($A335,""price"",EOMONTH(P$278,0)),2,FALSE()),(SUMIFS(Extrato!$C:$C,Extrato!$A:$A,""&lt;=""&amp;HLOOKUP(P$278,dds!$2:$4,3,FALSE()),Extrato!$B:$B,'Cadastro e Histó"&amp;"rico'!$A335)-SUMIFS(Extrato!$H:$H,Extrato!$F:$F,""&lt;=""&amp;HLOOKUP(P$278,dds!$2:$4,3,FALSE()),Extrato!$G:$G,'Cadastro e Histórico'!$A335))*P172)))"),0.0)</f>
        <v>0</v>
      </c>
      <c r="Q335" s="448">
        <f>IFERROR(__xludf.DUMMYFUNCTION("ARRAYFORMULA(IF(OR($A335="""",$A335=0),0,IF(TODAY()&gt;EOMONTH(Q$278,0),HLOOKUP(""Close"",GOOGLEFINANCE($A335,""price"",EOMONTH(Q$278,0)),2,FALSE()),(SUMIFS(Extrato!$C:$C,Extrato!$A:$A,""&lt;=""&amp;HLOOKUP(Q$278,dds!$2:$4,3,FALSE()),Extrato!$B:$B,'Cadastro e Histó"&amp;"rico'!$A335)-SUMIFS(Extrato!$H:$H,Extrato!$F:$F,""&lt;=""&amp;HLOOKUP(Q$278,dds!$2:$4,3,FALSE()),Extrato!$G:$G,'Cadastro e Histórico'!$A335))*Q172)))"),0.0)</f>
        <v>0</v>
      </c>
      <c r="R335" s="448">
        <f>IFERROR(__xludf.DUMMYFUNCTION("ARRAYFORMULA(IF(OR($A335="""",$A335=0),0,IF(TODAY()&gt;EOMONTH(R$278,0),HLOOKUP(""Close"",GOOGLEFINANCE($A335,""price"",EOMONTH(R$278,0)),2,FALSE()),(SUMIFS(Extrato!$C:$C,Extrato!$A:$A,""&lt;=""&amp;HLOOKUP(R$278,dds!$2:$4,3,FALSE()),Extrato!$B:$B,'Cadastro e Histó"&amp;"rico'!$A335)-SUMIFS(Extrato!$H:$H,Extrato!$F:$F,""&lt;=""&amp;HLOOKUP(R$278,dds!$2:$4,3,FALSE()),Extrato!$G:$G,'Cadastro e Histórico'!$A335))*R172)))"),0.0)</f>
        <v>0</v>
      </c>
      <c r="S335" s="448">
        <f>IFERROR(__xludf.DUMMYFUNCTION("ARRAYFORMULA(IF(OR($A335="""",$A335=0),0,IF(TODAY()&gt;EOMONTH(S$278,0),HLOOKUP(""Close"",GOOGLEFINANCE($A335,""price"",EOMONTH(S$278,0)),2,FALSE()),(SUMIFS(Extrato!$C:$C,Extrato!$A:$A,""&lt;=""&amp;HLOOKUP(S$278,dds!$2:$4,3,FALSE()),Extrato!$B:$B,'Cadastro e Histó"&amp;"rico'!$A335)-SUMIFS(Extrato!$H:$H,Extrato!$F:$F,""&lt;=""&amp;HLOOKUP(S$278,dds!$2:$4,3,FALSE()),Extrato!$G:$G,'Cadastro e Histórico'!$A335))*S172)))"),0.0)</f>
        <v>0</v>
      </c>
      <c r="T335" s="448">
        <f>IFERROR(__xludf.DUMMYFUNCTION("ARRAYFORMULA(IF(OR($A335="""",$A335=0),0,IF(TODAY()&gt;EOMONTH(T$278,0),HLOOKUP(""Close"",GOOGLEFINANCE($A335,""price"",EOMONTH(T$278,0)),2,FALSE()),(SUMIFS(Extrato!$C:$C,Extrato!$A:$A,""&lt;=""&amp;HLOOKUP(T$278,dds!$2:$4,3,FALSE()),Extrato!$B:$B,'Cadastro e Histó"&amp;"rico'!$A335)-SUMIFS(Extrato!$H:$H,Extrato!$F:$F,""&lt;=""&amp;HLOOKUP(T$278,dds!$2:$4,3,FALSE()),Extrato!$G:$G,'Cadastro e Histórico'!$A335))*T172)))"),0.0)</f>
        <v>0</v>
      </c>
      <c r="U335" s="448">
        <f>IFERROR(__xludf.DUMMYFUNCTION("ARRAYFORMULA(IF(OR($A335="""",$A335=0),0,IF(TODAY()&gt;EOMONTH(U$278,0),HLOOKUP(""Close"",GOOGLEFINANCE($A335,""price"",EOMONTH(U$278,0)),2,FALSE()),(SUMIFS(Extrato!$C:$C,Extrato!$A:$A,""&lt;=""&amp;HLOOKUP(U$278,dds!$2:$4,3,FALSE()),Extrato!$B:$B,'Cadastro e Histó"&amp;"rico'!$A335)-SUMIFS(Extrato!$H:$H,Extrato!$F:$F,""&lt;=""&amp;HLOOKUP(U$278,dds!$2:$4,3,FALSE()),Extrato!$G:$G,'Cadastro e Histórico'!$A335))*U172)))"),0.0)</f>
        <v>0</v>
      </c>
      <c r="V335" s="448">
        <f>IFERROR(__xludf.DUMMYFUNCTION("ARRAYFORMULA(IF(OR($A335="""",$A335=0),0,IF(TODAY()&gt;EOMONTH(V$278,0),HLOOKUP(""Close"",GOOGLEFINANCE($A335,""price"",EOMONTH(V$278,0)),2,FALSE()),(SUMIFS(Extrato!$C:$C,Extrato!$A:$A,""&lt;=""&amp;HLOOKUP(V$278,dds!$2:$4,3,FALSE()),Extrato!$B:$B,'Cadastro e Histó"&amp;"rico'!$A335)-SUMIFS(Extrato!$H:$H,Extrato!$F:$F,""&lt;=""&amp;HLOOKUP(V$278,dds!$2:$4,3,FALSE()),Extrato!$G:$G,'Cadastro e Histórico'!$A335))*V172)))"),0.0)</f>
        <v>0</v>
      </c>
      <c r="W335" s="448">
        <f>IFERROR(__xludf.DUMMYFUNCTION("ARRAYFORMULA(IF(OR($A335="""",$A335=0),0,IF(TODAY()&gt;EOMONTH(W$278,0),HLOOKUP(""Close"",GOOGLEFINANCE($A335,""price"",EOMONTH(W$278,0)),2,FALSE()),(SUMIFS(Extrato!$C:$C,Extrato!$A:$A,""&lt;=""&amp;HLOOKUP(W$278,dds!$2:$4,3,FALSE()),Extrato!$B:$B,'Cadastro e Histó"&amp;"rico'!$A335)-SUMIFS(Extrato!$H:$H,Extrato!$F:$F,""&lt;=""&amp;HLOOKUP(W$278,dds!$2:$4,3,FALSE()),Extrato!$G:$G,'Cadastro e Histórico'!$A335))*W172)))"),0.0)</f>
        <v>0</v>
      </c>
      <c r="X335" s="448">
        <f>IFERROR(__xludf.DUMMYFUNCTION("ARRAYFORMULA(IF(OR($A335="""",$A335=0),0,IF(TODAY()&gt;EOMONTH(X$278,0),HLOOKUP(""Close"",GOOGLEFINANCE($A335,""price"",EOMONTH(X$278,0)),2,FALSE()),(SUMIFS(Extrato!$C:$C,Extrato!$A:$A,""&lt;=""&amp;HLOOKUP(X$278,dds!$2:$4,3,FALSE()),Extrato!$B:$B,'Cadastro e Histó"&amp;"rico'!$A335)-SUMIFS(Extrato!$H:$H,Extrato!$F:$F,""&lt;=""&amp;HLOOKUP(X$278,dds!$2:$4,3,FALSE()),Extrato!$G:$G,'Cadastro e Histórico'!$A335))*X172)))"),0.0)</f>
        <v>0</v>
      </c>
      <c r="Y335" s="448">
        <f>IFERROR(__xludf.DUMMYFUNCTION("ARRAYFORMULA(IF(OR($A335="""",$A335=0),0,IF(TODAY()&gt;EOMONTH(Y$278,0),HLOOKUP(""Close"",GOOGLEFINANCE($A335,""price"",EOMONTH(Y$278,0)),2,FALSE()),(SUMIFS(Extrato!$C:$C,Extrato!$A:$A,""&lt;=""&amp;HLOOKUP(Y$278,dds!$2:$4,3,FALSE()),Extrato!$B:$B,'Cadastro e Histó"&amp;"rico'!$A335)-SUMIFS(Extrato!$H:$H,Extrato!$F:$F,""&lt;=""&amp;HLOOKUP(Y$278,dds!$2:$4,3,FALSE()),Extrato!$G:$G,'Cadastro e Histórico'!$A335))*Y172)))"),0.0)</f>
        <v>0</v>
      </c>
      <c r="Z335" s="448">
        <f>IFERROR(__xludf.DUMMYFUNCTION("ARRAYFORMULA(IF(OR($A335="""",$A335=0),0,IF(TODAY()&gt;EOMONTH(Z$278,0),HLOOKUP(""Close"",GOOGLEFINANCE($A335,""price"",EOMONTH(Z$278,0)),2,FALSE()),(SUMIFS(Extrato!$C:$C,Extrato!$A:$A,""&lt;=""&amp;HLOOKUP(Z$278,dds!$2:$4,3,FALSE()),Extrato!$B:$B,'Cadastro e Histó"&amp;"rico'!$A335)-SUMIFS(Extrato!$H:$H,Extrato!$F:$F,""&lt;=""&amp;HLOOKUP(Z$278,dds!$2:$4,3,FALSE()),Extrato!$G:$G,'Cadastro e Histórico'!$A335))*Z172)))"),0.0)</f>
        <v>0</v>
      </c>
      <c r="AA335" s="448">
        <f>IFERROR(__xludf.DUMMYFUNCTION("ARRAYFORMULA(IF(OR($A335="""",$A335=0),0,IF(TODAY()&gt;EOMONTH(AA$278,0),HLOOKUP(""Close"",GOOGLEFINANCE($A335,""price"",EOMONTH(AA$278,0)),2,FALSE()),(SUMIFS(Extrato!$C:$C,Extrato!$A:$A,""&lt;=""&amp;HLOOKUP(AA$278,dds!$2:$4,3,FALSE()),Extrato!$B:$B,'Cadastro e Hi"&amp;"stórico'!$A335)-SUMIFS(Extrato!$H:$H,Extrato!$F:$F,""&lt;=""&amp;HLOOKUP(AA$278,dds!$2:$4,3,FALSE()),Extrato!$G:$G,'Cadastro e Histórico'!$A335))*AA172)))"),0.0)</f>
        <v>0</v>
      </c>
      <c r="AB335" s="448">
        <f>IFERROR(__xludf.DUMMYFUNCTION("ARRAYFORMULA(IF(OR($A335="""",$A335=0),0,IF(TODAY()&gt;EOMONTH(AB$278,0),HLOOKUP(""Close"",GOOGLEFINANCE($A335,""price"",EOMONTH(AB$278,0)),2,FALSE()),(SUMIFS(Extrato!$C:$C,Extrato!$A:$A,""&lt;=""&amp;HLOOKUP(AB$278,dds!$2:$4,3,FALSE()),Extrato!$B:$B,'Cadastro e Hi"&amp;"stórico'!$A335)-SUMIFS(Extrato!$H:$H,Extrato!$F:$F,""&lt;=""&amp;HLOOKUP(AB$278,dds!$2:$4,3,FALSE()),Extrato!$G:$G,'Cadastro e Histórico'!$A335))*AB172)))"),0.0)</f>
        <v>0</v>
      </c>
      <c r="AC335" s="448">
        <f>IFERROR(__xludf.DUMMYFUNCTION("ARRAYFORMULA(IF(OR($A335="""",$A335=0),0,IF(TODAY()&gt;EOMONTH(AC$278,0),HLOOKUP(""Close"",GOOGLEFINANCE($A335,""price"",EOMONTH(AC$278,0)),2,FALSE()),(SUMIFS(Extrato!$C:$C,Extrato!$A:$A,""&lt;=""&amp;HLOOKUP(AC$278,dds!$2:$4,3,FALSE()),Extrato!$B:$B,'Cadastro e Hi"&amp;"stórico'!$A335)-SUMIFS(Extrato!$H:$H,Extrato!$F:$F,""&lt;=""&amp;HLOOKUP(AC$278,dds!$2:$4,3,FALSE()),Extrato!$G:$G,'Cadastro e Histórico'!$A335))*AC172)))"),0.0)</f>
        <v>0</v>
      </c>
      <c r="AD335" s="448">
        <f>IFERROR(__xludf.DUMMYFUNCTION("ARRAYFORMULA(IF(OR($A335="""",$A335=0),0,IF(TODAY()&gt;EOMONTH(AD$278,0),HLOOKUP(""Close"",GOOGLEFINANCE($A335,""price"",EOMONTH(AD$278,0)),2,FALSE()),(SUMIFS(Extrato!$C:$C,Extrato!$A:$A,""&lt;=""&amp;HLOOKUP(AD$278,dds!$2:$4,3,FALSE()),Extrato!$B:$B,'Cadastro e Hi"&amp;"stórico'!$A335)-SUMIFS(Extrato!$H:$H,Extrato!$F:$F,""&lt;=""&amp;HLOOKUP(AD$278,dds!$2:$4,3,FALSE()),Extrato!$G:$G,'Cadastro e Histórico'!$A335))*AD172)))"),0.0)</f>
        <v>0</v>
      </c>
      <c r="AE335" s="448">
        <f>IFERROR(__xludf.DUMMYFUNCTION("ARRAYFORMULA(IF(OR($A335="""",$A335=0),0,IF(TODAY()&gt;EOMONTH(AE$278,0),HLOOKUP(""Close"",GOOGLEFINANCE($A335,""price"",EOMONTH(AE$278,0)),2,FALSE()),(SUMIFS(Extrato!$C:$C,Extrato!$A:$A,""&lt;=""&amp;HLOOKUP(AE$278,dds!$2:$4,3,FALSE()),Extrato!$B:$B,'Cadastro e Hi"&amp;"stórico'!$A335)-SUMIFS(Extrato!$H:$H,Extrato!$F:$F,""&lt;=""&amp;HLOOKUP(AE$278,dds!$2:$4,3,FALSE()),Extrato!$G:$G,'Cadastro e Histórico'!$A335))*AE172)))"),0.0)</f>
        <v>0</v>
      </c>
      <c r="AF335" s="448">
        <f>IFERROR(__xludf.DUMMYFUNCTION("ARRAYFORMULA(IF(OR($A335="""",$A335=0),0,IF(TODAY()&gt;EOMONTH(AF$278,0),HLOOKUP(""Close"",GOOGLEFINANCE($A335,""price"",EOMONTH(AF$278,0)),2,FALSE()),(SUMIFS(Extrato!$C:$C,Extrato!$A:$A,""&lt;=""&amp;HLOOKUP(AF$278,dds!$2:$4,3,FALSE()),Extrato!$B:$B,'Cadastro e Hi"&amp;"stórico'!$A335)-SUMIFS(Extrato!$H:$H,Extrato!$F:$F,""&lt;=""&amp;HLOOKUP(AF$278,dds!$2:$4,3,FALSE()),Extrato!$G:$G,'Cadastro e Histórico'!$A335))*AF172)))"),0.0)</f>
        <v>0</v>
      </c>
      <c r="AG335" s="448">
        <f>IFERROR(__xludf.DUMMYFUNCTION("ARRAYFORMULA(IF(OR($A335="""",$A335=0),0,IF(TODAY()&gt;EOMONTH(AG$278,0),HLOOKUP(""Close"",GOOGLEFINANCE($A335,""price"",EOMONTH(AG$278,0)),2,FALSE()),(SUMIFS(Extrato!$C:$C,Extrato!$A:$A,""&lt;=""&amp;HLOOKUP(AG$278,dds!$2:$4,3,FALSE()),Extrato!$B:$B,'Cadastro e Hi"&amp;"stórico'!$A335)-SUMIFS(Extrato!$H:$H,Extrato!$F:$F,""&lt;=""&amp;HLOOKUP(AG$278,dds!$2:$4,3,FALSE()),Extrato!$G:$G,'Cadastro e Histórico'!$A335))*AG172)))"),0.0)</f>
        <v>0</v>
      </c>
      <c r="AH335" s="448">
        <f>IFERROR(__xludf.DUMMYFUNCTION("ARRAYFORMULA(IF(OR($A335="""",$A335=0),0,IF(TODAY()&gt;EOMONTH(AH$278,0),HLOOKUP(""Close"",GOOGLEFINANCE($A335,""price"",EOMONTH(AH$278,0)),2,FALSE()),(SUMIFS(Extrato!$C:$C,Extrato!$A:$A,""&lt;=""&amp;HLOOKUP(AH$278,dds!$2:$4,3,FALSE()),Extrato!$B:$B,'Cadastro e Hi"&amp;"stórico'!$A335)-SUMIFS(Extrato!$H:$H,Extrato!$F:$F,""&lt;=""&amp;HLOOKUP(AH$278,dds!$2:$4,3,FALSE()),Extrato!$G:$G,'Cadastro e Histórico'!$A335))*AH172)))"),0.0)</f>
        <v>0</v>
      </c>
      <c r="AI335" s="448">
        <f>IFERROR(__xludf.DUMMYFUNCTION("ARRAYFORMULA(IF(OR($A335="""",$A335=0),0,IF(TODAY()&gt;EOMONTH(AI$278,0),HLOOKUP(""Close"",GOOGLEFINANCE($A335,""price"",EOMONTH(AI$278,0)),2,FALSE()),(SUMIFS(Extrato!$C:$C,Extrato!$A:$A,""&lt;=""&amp;HLOOKUP(AI$278,dds!$2:$4,3,FALSE()),Extrato!$B:$B,'Cadastro e Hi"&amp;"stórico'!$A335)-SUMIFS(Extrato!$H:$H,Extrato!$F:$F,""&lt;=""&amp;HLOOKUP(AI$278,dds!$2:$4,3,FALSE()),Extrato!$G:$G,'Cadastro e Histórico'!$A335))*AI172)))"),0.0)</f>
        <v>0</v>
      </c>
      <c r="AJ335" s="448">
        <f>IFERROR(__xludf.DUMMYFUNCTION("ARRAYFORMULA(IF(OR($A335="""",$A335=0),0,IF(TODAY()&gt;EOMONTH(AJ$278,0),HLOOKUP(""Close"",GOOGLEFINANCE($A335,""price"",EOMONTH(AJ$278,0)),2,FALSE()),(SUMIFS(Extrato!$C:$C,Extrato!$A:$A,""&lt;=""&amp;HLOOKUP(AJ$278,dds!$2:$4,3,FALSE()),Extrato!$B:$B,'Cadastro e Hi"&amp;"stórico'!$A335)-SUMIFS(Extrato!$H:$H,Extrato!$F:$F,""&lt;=""&amp;HLOOKUP(AJ$278,dds!$2:$4,3,FALSE()),Extrato!$G:$G,'Cadastro e Histórico'!$A335))*AJ172)))"),0.0)</f>
        <v>0</v>
      </c>
      <c r="AK335" s="448">
        <f>IFERROR(__xludf.DUMMYFUNCTION("ARRAYFORMULA(IF(OR($A335="""",$A335=0),0,IF(TODAY()&gt;EOMONTH(AK$278,0),HLOOKUP(""Close"",GOOGLEFINANCE($A335,""price"",EOMONTH(AK$278,0)),2,FALSE()),(SUMIFS(Extrato!$C:$C,Extrato!$A:$A,""&lt;=""&amp;HLOOKUP(AK$278,dds!$2:$4,3,FALSE()),Extrato!$B:$B,'Cadastro e Hi"&amp;"stórico'!$A335)-SUMIFS(Extrato!$H:$H,Extrato!$F:$F,""&lt;=""&amp;HLOOKUP(AK$278,dds!$2:$4,3,FALSE()),Extrato!$G:$G,'Cadastro e Histórico'!$A335))*AK172)))"),0.0)</f>
        <v>0</v>
      </c>
      <c r="AL335" s="448">
        <f>IFERROR(__xludf.DUMMYFUNCTION("ARRAYFORMULA(IF(OR($A335="""",$A335=0),0,IF(TODAY()&gt;EOMONTH(AL$278,0),HLOOKUP(""Close"",GOOGLEFINANCE($A335,""price"",EOMONTH(AL$278,0)),2,FALSE()),(SUMIFS(Extrato!$C:$C,Extrato!$A:$A,""&lt;=""&amp;HLOOKUP(AL$278,dds!$2:$4,3,FALSE()),Extrato!$B:$B,'Cadastro e Hi"&amp;"stórico'!$A335)-SUMIFS(Extrato!$H:$H,Extrato!$F:$F,""&lt;=""&amp;HLOOKUP(AL$278,dds!$2:$4,3,FALSE()),Extrato!$G:$G,'Cadastro e Histórico'!$A335))*AL172)))"),0.0)</f>
        <v>0</v>
      </c>
      <c r="AM335" s="448">
        <f>IFERROR(__xludf.DUMMYFUNCTION("ARRAYFORMULA(IF(OR($A335="""",$A335=0),0,IF(TODAY()&gt;EOMONTH(AM$278,0),HLOOKUP(""Close"",GOOGLEFINANCE($A335,""price"",EOMONTH(AM$278,0)),2,FALSE()),(SUMIFS(Extrato!$C:$C,Extrato!$A:$A,""&lt;=""&amp;HLOOKUP(AM$278,dds!$2:$4,3,FALSE()),Extrato!$B:$B,'Cadastro e Hi"&amp;"stórico'!$A335)-SUMIFS(Extrato!$H:$H,Extrato!$F:$F,""&lt;=""&amp;HLOOKUP(AM$278,dds!$2:$4,3,FALSE()),Extrato!$G:$G,'Cadastro e Histórico'!$A335))*AM172)))"),0.0)</f>
        <v>0</v>
      </c>
      <c r="AN335" s="448">
        <f>IFERROR(__xludf.DUMMYFUNCTION("ARRAYFORMULA(IF(OR($A335="""",$A335=0),0,IF(TODAY()&gt;EOMONTH(AN$278,0),HLOOKUP(""Close"",GOOGLEFINANCE($A335,""price"",EOMONTH(AN$278,0)),2,FALSE()),(SUMIFS(Extrato!$C:$C,Extrato!$A:$A,""&lt;=""&amp;HLOOKUP(AN$278,dds!$2:$4,3,FALSE()),Extrato!$B:$B,'Cadastro e Hi"&amp;"stórico'!$A335)-SUMIFS(Extrato!$H:$H,Extrato!$F:$F,""&lt;=""&amp;HLOOKUP(AN$278,dds!$2:$4,3,FALSE()),Extrato!$G:$G,'Cadastro e Histórico'!$A335))*AN172)))"),0.0)</f>
        <v>0</v>
      </c>
      <c r="AO335" s="448">
        <f>IFERROR(__xludf.DUMMYFUNCTION("ARRAYFORMULA(IF(OR($A335="""",$A335=0),0,IF(TODAY()&gt;EOMONTH(AO$278,0),HLOOKUP(""Close"",GOOGLEFINANCE($A335,""price"",EOMONTH(AO$278,0)),2,FALSE()),(SUMIFS(Extrato!$C:$C,Extrato!$A:$A,""&lt;=""&amp;HLOOKUP(AO$278,dds!$2:$4,3,FALSE()),Extrato!$B:$B,'Cadastro e Hi"&amp;"stórico'!$A335)-SUMIFS(Extrato!$H:$H,Extrato!$F:$F,""&lt;=""&amp;HLOOKUP(AO$278,dds!$2:$4,3,FALSE()),Extrato!$G:$G,'Cadastro e Histórico'!$A335))*AO172)))"),0.0)</f>
        <v>0</v>
      </c>
      <c r="AP335" s="448">
        <f>IFERROR(__xludf.DUMMYFUNCTION("ARRAYFORMULA(IF(OR($A335="""",$A335=0),0,IF(TODAY()&gt;EOMONTH(AP$278,0),HLOOKUP(""Close"",GOOGLEFINANCE($A335,""price"",EOMONTH(AP$278,0)),2,FALSE()),(SUMIFS(Extrato!$C:$C,Extrato!$A:$A,""&lt;=""&amp;HLOOKUP(AP$278,dds!$2:$4,3,FALSE()),Extrato!$B:$B,'Cadastro e Hi"&amp;"stórico'!$A335)-SUMIFS(Extrato!$H:$H,Extrato!$F:$F,""&lt;=""&amp;HLOOKUP(AP$278,dds!$2:$4,3,FALSE()),Extrato!$G:$G,'Cadastro e Histórico'!$A335))*AP172)))"),0.0)</f>
        <v>0</v>
      </c>
      <c r="AQ335" s="448">
        <f>IFERROR(__xludf.DUMMYFUNCTION("ARRAYFORMULA(IF(OR($A335="""",$A335=0),0,IF(TODAY()&gt;EOMONTH(AQ$278,0),HLOOKUP(""Close"",GOOGLEFINANCE($A335,""price"",EOMONTH(AQ$278,0)),2,FALSE()),(SUMIFS(Extrato!$C:$C,Extrato!$A:$A,""&lt;=""&amp;HLOOKUP(AQ$278,dds!$2:$4,3,FALSE()),Extrato!$B:$B,'Cadastro e Hi"&amp;"stórico'!$A335)-SUMIFS(Extrato!$H:$H,Extrato!$F:$F,""&lt;=""&amp;HLOOKUP(AQ$278,dds!$2:$4,3,FALSE()),Extrato!$G:$G,'Cadastro e Histórico'!$A335))*AQ172)))"),0.0)</f>
        <v>0</v>
      </c>
      <c r="AR335" s="448">
        <f>IFERROR(__xludf.DUMMYFUNCTION("ARRAYFORMULA(IF(OR($A335="""",$A335=0),0,IF(TODAY()&gt;EOMONTH(AR$278,0),HLOOKUP(""Close"",GOOGLEFINANCE($A335,""price"",EOMONTH(AR$278,0)),2,FALSE()),(SUMIFS(Extrato!$C:$C,Extrato!$A:$A,""&lt;=""&amp;HLOOKUP(AR$278,dds!$2:$4,3,FALSE()),Extrato!$B:$B,'Cadastro e Hi"&amp;"stórico'!$A335)-SUMIFS(Extrato!$H:$H,Extrato!$F:$F,""&lt;=""&amp;HLOOKUP(AR$278,dds!$2:$4,3,FALSE()),Extrato!$G:$G,'Cadastro e Histórico'!$A335))*AR172)))"),0.0)</f>
        <v>0</v>
      </c>
      <c r="AS335" s="448">
        <f>IFERROR(__xludf.DUMMYFUNCTION("ARRAYFORMULA(IF(OR($A335="""",$A335=0),0,IF(TODAY()&gt;EOMONTH(AS$278,0),HLOOKUP(""Close"",GOOGLEFINANCE($A335,""price"",EOMONTH(AS$278,0)),2,FALSE()),(SUMIFS(Extrato!$C:$C,Extrato!$A:$A,""&lt;=""&amp;HLOOKUP(AS$278,dds!$2:$4,3,FALSE()),Extrato!$B:$B,'Cadastro e Hi"&amp;"stórico'!$A335)-SUMIFS(Extrato!$H:$H,Extrato!$F:$F,""&lt;=""&amp;HLOOKUP(AS$278,dds!$2:$4,3,FALSE()),Extrato!$G:$G,'Cadastro e Histórico'!$A335))*AS172)))"),0.0)</f>
        <v>0</v>
      </c>
      <c r="AT335" s="448">
        <f>IFERROR(__xludf.DUMMYFUNCTION("ARRAYFORMULA(IF(OR($A335="""",$A335=0),0,IF(TODAY()&gt;EOMONTH(AT$278,0),HLOOKUP(""Close"",GOOGLEFINANCE($A335,""price"",EOMONTH(AT$278,0)),2,FALSE()),(SUMIFS(Extrato!$C:$C,Extrato!$A:$A,""&lt;=""&amp;HLOOKUP(AT$278,dds!$2:$4,3,FALSE()),Extrato!$B:$B,'Cadastro e Hi"&amp;"stórico'!$A335)-SUMIFS(Extrato!$H:$H,Extrato!$F:$F,""&lt;=""&amp;HLOOKUP(AT$278,dds!$2:$4,3,FALSE()),Extrato!$G:$G,'Cadastro e Histórico'!$A335))*AT172)))"),0.0)</f>
        <v>0</v>
      </c>
      <c r="AU335" s="448">
        <f>IFERROR(__xludf.DUMMYFUNCTION("ARRAYFORMULA(IF(OR($A335="""",$A335=0),0,IF(TODAY()&gt;EOMONTH(AU$278,0),HLOOKUP(""Close"",GOOGLEFINANCE($A335,""price"",EOMONTH(AU$278,0)),2,FALSE()),(SUMIFS(Extrato!$C:$C,Extrato!$A:$A,""&lt;=""&amp;HLOOKUP(AU$278,dds!$2:$4,3,FALSE()),Extrato!$B:$B,'Cadastro e Hi"&amp;"stórico'!$A335)-SUMIFS(Extrato!$H:$H,Extrato!$F:$F,""&lt;=""&amp;HLOOKUP(AU$278,dds!$2:$4,3,FALSE()),Extrato!$G:$G,'Cadastro e Histórico'!$A335))*AU172)))"),0.0)</f>
        <v>0</v>
      </c>
      <c r="AV335" s="448">
        <f>IFERROR(__xludf.DUMMYFUNCTION("ARRAYFORMULA(IF(OR($A335="""",$A335=0),0,IF(TODAY()&gt;EOMONTH(AV$278,0),HLOOKUP(""Close"",GOOGLEFINANCE($A335,""price"",EOMONTH(AV$278,0)),2,FALSE()),(SUMIFS(Extrato!$C:$C,Extrato!$A:$A,""&lt;=""&amp;HLOOKUP(AV$278,dds!$2:$4,3,FALSE()),Extrato!$B:$B,'Cadastro e Hi"&amp;"stórico'!$A335)-SUMIFS(Extrato!$H:$H,Extrato!$F:$F,""&lt;=""&amp;HLOOKUP(AV$278,dds!$2:$4,3,FALSE()),Extrato!$G:$G,'Cadastro e Histórico'!$A335))*AV172)))"),0.0)</f>
        <v>0</v>
      </c>
      <c r="AW335" s="448">
        <f>IFERROR(__xludf.DUMMYFUNCTION("ARRAYFORMULA(IF(OR($A335="""",$A335=0),0,IF(TODAY()&gt;EOMONTH(AW$278,0),HLOOKUP(""Close"",GOOGLEFINANCE($A335,""price"",EOMONTH(AW$278,0)),2,FALSE()),(SUMIFS(Extrato!$C:$C,Extrato!$A:$A,""&lt;=""&amp;HLOOKUP(AW$278,dds!$2:$4,3,FALSE()),Extrato!$B:$B,'Cadastro e Hi"&amp;"stórico'!$A335)-SUMIFS(Extrato!$H:$H,Extrato!$F:$F,""&lt;=""&amp;HLOOKUP(AW$278,dds!$2:$4,3,FALSE()),Extrato!$G:$G,'Cadastro e Histórico'!$A335))*AW172)))"),0.0)</f>
        <v>0</v>
      </c>
      <c r="AX335" s="448">
        <f>IFERROR(__xludf.DUMMYFUNCTION("ARRAYFORMULA(IF(OR($A335="""",$A335=0),0,IF(TODAY()&gt;EOMONTH(AX$278,0),HLOOKUP(""Close"",GOOGLEFINANCE($A335,""price"",EOMONTH(AX$278,0)),2,FALSE()),(SUMIFS(Extrato!$C:$C,Extrato!$A:$A,""&lt;=""&amp;HLOOKUP(AX$278,dds!$2:$4,3,FALSE()),Extrato!$B:$B,'Cadastro e Hi"&amp;"stórico'!$A335)-SUMIFS(Extrato!$H:$H,Extrato!$F:$F,""&lt;=""&amp;HLOOKUP(AX$278,dds!$2:$4,3,FALSE()),Extrato!$G:$G,'Cadastro e Histórico'!$A335))*AX172)))"),0.0)</f>
        <v>0</v>
      </c>
      <c r="AY335" s="448">
        <f>IFERROR(__xludf.DUMMYFUNCTION("ARRAYFORMULA(IF(OR($A335="""",$A335=0),0,IF(TODAY()&gt;EOMONTH(AY$278,0),HLOOKUP(""Close"",GOOGLEFINANCE($A335,""price"",EOMONTH(AY$278,0)),2,FALSE()),(SUMIFS(Extrato!$C:$C,Extrato!$A:$A,""&lt;=""&amp;HLOOKUP(AY$278,dds!$2:$4,3,FALSE()),Extrato!$B:$B,'Cadastro e Hi"&amp;"stórico'!$A335)-SUMIFS(Extrato!$H:$H,Extrato!$F:$F,""&lt;=""&amp;HLOOKUP(AY$278,dds!$2:$4,3,FALSE()),Extrato!$G:$G,'Cadastro e Histórico'!$A335))*AY172)))"),0.0)</f>
        <v>0</v>
      </c>
      <c r="AZ335" s="448">
        <f>IFERROR(__xludf.DUMMYFUNCTION("ARRAYFORMULA(IF(OR($A335="""",$A335=0),0,IF(TODAY()&gt;EOMONTH(AZ$278,0),HLOOKUP(""Close"",GOOGLEFINANCE($A335,""price"",EOMONTH(AZ$278,0)),2,FALSE()),(SUMIFS(Extrato!$C:$C,Extrato!$A:$A,""&lt;=""&amp;HLOOKUP(AZ$278,dds!$2:$4,3,FALSE()),Extrato!$B:$B,'Cadastro e Hi"&amp;"stórico'!$A335)-SUMIFS(Extrato!$H:$H,Extrato!$F:$F,""&lt;=""&amp;HLOOKUP(AZ$278,dds!$2:$4,3,FALSE()),Extrato!$G:$G,'Cadastro e Histórico'!$A335))*AZ172)))"),0.0)</f>
        <v>0</v>
      </c>
      <c r="BA335" s="448">
        <f>IFERROR(__xludf.DUMMYFUNCTION("ARRAYFORMULA(IF(OR($A335="""",$A335=0),0,IF(TODAY()&gt;EOMONTH(BA$278,0),HLOOKUP(""Close"",GOOGLEFINANCE($A335,""price"",EOMONTH(BA$278,0)),2,FALSE()),(SUMIFS(Extrato!$C:$C,Extrato!$A:$A,""&lt;=""&amp;HLOOKUP(BA$278,dds!$2:$4,3,FALSE()),Extrato!$B:$B,'Cadastro e Hi"&amp;"stórico'!$A335)-SUMIFS(Extrato!$H:$H,Extrato!$F:$F,""&lt;=""&amp;HLOOKUP(BA$278,dds!$2:$4,3,FALSE()),Extrato!$G:$G,'Cadastro e Histórico'!$A335))*BA172)))"),0.0)</f>
        <v>0</v>
      </c>
      <c r="BB335" s="448">
        <f>IFERROR(__xludf.DUMMYFUNCTION("ARRAYFORMULA(IF(OR($A335="""",$A335=0),0,IF(TODAY()&gt;EOMONTH(BB$278,0),HLOOKUP(""Close"",GOOGLEFINANCE($A335,""price"",EOMONTH(BB$278,0)),2,FALSE()),(SUMIFS(Extrato!$C:$C,Extrato!$A:$A,""&lt;=""&amp;HLOOKUP(BB$278,dds!$2:$4,3,FALSE()),Extrato!$B:$B,'Cadastro e Hi"&amp;"stórico'!$A335)-SUMIFS(Extrato!$H:$H,Extrato!$F:$F,""&lt;=""&amp;HLOOKUP(BB$278,dds!$2:$4,3,FALSE()),Extrato!$G:$G,'Cadastro e Histórico'!$A335))*BB172)))"),0.0)</f>
        <v>0</v>
      </c>
      <c r="BC335" s="448">
        <f>IFERROR(__xludf.DUMMYFUNCTION("ARRAYFORMULA(IF(OR($A335="""",$A335=0),0,IF(TODAY()&gt;EOMONTH(BC$278,0),HLOOKUP(""Close"",GOOGLEFINANCE($A335,""price"",EOMONTH(BC$278,0)),2,FALSE()),(SUMIFS(Extrato!$C:$C,Extrato!$A:$A,""&lt;=""&amp;HLOOKUP(BC$278,dds!$2:$4,3,FALSE()),Extrato!$B:$B,'Cadastro e Hi"&amp;"stórico'!$A335)-SUMIFS(Extrato!$H:$H,Extrato!$F:$F,""&lt;=""&amp;HLOOKUP(BC$278,dds!$2:$4,3,FALSE()),Extrato!$G:$G,'Cadastro e Histórico'!$A335))*BC172)))"),0.0)</f>
        <v>0</v>
      </c>
      <c r="BD335" s="448">
        <f>IFERROR(__xludf.DUMMYFUNCTION("ARRAYFORMULA(IF(OR($A335="""",$A335=0),0,IF(TODAY()&gt;EOMONTH(BD$278,0),HLOOKUP(""Close"",GOOGLEFINANCE($A335,""price"",EOMONTH(BD$278,0)),2,FALSE()),(SUMIFS(Extrato!$C:$C,Extrato!$A:$A,""&lt;=""&amp;HLOOKUP(BD$278,dds!$2:$4,3,FALSE()),Extrato!$B:$B,'Cadastro e Hi"&amp;"stórico'!$A335)-SUMIFS(Extrato!$H:$H,Extrato!$F:$F,""&lt;=""&amp;HLOOKUP(BD$278,dds!$2:$4,3,FALSE()),Extrato!$G:$G,'Cadastro e Histórico'!$A335))*BD172)))"),0.0)</f>
        <v>0</v>
      </c>
      <c r="BE335" s="448">
        <f>IFERROR(__xludf.DUMMYFUNCTION("ARRAYFORMULA(IF(OR($A335="""",$A335=0),0,IF(TODAY()&gt;EOMONTH(BE$278,0),HLOOKUP(""Close"",GOOGLEFINANCE($A335,""price"",EOMONTH(BE$278,0)),2,FALSE()),(SUMIFS(Extrato!$C:$C,Extrato!$A:$A,""&lt;=""&amp;HLOOKUP(BE$278,dds!$2:$4,3,FALSE()),Extrato!$B:$B,'Cadastro e Hi"&amp;"stórico'!$A335)-SUMIFS(Extrato!$H:$H,Extrato!$F:$F,""&lt;=""&amp;HLOOKUP(BE$278,dds!$2:$4,3,FALSE()),Extrato!$G:$G,'Cadastro e Histórico'!$A335))*BE172)))"),0.0)</f>
        <v>0</v>
      </c>
      <c r="BF335" s="448">
        <f>IFERROR(__xludf.DUMMYFUNCTION("ARRAYFORMULA(IF(OR($A335="""",$A335=0),0,IF(TODAY()&gt;EOMONTH(BF$278,0),HLOOKUP(""Close"",GOOGLEFINANCE($A335,""price"",EOMONTH(BF$278,0)),2,FALSE()),(SUMIFS(Extrato!$C:$C,Extrato!$A:$A,""&lt;=""&amp;HLOOKUP(BF$278,dds!$2:$4,3,FALSE()),Extrato!$B:$B,'Cadastro e Hi"&amp;"stórico'!$A335)-SUMIFS(Extrato!$H:$H,Extrato!$F:$F,""&lt;=""&amp;HLOOKUP(BF$278,dds!$2:$4,3,FALSE()),Extrato!$G:$G,'Cadastro e Histórico'!$A335))*BF172)))"),0.0)</f>
        <v>0</v>
      </c>
      <c r="BG335" s="448">
        <f>IFERROR(__xludf.DUMMYFUNCTION("ARRAYFORMULA(IF(OR($A335="""",$A335=0),0,IF(TODAY()&gt;EOMONTH(BG$278,0),HLOOKUP(""Close"",GOOGLEFINANCE($A335,""price"",EOMONTH(BG$278,0)),2,FALSE()),(SUMIFS(Extrato!$C:$C,Extrato!$A:$A,""&lt;=""&amp;HLOOKUP(BG$278,dds!$2:$4,3,FALSE()),Extrato!$B:$B,'Cadastro e Hi"&amp;"stórico'!$A335)-SUMIFS(Extrato!$H:$H,Extrato!$F:$F,""&lt;=""&amp;HLOOKUP(BG$278,dds!$2:$4,3,FALSE()),Extrato!$G:$G,'Cadastro e Histórico'!$A335))*BG172)))"),0.0)</f>
        <v>0</v>
      </c>
      <c r="BH335" s="448">
        <f>IFERROR(__xludf.DUMMYFUNCTION("ARRAYFORMULA(IF(OR($A335="""",$A335=0),0,IF(TODAY()&gt;EOMONTH(BH$278,0),HLOOKUP(""Close"",GOOGLEFINANCE($A335,""price"",EOMONTH(BH$278,0)),2,FALSE()),(SUMIFS(Extrato!$C:$C,Extrato!$A:$A,""&lt;=""&amp;HLOOKUP(BH$278,dds!$2:$4,3,FALSE()),Extrato!$B:$B,'Cadastro e Hi"&amp;"stórico'!$A335)-SUMIFS(Extrato!$H:$H,Extrato!$F:$F,""&lt;=""&amp;HLOOKUP(BH$278,dds!$2:$4,3,FALSE()),Extrato!$G:$G,'Cadastro e Histórico'!$A335))*BH172)))"),0.0)</f>
        <v>0</v>
      </c>
      <c r="BI335" s="448">
        <f>IFERROR(__xludf.DUMMYFUNCTION("ARRAYFORMULA(IF(OR($A335="""",$A335=0),0,IF(TODAY()&gt;EOMONTH(BI$278,0),HLOOKUP(""Close"",GOOGLEFINANCE($A335,""price"",EOMONTH(BI$278,0)),2,FALSE()),(SUMIFS(Extrato!$C:$C,Extrato!$A:$A,""&lt;=""&amp;HLOOKUP(BI$278,dds!$2:$4,3,FALSE()),Extrato!$B:$B,'Cadastro e Hi"&amp;"stórico'!$A335)-SUMIFS(Extrato!$H:$H,Extrato!$F:$F,""&lt;=""&amp;HLOOKUP(BI$278,dds!$2:$4,3,FALSE()),Extrato!$G:$G,'Cadastro e Histórico'!$A335))*BI172)))"),0.0)</f>
        <v>0</v>
      </c>
      <c r="BJ335" s="448">
        <f>IFERROR(__xludf.DUMMYFUNCTION("ARRAYFORMULA(IF(OR($A335="""",$A335=0),0,IF(TODAY()&gt;EOMONTH(BJ$278,0),HLOOKUP(""Close"",GOOGLEFINANCE($A335,""price"",EOMONTH(BJ$278,0)),2,FALSE()),(SUMIFS(Extrato!$C:$C,Extrato!$A:$A,""&lt;=""&amp;HLOOKUP(BJ$278,dds!$2:$4,3,FALSE()),Extrato!$B:$B,'Cadastro e Hi"&amp;"stórico'!$A335)-SUMIFS(Extrato!$H:$H,Extrato!$F:$F,""&lt;=""&amp;HLOOKUP(BJ$278,dds!$2:$4,3,FALSE()),Extrato!$G:$G,'Cadastro e Histórico'!$A335))*BJ172)))"),0.0)</f>
        <v>0</v>
      </c>
      <c r="BK335" s="448">
        <f>IFERROR(__xludf.DUMMYFUNCTION("ARRAYFORMULA(IF(OR($A335="""",$A335=0),0,IF(TODAY()&gt;EOMONTH(BK$278,0),HLOOKUP(""Close"",GOOGLEFINANCE($A335,""price"",EOMONTH(BK$278,0)),2,FALSE()),(SUMIFS(Extrato!$C:$C,Extrato!$A:$A,""&lt;=""&amp;HLOOKUP(BK$278,dds!$2:$4,3,FALSE()),Extrato!$B:$B,'Cadastro e Hi"&amp;"stórico'!$A335)-SUMIFS(Extrato!$H:$H,Extrato!$F:$F,""&lt;=""&amp;HLOOKUP(BK$278,dds!$2:$4,3,FALSE()),Extrato!$G:$G,'Cadastro e Histórico'!$A335))*BK172)))"),0.0)</f>
        <v>0</v>
      </c>
      <c r="BL335" s="448">
        <f>IFERROR(__xludf.DUMMYFUNCTION("ARRAYFORMULA(IF(OR($A335="""",$A335=0),0,IF(TODAY()&gt;EOMONTH(BL$278,0),HLOOKUP(""Close"",GOOGLEFINANCE($A335,""price"",EOMONTH(BL$278,0)),2,FALSE()),(SUMIFS(Extrato!$C:$C,Extrato!$A:$A,""&lt;=""&amp;HLOOKUP(BL$278,dds!$2:$4,3,FALSE()),Extrato!$B:$B,'Cadastro e Hi"&amp;"stórico'!$A335)-SUMIFS(Extrato!$H:$H,Extrato!$F:$F,""&lt;=""&amp;HLOOKUP(BL$278,dds!$2:$4,3,FALSE()),Extrato!$G:$G,'Cadastro e Histórico'!$A335))*BL172)))"),0.0)</f>
        <v>0</v>
      </c>
    </row>
    <row r="336" ht="14.25" customHeight="1">
      <c r="A336" s="450"/>
      <c r="B336" s="450"/>
      <c r="C336" s="440" t="str">
        <f t="shared" si="5"/>
        <v/>
      </c>
      <c r="D336" s="450"/>
      <c r="E336" s="448">
        <f>IFERROR(__xludf.DUMMYFUNCTION("ARRAYFORMULA(IF(OR($A336="""",$A336=0),0,IF(TODAY()&gt;EOMONTH(E$278,0),HLOOKUP(""Close"",GOOGLEFINANCE($A336,""price"",EOMONTH(E$278,0)),2,FALSE()),(SUMIFS(Extrato!$C:$C,Extrato!$A:$A,""&lt;=""&amp;HLOOKUP(E$278,dds!$2:$4,3,FALSE()),Extrato!$B:$B,'Cadastro e Histó"&amp;"rico'!$A336)-SUMIFS(Extrato!$H:$H,Extrato!$F:$F,""&lt;=""&amp;HLOOKUP(E$278,dds!$2:$4,3,FALSE()),Extrato!$G:$G,'Cadastro e Histórico'!$A336))*E173)))"),0.0)</f>
        <v>0</v>
      </c>
      <c r="F336" s="448">
        <f>IFERROR(__xludf.DUMMYFUNCTION("ARRAYFORMULA(IF(OR($A336="""",$A336=0),0,IF(TODAY()&gt;EOMONTH(F$278,0),HLOOKUP(""Close"",GOOGLEFINANCE($A336,""price"",EOMONTH(F$278,0)),2,FALSE()),(SUMIFS(Extrato!$C:$C,Extrato!$A:$A,""&lt;=""&amp;HLOOKUP(F$278,dds!$2:$4,3,FALSE()),Extrato!$B:$B,'Cadastro e Histó"&amp;"rico'!$A336)-SUMIFS(Extrato!$H:$H,Extrato!$F:$F,""&lt;=""&amp;HLOOKUP(F$278,dds!$2:$4,3,FALSE()),Extrato!$G:$G,'Cadastro e Histórico'!$A336))*F173)))"),0.0)</f>
        <v>0</v>
      </c>
      <c r="G336" s="448">
        <f>IFERROR(__xludf.DUMMYFUNCTION("ARRAYFORMULA(IF(OR($A336="""",$A336=0),0,IF(TODAY()&gt;EOMONTH(G$278,0),HLOOKUP(""Close"",GOOGLEFINANCE($A336,""price"",EOMONTH(G$278,0)),2,FALSE()),(SUMIFS(Extrato!$C:$C,Extrato!$A:$A,""&lt;=""&amp;HLOOKUP(G$278,dds!$2:$4,3,FALSE()),Extrato!$B:$B,'Cadastro e Histó"&amp;"rico'!$A336)-SUMIFS(Extrato!$H:$H,Extrato!$F:$F,""&lt;=""&amp;HLOOKUP(G$278,dds!$2:$4,3,FALSE()),Extrato!$G:$G,'Cadastro e Histórico'!$A336))*G173)))"),0.0)</f>
        <v>0</v>
      </c>
      <c r="H336" s="448">
        <f>IFERROR(__xludf.DUMMYFUNCTION("ARRAYFORMULA(IF(OR($A336="""",$A336=0),0,IF(TODAY()&gt;EOMONTH(H$278,0),HLOOKUP(""Close"",GOOGLEFINANCE($A336,""price"",EOMONTH(H$278,0)),2,FALSE()),(SUMIFS(Extrato!$C:$C,Extrato!$A:$A,""&lt;=""&amp;HLOOKUP(H$278,dds!$2:$4,3,FALSE()),Extrato!$B:$B,'Cadastro e Histó"&amp;"rico'!$A336)-SUMIFS(Extrato!$H:$H,Extrato!$F:$F,""&lt;=""&amp;HLOOKUP(H$278,dds!$2:$4,3,FALSE()),Extrato!$G:$G,'Cadastro e Histórico'!$A336))*H173)))"),0.0)</f>
        <v>0</v>
      </c>
      <c r="I336" s="448">
        <f>IFERROR(__xludf.DUMMYFUNCTION("ARRAYFORMULA(IF(OR($A336="""",$A336=0),0,IF(TODAY()&gt;EOMONTH(I$278,0),HLOOKUP(""Close"",GOOGLEFINANCE($A336,""price"",EOMONTH(I$278,0)),2,FALSE()),(SUMIFS(Extrato!$C:$C,Extrato!$A:$A,""&lt;=""&amp;HLOOKUP(I$278,dds!$2:$4,3,FALSE()),Extrato!$B:$B,'Cadastro e Histó"&amp;"rico'!$A336)-SUMIFS(Extrato!$H:$H,Extrato!$F:$F,""&lt;=""&amp;HLOOKUP(I$278,dds!$2:$4,3,FALSE()),Extrato!$G:$G,'Cadastro e Histórico'!$A336))*I173)))"),0.0)</f>
        <v>0</v>
      </c>
      <c r="J336" s="448">
        <f>IFERROR(__xludf.DUMMYFUNCTION("ARRAYFORMULA(IF(OR($A336="""",$A336=0),0,IF(TODAY()&gt;EOMONTH(J$278,0),HLOOKUP(""Close"",GOOGLEFINANCE($A336,""price"",EOMONTH(J$278,0)),2,FALSE()),(SUMIFS(Extrato!$C:$C,Extrato!$A:$A,""&lt;=""&amp;HLOOKUP(J$278,dds!$2:$4,3,FALSE()),Extrato!$B:$B,'Cadastro e Histó"&amp;"rico'!$A336)-SUMIFS(Extrato!$H:$H,Extrato!$F:$F,""&lt;=""&amp;HLOOKUP(J$278,dds!$2:$4,3,FALSE()),Extrato!$G:$G,'Cadastro e Histórico'!$A336))*J173)))"),0.0)</f>
        <v>0</v>
      </c>
      <c r="K336" s="448">
        <f>IFERROR(__xludf.DUMMYFUNCTION("ARRAYFORMULA(IF(OR($A336="""",$A336=0),0,IF(TODAY()&gt;EOMONTH(K$278,0),HLOOKUP(""Close"",GOOGLEFINANCE($A336,""price"",EOMONTH(K$278,0)),2,FALSE()),(SUMIFS(Extrato!$C:$C,Extrato!$A:$A,""&lt;=""&amp;HLOOKUP(K$278,dds!$2:$4,3,FALSE()),Extrato!$B:$B,'Cadastro e Histó"&amp;"rico'!$A336)-SUMIFS(Extrato!$H:$H,Extrato!$F:$F,""&lt;=""&amp;HLOOKUP(K$278,dds!$2:$4,3,FALSE()),Extrato!$G:$G,'Cadastro e Histórico'!$A336))*K173)))"),0.0)</f>
        <v>0</v>
      </c>
      <c r="L336" s="448">
        <f>IFERROR(__xludf.DUMMYFUNCTION("ARRAYFORMULA(IF(OR($A336="""",$A336=0),0,IF(TODAY()&gt;EOMONTH(L$278,0),HLOOKUP(""Close"",GOOGLEFINANCE($A336,""price"",EOMONTH(L$278,0)),2,FALSE()),(SUMIFS(Extrato!$C:$C,Extrato!$A:$A,""&lt;=""&amp;HLOOKUP(L$278,dds!$2:$4,3,FALSE()),Extrato!$B:$B,'Cadastro e Histó"&amp;"rico'!$A336)-SUMIFS(Extrato!$H:$H,Extrato!$F:$F,""&lt;=""&amp;HLOOKUP(L$278,dds!$2:$4,3,FALSE()),Extrato!$G:$G,'Cadastro e Histórico'!$A336))*L173)))"),0.0)</f>
        <v>0</v>
      </c>
      <c r="M336" s="448">
        <f>IFERROR(__xludf.DUMMYFUNCTION("ARRAYFORMULA(IF(OR($A336="""",$A336=0),0,IF(TODAY()&gt;EOMONTH(M$278,0),HLOOKUP(""Close"",GOOGLEFINANCE($A336,""price"",EOMONTH(M$278,0)),2,FALSE()),(SUMIFS(Extrato!$C:$C,Extrato!$A:$A,""&lt;=""&amp;HLOOKUP(M$278,dds!$2:$4,3,FALSE()),Extrato!$B:$B,'Cadastro e Histó"&amp;"rico'!$A336)-SUMIFS(Extrato!$H:$H,Extrato!$F:$F,""&lt;=""&amp;HLOOKUP(M$278,dds!$2:$4,3,FALSE()),Extrato!$G:$G,'Cadastro e Histórico'!$A336))*M173)))"),0.0)</f>
        <v>0</v>
      </c>
      <c r="N336" s="448">
        <f>IFERROR(__xludf.DUMMYFUNCTION("ARRAYFORMULA(IF(OR($A336="""",$A336=0),0,IF(TODAY()&gt;EOMONTH(N$278,0),HLOOKUP(""Close"",GOOGLEFINANCE($A336,""price"",EOMONTH(N$278,0)),2,FALSE()),(SUMIFS(Extrato!$C:$C,Extrato!$A:$A,""&lt;=""&amp;HLOOKUP(N$278,dds!$2:$4,3,FALSE()),Extrato!$B:$B,'Cadastro e Histó"&amp;"rico'!$A336)-SUMIFS(Extrato!$H:$H,Extrato!$F:$F,""&lt;=""&amp;HLOOKUP(N$278,dds!$2:$4,3,FALSE()),Extrato!$G:$G,'Cadastro e Histórico'!$A336))*N173)))"),0.0)</f>
        <v>0</v>
      </c>
      <c r="O336" s="448">
        <f>IFERROR(__xludf.DUMMYFUNCTION("ARRAYFORMULA(IF(OR($A336="""",$A336=0),0,IF(TODAY()&gt;EOMONTH(O$278,0),HLOOKUP(""Close"",GOOGLEFINANCE($A336,""price"",EOMONTH(O$278,0)),2,FALSE()),(SUMIFS(Extrato!$C:$C,Extrato!$A:$A,""&lt;=""&amp;HLOOKUP(O$278,dds!$2:$4,3,FALSE()),Extrato!$B:$B,'Cadastro e Histó"&amp;"rico'!$A336)-SUMIFS(Extrato!$H:$H,Extrato!$F:$F,""&lt;=""&amp;HLOOKUP(O$278,dds!$2:$4,3,FALSE()),Extrato!$G:$G,'Cadastro e Histórico'!$A336))*O173)))"),0.0)</f>
        <v>0</v>
      </c>
      <c r="P336" s="448">
        <f>IFERROR(__xludf.DUMMYFUNCTION("ARRAYFORMULA(IF(OR($A336="""",$A336=0),0,IF(TODAY()&gt;EOMONTH(P$278,0),HLOOKUP(""Close"",GOOGLEFINANCE($A336,""price"",EOMONTH(P$278,0)),2,FALSE()),(SUMIFS(Extrato!$C:$C,Extrato!$A:$A,""&lt;=""&amp;HLOOKUP(P$278,dds!$2:$4,3,FALSE()),Extrato!$B:$B,'Cadastro e Histó"&amp;"rico'!$A336)-SUMIFS(Extrato!$H:$H,Extrato!$F:$F,""&lt;=""&amp;HLOOKUP(P$278,dds!$2:$4,3,FALSE()),Extrato!$G:$G,'Cadastro e Histórico'!$A336))*P173)))"),0.0)</f>
        <v>0</v>
      </c>
      <c r="Q336" s="448">
        <f>IFERROR(__xludf.DUMMYFUNCTION("ARRAYFORMULA(IF(OR($A336="""",$A336=0),0,IF(TODAY()&gt;EOMONTH(Q$278,0),HLOOKUP(""Close"",GOOGLEFINANCE($A336,""price"",EOMONTH(Q$278,0)),2,FALSE()),(SUMIFS(Extrato!$C:$C,Extrato!$A:$A,""&lt;=""&amp;HLOOKUP(Q$278,dds!$2:$4,3,FALSE()),Extrato!$B:$B,'Cadastro e Histó"&amp;"rico'!$A336)-SUMIFS(Extrato!$H:$H,Extrato!$F:$F,""&lt;=""&amp;HLOOKUP(Q$278,dds!$2:$4,3,FALSE()),Extrato!$G:$G,'Cadastro e Histórico'!$A336))*Q173)))"),0.0)</f>
        <v>0</v>
      </c>
      <c r="R336" s="448">
        <f>IFERROR(__xludf.DUMMYFUNCTION("ARRAYFORMULA(IF(OR($A336="""",$A336=0),0,IF(TODAY()&gt;EOMONTH(R$278,0),HLOOKUP(""Close"",GOOGLEFINANCE($A336,""price"",EOMONTH(R$278,0)),2,FALSE()),(SUMIFS(Extrato!$C:$C,Extrato!$A:$A,""&lt;=""&amp;HLOOKUP(R$278,dds!$2:$4,3,FALSE()),Extrato!$B:$B,'Cadastro e Histó"&amp;"rico'!$A336)-SUMIFS(Extrato!$H:$H,Extrato!$F:$F,""&lt;=""&amp;HLOOKUP(R$278,dds!$2:$4,3,FALSE()),Extrato!$G:$G,'Cadastro e Histórico'!$A336))*R173)))"),0.0)</f>
        <v>0</v>
      </c>
      <c r="S336" s="448">
        <f>IFERROR(__xludf.DUMMYFUNCTION("ARRAYFORMULA(IF(OR($A336="""",$A336=0),0,IF(TODAY()&gt;EOMONTH(S$278,0),HLOOKUP(""Close"",GOOGLEFINANCE($A336,""price"",EOMONTH(S$278,0)),2,FALSE()),(SUMIFS(Extrato!$C:$C,Extrato!$A:$A,""&lt;=""&amp;HLOOKUP(S$278,dds!$2:$4,3,FALSE()),Extrato!$B:$B,'Cadastro e Histó"&amp;"rico'!$A336)-SUMIFS(Extrato!$H:$H,Extrato!$F:$F,""&lt;=""&amp;HLOOKUP(S$278,dds!$2:$4,3,FALSE()),Extrato!$G:$G,'Cadastro e Histórico'!$A336))*S173)))"),0.0)</f>
        <v>0</v>
      </c>
      <c r="T336" s="448">
        <f>IFERROR(__xludf.DUMMYFUNCTION("ARRAYFORMULA(IF(OR($A336="""",$A336=0),0,IF(TODAY()&gt;EOMONTH(T$278,0),HLOOKUP(""Close"",GOOGLEFINANCE($A336,""price"",EOMONTH(T$278,0)),2,FALSE()),(SUMIFS(Extrato!$C:$C,Extrato!$A:$A,""&lt;=""&amp;HLOOKUP(T$278,dds!$2:$4,3,FALSE()),Extrato!$B:$B,'Cadastro e Histó"&amp;"rico'!$A336)-SUMIFS(Extrato!$H:$H,Extrato!$F:$F,""&lt;=""&amp;HLOOKUP(T$278,dds!$2:$4,3,FALSE()),Extrato!$G:$G,'Cadastro e Histórico'!$A336))*T173)))"),0.0)</f>
        <v>0</v>
      </c>
      <c r="U336" s="448">
        <f>IFERROR(__xludf.DUMMYFUNCTION("ARRAYFORMULA(IF(OR($A336="""",$A336=0),0,IF(TODAY()&gt;EOMONTH(U$278,0),HLOOKUP(""Close"",GOOGLEFINANCE($A336,""price"",EOMONTH(U$278,0)),2,FALSE()),(SUMIFS(Extrato!$C:$C,Extrato!$A:$A,""&lt;=""&amp;HLOOKUP(U$278,dds!$2:$4,3,FALSE()),Extrato!$B:$B,'Cadastro e Histó"&amp;"rico'!$A336)-SUMIFS(Extrato!$H:$H,Extrato!$F:$F,""&lt;=""&amp;HLOOKUP(U$278,dds!$2:$4,3,FALSE()),Extrato!$G:$G,'Cadastro e Histórico'!$A336))*U173)))"),0.0)</f>
        <v>0</v>
      </c>
      <c r="V336" s="448">
        <f>IFERROR(__xludf.DUMMYFUNCTION("ARRAYFORMULA(IF(OR($A336="""",$A336=0),0,IF(TODAY()&gt;EOMONTH(V$278,0),HLOOKUP(""Close"",GOOGLEFINANCE($A336,""price"",EOMONTH(V$278,0)),2,FALSE()),(SUMIFS(Extrato!$C:$C,Extrato!$A:$A,""&lt;=""&amp;HLOOKUP(V$278,dds!$2:$4,3,FALSE()),Extrato!$B:$B,'Cadastro e Histó"&amp;"rico'!$A336)-SUMIFS(Extrato!$H:$H,Extrato!$F:$F,""&lt;=""&amp;HLOOKUP(V$278,dds!$2:$4,3,FALSE()),Extrato!$G:$G,'Cadastro e Histórico'!$A336))*V173)))"),0.0)</f>
        <v>0</v>
      </c>
      <c r="W336" s="448">
        <f>IFERROR(__xludf.DUMMYFUNCTION("ARRAYFORMULA(IF(OR($A336="""",$A336=0),0,IF(TODAY()&gt;EOMONTH(W$278,0),HLOOKUP(""Close"",GOOGLEFINANCE($A336,""price"",EOMONTH(W$278,0)),2,FALSE()),(SUMIFS(Extrato!$C:$C,Extrato!$A:$A,""&lt;=""&amp;HLOOKUP(W$278,dds!$2:$4,3,FALSE()),Extrato!$B:$B,'Cadastro e Histó"&amp;"rico'!$A336)-SUMIFS(Extrato!$H:$H,Extrato!$F:$F,""&lt;=""&amp;HLOOKUP(W$278,dds!$2:$4,3,FALSE()),Extrato!$G:$G,'Cadastro e Histórico'!$A336))*W173)))"),0.0)</f>
        <v>0</v>
      </c>
      <c r="X336" s="448">
        <f>IFERROR(__xludf.DUMMYFUNCTION("ARRAYFORMULA(IF(OR($A336="""",$A336=0),0,IF(TODAY()&gt;EOMONTH(X$278,0),HLOOKUP(""Close"",GOOGLEFINANCE($A336,""price"",EOMONTH(X$278,0)),2,FALSE()),(SUMIFS(Extrato!$C:$C,Extrato!$A:$A,""&lt;=""&amp;HLOOKUP(X$278,dds!$2:$4,3,FALSE()),Extrato!$B:$B,'Cadastro e Histó"&amp;"rico'!$A336)-SUMIFS(Extrato!$H:$H,Extrato!$F:$F,""&lt;=""&amp;HLOOKUP(X$278,dds!$2:$4,3,FALSE()),Extrato!$G:$G,'Cadastro e Histórico'!$A336))*X173)))"),0.0)</f>
        <v>0</v>
      </c>
      <c r="Y336" s="448">
        <f>IFERROR(__xludf.DUMMYFUNCTION("ARRAYFORMULA(IF(OR($A336="""",$A336=0),0,IF(TODAY()&gt;EOMONTH(Y$278,0),HLOOKUP(""Close"",GOOGLEFINANCE($A336,""price"",EOMONTH(Y$278,0)),2,FALSE()),(SUMIFS(Extrato!$C:$C,Extrato!$A:$A,""&lt;=""&amp;HLOOKUP(Y$278,dds!$2:$4,3,FALSE()),Extrato!$B:$B,'Cadastro e Histó"&amp;"rico'!$A336)-SUMIFS(Extrato!$H:$H,Extrato!$F:$F,""&lt;=""&amp;HLOOKUP(Y$278,dds!$2:$4,3,FALSE()),Extrato!$G:$G,'Cadastro e Histórico'!$A336))*Y173)))"),0.0)</f>
        <v>0</v>
      </c>
      <c r="Z336" s="448">
        <f>IFERROR(__xludf.DUMMYFUNCTION("ARRAYFORMULA(IF(OR($A336="""",$A336=0),0,IF(TODAY()&gt;EOMONTH(Z$278,0),HLOOKUP(""Close"",GOOGLEFINANCE($A336,""price"",EOMONTH(Z$278,0)),2,FALSE()),(SUMIFS(Extrato!$C:$C,Extrato!$A:$A,""&lt;=""&amp;HLOOKUP(Z$278,dds!$2:$4,3,FALSE()),Extrato!$B:$B,'Cadastro e Histó"&amp;"rico'!$A336)-SUMIFS(Extrato!$H:$H,Extrato!$F:$F,""&lt;=""&amp;HLOOKUP(Z$278,dds!$2:$4,3,FALSE()),Extrato!$G:$G,'Cadastro e Histórico'!$A336))*Z173)))"),0.0)</f>
        <v>0</v>
      </c>
      <c r="AA336" s="448">
        <f>IFERROR(__xludf.DUMMYFUNCTION("ARRAYFORMULA(IF(OR($A336="""",$A336=0),0,IF(TODAY()&gt;EOMONTH(AA$278,0),HLOOKUP(""Close"",GOOGLEFINANCE($A336,""price"",EOMONTH(AA$278,0)),2,FALSE()),(SUMIFS(Extrato!$C:$C,Extrato!$A:$A,""&lt;=""&amp;HLOOKUP(AA$278,dds!$2:$4,3,FALSE()),Extrato!$B:$B,'Cadastro e Hi"&amp;"stórico'!$A336)-SUMIFS(Extrato!$H:$H,Extrato!$F:$F,""&lt;=""&amp;HLOOKUP(AA$278,dds!$2:$4,3,FALSE()),Extrato!$G:$G,'Cadastro e Histórico'!$A336))*AA173)))"),0.0)</f>
        <v>0</v>
      </c>
      <c r="AB336" s="448">
        <f>IFERROR(__xludf.DUMMYFUNCTION("ARRAYFORMULA(IF(OR($A336="""",$A336=0),0,IF(TODAY()&gt;EOMONTH(AB$278,0),HLOOKUP(""Close"",GOOGLEFINANCE($A336,""price"",EOMONTH(AB$278,0)),2,FALSE()),(SUMIFS(Extrato!$C:$C,Extrato!$A:$A,""&lt;=""&amp;HLOOKUP(AB$278,dds!$2:$4,3,FALSE()),Extrato!$B:$B,'Cadastro e Hi"&amp;"stórico'!$A336)-SUMIFS(Extrato!$H:$H,Extrato!$F:$F,""&lt;=""&amp;HLOOKUP(AB$278,dds!$2:$4,3,FALSE()),Extrato!$G:$G,'Cadastro e Histórico'!$A336))*AB173)))"),0.0)</f>
        <v>0</v>
      </c>
      <c r="AC336" s="448">
        <f>IFERROR(__xludf.DUMMYFUNCTION("ARRAYFORMULA(IF(OR($A336="""",$A336=0),0,IF(TODAY()&gt;EOMONTH(AC$278,0),HLOOKUP(""Close"",GOOGLEFINANCE($A336,""price"",EOMONTH(AC$278,0)),2,FALSE()),(SUMIFS(Extrato!$C:$C,Extrato!$A:$A,""&lt;=""&amp;HLOOKUP(AC$278,dds!$2:$4,3,FALSE()),Extrato!$B:$B,'Cadastro e Hi"&amp;"stórico'!$A336)-SUMIFS(Extrato!$H:$H,Extrato!$F:$F,""&lt;=""&amp;HLOOKUP(AC$278,dds!$2:$4,3,FALSE()),Extrato!$G:$G,'Cadastro e Histórico'!$A336))*AC173)))"),0.0)</f>
        <v>0</v>
      </c>
      <c r="AD336" s="448">
        <f>IFERROR(__xludf.DUMMYFUNCTION("ARRAYFORMULA(IF(OR($A336="""",$A336=0),0,IF(TODAY()&gt;EOMONTH(AD$278,0),HLOOKUP(""Close"",GOOGLEFINANCE($A336,""price"",EOMONTH(AD$278,0)),2,FALSE()),(SUMIFS(Extrato!$C:$C,Extrato!$A:$A,""&lt;=""&amp;HLOOKUP(AD$278,dds!$2:$4,3,FALSE()),Extrato!$B:$B,'Cadastro e Hi"&amp;"stórico'!$A336)-SUMIFS(Extrato!$H:$H,Extrato!$F:$F,""&lt;=""&amp;HLOOKUP(AD$278,dds!$2:$4,3,FALSE()),Extrato!$G:$G,'Cadastro e Histórico'!$A336))*AD173)))"),0.0)</f>
        <v>0</v>
      </c>
      <c r="AE336" s="448">
        <f>IFERROR(__xludf.DUMMYFUNCTION("ARRAYFORMULA(IF(OR($A336="""",$A336=0),0,IF(TODAY()&gt;EOMONTH(AE$278,0),HLOOKUP(""Close"",GOOGLEFINANCE($A336,""price"",EOMONTH(AE$278,0)),2,FALSE()),(SUMIFS(Extrato!$C:$C,Extrato!$A:$A,""&lt;=""&amp;HLOOKUP(AE$278,dds!$2:$4,3,FALSE()),Extrato!$B:$B,'Cadastro e Hi"&amp;"stórico'!$A336)-SUMIFS(Extrato!$H:$H,Extrato!$F:$F,""&lt;=""&amp;HLOOKUP(AE$278,dds!$2:$4,3,FALSE()),Extrato!$G:$G,'Cadastro e Histórico'!$A336))*AE173)))"),0.0)</f>
        <v>0</v>
      </c>
      <c r="AF336" s="448">
        <f>IFERROR(__xludf.DUMMYFUNCTION("ARRAYFORMULA(IF(OR($A336="""",$A336=0),0,IF(TODAY()&gt;EOMONTH(AF$278,0),HLOOKUP(""Close"",GOOGLEFINANCE($A336,""price"",EOMONTH(AF$278,0)),2,FALSE()),(SUMIFS(Extrato!$C:$C,Extrato!$A:$A,""&lt;=""&amp;HLOOKUP(AF$278,dds!$2:$4,3,FALSE()),Extrato!$B:$B,'Cadastro e Hi"&amp;"stórico'!$A336)-SUMIFS(Extrato!$H:$H,Extrato!$F:$F,""&lt;=""&amp;HLOOKUP(AF$278,dds!$2:$4,3,FALSE()),Extrato!$G:$G,'Cadastro e Histórico'!$A336))*AF173)))"),0.0)</f>
        <v>0</v>
      </c>
      <c r="AG336" s="448">
        <f>IFERROR(__xludf.DUMMYFUNCTION("ARRAYFORMULA(IF(OR($A336="""",$A336=0),0,IF(TODAY()&gt;EOMONTH(AG$278,0),HLOOKUP(""Close"",GOOGLEFINANCE($A336,""price"",EOMONTH(AG$278,0)),2,FALSE()),(SUMIFS(Extrato!$C:$C,Extrato!$A:$A,""&lt;=""&amp;HLOOKUP(AG$278,dds!$2:$4,3,FALSE()),Extrato!$B:$B,'Cadastro e Hi"&amp;"stórico'!$A336)-SUMIFS(Extrato!$H:$H,Extrato!$F:$F,""&lt;=""&amp;HLOOKUP(AG$278,dds!$2:$4,3,FALSE()),Extrato!$G:$G,'Cadastro e Histórico'!$A336))*AG173)))"),0.0)</f>
        <v>0</v>
      </c>
      <c r="AH336" s="448">
        <f>IFERROR(__xludf.DUMMYFUNCTION("ARRAYFORMULA(IF(OR($A336="""",$A336=0),0,IF(TODAY()&gt;EOMONTH(AH$278,0),HLOOKUP(""Close"",GOOGLEFINANCE($A336,""price"",EOMONTH(AH$278,0)),2,FALSE()),(SUMIFS(Extrato!$C:$C,Extrato!$A:$A,""&lt;=""&amp;HLOOKUP(AH$278,dds!$2:$4,3,FALSE()),Extrato!$B:$B,'Cadastro e Hi"&amp;"stórico'!$A336)-SUMIFS(Extrato!$H:$H,Extrato!$F:$F,""&lt;=""&amp;HLOOKUP(AH$278,dds!$2:$4,3,FALSE()),Extrato!$G:$G,'Cadastro e Histórico'!$A336))*AH173)))"),0.0)</f>
        <v>0</v>
      </c>
      <c r="AI336" s="448">
        <f>IFERROR(__xludf.DUMMYFUNCTION("ARRAYFORMULA(IF(OR($A336="""",$A336=0),0,IF(TODAY()&gt;EOMONTH(AI$278,0),HLOOKUP(""Close"",GOOGLEFINANCE($A336,""price"",EOMONTH(AI$278,0)),2,FALSE()),(SUMIFS(Extrato!$C:$C,Extrato!$A:$A,""&lt;=""&amp;HLOOKUP(AI$278,dds!$2:$4,3,FALSE()),Extrato!$B:$B,'Cadastro e Hi"&amp;"stórico'!$A336)-SUMIFS(Extrato!$H:$H,Extrato!$F:$F,""&lt;=""&amp;HLOOKUP(AI$278,dds!$2:$4,3,FALSE()),Extrato!$G:$G,'Cadastro e Histórico'!$A336))*AI173)))"),0.0)</f>
        <v>0</v>
      </c>
      <c r="AJ336" s="448">
        <f>IFERROR(__xludf.DUMMYFUNCTION("ARRAYFORMULA(IF(OR($A336="""",$A336=0),0,IF(TODAY()&gt;EOMONTH(AJ$278,0),HLOOKUP(""Close"",GOOGLEFINANCE($A336,""price"",EOMONTH(AJ$278,0)),2,FALSE()),(SUMIFS(Extrato!$C:$C,Extrato!$A:$A,""&lt;=""&amp;HLOOKUP(AJ$278,dds!$2:$4,3,FALSE()),Extrato!$B:$B,'Cadastro e Hi"&amp;"stórico'!$A336)-SUMIFS(Extrato!$H:$H,Extrato!$F:$F,""&lt;=""&amp;HLOOKUP(AJ$278,dds!$2:$4,3,FALSE()),Extrato!$G:$G,'Cadastro e Histórico'!$A336))*AJ173)))"),0.0)</f>
        <v>0</v>
      </c>
      <c r="AK336" s="448">
        <f>IFERROR(__xludf.DUMMYFUNCTION("ARRAYFORMULA(IF(OR($A336="""",$A336=0),0,IF(TODAY()&gt;EOMONTH(AK$278,0),HLOOKUP(""Close"",GOOGLEFINANCE($A336,""price"",EOMONTH(AK$278,0)),2,FALSE()),(SUMIFS(Extrato!$C:$C,Extrato!$A:$A,""&lt;=""&amp;HLOOKUP(AK$278,dds!$2:$4,3,FALSE()),Extrato!$B:$B,'Cadastro e Hi"&amp;"stórico'!$A336)-SUMIFS(Extrato!$H:$H,Extrato!$F:$F,""&lt;=""&amp;HLOOKUP(AK$278,dds!$2:$4,3,FALSE()),Extrato!$G:$G,'Cadastro e Histórico'!$A336))*AK173)))"),0.0)</f>
        <v>0</v>
      </c>
      <c r="AL336" s="448">
        <f>IFERROR(__xludf.DUMMYFUNCTION("ARRAYFORMULA(IF(OR($A336="""",$A336=0),0,IF(TODAY()&gt;EOMONTH(AL$278,0),HLOOKUP(""Close"",GOOGLEFINANCE($A336,""price"",EOMONTH(AL$278,0)),2,FALSE()),(SUMIFS(Extrato!$C:$C,Extrato!$A:$A,""&lt;=""&amp;HLOOKUP(AL$278,dds!$2:$4,3,FALSE()),Extrato!$B:$B,'Cadastro e Hi"&amp;"stórico'!$A336)-SUMIFS(Extrato!$H:$H,Extrato!$F:$F,""&lt;=""&amp;HLOOKUP(AL$278,dds!$2:$4,3,FALSE()),Extrato!$G:$G,'Cadastro e Histórico'!$A336))*AL173)))"),0.0)</f>
        <v>0</v>
      </c>
      <c r="AM336" s="448">
        <f>IFERROR(__xludf.DUMMYFUNCTION("ARRAYFORMULA(IF(OR($A336="""",$A336=0),0,IF(TODAY()&gt;EOMONTH(AM$278,0),HLOOKUP(""Close"",GOOGLEFINANCE($A336,""price"",EOMONTH(AM$278,0)),2,FALSE()),(SUMIFS(Extrato!$C:$C,Extrato!$A:$A,""&lt;=""&amp;HLOOKUP(AM$278,dds!$2:$4,3,FALSE()),Extrato!$B:$B,'Cadastro e Hi"&amp;"stórico'!$A336)-SUMIFS(Extrato!$H:$H,Extrato!$F:$F,""&lt;=""&amp;HLOOKUP(AM$278,dds!$2:$4,3,FALSE()),Extrato!$G:$G,'Cadastro e Histórico'!$A336))*AM173)))"),0.0)</f>
        <v>0</v>
      </c>
      <c r="AN336" s="448">
        <f>IFERROR(__xludf.DUMMYFUNCTION("ARRAYFORMULA(IF(OR($A336="""",$A336=0),0,IF(TODAY()&gt;EOMONTH(AN$278,0),HLOOKUP(""Close"",GOOGLEFINANCE($A336,""price"",EOMONTH(AN$278,0)),2,FALSE()),(SUMIFS(Extrato!$C:$C,Extrato!$A:$A,""&lt;=""&amp;HLOOKUP(AN$278,dds!$2:$4,3,FALSE()),Extrato!$B:$B,'Cadastro e Hi"&amp;"stórico'!$A336)-SUMIFS(Extrato!$H:$H,Extrato!$F:$F,""&lt;=""&amp;HLOOKUP(AN$278,dds!$2:$4,3,FALSE()),Extrato!$G:$G,'Cadastro e Histórico'!$A336))*AN173)))"),0.0)</f>
        <v>0</v>
      </c>
      <c r="AO336" s="448">
        <f>IFERROR(__xludf.DUMMYFUNCTION("ARRAYFORMULA(IF(OR($A336="""",$A336=0),0,IF(TODAY()&gt;EOMONTH(AO$278,0),HLOOKUP(""Close"",GOOGLEFINANCE($A336,""price"",EOMONTH(AO$278,0)),2,FALSE()),(SUMIFS(Extrato!$C:$C,Extrato!$A:$A,""&lt;=""&amp;HLOOKUP(AO$278,dds!$2:$4,3,FALSE()),Extrato!$B:$B,'Cadastro e Hi"&amp;"stórico'!$A336)-SUMIFS(Extrato!$H:$H,Extrato!$F:$F,""&lt;=""&amp;HLOOKUP(AO$278,dds!$2:$4,3,FALSE()),Extrato!$G:$G,'Cadastro e Histórico'!$A336))*AO173)))"),0.0)</f>
        <v>0</v>
      </c>
      <c r="AP336" s="448">
        <f>IFERROR(__xludf.DUMMYFUNCTION("ARRAYFORMULA(IF(OR($A336="""",$A336=0),0,IF(TODAY()&gt;EOMONTH(AP$278,0),HLOOKUP(""Close"",GOOGLEFINANCE($A336,""price"",EOMONTH(AP$278,0)),2,FALSE()),(SUMIFS(Extrato!$C:$C,Extrato!$A:$A,""&lt;=""&amp;HLOOKUP(AP$278,dds!$2:$4,3,FALSE()),Extrato!$B:$B,'Cadastro e Hi"&amp;"stórico'!$A336)-SUMIFS(Extrato!$H:$H,Extrato!$F:$F,""&lt;=""&amp;HLOOKUP(AP$278,dds!$2:$4,3,FALSE()),Extrato!$G:$G,'Cadastro e Histórico'!$A336))*AP173)))"),0.0)</f>
        <v>0</v>
      </c>
      <c r="AQ336" s="448">
        <f>IFERROR(__xludf.DUMMYFUNCTION("ARRAYFORMULA(IF(OR($A336="""",$A336=0),0,IF(TODAY()&gt;EOMONTH(AQ$278,0),HLOOKUP(""Close"",GOOGLEFINANCE($A336,""price"",EOMONTH(AQ$278,0)),2,FALSE()),(SUMIFS(Extrato!$C:$C,Extrato!$A:$A,""&lt;=""&amp;HLOOKUP(AQ$278,dds!$2:$4,3,FALSE()),Extrato!$B:$B,'Cadastro e Hi"&amp;"stórico'!$A336)-SUMIFS(Extrato!$H:$H,Extrato!$F:$F,""&lt;=""&amp;HLOOKUP(AQ$278,dds!$2:$4,3,FALSE()),Extrato!$G:$G,'Cadastro e Histórico'!$A336))*AQ173)))"),0.0)</f>
        <v>0</v>
      </c>
      <c r="AR336" s="448">
        <f>IFERROR(__xludf.DUMMYFUNCTION("ARRAYFORMULA(IF(OR($A336="""",$A336=0),0,IF(TODAY()&gt;EOMONTH(AR$278,0),HLOOKUP(""Close"",GOOGLEFINANCE($A336,""price"",EOMONTH(AR$278,0)),2,FALSE()),(SUMIFS(Extrato!$C:$C,Extrato!$A:$A,""&lt;=""&amp;HLOOKUP(AR$278,dds!$2:$4,3,FALSE()),Extrato!$B:$B,'Cadastro e Hi"&amp;"stórico'!$A336)-SUMIFS(Extrato!$H:$H,Extrato!$F:$F,""&lt;=""&amp;HLOOKUP(AR$278,dds!$2:$4,3,FALSE()),Extrato!$G:$G,'Cadastro e Histórico'!$A336))*AR173)))"),0.0)</f>
        <v>0</v>
      </c>
      <c r="AS336" s="448">
        <f>IFERROR(__xludf.DUMMYFUNCTION("ARRAYFORMULA(IF(OR($A336="""",$A336=0),0,IF(TODAY()&gt;EOMONTH(AS$278,0),HLOOKUP(""Close"",GOOGLEFINANCE($A336,""price"",EOMONTH(AS$278,0)),2,FALSE()),(SUMIFS(Extrato!$C:$C,Extrato!$A:$A,""&lt;=""&amp;HLOOKUP(AS$278,dds!$2:$4,3,FALSE()),Extrato!$B:$B,'Cadastro e Hi"&amp;"stórico'!$A336)-SUMIFS(Extrato!$H:$H,Extrato!$F:$F,""&lt;=""&amp;HLOOKUP(AS$278,dds!$2:$4,3,FALSE()),Extrato!$G:$G,'Cadastro e Histórico'!$A336))*AS173)))"),0.0)</f>
        <v>0</v>
      </c>
      <c r="AT336" s="448">
        <f>IFERROR(__xludf.DUMMYFUNCTION("ARRAYFORMULA(IF(OR($A336="""",$A336=0),0,IF(TODAY()&gt;EOMONTH(AT$278,0),HLOOKUP(""Close"",GOOGLEFINANCE($A336,""price"",EOMONTH(AT$278,0)),2,FALSE()),(SUMIFS(Extrato!$C:$C,Extrato!$A:$A,""&lt;=""&amp;HLOOKUP(AT$278,dds!$2:$4,3,FALSE()),Extrato!$B:$B,'Cadastro e Hi"&amp;"stórico'!$A336)-SUMIFS(Extrato!$H:$H,Extrato!$F:$F,""&lt;=""&amp;HLOOKUP(AT$278,dds!$2:$4,3,FALSE()),Extrato!$G:$G,'Cadastro e Histórico'!$A336))*AT173)))"),0.0)</f>
        <v>0</v>
      </c>
      <c r="AU336" s="448">
        <f>IFERROR(__xludf.DUMMYFUNCTION("ARRAYFORMULA(IF(OR($A336="""",$A336=0),0,IF(TODAY()&gt;EOMONTH(AU$278,0),HLOOKUP(""Close"",GOOGLEFINANCE($A336,""price"",EOMONTH(AU$278,0)),2,FALSE()),(SUMIFS(Extrato!$C:$C,Extrato!$A:$A,""&lt;=""&amp;HLOOKUP(AU$278,dds!$2:$4,3,FALSE()),Extrato!$B:$B,'Cadastro e Hi"&amp;"stórico'!$A336)-SUMIFS(Extrato!$H:$H,Extrato!$F:$F,""&lt;=""&amp;HLOOKUP(AU$278,dds!$2:$4,3,FALSE()),Extrato!$G:$G,'Cadastro e Histórico'!$A336))*AU173)))"),0.0)</f>
        <v>0</v>
      </c>
      <c r="AV336" s="448">
        <f>IFERROR(__xludf.DUMMYFUNCTION("ARRAYFORMULA(IF(OR($A336="""",$A336=0),0,IF(TODAY()&gt;EOMONTH(AV$278,0),HLOOKUP(""Close"",GOOGLEFINANCE($A336,""price"",EOMONTH(AV$278,0)),2,FALSE()),(SUMIFS(Extrato!$C:$C,Extrato!$A:$A,""&lt;=""&amp;HLOOKUP(AV$278,dds!$2:$4,3,FALSE()),Extrato!$B:$B,'Cadastro e Hi"&amp;"stórico'!$A336)-SUMIFS(Extrato!$H:$H,Extrato!$F:$F,""&lt;=""&amp;HLOOKUP(AV$278,dds!$2:$4,3,FALSE()),Extrato!$G:$G,'Cadastro e Histórico'!$A336))*AV173)))"),0.0)</f>
        <v>0</v>
      </c>
      <c r="AW336" s="448">
        <f>IFERROR(__xludf.DUMMYFUNCTION("ARRAYFORMULA(IF(OR($A336="""",$A336=0),0,IF(TODAY()&gt;EOMONTH(AW$278,0),HLOOKUP(""Close"",GOOGLEFINANCE($A336,""price"",EOMONTH(AW$278,0)),2,FALSE()),(SUMIFS(Extrato!$C:$C,Extrato!$A:$A,""&lt;=""&amp;HLOOKUP(AW$278,dds!$2:$4,3,FALSE()),Extrato!$B:$B,'Cadastro e Hi"&amp;"stórico'!$A336)-SUMIFS(Extrato!$H:$H,Extrato!$F:$F,""&lt;=""&amp;HLOOKUP(AW$278,dds!$2:$4,3,FALSE()),Extrato!$G:$G,'Cadastro e Histórico'!$A336))*AW173)))"),0.0)</f>
        <v>0</v>
      </c>
      <c r="AX336" s="448">
        <f>IFERROR(__xludf.DUMMYFUNCTION("ARRAYFORMULA(IF(OR($A336="""",$A336=0),0,IF(TODAY()&gt;EOMONTH(AX$278,0),HLOOKUP(""Close"",GOOGLEFINANCE($A336,""price"",EOMONTH(AX$278,0)),2,FALSE()),(SUMIFS(Extrato!$C:$C,Extrato!$A:$A,""&lt;=""&amp;HLOOKUP(AX$278,dds!$2:$4,3,FALSE()),Extrato!$B:$B,'Cadastro e Hi"&amp;"stórico'!$A336)-SUMIFS(Extrato!$H:$H,Extrato!$F:$F,""&lt;=""&amp;HLOOKUP(AX$278,dds!$2:$4,3,FALSE()),Extrato!$G:$G,'Cadastro e Histórico'!$A336))*AX173)))"),0.0)</f>
        <v>0</v>
      </c>
      <c r="AY336" s="448">
        <f>IFERROR(__xludf.DUMMYFUNCTION("ARRAYFORMULA(IF(OR($A336="""",$A336=0),0,IF(TODAY()&gt;EOMONTH(AY$278,0),HLOOKUP(""Close"",GOOGLEFINANCE($A336,""price"",EOMONTH(AY$278,0)),2,FALSE()),(SUMIFS(Extrato!$C:$C,Extrato!$A:$A,""&lt;=""&amp;HLOOKUP(AY$278,dds!$2:$4,3,FALSE()),Extrato!$B:$B,'Cadastro e Hi"&amp;"stórico'!$A336)-SUMIFS(Extrato!$H:$H,Extrato!$F:$F,""&lt;=""&amp;HLOOKUP(AY$278,dds!$2:$4,3,FALSE()),Extrato!$G:$G,'Cadastro e Histórico'!$A336))*AY173)))"),0.0)</f>
        <v>0</v>
      </c>
      <c r="AZ336" s="448">
        <f>IFERROR(__xludf.DUMMYFUNCTION("ARRAYFORMULA(IF(OR($A336="""",$A336=0),0,IF(TODAY()&gt;EOMONTH(AZ$278,0),HLOOKUP(""Close"",GOOGLEFINANCE($A336,""price"",EOMONTH(AZ$278,0)),2,FALSE()),(SUMIFS(Extrato!$C:$C,Extrato!$A:$A,""&lt;=""&amp;HLOOKUP(AZ$278,dds!$2:$4,3,FALSE()),Extrato!$B:$B,'Cadastro e Hi"&amp;"stórico'!$A336)-SUMIFS(Extrato!$H:$H,Extrato!$F:$F,""&lt;=""&amp;HLOOKUP(AZ$278,dds!$2:$4,3,FALSE()),Extrato!$G:$G,'Cadastro e Histórico'!$A336))*AZ173)))"),0.0)</f>
        <v>0</v>
      </c>
      <c r="BA336" s="448">
        <f>IFERROR(__xludf.DUMMYFUNCTION("ARRAYFORMULA(IF(OR($A336="""",$A336=0),0,IF(TODAY()&gt;EOMONTH(BA$278,0),HLOOKUP(""Close"",GOOGLEFINANCE($A336,""price"",EOMONTH(BA$278,0)),2,FALSE()),(SUMIFS(Extrato!$C:$C,Extrato!$A:$A,""&lt;=""&amp;HLOOKUP(BA$278,dds!$2:$4,3,FALSE()),Extrato!$B:$B,'Cadastro e Hi"&amp;"stórico'!$A336)-SUMIFS(Extrato!$H:$H,Extrato!$F:$F,""&lt;=""&amp;HLOOKUP(BA$278,dds!$2:$4,3,FALSE()),Extrato!$G:$G,'Cadastro e Histórico'!$A336))*BA173)))"),0.0)</f>
        <v>0</v>
      </c>
      <c r="BB336" s="448">
        <f>IFERROR(__xludf.DUMMYFUNCTION("ARRAYFORMULA(IF(OR($A336="""",$A336=0),0,IF(TODAY()&gt;EOMONTH(BB$278,0),HLOOKUP(""Close"",GOOGLEFINANCE($A336,""price"",EOMONTH(BB$278,0)),2,FALSE()),(SUMIFS(Extrato!$C:$C,Extrato!$A:$A,""&lt;=""&amp;HLOOKUP(BB$278,dds!$2:$4,3,FALSE()),Extrato!$B:$B,'Cadastro e Hi"&amp;"stórico'!$A336)-SUMIFS(Extrato!$H:$H,Extrato!$F:$F,""&lt;=""&amp;HLOOKUP(BB$278,dds!$2:$4,3,FALSE()),Extrato!$G:$G,'Cadastro e Histórico'!$A336))*BB173)))"),0.0)</f>
        <v>0</v>
      </c>
      <c r="BC336" s="448">
        <f>IFERROR(__xludf.DUMMYFUNCTION("ARRAYFORMULA(IF(OR($A336="""",$A336=0),0,IF(TODAY()&gt;EOMONTH(BC$278,0),HLOOKUP(""Close"",GOOGLEFINANCE($A336,""price"",EOMONTH(BC$278,0)),2,FALSE()),(SUMIFS(Extrato!$C:$C,Extrato!$A:$A,""&lt;=""&amp;HLOOKUP(BC$278,dds!$2:$4,3,FALSE()),Extrato!$B:$B,'Cadastro e Hi"&amp;"stórico'!$A336)-SUMIFS(Extrato!$H:$H,Extrato!$F:$F,""&lt;=""&amp;HLOOKUP(BC$278,dds!$2:$4,3,FALSE()),Extrato!$G:$G,'Cadastro e Histórico'!$A336))*BC173)))"),0.0)</f>
        <v>0</v>
      </c>
      <c r="BD336" s="448">
        <f>IFERROR(__xludf.DUMMYFUNCTION("ARRAYFORMULA(IF(OR($A336="""",$A336=0),0,IF(TODAY()&gt;EOMONTH(BD$278,0),HLOOKUP(""Close"",GOOGLEFINANCE($A336,""price"",EOMONTH(BD$278,0)),2,FALSE()),(SUMIFS(Extrato!$C:$C,Extrato!$A:$A,""&lt;=""&amp;HLOOKUP(BD$278,dds!$2:$4,3,FALSE()),Extrato!$B:$B,'Cadastro e Hi"&amp;"stórico'!$A336)-SUMIFS(Extrato!$H:$H,Extrato!$F:$F,""&lt;=""&amp;HLOOKUP(BD$278,dds!$2:$4,3,FALSE()),Extrato!$G:$G,'Cadastro e Histórico'!$A336))*BD173)))"),0.0)</f>
        <v>0</v>
      </c>
      <c r="BE336" s="448">
        <f>IFERROR(__xludf.DUMMYFUNCTION("ARRAYFORMULA(IF(OR($A336="""",$A336=0),0,IF(TODAY()&gt;EOMONTH(BE$278,0),HLOOKUP(""Close"",GOOGLEFINANCE($A336,""price"",EOMONTH(BE$278,0)),2,FALSE()),(SUMIFS(Extrato!$C:$C,Extrato!$A:$A,""&lt;=""&amp;HLOOKUP(BE$278,dds!$2:$4,3,FALSE()),Extrato!$B:$B,'Cadastro e Hi"&amp;"stórico'!$A336)-SUMIFS(Extrato!$H:$H,Extrato!$F:$F,""&lt;=""&amp;HLOOKUP(BE$278,dds!$2:$4,3,FALSE()),Extrato!$G:$G,'Cadastro e Histórico'!$A336))*BE173)))"),0.0)</f>
        <v>0</v>
      </c>
      <c r="BF336" s="448">
        <f>IFERROR(__xludf.DUMMYFUNCTION("ARRAYFORMULA(IF(OR($A336="""",$A336=0),0,IF(TODAY()&gt;EOMONTH(BF$278,0),HLOOKUP(""Close"",GOOGLEFINANCE($A336,""price"",EOMONTH(BF$278,0)),2,FALSE()),(SUMIFS(Extrato!$C:$C,Extrato!$A:$A,""&lt;=""&amp;HLOOKUP(BF$278,dds!$2:$4,3,FALSE()),Extrato!$B:$B,'Cadastro e Hi"&amp;"stórico'!$A336)-SUMIFS(Extrato!$H:$H,Extrato!$F:$F,""&lt;=""&amp;HLOOKUP(BF$278,dds!$2:$4,3,FALSE()),Extrato!$G:$G,'Cadastro e Histórico'!$A336))*BF173)))"),0.0)</f>
        <v>0</v>
      </c>
      <c r="BG336" s="448">
        <f>IFERROR(__xludf.DUMMYFUNCTION("ARRAYFORMULA(IF(OR($A336="""",$A336=0),0,IF(TODAY()&gt;EOMONTH(BG$278,0),HLOOKUP(""Close"",GOOGLEFINANCE($A336,""price"",EOMONTH(BG$278,0)),2,FALSE()),(SUMIFS(Extrato!$C:$C,Extrato!$A:$A,""&lt;=""&amp;HLOOKUP(BG$278,dds!$2:$4,3,FALSE()),Extrato!$B:$B,'Cadastro e Hi"&amp;"stórico'!$A336)-SUMIFS(Extrato!$H:$H,Extrato!$F:$F,""&lt;=""&amp;HLOOKUP(BG$278,dds!$2:$4,3,FALSE()),Extrato!$G:$G,'Cadastro e Histórico'!$A336))*BG173)))"),0.0)</f>
        <v>0</v>
      </c>
      <c r="BH336" s="448">
        <f>IFERROR(__xludf.DUMMYFUNCTION("ARRAYFORMULA(IF(OR($A336="""",$A336=0),0,IF(TODAY()&gt;EOMONTH(BH$278,0),HLOOKUP(""Close"",GOOGLEFINANCE($A336,""price"",EOMONTH(BH$278,0)),2,FALSE()),(SUMIFS(Extrato!$C:$C,Extrato!$A:$A,""&lt;=""&amp;HLOOKUP(BH$278,dds!$2:$4,3,FALSE()),Extrato!$B:$B,'Cadastro e Hi"&amp;"stórico'!$A336)-SUMIFS(Extrato!$H:$H,Extrato!$F:$F,""&lt;=""&amp;HLOOKUP(BH$278,dds!$2:$4,3,FALSE()),Extrato!$G:$G,'Cadastro e Histórico'!$A336))*BH173)))"),0.0)</f>
        <v>0</v>
      </c>
      <c r="BI336" s="448">
        <f>IFERROR(__xludf.DUMMYFUNCTION("ARRAYFORMULA(IF(OR($A336="""",$A336=0),0,IF(TODAY()&gt;EOMONTH(BI$278,0),HLOOKUP(""Close"",GOOGLEFINANCE($A336,""price"",EOMONTH(BI$278,0)),2,FALSE()),(SUMIFS(Extrato!$C:$C,Extrato!$A:$A,""&lt;=""&amp;HLOOKUP(BI$278,dds!$2:$4,3,FALSE()),Extrato!$B:$B,'Cadastro e Hi"&amp;"stórico'!$A336)-SUMIFS(Extrato!$H:$H,Extrato!$F:$F,""&lt;=""&amp;HLOOKUP(BI$278,dds!$2:$4,3,FALSE()),Extrato!$G:$G,'Cadastro e Histórico'!$A336))*BI173)))"),0.0)</f>
        <v>0</v>
      </c>
      <c r="BJ336" s="448">
        <f>IFERROR(__xludf.DUMMYFUNCTION("ARRAYFORMULA(IF(OR($A336="""",$A336=0),0,IF(TODAY()&gt;EOMONTH(BJ$278,0),HLOOKUP(""Close"",GOOGLEFINANCE($A336,""price"",EOMONTH(BJ$278,0)),2,FALSE()),(SUMIFS(Extrato!$C:$C,Extrato!$A:$A,""&lt;=""&amp;HLOOKUP(BJ$278,dds!$2:$4,3,FALSE()),Extrato!$B:$B,'Cadastro e Hi"&amp;"stórico'!$A336)-SUMIFS(Extrato!$H:$H,Extrato!$F:$F,""&lt;=""&amp;HLOOKUP(BJ$278,dds!$2:$4,3,FALSE()),Extrato!$G:$G,'Cadastro e Histórico'!$A336))*BJ173)))"),0.0)</f>
        <v>0</v>
      </c>
      <c r="BK336" s="448">
        <f>IFERROR(__xludf.DUMMYFUNCTION("ARRAYFORMULA(IF(OR($A336="""",$A336=0),0,IF(TODAY()&gt;EOMONTH(BK$278,0),HLOOKUP(""Close"",GOOGLEFINANCE($A336,""price"",EOMONTH(BK$278,0)),2,FALSE()),(SUMIFS(Extrato!$C:$C,Extrato!$A:$A,""&lt;=""&amp;HLOOKUP(BK$278,dds!$2:$4,3,FALSE()),Extrato!$B:$B,'Cadastro e Hi"&amp;"stórico'!$A336)-SUMIFS(Extrato!$H:$H,Extrato!$F:$F,""&lt;=""&amp;HLOOKUP(BK$278,dds!$2:$4,3,FALSE()),Extrato!$G:$G,'Cadastro e Histórico'!$A336))*BK173)))"),0.0)</f>
        <v>0</v>
      </c>
      <c r="BL336" s="448">
        <f>IFERROR(__xludf.DUMMYFUNCTION("ARRAYFORMULA(IF(OR($A336="""",$A336=0),0,IF(TODAY()&gt;EOMONTH(BL$278,0),HLOOKUP(""Close"",GOOGLEFINANCE($A336,""price"",EOMONTH(BL$278,0)),2,FALSE()),(SUMIFS(Extrato!$C:$C,Extrato!$A:$A,""&lt;=""&amp;HLOOKUP(BL$278,dds!$2:$4,3,FALSE()),Extrato!$B:$B,'Cadastro e Hi"&amp;"stórico'!$A336)-SUMIFS(Extrato!$H:$H,Extrato!$F:$F,""&lt;=""&amp;HLOOKUP(BL$278,dds!$2:$4,3,FALSE()),Extrato!$G:$G,'Cadastro e Histórico'!$A336))*BL173)))"),0.0)</f>
        <v>0</v>
      </c>
    </row>
    <row r="337" ht="14.25" customHeight="1">
      <c r="A337" s="450"/>
      <c r="B337" s="450"/>
      <c r="C337" s="440" t="str">
        <f t="shared" si="5"/>
        <v/>
      </c>
      <c r="D337" s="450"/>
      <c r="E337" s="448">
        <f>IFERROR(__xludf.DUMMYFUNCTION("ARRAYFORMULA(IF(OR($A337="""",$A337=0),0,IF(TODAY()&gt;EOMONTH(E$278,0),HLOOKUP(""Close"",GOOGLEFINANCE($A337,""price"",EOMONTH(E$278,0)),2,FALSE()),(SUMIFS(Extrato!$C:$C,Extrato!$A:$A,""&lt;=""&amp;HLOOKUP(E$278,dds!$2:$4,3,FALSE()),Extrato!$B:$B,'Cadastro e Histó"&amp;"rico'!$A337)-SUMIFS(Extrato!$H:$H,Extrato!$F:$F,""&lt;=""&amp;HLOOKUP(E$278,dds!$2:$4,3,FALSE()),Extrato!$G:$G,'Cadastro e Histórico'!$A337))*E174)))"),0.0)</f>
        <v>0</v>
      </c>
      <c r="F337" s="448">
        <f>IFERROR(__xludf.DUMMYFUNCTION("ARRAYFORMULA(IF(OR($A337="""",$A337=0),0,IF(TODAY()&gt;EOMONTH(F$278,0),HLOOKUP(""Close"",GOOGLEFINANCE($A337,""price"",EOMONTH(F$278,0)),2,FALSE()),(SUMIFS(Extrato!$C:$C,Extrato!$A:$A,""&lt;=""&amp;HLOOKUP(F$278,dds!$2:$4,3,FALSE()),Extrato!$B:$B,'Cadastro e Histó"&amp;"rico'!$A337)-SUMIFS(Extrato!$H:$H,Extrato!$F:$F,""&lt;=""&amp;HLOOKUP(F$278,dds!$2:$4,3,FALSE()),Extrato!$G:$G,'Cadastro e Histórico'!$A337))*F174)))"),0.0)</f>
        <v>0</v>
      </c>
      <c r="G337" s="448">
        <f>IFERROR(__xludf.DUMMYFUNCTION("ARRAYFORMULA(IF(OR($A337="""",$A337=0),0,IF(TODAY()&gt;EOMONTH(G$278,0),HLOOKUP(""Close"",GOOGLEFINANCE($A337,""price"",EOMONTH(G$278,0)),2,FALSE()),(SUMIFS(Extrato!$C:$C,Extrato!$A:$A,""&lt;=""&amp;HLOOKUP(G$278,dds!$2:$4,3,FALSE()),Extrato!$B:$B,'Cadastro e Histó"&amp;"rico'!$A337)-SUMIFS(Extrato!$H:$H,Extrato!$F:$F,""&lt;=""&amp;HLOOKUP(G$278,dds!$2:$4,3,FALSE()),Extrato!$G:$G,'Cadastro e Histórico'!$A337))*G174)))"),0.0)</f>
        <v>0</v>
      </c>
      <c r="H337" s="448">
        <f>IFERROR(__xludf.DUMMYFUNCTION("ARRAYFORMULA(IF(OR($A337="""",$A337=0),0,IF(TODAY()&gt;EOMONTH(H$278,0),HLOOKUP(""Close"",GOOGLEFINANCE($A337,""price"",EOMONTH(H$278,0)),2,FALSE()),(SUMIFS(Extrato!$C:$C,Extrato!$A:$A,""&lt;=""&amp;HLOOKUP(H$278,dds!$2:$4,3,FALSE()),Extrato!$B:$B,'Cadastro e Histó"&amp;"rico'!$A337)-SUMIFS(Extrato!$H:$H,Extrato!$F:$F,""&lt;=""&amp;HLOOKUP(H$278,dds!$2:$4,3,FALSE()),Extrato!$G:$G,'Cadastro e Histórico'!$A337))*H174)))"),0.0)</f>
        <v>0</v>
      </c>
      <c r="I337" s="448">
        <f>IFERROR(__xludf.DUMMYFUNCTION("ARRAYFORMULA(IF(OR($A337="""",$A337=0),0,IF(TODAY()&gt;EOMONTH(I$278,0),HLOOKUP(""Close"",GOOGLEFINANCE($A337,""price"",EOMONTH(I$278,0)),2,FALSE()),(SUMIFS(Extrato!$C:$C,Extrato!$A:$A,""&lt;=""&amp;HLOOKUP(I$278,dds!$2:$4,3,FALSE()),Extrato!$B:$B,'Cadastro e Histó"&amp;"rico'!$A337)-SUMIFS(Extrato!$H:$H,Extrato!$F:$F,""&lt;=""&amp;HLOOKUP(I$278,dds!$2:$4,3,FALSE()),Extrato!$G:$G,'Cadastro e Histórico'!$A337))*I174)))"),0.0)</f>
        <v>0</v>
      </c>
      <c r="J337" s="448">
        <f>IFERROR(__xludf.DUMMYFUNCTION("ARRAYFORMULA(IF(OR($A337="""",$A337=0),0,IF(TODAY()&gt;EOMONTH(J$278,0),HLOOKUP(""Close"",GOOGLEFINANCE($A337,""price"",EOMONTH(J$278,0)),2,FALSE()),(SUMIFS(Extrato!$C:$C,Extrato!$A:$A,""&lt;=""&amp;HLOOKUP(J$278,dds!$2:$4,3,FALSE()),Extrato!$B:$B,'Cadastro e Histó"&amp;"rico'!$A337)-SUMIFS(Extrato!$H:$H,Extrato!$F:$F,""&lt;=""&amp;HLOOKUP(J$278,dds!$2:$4,3,FALSE()),Extrato!$G:$G,'Cadastro e Histórico'!$A337))*J174)))"),0.0)</f>
        <v>0</v>
      </c>
      <c r="K337" s="448">
        <f>IFERROR(__xludf.DUMMYFUNCTION("ARRAYFORMULA(IF(OR($A337="""",$A337=0),0,IF(TODAY()&gt;EOMONTH(K$278,0),HLOOKUP(""Close"",GOOGLEFINANCE($A337,""price"",EOMONTH(K$278,0)),2,FALSE()),(SUMIFS(Extrato!$C:$C,Extrato!$A:$A,""&lt;=""&amp;HLOOKUP(K$278,dds!$2:$4,3,FALSE()),Extrato!$B:$B,'Cadastro e Histó"&amp;"rico'!$A337)-SUMIFS(Extrato!$H:$H,Extrato!$F:$F,""&lt;=""&amp;HLOOKUP(K$278,dds!$2:$4,3,FALSE()),Extrato!$G:$G,'Cadastro e Histórico'!$A337))*K174)))"),0.0)</f>
        <v>0</v>
      </c>
      <c r="L337" s="448">
        <f>IFERROR(__xludf.DUMMYFUNCTION("ARRAYFORMULA(IF(OR($A337="""",$A337=0),0,IF(TODAY()&gt;EOMONTH(L$278,0),HLOOKUP(""Close"",GOOGLEFINANCE($A337,""price"",EOMONTH(L$278,0)),2,FALSE()),(SUMIFS(Extrato!$C:$C,Extrato!$A:$A,""&lt;=""&amp;HLOOKUP(L$278,dds!$2:$4,3,FALSE()),Extrato!$B:$B,'Cadastro e Histó"&amp;"rico'!$A337)-SUMIFS(Extrato!$H:$H,Extrato!$F:$F,""&lt;=""&amp;HLOOKUP(L$278,dds!$2:$4,3,FALSE()),Extrato!$G:$G,'Cadastro e Histórico'!$A337))*L174)))"),0.0)</f>
        <v>0</v>
      </c>
      <c r="M337" s="448">
        <f>IFERROR(__xludf.DUMMYFUNCTION("ARRAYFORMULA(IF(OR($A337="""",$A337=0),0,IF(TODAY()&gt;EOMONTH(M$278,0),HLOOKUP(""Close"",GOOGLEFINANCE($A337,""price"",EOMONTH(M$278,0)),2,FALSE()),(SUMIFS(Extrato!$C:$C,Extrato!$A:$A,""&lt;=""&amp;HLOOKUP(M$278,dds!$2:$4,3,FALSE()),Extrato!$B:$B,'Cadastro e Histó"&amp;"rico'!$A337)-SUMIFS(Extrato!$H:$H,Extrato!$F:$F,""&lt;=""&amp;HLOOKUP(M$278,dds!$2:$4,3,FALSE()),Extrato!$G:$G,'Cadastro e Histórico'!$A337))*M174)))"),0.0)</f>
        <v>0</v>
      </c>
      <c r="N337" s="448">
        <f>IFERROR(__xludf.DUMMYFUNCTION("ARRAYFORMULA(IF(OR($A337="""",$A337=0),0,IF(TODAY()&gt;EOMONTH(N$278,0),HLOOKUP(""Close"",GOOGLEFINANCE($A337,""price"",EOMONTH(N$278,0)),2,FALSE()),(SUMIFS(Extrato!$C:$C,Extrato!$A:$A,""&lt;=""&amp;HLOOKUP(N$278,dds!$2:$4,3,FALSE()),Extrato!$B:$B,'Cadastro e Histó"&amp;"rico'!$A337)-SUMIFS(Extrato!$H:$H,Extrato!$F:$F,""&lt;=""&amp;HLOOKUP(N$278,dds!$2:$4,3,FALSE()),Extrato!$G:$G,'Cadastro e Histórico'!$A337))*N174)))"),0.0)</f>
        <v>0</v>
      </c>
      <c r="O337" s="448">
        <f>IFERROR(__xludf.DUMMYFUNCTION("ARRAYFORMULA(IF(OR($A337="""",$A337=0),0,IF(TODAY()&gt;EOMONTH(O$278,0),HLOOKUP(""Close"",GOOGLEFINANCE($A337,""price"",EOMONTH(O$278,0)),2,FALSE()),(SUMIFS(Extrato!$C:$C,Extrato!$A:$A,""&lt;=""&amp;HLOOKUP(O$278,dds!$2:$4,3,FALSE()),Extrato!$B:$B,'Cadastro e Histó"&amp;"rico'!$A337)-SUMIFS(Extrato!$H:$H,Extrato!$F:$F,""&lt;=""&amp;HLOOKUP(O$278,dds!$2:$4,3,FALSE()),Extrato!$G:$G,'Cadastro e Histórico'!$A337))*O174)))"),0.0)</f>
        <v>0</v>
      </c>
      <c r="P337" s="448">
        <f>IFERROR(__xludf.DUMMYFUNCTION("ARRAYFORMULA(IF(OR($A337="""",$A337=0),0,IF(TODAY()&gt;EOMONTH(P$278,0),HLOOKUP(""Close"",GOOGLEFINANCE($A337,""price"",EOMONTH(P$278,0)),2,FALSE()),(SUMIFS(Extrato!$C:$C,Extrato!$A:$A,""&lt;=""&amp;HLOOKUP(P$278,dds!$2:$4,3,FALSE()),Extrato!$B:$B,'Cadastro e Histó"&amp;"rico'!$A337)-SUMIFS(Extrato!$H:$H,Extrato!$F:$F,""&lt;=""&amp;HLOOKUP(P$278,dds!$2:$4,3,FALSE()),Extrato!$G:$G,'Cadastro e Histórico'!$A337))*P174)))"),0.0)</f>
        <v>0</v>
      </c>
      <c r="Q337" s="448">
        <f>IFERROR(__xludf.DUMMYFUNCTION("ARRAYFORMULA(IF(OR($A337="""",$A337=0),0,IF(TODAY()&gt;EOMONTH(Q$278,0),HLOOKUP(""Close"",GOOGLEFINANCE($A337,""price"",EOMONTH(Q$278,0)),2,FALSE()),(SUMIFS(Extrato!$C:$C,Extrato!$A:$A,""&lt;=""&amp;HLOOKUP(Q$278,dds!$2:$4,3,FALSE()),Extrato!$B:$B,'Cadastro e Histó"&amp;"rico'!$A337)-SUMIFS(Extrato!$H:$H,Extrato!$F:$F,""&lt;=""&amp;HLOOKUP(Q$278,dds!$2:$4,3,FALSE()),Extrato!$G:$G,'Cadastro e Histórico'!$A337))*Q174)))"),0.0)</f>
        <v>0</v>
      </c>
      <c r="R337" s="448">
        <f>IFERROR(__xludf.DUMMYFUNCTION("ARRAYFORMULA(IF(OR($A337="""",$A337=0),0,IF(TODAY()&gt;EOMONTH(R$278,0),HLOOKUP(""Close"",GOOGLEFINANCE($A337,""price"",EOMONTH(R$278,0)),2,FALSE()),(SUMIFS(Extrato!$C:$C,Extrato!$A:$A,""&lt;=""&amp;HLOOKUP(R$278,dds!$2:$4,3,FALSE()),Extrato!$B:$B,'Cadastro e Histó"&amp;"rico'!$A337)-SUMIFS(Extrato!$H:$H,Extrato!$F:$F,""&lt;=""&amp;HLOOKUP(R$278,dds!$2:$4,3,FALSE()),Extrato!$G:$G,'Cadastro e Histórico'!$A337))*R174)))"),0.0)</f>
        <v>0</v>
      </c>
      <c r="S337" s="448">
        <f>IFERROR(__xludf.DUMMYFUNCTION("ARRAYFORMULA(IF(OR($A337="""",$A337=0),0,IF(TODAY()&gt;EOMONTH(S$278,0),HLOOKUP(""Close"",GOOGLEFINANCE($A337,""price"",EOMONTH(S$278,0)),2,FALSE()),(SUMIFS(Extrato!$C:$C,Extrato!$A:$A,""&lt;=""&amp;HLOOKUP(S$278,dds!$2:$4,3,FALSE()),Extrato!$B:$B,'Cadastro e Histó"&amp;"rico'!$A337)-SUMIFS(Extrato!$H:$H,Extrato!$F:$F,""&lt;=""&amp;HLOOKUP(S$278,dds!$2:$4,3,FALSE()),Extrato!$G:$G,'Cadastro e Histórico'!$A337))*S174)))"),0.0)</f>
        <v>0</v>
      </c>
      <c r="T337" s="448">
        <f>IFERROR(__xludf.DUMMYFUNCTION("ARRAYFORMULA(IF(OR($A337="""",$A337=0),0,IF(TODAY()&gt;EOMONTH(T$278,0),HLOOKUP(""Close"",GOOGLEFINANCE($A337,""price"",EOMONTH(T$278,0)),2,FALSE()),(SUMIFS(Extrato!$C:$C,Extrato!$A:$A,""&lt;=""&amp;HLOOKUP(T$278,dds!$2:$4,3,FALSE()),Extrato!$B:$B,'Cadastro e Histó"&amp;"rico'!$A337)-SUMIFS(Extrato!$H:$H,Extrato!$F:$F,""&lt;=""&amp;HLOOKUP(T$278,dds!$2:$4,3,FALSE()),Extrato!$G:$G,'Cadastro e Histórico'!$A337))*T174)))"),0.0)</f>
        <v>0</v>
      </c>
      <c r="U337" s="448">
        <f>IFERROR(__xludf.DUMMYFUNCTION("ARRAYFORMULA(IF(OR($A337="""",$A337=0),0,IF(TODAY()&gt;EOMONTH(U$278,0),HLOOKUP(""Close"",GOOGLEFINANCE($A337,""price"",EOMONTH(U$278,0)),2,FALSE()),(SUMIFS(Extrato!$C:$C,Extrato!$A:$A,""&lt;=""&amp;HLOOKUP(U$278,dds!$2:$4,3,FALSE()),Extrato!$B:$B,'Cadastro e Histó"&amp;"rico'!$A337)-SUMIFS(Extrato!$H:$H,Extrato!$F:$F,""&lt;=""&amp;HLOOKUP(U$278,dds!$2:$4,3,FALSE()),Extrato!$G:$G,'Cadastro e Histórico'!$A337))*U174)))"),0.0)</f>
        <v>0</v>
      </c>
      <c r="V337" s="448">
        <f>IFERROR(__xludf.DUMMYFUNCTION("ARRAYFORMULA(IF(OR($A337="""",$A337=0),0,IF(TODAY()&gt;EOMONTH(V$278,0),HLOOKUP(""Close"",GOOGLEFINANCE($A337,""price"",EOMONTH(V$278,0)),2,FALSE()),(SUMIFS(Extrato!$C:$C,Extrato!$A:$A,""&lt;=""&amp;HLOOKUP(V$278,dds!$2:$4,3,FALSE()),Extrato!$B:$B,'Cadastro e Histó"&amp;"rico'!$A337)-SUMIFS(Extrato!$H:$H,Extrato!$F:$F,""&lt;=""&amp;HLOOKUP(V$278,dds!$2:$4,3,FALSE()),Extrato!$G:$G,'Cadastro e Histórico'!$A337))*V174)))"),0.0)</f>
        <v>0</v>
      </c>
      <c r="W337" s="448">
        <f>IFERROR(__xludf.DUMMYFUNCTION("ARRAYFORMULA(IF(OR($A337="""",$A337=0),0,IF(TODAY()&gt;EOMONTH(W$278,0),HLOOKUP(""Close"",GOOGLEFINANCE($A337,""price"",EOMONTH(W$278,0)),2,FALSE()),(SUMIFS(Extrato!$C:$C,Extrato!$A:$A,""&lt;=""&amp;HLOOKUP(W$278,dds!$2:$4,3,FALSE()),Extrato!$B:$B,'Cadastro e Histó"&amp;"rico'!$A337)-SUMIFS(Extrato!$H:$H,Extrato!$F:$F,""&lt;=""&amp;HLOOKUP(W$278,dds!$2:$4,3,FALSE()),Extrato!$G:$G,'Cadastro e Histórico'!$A337))*W174)))"),0.0)</f>
        <v>0</v>
      </c>
      <c r="X337" s="448">
        <f>IFERROR(__xludf.DUMMYFUNCTION("ARRAYFORMULA(IF(OR($A337="""",$A337=0),0,IF(TODAY()&gt;EOMONTH(X$278,0),HLOOKUP(""Close"",GOOGLEFINANCE($A337,""price"",EOMONTH(X$278,0)),2,FALSE()),(SUMIFS(Extrato!$C:$C,Extrato!$A:$A,""&lt;=""&amp;HLOOKUP(X$278,dds!$2:$4,3,FALSE()),Extrato!$B:$B,'Cadastro e Histó"&amp;"rico'!$A337)-SUMIFS(Extrato!$H:$H,Extrato!$F:$F,""&lt;=""&amp;HLOOKUP(X$278,dds!$2:$4,3,FALSE()),Extrato!$G:$G,'Cadastro e Histórico'!$A337))*X174)))"),0.0)</f>
        <v>0</v>
      </c>
      <c r="Y337" s="448">
        <f>IFERROR(__xludf.DUMMYFUNCTION("ARRAYFORMULA(IF(OR($A337="""",$A337=0),0,IF(TODAY()&gt;EOMONTH(Y$278,0),HLOOKUP(""Close"",GOOGLEFINANCE($A337,""price"",EOMONTH(Y$278,0)),2,FALSE()),(SUMIFS(Extrato!$C:$C,Extrato!$A:$A,""&lt;=""&amp;HLOOKUP(Y$278,dds!$2:$4,3,FALSE()),Extrato!$B:$B,'Cadastro e Histó"&amp;"rico'!$A337)-SUMIFS(Extrato!$H:$H,Extrato!$F:$F,""&lt;=""&amp;HLOOKUP(Y$278,dds!$2:$4,3,FALSE()),Extrato!$G:$G,'Cadastro e Histórico'!$A337))*Y174)))"),0.0)</f>
        <v>0</v>
      </c>
      <c r="Z337" s="448">
        <f>IFERROR(__xludf.DUMMYFUNCTION("ARRAYFORMULA(IF(OR($A337="""",$A337=0),0,IF(TODAY()&gt;EOMONTH(Z$278,0),HLOOKUP(""Close"",GOOGLEFINANCE($A337,""price"",EOMONTH(Z$278,0)),2,FALSE()),(SUMIFS(Extrato!$C:$C,Extrato!$A:$A,""&lt;=""&amp;HLOOKUP(Z$278,dds!$2:$4,3,FALSE()),Extrato!$B:$B,'Cadastro e Histó"&amp;"rico'!$A337)-SUMIFS(Extrato!$H:$H,Extrato!$F:$F,""&lt;=""&amp;HLOOKUP(Z$278,dds!$2:$4,3,FALSE()),Extrato!$G:$G,'Cadastro e Histórico'!$A337))*Z174)))"),0.0)</f>
        <v>0</v>
      </c>
      <c r="AA337" s="448">
        <f>IFERROR(__xludf.DUMMYFUNCTION("ARRAYFORMULA(IF(OR($A337="""",$A337=0),0,IF(TODAY()&gt;EOMONTH(AA$278,0),HLOOKUP(""Close"",GOOGLEFINANCE($A337,""price"",EOMONTH(AA$278,0)),2,FALSE()),(SUMIFS(Extrato!$C:$C,Extrato!$A:$A,""&lt;=""&amp;HLOOKUP(AA$278,dds!$2:$4,3,FALSE()),Extrato!$B:$B,'Cadastro e Hi"&amp;"stórico'!$A337)-SUMIFS(Extrato!$H:$H,Extrato!$F:$F,""&lt;=""&amp;HLOOKUP(AA$278,dds!$2:$4,3,FALSE()),Extrato!$G:$G,'Cadastro e Histórico'!$A337))*AA174)))"),0.0)</f>
        <v>0</v>
      </c>
      <c r="AB337" s="448">
        <f>IFERROR(__xludf.DUMMYFUNCTION("ARRAYFORMULA(IF(OR($A337="""",$A337=0),0,IF(TODAY()&gt;EOMONTH(AB$278,0),HLOOKUP(""Close"",GOOGLEFINANCE($A337,""price"",EOMONTH(AB$278,0)),2,FALSE()),(SUMIFS(Extrato!$C:$C,Extrato!$A:$A,""&lt;=""&amp;HLOOKUP(AB$278,dds!$2:$4,3,FALSE()),Extrato!$B:$B,'Cadastro e Hi"&amp;"stórico'!$A337)-SUMIFS(Extrato!$H:$H,Extrato!$F:$F,""&lt;=""&amp;HLOOKUP(AB$278,dds!$2:$4,3,FALSE()),Extrato!$G:$G,'Cadastro e Histórico'!$A337))*AB174)))"),0.0)</f>
        <v>0</v>
      </c>
      <c r="AC337" s="448">
        <f>IFERROR(__xludf.DUMMYFUNCTION("ARRAYFORMULA(IF(OR($A337="""",$A337=0),0,IF(TODAY()&gt;EOMONTH(AC$278,0),HLOOKUP(""Close"",GOOGLEFINANCE($A337,""price"",EOMONTH(AC$278,0)),2,FALSE()),(SUMIFS(Extrato!$C:$C,Extrato!$A:$A,""&lt;=""&amp;HLOOKUP(AC$278,dds!$2:$4,3,FALSE()),Extrato!$B:$B,'Cadastro e Hi"&amp;"stórico'!$A337)-SUMIFS(Extrato!$H:$H,Extrato!$F:$F,""&lt;=""&amp;HLOOKUP(AC$278,dds!$2:$4,3,FALSE()),Extrato!$G:$G,'Cadastro e Histórico'!$A337))*AC174)))"),0.0)</f>
        <v>0</v>
      </c>
      <c r="AD337" s="448">
        <f>IFERROR(__xludf.DUMMYFUNCTION("ARRAYFORMULA(IF(OR($A337="""",$A337=0),0,IF(TODAY()&gt;EOMONTH(AD$278,0),HLOOKUP(""Close"",GOOGLEFINANCE($A337,""price"",EOMONTH(AD$278,0)),2,FALSE()),(SUMIFS(Extrato!$C:$C,Extrato!$A:$A,""&lt;=""&amp;HLOOKUP(AD$278,dds!$2:$4,3,FALSE()),Extrato!$B:$B,'Cadastro e Hi"&amp;"stórico'!$A337)-SUMIFS(Extrato!$H:$H,Extrato!$F:$F,""&lt;=""&amp;HLOOKUP(AD$278,dds!$2:$4,3,FALSE()),Extrato!$G:$G,'Cadastro e Histórico'!$A337))*AD174)))"),0.0)</f>
        <v>0</v>
      </c>
      <c r="AE337" s="448">
        <f>IFERROR(__xludf.DUMMYFUNCTION("ARRAYFORMULA(IF(OR($A337="""",$A337=0),0,IF(TODAY()&gt;EOMONTH(AE$278,0),HLOOKUP(""Close"",GOOGLEFINANCE($A337,""price"",EOMONTH(AE$278,0)),2,FALSE()),(SUMIFS(Extrato!$C:$C,Extrato!$A:$A,""&lt;=""&amp;HLOOKUP(AE$278,dds!$2:$4,3,FALSE()),Extrato!$B:$B,'Cadastro e Hi"&amp;"stórico'!$A337)-SUMIFS(Extrato!$H:$H,Extrato!$F:$F,""&lt;=""&amp;HLOOKUP(AE$278,dds!$2:$4,3,FALSE()),Extrato!$G:$G,'Cadastro e Histórico'!$A337))*AE174)))"),0.0)</f>
        <v>0</v>
      </c>
      <c r="AF337" s="448">
        <f>IFERROR(__xludf.DUMMYFUNCTION("ARRAYFORMULA(IF(OR($A337="""",$A337=0),0,IF(TODAY()&gt;EOMONTH(AF$278,0),HLOOKUP(""Close"",GOOGLEFINANCE($A337,""price"",EOMONTH(AF$278,0)),2,FALSE()),(SUMIFS(Extrato!$C:$C,Extrato!$A:$A,""&lt;=""&amp;HLOOKUP(AF$278,dds!$2:$4,3,FALSE()),Extrato!$B:$B,'Cadastro e Hi"&amp;"stórico'!$A337)-SUMIFS(Extrato!$H:$H,Extrato!$F:$F,""&lt;=""&amp;HLOOKUP(AF$278,dds!$2:$4,3,FALSE()),Extrato!$G:$G,'Cadastro e Histórico'!$A337))*AF174)))"),0.0)</f>
        <v>0</v>
      </c>
      <c r="AG337" s="448">
        <f>IFERROR(__xludf.DUMMYFUNCTION("ARRAYFORMULA(IF(OR($A337="""",$A337=0),0,IF(TODAY()&gt;EOMONTH(AG$278,0),HLOOKUP(""Close"",GOOGLEFINANCE($A337,""price"",EOMONTH(AG$278,0)),2,FALSE()),(SUMIFS(Extrato!$C:$C,Extrato!$A:$A,""&lt;=""&amp;HLOOKUP(AG$278,dds!$2:$4,3,FALSE()),Extrato!$B:$B,'Cadastro e Hi"&amp;"stórico'!$A337)-SUMIFS(Extrato!$H:$H,Extrato!$F:$F,""&lt;=""&amp;HLOOKUP(AG$278,dds!$2:$4,3,FALSE()),Extrato!$G:$G,'Cadastro e Histórico'!$A337))*AG174)))"),0.0)</f>
        <v>0</v>
      </c>
      <c r="AH337" s="448">
        <f>IFERROR(__xludf.DUMMYFUNCTION("ARRAYFORMULA(IF(OR($A337="""",$A337=0),0,IF(TODAY()&gt;EOMONTH(AH$278,0),HLOOKUP(""Close"",GOOGLEFINANCE($A337,""price"",EOMONTH(AH$278,0)),2,FALSE()),(SUMIFS(Extrato!$C:$C,Extrato!$A:$A,""&lt;=""&amp;HLOOKUP(AH$278,dds!$2:$4,3,FALSE()),Extrato!$B:$B,'Cadastro e Hi"&amp;"stórico'!$A337)-SUMIFS(Extrato!$H:$H,Extrato!$F:$F,""&lt;=""&amp;HLOOKUP(AH$278,dds!$2:$4,3,FALSE()),Extrato!$G:$G,'Cadastro e Histórico'!$A337))*AH174)))"),0.0)</f>
        <v>0</v>
      </c>
      <c r="AI337" s="448">
        <f>IFERROR(__xludf.DUMMYFUNCTION("ARRAYFORMULA(IF(OR($A337="""",$A337=0),0,IF(TODAY()&gt;EOMONTH(AI$278,0),HLOOKUP(""Close"",GOOGLEFINANCE($A337,""price"",EOMONTH(AI$278,0)),2,FALSE()),(SUMIFS(Extrato!$C:$C,Extrato!$A:$A,""&lt;=""&amp;HLOOKUP(AI$278,dds!$2:$4,3,FALSE()),Extrato!$B:$B,'Cadastro e Hi"&amp;"stórico'!$A337)-SUMIFS(Extrato!$H:$H,Extrato!$F:$F,""&lt;=""&amp;HLOOKUP(AI$278,dds!$2:$4,3,FALSE()),Extrato!$G:$G,'Cadastro e Histórico'!$A337))*AI174)))"),0.0)</f>
        <v>0</v>
      </c>
      <c r="AJ337" s="448">
        <f>IFERROR(__xludf.DUMMYFUNCTION("ARRAYFORMULA(IF(OR($A337="""",$A337=0),0,IF(TODAY()&gt;EOMONTH(AJ$278,0),HLOOKUP(""Close"",GOOGLEFINANCE($A337,""price"",EOMONTH(AJ$278,0)),2,FALSE()),(SUMIFS(Extrato!$C:$C,Extrato!$A:$A,""&lt;=""&amp;HLOOKUP(AJ$278,dds!$2:$4,3,FALSE()),Extrato!$B:$B,'Cadastro e Hi"&amp;"stórico'!$A337)-SUMIFS(Extrato!$H:$H,Extrato!$F:$F,""&lt;=""&amp;HLOOKUP(AJ$278,dds!$2:$4,3,FALSE()),Extrato!$G:$G,'Cadastro e Histórico'!$A337))*AJ174)))"),0.0)</f>
        <v>0</v>
      </c>
      <c r="AK337" s="448">
        <f>IFERROR(__xludf.DUMMYFUNCTION("ARRAYFORMULA(IF(OR($A337="""",$A337=0),0,IF(TODAY()&gt;EOMONTH(AK$278,0),HLOOKUP(""Close"",GOOGLEFINANCE($A337,""price"",EOMONTH(AK$278,0)),2,FALSE()),(SUMIFS(Extrato!$C:$C,Extrato!$A:$A,""&lt;=""&amp;HLOOKUP(AK$278,dds!$2:$4,3,FALSE()),Extrato!$B:$B,'Cadastro e Hi"&amp;"stórico'!$A337)-SUMIFS(Extrato!$H:$H,Extrato!$F:$F,""&lt;=""&amp;HLOOKUP(AK$278,dds!$2:$4,3,FALSE()),Extrato!$G:$G,'Cadastro e Histórico'!$A337))*AK174)))"),0.0)</f>
        <v>0</v>
      </c>
      <c r="AL337" s="448">
        <f>IFERROR(__xludf.DUMMYFUNCTION("ARRAYFORMULA(IF(OR($A337="""",$A337=0),0,IF(TODAY()&gt;EOMONTH(AL$278,0),HLOOKUP(""Close"",GOOGLEFINANCE($A337,""price"",EOMONTH(AL$278,0)),2,FALSE()),(SUMIFS(Extrato!$C:$C,Extrato!$A:$A,""&lt;=""&amp;HLOOKUP(AL$278,dds!$2:$4,3,FALSE()),Extrato!$B:$B,'Cadastro e Hi"&amp;"stórico'!$A337)-SUMIFS(Extrato!$H:$H,Extrato!$F:$F,""&lt;=""&amp;HLOOKUP(AL$278,dds!$2:$4,3,FALSE()),Extrato!$G:$G,'Cadastro e Histórico'!$A337))*AL174)))"),0.0)</f>
        <v>0</v>
      </c>
      <c r="AM337" s="448">
        <f>IFERROR(__xludf.DUMMYFUNCTION("ARRAYFORMULA(IF(OR($A337="""",$A337=0),0,IF(TODAY()&gt;EOMONTH(AM$278,0),HLOOKUP(""Close"",GOOGLEFINANCE($A337,""price"",EOMONTH(AM$278,0)),2,FALSE()),(SUMIFS(Extrato!$C:$C,Extrato!$A:$A,""&lt;=""&amp;HLOOKUP(AM$278,dds!$2:$4,3,FALSE()),Extrato!$B:$B,'Cadastro e Hi"&amp;"stórico'!$A337)-SUMIFS(Extrato!$H:$H,Extrato!$F:$F,""&lt;=""&amp;HLOOKUP(AM$278,dds!$2:$4,3,FALSE()),Extrato!$G:$G,'Cadastro e Histórico'!$A337))*AM174)))"),0.0)</f>
        <v>0</v>
      </c>
      <c r="AN337" s="448">
        <f>IFERROR(__xludf.DUMMYFUNCTION("ARRAYFORMULA(IF(OR($A337="""",$A337=0),0,IF(TODAY()&gt;EOMONTH(AN$278,0),HLOOKUP(""Close"",GOOGLEFINANCE($A337,""price"",EOMONTH(AN$278,0)),2,FALSE()),(SUMIFS(Extrato!$C:$C,Extrato!$A:$A,""&lt;=""&amp;HLOOKUP(AN$278,dds!$2:$4,3,FALSE()),Extrato!$B:$B,'Cadastro e Hi"&amp;"stórico'!$A337)-SUMIFS(Extrato!$H:$H,Extrato!$F:$F,""&lt;=""&amp;HLOOKUP(AN$278,dds!$2:$4,3,FALSE()),Extrato!$G:$G,'Cadastro e Histórico'!$A337))*AN174)))"),0.0)</f>
        <v>0</v>
      </c>
      <c r="AO337" s="448">
        <f>IFERROR(__xludf.DUMMYFUNCTION("ARRAYFORMULA(IF(OR($A337="""",$A337=0),0,IF(TODAY()&gt;EOMONTH(AO$278,0),HLOOKUP(""Close"",GOOGLEFINANCE($A337,""price"",EOMONTH(AO$278,0)),2,FALSE()),(SUMIFS(Extrato!$C:$C,Extrato!$A:$A,""&lt;=""&amp;HLOOKUP(AO$278,dds!$2:$4,3,FALSE()),Extrato!$B:$B,'Cadastro e Hi"&amp;"stórico'!$A337)-SUMIFS(Extrato!$H:$H,Extrato!$F:$F,""&lt;=""&amp;HLOOKUP(AO$278,dds!$2:$4,3,FALSE()),Extrato!$G:$G,'Cadastro e Histórico'!$A337))*AO174)))"),0.0)</f>
        <v>0</v>
      </c>
      <c r="AP337" s="448">
        <f>IFERROR(__xludf.DUMMYFUNCTION("ARRAYFORMULA(IF(OR($A337="""",$A337=0),0,IF(TODAY()&gt;EOMONTH(AP$278,0),HLOOKUP(""Close"",GOOGLEFINANCE($A337,""price"",EOMONTH(AP$278,0)),2,FALSE()),(SUMIFS(Extrato!$C:$C,Extrato!$A:$A,""&lt;=""&amp;HLOOKUP(AP$278,dds!$2:$4,3,FALSE()),Extrato!$B:$B,'Cadastro e Hi"&amp;"stórico'!$A337)-SUMIFS(Extrato!$H:$H,Extrato!$F:$F,""&lt;=""&amp;HLOOKUP(AP$278,dds!$2:$4,3,FALSE()),Extrato!$G:$G,'Cadastro e Histórico'!$A337))*AP174)))"),0.0)</f>
        <v>0</v>
      </c>
      <c r="AQ337" s="448">
        <f>IFERROR(__xludf.DUMMYFUNCTION("ARRAYFORMULA(IF(OR($A337="""",$A337=0),0,IF(TODAY()&gt;EOMONTH(AQ$278,0),HLOOKUP(""Close"",GOOGLEFINANCE($A337,""price"",EOMONTH(AQ$278,0)),2,FALSE()),(SUMIFS(Extrato!$C:$C,Extrato!$A:$A,""&lt;=""&amp;HLOOKUP(AQ$278,dds!$2:$4,3,FALSE()),Extrato!$B:$B,'Cadastro e Hi"&amp;"stórico'!$A337)-SUMIFS(Extrato!$H:$H,Extrato!$F:$F,""&lt;=""&amp;HLOOKUP(AQ$278,dds!$2:$4,3,FALSE()),Extrato!$G:$G,'Cadastro e Histórico'!$A337))*AQ174)))"),0.0)</f>
        <v>0</v>
      </c>
      <c r="AR337" s="448">
        <f>IFERROR(__xludf.DUMMYFUNCTION("ARRAYFORMULA(IF(OR($A337="""",$A337=0),0,IF(TODAY()&gt;EOMONTH(AR$278,0),HLOOKUP(""Close"",GOOGLEFINANCE($A337,""price"",EOMONTH(AR$278,0)),2,FALSE()),(SUMIFS(Extrato!$C:$C,Extrato!$A:$A,""&lt;=""&amp;HLOOKUP(AR$278,dds!$2:$4,3,FALSE()),Extrato!$B:$B,'Cadastro e Hi"&amp;"stórico'!$A337)-SUMIFS(Extrato!$H:$H,Extrato!$F:$F,""&lt;=""&amp;HLOOKUP(AR$278,dds!$2:$4,3,FALSE()),Extrato!$G:$G,'Cadastro e Histórico'!$A337))*AR174)))"),0.0)</f>
        <v>0</v>
      </c>
      <c r="AS337" s="448">
        <f>IFERROR(__xludf.DUMMYFUNCTION("ARRAYFORMULA(IF(OR($A337="""",$A337=0),0,IF(TODAY()&gt;EOMONTH(AS$278,0),HLOOKUP(""Close"",GOOGLEFINANCE($A337,""price"",EOMONTH(AS$278,0)),2,FALSE()),(SUMIFS(Extrato!$C:$C,Extrato!$A:$A,""&lt;=""&amp;HLOOKUP(AS$278,dds!$2:$4,3,FALSE()),Extrato!$B:$B,'Cadastro e Hi"&amp;"stórico'!$A337)-SUMIFS(Extrato!$H:$H,Extrato!$F:$F,""&lt;=""&amp;HLOOKUP(AS$278,dds!$2:$4,3,FALSE()),Extrato!$G:$G,'Cadastro e Histórico'!$A337))*AS174)))"),0.0)</f>
        <v>0</v>
      </c>
      <c r="AT337" s="448">
        <f>IFERROR(__xludf.DUMMYFUNCTION("ARRAYFORMULA(IF(OR($A337="""",$A337=0),0,IF(TODAY()&gt;EOMONTH(AT$278,0),HLOOKUP(""Close"",GOOGLEFINANCE($A337,""price"",EOMONTH(AT$278,0)),2,FALSE()),(SUMIFS(Extrato!$C:$C,Extrato!$A:$A,""&lt;=""&amp;HLOOKUP(AT$278,dds!$2:$4,3,FALSE()),Extrato!$B:$B,'Cadastro e Hi"&amp;"stórico'!$A337)-SUMIFS(Extrato!$H:$H,Extrato!$F:$F,""&lt;=""&amp;HLOOKUP(AT$278,dds!$2:$4,3,FALSE()),Extrato!$G:$G,'Cadastro e Histórico'!$A337))*AT174)))"),0.0)</f>
        <v>0</v>
      </c>
      <c r="AU337" s="448">
        <f>IFERROR(__xludf.DUMMYFUNCTION("ARRAYFORMULA(IF(OR($A337="""",$A337=0),0,IF(TODAY()&gt;EOMONTH(AU$278,0),HLOOKUP(""Close"",GOOGLEFINANCE($A337,""price"",EOMONTH(AU$278,0)),2,FALSE()),(SUMIFS(Extrato!$C:$C,Extrato!$A:$A,""&lt;=""&amp;HLOOKUP(AU$278,dds!$2:$4,3,FALSE()),Extrato!$B:$B,'Cadastro e Hi"&amp;"stórico'!$A337)-SUMIFS(Extrato!$H:$H,Extrato!$F:$F,""&lt;=""&amp;HLOOKUP(AU$278,dds!$2:$4,3,FALSE()),Extrato!$G:$G,'Cadastro e Histórico'!$A337))*AU174)))"),0.0)</f>
        <v>0</v>
      </c>
      <c r="AV337" s="448">
        <f>IFERROR(__xludf.DUMMYFUNCTION("ARRAYFORMULA(IF(OR($A337="""",$A337=0),0,IF(TODAY()&gt;EOMONTH(AV$278,0),HLOOKUP(""Close"",GOOGLEFINANCE($A337,""price"",EOMONTH(AV$278,0)),2,FALSE()),(SUMIFS(Extrato!$C:$C,Extrato!$A:$A,""&lt;=""&amp;HLOOKUP(AV$278,dds!$2:$4,3,FALSE()),Extrato!$B:$B,'Cadastro e Hi"&amp;"stórico'!$A337)-SUMIFS(Extrato!$H:$H,Extrato!$F:$F,""&lt;=""&amp;HLOOKUP(AV$278,dds!$2:$4,3,FALSE()),Extrato!$G:$G,'Cadastro e Histórico'!$A337))*AV174)))"),0.0)</f>
        <v>0</v>
      </c>
      <c r="AW337" s="448">
        <f>IFERROR(__xludf.DUMMYFUNCTION("ARRAYFORMULA(IF(OR($A337="""",$A337=0),0,IF(TODAY()&gt;EOMONTH(AW$278,0),HLOOKUP(""Close"",GOOGLEFINANCE($A337,""price"",EOMONTH(AW$278,0)),2,FALSE()),(SUMIFS(Extrato!$C:$C,Extrato!$A:$A,""&lt;=""&amp;HLOOKUP(AW$278,dds!$2:$4,3,FALSE()),Extrato!$B:$B,'Cadastro e Hi"&amp;"stórico'!$A337)-SUMIFS(Extrato!$H:$H,Extrato!$F:$F,""&lt;=""&amp;HLOOKUP(AW$278,dds!$2:$4,3,FALSE()),Extrato!$G:$G,'Cadastro e Histórico'!$A337))*AW174)))"),0.0)</f>
        <v>0</v>
      </c>
      <c r="AX337" s="448">
        <f>IFERROR(__xludf.DUMMYFUNCTION("ARRAYFORMULA(IF(OR($A337="""",$A337=0),0,IF(TODAY()&gt;EOMONTH(AX$278,0),HLOOKUP(""Close"",GOOGLEFINANCE($A337,""price"",EOMONTH(AX$278,0)),2,FALSE()),(SUMIFS(Extrato!$C:$C,Extrato!$A:$A,""&lt;=""&amp;HLOOKUP(AX$278,dds!$2:$4,3,FALSE()),Extrato!$B:$B,'Cadastro e Hi"&amp;"stórico'!$A337)-SUMIFS(Extrato!$H:$H,Extrato!$F:$F,""&lt;=""&amp;HLOOKUP(AX$278,dds!$2:$4,3,FALSE()),Extrato!$G:$G,'Cadastro e Histórico'!$A337))*AX174)))"),0.0)</f>
        <v>0</v>
      </c>
      <c r="AY337" s="448">
        <f>IFERROR(__xludf.DUMMYFUNCTION("ARRAYFORMULA(IF(OR($A337="""",$A337=0),0,IF(TODAY()&gt;EOMONTH(AY$278,0),HLOOKUP(""Close"",GOOGLEFINANCE($A337,""price"",EOMONTH(AY$278,0)),2,FALSE()),(SUMIFS(Extrato!$C:$C,Extrato!$A:$A,""&lt;=""&amp;HLOOKUP(AY$278,dds!$2:$4,3,FALSE()),Extrato!$B:$B,'Cadastro e Hi"&amp;"stórico'!$A337)-SUMIFS(Extrato!$H:$H,Extrato!$F:$F,""&lt;=""&amp;HLOOKUP(AY$278,dds!$2:$4,3,FALSE()),Extrato!$G:$G,'Cadastro e Histórico'!$A337))*AY174)))"),0.0)</f>
        <v>0</v>
      </c>
      <c r="AZ337" s="448">
        <f>IFERROR(__xludf.DUMMYFUNCTION("ARRAYFORMULA(IF(OR($A337="""",$A337=0),0,IF(TODAY()&gt;EOMONTH(AZ$278,0),HLOOKUP(""Close"",GOOGLEFINANCE($A337,""price"",EOMONTH(AZ$278,0)),2,FALSE()),(SUMIFS(Extrato!$C:$C,Extrato!$A:$A,""&lt;=""&amp;HLOOKUP(AZ$278,dds!$2:$4,3,FALSE()),Extrato!$B:$B,'Cadastro e Hi"&amp;"stórico'!$A337)-SUMIFS(Extrato!$H:$H,Extrato!$F:$F,""&lt;=""&amp;HLOOKUP(AZ$278,dds!$2:$4,3,FALSE()),Extrato!$G:$G,'Cadastro e Histórico'!$A337))*AZ174)))"),0.0)</f>
        <v>0</v>
      </c>
      <c r="BA337" s="448">
        <f>IFERROR(__xludf.DUMMYFUNCTION("ARRAYFORMULA(IF(OR($A337="""",$A337=0),0,IF(TODAY()&gt;EOMONTH(BA$278,0),HLOOKUP(""Close"",GOOGLEFINANCE($A337,""price"",EOMONTH(BA$278,0)),2,FALSE()),(SUMIFS(Extrato!$C:$C,Extrato!$A:$A,""&lt;=""&amp;HLOOKUP(BA$278,dds!$2:$4,3,FALSE()),Extrato!$B:$B,'Cadastro e Hi"&amp;"stórico'!$A337)-SUMIFS(Extrato!$H:$H,Extrato!$F:$F,""&lt;=""&amp;HLOOKUP(BA$278,dds!$2:$4,3,FALSE()),Extrato!$G:$G,'Cadastro e Histórico'!$A337))*BA174)))"),0.0)</f>
        <v>0</v>
      </c>
      <c r="BB337" s="448">
        <f>IFERROR(__xludf.DUMMYFUNCTION("ARRAYFORMULA(IF(OR($A337="""",$A337=0),0,IF(TODAY()&gt;EOMONTH(BB$278,0),HLOOKUP(""Close"",GOOGLEFINANCE($A337,""price"",EOMONTH(BB$278,0)),2,FALSE()),(SUMIFS(Extrato!$C:$C,Extrato!$A:$A,""&lt;=""&amp;HLOOKUP(BB$278,dds!$2:$4,3,FALSE()),Extrato!$B:$B,'Cadastro e Hi"&amp;"stórico'!$A337)-SUMIFS(Extrato!$H:$H,Extrato!$F:$F,""&lt;=""&amp;HLOOKUP(BB$278,dds!$2:$4,3,FALSE()),Extrato!$G:$G,'Cadastro e Histórico'!$A337))*BB174)))"),0.0)</f>
        <v>0</v>
      </c>
      <c r="BC337" s="448">
        <f>IFERROR(__xludf.DUMMYFUNCTION("ARRAYFORMULA(IF(OR($A337="""",$A337=0),0,IF(TODAY()&gt;EOMONTH(BC$278,0),HLOOKUP(""Close"",GOOGLEFINANCE($A337,""price"",EOMONTH(BC$278,0)),2,FALSE()),(SUMIFS(Extrato!$C:$C,Extrato!$A:$A,""&lt;=""&amp;HLOOKUP(BC$278,dds!$2:$4,3,FALSE()),Extrato!$B:$B,'Cadastro e Hi"&amp;"stórico'!$A337)-SUMIFS(Extrato!$H:$H,Extrato!$F:$F,""&lt;=""&amp;HLOOKUP(BC$278,dds!$2:$4,3,FALSE()),Extrato!$G:$G,'Cadastro e Histórico'!$A337))*BC174)))"),0.0)</f>
        <v>0</v>
      </c>
      <c r="BD337" s="448">
        <f>IFERROR(__xludf.DUMMYFUNCTION("ARRAYFORMULA(IF(OR($A337="""",$A337=0),0,IF(TODAY()&gt;EOMONTH(BD$278,0),HLOOKUP(""Close"",GOOGLEFINANCE($A337,""price"",EOMONTH(BD$278,0)),2,FALSE()),(SUMIFS(Extrato!$C:$C,Extrato!$A:$A,""&lt;=""&amp;HLOOKUP(BD$278,dds!$2:$4,3,FALSE()),Extrato!$B:$B,'Cadastro e Hi"&amp;"stórico'!$A337)-SUMIFS(Extrato!$H:$H,Extrato!$F:$F,""&lt;=""&amp;HLOOKUP(BD$278,dds!$2:$4,3,FALSE()),Extrato!$G:$G,'Cadastro e Histórico'!$A337))*BD174)))"),0.0)</f>
        <v>0</v>
      </c>
      <c r="BE337" s="448">
        <f>IFERROR(__xludf.DUMMYFUNCTION("ARRAYFORMULA(IF(OR($A337="""",$A337=0),0,IF(TODAY()&gt;EOMONTH(BE$278,0),HLOOKUP(""Close"",GOOGLEFINANCE($A337,""price"",EOMONTH(BE$278,0)),2,FALSE()),(SUMIFS(Extrato!$C:$C,Extrato!$A:$A,""&lt;=""&amp;HLOOKUP(BE$278,dds!$2:$4,3,FALSE()),Extrato!$B:$B,'Cadastro e Hi"&amp;"stórico'!$A337)-SUMIFS(Extrato!$H:$H,Extrato!$F:$F,""&lt;=""&amp;HLOOKUP(BE$278,dds!$2:$4,3,FALSE()),Extrato!$G:$G,'Cadastro e Histórico'!$A337))*BE174)))"),0.0)</f>
        <v>0</v>
      </c>
      <c r="BF337" s="448">
        <f>IFERROR(__xludf.DUMMYFUNCTION("ARRAYFORMULA(IF(OR($A337="""",$A337=0),0,IF(TODAY()&gt;EOMONTH(BF$278,0),HLOOKUP(""Close"",GOOGLEFINANCE($A337,""price"",EOMONTH(BF$278,0)),2,FALSE()),(SUMIFS(Extrato!$C:$C,Extrato!$A:$A,""&lt;=""&amp;HLOOKUP(BF$278,dds!$2:$4,3,FALSE()),Extrato!$B:$B,'Cadastro e Hi"&amp;"stórico'!$A337)-SUMIFS(Extrato!$H:$H,Extrato!$F:$F,""&lt;=""&amp;HLOOKUP(BF$278,dds!$2:$4,3,FALSE()),Extrato!$G:$G,'Cadastro e Histórico'!$A337))*BF174)))"),0.0)</f>
        <v>0</v>
      </c>
      <c r="BG337" s="448">
        <f>IFERROR(__xludf.DUMMYFUNCTION("ARRAYFORMULA(IF(OR($A337="""",$A337=0),0,IF(TODAY()&gt;EOMONTH(BG$278,0),HLOOKUP(""Close"",GOOGLEFINANCE($A337,""price"",EOMONTH(BG$278,0)),2,FALSE()),(SUMIFS(Extrato!$C:$C,Extrato!$A:$A,""&lt;=""&amp;HLOOKUP(BG$278,dds!$2:$4,3,FALSE()),Extrato!$B:$B,'Cadastro e Hi"&amp;"stórico'!$A337)-SUMIFS(Extrato!$H:$H,Extrato!$F:$F,""&lt;=""&amp;HLOOKUP(BG$278,dds!$2:$4,3,FALSE()),Extrato!$G:$G,'Cadastro e Histórico'!$A337))*BG174)))"),0.0)</f>
        <v>0</v>
      </c>
      <c r="BH337" s="448">
        <f>IFERROR(__xludf.DUMMYFUNCTION("ARRAYFORMULA(IF(OR($A337="""",$A337=0),0,IF(TODAY()&gt;EOMONTH(BH$278,0),HLOOKUP(""Close"",GOOGLEFINANCE($A337,""price"",EOMONTH(BH$278,0)),2,FALSE()),(SUMIFS(Extrato!$C:$C,Extrato!$A:$A,""&lt;=""&amp;HLOOKUP(BH$278,dds!$2:$4,3,FALSE()),Extrato!$B:$B,'Cadastro e Hi"&amp;"stórico'!$A337)-SUMIFS(Extrato!$H:$H,Extrato!$F:$F,""&lt;=""&amp;HLOOKUP(BH$278,dds!$2:$4,3,FALSE()),Extrato!$G:$G,'Cadastro e Histórico'!$A337))*BH174)))"),0.0)</f>
        <v>0</v>
      </c>
      <c r="BI337" s="448">
        <f>IFERROR(__xludf.DUMMYFUNCTION("ARRAYFORMULA(IF(OR($A337="""",$A337=0),0,IF(TODAY()&gt;EOMONTH(BI$278,0),HLOOKUP(""Close"",GOOGLEFINANCE($A337,""price"",EOMONTH(BI$278,0)),2,FALSE()),(SUMIFS(Extrato!$C:$C,Extrato!$A:$A,""&lt;=""&amp;HLOOKUP(BI$278,dds!$2:$4,3,FALSE()),Extrato!$B:$B,'Cadastro e Hi"&amp;"stórico'!$A337)-SUMIFS(Extrato!$H:$H,Extrato!$F:$F,""&lt;=""&amp;HLOOKUP(BI$278,dds!$2:$4,3,FALSE()),Extrato!$G:$G,'Cadastro e Histórico'!$A337))*BI174)))"),0.0)</f>
        <v>0</v>
      </c>
      <c r="BJ337" s="448">
        <f>IFERROR(__xludf.DUMMYFUNCTION("ARRAYFORMULA(IF(OR($A337="""",$A337=0),0,IF(TODAY()&gt;EOMONTH(BJ$278,0),HLOOKUP(""Close"",GOOGLEFINANCE($A337,""price"",EOMONTH(BJ$278,0)),2,FALSE()),(SUMIFS(Extrato!$C:$C,Extrato!$A:$A,""&lt;=""&amp;HLOOKUP(BJ$278,dds!$2:$4,3,FALSE()),Extrato!$B:$B,'Cadastro e Hi"&amp;"stórico'!$A337)-SUMIFS(Extrato!$H:$H,Extrato!$F:$F,""&lt;=""&amp;HLOOKUP(BJ$278,dds!$2:$4,3,FALSE()),Extrato!$G:$G,'Cadastro e Histórico'!$A337))*BJ174)))"),0.0)</f>
        <v>0</v>
      </c>
      <c r="BK337" s="448">
        <f>IFERROR(__xludf.DUMMYFUNCTION("ARRAYFORMULA(IF(OR($A337="""",$A337=0),0,IF(TODAY()&gt;EOMONTH(BK$278,0),HLOOKUP(""Close"",GOOGLEFINANCE($A337,""price"",EOMONTH(BK$278,0)),2,FALSE()),(SUMIFS(Extrato!$C:$C,Extrato!$A:$A,""&lt;=""&amp;HLOOKUP(BK$278,dds!$2:$4,3,FALSE()),Extrato!$B:$B,'Cadastro e Hi"&amp;"stórico'!$A337)-SUMIFS(Extrato!$H:$H,Extrato!$F:$F,""&lt;=""&amp;HLOOKUP(BK$278,dds!$2:$4,3,FALSE()),Extrato!$G:$G,'Cadastro e Histórico'!$A337))*BK174)))"),0.0)</f>
        <v>0</v>
      </c>
      <c r="BL337" s="448">
        <f>IFERROR(__xludf.DUMMYFUNCTION("ARRAYFORMULA(IF(OR($A337="""",$A337=0),0,IF(TODAY()&gt;EOMONTH(BL$278,0),HLOOKUP(""Close"",GOOGLEFINANCE($A337,""price"",EOMONTH(BL$278,0)),2,FALSE()),(SUMIFS(Extrato!$C:$C,Extrato!$A:$A,""&lt;=""&amp;HLOOKUP(BL$278,dds!$2:$4,3,FALSE()),Extrato!$B:$B,'Cadastro e Hi"&amp;"stórico'!$A337)-SUMIFS(Extrato!$H:$H,Extrato!$F:$F,""&lt;=""&amp;HLOOKUP(BL$278,dds!$2:$4,3,FALSE()),Extrato!$G:$G,'Cadastro e Histórico'!$A337))*BL174)))"),0.0)</f>
        <v>0</v>
      </c>
    </row>
    <row r="338" ht="14.25" customHeight="1">
      <c r="A338" s="450"/>
      <c r="B338" s="450"/>
      <c r="C338" s="440" t="str">
        <f t="shared" si="5"/>
        <v/>
      </c>
      <c r="D338" s="450"/>
      <c r="E338" s="448">
        <f>IFERROR(__xludf.DUMMYFUNCTION("ARRAYFORMULA(IF(OR($A338="""",$A338=0),0,IF(TODAY()&gt;EOMONTH(E$278,0),HLOOKUP(""Close"",GOOGLEFINANCE($A338,""price"",EOMONTH(E$278,0)),2,FALSE()),(SUMIFS(Extrato!$C:$C,Extrato!$A:$A,""&lt;=""&amp;HLOOKUP(E$278,dds!$2:$4,3,FALSE()),Extrato!$B:$B,'Cadastro e Histó"&amp;"rico'!$A338)-SUMIFS(Extrato!$H:$H,Extrato!$F:$F,""&lt;=""&amp;HLOOKUP(E$278,dds!$2:$4,3,FALSE()),Extrato!$G:$G,'Cadastro e Histórico'!$A338))*E175)))"),0.0)</f>
        <v>0</v>
      </c>
      <c r="F338" s="448">
        <f>IFERROR(__xludf.DUMMYFUNCTION("ARRAYFORMULA(IF(OR($A338="""",$A338=0),0,IF(TODAY()&gt;EOMONTH(F$278,0),HLOOKUP(""Close"",GOOGLEFINANCE($A338,""price"",EOMONTH(F$278,0)),2,FALSE()),(SUMIFS(Extrato!$C:$C,Extrato!$A:$A,""&lt;=""&amp;HLOOKUP(F$278,dds!$2:$4,3,FALSE()),Extrato!$B:$B,'Cadastro e Histó"&amp;"rico'!$A338)-SUMIFS(Extrato!$H:$H,Extrato!$F:$F,""&lt;=""&amp;HLOOKUP(F$278,dds!$2:$4,3,FALSE()),Extrato!$G:$G,'Cadastro e Histórico'!$A338))*F175)))"),0.0)</f>
        <v>0</v>
      </c>
      <c r="G338" s="448">
        <f>IFERROR(__xludf.DUMMYFUNCTION("ARRAYFORMULA(IF(OR($A338="""",$A338=0),0,IF(TODAY()&gt;EOMONTH(G$278,0),HLOOKUP(""Close"",GOOGLEFINANCE($A338,""price"",EOMONTH(G$278,0)),2,FALSE()),(SUMIFS(Extrato!$C:$C,Extrato!$A:$A,""&lt;=""&amp;HLOOKUP(G$278,dds!$2:$4,3,FALSE()),Extrato!$B:$B,'Cadastro e Histó"&amp;"rico'!$A338)-SUMIFS(Extrato!$H:$H,Extrato!$F:$F,""&lt;=""&amp;HLOOKUP(G$278,dds!$2:$4,3,FALSE()),Extrato!$G:$G,'Cadastro e Histórico'!$A338))*G175)))"),0.0)</f>
        <v>0</v>
      </c>
      <c r="H338" s="448">
        <f>IFERROR(__xludf.DUMMYFUNCTION("ARRAYFORMULA(IF(OR($A338="""",$A338=0),0,IF(TODAY()&gt;EOMONTH(H$278,0),HLOOKUP(""Close"",GOOGLEFINANCE($A338,""price"",EOMONTH(H$278,0)),2,FALSE()),(SUMIFS(Extrato!$C:$C,Extrato!$A:$A,""&lt;=""&amp;HLOOKUP(H$278,dds!$2:$4,3,FALSE()),Extrato!$B:$B,'Cadastro e Histó"&amp;"rico'!$A338)-SUMIFS(Extrato!$H:$H,Extrato!$F:$F,""&lt;=""&amp;HLOOKUP(H$278,dds!$2:$4,3,FALSE()),Extrato!$G:$G,'Cadastro e Histórico'!$A338))*H175)))"),0.0)</f>
        <v>0</v>
      </c>
      <c r="I338" s="448">
        <f>IFERROR(__xludf.DUMMYFUNCTION("ARRAYFORMULA(IF(OR($A338="""",$A338=0),0,IF(TODAY()&gt;EOMONTH(I$278,0),HLOOKUP(""Close"",GOOGLEFINANCE($A338,""price"",EOMONTH(I$278,0)),2,FALSE()),(SUMIFS(Extrato!$C:$C,Extrato!$A:$A,""&lt;=""&amp;HLOOKUP(I$278,dds!$2:$4,3,FALSE()),Extrato!$B:$B,'Cadastro e Histó"&amp;"rico'!$A338)-SUMIFS(Extrato!$H:$H,Extrato!$F:$F,""&lt;=""&amp;HLOOKUP(I$278,dds!$2:$4,3,FALSE()),Extrato!$G:$G,'Cadastro e Histórico'!$A338))*I175)))"),0.0)</f>
        <v>0</v>
      </c>
      <c r="J338" s="448">
        <f>IFERROR(__xludf.DUMMYFUNCTION("ARRAYFORMULA(IF(OR($A338="""",$A338=0),0,IF(TODAY()&gt;EOMONTH(J$278,0),HLOOKUP(""Close"",GOOGLEFINANCE($A338,""price"",EOMONTH(J$278,0)),2,FALSE()),(SUMIFS(Extrato!$C:$C,Extrato!$A:$A,""&lt;=""&amp;HLOOKUP(J$278,dds!$2:$4,3,FALSE()),Extrato!$B:$B,'Cadastro e Histó"&amp;"rico'!$A338)-SUMIFS(Extrato!$H:$H,Extrato!$F:$F,""&lt;=""&amp;HLOOKUP(J$278,dds!$2:$4,3,FALSE()),Extrato!$G:$G,'Cadastro e Histórico'!$A338))*J175)))"),0.0)</f>
        <v>0</v>
      </c>
      <c r="K338" s="448">
        <f>IFERROR(__xludf.DUMMYFUNCTION("ARRAYFORMULA(IF(OR($A338="""",$A338=0),0,IF(TODAY()&gt;EOMONTH(K$278,0),HLOOKUP(""Close"",GOOGLEFINANCE($A338,""price"",EOMONTH(K$278,0)),2,FALSE()),(SUMIFS(Extrato!$C:$C,Extrato!$A:$A,""&lt;=""&amp;HLOOKUP(K$278,dds!$2:$4,3,FALSE()),Extrato!$B:$B,'Cadastro e Histó"&amp;"rico'!$A338)-SUMIFS(Extrato!$H:$H,Extrato!$F:$F,""&lt;=""&amp;HLOOKUP(K$278,dds!$2:$4,3,FALSE()),Extrato!$G:$G,'Cadastro e Histórico'!$A338))*K175)))"),0.0)</f>
        <v>0</v>
      </c>
      <c r="L338" s="448">
        <f>IFERROR(__xludf.DUMMYFUNCTION("ARRAYFORMULA(IF(OR($A338="""",$A338=0),0,IF(TODAY()&gt;EOMONTH(L$278,0),HLOOKUP(""Close"",GOOGLEFINANCE($A338,""price"",EOMONTH(L$278,0)),2,FALSE()),(SUMIFS(Extrato!$C:$C,Extrato!$A:$A,""&lt;=""&amp;HLOOKUP(L$278,dds!$2:$4,3,FALSE()),Extrato!$B:$B,'Cadastro e Histó"&amp;"rico'!$A338)-SUMIFS(Extrato!$H:$H,Extrato!$F:$F,""&lt;=""&amp;HLOOKUP(L$278,dds!$2:$4,3,FALSE()),Extrato!$G:$G,'Cadastro e Histórico'!$A338))*L175)))"),0.0)</f>
        <v>0</v>
      </c>
      <c r="M338" s="448">
        <f>IFERROR(__xludf.DUMMYFUNCTION("ARRAYFORMULA(IF(OR($A338="""",$A338=0),0,IF(TODAY()&gt;EOMONTH(M$278,0),HLOOKUP(""Close"",GOOGLEFINANCE($A338,""price"",EOMONTH(M$278,0)),2,FALSE()),(SUMIFS(Extrato!$C:$C,Extrato!$A:$A,""&lt;=""&amp;HLOOKUP(M$278,dds!$2:$4,3,FALSE()),Extrato!$B:$B,'Cadastro e Histó"&amp;"rico'!$A338)-SUMIFS(Extrato!$H:$H,Extrato!$F:$F,""&lt;=""&amp;HLOOKUP(M$278,dds!$2:$4,3,FALSE()),Extrato!$G:$G,'Cadastro e Histórico'!$A338))*M175)))"),0.0)</f>
        <v>0</v>
      </c>
      <c r="N338" s="448">
        <f>IFERROR(__xludf.DUMMYFUNCTION("ARRAYFORMULA(IF(OR($A338="""",$A338=0),0,IF(TODAY()&gt;EOMONTH(N$278,0),HLOOKUP(""Close"",GOOGLEFINANCE($A338,""price"",EOMONTH(N$278,0)),2,FALSE()),(SUMIFS(Extrato!$C:$C,Extrato!$A:$A,""&lt;=""&amp;HLOOKUP(N$278,dds!$2:$4,3,FALSE()),Extrato!$B:$B,'Cadastro e Histó"&amp;"rico'!$A338)-SUMIFS(Extrato!$H:$H,Extrato!$F:$F,""&lt;=""&amp;HLOOKUP(N$278,dds!$2:$4,3,FALSE()),Extrato!$G:$G,'Cadastro e Histórico'!$A338))*N175)))"),0.0)</f>
        <v>0</v>
      </c>
      <c r="O338" s="448">
        <f>IFERROR(__xludf.DUMMYFUNCTION("ARRAYFORMULA(IF(OR($A338="""",$A338=0),0,IF(TODAY()&gt;EOMONTH(O$278,0),HLOOKUP(""Close"",GOOGLEFINANCE($A338,""price"",EOMONTH(O$278,0)),2,FALSE()),(SUMIFS(Extrato!$C:$C,Extrato!$A:$A,""&lt;=""&amp;HLOOKUP(O$278,dds!$2:$4,3,FALSE()),Extrato!$B:$B,'Cadastro e Histó"&amp;"rico'!$A338)-SUMIFS(Extrato!$H:$H,Extrato!$F:$F,""&lt;=""&amp;HLOOKUP(O$278,dds!$2:$4,3,FALSE()),Extrato!$G:$G,'Cadastro e Histórico'!$A338))*O175)))"),0.0)</f>
        <v>0</v>
      </c>
      <c r="P338" s="448">
        <f>IFERROR(__xludf.DUMMYFUNCTION("ARRAYFORMULA(IF(OR($A338="""",$A338=0),0,IF(TODAY()&gt;EOMONTH(P$278,0),HLOOKUP(""Close"",GOOGLEFINANCE($A338,""price"",EOMONTH(P$278,0)),2,FALSE()),(SUMIFS(Extrato!$C:$C,Extrato!$A:$A,""&lt;=""&amp;HLOOKUP(P$278,dds!$2:$4,3,FALSE()),Extrato!$B:$B,'Cadastro e Histó"&amp;"rico'!$A338)-SUMIFS(Extrato!$H:$H,Extrato!$F:$F,""&lt;=""&amp;HLOOKUP(P$278,dds!$2:$4,3,FALSE()),Extrato!$G:$G,'Cadastro e Histórico'!$A338))*P175)))"),0.0)</f>
        <v>0</v>
      </c>
      <c r="Q338" s="448">
        <f>IFERROR(__xludf.DUMMYFUNCTION("ARRAYFORMULA(IF(OR($A338="""",$A338=0),0,IF(TODAY()&gt;EOMONTH(Q$278,0),HLOOKUP(""Close"",GOOGLEFINANCE($A338,""price"",EOMONTH(Q$278,0)),2,FALSE()),(SUMIFS(Extrato!$C:$C,Extrato!$A:$A,""&lt;=""&amp;HLOOKUP(Q$278,dds!$2:$4,3,FALSE()),Extrato!$B:$B,'Cadastro e Histó"&amp;"rico'!$A338)-SUMIFS(Extrato!$H:$H,Extrato!$F:$F,""&lt;=""&amp;HLOOKUP(Q$278,dds!$2:$4,3,FALSE()),Extrato!$G:$G,'Cadastro e Histórico'!$A338))*Q175)))"),0.0)</f>
        <v>0</v>
      </c>
      <c r="R338" s="448">
        <f>IFERROR(__xludf.DUMMYFUNCTION("ARRAYFORMULA(IF(OR($A338="""",$A338=0),0,IF(TODAY()&gt;EOMONTH(R$278,0),HLOOKUP(""Close"",GOOGLEFINANCE($A338,""price"",EOMONTH(R$278,0)),2,FALSE()),(SUMIFS(Extrato!$C:$C,Extrato!$A:$A,""&lt;=""&amp;HLOOKUP(R$278,dds!$2:$4,3,FALSE()),Extrato!$B:$B,'Cadastro e Histó"&amp;"rico'!$A338)-SUMIFS(Extrato!$H:$H,Extrato!$F:$F,""&lt;=""&amp;HLOOKUP(R$278,dds!$2:$4,3,FALSE()),Extrato!$G:$G,'Cadastro e Histórico'!$A338))*R175)))"),0.0)</f>
        <v>0</v>
      </c>
      <c r="S338" s="448">
        <f>IFERROR(__xludf.DUMMYFUNCTION("ARRAYFORMULA(IF(OR($A338="""",$A338=0),0,IF(TODAY()&gt;EOMONTH(S$278,0),HLOOKUP(""Close"",GOOGLEFINANCE($A338,""price"",EOMONTH(S$278,0)),2,FALSE()),(SUMIFS(Extrato!$C:$C,Extrato!$A:$A,""&lt;=""&amp;HLOOKUP(S$278,dds!$2:$4,3,FALSE()),Extrato!$B:$B,'Cadastro e Histó"&amp;"rico'!$A338)-SUMIFS(Extrato!$H:$H,Extrato!$F:$F,""&lt;=""&amp;HLOOKUP(S$278,dds!$2:$4,3,FALSE()),Extrato!$G:$G,'Cadastro e Histórico'!$A338))*S175)))"),0.0)</f>
        <v>0</v>
      </c>
      <c r="T338" s="448">
        <f>IFERROR(__xludf.DUMMYFUNCTION("ARRAYFORMULA(IF(OR($A338="""",$A338=0),0,IF(TODAY()&gt;EOMONTH(T$278,0),HLOOKUP(""Close"",GOOGLEFINANCE($A338,""price"",EOMONTH(T$278,0)),2,FALSE()),(SUMIFS(Extrato!$C:$C,Extrato!$A:$A,""&lt;=""&amp;HLOOKUP(T$278,dds!$2:$4,3,FALSE()),Extrato!$B:$B,'Cadastro e Histó"&amp;"rico'!$A338)-SUMIFS(Extrato!$H:$H,Extrato!$F:$F,""&lt;=""&amp;HLOOKUP(T$278,dds!$2:$4,3,FALSE()),Extrato!$G:$G,'Cadastro e Histórico'!$A338))*T175)))"),0.0)</f>
        <v>0</v>
      </c>
      <c r="U338" s="448">
        <f>IFERROR(__xludf.DUMMYFUNCTION("ARRAYFORMULA(IF(OR($A338="""",$A338=0),0,IF(TODAY()&gt;EOMONTH(U$278,0),HLOOKUP(""Close"",GOOGLEFINANCE($A338,""price"",EOMONTH(U$278,0)),2,FALSE()),(SUMIFS(Extrato!$C:$C,Extrato!$A:$A,""&lt;=""&amp;HLOOKUP(U$278,dds!$2:$4,3,FALSE()),Extrato!$B:$B,'Cadastro e Histó"&amp;"rico'!$A338)-SUMIFS(Extrato!$H:$H,Extrato!$F:$F,""&lt;=""&amp;HLOOKUP(U$278,dds!$2:$4,3,FALSE()),Extrato!$G:$G,'Cadastro e Histórico'!$A338))*U175)))"),0.0)</f>
        <v>0</v>
      </c>
      <c r="V338" s="448">
        <f>IFERROR(__xludf.DUMMYFUNCTION("ARRAYFORMULA(IF(OR($A338="""",$A338=0),0,IF(TODAY()&gt;EOMONTH(V$278,0),HLOOKUP(""Close"",GOOGLEFINANCE($A338,""price"",EOMONTH(V$278,0)),2,FALSE()),(SUMIFS(Extrato!$C:$C,Extrato!$A:$A,""&lt;=""&amp;HLOOKUP(V$278,dds!$2:$4,3,FALSE()),Extrato!$B:$B,'Cadastro e Histó"&amp;"rico'!$A338)-SUMIFS(Extrato!$H:$H,Extrato!$F:$F,""&lt;=""&amp;HLOOKUP(V$278,dds!$2:$4,3,FALSE()),Extrato!$G:$G,'Cadastro e Histórico'!$A338))*V175)))"),0.0)</f>
        <v>0</v>
      </c>
      <c r="W338" s="448">
        <f>IFERROR(__xludf.DUMMYFUNCTION("ARRAYFORMULA(IF(OR($A338="""",$A338=0),0,IF(TODAY()&gt;EOMONTH(W$278,0),HLOOKUP(""Close"",GOOGLEFINANCE($A338,""price"",EOMONTH(W$278,0)),2,FALSE()),(SUMIFS(Extrato!$C:$C,Extrato!$A:$A,""&lt;=""&amp;HLOOKUP(W$278,dds!$2:$4,3,FALSE()),Extrato!$B:$B,'Cadastro e Histó"&amp;"rico'!$A338)-SUMIFS(Extrato!$H:$H,Extrato!$F:$F,""&lt;=""&amp;HLOOKUP(W$278,dds!$2:$4,3,FALSE()),Extrato!$G:$G,'Cadastro e Histórico'!$A338))*W175)))"),0.0)</f>
        <v>0</v>
      </c>
      <c r="X338" s="448">
        <f>IFERROR(__xludf.DUMMYFUNCTION("ARRAYFORMULA(IF(OR($A338="""",$A338=0),0,IF(TODAY()&gt;EOMONTH(X$278,0),HLOOKUP(""Close"",GOOGLEFINANCE($A338,""price"",EOMONTH(X$278,0)),2,FALSE()),(SUMIFS(Extrato!$C:$C,Extrato!$A:$A,""&lt;=""&amp;HLOOKUP(X$278,dds!$2:$4,3,FALSE()),Extrato!$B:$B,'Cadastro e Histó"&amp;"rico'!$A338)-SUMIFS(Extrato!$H:$H,Extrato!$F:$F,""&lt;=""&amp;HLOOKUP(X$278,dds!$2:$4,3,FALSE()),Extrato!$G:$G,'Cadastro e Histórico'!$A338))*X175)))"),0.0)</f>
        <v>0</v>
      </c>
      <c r="Y338" s="448">
        <f>IFERROR(__xludf.DUMMYFUNCTION("ARRAYFORMULA(IF(OR($A338="""",$A338=0),0,IF(TODAY()&gt;EOMONTH(Y$278,0),HLOOKUP(""Close"",GOOGLEFINANCE($A338,""price"",EOMONTH(Y$278,0)),2,FALSE()),(SUMIFS(Extrato!$C:$C,Extrato!$A:$A,""&lt;=""&amp;HLOOKUP(Y$278,dds!$2:$4,3,FALSE()),Extrato!$B:$B,'Cadastro e Histó"&amp;"rico'!$A338)-SUMIFS(Extrato!$H:$H,Extrato!$F:$F,""&lt;=""&amp;HLOOKUP(Y$278,dds!$2:$4,3,FALSE()),Extrato!$G:$G,'Cadastro e Histórico'!$A338))*Y175)))"),0.0)</f>
        <v>0</v>
      </c>
      <c r="Z338" s="448">
        <f>IFERROR(__xludf.DUMMYFUNCTION("ARRAYFORMULA(IF(OR($A338="""",$A338=0),0,IF(TODAY()&gt;EOMONTH(Z$278,0),HLOOKUP(""Close"",GOOGLEFINANCE($A338,""price"",EOMONTH(Z$278,0)),2,FALSE()),(SUMIFS(Extrato!$C:$C,Extrato!$A:$A,""&lt;=""&amp;HLOOKUP(Z$278,dds!$2:$4,3,FALSE()),Extrato!$B:$B,'Cadastro e Histó"&amp;"rico'!$A338)-SUMIFS(Extrato!$H:$H,Extrato!$F:$F,""&lt;=""&amp;HLOOKUP(Z$278,dds!$2:$4,3,FALSE()),Extrato!$G:$G,'Cadastro e Histórico'!$A338))*Z175)))"),0.0)</f>
        <v>0</v>
      </c>
      <c r="AA338" s="448">
        <f>IFERROR(__xludf.DUMMYFUNCTION("ARRAYFORMULA(IF(OR($A338="""",$A338=0),0,IF(TODAY()&gt;EOMONTH(AA$278,0),HLOOKUP(""Close"",GOOGLEFINANCE($A338,""price"",EOMONTH(AA$278,0)),2,FALSE()),(SUMIFS(Extrato!$C:$C,Extrato!$A:$A,""&lt;=""&amp;HLOOKUP(AA$278,dds!$2:$4,3,FALSE()),Extrato!$B:$B,'Cadastro e Hi"&amp;"stórico'!$A338)-SUMIFS(Extrato!$H:$H,Extrato!$F:$F,""&lt;=""&amp;HLOOKUP(AA$278,dds!$2:$4,3,FALSE()),Extrato!$G:$G,'Cadastro e Histórico'!$A338))*AA175)))"),0.0)</f>
        <v>0</v>
      </c>
      <c r="AB338" s="448">
        <f>IFERROR(__xludf.DUMMYFUNCTION("ARRAYFORMULA(IF(OR($A338="""",$A338=0),0,IF(TODAY()&gt;EOMONTH(AB$278,0),HLOOKUP(""Close"",GOOGLEFINANCE($A338,""price"",EOMONTH(AB$278,0)),2,FALSE()),(SUMIFS(Extrato!$C:$C,Extrato!$A:$A,""&lt;=""&amp;HLOOKUP(AB$278,dds!$2:$4,3,FALSE()),Extrato!$B:$B,'Cadastro e Hi"&amp;"stórico'!$A338)-SUMIFS(Extrato!$H:$H,Extrato!$F:$F,""&lt;=""&amp;HLOOKUP(AB$278,dds!$2:$4,3,FALSE()),Extrato!$G:$G,'Cadastro e Histórico'!$A338))*AB175)))"),0.0)</f>
        <v>0</v>
      </c>
      <c r="AC338" s="448">
        <f>IFERROR(__xludf.DUMMYFUNCTION("ARRAYFORMULA(IF(OR($A338="""",$A338=0),0,IF(TODAY()&gt;EOMONTH(AC$278,0),HLOOKUP(""Close"",GOOGLEFINANCE($A338,""price"",EOMONTH(AC$278,0)),2,FALSE()),(SUMIFS(Extrato!$C:$C,Extrato!$A:$A,""&lt;=""&amp;HLOOKUP(AC$278,dds!$2:$4,3,FALSE()),Extrato!$B:$B,'Cadastro e Hi"&amp;"stórico'!$A338)-SUMIFS(Extrato!$H:$H,Extrato!$F:$F,""&lt;=""&amp;HLOOKUP(AC$278,dds!$2:$4,3,FALSE()),Extrato!$G:$G,'Cadastro e Histórico'!$A338))*AC175)))"),0.0)</f>
        <v>0</v>
      </c>
      <c r="AD338" s="448">
        <f>IFERROR(__xludf.DUMMYFUNCTION("ARRAYFORMULA(IF(OR($A338="""",$A338=0),0,IF(TODAY()&gt;EOMONTH(AD$278,0),HLOOKUP(""Close"",GOOGLEFINANCE($A338,""price"",EOMONTH(AD$278,0)),2,FALSE()),(SUMIFS(Extrato!$C:$C,Extrato!$A:$A,""&lt;=""&amp;HLOOKUP(AD$278,dds!$2:$4,3,FALSE()),Extrato!$B:$B,'Cadastro e Hi"&amp;"stórico'!$A338)-SUMIFS(Extrato!$H:$H,Extrato!$F:$F,""&lt;=""&amp;HLOOKUP(AD$278,dds!$2:$4,3,FALSE()),Extrato!$G:$G,'Cadastro e Histórico'!$A338))*AD175)))"),0.0)</f>
        <v>0</v>
      </c>
      <c r="AE338" s="448">
        <f>IFERROR(__xludf.DUMMYFUNCTION("ARRAYFORMULA(IF(OR($A338="""",$A338=0),0,IF(TODAY()&gt;EOMONTH(AE$278,0),HLOOKUP(""Close"",GOOGLEFINANCE($A338,""price"",EOMONTH(AE$278,0)),2,FALSE()),(SUMIFS(Extrato!$C:$C,Extrato!$A:$A,""&lt;=""&amp;HLOOKUP(AE$278,dds!$2:$4,3,FALSE()),Extrato!$B:$B,'Cadastro e Hi"&amp;"stórico'!$A338)-SUMIFS(Extrato!$H:$H,Extrato!$F:$F,""&lt;=""&amp;HLOOKUP(AE$278,dds!$2:$4,3,FALSE()),Extrato!$G:$G,'Cadastro e Histórico'!$A338))*AE175)))"),0.0)</f>
        <v>0</v>
      </c>
      <c r="AF338" s="448">
        <f>IFERROR(__xludf.DUMMYFUNCTION("ARRAYFORMULA(IF(OR($A338="""",$A338=0),0,IF(TODAY()&gt;EOMONTH(AF$278,0),HLOOKUP(""Close"",GOOGLEFINANCE($A338,""price"",EOMONTH(AF$278,0)),2,FALSE()),(SUMIFS(Extrato!$C:$C,Extrato!$A:$A,""&lt;=""&amp;HLOOKUP(AF$278,dds!$2:$4,3,FALSE()),Extrato!$B:$B,'Cadastro e Hi"&amp;"stórico'!$A338)-SUMIFS(Extrato!$H:$H,Extrato!$F:$F,""&lt;=""&amp;HLOOKUP(AF$278,dds!$2:$4,3,FALSE()),Extrato!$G:$G,'Cadastro e Histórico'!$A338))*AF175)))"),0.0)</f>
        <v>0</v>
      </c>
      <c r="AG338" s="448">
        <f>IFERROR(__xludf.DUMMYFUNCTION("ARRAYFORMULA(IF(OR($A338="""",$A338=0),0,IF(TODAY()&gt;EOMONTH(AG$278,0),HLOOKUP(""Close"",GOOGLEFINANCE($A338,""price"",EOMONTH(AG$278,0)),2,FALSE()),(SUMIFS(Extrato!$C:$C,Extrato!$A:$A,""&lt;=""&amp;HLOOKUP(AG$278,dds!$2:$4,3,FALSE()),Extrato!$B:$B,'Cadastro e Hi"&amp;"stórico'!$A338)-SUMIFS(Extrato!$H:$H,Extrato!$F:$F,""&lt;=""&amp;HLOOKUP(AG$278,dds!$2:$4,3,FALSE()),Extrato!$G:$G,'Cadastro e Histórico'!$A338))*AG175)))"),0.0)</f>
        <v>0</v>
      </c>
      <c r="AH338" s="448">
        <f>IFERROR(__xludf.DUMMYFUNCTION("ARRAYFORMULA(IF(OR($A338="""",$A338=0),0,IF(TODAY()&gt;EOMONTH(AH$278,0),HLOOKUP(""Close"",GOOGLEFINANCE($A338,""price"",EOMONTH(AH$278,0)),2,FALSE()),(SUMIFS(Extrato!$C:$C,Extrato!$A:$A,""&lt;=""&amp;HLOOKUP(AH$278,dds!$2:$4,3,FALSE()),Extrato!$B:$B,'Cadastro e Hi"&amp;"stórico'!$A338)-SUMIFS(Extrato!$H:$H,Extrato!$F:$F,""&lt;=""&amp;HLOOKUP(AH$278,dds!$2:$4,3,FALSE()),Extrato!$G:$G,'Cadastro e Histórico'!$A338))*AH175)))"),0.0)</f>
        <v>0</v>
      </c>
      <c r="AI338" s="448">
        <f>IFERROR(__xludf.DUMMYFUNCTION("ARRAYFORMULA(IF(OR($A338="""",$A338=0),0,IF(TODAY()&gt;EOMONTH(AI$278,0),HLOOKUP(""Close"",GOOGLEFINANCE($A338,""price"",EOMONTH(AI$278,0)),2,FALSE()),(SUMIFS(Extrato!$C:$C,Extrato!$A:$A,""&lt;=""&amp;HLOOKUP(AI$278,dds!$2:$4,3,FALSE()),Extrato!$B:$B,'Cadastro e Hi"&amp;"stórico'!$A338)-SUMIFS(Extrato!$H:$H,Extrato!$F:$F,""&lt;=""&amp;HLOOKUP(AI$278,dds!$2:$4,3,FALSE()),Extrato!$G:$G,'Cadastro e Histórico'!$A338))*AI175)))"),0.0)</f>
        <v>0</v>
      </c>
      <c r="AJ338" s="448">
        <f>IFERROR(__xludf.DUMMYFUNCTION("ARRAYFORMULA(IF(OR($A338="""",$A338=0),0,IF(TODAY()&gt;EOMONTH(AJ$278,0),HLOOKUP(""Close"",GOOGLEFINANCE($A338,""price"",EOMONTH(AJ$278,0)),2,FALSE()),(SUMIFS(Extrato!$C:$C,Extrato!$A:$A,""&lt;=""&amp;HLOOKUP(AJ$278,dds!$2:$4,3,FALSE()),Extrato!$B:$B,'Cadastro e Hi"&amp;"stórico'!$A338)-SUMIFS(Extrato!$H:$H,Extrato!$F:$F,""&lt;=""&amp;HLOOKUP(AJ$278,dds!$2:$4,3,FALSE()),Extrato!$G:$G,'Cadastro e Histórico'!$A338))*AJ175)))"),0.0)</f>
        <v>0</v>
      </c>
      <c r="AK338" s="448">
        <f>IFERROR(__xludf.DUMMYFUNCTION("ARRAYFORMULA(IF(OR($A338="""",$A338=0),0,IF(TODAY()&gt;EOMONTH(AK$278,0),HLOOKUP(""Close"",GOOGLEFINANCE($A338,""price"",EOMONTH(AK$278,0)),2,FALSE()),(SUMIFS(Extrato!$C:$C,Extrato!$A:$A,""&lt;=""&amp;HLOOKUP(AK$278,dds!$2:$4,3,FALSE()),Extrato!$B:$B,'Cadastro e Hi"&amp;"stórico'!$A338)-SUMIFS(Extrato!$H:$H,Extrato!$F:$F,""&lt;=""&amp;HLOOKUP(AK$278,dds!$2:$4,3,FALSE()),Extrato!$G:$G,'Cadastro e Histórico'!$A338))*AK175)))"),0.0)</f>
        <v>0</v>
      </c>
      <c r="AL338" s="448">
        <f>IFERROR(__xludf.DUMMYFUNCTION("ARRAYFORMULA(IF(OR($A338="""",$A338=0),0,IF(TODAY()&gt;EOMONTH(AL$278,0),HLOOKUP(""Close"",GOOGLEFINANCE($A338,""price"",EOMONTH(AL$278,0)),2,FALSE()),(SUMIFS(Extrato!$C:$C,Extrato!$A:$A,""&lt;=""&amp;HLOOKUP(AL$278,dds!$2:$4,3,FALSE()),Extrato!$B:$B,'Cadastro e Hi"&amp;"stórico'!$A338)-SUMIFS(Extrato!$H:$H,Extrato!$F:$F,""&lt;=""&amp;HLOOKUP(AL$278,dds!$2:$4,3,FALSE()),Extrato!$G:$G,'Cadastro e Histórico'!$A338))*AL175)))"),0.0)</f>
        <v>0</v>
      </c>
      <c r="AM338" s="448">
        <f>IFERROR(__xludf.DUMMYFUNCTION("ARRAYFORMULA(IF(OR($A338="""",$A338=0),0,IF(TODAY()&gt;EOMONTH(AM$278,0),HLOOKUP(""Close"",GOOGLEFINANCE($A338,""price"",EOMONTH(AM$278,0)),2,FALSE()),(SUMIFS(Extrato!$C:$C,Extrato!$A:$A,""&lt;=""&amp;HLOOKUP(AM$278,dds!$2:$4,3,FALSE()),Extrato!$B:$B,'Cadastro e Hi"&amp;"stórico'!$A338)-SUMIFS(Extrato!$H:$H,Extrato!$F:$F,""&lt;=""&amp;HLOOKUP(AM$278,dds!$2:$4,3,FALSE()),Extrato!$G:$G,'Cadastro e Histórico'!$A338))*AM175)))"),0.0)</f>
        <v>0</v>
      </c>
      <c r="AN338" s="448">
        <f>IFERROR(__xludf.DUMMYFUNCTION("ARRAYFORMULA(IF(OR($A338="""",$A338=0),0,IF(TODAY()&gt;EOMONTH(AN$278,0),HLOOKUP(""Close"",GOOGLEFINANCE($A338,""price"",EOMONTH(AN$278,0)),2,FALSE()),(SUMIFS(Extrato!$C:$C,Extrato!$A:$A,""&lt;=""&amp;HLOOKUP(AN$278,dds!$2:$4,3,FALSE()),Extrato!$B:$B,'Cadastro e Hi"&amp;"stórico'!$A338)-SUMIFS(Extrato!$H:$H,Extrato!$F:$F,""&lt;=""&amp;HLOOKUP(AN$278,dds!$2:$4,3,FALSE()),Extrato!$G:$G,'Cadastro e Histórico'!$A338))*AN175)))"),0.0)</f>
        <v>0</v>
      </c>
      <c r="AO338" s="448">
        <f>IFERROR(__xludf.DUMMYFUNCTION("ARRAYFORMULA(IF(OR($A338="""",$A338=0),0,IF(TODAY()&gt;EOMONTH(AO$278,0),HLOOKUP(""Close"",GOOGLEFINANCE($A338,""price"",EOMONTH(AO$278,0)),2,FALSE()),(SUMIFS(Extrato!$C:$C,Extrato!$A:$A,""&lt;=""&amp;HLOOKUP(AO$278,dds!$2:$4,3,FALSE()),Extrato!$B:$B,'Cadastro e Hi"&amp;"stórico'!$A338)-SUMIFS(Extrato!$H:$H,Extrato!$F:$F,""&lt;=""&amp;HLOOKUP(AO$278,dds!$2:$4,3,FALSE()),Extrato!$G:$G,'Cadastro e Histórico'!$A338))*AO175)))"),0.0)</f>
        <v>0</v>
      </c>
      <c r="AP338" s="448">
        <f>IFERROR(__xludf.DUMMYFUNCTION("ARRAYFORMULA(IF(OR($A338="""",$A338=0),0,IF(TODAY()&gt;EOMONTH(AP$278,0),HLOOKUP(""Close"",GOOGLEFINANCE($A338,""price"",EOMONTH(AP$278,0)),2,FALSE()),(SUMIFS(Extrato!$C:$C,Extrato!$A:$A,""&lt;=""&amp;HLOOKUP(AP$278,dds!$2:$4,3,FALSE()),Extrato!$B:$B,'Cadastro e Hi"&amp;"stórico'!$A338)-SUMIFS(Extrato!$H:$H,Extrato!$F:$F,""&lt;=""&amp;HLOOKUP(AP$278,dds!$2:$4,3,FALSE()),Extrato!$G:$G,'Cadastro e Histórico'!$A338))*AP175)))"),0.0)</f>
        <v>0</v>
      </c>
      <c r="AQ338" s="448">
        <f>IFERROR(__xludf.DUMMYFUNCTION("ARRAYFORMULA(IF(OR($A338="""",$A338=0),0,IF(TODAY()&gt;EOMONTH(AQ$278,0),HLOOKUP(""Close"",GOOGLEFINANCE($A338,""price"",EOMONTH(AQ$278,0)),2,FALSE()),(SUMIFS(Extrato!$C:$C,Extrato!$A:$A,""&lt;=""&amp;HLOOKUP(AQ$278,dds!$2:$4,3,FALSE()),Extrato!$B:$B,'Cadastro e Hi"&amp;"stórico'!$A338)-SUMIFS(Extrato!$H:$H,Extrato!$F:$F,""&lt;=""&amp;HLOOKUP(AQ$278,dds!$2:$4,3,FALSE()),Extrato!$G:$G,'Cadastro e Histórico'!$A338))*AQ175)))"),0.0)</f>
        <v>0</v>
      </c>
      <c r="AR338" s="448">
        <f>IFERROR(__xludf.DUMMYFUNCTION("ARRAYFORMULA(IF(OR($A338="""",$A338=0),0,IF(TODAY()&gt;EOMONTH(AR$278,0),HLOOKUP(""Close"",GOOGLEFINANCE($A338,""price"",EOMONTH(AR$278,0)),2,FALSE()),(SUMIFS(Extrato!$C:$C,Extrato!$A:$A,""&lt;=""&amp;HLOOKUP(AR$278,dds!$2:$4,3,FALSE()),Extrato!$B:$B,'Cadastro e Hi"&amp;"stórico'!$A338)-SUMIFS(Extrato!$H:$H,Extrato!$F:$F,""&lt;=""&amp;HLOOKUP(AR$278,dds!$2:$4,3,FALSE()),Extrato!$G:$G,'Cadastro e Histórico'!$A338))*AR175)))"),0.0)</f>
        <v>0</v>
      </c>
      <c r="AS338" s="448">
        <f>IFERROR(__xludf.DUMMYFUNCTION("ARRAYFORMULA(IF(OR($A338="""",$A338=0),0,IF(TODAY()&gt;EOMONTH(AS$278,0),HLOOKUP(""Close"",GOOGLEFINANCE($A338,""price"",EOMONTH(AS$278,0)),2,FALSE()),(SUMIFS(Extrato!$C:$C,Extrato!$A:$A,""&lt;=""&amp;HLOOKUP(AS$278,dds!$2:$4,3,FALSE()),Extrato!$B:$B,'Cadastro e Hi"&amp;"stórico'!$A338)-SUMIFS(Extrato!$H:$H,Extrato!$F:$F,""&lt;=""&amp;HLOOKUP(AS$278,dds!$2:$4,3,FALSE()),Extrato!$G:$G,'Cadastro e Histórico'!$A338))*AS175)))"),0.0)</f>
        <v>0</v>
      </c>
      <c r="AT338" s="448">
        <f>IFERROR(__xludf.DUMMYFUNCTION("ARRAYFORMULA(IF(OR($A338="""",$A338=0),0,IF(TODAY()&gt;EOMONTH(AT$278,0),HLOOKUP(""Close"",GOOGLEFINANCE($A338,""price"",EOMONTH(AT$278,0)),2,FALSE()),(SUMIFS(Extrato!$C:$C,Extrato!$A:$A,""&lt;=""&amp;HLOOKUP(AT$278,dds!$2:$4,3,FALSE()),Extrato!$B:$B,'Cadastro e Hi"&amp;"stórico'!$A338)-SUMIFS(Extrato!$H:$H,Extrato!$F:$F,""&lt;=""&amp;HLOOKUP(AT$278,dds!$2:$4,3,FALSE()),Extrato!$G:$G,'Cadastro e Histórico'!$A338))*AT175)))"),0.0)</f>
        <v>0</v>
      </c>
      <c r="AU338" s="448">
        <f>IFERROR(__xludf.DUMMYFUNCTION("ARRAYFORMULA(IF(OR($A338="""",$A338=0),0,IF(TODAY()&gt;EOMONTH(AU$278,0),HLOOKUP(""Close"",GOOGLEFINANCE($A338,""price"",EOMONTH(AU$278,0)),2,FALSE()),(SUMIFS(Extrato!$C:$C,Extrato!$A:$A,""&lt;=""&amp;HLOOKUP(AU$278,dds!$2:$4,3,FALSE()),Extrato!$B:$B,'Cadastro e Hi"&amp;"stórico'!$A338)-SUMIFS(Extrato!$H:$H,Extrato!$F:$F,""&lt;=""&amp;HLOOKUP(AU$278,dds!$2:$4,3,FALSE()),Extrato!$G:$G,'Cadastro e Histórico'!$A338))*AU175)))"),0.0)</f>
        <v>0</v>
      </c>
      <c r="AV338" s="448">
        <f>IFERROR(__xludf.DUMMYFUNCTION("ARRAYFORMULA(IF(OR($A338="""",$A338=0),0,IF(TODAY()&gt;EOMONTH(AV$278,0),HLOOKUP(""Close"",GOOGLEFINANCE($A338,""price"",EOMONTH(AV$278,0)),2,FALSE()),(SUMIFS(Extrato!$C:$C,Extrato!$A:$A,""&lt;=""&amp;HLOOKUP(AV$278,dds!$2:$4,3,FALSE()),Extrato!$B:$B,'Cadastro e Hi"&amp;"stórico'!$A338)-SUMIFS(Extrato!$H:$H,Extrato!$F:$F,""&lt;=""&amp;HLOOKUP(AV$278,dds!$2:$4,3,FALSE()),Extrato!$G:$G,'Cadastro e Histórico'!$A338))*AV175)))"),0.0)</f>
        <v>0</v>
      </c>
      <c r="AW338" s="448">
        <f>IFERROR(__xludf.DUMMYFUNCTION("ARRAYFORMULA(IF(OR($A338="""",$A338=0),0,IF(TODAY()&gt;EOMONTH(AW$278,0),HLOOKUP(""Close"",GOOGLEFINANCE($A338,""price"",EOMONTH(AW$278,0)),2,FALSE()),(SUMIFS(Extrato!$C:$C,Extrato!$A:$A,""&lt;=""&amp;HLOOKUP(AW$278,dds!$2:$4,3,FALSE()),Extrato!$B:$B,'Cadastro e Hi"&amp;"stórico'!$A338)-SUMIFS(Extrato!$H:$H,Extrato!$F:$F,""&lt;=""&amp;HLOOKUP(AW$278,dds!$2:$4,3,FALSE()),Extrato!$G:$G,'Cadastro e Histórico'!$A338))*AW175)))"),0.0)</f>
        <v>0</v>
      </c>
      <c r="AX338" s="448">
        <f>IFERROR(__xludf.DUMMYFUNCTION("ARRAYFORMULA(IF(OR($A338="""",$A338=0),0,IF(TODAY()&gt;EOMONTH(AX$278,0),HLOOKUP(""Close"",GOOGLEFINANCE($A338,""price"",EOMONTH(AX$278,0)),2,FALSE()),(SUMIFS(Extrato!$C:$C,Extrato!$A:$A,""&lt;=""&amp;HLOOKUP(AX$278,dds!$2:$4,3,FALSE()),Extrato!$B:$B,'Cadastro e Hi"&amp;"stórico'!$A338)-SUMIFS(Extrato!$H:$H,Extrato!$F:$F,""&lt;=""&amp;HLOOKUP(AX$278,dds!$2:$4,3,FALSE()),Extrato!$G:$G,'Cadastro e Histórico'!$A338))*AX175)))"),0.0)</f>
        <v>0</v>
      </c>
      <c r="AY338" s="448">
        <f>IFERROR(__xludf.DUMMYFUNCTION("ARRAYFORMULA(IF(OR($A338="""",$A338=0),0,IF(TODAY()&gt;EOMONTH(AY$278,0),HLOOKUP(""Close"",GOOGLEFINANCE($A338,""price"",EOMONTH(AY$278,0)),2,FALSE()),(SUMIFS(Extrato!$C:$C,Extrato!$A:$A,""&lt;=""&amp;HLOOKUP(AY$278,dds!$2:$4,3,FALSE()),Extrato!$B:$B,'Cadastro e Hi"&amp;"stórico'!$A338)-SUMIFS(Extrato!$H:$H,Extrato!$F:$F,""&lt;=""&amp;HLOOKUP(AY$278,dds!$2:$4,3,FALSE()),Extrato!$G:$G,'Cadastro e Histórico'!$A338))*AY175)))"),0.0)</f>
        <v>0</v>
      </c>
      <c r="AZ338" s="448">
        <f>IFERROR(__xludf.DUMMYFUNCTION("ARRAYFORMULA(IF(OR($A338="""",$A338=0),0,IF(TODAY()&gt;EOMONTH(AZ$278,0),HLOOKUP(""Close"",GOOGLEFINANCE($A338,""price"",EOMONTH(AZ$278,0)),2,FALSE()),(SUMIFS(Extrato!$C:$C,Extrato!$A:$A,""&lt;=""&amp;HLOOKUP(AZ$278,dds!$2:$4,3,FALSE()),Extrato!$B:$B,'Cadastro e Hi"&amp;"stórico'!$A338)-SUMIFS(Extrato!$H:$H,Extrato!$F:$F,""&lt;=""&amp;HLOOKUP(AZ$278,dds!$2:$4,3,FALSE()),Extrato!$G:$G,'Cadastro e Histórico'!$A338))*AZ175)))"),0.0)</f>
        <v>0</v>
      </c>
      <c r="BA338" s="448">
        <f>IFERROR(__xludf.DUMMYFUNCTION("ARRAYFORMULA(IF(OR($A338="""",$A338=0),0,IF(TODAY()&gt;EOMONTH(BA$278,0),HLOOKUP(""Close"",GOOGLEFINANCE($A338,""price"",EOMONTH(BA$278,0)),2,FALSE()),(SUMIFS(Extrato!$C:$C,Extrato!$A:$A,""&lt;=""&amp;HLOOKUP(BA$278,dds!$2:$4,3,FALSE()),Extrato!$B:$B,'Cadastro e Hi"&amp;"stórico'!$A338)-SUMIFS(Extrato!$H:$H,Extrato!$F:$F,""&lt;=""&amp;HLOOKUP(BA$278,dds!$2:$4,3,FALSE()),Extrato!$G:$G,'Cadastro e Histórico'!$A338))*BA175)))"),0.0)</f>
        <v>0</v>
      </c>
      <c r="BB338" s="448">
        <f>IFERROR(__xludf.DUMMYFUNCTION("ARRAYFORMULA(IF(OR($A338="""",$A338=0),0,IF(TODAY()&gt;EOMONTH(BB$278,0),HLOOKUP(""Close"",GOOGLEFINANCE($A338,""price"",EOMONTH(BB$278,0)),2,FALSE()),(SUMIFS(Extrato!$C:$C,Extrato!$A:$A,""&lt;=""&amp;HLOOKUP(BB$278,dds!$2:$4,3,FALSE()),Extrato!$B:$B,'Cadastro e Hi"&amp;"stórico'!$A338)-SUMIFS(Extrato!$H:$H,Extrato!$F:$F,""&lt;=""&amp;HLOOKUP(BB$278,dds!$2:$4,3,FALSE()),Extrato!$G:$G,'Cadastro e Histórico'!$A338))*BB175)))"),0.0)</f>
        <v>0</v>
      </c>
      <c r="BC338" s="448">
        <f>IFERROR(__xludf.DUMMYFUNCTION("ARRAYFORMULA(IF(OR($A338="""",$A338=0),0,IF(TODAY()&gt;EOMONTH(BC$278,0),HLOOKUP(""Close"",GOOGLEFINANCE($A338,""price"",EOMONTH(BC$278,0)),2,FALSE()),(SUMIFS(Extrato!$C:$C,Extrato!$A:$A,""&lt;=""&amp;HLOOKUP(BC$278,dds!$2:$4,3,FALSE()),Extrato!$B:$B,'Cadastro e Hi"&amp;"stórico'!$A338)-SUMIFS(Extrato!$H:$H,Extrato!$F:$F,""&lt;=""&amp;HLOOKUP(BC$278,dds!$2:$4,3,FALSE()),Extrato!$G:$G,'Cadastro e Histórico'!$A338))*BC175)))"),0.0)</f>
        <v>0</v>
      </c>
      <c r="BD338" s="448">
        <f>IFERROR(__xludf.DUMMYFUNCTION("ARRAYFORMULA(IF(OR($A338="""",$A338=0),0,IF(TODAY()&gt;EOMONTH(BD$278,0),HLOOKUP(""Close"",GOOGLEFINANCE($A338,""price"",EOMONTH(BD$278,0)),2,FALSE()),(SUMIFS(Extrato!$C:$C,Extrato!$A:$A,""&lt;=""&amp;HLOOKUP(BD$278,dds!$2:$4,3,FALSE()),Extrato!$B:$B,'Cadastro e Hi"&amp;"stórico'!$A338)-SUMIFS(Extrato!$H:$H,Extrato!$F:$F,""&lt;=""&amp;HLOOKUP(BD$278,dds!$2:$4,3,FALSE()),Extrato!$G:$G,'Cadastro e Histórico'!$A338))*BD175)))"),0.0)</f>
        <v>0</v>
      </c>
      <c r="BE338" s="448">
        <f>IFERROR(__xludf.DUMMYFUNCTION("ARRAYFORMULA(IF(OR($A338="""",$A338=0),0,IF(TODAY()&gt;EOMONTH(BE$278,0),HLOOKUP(""Close"",GOOGLEFINANCE($A338,""price"",EOMONTH(BE$278,0)),2,FALSE()),(SUMIFS(Extrato!$C:$C,Extrato!$A:$A,""&lt;=""&amp;HLOOKUP(BE$278,dds!$2:$4,3,FALSE()),Extrato!$B:$B,'Cadastro e Hi"&amp;"stórico'!$A338)-SUMIFS(Extrato!$H:$H,Extrato!$F:$F,""&lt;=""&amp;HLOOKUP(BE$278,dds!$2:$4,3,FALSE()),Extrato!$G:$G,'Cadastro e Histórico'!$A338))*BE175)))"),0.0)</f>
        <v>0</v>
      </c>
      <c r="BF338" s="448">
        <f>IFERROR(__xludf.DUMMYFUNCTION("ARRAYFORMULA(IF(OR($A338="""",$A338=0),0,IF(TODAY()&gt;EOMONTH(BF$278,0),HLOOKUP(""Close"",GOOGLEFINANCE($A338,""price"",EOMONTH(BF$278,0)),2,FALSE()),(SUMIFS(Extrato!$C:$C,Extrato!$A:$A,""&lt;=""&amp;HLOOKUP(BF$278,dds!$2:$4,3,FALSE()),Extrato!$B:$B,'Cadastro e Hi"&amp;"stórico'!$A338)-SUMIFS(Extrato!$H:$H,Extrato!$F:$F,""&lt;=""&amp;HLOOKUP(BF$278,dds!$2:$4,3,FALSE()),Extrato!$G:$G,'Cadastro e Histórico'!$A338))*BF175)))"),0.0)</f>
        <v>0</v>
      </c>
      <c r="BG338" s="448">
        <f>IFERROR(__xludf.DUMMYFUNCTION("ARRAYFORMULA(IF(OR($A338="""",$A338=0),0,IF(TODAY()&gt;EOMONTH(BG$278,0),HLOOKUP(""Close"",GOOGLEFINANCE($A338,""price"",EOMONTH(BG$278,0)),2,FALSE()),(SUMIFS(Extrato!$C:$C,Extrato!$A:$A,""&lt;=""&amp;HLOOKUP(BG$278,dds!$2:$4,3,FALSE()),Extrato!$B:$B,'Cadastro e Hi"&amp;"stórico'!$A338)-SUMIFS(Extrato!$H:$H,Extrato!$F:$F,""&lt;=""&amp;HLOOKUP(BG$278,dds!$2:$4,3,FALSE()),Extrato!$G:$G,'Cadastro e Histórico'!$A338))*BG175)))"),0.0)</f>
        <v>0</v>
      </c>
      <c r="BH338" s="448">
        <f>IFERROR(__xludf.DUMMYFUNCTION("ARRAYFORMULA(IF(OR($A338="""",$A338=0),0,IF(TODAY()&gt;EOMONTH(BH$278,0),HLOOKUP(""Close"",GOOGLEFINANCE($A338,""price"",EOMONTH(BH$278,0)),2,FALSE()),(SUMIFS(Extrato!$C:$C,Extrato!$A:$A,""&lt;=""&amp;HLOOKUP(BH$278,dds!$2:$4,3,FALSE()),Extrato!$B:$B,'Cadastro e Hi"&amp;"stórico'!$A338)-SUMIFS(Extrato!$H:$H,Extrato!$F:$F,""&lt;=""&amp;HLOOKUP(BH$278,dds!$2:$4,3,FALSE()),Extrato!$G:$G,'Cadastro e Histórico'!$A338))*BH175)))"),0.0)</f>
        <v>0</v>
      </c>
      <c r="BI338" s="448">
        <f>IFERROR(__xludf.DUMMYFUNCTION("ARRAYFORMULA(IF(OR($A338="""",$A338=0),0,IF(TODAY()&gt;EOMONTH(BI$278,0),HLOOKUP(""Close"",GOOGLEFINANCE($A338,""price"",EOMONTH(BI$278,0)),2,FALSE()),(SUMIFS(Extrato!$C:$C,Extrato!$A:$A,""&lt;=""&amp;HLOOKUP(BI$278,dds!$2:$4,3,FALSE()),Extrato!$B:$B,'Cadastro e Hi"&amp;"stórico'!$A338)-SUMIFS(Extrato!$H:$H,Extrato!$F:$F,""&lt;=""&amp;HLOOKUP(BI$278,dds!$2:$4,3,FALSE()),Extrato!$G:$G,'Cadastro e Histórico'!$A338))*BI175)))"),0.0)</f>
        <v>0</v>
      </c>
      <c r="BJ338" s="448">
        <f>IFERROR(__xludf.DUMMYFUNCTION("ARRAYFORMULA(IF(OR($A338="""",$A338=0),0,IF(TODAY()&gt;EOMONTH(BJ$278,0),HLOOKUP(""Close"",GOOGLEFINANCE($A338,""price"",EOMONTH(BJ$278,0)),2,FALSE()),(SUMIFS(Extrato!$C:$C,Extrato!$A:$A,""&lt;=""&amp;HLOOKUP(BJ$278,dds!$2:$4,3,FALSE()),Extrato!$B:$B,'Cadastro e Hi"&amp;"stórico'!$A338)-SUMIFS(Extrato!$H:$H,Extrato!$F:$F,""&lt;=""&amp;HLOOKUP(BJ$278,dds!$2:$4,3,FALSE()),Extrato!$G:$G,'Cadastro e Histórico'!$A338))*BJ175)))"),0.0)</f>
        <v>0</v>
      </c>
      <c r="BK338" s="448">
        <f>IFERROR(__xludf.DUMMYFUNCTION("ARRAYFORMULA(IF(OR($A338="""",$A338=0),0,IF(TODAY()&gt;EOMONTH(BK$278,0),HLOOKUP(""Close"",GOOGLEFINANCE($A338,""price"",EOMONTH(BK$278,0)),2,FALSE()),(SUMIFS(Extrato!$C:$C,Extrato!$A:$A,""&lt;=""&amp;HLOOKUP(BK$278,dds!$2:$4,3,FALSE()),Extrato!$B:$B,'Cadastro e Hi"&amp;"stórico'!$A338)-SUMIFS(Extrato!$H:$H,Extrato!$F:$F,""&lt;=""&amp;HLOOKUP(BK$278,dds!$2:$4,3,FALSE()),Extrato!$G:$G,'Cadastro e Histórico'!$A338))*BK175)))"),0.0)</f>
        <v>0</v>
      </c>
      <c r="BL338" s="448">
        <f>IFERROR(__xludf.DUMMYFUNCTION("ARRAYFORMULA(IF(OR($A338="""",$A338=0),0,IF(TODAY()&gt;EOMONTH(BL$278,0),HLOOKUP(""Close"",GOOGLEFINANCE($A338,""price"",EOMONTH(BL$278,0)),2,FALSE()),(SUMIFS(Extrato!$C:$C,Extrato!$A:$A,""&lt;=""&amp;HLOOKUP(BL$278,dds!$2:$4,3,FALSE()),Extrato!$B:$B,'Cadastro e Hi"&amp;"stórico'!$A338)-SUMIFS(Extrato!$H:$H,Extrato!$F:$F,""&lt;=""&amp;HLOOKUP(BL$278,dds!$2:$4,3,FALSE()),Extrato!$G:$G,'Cadastro e Histórico'!$A338))*BL175)))"),0.0)</f>
        <v>0</v>
      </c>
    </row>
    <row r="339" ht="14.25" customHeight="1">
      <c r="A339" s="450"/>
      <c r="B339" s="450"/>
      <c r="C339" s="440" t="str">
        <f t="shared" si="5"/>
        <v/>
      </c>
      <c r="D339" s="450"/>
      <c r="E339" s="448">
        <f>IFERROR(__xludf.DUMMYFUNCTION("ARRAYFORMULA(IF(OR($A339="""",$A339=0),0,IF(TODAY()&gt;EOMONTH(E$278,0),HLOOKUP(""Close"",GOOGLEFINANCE($A339,""price"",EOMONTH(E$278,0)),2,FALSE()),(SUMIFS(Extrato!$C:$C,Extrato!$A:$A,""&lt;=""&amp;HLOOKUP(E$278,dds!$2:$4,3,FALSE()),Extrato!$B:$B,'Cadastro e Histó"&amp;"rico'!$A339)-SUMIFS(Extrato!$H:$H,Extrato!$F:$F,""&lt;=""&amp;HLOOKUP(E$278,dds!$2:$4,3,FALSE()),Extrato!$G:$G,'Cadastro e Histórico'!$A339))*E176)))"),0.0)</f>
        <v>0</v>
      </c>
      <c r="F339" s="448">
        <f>IFERROR(__xludf.DUMMYFUNCTION("ARRAYFORMULA(IF(OR($A339="""",$A339=0),0,IF(TODAY()&gt;EOMONTH(F$278,0),HLOOKUP(""Close"",GOOGLEFINANCE($A339,""price"",EOMONTH(F$278,0)),2,FALSE()),(SUMIFS(Extrato!$C:$C,Extrato!$A:$A,""&lt;=""&amp;HLOOKUP(F$278,dds!$2:$4,3,FALSE()),Extrato!$B:$B,'Cadastro e Histó"&amp;"rico'!$A339)-SUMIFS(Extrato!$H:$H,Extrato!$F:$F,""&lt;=""&amp;HLOOKUP(F$278,dds!$2:$4,3,FALSE()),Extrato!$G:$G,'Cadastro e Histórico'!$A339))*F176)))"),0.0)</f>
        <v>0</v>
      </c>
      <c r="G339" s="448">
        <f>IFERROR(__xludf.DUMMYFUNCTION("ARRAYFORMULA(IF(OR($A339="""",$A339=0),0,IF(TODAY()&gt;EOMONTH(G$278,0),HLOOKUP(""Close"",GOOGLEFINANCE($A339,""price"",EOMONTH(G$278,0)),2,FALSE()),(SUMIFS(Extrato!$C:$C,Extrato!$A:$A,""&lt;=""&amp;HLOOKUP(G$278,dds!$2:$4,3,FALSE()),Extrato!$B:$B,'Cadastro e Histó"&amp;"rico'!$A339)-SUMIFS(Extrato!$H:$H,Extrato!$F:$F,""&lt;=""&amp;HLOOKUP(G$278,dds!$2:$4,3,FALSE()),Extrato!$G:$G,'Cadastro e Histórico'!$A339))*G176)))"),0.0)</f>
        <v>0</v>
      </c>
      <c r="H339" s="448">
        <f>IFERROR(__xludf.DUMMYFUNCTION("ARRAYFORMULA(IF(OR($A339="""",$A339=0),0,IF(TODAY()&gt;EOMONTH(H$278,0),HLOOKUP(""Close"",GOOGLEFINANCE($A339,""price"",EOMONTH(H$278,0)),2,FALSE()),(SUMIFS(Extrato!$C:$C,Extrato!$A:$A,""&lt;=""&amp;HLOOKUP(H$278,dds!$2:$4,3,FALSE()),Extrato!$B:$B,'Cadastro e Histó"&amp;"rico'!$A339)-SUMIFS(Extrato!$H:$H,Extrato!$F:$F,""&lt;=""&amp;HLOOKUP(H$278,dds!$2:$4,3,FALSE()),Extrato!$G:$G,'Cadastro e Histórico'!$A339))*H176)))"),0.0)</f>
        <v>0</v>
      </c>
      <c r="I339" s="448">
        <f>IFERROR(__xludf.DUMMYFUNCTION("ARRAYFORMULA(IF(OR($A339="""",$A339=0),0,IF(TODAY()&gt;EOMONTH(I$278,0),HLOOKUP(""Close"",GOOGLEFINANCE($A339,""price"",EOMONTH(I$278,0)),2,FALSE()),(SUMIFS(Extrato!$C:$C,Extrato!$A:$A,""&lt;=""&amp;HLOOKUP(I$278,dds!$2:$4,3,FALSE()),Extrato!$B:$B,'Cadastro e Histó"&amp;"rico'!$A339)-SUMIFS(Extrato!$H:$H,Extrato!$F:$F,""&lt;=""&amp;HLOOKUP(I$278,dds!$2:$4,3,FALSE()),Extrato!$G:$G,'Cadastro e Histórico'!$A339))*I176)))"),0.0)</f>
        <v>0</v>
      </c>
      <c r="J339" s="448">
        <f>IFERROR(__xludf.DUMMYFUNCTION("ARRAYFORMULA(IF(OR($A339="""",$A339=0),0,IF(TODAY()&gt;EOMONTH(J$278,0),HLOOKUP(""Close"",GOOGLEFINANCE($A339,""price"",EOMONTH(J$278,0)),2,FALSE()),(SUMIFS(Extrato!$C:$C,Extrato!$A:$A,""&lt;=""&amp;HLOOKUP(J$278,dds!$2:$4,3,FALSE()),Extrato!$B:$B,'Cadastro e Histó"&amp;"rico'!$A339)-SUMIFS(Extrato!$H:$H,Extrato!$F:$F,""&lt;=""&amp;HLOOKUP(J$278,dds!$2:$4,3,FALSE()),Extrato!$G:$G,'Cadastro e Histórico'!$A339))*J176)))"),0.0)</f>
        <v>0</v>
      </c>
      <c r="K339" s="448">
        <f>IFERROR(__xludf.DUMMYFUNCTION("ARRAYFORMULA(IF(OR($A339="""",$A339=0),0,IF(TODAY()&gt;EOMONTH(K$278,0),HLOOKUP(""Close"",GOOGLEFINANCE($A339,""price"",EOMONTH(K$278,0)),2,FALSE()),(SUMIFS(Extrato!$C:$C,Extrato!$A:$A,""&lt;=""&amp;HLOOKUP(K$278,dds!$2:$4,3,FALSE()),Extrato!$B:$B,'Cadastro e Histó"&amp;"rico'!$A339)-SUMIFS(Extrato!$H:$H,Extrato!$F:$F,""&lt;=""&amp;HLOOKUP(K$278,dds!$2:$4,3,FALSE()),Extrato!$G:$G,'Cadastro e Histórico'!$A339))*K176)))"),0.0)</f>
        <v>0</v>
      </c>
      <c r="L339" s="448">
        <f>IFERROR(__xludf.DUMMYFUNCTION("ARRAYFORMULA(IF(OR($A339="""",$A339=0),0,IF(TODAY()&gt;EOMONTH(L$278,0),HLOOKUP(""Close"",GOOGLEFINANCE($A339,""price"",EOMONTH(L$278,0)),2,FALSE()),(SUMIFS(Extrato!$C:$C,Extrato!$A:$A,""&lt;=""&amp;HLOOKUP(L$278,dds!$2:$4,3,FALSE()),Extrato!$B:$B,'Cadastro e Histó"&amp;"rico'!$A339)-SUMIFS(Extrato!$H:$H,Extrato!$F:$F,""&lt;=""&amp;HLOOKUP(L$278,dds!$2:$4,3,FALSE()),Extrato!$G:$G,'Cadastro e Histórico'!$A339))*L176)))"),0.0)</f>
        <v>0</v>
      </c>
      <c r="M339" s="448">
        <f>IFERROR(__xludf.DUMMYFUNCTION("ARRAYFORMULA(IF(OR($A339="""",$A339=0),0,IF(TODAY()&gt;EOMONTH(M$278,0),HLOOKUP(""Close"",GOOGLEFINANCE($A339,""price"",EOMONTH(M$278,0)),2,FALSE()),(SUMIFS(Extrato!$C:$C,Extrato!$A:$A,""&lt;=""&amp;HLOOKUP(M$278,dds!$2:$4,3,FALSE()),Extrato!$B:$B,'Cadastro e Histó"&amp;"rico'!$A339)-SUMIFS(Extrato!$H:$H,Extrato!$F:$F,""&lt;=""&amp;HLOOKUP(M$278,dds!$2:$4,3,FALSE()),Extrato!$G:$G,'Cadastro e Histórico'!$A339))*M176)))"),0.0)</f>
        <v>0</v>
      </c>
      <c r="N339" s="448">
        <f>IFERROR(__xludf.DUMMYFUNCTION("ARRAYFORMULA(IF(OR($A339="""",$A339=0),0,IF(TODAY()&gt;EOMONTH(N$278,0),HLOOKUP(""Close"",GOOGLEFINANCE($A339,""price"",EOMONTH(N$278,0)),2,FALSE()),(SUMIFS(Extrato!$C:$C,Extrato!$A:$A,""&lt;=""&amp;HLOOKUP(N$278,dds!$2:$4,3,FALSE()),Extrato!$B:$B,'Cadastro e Histó"&amp;"rico'!$A339)-SUMIFS(Extrato!$H:$H,Extrato!$F:$F,""&lt;=""&amp;HLOOKUP(N$278,dds!$2:$4,3,FALSE()),Extrato!$G:$G,'Cadastro e Histórico'!$A339))*N176)))"),0.0)</f>
        <v>0</v>
      </c>
      <c r="O339" s="448">
        <f>IFERROR(__xludf.DUMMYFUNCTION("ARRAYFORMULA(IF(OR($A339="""",$A339=0),0,IF(TODAY()&gt;EOMONTH(O$278,0),HLOOKUP(""Close"",GOOGLEFINANCE($A339,""price"",EOMONTH(O$278,0)),2,FALSE()),(SUMIFS(Extrato!$C:$C,Extrato!$A:$A,""&lt;=""&amp;HLOOKUP(O$278,dds!$2:$4,3,FALSE()),Extrato!$B:$B,'Cadastro e Histó"&amp;"rico'!$A339)-SUMIFS(Extrato!$H:$H,Extrato!$F:$F,""&lt;=""&amp;HLOOKUP(O$278,dds!$2:$4,3,FALSE()),Extrato!$G:$G,'Cadastro e Histórico'!$A339))*O176)))"),0.0)</f>
        <v>0</v>
      </c>
      <c r="P339" s="448">
        <f>IFERROR(__xludf.DUMMYFUNCTION("ARRAYFORMULA(IF(OR($A339="""",$A339=0),0,IF(TODAY()&gt;EOMONTH(P$278,0),HLOOKUP(""Close"",GOOGLEFINANCE($A339,""price"",EOMONTH(P$278,0)),2,FALSE()),(SUMIFS(Extrato!$C:$C,Extrato!$A:$A,""&lt;=""&amp;HLOOKUP(P$278,dds!$2:$4,3,FALSE()),Extrato!$B:$B,'Cadastro e Histó"&amp;"rico'!$A339)-SUMIFS(Extrato!$H:$H,Extrato!$F:$F,""&lt;=""&amp;HLOOKUP(P$278,dds!$2:$4,3,FALSE()),Extrato!$G:$G,'Cadastro e Histórico'!$A339))*P176)))"),0.0)</f>
        <v>0</v>
      </c>
      <c r="Q339" s="448">
        <f>IFERROR(__xludf.DUMMYFUNCTION("ARRAYFORMULA(IF(OR($A339="""",$A339=0),0,IF(TODAY()&gt;EOMONTH(Q$278,0),HLOOKUP(""Close"",GOOGLEFINANCE($A339,""price"",EOMONTH(Q$278,0)),2,FALSE()),(SUMIFS(Extrato!$C:$C,Extrato!$A:$A,""&lt;=""&amp;HLOOKUP(Q$278,dds!$2:$4,3,FALSE()),Extrato!$B:$B,'Cadastro e Histó"&amp;"rico'!$A339)-SUMIFS(Extrato!$H:$H,Extrato!$F:$F,""&lt;=""&amp;HLOOKUP(Q$278,dds!$2:$4,3,FALSE()),Extrato!$G:$G,'Cadastro e Histórico'!$A339))*Q176)))"),0.0)</f>
        <v>0</v>
      </c>
      <c r="R339" s="448">
        <f>IFERROR(__xludf.DUMMYFUNCTION("ARRAYFORMULA(IF(OR($A339="""",$A339=0),0,IF(TODAY()&gt;EOMONTH(R$278,0),HLOOKUP(""Close"",GOOGLEFINANCE($A339,""price"",EOMONTH(R$278,0)),2,FALSE()),(SUMIFS(Extrato!$C:$C,Extrato!$A:$A,""&lt;=""&amp;HLOOKUP(R$278,dds!$2:$4,3,FALSE()),Extrato!$B:$B,'Cadastro e Histó"&amp;"rico'!$A339)-SUMIFS(Extrato!$H:$H,Extrato!$F:$F,""&lt;=""&amp;HLOOKUP(R$278,dds!$2:$4,3,FALSE()),Extrato!$G:$G,'Cadastro e Histórico'!$A339))*R176)))"),0.0)</f>
        <v>0</v>
      </c>
      <c r="S339" s="448">
        <f>IFERROR(__xludf.DUMMYFUNCTION("ARRAYFORMULA(IF(OR($A339="""",$A339=0),0,IF(TODAY()&gt;EOMONTH(S$278,0),HLOOKUP(""Close"",GOOGLEFINANCE($A339,""price"",EOMONTH(S$278,0)),2,FALSE()),(SUMIFS(Extrato!$C:$C,Extrato!$A:$A,""&lt;=""&amp;HLOOKUP(S$278,dds!$2:$4,3,FALSE()),Extrato!$B:$B,'Cadastro e Histó"&amp;"rico'!$A339)-SUMIFS(Extrato!$H:$H,Extrato!$F:$F,""&lt;=""&amp;HLOOKUP(S$278,dds!$2:$4,3,FALSE()),Extrato!$G:$G,'Cadastro e Histórico'!$A339))*S176)))"),0.0)</f>
        <v>0</v>
      </c>
      <c r="T339" s="448">
        <f>IFERROR(__xludf.DUMMYFUNCTION("ARRAYFORMULA(IF(OR($A339="""",$A339=0),0,IF(TODAY()&gt;EOMONTH(T$278,0),HLOOKUP(""Close"",GOOGLEFINANCE($A339,""price"",EOMONTH(T$278,0)),2,FALSE()),(SUMIFS(Extrato!$C:$C,Extrato!$A:$A,""&lt;=""&amp;HLOOKUP(T$278,dds!$2:$4,3,FALSE()),Extrato!$B:$B,'Cadastro e Histó"&amp;"rico'!$A339)-SUMIFS(Extrato!$H:$H,Extrato!$F:$F,""&lt;=""&amp;HLOOKUP(T$278,dds!$2:$4,3,FALSE()),Extrato!$G:$G,'Cadastro e Histórico'!$A339))*T176)))"),0.0)</f>
        <v>0</v>
      </c>
      <c r="U339" s="448">
        <f>IFERROR(__xludf.DUMMYFUNCTION("ARRAYFORMULA(IF(OR($A339="""",$A339=0),0,IF(TODAY()&gt;EOMONTH(U$278,0),HLOOKUP(""Close"",GOOGLEFINANCE($A339,""price"",EOMONTH(U$278,0)),2,FALSE()),(SUMIFS(Extrato!$C:$C,Extrato!$A:$A,""&lt;=""&amp;HLOOKUP(U$278,dds!$2:$4,3,FALSE()),Extrato!$B:$B,'Cadastro e Histó"&amp;"rico'!$A339)-SUMIFS(Extrato!$H:$H,Extrato!$F:$F,""&lt;=""&amp;HLOOKUP(U$278,dds!$2:$4,3,FALSE()),Extrato!$G:$G,'Cadastro e Histórico'!$A339))*U176)))"),0.0)</f>
        <v>0</v>
      </c>
      <c r="V339" s="448">
        <f>IFERROR(__xludf.DUMMYFUNCTION("ARRAYFORMULA(IF(OR($A339="""",$A339=0),0,IF(TODAY()&gt;EOMONTH(V$278,0),HLOOKUP(""Close"",GOOGLEFINANCE($A339,""price"",EOMONTH(V$278,0)),2,FALSE()),(SUMIFS(Extrato!$C:$C,Extrato!$A:$A,""&lt;=""&amp;HLOOKUP(V$278,dds!$2:$4,3,FALSE()),Extrato!$B:$B,'Cadastro e Histó"&amp;"rico'!$A339)-SUMIFS(Extrato!$H:$H,Extrato!$F:$F,""&lt;=""&amp;HLOOKUP(V$278,dds!$2:$4,3,FALSE()),Extrato!$G:$G,'Cadastro e Histórico'!$A339))*V176)))"),0.0)</f>
        <v>0</v>
      </c>
      <c r="W339" s="448">
        <f>IFERROR(__xludf.DUMMYFUNCTION("ARRAYFORMULA(IF(OR($A339="""",$A339=0),0,IF(TODAY()&gt;EOMONTH(W$278,0),HLOOKUP(""Close"",GOOGLEFINANCE($A339,""price"",EOMONTH(W$278,0)),2,FALSE()),(SUMIFS(Extrato!$C:$C,Extrato!$A:$A,""&lt;=""&amp;HLOOKUP(W$278,dds!$2:$4,3,FALSE()),Extrato!$B:$B,'Cadastro e Histó"&amp;"rico'!$A339)-SUMIFS(Extrato!$H:$H,Extrato!$F:$F,""&lt;=""&amp;HLOOKUP(W$278,dds!$2:$4,3,FALSE()),Extrato!$G:$G,'Cadastro e Histórico'!$A339))*W176)))"),0.0)</f>
        <v>0</v>
      </c>
      <c r="X339" s="448">
        <f>IFERROR(__xludf.DUMMYFUNCTION("ARRAYFORMULA(IF(OR($A339="""",$A339=0),0,IF(TODAY()&gt;EOMONTH(X$278,0),HLOOKUP(""Close"",GOOGLEFINANCE($A339,""price"",EOMONTH(X$278,0)),2,FALSE()),(SUMIFS(Extrato!$C:$C,Extrato!$A:$A,""&lt;=""&amp;HLOOKUP(X$278,dds!$2:$4,3,FALSE()),Extrato!$B:$B,'Cadastro e Histó"&amp;"rico'!$A339)-SUMIFS(Extrato!$H:$H,Extrato!$F:$F,""&lt;=""&amp;HLOOKUP(X$278,dds!$2:$4,3,FALSE()),Extrato!$G:$G,'Cadastro e Histórico'!$A339))*X176)))"),0.0)</f>
        <v>0</v>
      </c>
      <c r="Y339" s="448">
        <f>IFERROR(__xludf.DUMMYFUNCTION("ARRAYFORMULA(IF(OR($A339="""",$A339=0),0,IF(TODAY()&gt;EOMONTH(Y$278,0),HLOOKUP(""Close"",GOOGLEFINANCE($A339,""price"",EOMONTH(Y$278,0)),2,FALSE()),(SUMIFS(Extrato!$C:$C,Extrato!$A:$A,""&lt;=""&amp;HLOOKUP(Y$278,dds!$2:$4,3,FALSE()),Extrato!$B:$B,'Cadastro e Histó"&amp;"rico'!$A339)-SUMIFS(Extrato!$H:$H,Extrato!$F:$F,""&lt;=""&amp;HLOOKUP(Y$278,dds!$2:$4,3,FALSE()),Extrato!$G:$G,'Cadastro e Histórico'!$A339))*Y176)))"),0.0)</f>
        <v>0</v>
      </c>
      <c r="Z339" s="448">
        <f>IFERROR(__xludf.DUMMYFUNCTION("ARRAYFORMULA(IF(OR($A339="""",$A339=0),0,IF(TODAY()&gt;EOMONTH(Z$278,0),HLOOKUP(""Close"",GOOGLEFINANCE($A339,""price"",EOMONTH(Z$278,0)),2,FALSE()),(SUMIFS(Extrato!$C:$C,Extrato!$A:$A,""&lt;=""&amp;HLOOKUP(Z$278,dds!$2:$4,3,FALSE()),Extrato!$B:$B,'Cadastro e Histó"&amp;"rico'!$A339)-SUMIFS(Extrato!$H:$H,Extrato!$F:$F,""&lt;=""&amp;HLOOKUP(Z$278,dds!$2:$4,3,FALSE()),Extrato!$G:$G,'Cadastro e Histórico'!$A339))*Z176)))"),0.0)</f>
        <v>0</v>
      </c>
      <c r="AA339" s="448">
        <f>IFERROR(__xludf.DUMMYFUNCTION("ARRAYFORMULA(IF(OR($A339="""",$A339=0),0,IF(TODAY()&gt;EOMONTH(AA$278,0),HLOOKUP(""Close"",GOOGLEFINANCE($A339,""price"",EOMONTH(AA$278,0)),2,FALSE()),(SUMIFS(Extrato!$C:$C,Extrato!$A:$A,""&lt;=""&amp;HLOOKUP(AA$278,dds!$2:$4,3,FALSE()),Extrato!$B:$B,'Cadastro e Hi"&amp;"stórico'!$A339)-SUMIFS(Extrato!$H:$H,Extrato!$F:$F,""&lt;=""&amp;HLOOKUP(AA$278,dds!$2:$4,3,FALSE()),Extrato!$G:$G,'Cadastro e Histórico'!$A339))*AA176)))"),0.0)</f>
        <v>0</v>
      </c>
      <c r="AB339" s="448">
        <f>IFERROR(__xludf.DUMMYFUNCTION("ARRAYFORMULA(IF(OR($A339="""",$A339=0),0,IF(TODAY()&gt;EOMONTH(AB$278,0),HLOOKUP(""Close"",GOOGLEFINANCE($A339,""price"",EOMONTH(AB$278,0)),2,FALSE()),(SUMIFS(Extrato!$C:$C,Extrato!$A:$A,""&lt;=""&amp;HLOOKUP(AB$278,dds!$2:$4,3,FALSE()),Extrato!$B:$B,'Cadastro e Hi"&amp;"stórico'!$A339)-SUMIFS(Extrato!$H:$H,Extrato!$F:$F,""&lt;=""&amp;HLOOKUP(AB$278,dds!$2:$4,3,FALSE()),Extrato!$G:$G,'Cadastro e Histórico'!$A339))*AB176)))"),0.0)</f>
        <v>0</v>
      </c>
      <c r="AC339" s="448">
        <f>IFERROR(__xludf.DUMMYFUNCTION("ARRAYFORMULA(IF(OR($A339="""",$A339=0),0,IF(TODAY()&gt;EOMONTH(AC$278,0),HLOOKUP(""Close"",GOOGLEFINANCE($A339,""price"",EOMONTH(AC$278,0)),2,FALSE()),(SUMIFS(Extrato!$C:$C,Extrato!$A:$A,""&lt;=""&amp;HLOOKUP(AC$278,dds!$2:$4,3,FALSE()),Extrato!$B:$B,'Cadastro e Hi"&amp;"stórico'!$A339)-SUMIFS(Extrato!$H:$H,Extrato!$F:$F,""&lt;=""&amp;HLOOKUP(AC$278,dds!$2:$4,3,FALSE()),Extrato!$G:$G,'Cadastro e Histórico'!$A339))*AC176)))"),0.0)</f>
        <v>0</v>
      </c>
      <c r="AD339" s="448">
        <f>IFERROR(__xludf.DUMMYFUNCTION("ARRAYFORMULA(IF(OR($A339="""",$A339=0),0,IF(TODAY()&gt;EOMONTH(AD$278,0),HLOOKUP(""Close"",GOOGLEFINANCE($A339,""price"",EOMONTH(AD$278,0)),2,FALSE()),(SUMIFS(Extrato!$C:$C,Extrato!$A:$A,""&lt;=""&amp;HLOOKUP(AD$278,dds!$2:$4,3,FALSE()),Extrato!$B:$B,'Cadastro e Hi"&amp;"stórico'!$A339)-SUMIFS(Extrato!$H:$H,Extrato!$F:$F,""&lt;=""&amp;HLOOKUP(AD$278,dds!$2:$4,3,FALSE()),Extrato!$G:$G,'Cadastro e Histórico'!$A339))*AD176)))"),0.0)</f>
        <v>0</v>
      </c>
      <c r="AE339" s="448">
        <f>IFERROR(__xludf.DUMMYFUNCTION("ARRAYFORMULA(IF(OR($A339="""",$A339=0),0,IF(TODAY()&gt;EOMONTH(AE$278,0),HLOOKUP(""Close"",GOOGLEFINANCE($A339,""price"",EOMONTH(AE$278,0)),2,FALSE()),(SUMIFS(Extrato!$C:$C,Extrato!$A:$A,""&lt;=""&amp;HLOOKUP(AE$278,dds!$2:$4,3,FALSE()),Extrato!$B:$B,'Cadastro e Hi"&amp;"stórico'!$A339)-SUMIFS(Extrato!$H:$H,Extrato!$F:$F,""&lt;=""&amp;HLOOKUP(AE$278,dds!$2:$4,3,FALSE()),Extrato!$G:$G,'Cadastro e Histórico'!$A339))*AE176)))"),0.0)</f>
        <v>0</v>
      </c>
      <c r="AF339" s="448">
        <f>IFERROR(__xludf.DUMMYFUNCTION("ARRAYFORMULA(IF(OR($A339="""",$A339=0),0,IF(TODAY()&gt;EOMONTH(AF$278,0),HLOOKUP(""Close"",GOOGLEFINANCE($A339,""price"",EOMONTH(AF$278,0)),2,FALSE()),(SUMIFS(Extrato!$C:$C,Extrato!$A:$A,""&lt;=""&amp;HLOOKUP(AF$278,dds!$2:$4,3,FALSE()),Extrato!$B:$B,'Cadastro e Hi"&amp;"stórico'!$A339)-SUMIFS(Extrato!$H:$H,Extrato!$F:$F,""&lt;=""&amp;HLOOKUP(AF$278,dds!$2:$4,3,FALSE()),Extrato!$G:$G,'Cadastro e Histórico'!$A339))*AF176)))"),0.0)</f>
        <v>0</v>
      </c>
      <c r="AG339" s="448">
        <f>IFERROR(__xludf.DUMMYFUNCTION("ARRAYFORMULA(IF(OR($A339="""",$A339=0),0,IF(TODAY()&gt;EOMONTH(AG$278,0),HLOOKUP(""Close"",GOOGLEFINANCE($A339,""price"",EOMONTH(AG$278,0)),2,FALSE()),(SUMIFS(Extrato!$C:$C,Extrato!$A:$A,""&lt;=""&amp;HLOOKUP(AG$278,dds!$2:$4,3,FALSE()),Extrato!$B:$B,'Cadastro e Hi"&amp;"stórico'!$A339)-SUMIFS(Extrato!$H:$H,Extrato!$F:$F,""&lt;=""&amp;HLOOKUP(AG$278,dds!$2:$4,3,FALSE()),Extrato!$G:$G,'Cadastro e Histórico'!$A339))*AG176)))"),0.0)</f>
        <v>0</v>
      </c>
      <c r="AH339" s="448">
        <f>IFERROR(__xludf.DUMMYFUNCTION("ARRAYFORMULA(IF(OR($A339="""",$A339=0),0,IF(TODAY()&gt;EOMONTH(AH$278,0),HLOOKUP(""Close"",GOOGLEFINANCE($A339,""price"",EOMONTH(AH$278,0)),2,FALSE()),(SUMIFS(Extrato!$C:$C,Extrato!$A:$A,""&lt;=""&amp;HLOOKUP(AH$278,dds!$2:$4,3,FALSE()),Extrato!$B:$B,'Cadastro e Hi"&amp;"stórico'!$A339)-SUMIFS(Extrato!$H:$H,Extrato!$F:$F,""&lt;=""&amp;HLOOKUP(AH$278,dds!$2:$4,3,FALSE()),Extrato!$G:$G,'Cadastro e Histórico'!$A339))*AH176)))"),0.0)</f>
        <v>0</v>
      </c>
      <c r="AI339" s="448">
        <f>IFERROR(__xludf.DUMMYFUNCTION("ARRAYFORMULA(IF(OR($A339="""",$A339=0),0,IF(TODAY()&gt;EOMONTH(AI$278,0),HLOOKUP(""Close"",GOOGLEFINANCE($A339,""price"",EOMONTH(AI$278,0)),2,FALSE()),(SUMIFS(Extrato!$C:$C,Extrato!$A:$A,""&lt;=""&amp;HLOOKUP(AI$278,dds!$2:$4,3,FALSE()),Extrato!$B:$B,'Cadastro e Hi"&amp;"stórico'!$A339)-SUMIFS(Extrato!$H:$H,Extrato!$F:$F,""&lt;=""&amp;HLOOKUP(AI$278,dds!$2:$4,3,FALSE()),Extrato!$G:$G,'Cadastro e Histórico'!$A339))*AI176)))"),0.0)</f>
        <v>0</v>
      </c>
      <c r="AJ339" s="448">
        <f>IFERROR(__xludf.DUMMYFUNCTION("ARRAYFORMULA(IF(OR($A339="""",$A339=0),0,IF(TODAY()&gt;EOMONTH(AJ$278,0),HLOOKUP(""Close"",GOOGLEFINANCE($A339,""price"",EOMONTH(AJ$278,0)),2,FALSE()),(SUMIFS(Extrato!$C:$C,Extrato!$A:$A,""&lt;=""&amp;HLOOKUP(AJ$278,dds!$2:$4,3,FALSE()),Extrato!$B:$B,'Cadastro e Hi"&amp;"stórico'!$A339)-SUMIFS(Extrato!$H:$H,Extrato!$F:$F,""&lt;=""&amp;HLOOKUP(AJ$278,dds!$2:$4,3,FALSE()),Extrato!$G:$G,'Cadastro e Histórico'!$A339))*AJ176)))"),0.0)</f>
        <v>0</v>
      </c>
      <c r="AK339" s="448">
        <f>IFERROR(__xludf.DUMMYFUNCTION("ARRAYFORMULA(IF(OR($A339="""",$A339=0),0,IF(TODAY()&gt;EOMONTH(AK$278,0),HLOOKUP(""Close"",GOOGLEFINANCE($A339,""price"",EOMONTH(AK$278,0)),2,FALSE()),(SUMIFS(Extrato!$C:$C,Extrato!$A:$A,""&lt;=""&amp;HLOOKUP(AK$278,dds!$2:$4,3,FALSE()),Extrato!$B:$B,'Cadastro e Hi"&amp;"stórico'!$A339)-SUMIFS(Extrato!$H:$H,Extrato!$F:$F,""&lt;=""&amp;HLOOKUP(AK$278,dds!$2:$4,3,FALSE()),Extrato!$G:$G,'Cadastro e Histórico'!$A339))*AK176)))"),0.0)</f>
        <v>0</v>
      </c>
      <c r="AL339" s="448">
        <f>IFERROR(__xludf.DUMMYFUNCTION("ARRAYFORMULA(IF(OR($A339="""",$A339=0),0,IF(TODAY()&gt;EOMONTH(AL$278,0),HLOOKUP(""Close"",GOOGLEFINANCE($A339,""price"",EOMONTH(AL$278,0)),2,FALSE()),(SUMIFS(Extrato!$C:$C,Extrato!$A:$A,""&lt;=""&amp;HLOOKUP(AL$278,dds!$2:$4,3,FALSE()),Extrato!$B:$B,'Cadastro e Hi"&amp;"stórico'!$A339)-SUMIFS(Extrato!$H:$H,Extrato!$F:$F,""&lt;=""&amp;HLOOKUP(AL$278,dds!$2:$4,3,FALSE()),Extrato!$G:$G,'Cadastro e Histórico'!$A339))*AL176)))"),0.0)</f>
        <v>0</v>
      </c>
      <c r="AM339" s="448">
        <f>IFERROR(__xludf.DUMMYFUNCTION("ARRAYFORMULA(IF(OR($A339="""",$A339=0),0,IF(TODAY()&gt;EOMONTH(AM$278,0),HLOOKUP(""Close"",GOOGLEFINANCE($A339,""price"",EOMONTH(AM$278,0)),2,FALSE()),(SUMIFS(Extrato!$C:$C,Extrato!$A:$A,""&lt;=""&amp;HLOOKUP(AM$278,dds!$2:$4,3,FALSE()),Extrato!$B:$B,'Cadastro e Hi"&amp;"stórico'!$A339)-SUMIFS(Extrato!$H:$H,Extrato!$F:$F,""&lt;=""&amp;HLOOKUP(AM$278,dds!$2:$4,3,FALSE()),Extrato!$G:$G,'Cadastro e Histórico'!$A339))*AM176)))"),0.0)</f>
        <v>0</v>
      </c>
      <c r="AN339" s="448">
        <f>IFERROR(__xludf.DUMMYFUNCTION("ARRAYFORMULA(IF(OR($A339="""",$A339=0),0,IF(TODAY()&gt;EOMONTH(AN$278,0),HLOOKUP(""Close"",GOOGLEFINANCE($A339,""price"",EOMONTH(AN$278,0)),2,FALSE()),(SUMIFS(Extrato!$C:$C,Extrato!$A:$A,""&lt;=""&amp;HLOOKUP(AN$278,dds!$2:$4,3,FALSE()),Extrato!$B:$B,'Cadastro e Hi"&amp;"stórico'!$A339)-SUMIFS(Extrato!$H:$H,Extrato!$F:$F,""&lt;=""&amp;HLOOKUP(AN$278,dds!$2:$4,3,FALSE()),Extrato!$G:$G,'Cadastro e Histórico'!$A339))*AN176)))"),0.0)</f>
        <v>0</v>
      </c>
      <c r="AO339" s="448">
        <f>IFERROR(__xludf.DUMMYFUNCTION("ARRAYFORMULA(IF(OR($A339="""",$A339=0),0,IF(TODAY()&gt;EOMONTH(AO$278,0),HLOOKUP(""Close"",GOOGLEFINANCE($A339,""price"",EOMONTH(AO$278,0)),2,FALSE()),(SUMIFS(Extrato!$C:$C,Extrato!$A:$A,""&lt;=""&amp;HLOOKUP(AO$278,dds!$2:$4,3,FALSE()),Extrato!$B:$B,'Cadastro e Hi"&amp;"stórico'!$A339)-SUMIFS(Extrato!$H:$H,Extrato!$F:$F,""&lt;=""&amp;HLOOKUP(AO$278,dds!$2:$4,3,FALSE()),Extrato!$G:$G,'Cadastro e Histórico'!$A339))*AO176)))"),0.0)</f>
        <v>0</v>
      </c>
      <c r="AP339" s="448">
        <f>IFERROR(__xludf.DUMMYFUNCTION("ARRAYFORMULA(IF(OR($A339="""",$A339=0),0,IF(TODAY()&gt;EOMONTH(AP$278,0),HLOOKUP(""Close"",GOOGLEFINANCE($A339,""price"",EOMONTH(AP$278,0)),2,FALSE()),(SUMIFS(Extrato!$C:$C,Extrato!$A:$A,""&lt;=""&amp;HLOOKUP(AP$278,dds!$2:$4,3,FALSE()),Extrato!$B:$B,'Cadastro e Hi"&amp;"stórico'!$A339)-SUMIFS(Extrato!$H:$H,Extrato!$F:$F,""&lt;=""&amp;HLOOKUP(AP$278,dds!$2:$4,3,FALSE()),Extrato!$G:$G,'Cadastro e Histórico'!$A339))*AP176)))"),0.0)</f>
        <v>0</v>
      </c>
      <c r="AQ339" s="448">
        <f>IFERROR(__xludf.DUMMYFUNCTION("ARRAYFORMULA(IF(OR($A339="""",$A339=0),0,IF(TODAY()&gt;EOMONTH(AQ$278,0),HLOOKUP(""Close"",GOOGLEFINANCE($A339,""price"",EOMONTH(AQ$278,0)),2,FALSE()),(SUMIFS(Extrato!$C:$C,Extrato!$A:$A,""&lt;=""&amp;HLOOKUP(AQ$278,dds!$2:$4,3,FALSE()),Extrato!$B:$B,'Cadastro e Hi"&amp;"stórico'!$A339)-SUMIFS(Extrato!$H:$H,Extrato!$F:$F,""&lt;=""&amp;HLOOKUP(AQ$278,dds!$2:$4,3,FALSE()),Extrato!$G:$G,'Cadastro e Histórico'!$A339))*AQ176)))"),0.0)</f>
        <v>0</v>
      </c>
      <c r="AR339" s="448">
        <f>IFERROR(__xludf.DUMMYFUNCTION("ARRAYFORMULA(IF(OR($A339="""",$A339=0),0,IF(TODAY()&gt;EOMONTH(AR$278,0),HLOOKUP(""Close"",GOOGLEFINANCE($A339,""price"",EOMONTH(AR$278,0)),2,FALSE()),(SUMIFS(Extrato!$C:$C,Extrato!$A:$A,""&lt;=""&amp;HLOOKUP(AR$278,dds!$2:$4,3,FALSE()),Extrato!$B:$B,'Cadastro e Hi"&amp;"stórico'!$A339)-SUMIFS(Extrato!$H:$H,Extrato!$F:$F,""&lt;=""&amp;HLOOKUP(AR$278,dds!$2:$4,3,FALSE()),Extrato!$G:$G,'Cadastro e Histórico'!$A339))*AR176)))"),0.0)</f>
        <v>0</v>
      </c>
      <c r="AS339" s="448">
        <f>IFERROR(__xludf.DUMMYFUNCTION("ARRAYFORMULA(IF(OR($A339="""",$A339=0),0,IF(TODAY()&gt;EOMONTH(AS$278,0),HLOOKUP(""Close"",GOOGLEFINANCE($A339,""price"",EOMONTH(AS$278,0)),2,FALSE()),(SUMIFS(Extrato!$C:$C,Extrato!$A:$A,""&lt;=""&amp;HLOOKUP(AS$278,dds!$2:$4,3,FALSE()),Extrato!$B:$B,'Cadastro e Hi"&amp;"stórico'!$A339)-SUMIFS(Extrato!$H:$H,Extrato!$F:$F,""&lt;=""&amp;HLOOKUP(AS$278,dds!$2:$4,3,FALSE()),Extrato!$G:$G,'Cadastro e Histórico'!$A339))*AS176)))"),0.0)</f>
        <v>0</v>
      </c>
      <c r="AT339" s="448">
        <f>IFERROR(__xludf.DUMMYFUNCTION("ARRAYFORMULA(IF(OR($A339="""",$A339=0),0,IF(TODAY()&gt;EOMONTH(AT$278,0),HLOOKUP(""Close"",GOOGLEFINANCE($A339,""price"",EOMONTH(AT$278,0)),2,FALSE()),(SUMIFS(Extrato!$C:$C,Extrato!$A:$A,""&lt;=""&amp;HLOOKUP(AT$278,dds!$2:$4,3,FALSE()),Extrato!$B:$B,'Cadastro e Hi"&amp;"stórico'!$A339)-SUMIFS(Extrato!$H:$H,Extrato!$F:$F,""&lt;=""&amp;HLOOKUP(AT$278,dds!$2:$4,3,FALSE()),Extrato!$G:$G,'Cadastro e Histórico'!$A339))*AT176)))"),0.0)</f>
        <v>0</v>
      </c>
      <c r="AU339" s="448">
        <f>IFERROR(__xludf.DUMMYFUNCTION("ARRAYFORMULA(IF(OR($A339="""",$A339=0),0,IF(TODAY()&gt;EOMONTH(AU$278,0),HLOOKUP(""Close"",GOOGLEFINANCE($A339,""price"",EOMONTH(AU$278,0)),2,FALSE()),(SUMIFS(Extrato!$C:$C,Extrato!$A:$A,""&lt;=""&amp;HLOOKUP(AU$278,dds!$2:$4,3,FALSE()),Extrato!$B:$B,'Cadastro e Hi"&amp;"stórico'!$A339)-SUMIFS(Extrato!$H:$H,Extrato!$F:$F,""&lt;=""&amp;HLOOKUP(AU$278,dds!$2:$4,3,FALSE()),Extrato!$G:$G,'Cadastro e Histórico'!$A339))*AU176)))"),0.0)</f>
        <v>0</v>
      </c>
      <c r="AV339" s="448">
        <f>IFERROR(__xludf.DUMMYFUNCTION("ARRAYFORMULA(IF(OR($A339="""",$A339=0),0,IF(TODAY()&gt;EOMONTH(AV$278,0),HLOOKUP(""Close"",GOOGLEFINANCE($A339,""price"",EOMONTH(AV$278,0)),2,FALSE()),(SUMIFS(Extrato!$C:$C,Extrato!$A:$A,""&lt;=""&amp;HLOOKUP(AV$278,dds!$2:$4,3,FALSE()),Extrato!$B:$B,'Cadastro e Hi"&amp;"stórico'!$A339)-SUMIFS(Extrato!$H:$H,Extrato!$F:$F,""&lt;=""&amp;HLOOKUP(AV$278,dds!$2:$4,3,FALSE()),Extrato!$G:$G,'Cadastro e Histórico'!$A339))*AV176)))"),0.0)</f>
        <v>0</v>
      </c>
      <c r="AW339" s="448">
        <f>IFERROR(__xludf.DUMMYFUNCTION("ARRAYFORMULA(IF(OR($A339="""",$A339=0),0,IF(TODAY()&gt;EOMONTH(AW$278,0),HLOOKUP(""Close"",GOOGLEFINANCE($A339,""price"",EOMONTH(AW$278,0)),2,FALSE()),(SUMIFS(Extrato!$C:$C,Extrato!$A:$A,""&lt;=""&amp;HLOOKUP(AW$278,dds!$2:$4,3,FALSE()),Extrato!$B:$B,'Cadastro e Hi"&amp;"stórico'!$A339)-SUMIFS(Extrato!$H:$H,Extrato!$F:$F,""&lt;=""&amp;HLOOKUP(AW$278,dds!$2:$4,3,FALSE()),Extrato!$G:$G,'Cadastro e Histórico'!$A339))*AW176)))"),0.0)</f>
        <v>0</v>
      </c>
      <c r="AX339" s="448">
        <f>IFERROR(__xludf.DUMMYFUNCTION("ARRAYFORMULA(IF(OR($A339="""",$A339=0),0,IF(TODAY()&gt;EOMONTH(AX$278,0),HLOOKUP(""Close"",GOOGLEFINANCE($A339,""price"",EOMONTH(AX$278,0)),2,FALSE()),(SUMIFS(Extrato!$C:$C,Extrato!$A:$A,""&lt;=""&amp;HLOOKUP(AX$278,dds!$2:$4,3,FALSE()),Extrato!$B:$B,'Cadastro e Hi"&amp;"stórico'!$A339)-SUMIFS(Extrato!$H:$H,Extrato!$F:$F,""&lt;=""&amp;HLOOKUP(AX$278,dds!$2:$4,3,FALSE()),Extrato!$G:$G,'Cadastro e Histórico'!$A339))*AX176)))"),0.0)</f>
        <v>0</v>
      </c>
      <c r="AY339" s="448">
        <f>IFERROR(__xludf.DUMMYFUNCTION("ARRAYFORMULA(IF(OR($A339="""",$A339=0),0,IF(TODAY()&gt;EOMONTH(AY$278,0),HLOOKUP(""Close"",GOOGLEFINANCE($A339,""price"",EOMONTH(AY$278,0)),2,FALSE()),(SUMIFS(Extrato!$C:$C,Extrato!$A:$A,""&lt;=""&amp;HLOOKUP(AY$278,dds!$2:$4,3,FALSE()),Extrato!$B:$B,'Cadastro e Hi"&amp;"stórico'!$A339)-SUMIFS(Extrato!$H:$H,Extrato!$F:$F,""&lt;=""&amp;HLOOKUP(AY$278,dds!$2:$4,3,FALSE()),Extrato!$G:$G,'Cadastro e Histórico'!$A339))*AY176)))"),0.0)</f>
        <v>0</v>
      </c>
      <c r="AZ339" s="448">
        <f>IFERROR(__xludf.DUMMYFUNCTION("ARRAYFORMULA(IF(OR($A339="""",$A339=0),0,IF(TODAY()&gt;EOMONTH(AZ$278,0),HLOOKUP(""Close"",GOOGLEFINANCE($A339,""price"",EOMONTH(AZ$278,0)),2,FALSE()),(SUMIFS(Extrato!$C:$C,Extrato!$A:$A,""&lt;=""&amp;HLOOKUP(AZ$278,dds!$2:$4,3,FALSE()),Extrato!$B:$B,'Cadastro e Hi"&amp;"stórico'!$A339)-SUMIFS(Extrato!$H:$H,Extrato!$F:$F,""&lt;=""&amp;HLOOKUP(AZ$278,dds!$2:$4,3,FALSE()),Extrato!$G:$G,'Cadastro e Histórico'!$A339))*AZ176)))"),0.0)</f>
        <v>0</v>
      </c>
      <c r="BA339" s="448">
        <f>IFERROR(__xludf.DUMMYFUNCTION("ARRAYFORMULA(IF(OR($A339="""",$A339=0),0,IF(TODAY()&gt;EOMONTH(BA$278,0),HLOOKUP(""Close"",GOOGLEFINANCE($A339,""price"",EOMONTH(BA$278,0)),2,FALSE()),(SUMIFS(Extrato!$C:$C,Extrato!$A:$A,""&lt;=""&amp;HLOOKUP(BA$278,dds!$2:$4,3,FALSE()),Extrato!$B:$B,'Cadastro e Hi"&amp;"stórico'!$A339)-SUMIFS(Extrato!$H:$H,Extrato!$F:$F,""&lt;=""&amp;HLOOKUP(BA$278,dds!$2:$4,3,FALSE()),Extrato!$G:$G,'Cadastro e Histórico'!$A339))*BA176)))"),0.0)</f>
        <v>0</v>
      </c>
      <c r="BB339" s="448">
        <f>IFERROR(__xludf.DUMMYFUNCTION("ARRAYFORMULA(IF(OR($A339="""",$A339=0),0,IF(TODAY()&gt;EOMONTH(BB$278,0),HLOOKUP(""Close"",GOOGLEFINANCE($A339,""price"",EOMONTH(BB$278,0)),2,FALSE()),(SUMIFS(Extrato!$C:$C,Extrato!$A:$A,""&lt;=""&amp;HLOOKUP(BB$278,dds!$2:$4,3,FALSE()),Extrato!$B:$B,'Cadastro e Hi"&amp;"stórico'!$A339)-SUMIFS(Extrato!$H:$H,Extrato!$F:$F,""&lt;=""&amp;HLOOKUP(BB$278,dds!$2:$4,3,FALSE()),Extrato!$G:$G,'Cadastro e Histórico'!$A339))*BB176)))"),0.0)</f>
        <v>0</v>
      </c>
      <c r="BC339" s="448">
        <f>IFERROR(__xludf.DUMMYFUNCTION("ARRAYFORMULA(IF(OR($A339="""",$A339=0),0,IF(TODAY()&gt;EOMONTH(BC$278,0),HLOOKUP(""Close"",GOOGLEFINANCE($A339,""price"",EOMONTH(BC$278,0)),2,FALSE()),(SUMIFS(Extrato!$C:$C,Extrato!$A:$A,""&lt;=""&amp;HLOOKUP(BC$278,dds!$2:$4,3,FALSE()),Extrato!$B:$B,'Cadastro e Hi"&amp;"stórico'!$A339)-SUMIFS(Extrato!$H:$H,Extrato!$F:$F,""&lt;=""&amp;HLOOKUP(BC$278,dds!$2:$4,3,FALSE()),Extrato!$G:$G,'Cadastro e Histórico'!$A339))*BC176)))"),0.0)</f>
        <v>0</v>
      </c>
      <c r="BD339" s="448">
        <f>IFERROR(__xludf.DUMMYFUNCTION("ARRAYFORMULA(IF(OR($A339="""",$A339=0),0,IF(TODAY()&gt;EOMONTH(BD$278,0),HLOOKUP(""Close"",GOOGLEFINANCE($A339,""price"",EOMONTH(BD$278,0)),2,FALSE()),(SUMIFS(Extrato!$C:$C,Extrato!$A:$A,""&lt;=""&amp;HLOOKUP(BD$278,dds!$2:$4,3,FALSE()),Extrato!$B:$B,'Cadastro e Hi"&amp;"stórico'!$A339)-SUMIFS(Extrato!$H:$H,Extrato!$F:$F,""&lt;=""&amp;HLOOKUP(BD$278,dds!$2:$4,3,FALSE()),Extrato!$G:$G,'Cadastro e Histórico'!$A339))*BD176)))"),0.0)</f>
        <v>0</v>
      </c>
      <c r="BE339" s="448">
        <f>IFERROR(__xludf.DUMMYFUNCTION("ARRAYFORMULA(IF(OR($A339="""",$A339=0),0,IF(TODAY()&gt;EOMONTH(BE$278,0),HLOOKUP(""Close"",GOOGLEFINANCE($A339,""price"",EOMONTH(BE$278,0)),2,FALSE()),(SUMIFS(Extrato!$C:$C,Extrato!$A:$A,""&lt;=""&amp;HLOOKUP(BE$278,dds!$2:$4,3,FALSE()),Extrato!$B:$B,'Cadastro e Hi"&amp;"stórico'!$A339)-SUMIFS(Extrato!$H:$H,Extrato!$F:$F,""&lt;=""&amp;HLOOKUP(BE$278,dds!$2:$4,3,FALSE()),Extrato!$G:$G,'Cadastro e Histórico'!$A339))*BE176)))"),0.0)</f>
        <v>0</v>
      </c>
      <c r="BF339" s="448">
        <f>IFERROR(__xludf.DUMMYFUNCTION("ARRAYFORMULA(IF(OR($A339="""",$A339=0),0,IF(TODAY()&gt;EOMONTH(BF$278,0),HLOOKUP(""Close"",GOOGLEFINANCE($A339,""price"",EOMONTH(BF$278,0)),2,FALSE()),(SUMIFS(Extrato!$C:$C,Extrato!$A:$A,""&lt;=""&amp;HLOOKUP(BF$278,dds!$2:$4,3,FALSE()),Extrato!$B:$B,'Cadastro e Hi"&amp;"stórico'!$A339)-SUMIFS(Extrato!$H:$H,Extrato!$F:$F,""&lt;=""&amp;HLOOKUP(BF$278,dds!$2:$4,3,FALSE()),Extrato!$G:$G,'Cadastro e Histórico'!$A339))*BF176)))"),0.0)</f>
        <v>0</v>
      </c>
      <c r="BG339" s="448">
        <f>IFERROR(__xludf.DUMMYFUNCTION("ARRAYFORMULA(IF(OR($A339="""",$A339=0),0,IF(TODAY()&gt;EOMONTH(BG$278,0),HLOOKUP(""Close"",GOOGLEFINANCE($A339,""price"",EOMONTH(BG$278,0)),2,FALSE()),(SUMIFS(Extrato!$C:$C,Extrato!$A:$A,""&lt;=""&amp;HLOOKUP(BG$278,dds!$2:$4,3,FALSE()),Extrato!$B:$B,'Cadastro e Hi"&amp;"stórico'!$A339)-SUMIFS(Extrato!$H:$H,Extrato!$F:$F,""&lt;=""&amp;HLOOKUP(BG$278,dds!$2:$4,3,FALSE()),Extrato!$G:$G,'Cadastro e Histórico'!$A339))*BG176)))"),0.0)</f>
        <v>0</v>
      </c>
      <c r="BH339" s="448">
        <f>IFERROR(__xludf.DUMMYFUNCTION("ARRAYFORMULA(IF(OR($A339="""",$A339=0),0,IF(TODAY()&gt;EOMONTH(BH$278,0),HLOOKUP(""Close"",GOOGLEFINANCE($A339,""price"",EOMONTH(BH$278,0)),2,FALSE()),(SUMIFS(Extrato!$C:$C,Extrato!$A:$A,""&lt;=""&amp;HLOOKUP(BH$278,dds!$2:$4,3,FALSE()),Extrato!$B:$B,'Cadastro e Hi"&amp;"stórico'!$A339)-SUMIFS(Extrato!$H:$H,Extrato!$F:$F,""&lt;=""&amp;HLOOKUP(BH$278,dds!$2:$4,3,FALSE()),Extrato!$G:$G,'Cadastro e Histórico'!$A339))*BH176)))"),0.0)</f>
        <v>0</v>
      </c>
      <c r="BI339" s="448">
        <f>IFERROR(__xludf.DUMMYFUNCTION("ARRAYFORMULA(IF(OR($A339="""",$A339=0),0,IF(TODAY()&gt;EOMONTH(BI$278,0),HLOOKUP(""Close"",GOOGLEFINANCE($A339,""price"",EOMONTH(BI$278,0)),2,FALSE()),(SUMIFS(Extrato!$C:$C,Extrato!$A:$A,""&lt;=""&amp;HLOOKUP(BI$278,dds!$2:$4,3,FALSE()),Extrato!$B:$B,'Cadastro e Hi"&amp;"stórico'!$A339)-SUMIFS(Extrato!$H:$H,Extrato!$F:$F,""&lt;=""&amp;HLOOKUP(BI$278,dds!$2:$4,3,FALSE()),Extrato!$G:$G,'Cadastro e Histórico'!$A339))*BI176)))"),0.0)</f>
        <v>0</v>
      </c>
      <c r="BJ339" s="448">
        <f>IFERROR(__xludf.DUMMYFUNCTION("ARRAYFORMULA(IF(OR($A339="""",$A339=0),0,IF(TODAY()&gt;EOMONTH(BJ$278,0),HLOOKUP(""Close"",GOOGLEFINANCE($A339,""price"",EOMONTH(BJ$278,0)),2,FALSE()),(SUMIFS(Extrato!$C:$C,Extrato!$A:$A,""&lt;=""&amp;HLOOKUP(BJ$278,dds!$2:$4,3,FALSE()),Extrato!$B:$B,'Cadastro e Hi"&amp;"stórico'!$A339)-SUMIFS(Extrato!$H:$H,Extrato!$F:$F,""&lt;=""&amp;HLOOKUP(BJ$278,dds!$2:$4,3,FALSE()),Extrato!$G:$G,'Cadastro e Histórico'!$A339))*BJ176)))"),0.0)</f>
        <v>0</v>
      </c>
      <c r="BK339" s="448">
        <f>IFERROR(__xludf.DUMMYFUNCTION("ARRAYFORMULA(IF(OR($A339="""",$A339=0),0,IF(TODAY()&gt;EOMONTH(BK$278,0),HLOOKUP(""Close"",GOOGLEFINANCE($A339,""price"",EOMONTH(BK$278,0)),2,FALSE()),(SUMIFS(Extrato!$C:$C,Extrato!$A:$A,""&lt;=""&amp;HLOOKUP(BK$278,dds!$2:$4,3,FALSE()),Extrato!$B:$B,'Cadastro e Hi"&amp;"stórico'!$A339)-SUMIFS(Extrato!$H:$H,Extrato!$F:$F,""&lt;=""&amp;HLOOKUP(BK$278,dds!$2:$4,3,FALSE()),Extrato!$G:$G,'Cadastro e Histórico'!$A339))*BK176)))"),0.0)</f>
        <v>0</v>
      </c>
      <c r="BL339" s="448">
        <f>IFERROR(__xludf.DUMMYFUNCTION("ARRAYFORMULA(IF(OR($A339="""",$A339=0),0,IF(TODAY()&gt;EOMONTH(BL$278,0),HLOOKUP(""Close"",GOOGLEFINANCE($A339,""price"",EOMONTH(BL$278,0)),2,FALSE()),(SUMIFS(Extrato!$C:$C,Extrato!$A:$A,""&lt;=""&amp;HLOOKUP(BL$278,dds!$2:$4,3,FALSE()),Extrato!$B:$B,'Cadastro e Hi"&amp;"stórico'!$A339)-SUMIFS(Extrato!$H:$H,Extrato!$F:$F,""&lt;=""&amp;HLOOKUP(BL$278,dds!$2:$4,3,FALSE()),Extrato!$G:$G,'Cadastro e Histórico'!$A339))*BL176)))"),0.0)</f>
        <v>0</v>
      </c>
    </row>
    <row r="340" ht="14.25" customHeight="1">
      <c r="A340" s="450"/>
      <c r="B340" s="450"/>
      <c r="C340" s="440" t="str">
        <f t="shared" si="5"/>
        <v/>
      </c>
      <c r="D340" s="450"/>
      <c r="E340" s="448">
        <f>IFERROR(__xludf.DUMMYFUNCTION("ARRAYFORMULA(IF(OR($A340="""",$A340=0),0,IF(TODAY()&gt;EOMONTH(E$278,0),HLOOKUP(""Close"",GOOGLEFINANCE($A340,""price"",EOMONTH(E$278,0)),2,FALSE()),(SUMIFS(Extrato!$C:$C,Extrato!$A:$A,""&lt;=""&amp;HLOOKUP(E$278,dds!$2:$4,3,FALSE()),Extrato!$B:$B,'Cadastro e Histó"&amp;"rico'!$A340)-SUMIFS(Extrato!$H:$H,Extrato!$F:$F,""&lt;=""&amp;HLOOKUP(E$278,dds!$2:$4,3,FALSE()),Extrato!$G:$G,'Cadastro e Histórico'!$A340))*E177)))"),0.0)</f>
        <v>0</v>
      </c>
      <c r="F340" s="448">
        <f>IFERROR(__xludf.DUMMYFUNCTION("ARRAYFORMULA(IF(OR($A340="""",$A340=0),0,IF(TODAY()&gt;EOMONTH(F$278,0),HLOOKUP(""Close"",GOOGLEFINANCE($A340,""price"",EOMONTH(F$278,0)),2,FALSE()),(SUMIFS(Extrato!$C:$C,Extrato!$A:$A,""&lt;=""&amp;HLOOKUP(F$278,dds!$2:$4,3,FALSE()),Extrato!$B:$B,'Cadastro e Histó"&amp;"rico'!$A340)-SUMIFS(Extrato!$H:$H,Extrato!$F:$F,""&lt;=""&amp;HLOOKUP(F$278,dds!$2:$4,3,FALSE()),Extrato!$G:$G,'Cadastro e Histórico'!$A340))*F177)))"),0.0)</f>
        <v>0</v>
      </c>
      <c r="G340" s="448">
        <f>IFERROR(__xludf.DUMMYFUNCTION("ARRAYFORMULA(IF(OR($A340="""",$A340=0),0,IF(TODAY()&gt;EOMONTH(G$278,0),HLOOKUP(""Close"",GOOGLEFINANCE($A340,""price"",EOMONTH(G$278,0)),2,FALSE()),(SUMIFS(Extrato!$C:$C,Extrato!$A:$A,""&lt;=""&amp;HLOOKUP(G$278,dds!$2:$4,3,FALSE()),Extrato!$B:$B,'Cadastro e Histó"&amp;"rico'!$A340)-SUMIFS(Extrato!$H:$H,Extrato!$F:$F,""&lt;=""&amp;HLOOKUP(G$278,dds!$2:$4,3,FALSE()),Extrato!$G:$G,'Cadastro e Histórico'!$A340))*G177)))"),0.0)</f>
        <v>0</v>
      </c>
      <c r="H340" s="448">
        <f>IFERROR(__xludf.DUMMYFUNCTION("ARRAYFORMULA(IF(OR($A340="""",$A340=0),0,IF(TODAY()&gt;EOMONTH(H$278,0),HLOOKUP(""Close"",GOOGLEFINANCE($A340,""price"",EOMONTH(H$278,0)),2,FALSE()),(SUMIFS(Extrato!$C:$C,Extrato!$A:$A,""&lt;=""&amp;HLOOKUP(H$278,dds!$2:$4,3,FALSE()),Extrato!$B:$B,'Cadastro e Histó"&amp;"rico'!$A340)-SUMIFS(Extrato!$H:$H,Extrato!$F:$F,""&lt;=""&amp;HLOOKUP(H$278,dds!$2:$4,3,FALSE()),Extrato!$G:$G,'Cadastro e Histórico'!$A340))*H177)))"),0.0)</f>
        <v>0</v>
      </c>
      <c r="I340" s="448">
        <f>IFERROR(__xludf.DUMMYFUNCTION("ARRAYFORMULA(IF(OR($A340="""",$A340=0),0,IF(TODAY()&gt;EOMONTH(I$278,0),HLOOKUP(""Close"",GOOGLEFINANCE($A340,""price"",EOMONTH(I$278,0)),2,FALSE()),(SUMIFS(Extrato!$C:$C,Extrato!$A:$A,""&lt;=""&amp;HLOOKUP(I$278,dds!$2:$4,3,FALSE()),Extrato!$B:$B,'Cadastro e Histó"&amp;"rico'!$A340)-SUMIFS(Extrato!$H:$H,Extrato!$F:$F,""&lt;=""&amp;HLOOKUP(I$278,dds!$2:$4,3,FALSE()),Extrato!$G:$G,'Cadastro e Histórico'!$A340))*I177)))"),0.0)</f>
        <v>0</v>
      </c>
      <c r="J340" s="448">
        <f>IFERROR(__xludf.DUMMYFUNCTION("ARRAYFORMULA(IF(OR($A340="""",$A340=0),0,IF(TODAY()&gt;EOMONTH(J$278,0),HLOOKUP(""Close"",GOOGLEFINANCE($A340,""price"",EOMONTH(J$278,0)),2,FALSE()),(SUMIFS(Extrato!$C:$C,Extrato!$A:$A,""&lt;=""&amp;HLOOKUP(J$278,dds!$2:$4,3,FALSE()),Extrato!$B:$B,'Cadastro e Histó"&amp;"rico'!$A340)-SUMIFS(Extrato!$H:$H,Extrato!$F:$F,""&lt;=""&amp;HLOOKUP(J$278,dds!$2:$4,3,FALSE()),Extrato!$G:$G,'Cadastro e Histórico'!$A340))*J177)))"),0.0)</f>
        <v>0</v>
      </c>
      <c r="K340" s="448">
        <f>IFERROR(__xludf.DUMMYFUNCTION("ARRAYFORMULA(IF(OR($A340="""",$A340=0),0,IF(TODAY()&gt;EOMONTH(K$278,0),HLOOKUP(""Close"",GOOGLEFINANCE($A340,""price"",EOMONTH(K$278,0)),2,FALSE()),(SUMIFS(Extrato!$C:$C,Extrato!$A:$A,""&lt;=""&amp;HLOOKUP(K$278,dds!$2:$4,3,FALSE()),Extrato!$B:$B,'Cadastro e Histó"&amp;"rico'!$A340)-SUMIFS(Extrato!$H:$H,Extrato!$F:$F,""&lt;=""&amp;HLOOKUP(K$278,dds!$2:$4,3,FALSE()),Extrato!$G:$G,'Cadastro e Histórico'!$A340))*K177)))"),0.0)</f>
        <v>0</v>
      </c>
      <c r="L340" s="448">
        <f>IFERROR(__xludf.DUMMYFUNCTION("ARRAYFORMULA(IF(OR($A340="""",$A340=0),0,IF(TODAY()&gt;EOMONTH(L$278,0),HLOOKUP(""Close"",GOOGLEFINANCE($A340,""price"",EOMONTH(L$278,0)),2,FALSE()),(SUMIFS(Extrato!$C:$C,Extrato!$A:$A,""&lt;=""&amp;HLOOKUP(L$278,dds!$2:$4,3,FALSE()),Extrato!$B:$B,'Cadastro e Histó"&amp;"rico'!$A340)-SUMIFS(Extrato!$H:$H,Extrato!$F:$F,""&lt;=""&amp;HLOOKUP(L$278,dds!$2:$4,3,FALSE()),Extrato!$G:$G,'Cadastro e Histórico'!$A340))*L177)))"),0.0)</f>
        <v>0</v>
      </c>
      <c r="M340" s="448">
        <f>IFERROR(__xludf.DUMMYFUNCTION("ARRAYFORMULA(IF(OR($A340="""",$A340=0),0,IF(TODAY()&gt;EOMONTH(M$278,0),HLOOKUP(""Close"",GOOGLEFINANCE($A340,""price"",EOMONTH(M$278,0)),2,FALSE()),(SUMIFS(Extrato!$C:$C,Extrato!$A:$A,""&lt;=""&amp;HLOOKUP(M$278,dds!$2:$4,3,FALSE()),Extrato!$B:$B,'Cadastro e Histó"&amp;"rico'!$A340)-SUMIFS(Extrato!$H:$H,Extrato!$F:$F,""&lt;=""&amp;HLOOKUP(M$278,dds!$2:$4,3,FALSE()),Extrato!$G:$G,'Cadastro e Histórico'!$A340))*M177)))"),0.0)</f>
        <v>0</v>
      </c>
      <c r="N340" s="448">
        <f>IFERROR(__xludf.DUMMYFUNCTION("ARRAYFORMULA(IF(OR($A340="""",$A340=0),0,IF(TODAY()&gt;EOMONTH(N$278,0),HLOOKUP(""Close"",GOOGLEFINANCE($A340,""price"",EOMONTH(N$278,0)),2,FALSE()),(SUMIFS(Extrato!$C:$C,Extrato!$A:$A,""&lt;=""&amp;HLOOKUP(N$278,dds!$2:$4,3,FALSE()),Extrato!$B:$B,'Cadastro e Histó"&amp;"rico'!$A340)-SUMIFS(Extrato!$H:$H,Extrato!$F:$F,""&lt;=""&amp;HLOOKUP(N$278,dds!$2:$4,3,FALSE()),Extrato!$G:$G,'Cadastro e Histórico'!$A340))*N177)))"),0.0)</f>
        <v>0</v>
      </c>
      <c r="O340" s="448">
        <f>IFERROR(__xludf.DUMMYFUNCTION("ARRAYFORMULA(IF(OR($A340="""",$A340=0),0,IF(TODAY()&gt;EOMONTH(O$278,0),HLOOKUP(""Close"",GOOGLEFINANCE($A340,""price"",EOMONTH(O$278,0)),2,FALSE()),(SUMIFS(Extrato!$C:$C,Extrato!$A:$A,""&lt;=""&amp;HLOOKUP(O$278,dds!$2:$4,3,FALSE()),Extrato!$B:$B,'Cadastro e Histó"&amp;"rico'!$A340)-SUMIFS(Extrato!$H:$H,Extrato!$F:$F,""&lt;=""&amp;HLOOKUP(O$278,dds!$2:$4,3,FALSE()),Extrato!$G:$G,'Cadastro e Histórico'!$A340))*O177)))"),0.0)</f>
        <v>0</v>
      </c>
      <c r="P340" s="448">
        <f>IFERROR(__xludf.DUMMYFUNCTION("ARRAYFORMULA(IF(OR($A340="""",$A340=0),0,IF(TODAY()&gt;EOMONTH(P$278,0),HLOOKUP(""Close"",GOOGLEFINANCE($A340,""price"",EOMONTH(P$278,0)),2,FALSE()),(SUMIFS(Extrato!$C:$C,Extrato!$A:$A,""&lt;=""&amp;HLOOKUP(P$278,dds!$2:$4,3,FALSE()),Extrato!$B:$B,'Cadastro e Histó"&amp;"rico'!$A340)-SUMIFS(Extrato!$H:$H,Extrato!$F:$F,""&lt;=""&amp;HLOOKUP(P$278,dds!$2:$4,3,FALSE()),Extrato!$G:$G,'Cadastro e Histórico'!$A340))*P177)))"),0.0)</f>
        <v>0</v>
      </c>
      <c r="Q340" s="448">
        <f>IFERROR(__xludf.DUMMYFUNCTION("ARRAYFORMULA(IF(OR($A340="""",$A340=0),0,IF(TODAY()&gt;EOMONTH(Q$278,0),HLOOKUP(""Close"",GOOGLEFINANCE($A340,""price"",EOMONTH(Q$278,0)),2,FALSE()),(SUMIFS(Extrato!$C:$C,Extrato!$A:$A,""&lt;=""&amp;HLOOKUP(Q$278,dds!$2:$4,3,FALSE()),Extrato!$B:$B,'Cadastro e Histó"&amp;"rico'!$A340)-SUMIFS(Extrato!$H:$H,Extrato!$F:$F,""&lt;=""&amp;HLOOKUP(Q$278,dds!$2:$4,3,FALSE()),Extrato!$G:$G,'Cadastro e Histórico'!$A340))*Q177)))"),0.0)</f>
        <v>0</v>
      </c>
      <c r="R340" s="448">
        <f>IFERROR(__xludf.DUMMYFUNCTION("ARRAYFORMULA(IF(OR($A340="""",$A340=0),0,IF(TODAY()&gt;EOMONTH(R$278,0),HLOOKUP(""Close"",GOOGLEFINANCE($A340,""price"",EOMONTH(R$278,0)),2,FALSE()),(SUMIFS(Extrato!$C:$C,Extrato!$A:$A,""&lt;=""&amp;HLOOKUP(R$278,dds!$2:$4,3,FALSE()),Extrato!$B:$B,'Cadastro e Histó"&amp;"rico'!$A340)-SUMIFS(Extrato!$H:$H,Extrato!$F:$F,""&lt;=""&amp;HLOOKUP(R$278,dds!$2:$4,3,FALSE()),Extrato!$G:$G,'Cadastro e Histórico'!$A340))*R177)))"),0.0)</f>
        <v>0</v>
      </c>
      <c r="S340" s="448">
        <f>IFERROR(__xludf.DUMMYFUNCTION("ARRAYFORMULA(IF(OR($A340="""",$A340=0),0,IF(TODAY()&gt;EOMONTH(S$278,0),HLOOKUP(""Close"",GOOGLEFINANCE($A340,""price"",EOMONTH(S$278,0)),2,FALSE()),(SUMIFS(Extrato!$C:$C,Extrato!$A:$A,""&lt;=""&amp;HLOOKUP(S$278,dds!$2:$4,3,FALSE()),Extrato!$B:$B,'Cadastro e Histó"&amp;"rico'!$A340)-SUMIFS(Extrato!$H:$H,Extrato!$F:$F,""&lt;=""&amp;HLOOKUP(S$278,dds!$2:$4,3,FALSE()),Extrato!$G:$G,'Cadastro e Histórico'!$A340))*S177)))"),0.0)</f>
        <v>0</v>
      </c>
      <c r="T340" s="448">
        <f>IFERROR(__xludf.DUMMYFUNCTION("ARRAYFORMULA(IF(OR($A340="""",$A340=0),0,IF(TODAY()&gt;EOMONTH(T$278,0),HLOOKUP(""Close"",GOOGLEFINANCE($A340,""price"",EOMONTH(T$278,0)),2,FALSE()),(SUMIFS(Extrato!$C:$C,Extrato!$A:$A,""&lt;=""&amp;HLOOKUP(T$278,dds!$2:$4,3,FALSE()),Extrato!$B:$B,'Cadastro e Histó"&amp;"rico'!$A340)-SUMIFS(Extrato!$H:$H,Extrato!$F:$F,""&lt;=""&amp;HLOOKUP(T$278,dds!$2:$4,3,FALSE()),Extrato!$G:$G,'Cadastro e Histórico'!$A340))*T177)))"),0.0)</f>
        <v>0</v>
      </c>
      <c r="U340" s="448">
        <f>IFERROR(__xludf.DUMMYFUNCTION("ARRAYFORMULA(IF(OR($A340="""",$A340=0),0,IF(TODAY()&gt;EOMONTH(U$278,0),HLOOKUP(""Close"",GOOGLEFINANCE($A340,""price"",EOMONTH(U$278,0)),2,FALSE()),(SUMIFS(Extrato!$C:$C,Extrato!$A:$A,""&lt;=""&amp;HLOOKUP(U$278,dds!$2:$4,3,FALSE()),Extrato!$B:$B,'Cadastro e Histó"&amp;"rico'!$A340)-SUMIFS(Extrato!$H:$H,Extrato!$F:$F,""&lt;=""&amp;HLOOKUP(U$278,dds!$2:$4,3,FALSE()),Extrato!$G:$G,'Cadastro e Histórico'!$A340))*U177)))"),0.0)</f>
        <v>0</v>
      </c>
      <c r="V340" s="448">
        <f>IFERROR(__xludf.DUMMYFUNCTION("ARRAYFORMULA(IF(OR($A340="""",$A340=0),0,IF(TODAY()&gt;EOMONTH(V$278,0),HLOOKUP(""Close"",GOOGLEFINANCE($A340,""price"",EOMONTH(V$278,0)),2,FALSE()),(SUMIFS(Extrato!$C:$C,Extrato!$A:$A,""&lt;=""&amp;HLOOKUP(V$278,dds!$2:$4,3,FALSE()),Extrato!$B:$B,'Cadastro e Histó"&amp;"rico'!$A340)-SUMIFS(Extrato!$H:$H,Extrato!$F:$F,""&lt;=""&amp;HLOOKUP(V$278,dds!$2:$4,3,FALSE()),Extrato!$G:$G,'Cadastro e Histórico'!$A340))*V177)))"),0.0)</f>
        <v>0</v>
      </c>
      <c r="W340" s="448">
        <f>IFERROR(__xludf.DUMMYFUNCTION("ARRAYFORMULA(IF(OR($A340="""",$A340=0),0,IF(TODAY()&gt;EOMONTH(W$278,0),HLOOKUP(""Close"",GOOGLEFINANCE($A340,""price"",EOMONTH(W$278,0)),2,FALSE()),(SUMIFS(Extrato!$C:$C,Extrato!$A:$A,""&lt;=""&amp;HLOOKUP(W$278,dds!$2:$4,3,FALSE()),Extrato!$B:$B,'Cadastro e Histó"&amp;"rico'!$A340)-SUMIFS(Extrato!$H:$H,Extrato!$F:$F,""&lt;=""&amp;HLOOKUP(W$278,dds!$2:$4,3,FALSE()),Extrato!$G:$G,'Cadastro e Histórico'!$A340))*W177)))"),0.0)</f>
        <v>0</v>
      </c>
      <c r="X340" s="448">
        <f>IFERROR(__xludf.DUMMYFUNCTION("ARRAYFORMULA(IF(OR($A340="""",$A340=0),0,IF(TODAY()&gt;EOMONTH(X$278,0),HLOOKUP(""Close"",GOOGLEFINANCE($A340,""price"",EOMONTH(X$278,0)),2,FALSE()),(SUMIFS(Extrato!$C:$C,Extrato!$A:$A,""&lt;=""&amp;HLOOKUP(X$278,dds!$2:$4,3,FALSE()),Extrato!$B:$B,'Cadastro e Histó"&amp;"rico'!$A340)-SUMIFS(Extrato!$H:$H,Extrato!$F:$F,""&lt;=""&amp;HLOOKUP(X$278,dds!$2:$4,3,FALSE()),Extrato!$G:$G,'Cadastro e Histórico'!$A340))*X177)))"),0.0)</f>
        <v>0</v>
      </c>
      <c r="Y340" s="448">
        <f>IFERROR(__xludf.DUMMYFUNCTION("ARRAYFORMULA(IF(OR($A340="""",$A340=0),0,IF(TODAY()&gt;EOMONTH(Y$278,0),HLOOKUP(""Close"",GOOGLEFINANCE($A340,""price"",EOMONTH(Y$278,0)),2,FALSE()),(SUMIFS(Extrato!$C:$C,Extrato!$A:$A,""&lt;=""&amp;HLOOKUP(Y$278,dds!$2:$4,3,FALSE()),Extrato!$B:$B,'Cadastro e Histó"&amp;"rico'!$A340)-SUMIFS(Extrato!$H:$H,Extrato!$F:$F,""&lt;=""&amp;HLOOKUP(Y$278,dds!$2:$4,3,FALSE()),Extrato!$G:$G,'Cadastro e Histórico'!$A340))*Y177)))"),0.0)</f>
        <v>0</v>
      </c>
      <c r="Z340" s="448">
        <f>IFERROR(__xludf.DUMMYFUNCTION("ARRAYFORMULA(IF(OR($A340="""",$A340=0),0,IF(TODAY()&gt;EOMONTH(Z$278,0),HLOOKUP(""Close"",GOOGLEFINANCE($A340,""price"",EOMONTH(Z$278,0)),2,FALSE()),(SUMIFS(Extrato!$C:$C,Extrato!$A:$A,""&lt;=""&amp;HLOOKUP(Z$278,dds!$2:$4,3,FALSE()),Extrato!$B:$B,'Cadastro e Histó"&amp;"rico'!$A340)-SUMIFS(Extrato!$H:$H,Extrato!$F:$F,""&lt;=""&amp;HLOOKUP(Z$278,dds!$2:$4,3,FALSE()),Extrato!$G:$G,'Cadastro e Histórico'!$A340))*Z177)))"),0.0)</f>
        <v>0</v>
      </c>
      <c r="AA340" s="448">
        <f>IFERROR(__xludf.DUMMYFUNCTION("ARRAYFORMULA(IF(OR($A340="""",$A340=0),0,IF(TODAY()&gt;EOMONTH(AA$278,0),HLOOKUP(""Close"",GOOGLEFINANCE($A340,""price"",EOMONTH(AA$278,0)),2,FALSE()),(SUMIFS(Extrato!$C:$C,Extrato!$A:$A,""&lt;=""&amp;HLOOKUP(AA$278,dds!$2:$4,3,FALSE()),Extrato!$B:$B,'Cadastro e Hi"&amp;"stórico'!$A340)-SUMIFS(Extrato!$H:$H,Extrato!$F:$F,""&lt;=""&amp;HLOOKUP(AA$278,dds!$2:$4,3,FALSE()),Extrato!$G:$G,'Cadastro e Histórico'!$A340))*AA177)))"),0.0)</f>
        <v>0</v>
      </c>
      <c r="AB340" s="448">
        <f>IFERROR(__xludf.DUMMYFUNCTION("ARRAYFORMULA(IF(OR($A340="""",$A340=0),0,IF(TODAY()&gt;EOMONTH(AB$278,0),HLOOKUP(""Close"",GOOGLEFINANCE($A340,""price"",EOMONTH(AB$278,0)),2,FALSE()),(SUMIFS(Extrato!$C:$C,Extrato!$A:$A,""&lt;=""&amp;HLOOKUP(AB$278,dds!$2:$4,3,FALSE()),Extrato!$B:$B,'Cadastro e Hi"&amp;"stórico'!$A340)-SUMIFS(Extrato!$H:$H,Extrato!$F:$F,""&lt;=""&amp;HLOOKUP(AB$278,dds!$2:$4,3,FALSE()),Extrato!$G:$G,'Cadastro e Histórico'!$A340))*AB177)))"),0.0)</f>
        <v>0</v>
      </c>
      <c r="AC340" s="448">
        <f>IFERROR(__xludf.DUMMYFUNCTION("ARRAYFORMULA(IF(OR($A340="""",$A340=0),0,IF(TODAY()&gt;EOMONTH(AC$278,0),HLOOKUP(""Close"",GOOGLEFINANCE($A340,""price"",EOMONTH(AC$278,0)),2,FALSE()),(SUMIFS(Extrato!$C:$C,Extrato!$A:$A,""&lt;=""&amp;HLOOKUP(AC$278,dds!$2:$4,3,FALSE()),Extrato!$B:$B,'Cadastro e Hi"&amp;"stórico'!$A340)-SUMIFS(Extrato!$H:$H,Extrato!$F:$F,""&lt;=""&amp;HLOOKUP(AC$278,dds!$2:$4,3,FALSE()),Extrato!$G:$G,'Cadastro e Histórico'!$A340))*AC177)))"),0.0)</f>
        <v>0</v>
      </c>
      <c r="AD340" s="448">
        <f>IFERROR(__xludf.DUMMYFUNCTION("ARRAYFORMULA(IF(OR($A340="""",$A340=0),0,IF(TODAY()&gt;EOMONTH(AD$278,0),HLOOKUP(""Close"",GOOGLEFINANCE($A340,""price"",EOMONTH(AD$278,0)),2,FALSE()),(SUMIFS(Extrato!$C:$C,Extrato!$A:$A,""&lt;=""&amp;HLOOKUP(AD$278,dds!$2:$4,3,FALSE()),Extrato!$B:$B,'Cadastro e Hi"&amp;"stórico'!$A340)-SUMIFS(Extrato!$H:$H,Extrato!$F:$F,""&lt;=""&amp;HLOOKUP(AD$278,dds!$2:$4,3,FALSE()),Extrato!$G:$G,'Cadastro e Histórico'!$A340))*AD177)))"),0.0)</f>
        <v>0</v>
      </c>
      <c r="AE340" s="448">
        <f>IFERROR(__xludf.DUMMYFUNCTION("ARRAYFORMULA(IF(OR($A340="""",$A340=0),0,IF(TODAY()&gt;EOMONTH(AE$278,0),HLOOKUP(""Close"",GOOGLEFINANCE($A340,""price"",EOMONTH(AE$278,0)),2,FALSE()),(SUMIFS(Extrato!$C:$C,Extrato!$A:$A,""&lt;=""&amp;HLOOKUP(AE$278,dds!$2:$4,3,FALSE()),Extrato!$B:$B,'Cadastro e Hi"&amp;"stórico'!$A340)-SUMIFS(Extrato!$H:$H,Extrato!$F:$F,""&lt;=""&amp;HLOOKUP(AE$278,dds!$2:$4,3,FALSE()),Extrato!$G:$G,'Cadastro e Histórico'!$A340))*AE177)))"),0.0)</f>
        <v>0</v>
      </c>
      <c r="AF340" s="448">
        <f>IFERROR(__xludf.DUMMYFUNCTION("ARRAYFORMULA(IF(OR($A340="""",$A340=0),0,IF(TODAY()&gt;EOMONTH(AF$278,0),HLOOKUP(""Close"",GOOGLEFINANCE($A340,""price"",EOMONTH(AF$278,0)),2,FALSE()),(SUMIFS(Extrato!$C:$C,Extrato!$A:$A,""&lt;=""&amp;HLOOKUP(AF$278,dds!$2:$4,3,FALSE()),Extrato!$B:$B,'Cadastro e Hi"&amp;"stórico'!$A340)-SUMIFS(Extrato!$H:$H,Extrato!$F:$F,""&lt;=""&amp;HLOOKUP(AF$278,dds!$2:$4,3,FALSE()),Extrato!$G:$G,'Cadastro e Histórico'!$A340))*AF177)))"),0.0)</f>
        <v>0</v>
      </c>
      <c r="AG340" s="448">
        <f>IFERROR(__xludf.DUMMYFUNCTION("ARRAYFORMULA(IF(OR($A340="""",$A340=0),0,IF(TODAY()&gt;EOMONTH(AG$278,0),HLOOKUP(""Close"",GOOGLEFINANCE($A340,""price"",EOMONTH(AG$278,0)),2,FALSE()),(SUMIFS(Extrato!$C:$C,Extrato!$A:$A,""&lt;=""&amp;HLOOKUP(AG$278,dds!$2:$4,3,FALSE()),Extrato!$B:$B,'Cadastro e Hi"&amp;"stórico'!$A340)-SUMIFS(Extrato!$H:$H,Extrato!$F:$F,""&lt;=""&amp;HLOOKUP(AG$278,dds!$2:$4,3,FALSE()),Extrato!$G:$G,'Cadastro e Histórico'!$A340))*AG177)))"),0.0)</f>
        <v>0</v>
      </c>
      <c r="AH340" s="448">
        <f>IFERROR(__xludf.DUMMYFUNCTION("ARRAYFORMULA(IF(OR($A340="""",$A340=0),0,IF(TODAY()&gt;EOMONTH(AH$278,0),HLOOKUP(""Close"",GOOGLEFINANCE($A340,""price"",EOMONTH(AH$278,0)),2,FALSE()),(SUMIFS(Extrato!$C:$C,Extrato!$A:$A,""&lt;=""&amp;HLOOKUP(AH$278,dds!$2:$4,3,FALSE()),Extrato!$B:$B,'Cadastro e Hi"&amp;"stórico'!$A340)-SUMIFS(Extrato!$H:$H,Extrato!$F:$F,""&lt;=""&amp;HLOOKUP(AH$278,dds!$2:$4,3,FALSE()),Extrato!$G:$G,'Cadastro e Histórico'!$A340))*AH177)))"),0.0)</f>
        <v>0</v>
      </c>
      <c r="AI340" s="448">
        <f>IFERROR(__xludf.DUMMYFUNCTION("ARRAYFORMULA(IF(OR($A340="""",$A340=0),0,IF(TODAY()&gt;EOMONTH(AI$278,0),HLOOKUP(""Close"",GOOGLEFINANCE($A340,""price"",EOMONTH(AI$278,0)),2,FALSE()),(SUMIFS(Extrato!$C:$C,Extrato!$A:$A,""&lt;=""&amp;HLOOKUP(AI$278,dds!$2:$4,3,FALSE()),Extrato!$B:$B,'Cadastro e Hi"&amp;"stórico'!$A340)-SUMIFS(Extrato!$H:$H,Extrato!$F:$F,""&lt;=""&amp;HLOOKUP(AI$278,dds!$2:$4,3,FALSE()),Extrato!$G:$G,'Cadastro e Histórico'!$A340))*AI177)))"),0.0)</f>
        <v>0</v>
      </c>
      <c r="AJ340" s="448">
        <f>IFERROR(__xludf.DUMMYFUNCTION("ARRAYFORMULA(IF(OR($A340="""",$A340=0),0,IF(TODAY()&gt;EOMONTH(AJ$278,0),HLOOKUP(""Close"",GOOGLEFINANCE($A340,""price"",EOMONTH(AJ$278,0)),2,FALSE()),(SUMIFS(Extrato!$C:$C,Extrato!$A:$A,""&lt;=""&amp;HLOOKUP(AJ$278,dds!$2:$4,3,FALSE()),Extrato!$B:$B,'Cadastro e Hi"&amp;"stórico'!$A340)-SUMIFS(Extrato!$H:$H,Extrato!$F:$F,""&lt;=""&amp;HLOOKUP(AJ$278,dds!$2:$4,3,FALSE()),Extrato!$G:$G,'Cadastro e Histórico'!$A340))*AJ177)))"),0.0)</f>
        <v>0</v>
      </c>
      <c r="AK340" s="448">
        <f>IFERROR(__xludf.DUMMYFUNCTION("ARRAYFORMULA(IF(OR($A340="""",$A340=0),0,IF(TODAY()&gt;EOMONTH(AK$278,0),HLOOKUP(""Close"",GOOGLEFINANCE($A340,""price"",EOMONTH(AK$278,0)),2,FALSE()),(SUMIFS(Extrato!$C:$C,Extrato!$A:$A,""&lt;=""&amp;HLOOKUP(AK$278,dds!$2:$4,3,FALSE()),Extrato!$B:$B,'Cadastro e Hi"&amp;"stórico'!$A340)-SUMIFS(Extrato!$H:$H,Extrato!$F:$F,""&lt;=""&amp;HLOOKUP(AK$278,dds!$2:$4,3,FALSE()),Extrato!$G:$G,'Cadastro e Histórico'!$A340))*AK177)))"),0.0)</f>
        <v>0</v>
      </c>
      <c r="AL340" s="448">
        <f>IFERROR(__xludf.DUMMYFUNCTION("ARRAYFORMULA(IF(OR($A340="""",$A340=0),0,IF(TODAY()&gt;EOMONTH(AL$278,0),HLOOKUP(""Close"",GOOGLEFINANCE($A340,""price"",EOMONTH(AL$278,0)),2,FALSE()),(SUMIFS(Extrato!$C:$C,Extrato!$A:$A,""&lt;=""&amp;HLOOKUP(AL$278,dds!$2:$4,3,FALSE()),Extrato!$B:$B,'Cadastro e Hi"&amp;"stórico'!$A340)-SUMIFS(Extrato!$H:$H,Extrato!$F:$F,""&lt;=""&amp;HLOOKUP(AL$278,dds!$2:$4,3,FALSE()),Extrato!$G:$G,'Cadastro e Histórico'!$A340))*AL177)))"),0.0)</f>
        <v>0</v>
      </c>
      <c r="AM340" s="448">
        <f>IFERROR(__xludf.DUMMYFUNCTION("ARRAYFORMULA(IF(OR($A340="""",$A340=0),0,IF(TODAY()&gt;EOMONTH(AM$278,0),HLOOKUP(""Close"",GOOGLEFINANCE($A340,""price"",EOMONTH(AM$278,0)),2,FALSE()),(SUMIFS(Extrato!$C:$C,Extrato!$A:$A,""&lt;=""&amp;HLOOKUP(AM$278,dds!$2:$4,3,FALSE()),Extrato!$B:$B,'Cadastro e Hi"&amp;"stórico'!$A340)-SUMIFS(Extrato!$H:$H,Extrato!$F:$F,""&lt;=""&amp;HLOOKUP(AM$278,dds!$2:$4,3,FALSE()),Extrato!$G:$G,'Cadastro e Histórico'!$A340))*AM177)))"),0.0)</f>
        <v>0</v>
      </c>
      <c r="AN340" s="448">
        <f>IFERROR(__xludf.DUMMYFUNCTION("ARRAYFORMULA(IF(OR($A340="""",$A340=0),0,IF(TODAY()&gt;EOMONTH(AN$278,0),HLOOKUP(""Close"",GOOGLEFINANCE($A340,""price"",EOMONTH(AN$278,0)),2,FALSE()),(SUMIFS(Extrato!$C:$C,Extrato!$A:$A,""&lt;=""&amp;HLOOKUP(AN$278,dds!$2:$4,3,FALSE()),Extrato!$B:$B,'Cadastro e Hi"&amp;"stórico'!$A340)-SUMIFS(Extrato!$H:$H,Extrato!$F:$F,""&lt;=""&amp;HLOOKUP(AN$278,dds!$2:$4,3,FALSE()),Extrato!$G:$G,'Cadastro e Histórico'!$A340))*AN177)))"),0.0)</f>
        <v>0</v>
      </c>
      <c r="AO340" s="448">
        <f>IFERROR(__xludf.DUMMYFUNCTION("ARRAYFORMULA(IF(OR($A340="""",$A340=0),0,IF(TODAY()&gt;EOMONTH(AO$278,0),HLOOKUP(""Close"",GOOGLEFINANCE($A340,""price"",EOMONTH(AO$278,0)),2,FALSE()),(SUMIFS(Extrato!$C:$C,Extrato!$A:$A,""&lt;=""&amp;HLOOKUP(AO$278,dds!$2:$4,3,FALSE()),Extrato!$B:$B,'Cadastro e Hi"&amp;"stórico'!$A340)-SUMIFS(Extrato!$H:$H,Extrato!$F:$F,""&lt;=""&amp;HLOOKUP(AO$278,dds!$2:$4,3,FALSE()),Extrato!$G:$G,'Cadastro e Histórico'!$A340))*AO177)))"),0.0)</f>
        <v>0</v>
      </c>
      <c r="AP340" s="448">
        <f>IFERROR(__xludf.DUMMYFUNCTION("ARRAYFORMULA(IF(OR($A340="""",$A340=0),0,IF(TODAY()&gt;EOMONTH(AP$278,0),HLOOKUP(""Close"",GOOGLEFINANCE($A340,""price"",EOMONTH(AP$278,0)),2,FALSE()),(SUMIFS(Extrato!$C:$C,Extrato!$A:$A,""&lt;=""&amp;HLOOKUP(AP$278,dds!$2:$4,3,FALSE()),Extrato!$B:$B,'Cadastro e Hi"&amp;"stórico'!$A340)-SUMIFS(Extrato!$H:$H,Extrato!$F:$F,""&lt;=""&amp;HLOOKUP(AP$278,dds!$2:$4,3,FALSE()),Extrato!$G:$G,'Cadastro e Histórico'!$A340))*AP177)))"),0.0)</f>
        <v>0</v>
      </c>
      <c r="AQ340" s="448">
        <f>IFERROR(__xludf.DUMMYFUNCTION("ARRAYFORMULA(IF(OR($A340="""",$A340=0),0,IF(TODAY()&gt;EOMONTH(AQ$278,0),HLOOKUP(""Close"",GOOGLEFINANCE($A340,""price"",EOMONTH(AQ$278,0)),2,FALSE()),(SUMIFS(Extrato!$C:$C,Extrato!$A:$A,""&lt;=""&amp;HLOOKUP(AQ$278,dds!$2:$4,3,FALSE()),Extrato!$B:$B,'Cadastro e Hi"&amp;"stórico'!$A340)-SUMIFS(Extrato!$H:$H,Extrato!$F:$F,""&lt;=""&amp;HLOOKUP(AQ$278,dds!$2:$4,3,FALSE()),Extrato!$G:$G,'Cadastro e Histórico'!$A340))*AQ177)))"),0.0)</f>
        <v>0</v>
      </c>
      <c r="AR340" s="448">
        <f>IFERROR(__xludf.DUMMYFUNCTION("ARRAYFORMULA(IF(OR($A340="""",$A340=0),0,IF(TODAY()&gt;EOMONTH(AR$278,0),HLOOKUP(""Close"",GOOGLEFINANCE($A340,""price"",EOMONTH(AR$278,0)),2,FALSE()),(SUMIFS(Extrato!$C:$C,Extrato!$A:$A,""&lt;=""&amp;HLOOKUP(AR$278,dds!$2:$4,3,FALSE()),Extrato!$B:$B,'Cadastro e Hi"&amp;"stórico'!$A340)-SUMIFS(Extrato!$H:$H,Extrato!$F:$F,""&lt;=""&amp;HLOOKUP(AR$278,dds!$2:$4,3,FALSE()),Extrato!$G:$G,'Cadastro e Histórico'!$A340))*AR177)))"),0.0)</f>
        <v>0</v>
      </c>
      <c r="AS340" s="448">
        <f>IFERROR(__xludf.DUMMYFUNCTION("ARRAYFORMULA(IF(OR($A340="""",$A340=0),0,IF(TODAY()&gt;EOMONTH(AS$278,0),HLOOKUP(""Close"",GOOGLEFINANCE($A340,""price"",EOMONTH(AS$278,0)),2,FALSE()),(SUMIFS(Extrato!$C:$C,Extrato!$A:$A,""&lt;=""&amp;HLOOKUP(AS$278,dds!$2:$4,3,FALSE()),Extrato!$B:$B,'Cadastro e Hi"&amp;"stórico'!$A340)-SUMIFS(Extrato!$H:$H,Extrato!$F:$F,""&lt;=""&amp;HLOOKUP(AS$278,dds!$2:$4,3,FALSE()),Extrato!$G:$G,'Cadastro e Histórico'!$A340))*AS177)))"),0.0)</f>
        <v>0</v>
      </c>
      <c r="AT340" s="448">
        <f>IFERROR(__xludf.DUMMYFUNCTION("ARRAYFORMULA(IF(OR($A340="""",$A340=0),0,IF(TODAY()&gt;EOMONTH(AT$278,0),HLOOKUP(""Close"",GOOGLEFINANCE($A340,""price"",EOMONTH(AT$278,0)),2,FALSE()),(SUMIFS(Extrato!$C:$C,Extrato!$A:$A,""&lt;=""&amp;HLOOKUP(AT$278,dds!$2:$4,3,FALSE()),Extrato!$B:$B,'Cadastro e Hi"&amp;"stórico'!$A340)-SUMIFS(Extrato!$H:$H,Extrato!$F:$F,""&lt;=""&amp;HLOOKUP(AT$278,dds!$2:$4,3,FALSE()),Extrato!$G:$G,'Cadastro e Histórico'!$A340))*AT177)))"),0.0)</f>
        <v>0</v>
      </c>
      <c r="AU340" s="448">
        <f>IFERROR(__xludf.DUMMYFUNCTION("ARRAYFORMULA(IF(OR($A340="""",$A340=0),0,IF(TODAY()&gt;EOMONTH(AU$278,0),HLOOKUP(""Close"",GOOGLEFINANCE($A340,""price"",EOMONTH(AU$278,0)),2,FALSE()),(SUMIFS(Extrato!$C:$C,Extrato!$A:$A,""&lt;=""&amp;HLOOKUP(AU$278,dds!$2:$4,3,FALSE()),Extrato!$B:$B,'Cadastro e Hi"&amp;"stórico'!$A340)-SUMIFS(Extrato!$H:$H,Extrato!$F:$F,""&lt;=""&amp;HLOOKUP(AU$278,dds!$2:$4,3,FALSE()),Extrato!$G:$G,'Cadastro e Histórico'!$A340))*AU177)))"),0.0)</f>
        <v>0</v>
      </c>
      <c r="AV340" s="448">
        <f>IFERROR(__xludf.DUMMYFUNCTION("ARRAYFORMULA(IF(OR($A340="""",$A340=0),0,IF(TODAY()&gt;EOMONTH(AV$278,0),HLOOKUP(""Close"",GOOGLEFINANCE($A340,""price"",EOMONTH(AV$278,0)),2,FALSE()),(SUMIFS(Extrato!$C:$C,Extrato!$A:$A,""&lt;=""&amp;HLOOKUP(AV$278,dds!$2:$4,3,FALSE()),Extrato!$B:$B,'Cadastro e Hi"&amp;"stórico'!$A340)-SUMIFS(Extrato!$H:$H,Extrato!$F:$F,""&lt;=""&amp;HLOOKUP(AV$278,dds!$2:$4,3,FALSE()),Extrato!$G:$G,'Cadastro e Histórico'!$A340))*AV177)))"),0.0)</f>
        <v>0</v>
      </c>
      <c r="AW340" s="448">
        <f>IFERROR(__xludf.DUMMYFUNCTION("ARRAYFORMULA(IF(OR($A340="""",$A340=0),0,IF(TODAY()&gt;EOMONTH(AW$278,0),HLOOKUP(""Close"",GOOGLEFINANCE($A340,""price"",EOMONTH(AW$278,0)),2,FALSE()),(SUMIFS(Extrato!$C:$C,Extrato!$A:$A,""&lt;=""&amp;HLOOKUP(AW$278,dds!$2:$4,3,FALSE()),Extrato!$B:$B,'Cadastro e Hi"&amp;"stórico'!$A340)-SUMIFS(Extrato!$H:$H,Extrato!$F:$F,""&lt;=""&amp;HLOOKUP(AW$278,dds!$2:$4,3,FALSE()),Extrato!$G:$G,'Cadastro e Histórico'!$A340))*AW177)))"),0.0)</f>
        <v>0</v>
      </c>
      <c r="AX340" s="448">
        <f>IFERROR(__xludf.DUMMYFUNCTION("ARRAYFORMULA(IF(OR($A340="""",$A340=0),0,IF(TODAY()&gt;EOMONTH(AX$278,0),HLOOKUP(""Close"",GOOGLEFINANCE($A340,""price"",EOMONTH(AX$278,0)),2,FALSE()),(SUMIFS(Extrato!$C:$C,Extrato!$A:$A,""&lt;=""&amp;HLOOKUP(AX$278,dds!$2:$4,3,FALSE()),Extrato!$B:$B,'Cadastro e Hi"&amp;"stórico'!$A340)-SUMIFS(Extrato!$H:$H,Extrato!$F:$F,""&lt;=""&amp;HLOOKUP(AX$278,dds!$2:$4,3,FALSE()),Extrato!$G:$G,'Cadastro e Histórico'!$A340))*AX177)))"),0.0)</f>
        <v>0</v>
      </c>
      <c r="AY340" s="448">
        <f>IFERROR(__xludf.DUMMYFUNCTION("ARRAYFORMULA(IF(OR($A340="""",$A340=0),0,IF(TODAY()&gt;EOMONTH(AY$278,0),HLOOKUP(""Close"",GOOGLEFINANCE($A340,""price"",EOMONTH(AY$278,0)),2,FALSE()),(SUMIFS(Extrato!$C:$C,Extrato!$A:$A,""&lt;=""&amp;HLOOKUP(AY$278,dds!$2:$4,3,FALSE()),Extrato!$B:$B,'Cadastro e Hi"&amp;"stórico'!$A340)-SUMIFS(Extrato!$H:$H,Extrato!$F:$F,""&lt;=""&amp;HLOOKUP(AY$278,dds!$2:$4,3,FALSE()),Extrato!$G:$G,'Cadastro e Histórico'!$A340))*AY177)))"),0.0)</f>
        <v>0</v>
      </c>
      <c r="AZ340" s="448">
        <f>IFERROR(__xludf.DUMMYFUNCTION("ARRAYFORMULA(IF(OR($A340="""",$A340=0),0,IF(TODAY()&gt;EOMONTH(AZ$278,0),HLOOKUP(""Close"",GOOGLEFINANCE($A340,""price"",EOMONTH(AZ$278,0)),2,FALSE()),(SUMIFS(Extrato!$C:$C,Extrato!$A:$A,""&lt;=""&amp;HLOOKUP(AZ$278,dds!$2:$4,3,FALSE()),Extrato!$B:$B,'Cadastro e Hi"&amp;"stórico'!$A340)-SUMIFS(Extrato!$H:$H,Extrato!$F:$F,""&lt;=""&amp;HLOOKUP(AZ$278,dds!$2:$4,3,FALSE()),Extrato!$G:$G,'Cadastro e Histórico'!$A340))*AZ177)))"),0.0)</f>
        <v>0</v>
      </c>
      <c r="BA340" s="448">
        <f>IFERROR(__xludf.DUMMYFUNCTION("ARRAYFORMULA(IF(OR($A340="""",$A340=0),0,IF(TODAY()&gt;EOMONTH(BA$278,0),HLOOKUP(""Close"",GOOGLEFINANCE($A340,""price"",EOMONTH(BA$278,0)),2,FALSE()),(SUMIFS(Extrato!$C:$C,Extrato!$A:$A,""&lt;=""&amp;HLOOKUP(BA$278,dds!$2:$4,3,FALSE()),Extrato!$B:$B,'Cadastro e Hi"&amp;"stórico'!$A340)-SUMIFS(Extrato!$H:$H,Extrato!$F:$F,""&lt;=""&amp;HLOOKUP(BA$278,dds!$2:$4,3,FALSE()),Extrato!$G:$G,'Cadastro e Histórico'!$A340))*BA177)))"),0.0)</f>
        <v>0</v>
      </c>
      <c r="BB340" s="448">
        <f>IFERROR(__xludf.DUMMYFUNCTION("ARRAYFORMULA(IF(OR($A340="""",$A340=0),0,IF(TODAY()&gt;EOMONTH(BB$278,0),HLOOKUP(""Close"",GOOGLEFINANCE($A340,""price"",EOMONTH(BB$278,0)),2,FALSE()),(SUMIFS(Extrato!$C:$C,Extrato!$A:$A,""&lt;=""&amp;HLOOKUP(BB$278,dds!$2:$4,3,FALSE()),Extrato!$B:$B,'Cadastro e Hi"&amp;"stórico'!$A340)-SUMIFS(Extrato!$H:$H,Extrato!$F:$F,""&lt;=""&amp;HLOOKUP(BB$278,dds!$2:$4,3,FALSE()),Extrato!$G:$G,'Cadastro e Histórico'!$A340))*BB177)))"),0.0)</f>
        <v>0</v>
      </c>
      <c r="BC340" s="448">
        <f>IFERROR(__xludf.DUMMYFUNCTION("ARRAYFORMULA(IF(OR($A340="""",$A340=0),0,IF(TODAY()&gt;EOMONTH(BC$278,0),HLOOKUP(""Close"",GOOGLEFINANCE($A340,""price"",EOMONTH(BC$278,0)),2,FALSE()),(SUMIFS(Extrato!$C:$C,Extrato!$A:$A,""&lt;=""&amp;HLOOKUP(BC$278,dds!$2:$4,3,FALSE()),Extrato!$B:$B,'Cadastro e Hi"&amp;"stórico'!$A340)-SUMIFS(Extrato!$H:$H,Extrato!$F:$F,""&lt;=""&amp;HLOOKUP(BC$278,dds!$2:$4,3,FALSE()),Extrato!$G:$G,'Cadastro e Histórico'!$A340))*BC177)))"),0.0)</f>
        <v>0</v>
      </c>
      <c r="BD340" s="448">
        <f>IFERROR(__xludf.DUMMYFUNCTION("ARRAYFORMULA(IF(OR($A340="""",$A340=0),0,IF(TODAY()&gt;EOMONTH(BD$278,0),HLOOKUP(""Close"",GOOGLEFINANCE($A340,""price"",EOMONTH(BD$278,0)),2,FALSE()),(SUMIFS(Extrato!$C:$C,Extrato!$A:$A,""&lt;=""&amp;HLOOKUP(BD$278,dds!$2:$4,3,FALSE()),Extrato!$B:$B,'Cadastro e Hi"&amp;"stórico'!$A340)-SUMIFS(Extrato!$H:$H,Extrato!$F:$F,""&lt;=""&amp;HLOOKUP(BD$278,dds!$2:$4,3,FALSE()),Extrato!$G:$G,'Cadastro e Histórico'!$A340))*BD177)))"),0.0)</f>
        <v>0</v>
      </c>
      <c r="BE340" s="448">
        <f>IFERROR(__xludf.DUMMYFUNCTION("ARRAYFORMULA(IF(OR($A340="""",$A340=0),0,IF(TODAY()&gt;EOMONTH(BE$278,0),HLOOKUP(""Close"",GOOGLEFINANCE($A340,""price"",EOMONTH(BE$278,0)),2,FALSE()),(SUMIFS(Extrato!$C:$C,Extrato!$A:$A,""&lt;=""&amp;HLOOKUP(BE$278,dds!$2:$4,3,FALSE()),Extrato!$B:$B,'Cadastro e Hi"&amp;"stórico'!$A340)-SUMIFS(Extrato!$H:$H,Extrato!$F:$F,""&lt;=""&amp;HLOOKUP(BE$278,dds!$2:$4,3,FALSE()),Extrato!$G:$G,'Cadastro e Histórico'!$A340))*BE177)))"),0.0)</f>
        <v>0</v>
      </c>
      <c r="BF340" s="448">
        <f>IFERROR(__xludf.DUMMYFUNCTION("ARRAYFORMULA(IF(OR($A340="""",$A340=0),0,IF(TODAY()&gt;EOMONTH(BF$278,0),HLOOKUP(""Close"",GOOGLEFINANCE($A340,""price"",EOMONTH(BF$278,0)),2,FALSE()),(SUMIFS(Extrato!$C:$C,Extrato!$A:$A,""&lt;=""&amp;HLOOKUP(BF$278,dds!$2:$4,3,FALSE()),Extrato!$B:$B,'Cadastro e Hi"&amp;"stórico'!$A340)-SUMIFS(Extrato!$H:$H,Extrato!$F:$F,""&lt;=""&amp;HLOOKUP(BF$278,dds!$2:$4,3,FALSE()),Extrato!$G:$G,'Cadastro e Histórico'!$A340))*BF177)))"),0.0)</f>
        <v>0</v>
      </c>
      <c r="BG340" s="448">
        <f>IFERROR(__xludf.DUMMYFUNCTION("ARRAYFORMULA(IF(OR($A340="""",$A340=0),0,IF(TODAY()&gt;EOMONTH(BG$278,0),HLOOKUP(""Close"",GOOGLEFINANCE($A340,""price"",EOMONTH(BG$278,0)),2,FALSE()),(SUMIFS(Extrato!$C:$C,Extrato!$A:$A,""&lt;=""&amp;HLOOKUP(BG$278,dds!$2:$4,3,FALSE()),Extrato!$B:$B,'Cadastro e Hi"&amp;"stórico'!$A340)-SUMIFS(Extrato!$H:$H,Extrato!$F:$F,""&lt;=""&amp;HLOOKUP(BG$278,dds!$2:$4,3,FALSE()),Extrato!$G:$G,'Cadastro e Histórico'!$A340))*BG177)))"),0.0)</f>
        <v>0</v>
      </c>
      <c r="BH340" s="448">
        <f>IFERROR(__xludf.DUMMYFUNCTION("ARRAYFORMULA(IF(OR($A340="""",$A340=0),0,IF(TODAY()&gt;EOMONTH(BH$278,0),HLOOKUP(""Close"",GOOGLEFINANCE($A340,""price"",EOMONTH(BH$278,0)),2,FALSE()),(SUMIFS(Extrato!$C:$C,Extrato!$A:$A,""&lt;=""&amp;HLOOKUP(BH$278,dds!$2:$4,3,FALSE()),Extrato!$B:$B,'Cadastro e Hi"&amp;"stórico'!$A340)-SUMIFS(Extrato!$H:$H,Extrato!$F:$F,""&lt;=""&amp;HLOOKUP(BH$278,dds!$2:$4,3,FALSE()),Extrato!$G:$G,'Cadastro e Histórico'!$A340))*BH177)))"),0.0)</f>
        <v>0</v>
      </c>
      <c r="BI340" s="448">
        <f>IFERROR(__xludf.DUMMYFUNCTION("ARRAYFORMULA(IF(OR($A340="""",$A340=0),0,IF(TODAY()&gt;EOMONTH(BI$278,0),HLOOKUP(""Close"",GOOGLEFINANCE($A340,""price"",EOMONTH(BI$278,0)),2,FALSE()),(SUMIFS(Extrato!$C:$C,Extrato!$A:$A,""&lt;=""&amp;HLOOKUP(BI$278,dds!$2:$4,3,FALSE()),Extrato!$B:$B,'Cadastro e Hi"&amp;"stórico'!$A340)-SUMIFS(Extrato!$H:$H,Extrato!$F:$F,""&lt;=""&amp;HLOOKUP(BI$278,dds!$2:$4,3,FALSE()),Extrato!$G:$G,'Cadastro e Histórico'!$A340))*BI177)))"),0.0)</f>
        <v>0</v>
      </c>
      <c r="BJ340" s="448">
        <f>IFERROR(__xludf.DUMMYFUNCTION("ARRAYFORMULA(IF(OR($A340="""",$A340=0),0,IF(TODAY()&gt;EOMONTH(BJ$278,0),HLOOKUP(""Close"",GOOGLEFINANCE($A340,""price"",EOMONTH(BJ$278,0)),2,FALSE()),(SUMIFS(Extrato!$C:$C,Extrato!$A:$A,""&lt;=""&amp;HLOOKUP(BJ$278,dds!$2:$4,3,FALSE()),Extrato!$B:$B,'Cadastro e Hi"&amp;"stórico'!$A340)-SUMIFS(Extrato!$H:$H,Extrato!$F:$F,""&lt;=""&amp;HLOOKUP(BJ$278,dds!$2:$4,3,FALSE()),Extrato!$G:$G,'Cadastro e Histórico'!$A340))*BJ177)))"),0.0)</f>
        <v>0</v>
      </c>
      <c r="BK340" s="448">
        <f>IFERROR(__xludf.DUMMYFUNCTION("ARRAYFORMULA(IF(OR($A340="""",$A340=0),0,IF(TODAY()&gt;EOMONTH(BK$278,0),HLOOKUP(""Close"",GOOGLEFINANCE($A340,""price"",EOMONTH(BK$278,0)),2,FALSE()),(SUMIFS(Extrato!$C:$C,Extrato!$A:$A,""&lt;=""&amp;HLOOKUP(BK$278,dds!$2:$4,3,FALSE()),Extrato!$B:$B,'Cadastro e Hi"&amp;"stórico'!$A340)-SUMIFS(Extrato!$H:$H,Extrato!$F:$F,""&lt;=""&amp;HLOOKUP(BK$278,dds!$2:$4,3,FALSE()),Extrato!$G:$G,'Cadastro e Histórico'!$A340))*BK177)))"),0.0)</f>
        <v>0</v>
      </c>
      <c r="BL340" s="448">
        <f>IFERROR(__xludf.DUMMYFUNCTION("ARRAYFORMULA(IF(OR($A340="""",$A340=0),0,IF(TODAY()&gt;EOMONTH(BL$278,0),HLOOKUP(""Close"",GOOGLEFINANCE($A340,""price"",EOMONTH(BL$278,0)),2,FALSE()),(SUMIFS(Extrato!$C:$C,Extrato!$A:$A,""&lt;=""&amp;HLOOKUP(BL$278,dds!$2:$4,3,FALSE()),Extrato!$B:$B,'Cadastro e Hi"&amp;"stórico'!$A340)-SUMIFS(Extrato!$H:$H,Extrato!$F:$F,""&lt;=""&amp;HLOOKUP(BL$278,dds!$2:$4,3,FALSE()),Extrato!$G:$G,'Cadastro e Histórico'!$A340))*BL177)))"),0.0)</f>
        <v>0</v>
      </c>
    </row>
    <row r="341" ht="14.25" customHeight="1">
      <c r="A341" s="450"/>
      <c r="B341" s="450"/>
      <c r="C341" s="440" t="str">
        <f t="shared" si="5"/>
        <v/>
      </c>
      <c r="D341" s="450"/>
      <c r="E341" s="448">
        <f>IFERROR(__xludf.DUMMYFUNCTION("ARRAYFORMULA(IF(OR($A341="""",$A341=0),0,IF(TODAY()&gt;EOMONTH(E$278,0),HLOOKUP(""Close"",GOOGLEFINANCE($A341,""price"",EOMONTH(E$278,0)),2,FALSE()),(SUMIFS(Extrato!$C:$C,Extrato!$A:$A,""&lt;=""&amp;HLOOKUP(E$278,dds!$2:$4,3,FALSE()),Extrato!$B:$B,'Cadastro e Histó"&amp;"rico'!$A341)-SUMIFS(Extrato!$H:$H,Extrato!$F:$F,""&lt;=""&amp;HLOOKUP(E$278,dds!$2:$4,3,FALSE()),Extrato!$G:$G,'Cadastro e Histórico'!$A341))*E178)))"),0.0)</f>
        <v>0</v>
      </c>
      <c r="F341" s="448">
        <f>IFERROR(__xludf.DUMMYFUNCTION("ARRAYFORMULA(IF(OR($A341="""",$A341=0),0,IF(TODAY()&gt;EOMONTH(F$278,0),HLOOKUP(""Close"",GOOGLEFINANCE($A341,""price"",EOMONTH(F$278,0)),2,FALSE()),(SUMIFS(Extrato!$C:$C,Extrato!$A:$A,""&lt;=""&amp;HLOOKUP(F$278,dds!$2:$4,3,FALSE()),Extrato!$B:$B,'Cadastro e Histó"&amp;"rico'!$A341)-SUMIFS(Extrato!$H:$H,Extrato!$F:$F,""&lt;=""&amp;HLOOKUP(F$278,dds!$2:$4,3,FALSE()),Extrato!$G:$G,'Cadastro e Histórico'!$A341))*F178)))"),0.0)</f>
        <v>0</v>
      </c>
      <c r="G341" s="448">
        <f>IFERROR(__xludf.DUMMYFUNCTION("ARRAYFORMULA(IF(OR($A341="""",$A341=0),0,IF(TODAY()&gt;EOMONTH(G$278,0),HLOOKUP(""Close"",GOOGLEFINANCE($A341,""price"",EOMONTH(G$278,0)),2,FALSE()),(SUMIFS(Extrato!$C:$C,Extrato!$A:$A,""&lt;=""&amp;HLOOKUP(G$278,dds!$2:$4,3,FALSE()),Extrato!$B:$B,'Cadastro e Histó"&amp;"rico'!$A341)-SUMIFS(Extrato!$H:$H,Extrato!$F:$F,""&lt;=""&amp;HLOOKUP(G$278,dds!$2:$4,3,FALSE()),Extrato!$G:$G,'Cadastro e Histórico'!$A341))*G178)))"),0.0)</f>
        <v>0</v>
      </c>
      <c r="H341" s="448">
        <f>IFERROR(__xludf.DUMMYFUNCTION("ARRAYFORMULA(IF(OR($A341="""",$A341=0),0,IF(TODAY()&gt;EOMONTH(H$278,0),HLOOKUP(""Close"",GOOGLEFINANCE($A341,""price"",EOMONTH(H$278,0)),2,FALSE()),(SUMIFS(Extrato!$C:$C,Extrato!$A:$A,""&lt;=""&amp;HLOOKUP(H$278,dds!$2:$4,3,FALSE()),Extrato!$B:$B,'Cadastro e Histó"&amp;"rico'!$A341)-SUMIFS(Extrato!$H:$H,Extrato!$F:$F,""&lt;=""&amp;HLOOKUP(H$278,dds!$2:$4,3,FALSE()),Extrato!$G:$G,'Cadastro e Histórico'!$A341))*H178)))"),0.0)</f>
        <v>0</v>
      </c>
      <c r="I341" s="448">
        <f>IFERROR(__xludf.DUMMYFUNCTION("ARRAYFORMULA(IF(OR($A341="""",$A341=0),0,IF(TODAY()&gt;EOMONTH(I$278,0),HLOOKUP(""Close"",GOOGLEFINANCE($A341,""price"",EOMONTH(I$278,0)),2,FALSE()),(SUMIFS(Extrato!$C:$C,Extrato!$A:$A,""&lt;=""&amp;HLOOKUP(I$278,dds!$2:$4,3,FALSE()),Extrato!$B:$B,'Cadastro e Histó"&amp;"rico'!$A341)-SUMIFS(Extrato!$H:$H,Extrato!$F:$F,""&lt;=""&amp;HLOOKUP(I$278,dds!$2:$4,3,FALSE()),Extrato!$G:$G,'Cadastro e Histórico'!$A341))*I178)))"),0.0)</f>
        <v>0</v>
      </c>
      <c r="J341" s="448">
        <f>IFERROR(__xludf.DUMMYFUNCTION("ARRAYFORMULA(IF(OR($A341="""",$A341=0),0,IF(TODAY()&gt;EOMONTH(J$278,0),HLOOKUP(""Close"",GOOGLEFINANCE($A341,""price"",EOMONTH(J$278,0)),2,FALSE()),(SUMIFS(Extrato!$C:$C,Extrato!$A:$A,""&lt;=""&amp;HLOOKUP(J$278,dds!$2:$4,3,FALSE()),Extrato!$B:$B,'Cadastro e Histó"&amp;"rico'!$A341)-SUMIFS(Extrato!$H:$H,Extrato!$F:$F,""&lt;=""&amp;HLOOKUP(J$278,dds!$2:$4,3,FALSE()),Extrato!$G:$G,'Cadastro e Histórico'!$A341))*J178)))"),0.0)</f>
        <v>0</v>
      </c>
      <c r="K341" s="448">
        <f>IFERROR(__xludf.DUMMYFUNCTION("ARRAYFORMULA(IF(OR($A341="""",$A341=0),0,IF(TODAY()&gt;EOMONTH(K$278,0),HLOOKUP(""Close"",GOOGLEFINANCE($A341,""price"",EOMONTH(K$278,0)),2,FALSE()),(SUMIFS(Extrato!$C:$C,Extrato!$A:$A,""&lt;=""&amp;HLOOKUP(K$278,dds!$2:$4,3,FALSE()),Extrato!$B:$B,'Cadastro e Histó"&amp;"rico'!$A341)-SUMIFS(Extrato!$H:$H,Extrato!$F:$F,""&lt;=""&amp;HLOOKUP(K$278,dds!$2:$4,3,FALSE()),Extrato!$G:$G,'Cadastro e Histórico'!$A341))*K178)))"),0.0)</f>
        <v>0</v>
      </c>
      <c r="L341" s="448">
        <f>IFERROR(__xludf.DUMMYFUNCTION("ARRAYFORMULA(IF(OR($A341="""",$A341=0),0,IF(TODAY()&gt;EOMONTH(L$278,0),HLOOKUP(""Close"",GOOGLEFINANCE($A341,""price"",EOMONTH(L$278,0)),2,FALSE()),(SUMIFS(Extrato!$C:$C,Extrato!$A:$A,""&lt;=""&amp;HLOOKUP(L$278,dds!$2:$4,3,FALSE()),Extrato!$B:$B,'Cadastro e Histó"&amp;"rico'!$A341)-SUMIFS(Extrato!$H:$H,Extrato!$F:$F,""&lt;=""&amp;HLOOKUP(L$278,dds!$2:$4,3,FALSE()),Extrato!$G:$G,'Cadastro e Histórico'!$A341))*L178)))"),0.0)</f>
        <v>0</v>
      </c>
      <c r="M341" s="448">
        <f>IFERROR(__xludf.DUMMYFUNCTION("ARRAYFORMULA(IF(OR($A341="""",$A341=0),0,IF(TODAY()&gt;EOMONTH(M$278,0),HLOOKUP(""Close"",GOOGLEFINANCE($A341,""price"",EOMONTH(M$278,0)),2,FALSE()),(SUMIFS(Extrato!$C:$C,Extrato!$A:$A,""&lt;=""&amp;HLOOKUP(M$278,dds!$2:$4,3,FALSE()),Extrato!$B:$B,'Cadastro e Histó"&amp;"rico'!$A341)-SUMIFS(Extrato!$H:$H,Extrato!$F:$F,""&lt;=""&amp;HLOOKUP(M$278,dds!$2:$4,3,FALSE()),Extrato!$G:$G,'Cadastro e Histórico'!$A341))*M178)))"),0.0)</f>
        <v>0</v>
      </c>
      <c r="N341" s="448">
        <f>IFERROR(__xludf.DUMMYFUNCTION("ARRAYFORMULA(IF(OR($A341="""",$A341=0),0,IF(TODAY()&gt;EOMONTH(N$278,0),HLOOKUP(""Close"",GOOGLEFINANCE($A341,""price"",EOMONTH(N$278,0)),2,FALSE()),(SUMIFS(Extrato!$C:$C,Extrato!$A:$A,""&lt;=""&amp;HLOOKUP(N$278,dds!$2:$4,3,FALSE()),Extrato!$B:$B,'Cadastro e Histó"&amp;"rico'!$A341)-SUMIFS(Extrato!$H:$H,Extrato!$F:$F,""&lt;=""&amp;HLOOKUP(N$278,dds!$2:$4,3,FALSE()),Extrato!$G:$G,'Cadastro e Histórico'!$A341))*N178)))"),0.0)</f>
        <v>0</v>
      </c>
      <c r="O341" s="448">
        <f>IFERROR(__xludf.DUMMYFUNCTION("ARRAYFORMULA(IF(OR($A341="""",$A341=0),0,IF(TODAY()&gt;EOMONTH(O$278,0),HLOOKUP(""Close"",GOOGLEFINANCE($A341,""price"",EOMONTH(O$278,0)),2,FALSE()),(SUMIFS(Extrato!$C:$C,Extrato!$A:$A,""&lt;=""&amp;HLOOKUP(O$278,dds!$2:$4,3,FALSE()),Extrato!$B:$B,'Cadastro e Histó"&amp;"rico'!$A341)-SUMIFS(Extrato!$H:$H,Extrato!$F:$F,""&lt;=""&amp;HLOOKUP(O$278,dds!$2:$4,3,FALSE()),Extrato!$G:$G,'Cadastro e Histórico'!$A341))*O178)))"),0.0)</f>
        <v>0</v>
      </c>
      <c r="P341" s="448">
        <f>IFERROR(__xludf.DUMMYFUNCTION("ARRAYFORMULA(IF(OR($A341="""",$A341=0),0,IF(TODAY()&gt;EOMONTH(P$278,0),HLOOKUP(""Close"",GOOGLEFINANCE($A341,""price"",EOMONTH(P$278,0)),2,FALSE()),(SUMIFS(Extrato!$C:$C,Extrato!$A:$A,""&lt;=""&amp;HLOOKUP(P$278,dds!$2:$4,3,FALSE()),Extrato!$B:$B,'Cadastro e Histó"&amp;"rico'!$A341)-SUMIFS(Extrato!$H:$H,Extrato!$F:$F,""&lt;=""&amp;HLOOKUP(P$278,dds!$2:$4,3,FALSE()),Extrato!$G:$G,'Cadastro e Histórico'!$A341))*P178)))"),0.0)</f>
        <v>0</v>
      </c>
      <c r="Q341" s="448">
        <f>IFERROR(__xludf.DUMMYFUNCTION("ARRAYFORMULA(IF(OR($A341="""",$A341=0),0,IF(TODAY()&gt;EOMONTH(Q$278,0),HLOOKUP(""Close"",GOOGLEFINANCE($A341,""price"",EOMONTH(Q$278,0)),2,FALSE()),(SUMIFS(Extrato!$C:$C,Extrato!$A:$A,""&lt;=""&amp;HLOOKUP(Q$278,dds!$2:$4,3,FALSE()),Extrato!$B:$B,'Cadastro e Histó"&amp;"rico'!$A341)-SUMIFS(Extrato!$H:$H,Extrato!$F:$F,""&lt;=""&amp;HLOOKUP(Q$278,dds!$2:$4,3,FALSE()),Extrato!$G:$G,'Cadastro e Histórico'!$A341))*Q178)))"),0.0)</f>
        <v>0</v>
      </c>
      <c r="R341" s="448">
        <f>IFERROR(__xludf.DUMMYFUNCTION("ARRAYFORMULA(IF(OR($A341="""",$A341=0),0,IF(TODAY()&gt;EOMONTH(R$278,0),HLOOKUP(""Close"",GOOGLEFINANCE($A341,""price"",EOMONTH(R$278,0)),2,FALSE()),(SUMIFS(Extrato!$C:$C,Extrato!$A:$A,""&lt;=""&amp;HLOOKUP(R$278,dds!$2:$4,3,FALSE()),Extrato!$B:$B,'Cadastro e Histó"&amp;"rico'!$A341)-SUMIFS(Extrato!$H:$H,Extrato!$F:$F,""&lt;=""&amp;HLOOKUP(R$278,dds!$2:$4,3,FALSE()),Extrato!$G:$G,'Cadastro e Histórico'!$A341))*R178)))"),0.0)</f>
        <v>0</v>
      </c>
      <c r="S341" s="448">
        <f>IFERROR(__xludf.DUMMYFUNCTION("ARRAYFORMULA(IF(OR($A341="""",$A341=0),0,IF(TODAY()&gt;EOMONTH(S$278,0),HLOOKUP(""Close"",GOOGLEFINANCE($A341,""price"",EOMONTH(S$278,0)),2,FALSE()),(SUMIFS(Extrato!$C:$C,Extrato!$A:$A,""&lt;=""&amp;HLOOKUP(S$278,dds!$2:$4,3,FALSE()),Extrato!$B:$B,'Cadastro e Histó"&amp;"rico'!$A341)-SUMIFS(Extrato!$H:$H,Extrato!$F:$F,""&lt;=""&amp;HLOOKUP(S$278,dds!$2:$4,3,FALSE()),Extrato!$G:$G,'Cadastro e Histórico'!$A341))*S178)))"),0.0)</f>
        <v>0</v>
      </c>
      <c r="T341" s="448">
        <f>IFERROR(__xludf.DUMMYFUNCTION("ARRAYFORMULA(IF(OR($A341="""",$A341=0),0,IF(TODAY()&gt;EOMONTH(T$278,0),HLOOKUP(""Close"",GOOGLEFINANCE($A341,""price"",EOMONTH(T$278,0)),2,FALSE()),(SUMIFS(Extrato!$C:$C,Extrato!$A:$A,""&lt;=""&amp;HLOOKUP(T$278,dds!$2:$4,3,FALSE()),Extrato!$B:$B,'Cadastro e Histó"&amp;"rico'!$A341)-SUMIFS(Extrato!$H:$H,Extrato!$F:$F,""&lt;=""&amp;HLOOKUP(T$278,dds!$2:$4,3,FALSE()),Extrato!$G:$G,'Cadastro e Histórico'!$A341))*T178)))"),0.0)</f>
        <v>0</v>
      </c>
      <c r="U341" s="448">
        <f>IFERROR(__xludf.DUMMYFUNCTION("ARRAYFORMULA(IF(OR($A341="""",$A341=0),0,IF(TODAY()&gt;EOMONTH(U$278,0),HLOOKUP(""Close"",GOOGLEFINANCE($A341,""price"",EOMONTH(U$278,0)),2,FALSE()),(SUMIFS(Extrato!$C:$C,Extrato!$A:$A,""&lt;=""&amp;HLOOKUP(U$278,dds!$2:$4,3,FALSE()),Extrato!$B:$B,'Cadastro e Histó"&amp;"rico'!$A341)-SUMIFS(Extrato!$H:$H,Extrato!$F:$F,""&lt;=""&amp;HLOOKUP(U$278,dds!$2:$4,3,FALSE()),Extrato!$G:$G,'Cadastro e Histórico'!$A341))*U178)))"),0.0)</f>
        <v>0</v>
      </c>
      <c r="V341" s="448">
        <f>IFERROR(__xludf.DUMMYFUNCTION("ARRAYFORMULA(IF(OR($A341="""",$A341=0),0,IF(TODAY()&gt;EOMONTH(V$278,0),HLOOKUP(""Close"",GOOGLEFINANCE($A341,""price"",EOMONTH(V$278,0)),2,FALSE()),(SUMIFS(Extrato!$C:$C,Extrato!$A:$A,""&lt;=""&amp;HLOOKUP(V$278,dds!$2:$4,3,FALSE()),Extrato!$B:$B,'Cadastro e Histó"&amp;"rico'!$A341)-SUMIFS(Extrato!$H:$H,Extrato!$F:$F,""&lt;=""&amp;HLOOKUP(V$278,dds!$2:$4,3,FALSE()),Extrato!$G:$G,'Cadastro e Histórico'!$A341))*V178)))"),0.0)</f>
        <v>0</v>
      </c>
      <c r="W341" s="448">
        <f>IFERROR(__xludf.DUMMYFUNCTION("ARRAYFORMULA(IF(OR($A341="""",$A341=0),0,IF(TODAY()&gt;EOMONTH(W$278,0),HLOOKUP(""Close"",GOOGLEFINANCE($A341,""price"",EOMONTH(W$278,0)),2,FALSE()),(SUMIFS(Extrato!$C:$C,Extrato!$A:$A,""&lt;=""&amp;HLOOKUP(W$278,dds!$2:$4,3,FALSE()),Extrato!$B:$B,'Cadastro e Histó"&amp;"rico'!$A341)-SUMIFS(Extrato!$H:$H,Extrato!$F:$F,""&lt;=""&amp;HLOOKUP(W$278,dds!$2:$4,3,FALSE()),Extrato!$G:$G,'Cadastro e Histórico'!$A341))*W178)))"),0.0)</f>
        <v>0</v>
      </c>
      <c r="X341" s="448">
        <f>IFERROR(__xludf.DUMMYFUNCTION("ARRAYFORMULA(IF(OR($A341="""",$A341=0),0,IF(TODAY()&gt;EOMONTH(X$278,0),HLOOKUP(""Close"",GOOGLEFINANCE($A341,""price"",EOMONTH(X$278,0)),2,FALSE()),(SUMIFS(Extrato!$C:$C,Extrato!$A:$A,""&lt;=""&amp;HLOOKUP(X$278,dds!$2:$4,3,FALSE()),Extrato!$B:$B,'Cadastro e Histó"&amp;"rico'!$A341)-SUMIFS(Extrato!$H:$H,Extrato!$F:$F,""&lt;=""&amp;HLOOKUP(X$278,dds!$2:$4,3,FALSE()),Extrato!$G:$G,'Cadastro e Histórico'!$A341))*X178)))"),0.0)</f>
        <v>0</v>
      </c>
      <c r="Y341" s="448">
        <f>IFERROR(__xludf.DUMMYFUNCTION("ARRAYFORMULA(IF(OR($A341="""",$A341=0),0,IF(TODAY()&gt;EOMONTH(Y$278,0),HLOOKUP(""Close"",GOOGLEFINANCE($A341,""price"",EOMONTH(Y$278,0)),2,FALSE()),(SUMIFS(Extrato!$C:$C,Extrato!$A:$A,""&lt;=""&amp;HLOOKUP(Y$278,dds!$2:$4,3,FALSE()),Extrato!$B:$B,'Cadastro e Histó"&amp;"rico'!$A341)-SUMIFS(Extrato!$H:$H,Extrato!$F:$F,""&lt;=""&amp;HLOOKUP(Y$278,dds!$2:$4,3,FALSE()),Extrato!$G:$G,'Cadastro e Histórico'!$A341))*Y178)))"),0.0)</f>
        <v>0</v>
      </c>
      <c r="Z341" s="448">
        <f>IFERROR(__xludf.DUMMYFUNCTION("ARRAYFORMULA(IF(OR($A341="""",$A341=0),0,IF(TODAY()&gt;EOMONTH(Z$278,0),HLOOKUP(""Close"",GOOGLEFINANCE($A341,""price"",EOMONTH(Z$278,0)),2,FALSE()),(SUMIFS(Extrato!$C:$C,Extrato!$A:$A,""&lt;=""&amp;HLOOKUP(Z$278,dds!$2:$4,3,FALSE()),Extrato!$B:$B,'Cadastro e Histó"&amp;"rico'!$A341)-SUMIFS(Extrato!$H:$H,Extrato!$F:$F,""&lt;=""&amp;HLOOKUP(Z$278,dds!$2:$4,3,FALSE()),Extrato!$G:$G,'Cadastro e Histórico'!$A341))*Z178)))"),0.0)</f>
        <v>0</v>
      </c>
      <c r="AA341" s="448">
        <f>IFERROR(__xludf.DUMMYFUNCTION("ARRAYFORMULA(IF(OR($A341="""",$A341=0),0,IF(TODAY()&gt;EOMONTH(AA$278,0),HLOOKUP(""Close"",GOOGLEFINANCE($A341,""price"",EOMONTH(AA$278,0)),2,FALSE()),(SUMIFS(Extrato!$C:$C,Extrato!$A:$A,""&lt;=""&amp;HLOOKUP(AA$278,dds!$2:$4,3,FALSE()),Extrato!$B:$B,'Cadastro e Hi"&amp;"stórico'!$A341)-SUMIFS(Extrato!$H:$H,Extrato!$F:$F,""&lt;=""&amp;HLOOKUP(AA$278,dds!$2:$4,3,FALSE()),Extrato!$G:$G,'Cadastro e Histórico'!$A341))*AA178)))"),0.0)</f>
        <v>0</v>
      </c>
      <c r="AB341" s="448">
        <f>IFERROR(__xludf.DUMMYFUNCTION("ARRAYFORMULA(IF(OR($A341="""",$A341=0),0,IF(TODAY()&gt;EOMONTH(AB$278,0),HLOOKUP(""Close"",GOOGLEFINANCE($A341,""price"",EOMONTH(AB$278,0)),2,FALSE()),(SUMIFS(Extrato!$C:$C,Extrato!$A:$A,""&lt;=""&amp;HLOOKUP(AB$278,dds!$2:$4,3,FALSE()),Extrato!$B:$B,'Cadastro e Hi"&amp;"stórico'!$A341)-SUMIFS(Extrato!$H:$H,Extrato!$F:$F,""&lt;=""&amp;HLOOKUP(AB$278,dds!$2:$4,3,FALSE()),Extrato!$G:$G,'Cadastro e Histórico'!$A341))*AB178)))"),0.0)</f>
        <v>0</v>
      </c>
      <c r="AC341" s="448">
        <f>IFERROR(__xludf.DUMMYFUNCTION("ARRAYFORMULA(IF(OR($A341="""",$A341=0),0,IF(TODAY()&gt;EOMONTH(AC$278,0),HLOOKUP(""Close"",GOOGLEFINANCE($A341,""price"",EOMONTH(AC$278,0)),2,FALSE()),(SUMIFS(Extrato!$C:$C,Extrato!$A:$A,""&lt;=""&amp;HLOOKUP(AC$278,dds!$2:$4,3,FALSE()),Extrato!$B:$B,'Cadastro e Hi"&amp;"stórico'!$A341)-SUMIFS(Extrato!$H:$H,Extrato!$F:$F,""&lt;=""&amp;HLOOKUP(AC$278,dds!$2:$4,3,FALSE()),Extrato!$G:$G,'Cadastro e Histórico'!$A341))*AC178)))"),0.0)</f>
        <v>0</v>
      </c>
      <c r="AD341" s="448">
        <f>IFERROR(__xludf.DUMMYFUNCTION("ARRAYFORMULA(IF(OR($A341="""",$A341=0),0,IF(TODAY()&gt;EOMONTH(AD$278,0),HLOOKUP(""Close"",GOOGLEFINANCE($A341,""price"",EOMONTH(AD$278,0)),2,FALSE()),(SUMIFS(Extrato!$C:$C,Extrato!$A:$A,""&lt;=""&amp;HLOOKUP(AD$278,dds!$2:$4,3,FALSE()),Extrato!$B:$B,'Cadastro e Hi"&amp;"stórico'!$A341)-SUMIFS(Extrato!$H:$H,Extrato!$F:$F,""&lt;=""&amp;HLOOKUP(AD$278,dds!$2:$4,3,FALSE()),Extrato!$G:$G,'Cadastro e Histórico'!$A341))*AD178)))"),0.0)</f>
        <v>0</v>
      </c>
      <c r="AE341" s="448">
        <f>IFERROR(__xludf.DUMMYFUNCTION("ARRAYFORMULA(IF(OR($A341="""",$A341=0),0,IF(TODAY()&gt;EOMONTH(AE$278,0),HLOOKUP(""Close"",GOOGLEFINANCE($A341,""price"",EOMONTH(AE$278,0)),2,FALSE()),(SUMIFS(Extrato!$C:$C,Extrato!$A:$A,""&lt;=""&amp;HLOOKUP(AE$278,dds!$2:$4,3,FALSE()),Extrato!$B:$B,'Cadastro e Hi"&amp;"stórico'!$A341)-SUMIFS(Extrato!$H:$H,Extrato!$F:$F,""&lt;=""&amp;HLOOKUP(AE$278,dds!$2:$4,3,FALSE()),Extrato!$G:$G,'Cadastro e Histórico'!$A341))*AE178)))"),0.0)</f>
        <v>0</v>
      </c>
      <c r="AF341" s="448">
        <f>IFERROR(__xludf.DUMMYFUNCTION("ARRAYFORMULA(IF(OR($A341="""",$A341=0),0,IF(TODAY()&gt;EOMONTH(AF$278,0),HLOOKUP(""Close"",GOOGLEFINANCE($A341,""price"",EOMONTH(AF$278,0)),2,FALSE()),(SUMIFS(Extrato!$C:$C,Extrato!$A:$A,""&lt;=""&amp;HLOOKUP(AF$278,dds!$2:$4,3,FALSE()),Extrato!$B:$B,'Cadastro e Hi"&amp;"stórico'!$A341)-SUMIFS(Extrato!$H:$H,Extrato!$F:$F,""&lt;=""&amp;HLOOKUP(AF$278,dds!$2:$4,3,FALSE()),Extrato!$G:$G,'Cadastro e Histórico'!$A341))*AF178)))"),0.0)</f>
        <v>0</v>
      </c>
      <c r="AG341" s="448">
        <f>IFERROR(__xludf.DUMMYFUNCTION("ARRAYFORMULA(IF(OR($A341="""",$A341=0),0,IF(TODAY()&gt;EOMONTH(AG$278,0),HLOOKUP(""Close"",GOOGLEFINANCE($A341,""price"",EOMONTH(AG$278,0)),2,FALSE()),(SUMIFS(Extrato!$C:$C,Extrato!$A:$A,""&lt;=""&amp;HLOOKUP(AG$278,dds!$2:$4,3,FALSE()),Extrato!$B:$B,'Cadastro e Hi"&amp;"stórico'!$A341)-SUMIFS(Extrato!$H:$H,Extrato!$F:$F,""&lt;=""&amp;HLOOKUP(AG$278,dds!$2:$4,3,FALSE()),Extrato!$G:$G,'Cadastro e Histórico'!$A341))*AG178)))"),0.0)</f>
        <v>0</v>
      </c>
      <c r="AH341" s="448">
        <f>IFERROR(__xludf.DUMMYFUNCTION("ARRAYFORMULA(IF(OR($A341="""",$A341=0),0,IF(TODAY()&gt;EOMONTH(AH$278,0),HLOOKUP(""Close"",GOOGLEFINANCE($A341,""price"",EOMONTH(AH$278,0)),2,FALSE()),(SUMIFS(Extrato!$C:$C,Extrato!$A:$A,""&lt;=""&amp;HLOOKUP(AH$278,dds!$2:$4,3,FALSE()),Extrato!$B:$B,'Cadastro e Hi"&amp;"stórico'!$A341)-SUMIFS(Extrato!$H:$H,Extrato!$F:$F,""&lt;=""&amp;HLOOKUP(AH$278,dds!$2:$4,3,FALSE()),Extrato!$G:$G,'Cadastro e Histórico'!$A341))*AH178)))"),0.0)</f>
        <v>0</v>
      </c>
      <c r="AI341" s="448">
        <f>IFERROR(__xludf.DUMMYFUNCTION("ARRAYFORMULA(IF(OR($A341="""",$A341=0),0,IF(TODAY()&gt;EOMONTH(AI$278,0),HLOOKUP(""Close"",GOOGLEFINANCE($A341,""price"",EOMONTH(AI$278,0)),2,FALSE()),(SUMIFS(Extrato!$C:$C,Extrato!$A:$A,""&lt;=""&amp;HLOOKUP(AI$278,dds!$2:$4,3,FALSE()),Extrato!$B:$B,'Cadastro e Hi"&amp;"stórico'!$A341)-SUMIFS(Extrato!$H:$H,Extrato!$F:$F,""&lt;=""&amp;HLOOKUP(AI$278,dds!$2:$4,3,FALSE()),Extrato!$G:$G,'Cadastro e Histórico'!$A341))*AI178)))"),0.0)</f>
        <v>0</v>
      </c>
      <c r="AJ341" s="448">
        <f>IFERROR(__xludf.DUMMYFUNCTION("ARRAYFORMULA(IF(OR($A341="""",$A341=0),0,IF(TODAY()&gt;EOMONTH(AJ$278,0),HLOOKUP(""Close"",GOOGLEFINANCE($A341,""price"",EOMONTH(AJ$278,0)),2,FALSE()),(SUMIFS(Extrato!$C:$C,Extrato!$A:$A,""&lt;=""&amp;HLOOKUP(AJ$278,dds!$2:$4,3,FALSE()),Extrato!$B:$B,'Cadastro e Hi"&amp;"stórico'!$A341)-SUMIFS(Extrato!$H:$H,Extrato!$F:$F,""&lt;=""&amp;HLOOKUP(AJ$278,dds!$2:$4,3,FALSE()),Extrato!$G:$G,'Cadastro e Histórico'!$A341))*AJ178)))"),0.0)</f>
        <v>0</v>
      </c>
      <c r="AK341" s="448">
        <f>IFERROR(__xludf.DUMMYFUNCTION("ARRAYFORMULA(IF(OR($A341="""",$A341=0),0,IF(TODAY()&gt;EOMONTH(AK$278,0),HLOOKUP(""Close"",GOOGLEFINANCE($A341,""price"",EOMONTH(AK$278,0)),2,FALSE()),(SUMIFS(Extrato!$C:$C,Extrato!$A:$A,""&lt;=""&amp;HLOOKUP(AK$278,dds!$2:$4,3,FALSE()),Extrato!$B:$B,'Cadastro e Hi"&amp;"stórico'!$A341)-SUMIFS(Extrato!$H:$H,Extrato!$F:$F,""&lt;=""&amp;HLOOKUP(AK$278,dds!$2:$4,3,FALSE()),Extrato!$G:$G,'Cadastro e Histórico'!$A341))*AK178)))"),0.0)</f>
        <v>0</v>
      </c>
      <c r="AL341" s="448">
        <f>IFERROR(__xludf.DUMMYFUNCTION("ARRAYFORMULA(IF(OR($A341="""",$A341=0),0,IF(TODAY()&gt;EOMONTH(AL$278,0),HLOOKUP(""Close"",GOOGLEFINANCE($A341,""price"",EOMONTH(AL$278,0)),2,FALSE()),(SUMIFS(Extrato!$C:$C,Extrato!$A:$A,""&lt;=""&amp;HLOOKUP(AL$278,dds!$2:$4,3,FALSE()),Extrato!$B:$B,'Cadastro e Hi"&amp;"stórico'!$A341)-SUMIFS(Extrato!$H:$H,Extrato!$F:$F,""&lt;=""&amp;HLOOKUP(AL$278,dds!$2:$4,3,FALSE()),Extrato!$G:$G,'Cadastro e Histórico'!$A341))*AL178)))"),0.0)</f>
        <v>0</v>
      </c>
      <c r="AM341" s="448">
        <f>IFERROR(__xludf.DUMMYFUNCTION("ARRAYFORMULA(IF(OR($A341="""",$A341=0),0,IF(TODAY()&gt;EOMONTH(AM$278,0),HLOOKUP(""Close"",GOOGLEFINANCE($A341,""price"",EOMONTH(AM$278,0)),2,FALSE()),(SUMIFS(Extrato!$C:$C,Extrato!$A:$A,""&lt;=""&amp;HLOOKUP(AM$278,dds!$2:$4,3,FALSE()),Extrato!$B:$B,'Cadastro e Hi"&amp;"stórico'!$A341)-SUMIFS(Extrato!$H:$H,Extrato!$F:$F,""&lt;=""&amp;HLOOKUP(AM$278,dds!$2:$4,3,FALSE()),Extrato!$G:$G,'Cadastro e Histórico'!$A341))*AM178)))"),0.0)</f>
        <v>0</v>
      </c>
      <c r="AN341" s="448">
        <f>IFERROR(__xludf.DUMMYFUNCTION("ARRAYFORMULA(IF(OR($A341="""",$A341=0),0,IF(TODAY()&gt;EOMONTH(AN$278,0),HLOOKUP(""Close"",GOOGLEFINANCE($A341,""price"",EOMONTH(AN$278,0)),2,FALSE()),(SUMIFS(Extrato!$C:$C,Extrato!$A:$A,""&lt;=""&amp;HLOOKUP(AN$278,dds!$2:$4,3,FALSE()),Extrato!$B:$B,'Cadastro e Hi"&amp;"stórico'!$A341)-SUMIFS(Extrato!$H:$H,Extrato!$F:$F,""&lt;=""&amp;HLOOKUP(AN$278,dds!$2:$4,3,FALSE()),Extrato!$G:$G,'Cadastro e Histórico'!$A341))*AN178)))"),0.0)</f>
        <v>0</v>
      </c>
      <c r="AO341" s="448">
        <f>IFERROR(__xludf.DUMMYFUNCTION("ARRAYFORMULA(IF(OR($A341="""",$A341=0),0,IF(TODAY()&gt;EOMONTH(AO$278,0),HLOOKUP(""Close"",GOOGLEFINANCE($A341,""price"",EOMONTH(AO$278,0)),2,FALSE()),(SUMIFS(Extrato!$C:$C,Extrato!$A:$A,""&lt;=""&amp;HLOOKUP(AO$278,dds!$2:$4,3,FALSE()),Extrato!$B:$B,'Cadastro e Hi"&amp;"stórico'!$A341)-SUMIFS(Extrato!$H:$H,Extrato!$F:$F,""&lt;=""&amp;HLOOKUP(AO$278,dds!$2:$4,3,FALSE()),Extrato!$G:$G,'Cadastro e Histórico'!$A341))*AO178)))"),0.0)</f>
        <v>0</v>
      </c>
      <c r="AP341" s="448">
        <f>IFERROR(__xludf.DUMMYFUNCTION("ARRAYFORMULA(IF(OR($A341="""",$A341=0),0,IF(TODAY()&gt;EOMONTH(AP$278,0),HLOOKUP(""Close"",GOOGLEFINANCE($A341,""price"",EOMONTH(AP$278,0)),2,FALSE()),(SUMIFS(Extrato!$C:$C,Extrato!$A:$A,""&lt;=""&amp;HLOOKUP(AP$278,dds!$2:$4,3,FALSE()),Extrato!$B:$B,'Cadastro e Hi"&amp;"stórico'!$A341)-SUMIFS(Extrato!$H:$H,Extrato!$F:$F,""&lt;=""&amp;HLOOKUP(AP$278,dds!$2:$4,3,FALSE()),Extrato!$G:$G,'Cadastro e Histórico'!$A341))*AP178)))"),0.0)</f>
        <v>0</v>
      </c>
      <c r="AQ341" s="448">
        <f>IFERROR(__xludf.DUMMYFUNCTION("ARRAYFORMULA(IF(OR($A341="""",$A341=0),0,IF(TODAY()&gt;EOMONTH(AQ$278,0),HLOOKUP(""Close"",GOOGLEFINANCE($A341,""price"",EOMONTH(AQ$278,0)),2,FALSE()),(SUMIFS(Extrato!$C:$C,Extrato!$A:$A,""&lt;=""&amp;HLOOKUP(AQ$278,dds!$2:$4,3,FALSE()),Extrato!$B:$B,'Cadastro e Hi"&amp;"stórico'!$A341)-SUMIFS(Extrato!$H:$H,Extrato!$F:$F,""&lt;=""&amp;HLOOKUP(AQ$278,dds!$2:$4,3,FALSE()),Extrato!$G:$G,'Cadastro e Histórico'!$A341))*AQ178)))"),0.0)</f>
        <v>0</v>
      </c>
      <c r="AR341" s="448">
        <f>IFERROR(__xludf.DUMMYFUNCTION("ARRAYFORMULA(IF(OR($A341="""",$A341=0),0,IF(TODAY()&gt;EOMONTH(AR$278,0),HLOOKUP(""Close"",GOOGLEFINANCE($A341,""price"",EOMONTH(AR$278,0)),2,FALSE()),(SUMIFS(Extrato!$C:$C,Extrato!$A:$A,""&lt;=""&amp;HLOOKUP(AR$278,dds!$2:$4,3,FALSE()),Extrato!$B:$B,'Cadastro e Hi"&amp;"stórico'!$A341)-SUMIFS(Extrato!$H:$H,Extrato!$F:$F,""&lt;=""&amp;HLOOKUP(AR$278,dds!$2:$4,3,FALSE()),Extrato!$G:$G,'Cadastro e Histórico'!$A341))*AR178)))"),0.0)</f>
        <v>0</v>
      </c>
      <c r="AS341" s="448">
        <f>IFERROR(__xludf.DUMMYFUNCTION("ARRAYFORMULA(IF(OR($A341="""",$A341=0),0,IF(TODAY()&gt;EOMONTH(AS$278,0),HLOOKUP(""Close"",GOOGLEFINANCE($A341,""price"",EOMONTH(AS$278,0)),2,FALSE()),(SUMIFS(Extrato!$C:$C,Extrato!$A:$A,""&lt;=""&amp;HLOOKUP(AS$278,dds!$2:$4,3,FALSE()),Extrato!$B:$B,'Cadastro e Hi"&amp;"stórico'!$A341)-SUMIFS(Extrato!$H:$H,Extrato!$F:$F,""&lt;=""&amp;HLOOKUP(AS$278,dds!$2:$4,3,FALSE()),Extrato!$G:$G,'Cadastro e Histórico'!$A341))*AS178)))"),0.0)</f>
        <v>0</v>
      </c>
      <c r="AT341" s="448">
        <f>IFERROR(__xludf.DUMMYFUNCTION("ARRAYFORMULA(IF(OR($A341="""",$A341=0),0,IF(TODAY()&gt;EOMONTH(AT$278,0),HLOOKUP(""Close"",GOOGLEFINANCE($A341,""price"",EOMONTH(AT$278,0)),2,FALSE()),(SUMIFS(Extrato!$C:$C,Extrato!$A:$A,""&lt;=""&amp;HLOOKUP(AT$278,dds!$2:$4,3,FALSE()),Extrato!$B:$B,'Cadastro e Hi"&amp;"stórico'!$A341)-SUMIFS(Extrato!$H:$H,Extrato!$F:$F,""&lt;=""&amp;HLOOKUP(AT$278,dds!$2:$4,3,FALSE()),Extrato!$G:$G,'Cadastro e Histórico'!$A341))*AT178)))"),0.0)</f>
        <v>0</v>
      </c>
      <c r="AU341" s="448">
        <f>IFERROR(__xludf.DUMMYFUNCTION("ARRAYFORMULA(IF(OR($A341="""",$A341=0),0,IF(TODAY()&gt;EOMONTH(AU$278,0),HLOOKUP(""Close"",GOOGLEFINANCE($A341,""price"",EOMONTH(AU$278,0)),2,FALSE()),(SUMIFS(Extrato!$C:$C,Extrato!$A:$A,""&lt;=""&amp;HLOOKUP(AU$278,dds!$2:$4,3,FALSE()),Extrato!$B:$B,'Cadastro e Hi"&amp;"stórico'!$A341)-SUMIFS(Extrato!$H:$H,Extrato!$F:$F,""&lt;=""&amp;HLOOKUP(AU$278,dds!$2:$4,3,FALSE()),Extrato!$G:$G,'Cadastro e Histórico'!$A341))*AU178)))"),0.0)</f>
        <v>0</v>
      </c>
      <c r="AV341" s="448">
        <f>IFERROR(__xludf.DUMMYFUNCTION("ARRAYFORMULA(IF(OR($A341="""",$A341=0),0,IF(TODAY()&gt;EOMONTH(AV$278,0),HLOOKUP(""Close"",GOOGLEFINANCE($A341,""price"",EOMONTH(AV$278,0)),2,FALSE()),(SUMIFS(Extrato!$C:$C,Extrato!$A:$A,""&lt;=""&amp;HLOOKUP(AV$278,dds!$2:$4,3,FALSE()),Extrato!$B:$B,'Cadastro e Hi"&amp;"stórico'!$A341)-SUMIFS(Extrato!$H:$H,Extrato!$F:$F,""&lt;=""&amp;HLOOKUP(AV$278,dds!$2:$4,3,FALSE()),Extrato!$G:$G,'Cadastro e Histórico'!$A341))*AV178)))"),0.0)</f>
        <v>0</v>
      </c>
      <c r="AW341" s="448">
        <f>IFERROR(__xludf.DUMMYFUNCTION("ARRAYFORMULA(IF(OR($A341="""",$A341=0),0,IF(TODAY()&gt;EOMONTH(AW$278,0),HLOOKUP(""Close"",GOOGLEFINANCE($A341,""price"",EOMONTH(AW$278,0)),2,FALSE()),(SUMIFS(Extrato!$C:$C,Extrato!$A:$A,""&lt;=""&amp;HLOOKUP(AW$278,dds!$2:$4,3,FALSE()),Extrato!$B:$B,'Cadastro e Hi"&amp;"stórico'!$A341)-SUMIFS(Extrato!$H:$H,Extrato!$F:$F,""&lt;=""&amp;HLOOKUP(AW$278,dds!$2:$4,3,FALSE()),Extrato!$G:$G,'Cadastro e Histórico'!$A341))*AW178)))"),0.0)</f>
        <v>0</v>
      </c>
      <c r="AX341" s="448">
        <f>IFERROR(__xludf.DUMMYFUNCTION("ARRAYFORMULA(IF(OR($A341="""",$A341=0),0,IF(TODAY()&gt;EOMONTH(AX$278,0),HLOOKUP(""Close"",GOOGLEFINANCE($A341,""price"",EOMONTH(AX$278,0)),2,FALSE()),(SUMIFS(Extrato!$C:$C,Extrato!$A:$A,""&lt;=""&amp;HLOOKUP(AX$278,dds!$2:$4,3,FALSE()),Extrato!$B:$B,'Cadastro e Hi"&amp;"stórico'!$A341)-SUMIFS(Extrato!$H:$H,Extrato!$F:$F,""&lt;=""&amp;HLOOKUP(AX$278,dds!$2:$4,3,FALSE()),Extrato!$G:$G,'Cadastro e Histórico'!$A341))*AX178)))"),0.0)</f>
        <v>0</v>
      </c>
      <c r="AY341" s="448">
        <f>IFERROR(__xludf.DUMMYFUNCTION("ARRAYFORMULA(IF(OR($A341="""",$A341=0),0,IF(TODAY()&gt;EOMONTH(AY$278,0),HLOOKUP(""Close"",GOOGLEFINANCE($A341,""price"",EOMONTH(AY$278,0)),2,FALSE()),(SUMIFS(Extrato!$C:$C,Extrato!$A:$A,""&lt;=""&amp;HLOOKUP(AY$278,dds!$2:$4,3,FALSE()),Extrato!$B:$B,'Cadastro e Hi"&amp;"stórico'!$A341)-SUMIFS(Extrato!$H:$H,Extrato!$F:$F,""&lt;=""&amp;HLOOKUP(AY$278,dds!$2:$4,3,FALSE()),Extrato!$G:$G,'Cadastro e Histórico'!$A341))*AY178)))"),0.0)</f>
        <v>0</v>
      </c>
      <c r="AZ341" s="448">
        <f>IFERROR(__xludf.DUMMYFUNCTION("ARRAYFORMULA(IF(OR($A341="""",$A341=0),0,IF(TODAY()&gt;EOMONTH(AZ$278,0),HLOOKUP(""Close"",GOOGLEFINANCE($A341,""price"",EOMONTH(AZ$278,0)),2,FALSE()),(SUMIFS(Extrato!$C:$C,Extrato!$A:$A,""&lt;=""&amp;HLOOKUP(AZ$278,dds!$2:$4,3,FALSE()),Extrato!$B:$B,'Cadastro e Hi"&amp;"stórico'!$A341)-SUMIFS(Extrato!$H:$H,Extrato!$F:$F,""&lt;=""&amp;HLOOKUP(AZ$278,dds!$2:$4,3,FALSE()),Extrato!$G:$G,'Cadastro e Histórico'!$A341))*AZ178)))"),0.0)</f>
        <v>0</v>
      </c>
      <c r="BA341" s="448">
        <f>IFERROR(__xludf.DUMMYFUNCTION("ARRAYFORMULA(IF(OR($A341="""",$A341=0),0,IF(TODAY()&gt;EOMONTH(BA$278,0),HLOOKUP(""Close"",GOOGLEFINANCE($A341,""price"",EOMONTH(BA$278,0)),2,FALSE()),(SUMIFS(Extrato!$C:$C,Extrato!$A:$A,""&lt;=""&amp;HLOOKUP(BA$278,dds!$2:$4,3,FALSE()),Extrato!$B:$B,'Cadastro e Hi"&amp;"stórico'!$A341)-SUMIFS(Extrato!$H:$H,Extrato!$F:$F,""&lt;=""&amp;HLOOKUP(BA$278,dds!$2:$4,3,FALSE()),Extrato!$G:$G,'Cadastro e Histórico'!$A341))*BA178)))"),0.0)</f>
        <v>0</v>
      </c>
      <c r="BB341" s="448">
        <f>IFERROR(__xludf.DUMMYFUNCTION("ARRAYFORMULA(IF(OR($A341="""",$A341=0),0,IF(TODAY()&gt;EOMONTH(BB$278,0),HLOOKUP(""Close"",GOOGLEFINANCE($A341,""price"",EOMONTH(BB$278,0)),2,FALSE()),(SUMIFS(Extrato!$C:$C,Extrato!$A:$A,""&lt;=""&amp;HLOOKUP(BB$278,dds!$2:$4,3,FALSE()),Extrato!$B:$B,'Cadastro e Hi"&amp;"stórico'!$A341)-SUMIFS(Extrato!$H:$H,Extrato!$F:$F,""&lt;=""&amp;HLOOKUP(BB$278,dds!$2:$4,3,FALSE()),Extrato!$G:$G,'Cadastro e Histórico'!$A341))*BB178)))"),0.0)</f>
        <v>0</v>
      </c>
      <c r="BC341" s="448">
        <f>IFERROR(__xludf.DUMMYFUNCTION("ARRAYFORMULA(IF(OR($A341="""",$A341=0),0,IF(TODAY()&gt;EOMONTH(BC$278,0),HLOOKUP(""Close"",GOOGLEFINANCE($A341,""price"",EOMONTH(BC$278,0)),2,FALSE()),(SUMIFS(Extrato!$C:$C,Extrato!$A:$A,""&lt;=""&amp;HLOOKUP(BC$278,dds!$2:$4,3,FALSE()),Extrato!$B:$B,'Cadastro e Hi"&amp;"stórico'!$A341)-SUMIFS(Extrato!$H:$H,Extrato!$F:$F,""&lt;=""&amp;HLOOKUP(BC$278,dds!$2:$4,3,FALSE()),Extrato!$G:$G,'Cadastro e Histórico'!$A341))*BC178)))"),0.0)</f>
        <v>0</v>
      </c>
      <c r="BD341" s="448">
        <f>IFERROR(__xludf.DUMMYFUNCTION("ARRAYFORMULA(IF(OR($A341="""",$A341=0),0,IF(TODAY()&gt;EOMONTH(BD$278,0),HLOOKUP(""Close"",GOOGLEFINANCE($A341,""price"",EOMONTH(BD$278,0)),2,FALSE()),(SUMIFS(Extrato!$C:$C,Extrato!$A:$A,""&lt;=""&amp;HLOOKUP(BD$278,dds!$2:$4,3,FALSE()),Extrato!$B:$B,'Cadastro e Hi"&amp;"stórico'!$A341)-SUMIFS(Extrato!$H:$H,Extrato!$F:$F,""&lt;=""&amp;HLOOKUP(BD$278,dds!$2:$4,3,FALSE()),Extrato!$G:$G,'Cadastro e Histórico'!$A341))*BD178)))"),0.0)</f>
        <v>0</v>
      </c>
      <c r="BE341" s="448">
        <f>IFERROR(__xludf.DUMMYFUNCTION("ARRAYFORMULA(IF(OR($A341="""",$A341=0),0,IF(TODAY()&gt;EOMONTH(BE$278,0),HLOOKUP(""Close"",GOOGLEFINANCE($A341,""price"",EOMONTH(BE$278,0)),2,FALSE()),(SUMIFS(Extrato!$C:$C,Extrato!$A:$A,""&lt;=""&amp;HLOOKUP(BE$278,dds!$2:$4,3,FALSE()),Extrato!$B:$B,'Cadastro e Hi"&amp;"stórico'!$A341)-SUMIFS(Extrato!$H:$H,Extrato!$F:$F,""&lt;=""&amp;HLOOKUP(BE$278,dds!$2:$4,3,FALSE()),Extrato!$G:$G,'Cadastro e Histórico'!$A341))*BE178)))"),0.0)</f>
        <v>0</v>
      </c>
      <c r="BF341" s="448">
        <f>IFERROR(__xludf.DUMMYFUNCTION("ARRAYFORMULA(IF(OR($A341="""",$A341=0),0,IF(TODAY()&gt;EOMONTH(BF$278,0),HLOOKUP(""Close"",GOOGLEFINANCE($A341,""price"",EOMONTH(BF$278,0)),2,FALSE()),(SUMIFS(Extrato!$C:$C,Extrato!$A:$A,""&lt;=""&amp;HLOOKUP(BF$278,dds!$2:$4,3,FALSE()),Extrato!$B:$B,'Cadastro e Hi"&amp;"stórico'!$A341)-SUMIFS(Extrato!$H:$H,Extrato!$F:$F,""&lt;=""&amp;HLOOKUP(BF$278,dds!$2:$4,3,FALSE()),Extrato!$G:$G,'Cadastro e Histórico'!$A341))*BF178)))"),0.0)</f>
        <v>0</v>
      </c>
      <c r="BG341" s="448">
        <f>IFERROR(__xludf.DUMMYFUNCTION("ARRAYFORMULA(IF(OR($A341="""",$A341=0),0,IF(TODAY()&gt;EOMONTH(BG$278,0),HLOOKUP(""Close"",GOOGLEFINANCE($A341,""price"",EOMONTH(BG$278,0)),2,FALSE()),(SUMIFS(Extrato!$C:$C,Extrato!$A:$A,""&lt;=""&amp;HLOOKUP(BG$278,dds!$2:$4,3,FALSE()),Extrato!$B:$B,'Cadastro e Hi"&amp;"stórico'!$A341)-SUMIFS(Extrato!$H:$H,Extrato!$F:$F,""&lt;=""&amp;HLOOKUP(BG$278,dds!$2:$4,3,FALSE()),Extrato!$G:$G,'Cadastro e Histórico'!$A341))*BG178)))"),0.0)</f>
        <v>0</v>
      </c>
      <c r="BH341" s="448">
        <f>IFERROR(__xludf.DUMMYFUNCTION("ARRAYFORMULA(IF(OR($A341="""",$A341=0),0,IF(TODAY()&gt;EOMONTH(BH$278,0),HLOOKUP(""Close"",GOOGLEFINANCE($A341,""price"",EOMONTH(BH$278,0)),2,FALSE()),(SUMIFS(Extrato!$C:$C,Extrato!$A:$A,""&lt;=""&amp;HLOOKUP(BH$278,dds!$2:$4,3,FALSE()),Extrato!$B:$B,'Cadastro e Hi"&amp;"stórico'!$A341)-SUMIFS(Extrato!$H:$H,Extrato!$F:$F,""&lt;=""&amp;HLOOKUP(BH$278,dds!$2:$4,3,FALSE()),Extrato!$G:$G,'Cadastro e Histórico'!$A341))*BH178)))"),0.0)</f>
        <v>0</v>
      </c>
      <c r="BI341" s="448">
        <f>IFERROR(__xludf.DUMMYFUNCTION("ARRAYFORMULA(IF(OR($A341="""",$A341=0),0,IF(TODAY()&gt;EOMONTH(BI$278,0),HLOOKUP(""Close"",GOOGLEFINANCE($A341,""price"",EOMONTH(BI$278,0)),2,FALSE()),(SUMIFS(Extrato!$C:$C,Extrato!$A:$A,""&lt;=""&amp;HLOOKUP(BI$278,dds!$2:$4,3,FALSE()),Extrato!$B:$B,'Cadastro e Hi"&amp;"stórico'!$A341)-SUMIFS(Extrato!$H:$H,Extrato!$F:$F,""&lt;=""&amp;HLOOKUP(BI$278,dds!$2:$4,3,FALSE()),Extrato!$G:$G,'Cadastro e Histórico'!$A341))*BI178)))"),0.0)</f>
        <v>0</v>
      </c>
      <c r="BJ341" s="448">
        <f>IFERROR(__xludf.DUMMYFUNCTION("ARRAYFORMULA(IF(OR($A341="""",$A341=0),0,IF(TODAY()&gt;EOMONTH(BJ$278,0),HLOOKUP(""Close"",GOOGLEFINANCE($A341,""price"",EOMONTH(BJ$278,0)),2,FALSE()),(SUMIFS(Extrato!$C:$C,Extrato!$A:$A,""&lt;=""&amp;HLOOKUP(BJ$278,dds!$2:$4,3,FALSE()),Extrato!$B:$B,'Cadastro e Hi"&amp;"stórico'!$A341)-SUMIFS(Extrato!$H:$H,Extrato!$F:$F,""&lt;=""&amp;HLOOKUP(BJ$278,dds!$2:$4,3,FALSE()),Extrato!$G:$G,'Cadastro e Histórico'!$A341))*BJ178)))"),0.0)</f>
        <v>0</v>
      </c>
      <c r="BK341" s="448">
        <f>IFERROR(__xludf.DUMMYFUNCTION("ARRAYFORMULA(IF(OR($A341="""",$A341=0),0,IF(TODAY()&gt;EOMONTH(BK$278,0),HLOOKUP(""Close"",GOOGLEFINANCE($A341,""price"",EOMONTH(BK$278,0)),2,FALSE()),(SUMIFS(Extrato!$C:$C,Extrato!$A:$A,""&lt;=""&amp;HLOOKUP(BK$278,dds!$2:$4,3,FALSE()),Extrato!$B:$B,'Cadastro e Hi"&amp;"stórico'!$A341)-SUMIFS(Extrato!$H:$H,Extrato!$F:$F,""&lt;=""&amp;HLOOKUP(BK$278,dds!$2:$4,3,FALSE()),Extrato!$G:$G,'Cadastro e Histórico'!$A341))*BK178)))"),0.0)</f>
        <v>0</v>
      </c>
      <c r="BL341" s="448">
        <f>IFERROR(__xludf.DUMMYFUNCTION("ARRAYFORMULA(IF(OR($A341="""",$A341=0),0,IF(TODAY()&gt;EOMONTH(BL$278,0),HLOOKUP(""Close"",GOOGLEFINANCE($A341,""price"",EOMONTH(BL$278,0)),2,FALSE()),(SUMIFS(Extrato!$C:$C,Extrato!$A:$A,""&lt;=""&amp;HLOOKUP(BL$278,dds!$2:$4,3,FALSE()),Extrato!$B:$B,'Cadastro e Hi"&amp;"stórico'!$A341)-SUMIFS(Extrato!$H:$H,Extrato!$F:$F,""&lt;=""&amp;HLOOKUP(BL$278,dds!$2:$4,3,FALSE()),Extrato!$G:$G,'Cadastro e Histórico'!$A341))*BL178)))"),0.0)</f>
        <v>0</v>
      </c>
    </row>
    <row r="342" ht="14.25" customHeight="1">
      <c r="A342" s="450"/>
      <c r="B342" s="450"/>
      <c r="C342" s="440" t="str">
        <f t="shared" si="5"/>
        <v/>
      </c>
      <c r="D342" s="450"/>
      <c r="E342" s="448">
        <f>IFERROR(__xludf.DUMMYFUNCTION("ARRAYFORMULA(IF(OR($A342="""",$A342=0),0,IF(TODAY()&gt;EOMONTH(E$278,0),HLOOKUP(""Close"",GOOGLEFINANCE($A342,""price"",EOMONTH(E$278,0)),2,FALSE()),(SUMIFS(Extrato!$C:$C,Extrato!$A:$A,""&lt;=""&amp;HLOOKUP(E$278,dds!$2:$4,3,FALSE()),Extrato!$B:$B,'Cadastro e Histó"&amp;"rico'!$A342)-SUMIFS(Extrato!$H:$H,Extrato!$F:$F,""&lt;=""&amp;HLOOKUP(E$278,dds!$2:$4,3,FALSE()),Extrato!$G:$G,'Cadastro e Histórico'!$A342))*E179)))"),0.0)</f>
        <v>0</v>
      </c>
      <c r="F342" s="448">
        <f>IFERROR(__xludf.DUMMYFUNCTION("ARRAYFORMULA(IF(OR($A342="""",$A342=0),0,IF(TODAY()&gt;EOMONTH(F$278,0),HLOOKUP(""Close"",GOOGLEFINANCE($A342,""price"",EOMONTH(F$278,0)),2,FALSE()),(SUMIFS(Extrato!$C:$C,Extrato!$A:$A,""&lt;=""&amp;HLOOKUP(F$278,dds!$2:$4,3,FALSE()),Extrato!$B:$B,'Cadastro e Histó"&amp;"rico'!$A342)-SUMIFS(Extrato!$H:$H,Extrato!$F:$F,""&lt;=""&amp;HLOOKUP(F$278,dds!$2:$4,3,FALSE()),Extrato!$G:$G,'Cadastro e Histórico'!$A342))*F179)))"),0.0)</f>
        <v>0</v>
      </c>
      <c r="G342" s="448">
        <f>IFERROR(__xludf.DUMMYFUNCTION("ARRAYFORMULA(IF(OR($A342="""",$A342=0),0,IF(TODAY()&gt;EOMONTH(G$278,0),HLOOKUP(""Close"",GOOGLEFINANCE($A342,""price"",EOMONTH(G$278,0)),2,FALSE()),(SUMIFS(Extrato!$C:$C,Extrato!$A:$A,""&lt;=""&amp;HLOOKUP(G$278,dds!$2:$4,3,FALSE()),Extrato!$B:$B,'Cadastro e Histó"&amp;"rico'!$A342)-SUMIFS(Extrato!$H:$H,Extrato!$F:$F,""&lt;=""&amp;HLOOKUP(G$278,dds!$2:$4,3,FALSE()),Extrato!$G:$G,'Cadastro e Histórico'!$A342))*G179)))"),0.0)</f>
        <v>0</v>
      </c>
      <c r="H342" s="448">
        <f>IFERROR(__xludf.DUMMYFUNCTION("ARRAYFORMULA(IF(OR($A342="""",$A342=0),0,IF(TODAY()&gt;EOMONTH(H$278,0),HLOOKUP(""Close"",GOOGLEFINANCE($A342,""price"",EOMONTH(H$278,0)),2,FALSE()),(SUMIFS(Extrato!$C:$C,Extrato!$A:$A,""&lt;=""&amp;HLOOKUP(H$278,dds!$2:$4,3,FALSE()),Extrato!$B:$B,'Cadastro e Histó"&amp;"rico'!$A342)-SUMIFS(Extrato!$H:$H,Extrato!$F:$F,""&lt;=""&amp;HLOOKUP(H$278,dds!$2:$4,3,FALSE()),Extrato!$G:$G,'Cadastro e Histórico'!$A342))*H179)))"),0.0)</f>
        <v>0</v>
      </c>
      <c r="I342" s="448">
        <f>IFERROR(__xludf.DUMMYFUNCTION("ARRAYFORMULA(IF(OR($A342="""",$A342=0),0,IF(TODAY()&gt;EOMONTH(I$278,0),HLOOKUP(""Close"",GOOGLEFINANCE($A342,""price"",EOMONTH(I$278,0)),2,FALSE()),(SUMIFS(Extrato!$C:$C,Extrato!$A:$A,""&lt;=""&amp;HLOOKUP(I$278,dds!$2:$4,3,FALSE()),Extrato!$B:$B,'Cadastro e Histó"&amp;"rico'!$A342)-SUMIFS(Extrato!$H:$H,Extrato!$F:$F,""&lt;=""&amp;HLOOKUP(I$278,dds!$2:$4,3,FALSE()),Extrato!$G:$G,'Cadastro e Histórico'!$A342))*I179)))"),0.0)</f>
        <v>0</v>
      </c>
      <c r="J342" s="448">
        <f>IFERROR(__xludf.DUMMYFUNCTION("ARRAYFORMULA(IF(OR($A342="""",$A342=0),0,IF(TODAY()&gt;EOMONTH(J$278,0),HLOOKUP(""Close"",GOOGLEFINANCE($A342,""price"",EOMONTH(J$278,0)),2,FALSE()),(SUMIFS(Extrato!$C:$C,Extrato!$A:$A,""&lt;=""&amp;HLOOKUP(J$278,dds!$2:$4,3,FALSE()),Extrato!$B:$B,'Cadastro e Histó"&amp;"rico'!$A342)-SUMIFS(Extrato!$H:$H,Extrato!$F:$F,""&lt;=""&amp;HLOOKUP(J$278,dds!$2:$4,3,FALSE()),Extrato!$G:$G,'Cadastro e Histórico'!$A342))*J179)))"),0.0)</f>
        <v>0</v>
      </c>
      <c r="K342" s="448">
        <f>IFERROR(__xludf.DUMMYFUNCTION("ARRAYFORMULA(IF(OR($A342="""",$A342=0),0,IF(TODAY()&gt;EOMONTH(K$278,0),HLOOKUP(""Close"",GOOGLEFINANCE($A342,""price"",EOMONTH(K$278,0)),2,FALSE()),(SUMIFS(Extrato!$C:$C,Extrato!$A:$A,""&lt;=""&amp;HLOOKUP(K$278,dds!$2:$4,3,FALSE()),Extrato!$B:$B,'Cadastro e Histó"&amp;"rico'!$A342)-SUMIFS(Extrato!$H:$H,Extrato!$F:$F,""&lt;=""&amp;HLOOKUP(K$278,dds!$2:$4,3,FALSE()),Extrato!$G:$G,'Cadastro e Histórico'!$A342))*K179)))"),0.0)</f>
        <v>0</v>
      </c>
      <c r="L342" s="448">
        <f>IFERROR(__xludf.DUMMYFUNCTION("ARRAYFORMULA(IF(OR($A342="""",$A342=0),0,IF(TODAY()&gt;EOMONTH(L$278,0),HLOOKUP(""Close"",GOOGLEFINANCE($A342,""price"",EOMONTH(L$278,0)),2,FALSE()),(SUMIFS(Extrato!$C:$C,Extrato!$A:$A,""&lt;=""&amp;HLOOKUP(L$278,dds!$2:$4,3,FALSE()),Extrato!$B:$B,'Cadastro e Histó"&amp;"rico'!$A342)-SUMIFS(Extrato!$H:$H,Extrato!$F:$F,""&lt;=""&amp;HLOOKUP(L$278,dds!$2:$4,3,FALSE()),Extrato!$G:$G,'Cadastro e Histórico'!$A342))*L179)))"),0.0)</f>
        <v>0</v>
      </c>
      <c r="M342" s="448">
        <f>IFERROR(__xludf.DUMMYFUNCTION("ARRAYFORMULA(IF(OR($A342="""",$A342=0),0,IF(TODAY()&gt;EOMONTH(M$278,0),HLOOKUP(""Close"",GOOGLEFINANCE($A342,""price"",EOMONTH(M$278,0)),2,FALSE()),(SUMIFS(Extrato!$C:$C,Extrato!$A:$A,""&lt;=""&amp;HLOOKUP(M$278,dds!$2:$4,3,FALSE()),Extrato!$B:$B,'Cadastro e Histó"&amp;"rico'!$A342)-SUMIFS(Extrato!$H:$H,Extrato!$F:$F,""&lt;=""&amp;HLOOKUP(M$278,dds!$2:$4,3,FALSE()),Extrato!$G:$G,'Cadastro e Histórico'!$A342))*M179)))"),0.0)</f>
        <v>0</v>
      </c>
      <c r="N342" s="448">
        <f>IFERROR(__xludf.DUMMYFUNCTION("ARRAYFORMULA(IF(OR($A342="""",$A342=0),0,IF(TODAY()&gt;EOMONTH(N$278,0),HLOOKUP(""Close"",GOOGLEFINANCE($A342,""price"",EOMONTH(N$278,0)),2,FALSE()),(SUMIFS(Extrato!$C:$C,Extrato!$A:$A,""&lt;=""&amp;HLOOKUP(N$278,dds!$2:$4,3,FALSE()),Extrato!$B:$B,'Cadastro e Histó"&amp;"rico'!$A342)-SUMIFS(Extrato!$H:$H,Extrato!$F:$F,""&lt;=""&amp;HLOOKUP(N$278,dds!$2:$4,3,FALSE()),Extrato!$G:$G,'Cadastro e Histórico'!$A342))*N179)))"),0.0)</f>
        <v>0</v>
      </c>
      <c r="O342" s="448">
        <f>IFERROR(__xludf.DUMMYFUNCTION("ARRAYFORMULA(IF(OR($A342="""",$A342=0),0,IF(TODAY()&gt;EOMONTH(O$278,0),HLOOKUP(""Close"",GOOGLEFINANCE($A342,""price"",EOMONTH(O$278,0)),2,FALSE()),(SUMIFS(Extrato!$C:$C,Extrato!$A:$A,""&lt;=""&amp;HLOOKUP(O$278,dds!$2:$4,3,FALSE()),Extrato!$B:$B,'Cadastro e Histó"&amp;"rico'!$A342)-SUMIFS(Extrato!$H:$H,Extrato!$F:$F,""&lt;=""&amp;HLOOKUP(O$278,dds!$2:$4,3,FALSE()),Extrato!$G:$G,'Cadastro e Histórico'!$A342))*O179)))"),0.0)</f>
        <v>0</v>
      </c>
      <c r="P342" s="448">
        <f>IFERROR(__xludf.DUMMYFUNCTION("ARRAYFORMULA(IF(OR($A342="""",$A342=0),0,IF(TODAY()&gt;EOMONTH(P$278,0),HLOOKUP(""Close"",GOOGLEFINANCE($A342,""price"",EOMONTH(P$278,0)),2,FALSE()),(SUMIFS(Extrato!$C:$C,Extrato!$A:$A,""&lt;=""&amp;HLOOKUP(P$278,dds!$2:$4,3,FALSE()),Extrato!$B:$B,'Cadastro e Histó"&amp;"rico'!$A342)-SUMIFS(Extrato!$H:$H,Extrato!$F:$F,""&lt;=""&amp;HLOOKUP(P$278,dds!$2:$4,3,FALSE()),Extrato!$G:$G,'Cadastro e Histórico'!$A342))*P179)))"),0.0)</f>
        <v>0</v>
      </c>
      <c r="Q342" s="448">
        <f>IFERROR(__xludf.DUMMYFUNCTION("ARRAYFORMULA(IF(OR($A342="""",$A342=0),0,IF(TODAY()&gt;EOMONTH(Q$278,0),HLOOKUP(""Close"",GOOGLEFINANCE($A342,""price"",EOMONTH(Q$278,0)),2,FALSE()),(SUMIFS(Extrato!$C:$C,Extrato!$A:$A,""&lt;=""&amp;HLOOKUP(Q$278,dds!$2:$4,3,FALSE()),Extrato!$B:$B,'Cadastro e Histó"&amp;"rico'!$A342)-SUMIFS(Extrato!$H:$H,Extrato!$F:$F,""&lt;=""&amp;HLOOKUP(Q$278,dds!$2:$4,3,FALSE()),Extrato!$G:$G,'Cadastro e Histórico'!$A342))*Q179)))"),0.0)</f>
        <v>0</v>
      </c>
      <c r="R342" s="448">
        <f>IFERROR(__xludf.DUMMYFUNCTION("ARRAYFORMULA(IF(OR($A342="""",$A342=0),0,IF(TODAY()&gt;EOMONTH(R$278,0),HLOOKUP(""Close"",GOOGLEFINANCE($A342,""price"",EOMONTH(R$278,0)),2,FALSE()),(SUMIFS(Extrato!$C:$C,Extrato!$A:$A,""&lt;=""&amp;HLOOKUP(R$278,dds!$2:$4,3,FALSE()),Extrato!$B:$B,'Cadastro e Histó"&amp;"rico'!$A342)-SUMIFS(Extrato!$H:$H,Extrato!$F:$F,""&lt;=""&amp;HLOOKUP(R$278,dds!$2:$4,3,FALSE()),Extrato!$G:$G,'Cadastro e Histórico'!$A342))*R179)))"),0.0)</f>
        <v>0</v>
      </c>
      <c r="S342" s="448">
        <f>IFERROR(__xludf.DUMMYFUNCTION("ARRAYFORMULA(IF(OR($A342="""",$A342=0),0,IF(TODAY()&gt;EOMONTH(S$278,0),HLOOKUP(""Close"",GOOGLEFINANCE($A342,""price"",EOMONTH(S$278,0)),2,FALSE()),(SUMIFS(Extrato!$C:$C,Extrato!$A:$A,""&lt;=""&amp;HLOOKUP(S$278,dds!$2:$4,3,FALSE()),Extrato!$B:$B,'Cadastro e Histó"&amp;"rico'!$A342)-SUMIFS(Extrato!$H:$H,Extrato!$F:$F,""&lt;=""&amp;HLOOKUP(S$278,dds!$2:$4,3,FALSE()),Extrato!$G:$G,'Cadastro e Histórico'!$A342))*S179)))"),0.0)</f>
        <v>0</v>
      </c>
      <c r="T342" s="448">
        <f>IFERROR(__xludf.DUMMYFUNCTION("ARRAYFORMULA(IF(OR($A342="""",$A342=0),0,IF(TODAY()&gt;EOMONTH(T$278,0),HLOOKUP(""Close"",GOOGLEFINANCE($A342,""price"",EOMONTH(T$278,0)),2,FALSE()),(SUMIFS(Extrato!$C:$C,Extrato!$A:$A,""&lt;=""&amp;HLOOKUP(T$278,dds!$2:$4,3,FALSE()),Extrato!$B:$B,'Cadastro e Histó"&amp;"rico'!$A342)-SUMIFS(Extrato!$H:$H,Extrato!$F:$F,""&lt;=""&amp;HLOOKUP(T$278,dds!$2:$4,3,FALSE()),Extrato!$G:$G,'Cadastro e Histórico'!$A342))*T179)))"),0.0)</f>
        <v>0</v>
      </c>
      <c r="U342" s="448">
        <f>IFERROR(__xludf.DUMMYFUNCTION("ARRAYFORMULA(IF(OR($A342="""",$A342=0),0,IF(TODAY()&gt;EOMONTH(U$278,0),HLOOKUP(""Close"",GOOGLEFINANCE($A342,""price"",EOMONTH(U$278,0)),2,FALSE()),(SUMIFS(Extrato!$C:$C,Extrato!$A:$A,""&lt;=""&amp;HLOOKUP(U$278,dds!$2:$4,3,FALSE()),Extrato!$B:$B,'Cadastro e Histó"&amp;"rico'!$A342)-SUMIFS(Extrato!$H:$H,Extrato!$F:$F,""&lt;=""&amp;HLOOKUP(U$278,dds!$2:$4,3,FALSE()),Extrato!$G:$G,'Cadastro e Histórico'!$A342))*U179)))"),0.0)</f>
        <v>0</v>
      </c>
      <c r="V342" s="448">
        <f>IFERROR(__xludf.DUMMYFUNCTION("ARRAYFORMULA(IF(OR($A342="""",$A342=0),0,IF(TODAY()&gt;EOMONTH(V$278,0),HLOOKUP(""Close"",GOOGLEFINANCE($A342,""price"",EOMONTH(V$278,0)),2,FALSE()),(SUMIFS(Extrato!$C:$C,Extrato!$A:$A,""&lt;=""&amp;HLOOKUP(V$278,dds!$2:$4,3,FALSE()),Extrato!$B:$B,'Cadastro e Histó"&amp;"rico'!$A342)-SUMIFS(Extrato!$H:$H,Extrato!$F:$F,""&lt;=""&amp;HLOOKUP(V$278,dds!$2:$4,3,FALSE()),Extrato!$G:$G,'Cadastro e Histórico'!$A342))*V179)))"),0.0)</f>
        <v>0</v>
      </c>
      <c r="W342" s="448">
        <f>IFERROR(__xludf.DUMMYFUNCTION("ARRAYFORMULA(IF(OR($A342="""",$A342=0),0,IF(TODAY()&gt;EOMONTH(W$278,0),HLOOKUP(""Close"",GOOGLEFINANCE($A342,""price"",EOMONTH(W$278,0)),2,FALSE()),(SUMIFS(Extrato!$C:$C,Extrato!$A:$A,""&lt;=""&amp;HLOOKUP(W$278,dds!$2:$4,3,FALSE()),Extrato!$B:$B,'Cadastro e Histó"&amp;"rico'!$A342)-SUMIFS(Extrato!$H:$H,Extrato!$F:$F,""&lt;=""&amp;HLOOKUP(W$278,dds!$2:$4,3,FALSE()),Extrato!$G:$G,'Cadastro e Histórico'!$A342))*W179)))"),0.0)</f>
        <v>0</v>
      </c>
      <c r="X342" s="448">
        <f>IFERROR(__xludf.DUMMYFUNCTION("ARRAYFORMULA(IF(OR($A342="""",$A342=0),0,IF(TODAY()&gt;EOMONTH(X$278,0),HLOOKUP(""Close"",GOOGLEFINANCE($A342,""price"",EOMONTH(X$278,0)),2,FALSE()),(SUMIFS(Extrato!$C:$C,Extrato!$A:$A,""&lt;=""&amp;HLOOKUP(X$278,dds!$2:$4,3,FALSE()),Extrato!$B:$B,'Cadastro e Histó"&amp;"rico'!$A342)-SUMIFS(Extrato!$H:$H,Extrato!$F:$F,""&lt;=""&amp;HLOOKUP(X$278,dds!$2:$4,3,FALSE()),Extrato!$G:$G,'Cadastro e Histórico'!$A342))*X179)))"),0.0)</f>
        <v>0</v>
      </c>
      <c r="Y342" s="448">
        <f>IFERROR(__xludf.DUMMYFUNCTION("ARRAYFORMULA(IF(OR($A342="""",$A342=0),0,IF(TODAY()&gt;EOMONTH(Y$278,0),HLOOKUP(""Close"",GOOGLEFINANCE($A342,""price"",EOMONTH(Y$278,0)),2,FALSE()),(SUMIFS(Extrato!$C:$C,Extrato!$A:$A,""&lt;=""&amp;HLOOKUP(Y$278,dds!$2:$4,3,FALSE()),Extrato!$B:$B,'Cadastro e Histó"&amp;"rico'!$A342)-SUMIFS(Extrato!$H:$H,Extrato!$F:$F,""&lt;=""&amp;HLOOKUP(Y$278,dds!$2:$4,3,FALSE()),Extrato!$G:$G,'Cadastro e Histórico'!$A342))*Y179)))"),0.0)</f>
        <v>0</v>
      </c>
      <c r="Z342" s="448">
        <f>IFERROR(__xludf.DUMMYFUNCTION("ARRAYFORMULA(IF(OR($A342="""",$A342=0),0,IF(TODAY()&gt;EOMONTH(Z$278,0),HLOOKUP(""Close"",GOOGLEFINANCE($A342,""price"",EOMONTH(Z$278,0)),2,FALSE()),(SUMIFS(Extrato!$C:$C,Extrato!$A:$A,""&lt;=""&amp;HLOOKUP(Z$278,dds!$2:$4,3,FALSE()),Extrato!$B:$B,'Cadastro e Histó"&amp;"rico'!$A342)-SUMIFS(Extrato!$H:$H,Extrato!$F:$F,""&lt;=""&amp;HLOOKUP(Z$278,dds!$2:$4,3,FALSE()),Extrato!$G:$G,'Cadastro e Histórico'!$A342))*Z179)))"),0.0)</f>
        <v>0</v>
      </c>
      <c r="AA342" s="448">
        <f>IFERROR(__xludf.DUMMYFUNCTION("ARRAYFORMULA(IF(OR($A342="""",$A342=0),0,IF(TODAY()&gt;EOMONTH(AA$278,0),HLOOKUP(""Close"",GOOGLEFINANCE($A342,""price"",EOMONTH(AA$278,0)),2,FALSE()),(SUMIFS(Extrato!$C:$C,Extrato!$A:$A,""&lt;=""&amp;HLOOKUP(AA$278,dds!$2:$4,3,FALSE()),Extrato!$B:$B,'Cadastro e Hi"&amp;"stórico'!$A342)-SUMIFS(Extrato!$H:$H,Extrato!$F:$F,""&lt;=""&amp;HLOOKUP(AA$278,dds!$2:$4,3,FALSE()),Extrato!$G:$G,'Cadastro e Histórico'!$A342))*AA179)))"),0.0)</f>
        <v>0</v>
      </c>
      <c r="AB342" s="448">
        <f>IFERROR(__xludf.DUMMYFUNCTION("ARRAYFORMULA(IF(OR($A342="""",$A342=0),0,IF(TODAY()&gt;EOMONTH(AB$278,0),HLOOKUP(""Close"",GOOGLEFINANCE($A342,""price"",EOMONTH(AB$278,0)),2,FALSE()),(SUMIFS(Extrato!$C:$C,Extrato!$A:$A,""&lt;=""&amp;HLOOKUP(AB$278,dds!$2:$4,3,FALSE()),Extrato!$B:$B,'Cadastro e Hi"&amp;"stórico'!$A342)-SUMIFS(Extrato!$H:$H,Extrato!$F:$F,""&lt;=""&amp;HLOOKUP(AB$278,dds!$2:$4,3,FALSE()),Extrato!$G:$G,'Cadastro e Histórico'!$A342))*AB179)))"),0.0)</f>
        <v>0</v>
      </c>
      <c r="AC342" s="448">
        <f>IFERROR(__xludf.DUMMYFUNCTION("ARRAYFORMULA(IF(OR($A342="""",$A342=0),0,IF(TODAY()&gt;EOMONTH(AC$278,0),HLOOKUP(""Close"",GOOGLEFINANCE($A342,""price"",EOMONTH(AC$278,0)),2,FALSE()),(SUMIFS(Extrato!$C:$C,Extrato!$A:$A,""&lt;=""&amp;HLOOKUP(AC$278,dds!$2:$4,3,FALSE()),Extrato!$B:$B,'Cadastro e Hi"&amp;"stórico'!$A342)-SUMIFS(Extrato!$H:$H,Extrato!$F:$F,""&lt;=""&amp;HLOOKUP(AC$278,dds!$2:$4,3,FALSE()),Extrato!$G:$G,'Cadastro e Histórico'!$A342))*AC179)))"),0.0)</f>
        <v>0</v>
      </c>
      <c r="AD342" s="448">
        <f>IFERROR(__xludf.DUMMYFUNCTION("ARRAYFORMULA(IF(OR($A342="""",$A342=0),0,IF(TODAY()&gt;EOMONTH(AD$278,0),HLOOKUP(""Close"",GOOGLEFINANCE($A342,""price"",EOMONTH(AD$278,0)),2,FALSE()),(SUMIFS(Extrato!$C:$C,Extrato!$A:$A,""&lt;=""&amp;HLOOKUP(AD$278,dds!$2:$4,3,FALSE()),Extrato!$B:$B,'Cadastro e Hi"&amp;"stórico'!$A342)-SUMIFS(Extrato!$H:$H,Extrato!$F:$F,""&lt;=""&amp;HLOOKUP(AD$278,dds!$2:$4,3,FALSE()),Extrato!$G:$G,'Cadastro e Histórico'!$A342))*AD179)))"),0.0)</f>
        <v>0</v>
      </c>
      <c r="AE342" s="448">
        <f>IFERROR(__xludf.DUMMYFUNCTION("ARRAYFORMULA(IF(OR($A342="""",$A342=0),0,IF(TODAY()&gt;EOMONTH(AE$278,0),HLOOKUP(""Close"",GOOGLEFINANCE($A342,""price"",EOMONTH(AE$278,0)),2,FALSE()),(SUMIFS(Extrato!$C:$C,Extrato!$A:$A,""&lt;=""&amp;HLOOKUP(AE$278,dds!$2:$4,3,FALSE()),Extrato!$B:$B,'Cadastro e Hi"&amp;"stórico'!$A342)-SUMIFS(Extrato!$H:$H,Extrato!$F:$F,""&lt;=""&amp;HLOOKUP(AE$278,dds!$2:$4,3,FALSE()),Extrato!$G:$G,'Cadastro e Histórico'!$A342))*AE179)))"),0.0)</f>
        <v>0</v>
      </c>
      <c r="AF342" s="448">
        <f>IFERROR(__xludf.DUMMYFUNCTION("ARRAYFORMULA(IF(OR($A342="""",$A342=0),0,IF(TODAY()&gt;EOMONTH(AF$278,0),HLOOKUP(""Close"",GOOGLEFINANCE($A342,""price"",EOMONTH(AF$278,0)),2,FALSE()),(SUMIFS(Extrato!$C:$C,Extrato!$A:$A,""&lt;=""&amp;HLOOKUP(AF$278,dds!$2:$4,3,FALSE()),Extrato!$B:$B,'Cadastro e Hi"&amp;"stórico'!$A342)-SUMIFS(Extrato!$H:$H,Extrato!$F:$F,""&lt;=""&amp;HLOOKUP(AF$278,dds!$2:$4,3,FALSE()),Extrato!$G:$G,'Cadastro e Histórico'!$A342))*AF179)))"),0.0)</f>
        <v>0</v>
      </c>
      <c r="AG342" s="448">
        <f>IFERROR(__xludf.DUMMYFUNCTION("ARRAYFORMULA(IF(OR($A342="""",$A342=0),0,IF(TODAY()&gt;EOMONTH(AG$278,0),HLOOKUP(""Close"",GOOGLEFINANCE($A342,""price"",EOMONTH(AG$278,0)),2,FALSE()),(SUMIFS(Extrato!$C:$C,Extrato!$A:$A,""&lt;=""&amp;HLOOKUP(AG$278,dds!$2:$4,3,FALSE()),Extrato!$B:$B,'Cadastro e Hi"&amp;"stórico'!$A342)-SUMIFS(Extrato!$H:$H,Extrato!$F:$F,""&lt;=""&amp;HLOOKUP(AG$278,dds!$2:$4,3,FALSE()),Extrato!$G:$G,'Cadastro e Histórico'!$A342))*AG179)))"),0.0)</f>
        <v>0</v>
      </c>
      <c r="AH342" s="448">
        <f>IFERROR(__xludf.DUMMYFUNCTION("ARRAYFORMULA(IF(OR($A342="""",$A342=0),0,IF(TODAY()&gt;EOMONTH(AH$278,0),HLOOKUP(""Close"",GOOGLEFINANCE($A342,""price"",EOMONTH(AH$278,0)),2,FALSE()),(SUMIFS(Extrato!$C:$C,Extrato!$A:$A,""&lt;=""&amp;HLOOKUP(AH$278,dds!$2:$4,3,FALSE()),Extrato!$B:$B,'Cadastro e Hi"&amp;"stórico'!$A342)-SUMIFS(Extrato!$H:$H,Extrato!$F:$F,""&lt;=""&amp;HLOOKUP(AH$278,dds!$2:$4,3,FALSE()),Extrato!$G:$G,'Cadastro e Histórico'!$A342))*AH179)))"),0.0)</f>
        <v>0</v>
      </c>
      <c r="AI342" s="448">
        <f>IFERROR(__xludf.DUMMYFUNCTION("ARRAYFORMULA(IF(OR($A342="""",$A342=0),0,IF(TODAY()&gt;EOMONTH(AI$278,0),HLOOKUP(""Close"",GOOGLEFINANCE($A342,""price"",EOMONTH(AI$278,0)),2,FALSE()),(SUMIFS(Extrato!$C:$C,Extrato!$A:$A,""&lt;=""&amp;HLOOKUP(AI$278,dds!$2:$4,3,FALSE()),Extrato!$B:$B,'Cadastro e Hi"&amp;"stórico'!$A342)-SUMIFS(Extrato!$H:$H,Extrato!$F:$F,""&lt;=""&amp;HLOOKUP(AI$278,dds!$2:$4,3,FALSE()),Extrato!$G:$G,'Cadastro e Histórico'!$A342))*AI179)))"),0.0)</f>
        <v>0</v>
      </c>
      <c r="AJ342" s="448">
        <f>IFERROR(__xludf.DUMMYFUNCTION("ARRAYFORMULA(IF(OR($A342="""",$A342=0),0,IF(TODAY()&gt;EOMONTH(AJ$278,0),HLOOKUP(""Close"",GOOGLEFINANCE($A342,""price"",EOMONTH(AJ$278,0)),2,FALSE()),(SUMIFS(Extrato!$C:$C,Extrato!$A:$A,""&lt;=""&amp;HLOOKUP(AJ$278,dds!$2:$4,3,FALSE()),Extrato!$B:$B,'Cadastro e Hi"&amp;"stórico'!$A342)-SUMIFS(Extrato!$H:$H,Extrato!$F:$F,""&lt;=""&amp;HLOOKUP(AJ$278,dds!$2:$4,3,FALSE()),Extrato!$G:$G,'Cadastro e Histórico'!$A342))*AJ179)))"),0.0)</f>
        <v>0</v>
      </c>
      <c r="AK342" s="448">
        <f>IFERROR(__xludf.DUMMYFUNCTION("ARRAYFORMULA(IF(OR($A342="""",$A342=0),0,IF(TODAY()&gt;EOMONTH(AK$278,0),HLOOKUP(""Close"",GOOGLEFINANCE($A342,""price"",EOMONTH(AK$278,0)),2,FALSE()),(SUMIFS(Extrato!$C:$C,Extrato!$A:$A,""&lt;=""&amp;HLOOKUP(AK$278,dds!$2:$4,3,FALSE()),Extrato!$B:$B,'Cadastro e Hi"&amp;"stórico'!$A342)-SUMIFS(Extrato!$H:$H,Extrato!$F:$F,""&lt;=""&amp;HLOOKUP(AK$278,dds!$2:$4,3,FALSE()),Extrato!$G:$G,'Cadastro e Histórico'!$A342))*AK179)))"),0.0)</f>
        <v>0</v>
      </c>
      <c r="AL342" s="448">
        <f>IFERROR(__xludf.DUMMYFUNCTION("ARRAYFORMULA(IF(OR($A342="""",$A342=0),0,IF(TODAY()&gt;EOMONTH(AL$278,0),HLOOKUP(""Close"",GOOGLEFINANCE($A342,""price"",EOMONTH(AL$278,0)),2,FALSE()),(SUMIFS(Extrato!$C:$C,Extrato!$A:$A,""&lt;=""&amp;HLOOKUP(AL$278,dds!$2:$4,3,FALSE()),Extrato!$B:$B,'Cadastro e Hi"&amp;"stórico'!$A342)-SUMIFS(Extrato!$H:$H,Extrato!$F:$F,""&lt;=""&amp;HLOOKUP(AL$278,dds!$2:$4,3,FALSE()),Extrato!$G:$G,'Cadastro e Histórico'!$A342))*AL179)))"),0.0)</f>
        <v>0</v>
      </c>
      <c r="AM342" s="448">
        <f>IFERROR(__xludf.DUMMYFUNCTION("ARRAYFORMULA(IF(OR($A342="""",$A342=0),0,IF(TODAY()&gt;EOMONTH(AM$278,0),HLOOKUP(""Close"",GOOGLEFINANCE($A342,""price"",EOMONTH(AM$278,0)),2,FALSE()),(SUMIFS(Extrato!$C:$C,Extrato!$A:$A,""&lt;=""&amp;HLOOKUP(AM$278,dds!$2:$4,3,FALSE()),Extrato!$B:$B,'Cadastro e Hi"&amp;"stórico'!$A342)-SUMIFS(Extrato!$H:$H,Extrato!$F:$F,""&lt;=""&amp;HLOOKUP(AM$278,dds!$2:$4,3,FALSE()),Extrato!$G:$G,'Cadastro e Histórico'!$A342))*AM179)))"),0.0)</f>
        <v>0</v>
      </c>
      <c r="AN342" s="448">
        <f>IFERROR(__xludf.DUMMYFUNCTION("ARRAYFORMULA(IF(OR($A342="""",$A342=0),0,IF(TODAY()&gt;EOMONTH(AN$278,0),HLOOKUP(""Close"",GOOGLEFINANCE($A342,""price"",EOMONTH(AN$278,0)),2,FALSE()),(SUMIFS(Extrato!$C:$C,Extrato!$A:$A,""&lt;=""&amp;HLOOKUP(AN$278,dds!$2:$4,3,FALSE()),Extrato!$B:$B,'Cadastro e Hi"&amp;"stórico'!$A342)-SUMIFS(Extrato!$H:$H,Extrato!$F:$F,""&lt;=""&amp;HLOOKUP(AN$278,dds!$2:$4,3,FALSE()),Extrato!$G:$G,'Cadastro e Histórico'!$A342))*AN179)))"),0.0)</f>
        <v>0</v>
      </c>
      <c r="AO342" s="448">
        <f>IFERROR(__xludf.DUMMYFUNCTION("ARRAYFORMULA(IF(OR($A342="""",$A342=0),0,IF(TODAY()&gt;EOMONTH(AO$278,0),HLOOKUP(""Close"",GOOGLEFINANCE($A342,""price"",EOMONTH(AO$278,0)),2,FALSE()),(SUMIFS(Extrato!$C:$C,Extrato!$A:$A,""&lt;=""&amp;HLOOKUP(AO$278,dds!$2:$4,3,FALSE()),Extrato!$B:$B,'Cadastro e Hi"&amp;"stórico'!$A342)-SUMIFS(Extrato!$H:$H,Extrato!$F:$F,""&lt;=""&amp;HLOOKUP(AO$278,dds!$2:$4,3,FALSE()),Extrato!$G:$G,'Cadastro e Histórico'!$A342))*AO179)))"),0.0)</f>
        <v>0</v>
      </c>
      <c r="AP342" s="448">
        <f>IFERROR(__xludf.DUMMYFUNCTION("ARRAYFORMULA(IF(OR($A342="""",$A342=0),0,IF(TODAY()&gt;EOMONTH(AP$278,0),HLOOKUP(""Close"",GOOGLEFINANCE($A342,""price"",EOMONTH(AP$278,0)),2,FALSE()),(SUMIFS(Extrato!$C:$C,Extrato!$A:$A,""&lt;=""&amp;HLOOKUP(AP$278,dds!$2:$4,3,FALSE()),Extrato!$B:$B,'Cadastro e Hi"&amp;"stórico'!$A342)-SUMIFS(Extrato!$H:$H,Extrato!$F:$F,""&lt;=""&amp;HLOOKUP(AP$278,dds!$2:$4,3,FALSE()),Extrato!$G:$G,'Cadastro e Histórico'!$A342))*AP179)))"),0.0)</f>
        <v>0</v>
      </c>
      <c r="AQ342" s="448">
        <f>IFERROR(__xludf.DUMMYFUNCTION("ARRAYFORMULA(IF(OR($A342="""",$A342=0),0,IF(TODAY()&gt;EOMONTH(AQ$278,0),HLOOKUP(""Close"",GOOGLEFINANCE($A342,""price"",EOMONTH(AQ$278,0)),2,FALSE()),(SUMIFS(Extrato!$C:$C,Extrato!$A:$A,""&lt;=""&amp;HLOOKUP(AQ$278,dds!$2:$4,3,FALSE()),Extrato!$B:$B,'Cadastro e Hi"&amp;"stórico'!$A342)-SUMIFS(Extrato!$H:$H,Extrato!$F:$F,""&lt;=""&amp;HLOOKUP(AQ$278,dds!$2:$4,3,FALSE()),Extrato!$G:$G,'Cadastro e Histórico'!$A342))*AQ179)))"),0.0)</f>
        <v>0</v>
      </c>
      <c r="AR342" s="448">
        <f>IFERROR(__xludf.DUMMYFUNCTION("ARRAYFORMULA(IF(OR($A342="""",$A342=0),0,IF(TODAY()&gt;EOMONTH(AR$278,0),HLOOKUP(""Close"",GOOGLEFINANCE($A342,""price"",EOMONTH(AR$278,0)),2,FALSE()),(SUMIFS(Extrato!$C:$C,Extrato!$A:$A,""&lt;=""&amp;HLOOKUP(AR$278,dds!$2:$4,3,FALSE()),Extrato!$B:$B,'Cadastro e Hi"&amp;"stórico'!$A342)-SUMIFS(Extrato!$H:$H,Extrato!$F:$F,""&lt;=""&amp;HLOOKUP(AR$278,dds!$2:$4,3,FALSE()),Extrato!$G:$G,'Cadastro e Histórico'!$A342))*AR179)))"),0.0)</f>
        <v>0</v>
      </c>
      <c r="AS342" s="448">
        <f>IFERROR(__xludf.DUMMYFUNCTION("ARRAYFORMULA(IF(OR($A342="""",$A342=0),0,IF(TODAY()&gt;EOMONTH(AS$278,0),HLOOKUP(""Close"",GOOGLEFINANCE($A342,""price"",EOMONTH(AS$278,0)),2,FALSE()),(SUMIFS(Extrato!$C:$C,Extrato!$A:$A,""&lt;=""&amp;HLOOKUP(AS$278,dds!$2:$4,3,FALSE()),Extrato!$B:$B,'Cadastro e Hi"&amp;"stórico'!$A342)-SUMIFS(Extrato!$H:$H,Extrato!$F:$F,""&lt;=""&amp;HLOOKUP(AS$278,dds!$2:$4,3,FALSE()),Extrato!$G:$G,'Cadastro e Histórico'!$A342))*AS179)))"),0.0)</f>
        <v>0</v>
      </c>
      <c r="AT342" s="448">
        <f>IFERROR(__xludf.DUMMYFUNCTION("ARRAYFORMULA(IF(OR($A342="""",$A342=0),0,IF(TODAY()&gt;EOMONTH(AT$278,0),HLOOKUP(""Close"",GOOGLEFINANCE($A342,""price"",EOMONTH(AT$278,0)),2,FALSE()),(SUMIFS(Extrato!$C:$C,Extrato!$A:$A,""&lt;=""&amp;HLOOKUP(AT$278,dds!$2:$4,3,FALSE()),Extrato!$B:$B,'Cadastro e Hi"&amp;"stórico'!$A342)-SUMIFS(Extrato!$H:$H,Extrato!$F:$F,""&lt;=""&amp;HLOOKUP(AT$278,dds!$2:$4,3,FALSE()),Extrato!$G:$G,'Cadastro e Histórico'!$A342))*AT179)))"),0.0)</f>
        <v>0</v>
      </c>
      <c r="AU342" s="448">
        <f>IFERROR(__xludf.DUMMYFUNCTION("ARRAYFORMULA(IF(OR($A342="""",$A342=0),0,IF(TODAY()&gt;EOMONTH(AU$278,0),HLOOKUP(""Close"",GOOGLEFINANCE($A342,""price"",EOMONTH(AU$278,0)),2,FALSE()),(SUMIFS(Extrato!$C:$C,Extrato!$A:$A,""&lt;=""&amp;HLOOKUP(AU$278,dds!$2:$4,3,FALSE()),Extrato!$B:$B,'Cadastro e Hi"&amp;"stórico'!$A342)-SUMIFS(Extrato!$H:$H,Extrato!$F:$F,""&lt;=""&amp;HLOOKUP(AU$278,dds!$2:$4,3,FALSE()),Extrato!$G:$G,'Cadastro e Histórico'!$A342))*AU179)))"),0.0)</f>
        <v>0</v>
      </c>
      <c r="AV342" s="448">
        <f>IFERROR(__xludf.DUMMYFUNCTION("ARRAYFORMULA(IF(OR($A342="""",$A342=0),0,IF(TODAY()&gt;EOMONTH(AV$278,0),HLOOKUP(""Close"",GOOGLEFINANCE($A342,""price"",EOMONTH(AV$278,0)),2,FALSE()),(SUMIFS(Extrato!$C:$C,Extrato!$A:$A,""&lt;=""&amp;HLOOKUP(AV$278,dds!$2:$4,3,FALSE()),Extrato!$B:$B,'Cadastro e Hi"&amp;"stórico'!$A342)-SUMIFS(Extrato!$H:$H,Extrato!$F:$F,""&lt;=""&amp;HLOOKUP(AV$278,dds!$2:$4,3,FALSE()),Extrato!$G:$G,'Cadastro e Histórico'!$A342))*AV179)))"),0.0)</f>
        <v>0</v>
      </c>
      <c r="AW342" s="448">
        <f>IFERROR(__xludf.DUMMYFUNCTION("ARRAYFORMULA(IF(OR($A342="""",$A342=0),0,IF(TODAY()&gt;EOMONTH(AW$278,0),HLOOKUP(""Close"",GOOGLEFINANCE($A342,""price"",EOMONTH(AW$278,0)),2,FALSE()),(SUMIFS(Extrato!$C:$C,Extrato!$A:$A,""&lt;=""&amp;HLOOKUP(AW$278,dds!$2:$4,3,FALSE()),Extrato!$B:$B,'Cadastro e Hi"&amp;"stórico'!$A342)-SUMIFS(Extrato!$H:$H,Extrato!$F:$F,""&lt;=""&amp;HLOOKUP(AW$278,dds!$2:$4,3,FALSE()),Extrato!$G:$G,'Cadastro e Histórico'!$A342))*AW179)))"),0.0)</f>
        <v>0</v>
      </c>
      <c r="AX342" s="448">
        <f>IFERROR(__xludf.DUMMYFUNCTION("ARRAYFORMULA(IF(OR($A342="""",$A342=0),0,IF(TODAY()&gt;EOMONTH(AX$278,0),HLOOKUP(""Close"",GOOGLEFINANCE($A342,""price"",EOMONTH(AX$278,0)),2,FALSE()),(SUMIFS(Extrato!$C:$C,Extrato!$A:$A,""&lt;=""&amp;HLOOKUP(AX$278,dds!$2:$4,3,FALSE()),Extrato!$B:$B,'Cadastro e Hi"&amp;"stórico'!$A342)-SUMIFS(Extrato!$H:$H,Extrato!$F:$F,""&lt;=""&amp;HLOOKUP(AX$278,dds!$2:$4,3,FALSE()),Extrato!$G:$G,'Cadastro e Histórico'!$A342))*AX179)))"),0.0)</f>
        <v>0</v>
      </c>
      <c r="AY342" s="448">
        <f>IFERROR(__xludf.DUMMYFUNCTION("ARRAYFORMULA(IF(OR($A342="""",$A342=0),0,IF(TODAY()&gt;EOMONTH(AY$278,0),HLOOKUP(""Close"",GOOGLEFINANCE($A342,""price"",EOMONTH(AY$278,0)),2,FALSE()),(SUMIFS(Extrato!$C:$C,Extrato!$A:$A,""&lt;=""&amp;HLOOKUP(AY$278,dds!$2:$4,3,FALSE()),Extrato!$B:$B,'Cadastro e Hi"&amp;"stórico'!$A342)-SUMIFS(Extrato!$H:$H,Extrato!$F:$F,""&lt;=""&amp;HLOOKUP(AY$278,dds!$2:$4,3,FALSE()),Extrato!$G:$G,'Cadastro e Histórico'!$A342))*AY179)))"),0.0)</f>
        <v>0</v>
      </c>
      <c r="AZ342" s="448">
        <f>IFERROR(__xludf.DUMMYFUNCTION("ARRAYFORMULA(IF(OR($A342="""",$A342=0),0,IF(TODAY()&gt;EOMONTH(AZ$278,0),HLOOKUP(""Close"",GOOGLEFINANCE($A342,""price"",EOMONTH(AZ$278,0)),2,FALSE()),(SUMIFS(Extrato!$C:$C,Extrato!$A:$A,""&lt;=""&amp;HLOOKUP(AZ$278,dds!$2:$4,3,FALSE()),Extrato!$B:$B,'Cadastro e Hi"&amp;"stórico'!$A342)-SUMIFS(Extrato!$H:$H,Extrato!$F:$F,""&lt;=""&amp;HLOOKUP(AZ$278,dds!$2:$4,3,FALSE()),Extrato!$G:$G,'Cadastro e Histórico'!$A342))*AZ179)))"),0.0)</f>
        <v>0</v>
      </c>
      <c r="BA342" s="448">
        <f>IFERROR(__xludf.DUMMYFUNCTION("ARRAYFORMULA(IF(OR($A342="""",$A342=0),0,IF(TODAY()&gt;EOMONTH(BA$278,0),HLOOKUP(""Close"",GOOGLEFINANCE($A342,""price"",EOMONTH(BA$278,0)),2,FALSE()),(SUMIFS(Extrato!$C:$C,Extrato!$A:$A,""&lt;=""&amp;HLOOKUP(BA$278,dds!$2:$4,3,FALSE()),Extrato!$B:$B,'Cadastro e Hi"&amp;"stórico'!$A342)-SUMIFS(Extrato!$H:$H,Extrato!$F:$F,""&lt;=""&amp;HLOOKUP(BA$278,dds!$2:$4,3,FALSE()),Extrato!$G:$G,'Cadastro e Histórico'!$A342))*BA179)))"),0.0)</f>
        <v>0</v>
      </c>
      <c r="BB342" s="448">
        <f>IFERROR(__xludf.DUMMYFUNCTION("ARRAYFORMULA(IF(OR($A342="""",$A342=0),0,IF(TODAY()&gt;EOMONTH(BB$278,0),HLOOKUP(""Close"",GOOGLEFINANCE($A342,""price"",EOMONTH(BB$278,0)),2,FALSE()),(SUMIFS(Extrato!$C:$C,Extrato!$A:$A,""&lt;=""&amp;HLOOKUP(BB$278,dds!$2:$4,3,FALSE()),Extrato!$B:$B,'Cadastro e Hi"&amp;"stórico'!$A342)-SUMIFS(Extrato!$H:$H,Extrato!$F:$F,""&lt;=""&amp;HLOOKUP(BB$278,dds!$2:$4,3,FALSE()),Extrato!$G:$G,'Cadastro e Histórico'!$A342))*BB179)))"),0.0)</f>
        <v>0</v>
      </c>
      <c r="BC342" s="448">
        <f>IFERROR(__xludf.DUMMYFUNCTION("ARRAYFORMULA(IF(OR($A342="""",$A342=0),0,IF(TODAY()&gt;EOMONTH(BC$278,0),HLOOKUP(""Close"",GOOGLEFINANCE($A342,""price"",EOMONTH(BC$278,0)),2,FALSE()),(SUMIFS(Extrato!$C:$C,Extrato!$A:$A,""&lt;=""&amp;HLOOKUP(BC$278,dds!$2:$4,3,FALSE()),Extrato!$B:$B,'Cadastro e Hi"&amp;"stórico'!$A342)-SUMIFS(Extrato!$H:$H,Extrato!$F:$F,""&lt;=""&amp;HLOOKUP(BC$278,dds!$2:$4,3,FALSE()),Extrato!$G:$G,'Cadastro e Histórico'!$A342))*BC179)))"),0.0)</f>
        <v>0</v>
      </c>
      <c r="BD342" s="448">
        <f>IFERROR(__xludf.DUMMYFUNCTION("ARRAYFORMULA(IF(OR($A342="""",$A342=0),0,IF(TODAY()&gt;EOMONTH(BD$278,0),HLOOKUP(""Close"",GOOGLEFINANCE($A342,""price"",EOMONTH(BD$278,0)),2,FALSE()),(SUMIFS(Extrato!$C:$C,Extrato!$A:$A,""&lt;=""&amp;HLOOKUP(BD$278,dds!$2:$4,3,FALSE()),Extrato!$B:$B,'Cadastro e Hi"&amp;"stórico'!$A342)-SUMIFS(Extrato!$H:$H,Extrato!$F:$F,""&lt;=""&amp;HLOOKUP(BD$278,dds!$2:$4,3,FALSE()),Extrato!$G:$G,'Cadastro e Histórico'!$A342))*BD179)))"),0.0)</f>
        <v>0</v>
      </c>
      <c r="BE342" s="448">
        <f>IFERROR(__xludf.DUMMYFUNCTION("ARRAYFORMULA(IF(OR($A342="""",$A342=0),0,IF(TODAY()&gt;EOMONTH(BE$278,0),HLOOKUP(""Close"",GOOGLEFINANCE($A342,""price"",EOMONTH(BE$278,0)),2,FALSE()),(SUMIFS(Extrato!$C:$C,Extrato!$A:$A,""&lt;=""&amp;HLOOKUP(BE$278,dds!$2:$4,3,FALSE()),Extrato!$B:$B,'Cadastro e Hi"&amp;"stórico'!$A342)-SUMIFS(Extrato!$H:$H,Extrato!$F:$F,""&lt;=""&amp;HLOOKUP(BE$278,dds!$2:$4,3,FALSE()),Extrato!$G:$G,'Cadastro e Histórico'!$A342))*BE179)))"),0.0)</f>
        <v>0</v>
      </c>
      <c r="BF342" s="448">
        <f>IFERROR(__xludf.DUMMYFUNCTION("ARRAYFORMULA(IF(OR($A342="""",$A342=0),0,IF(TODAY()&gt;EOMONTH(BF$278,0),HLOOKUP(""Close"",GOOGLEFINANCE($A342,""price"",EOMONTH(BF$278,0)),2,FALSE()),(SUMIFS(Extrato!$C:$C,Extrato!$A:$A,""&lt;=""&amp;HLOOKUP(BF$278,dds!$2:$4,3,FALSE()),Extrato!$B:$B,'Cadastro e Hi"&amp;"stórico'!$A342)-SUMIFS(Extrato!$H:$H,Extrato!$F:$F,""&lt;=""&amp;HLOOKUP(BF$278,dds!$2:$4,3,FALSE()),Extrato!$G:$G,'Cadastro e Histórico'!$A342))*BF179)))"),0.0)</f>
        <v>0</v>
      </c>
      <c r="BG342" s="448">
        <f>IFERROR(__xludf.DUMMYFUNCTION("ARRAYFORMULA(IF(OR($A342="""",$A342=0),0,IF(TODAY()&gt;EOMONTH(BG$278,0),HLOOKUP(""Close"",GOOGLEFINANCE($A342,""price"",EOMONTH(BG$278,0)),2,FALSE()),(SUMIFS(Extrato!$C:$C,Extrato!$A:$A,""&lt;=""&amp;HLOOKUP(BG$278,dds!$2:$4,3,FALSE()),Extrato!$B:$B,'Cadastro e Hi"&amp;"stórico'!$A342)-SUMIFS(Extrato!$H:$H,Extrato!$F:$F,""&lt;=""&amp;HLOOKUP(BG$278,dds!$2:$4,3,FALSE()),Extrato!$G:$G,'Cadastro e Histórico'!$A342))*BG179)))"),0.0)</f>
        <v>0</v>
      </c>
      <c r="BH342" s="448">
        <f>IFERROR(__xludf.DUMMYFUNCTION("ARRAYFORMULA(IF(OR($A342="""",$A342=0),0,IF(TODAY()&gt;EOMONTH(BH$278,0),HLOOKUP(""Close"",GOOGLEFINANCE($A342,""price"",EOMONTH(BH$278,0)),2,FALSE()),(SUMIFS(Extrato!$C:$C,Extrato!$A:$A,""&lt;=""&amp;HLOOKUP(BH$278,dds!$2:$4,3,FALSE()),Extrato!$B:$B,'Cadastro e Hi"&amp;"stórico'!$A342)-SUMIFS(Extrato!$H:$H,Extrato!$F:$F,""&lt;=""&amp;HLOOKUP(BH$278,dds!$2:$4,3,FALSE()),Extrato!$G:$G,'Cadastro e Histórico'!$A342))*BH179)))"),0.0)</f>
        <v>0</v>
      </c>
      <c r="BI342" s="448">
        <f>IFERROR(__xludf.DUMMYFUNCTION("ARRAYFORMULA(IF(OR($A342="""",$A342=0),0,IF(TODAY()&gt;EOMONTH(BI$278,0),HLOOKUP(""Close"",GOOGLEFINANCE($A342,""price"",EOMONTH(BI$278,0)),2,FALSE()),(SUMIFS(Extrato!$C:$C,Extrato!$A:$A,""&lt;=""&amp;HLOOKUP(BI$278,dds!$2:$4,3,FALSE()),Extrato!$B:$B,'Cadastro e Hi"&amp;"stórico'!$A342)-SUMIFS(Extrato!$H:$H,Extrato!$F:$F,""&lt;=""&amp;HLOOKUP(BI$278,dds!$2:$4,3,FALSE()),Extrato!$G:$G,'Cadastro e Histórico'!$A342))*BI179)))"),0.0)</f>
        <v>0</v>
      </c>
      <c r="BJ342" s="448">
        <f>IFERROR(__xludf.DUMMYFUNCTION("ARRAYFORMULA(IF(OR($A342="""",$A342=0),0,IF(TODAY()&gt;EOMONTH(BJ$278,0),HLOOKUP(""Close"",GOOGLEFINANCE($A342,""price"",EOMONTH(BJ$278,0)),2,FALSE()),(SUMIFS(Extrato!$C:$C,Extrato!$A:$A,""&lt;=""&amp;HLOOKUP(BJ$278,dds!$2:$4,3,FALSE()),Extrato!$B:$B,'Cadastro e Hi"&amp;"stórico'!$A342)-SUMIFS(Extrato!$H:$H,Extrato!$F:$F,""&lt;=""&amp;HLOOKUP(BJ$278,dds!$2:$4,3,FALSE()),Extrato!$G:$G,'Cadastro e Histórico'!$A342))*BJ179)))"),0.0)</f>
        <v>0</v>
      </c>
      <c r="BK342" s="448">
        <f>IFERROR(__xludf.DUMMYFUNCTION("ARRAYFORMULA(IF(OR($A342="""",$A342=0),0,IF(TODAY()&gt;EOMONTH(BK$278,0),HLOOKUP(""Close"",GOOGLEFINANCE($A342,""price"",EOMONTH(BK$278,0)),2,FALSE()),(SUMIFS(Extrato!$C:$C,Extrato!$A:$A,""&lt;=""&amp;HLOOKUP(BK$278,dds!$2:$4,3,FALSE()),Extrato!$B:$B,'Cadastro e Hi"&amp;"stórico'!$A342)-SUMIFS(Extrato!$H:$H,Extrato!$F:$F,""&lt;=""&amp;HLOOKUP(BK$278,dds!$2:$4,3,FALSE()),Extrato!$G:$G,'Cadastro e Histórico'!$A342))*BK179)))"),0.0)</f>
        <v>0</v>
      </c>
      <c r="BL342" s="448">
        <f>IFERROR(__xludf.DUMMYFUNCTION("ARRAYFORMULA(IF(OR($A342="""",$A342=0),0,IF(TODAY()&gt;EOMONTH(BL$278,0),HLOOKUP(""Close"",GOOGLEFINANCE($A342,""price"",EOMONTH(BL$278,0)),2,FALSE()),(SUMIFS(Extrato!$C:$C,Extrato!$A:$A,""&lt;=""&amp;HLOOKUP(BL$278,dds!$2:$4,3,FALSE()),Extrato!$B:$B,'Cadastro e Hi"&amp;"stórico'!$A342)-SUMIFS(Extrato!$H:$H,Extrato!$F:$F,""&lt;=""&amp;HLOOKUP(BL$278,dds!$2:$4,3,FALSE()),Extrato!$G:$G,'Cadastro e Histórico'!$A342))*BL179)))"),0.0)</f>
        <v>0</v>
      </c>
    </row>
    <row r="343" ht="14.25" customHeight="1">
      <c r="A343" s="450"/>
      <c r="B343" s="450"/>
      <c r="C343" s="440" t="str">
        <f t="shared" si="5"/>
        <v/>
      </c>
      <c r="D343" s="450"/>
      <c r="E343" s="448">
        <f>IFERROR(__xludf.DUMMYFUNCTION("ARRAYFORMULA(IF(OR($A343="""",$A343=0),0,IF(TODAY()&gt;EOMONTH(E$278,0),HLOOKUP(""Close"",GOOGLEFINANCE($A343,""price"",EOMONTH(E$278,0)),2,FALSE()),(SUMIFS(Extrato!$C:$C,Extrato!$A:$A,""&lt;=""&amp;HLOOKUP(E$278,dds!$2:$4,3,FALSE()),Extrato!$B:$B,'Cadastro e Histó"&amp;"rico'!$A343)-SUMIFS(Extrato!$H:$H,Extrato!$F:$F,""&lt;=""&amp;HLOOKUP(E$278,dds!$2:$4,3,FALSE()),Extrato!$G:$G,'Cadastro e Histórico'!$A343))*E180)))"),0.0)</f>
        <v>0</v>
      </c>
      <c r="F343" s="448">
        <f>IFERROR(__xludf.DUMMYFUNCTION("ARRAYFORMULA(IF(OR($A343="""",$A343=0),0,IF(TODAY()&gt;EOMONTH(F$278,0),HLOOKUP(""Close"",GOOGLEFINANCE($A343,""price"",EOMONTH(F$278,0)),2,FALSE()),(SUMIFS(Extrato!$C:$C,Extrato!$A:$A,""&lt;=""&amp;HLOOKUP(F$278,dds!$2:$4,3,FALSE()),Extrato!$B:$B,'Cadastro e Histó"&amp;"rico'!$A343)-SUMIFS(Extrato!$H:$H,Extrato!$F:$F,""&lt;=""&amp;HLOOKUP(F$278,dds!$2:$4,3,FALSE()),Extrato!$G:$G,'Cadastro e Histórico'!$A343))*F180)))"),0.0)</f>
        <v>0</v>
      </c>
      <c r="G343" s="448">
        <f>IFERROR(__xludf.DUMMYFUNCTION("ARRAYFORMULA(IF(OR($A343="""",$A343=0),0,IF(TODAY()&gt;EOMONTH(G$278,0),HLOOKUP(""Close"",GOOGLEFINANCE($A343,""price"",EOMONTH(G$278,0)),2,FALSE()),(SUMIFS(Extrato!$C:$C,Extrato!$A:$A,""&lt;=""&amp;HLOOKUP(G$278,dds!$2:$4,3,FALSE()),Extrato!$B:$B,'Cadastro e Histó"&amp;"rico'!$A343)-SUMIFS(Extrato!$H:$H,Extrato!$F:$F,""&lt;=""&amp;HLOOKUP(G$278,dds!$2:$4,3,FALSE()),Extrato!$G:$G,'Cadastro e Histórico'!$A343))*G180)))"),0.0)</f>
        <v>0</v>
      </c>
      <c r="H343" s="448">
        <f>IFERROR(__xludf.DUMMYFUNCTION("ARRAYFORMULA(IF(OR($A343="""",$A343=0),0,IF(TODAY()&gt;EOMONTH(H$278,0),HLOOKUP(""Close"",GOOGLEFINANCE($A343,""price"",EOMONTH(H$278,0)),2,FALSE()),(SUMIFS(Extrato!$C:$C,Extrato!$A:$A,""&lt;=""&amp;HLOOKUP(H$278,dds!$2:$4,3,FALSE()),Extrato!$B:$B,'Cadastro e Histó"&amp;"rico'!$A343)-SUMIFS(Extrato!$H:$H,Extrato!$F:$F,""&lt;=""&amp;HLOOKUP(H$278,dds!$2:$4,3,FALSE()),Extrato!$G:$G,'Cadastro e Histórico'!$A343))*H180)))"),0.0)</f>
        <v>0</v>
      </c>
      <c r="I343" s="448">
        <f>IFERROR(__xludf.DUMMYFUNCTION("ARRAYFORMULA(IF(OR($A343="""",$A343=0),0,IF(TODAY()&gt;EOMONTH(I$278,0),HLOOKUP(""Close"",GOOGLEFINANCE($A343,""price"",EOMONTH(I$278,0)),2,FALSE()),(SUMIFS(Extrato!$C:$C,Extrato!$A:$A,""&lt;=""&amp;HLOOKUP(I$278,dds!$2:$4,3,FALSE()),Extrato!$B:$B,'Cadastro e Histó"&amp;"rico'!$A343)-SUMIFS(Extrato!$H:$H,Extrato!$F:$F,""&lt;=""&amp;HLOOKUP(I$278,dds!$2:$4,3,FALSE()),Extrato!$G:$G,'Cadastro e Histórico'!$A343))*I180)))"),0.0)</f>
        <v>0</v>
      </c>
      <c r="J343" s="448">
        <f>IFERROR(__xludf.DUMMYFUNCTION("ARRAYFORMULA(IF(OR($A343="""",$A343=0),0,IF(TODAY()&gt;EOMONTH(J$278,0),HLOOKUP(""Close"",GOOGLEFINANCE($A343,""price"",EOMONTH(J$278,0)),2,FALSE()),(SUMIFS(Extrato!$C:$C,Extrato!$A:$A,""&lt;=""&amp;HLOOKUP(J$278,dds!$2:$4,3,FALSE()),Extrato!$B:$B,'Cadastro e Histó"&amp;"rico'!$A343)-SUMIFS(Extrato!$H:$H,Extrato!$F:$F,""&lt;=""&amp;HLOOKUP(J$278,dds!$2:$4,3,FALSE()),Extrato!$G:$G,'Cadastro e Histórico'!$A343))*J180)))"),0.0)</f>
        <v>0</v>
      </c>
      <c r="K343" s="448">
        <f>IFERROR(__xludf.DUMMYFUNCTION("ARRAYFORMULA(IF(OR($A343="""",$A343=0),0,IF(TODAY()&gt;EOMONTH(K$278,0),HLOOKUP(""Close"",GOOGLEFINANCE($A343,""price"",EOMONTH(K$278,0)),2,FALSE()),(SUMIFS(Extrato!$C:$C,Extrato!$A:$A,""&lt;=""&amp;HLOOKUP(K$278,dds!$2:$4,3,FALSE()),Extrato!$B:$B,'Cadastro e Histó"&amp;"rico'!$A343)-SUMIFS(Extrato!$H:$H,Extrato!$F:$F,""&lt;=""&amp;HLOOKUP(K$278,dds!$2:$4,3,FALSE()),Extrato!$G:$G,'Cadastro e Histórico'!$A343))*K180)))"),0.0)</f>
        <v>0</v>
      </c>
      <c r="L343" s="448">
        <f>IFERROR(__xludf.DUMMYFUNCTION("ARRAYFORMULA(IF(OR($A343="""",$A343=0),0,IF(TODAY()&gt;EOMONTH(L$278,0),HLOOKUP(""Close"",GOOGLEFINANCE($A343,""price"",EOMONTH(L$278,0)),2,FALSE()),(SUMIFS(Extrato!$C:$C,Extrato!$A:$A,""&lt;=""&amp;HLOOKUP(L$278,dds!$2:$4,3,FALSE()),Extrato!$B:$B,'Cadastro e Histó"&amp;"rico'!$A343)-SUMIFS(Extrato!$H:$H,Extrato!$F:$F,""&lt;=""&amp;HLOOKUP(L$278,dds!$2:$4,3,FALSE()),Extrato!$G:$G,'Cadastro e Histórico'!$A343))*L180)))"),0.0)</f>
        <v>0</v>
      </c>
      <c r="M343" s="448">
        <f>IFERROR(__xludf.DUMMYFUNCTION("ARRAYFORMULA(IF(OR($A343="""",$A343=0),0,IF(TODAY()&gt;EOMONTH(M$278,0),HLOOKUP(""Close"",GOOGLEFINANCE($A343,""price"",EOMONTH(M$278,0)),2,FALSE()),(SUMIFS(Extrato!$C:$C,Extrato!$A:$A,""&lt;=""&amp;HLOOKUP(M$278,dds!$2:$4,3,FALSE()),Extrato!$B:$B,'Cadastro e Histó"&amp;"rico'!$A343)-SUMIFS(Extrato!$H:$H,Extrato!$F:$F,""&lt;=""&amp;HLOOKUP(M$278,dds!$2:$4,3,FALSE()),Extrato!$G:$G,'Cadastro e Histórico'!$A343))*M180)))"),0.0)</f>
        <v>0</v>
      </c>
      <c r="N343" s="448">
        <f>IFERROR(__xludf.DUMMYFUNCTION("ARRAYFORMULA(IF(OR($A343="""",$A343=0),0,IF(TODAY()&gt;EOMONTH(N$278,0),HLOOKUP(""Close"",GOOGLEFINANCE($A343,""price"",EOMONTH(N$278,0)),2,FALSE()),(SUMIFS(Extrato!$C:$C,Extrato!$A:$A,""&lt;=""&amp;HLOOKUP(N$278,dds!$2:$4,3,FALSE()),Extrato!$B:$B,'Cadastro e Histó"&amp;"rico'!$A343)-SUMIFS(Extrato!$H:$H,Extrato!$F:$F,""&lt;=""&amp;HLOOKUP(N$278,dds!$2:$4,3,FALSE()),Extrato!$G:$G,'Cadastro e Histórico'!$A343))*N180)))"),0.0)</f>
        <v>0</v>
      </c>
      <c r="O343" s="448">
        <f>IFERROR(__xludf.DUMMYFUNCTION("ARRAYFORMULA(IF(OR($A343="""",$A343=0),0,IF(TODAY()&gt;EOMONTH(O$278,0),HLOOKUP(""Close"",GOOGLEFINANCE($A343,""price"",EOMONTH(O$278,0)),2,FALSE()),(SUMIFS(Extrato!$C:$C,Extrato!$A:$A,""&lt;=""&amp;HLOOKUP(O$278,dds!$2:$4,3,FALSE()),Extrato!$B:$B,'Cadastro e Histó"&amp;"rico'!$A343)-SUMIFS(Extrato!$H:$H,Extrato!$F:$F,""&lt;=""&amp;HLOOKUP(O$278,dds!$2:$4,3,FALSE()),Extrato!$G:$G,'Cadastro e Histórico'!$A343))*O180)))"),0.0)</f>
        <v>0</v>
      </c>
      <c r="P343" s="448">
        <f>IFERROR(__xludf.DUMMYFUNCTION("ARRAYFORMULA(IF(OR($A343="""",$A343=0),0,IF(TODAY()&gt;EOMONTH(P$278,0),HLOOKUP(""Close"",GOOGLEFINANCE($A343,""price"",EOMONTH(P$278,0)),2,FALSE()),(SUMIFS(Extrato!$C:$C,Extrato!$A:$A,""&lt;=""&amp;HLOOKUP(P$278,dds!$2:$4,3,FALSE()),Extrato!$B:$B,'Cadastro e Histó"&amp;"rico'!$A343)-SUMIFS(Extrato!$H:$H,Extrato!$F:$F,""&lt;=""&amp;HLOOKUP(P$278,dds!$2:$4,3,FALSE()),Extrato!$G:$G,'Cadastro e Histórico'!$A343))*P180)))"),0.0)</f>
        <v>0</v>
      </c>
      <c r="Q343" s="448">
        <f>IFERROR(__xludf.DUMMYFUNCTION("ARRAYFORMULA(IF(OR($A343="""",$A343=0),0,IF(TODAY()&gt;EOMONTH(Q$278,0),HLOOKUP(""Close"",GOOGLEFINANCE($A343,""price"",EOMONTH(Q$278,0)),2,FALSE()),(SUMIFS(Extrato!$C:$C,Extrato!$A:$A,""&lt;=""&amp;HLOOKUP(Q$278,dds!$2:$4,3,FALSE()),Extrato!$B:$B,'Cadastro e Histó"&amp;"rico'!$A343)-SUMIFS(Extrato!$H:$H,Extrato!$F:$F,""&lt;=""&amp;HLOOKUP(Q$278,dds!$2:$4,3,FALSE()),Extrato!$G:$G,'Cadastro e Histórico'!$A343))*Q180)))"),0.0)</f>
        <v>0</v>
      </c>
      <c r="R343" s="448">
        <f>IFERROR(__xludf.DUMMYFUNCTION("ARRAYFORMULA(IF(OR($A343="""",$A343=0),0,IF(TODAY()&gt;EOMONTH(R$278,0),HLOOKUP(""Close"",GOOGLEFINANCE($A343,""price"",EOMONTH(R$278,0)),2,FALSE()),(SUMIFS(Extrato!$C:$C,Extrato!$A:$A,""&lt;=""&amp;HLOOKUP(R$278,dds!$2:$4,3,FALSE()),Extrato!$B:$B,'Cadastro e Histó"&amp;"rico'!$A343)-SUMIFS(Extrato!$H:$H,Extrato!$F:$F,""&lt;=""&amp;HLOOKUP(R$278,dds!$2:$4,3,FALSE()),Extrato!$G:$G,'Cadastro e Histórico'!$A343))*R180)))"),0.0)</f>
        <v>0</v>
      </c>
      <c r="S343" s="448">
        <f>IFERROR(__xludf.DUMMYFUNCTION("ARRAYFORMULA(IF(OR($A343="""",$A343=0),0,IF(TODAY()&gt;EOMONTH(S$278,0),HLOOKUP(""Close"",GOOGLEFINANCE($A343,""price"",EOMONTH(S$278,0)),2,FALSE()),(SUMIFS(Extrato!$C:$C,Extrato!$A:$A,""&lt;=""&amp;HLOOKUP(S$278,dds!$2:$4,3,FALSE()),Extrato!$B:$B,'Cadastro e Histó"&amp;"rico'!$A343)-SUMIFS(Extrato!$H:$H,Extrato!$F:$F,""&lt;=""&amp;HLOOKUP(S$278,dds!$2:$4,3,FALSE()),Extrato!$G:$G,'Cadastro e Histórico'!$A343))*S180)))"),0.0)</f>
        <v>0</v>
      </c>
      <c r="T343" s="448">
        <f>IFERROR(__xludf.DUMMYFUNCTION("ARRAYFORMULA(IF(OR($A343="""",$A343=0),0,IF(TODAY()&gt;EOMONTH(T$278,0),HLOOKUP(""Close"",GOOGLEFINANCE($A343,""price"",EOMONTH(T$278,0)),2,FALSE()),(SUMIFS(Extrato!$C:$C,Extrato!$A:$A,""&lt;=""&amp;HLOOKUP(T$278,dds!$2:$4,3,FALSE()),Extrato!$B:$B,'Cadastro e Histó"&amp;"rico'!$A343)-SUMIFS(Extrato!$H:$H,Extrato!$F:$F,""&lt;=""&amp;HLOOKUP(T$278,dds!$2:$4,3,FALSE()),Extrato!$G:$G,'Cadastro e Histórico'!$A343))*T180)))"),0.0)</f>
        <v>0</v>
      </c>
      <c r="U343" s="448">
        <f>IFERROR(__xludf.DUMMYFUNCTION("ARRAYFORMULA(IF(OR($A343="""",$A343=0),0,IF(TODAY()&gt;EOMONTH(U$278,0),HLOOKUP(""Close"",GOOGLEFINANCE($A343,""price"",EOMONTH(U$278,0)),2,FALSE()),(SUMIFS(Extrato!$C:$C,Extrato!$A:$A,""&lt;=""&amp;HLOOKUP(U$278,dds!$2:$4,3,FALSE()),Extrato!$B:$B,'Cadastro e Histó"&amp;"rico'!$A343)-SUMIFS(Extrato!$H:$H,Extrato!$F:$F,""&lt;=""&amp;HLOOKUP(U$278,dds!$2:$4,3,FALSE()),Extrato!$G:$G,'Cadastro e Histórico'!$A343))*U180)))"),0.0)</f>
        <v>0</v>
      </c>
      <c r="V343" s="448">
        <f>IFERROR(__xludf.DUMMYFUNCTION("ARRAYFORMULA(IF(OR($A343="""",$A343=0),0,IF(TODAY()&gt;EOMONTH(V$278,0),HLOOKUP(""Close"",GOOGLEFINANCE($A343,""price"",EOMONTH(V$278,0)),2,FALSE()),(SUMIFS(Extrato!$C:$C,Extrato!$A:$A,""&lt;=""&amp;HLOOKUP(V$278,dds!$2:$4,3,FALSE()),Extrato!$B:$B,'Cadastro e Histó"&amp;"rico'!$A343)-SUMIFS(Extrato!$H:$H,Extrato!$F:$F,""&lt;=""&amp;HLOOKUP(V$278,dds!$2:$4,3,FALSE()),Extrato!$G:$G,'Cadastro e Histórico'!$A343))*V180)))"),0.0)</f>
        <v>0</v>
      </c>
      <c r="W343" s="448">
        <f>IFERROR(__xludf.DUMMYFUNCTION("ARRAYFORMULA(IF(OR($A343="""",$A343=0),0,IF(TODAY()&gt;EOMONTH(W$278,0),HLOOKUP(""Close"",GOOGLEFINANCE($A343,""price"",EOMONTH(W$278,0)),2,FALSE()),(SUMIFS(Extrato!$C:$C,Extrato!$A:$A,""&lt;=""&amp;HLOOKUP(W$278,dds!$2:$4,3,FALSE()),Extrato!$B:$B,'Cadastro e Histó"&amp;"rico'!$A343)-SUMIFS(Extrato!$H:$H,Extrato!$F:$F,""&lt;=""&amp;HLOOKUP(W$278,dds!$2:$4,3,FALSE()),Extrato!$G:$G,'Cadastro e Histórico'!$A343))*W180)))"),0.0)</f>
        <v>0</v>
      </c>
      <c r="X343" s="448">
        <f>IFERROR(__xludf.DUMMYFUNCTION("ARRAYFORMULA(IF(OR($A343="""",$A343=0),0,IF(TODAY()&gt;EOMONTH(X$278,0),HLOOKUP(""Close"",GOOGLEFINANCE($A343,""price"",EOMONTH(X$278,0)),2,FALSE()),(SUMIFS(Extrato!$C:$C,Extrato!$A:$A,""&lt;=""&amp;HLOOKUP(X$278,dds!$2:$4,3,FALSE()),Extrato!$B:$B,'Cadastro e Histó"&amp;"rico'!$A343)-SUMIFS(Extrato!$H:$H,Extrato!$F:$F,""&lt;=""&amp;HLOOKUP(X$278,dds!$2:$4,3,FALSE()),Extrato!$G:$G,'Cadastro e Histórico'!$A343))*X180)))"),0.0)</f>
        <v>0</v>
      </c>
      <c r="Y343" s="448">
        <f>IFERROR(__xludf.DUMMYFUNCTION("ARRAYFORMULA(IF(OR($A343="""",$A343=0),0,IF(TODAY()&gt;EOMONTH(Y$278,0),HLOOKUP(""Close"",GOOGLEFINANCE($A343,""price"",EOMONTH(Y$278,0)),2,FALSE()),(SUMIFS(Extrato!$C:$C,Extrato!$A:$A,""&lt;=""&amp;HLOOKUP(Y$278,dds!$2:$4,3,FALSE()),Extrato!$B:$B,'Cadastro e Histó"&amp;"rico'!$A343)-SUMIFS(Extrato!$H:$H,Extrato!$F:$F,""&lt;=""&amp;HLOOKUP(Y$278,dds!$2:$4,3,FALSE()),Extrato!$G:$G,'Cadastro e Histórico'!$A343))*Y180)))"),0.0)</f>
        <v>0</v>
      </c>
      <c r="Z343" s="448">
        <f>IFERROR(__xludf.DUMMYFUNCTION("ARRAYFORMULA(IF(OR($A343="""",$A343=0),0,IF(TODAY()&gt;EOMONTH(Z$278,0),HLOOKUP(""Close"",GOOGLEFINANCE($A343,""price"",EOMONTH(Z$278,0)),2,FALSE()),(SUMIFS(Extrato!$C:$C,Extrato!$A:$A,""&lt;=""&amp;HLOOKUP(Z$278,dds!$2:$4,3,FALSE()),Extrato!$B:$B,'Cadastro e Histó"&amp;"rico'!$A343)-SUMIFS(Extrato!$H:$H,Extrato!$F:$F,""&lt;=""&amp;HLOOKUP(Z$278,dds!$2:$4,3,FALSE()),Extrato!$G:$G,'Cadastro e Histórico'!$A343))*Z180)))"),0.0)</f>
        <v>0</v>
      </c>
      <c r="AA343" s="448">
        <f>IFERROR(__xludf.DUMMYFUNCTION("ARRAYFORMULA(IF(OR($A343="""",$A343=0),0,IF(TODAY()&gt;EOMONTH(AA$278,0),HLOOKUP(""Close"",GOOGLEFINANCE($A343,""price"",EOMONTH(AA$278,0)),2,FALSE()),(SUMIFS(Extrato!$C:$C,Extrato!$A:$A,""&lt;=""&amp;HLOOKUP(AA$278,dds!$2:$4,3,FALSE()),Extrato!$B:$B,'Cadastro e Hi"&amp;"stórico'!$A343)-SUMIFS(Extrato!$H:$H,Extrato!$F:$F,""&lt;=""&amp;HLOOKUP(AA$278,dds!$2:$4,3,FALSE()),Extrato!$G:$G,'Cadastro e Histórico'!$A343))*AA180)))"),0.0)</f>
        <v>0</v>
      </c>
      <c r="AB343" s="448">
        <f>IFERROR(__xludf.DUMMYFUNCTION("ARRAYFORMULA(IF(OR($A343="""",$A343=0),0,IF(TODAY()&gt;EOMONTH(AB$278,0),HLOOKUP(""Close"",GOOGLEFINANCE($A343,""price"",EOMONTH(AB$278,0)),2,FALSE()),(SUMIFS(Extrato!$C:$C,Extrato!$A:$A,""&lt;=""&amp;HLOOKUP(AB$278,dds!$2:$4,3,FALSE()),Extrato!$B:$B,'Cadastro e Hi"&amp;"stórico'!$A343)-SUMIFS(Extrato!$H:$H,Extrato!$F:$F,""&lt;=""&amp;HLOOKUP(AB$278,dds!$2:$4,3,FALSE()),Extrato!$G:$G,'Cadastro e Histórico'!$A343))*AB180)))"),0.0)</f>
        <v>0</v>
      </c>
      <c r="AC343" s="448">
        <f>IFERROR(__xludf.DUMMYFUNCTION("ARRAYFORMULA(IF(OR($A343="""",$A343=0),0,IF(TODAY()&gt;EOMONTH(AC$278,0),HLOOKUP(""Close"",GOOGLEFINANCE($A343,""price"",EOMONTH(AC$278,0)),2,FALSE()),(SUMIFS(Extrato!$C:$C,Extrato!$A:$A,""&lt;=""&amp;HLOOKUP(AC$278,dds!$2:$4,3,FALSE()),Extrato!$B:$B,'Cadastro e Hi"&amp;"stórico'!$A343)-SUMIFS(Extrato!$H:$H,Extrato!$F:$F,""&lt;=""&amp;HLOOKUP(AC$278,dds!$2:$4,3,FALSE()),Extrato!$G:$G,'Cadastro e Histórico'!$A343))*AC180)))"),0.0)</f>
        <v>0</v>
      </c>
      <c r="AD343" s="448">
        <f>IFERROR(__xludf.DUMMYFUNCTION("ARRAYFORMULA(IF(OR($A343="""",$A343=0),0,IF(TODAY()&gt;EOMONTH(AD$278,0),HLOOKUP(""Close"",GOOGLEFINANCE($A343,""price"",EOMONTH(AD$278,0)),2,FALSE()),(SUMIFS(Extrato!$C:$C,Extrato!$A:$A,""&lt;=""&amp;HLOOKUP(AD$278,dds!$2:$4,3,FALSE()),Extrato!$B:$B,'Cadastro e Hi"&amp;"stórico'!$A343)-SUMIFS(Extrato!$H:$H,Extrato!$F:$F,""&lt;=""&amp;HLOOKUP(AD$278,dds!$2:$4,3,FALSE()),Extrato!$G:$G,'Cadastro e Histórico'!$A343))*AD180)))"),0.0)</f>
        <v>0</v>
      </c>
      <c r="AE343" s="448">
        <f>IFERROR(__xludf.DUMMYFUNCTION("ARRAYFORMULA(IF(OR($A343="""",$A343=0),0,IF(TODAY()&gt;EOMONTH(AE$278,0),HLOOKUP(""Close"",GOOGLEFINANCE($A343,""price"",EOMONTH(AE$278,0)),2,FALSE()),(SUMIFS(Extrato!$C:$C,Extrato!$A:$A,""&lt;=""&amp;HLOOKUP(AE$278,dds!$2:$4,3,FALSE()),Extrato!$B:$B,'Cadastro e Hi"&amp;"stórico'!$A343)-SUMIFS(Extrato!$H:$H,Extrato!$F:$F,""&lt;=""&amp;HLOOKUP(AE$278,dds!$2:$4,3,FALSE()),Extrato!$G:$G,'Cadastro e Histórico'!$A343))*AE180)))"),0.0)</f>
        <v>0</v>
      </c>
      <c r="AF343" s="448">
        <f>IFERROR(__xludf.DUMMYFUNCTION("ARRAYFORMULA(IF(OR($A343="""",$A343=0),0,IF(TODAY()&gt;EOMONTH(AF$278,0),HLOOKUP(""Close"",GOOGLEFINANCE($A343,""price"",EOMONTH(AF$278,0)),2,FALSE()),(SUMIFS(Extrato!$C:$C,Extrato!$A:$A,""&lt;=""&amp;HLOOKUP(AF$278,dds!$2:$4,3,FALSE()),Extrato!$B:$B,'Cadastro e Hi"&amp;"stórico'!$A343)-SUMIFS(Extrato!$H:$H,Extrato!$F:$F,""&lt;=""&amp;HLOOKUP(AF$278,dds!$2:$4,3,FALSE()),Extrato!$G:$G,'Cadastro e Histórico'!$A343))*AF180)))"),0.0)</f>
        <v>0</v>
      </c>
      <c r="AG343" s="448">
        <f>IFERROR(__xludf.DUMMYFUNCTION("ARRAYFORMULA(IF(OR($A343="""",$A343=0),0,IF(TODAY()&gt;EOMONTH(AG$278,0),HLOOKUP(""Close"",GOOGLEFINANCE($A343,""price"",EOMONTH(AG$278,0)),2,FALSE()),(SUMIFS(Extrato!$C:$C,Extrato!$A:$A,""&lt;=""&amp;HLOOKUP(AG$278,dds!$2:$4,3,FALSE()),Extrato!$B:$B,'Cadastro e Hi"&amp;"stórico'!$A343)-SUMIFS(Extrato!$H:$H,Extrato!$F:$F,""&lt;=""&amp;HLOOKUP(AG$278,dds!$2:$4,3,FALSE()),Extrato!$G:$G,'Cadastro e Histórico'!$A343))*AG180)))"),0.0)</f>
        <v>0</v>
      </c>
      <c r="AH343" s="448">
        <f>IFERROR(__xludf.DUMMYFUNCTION("ARRAYFORMULA(IF(OR($A343="""",$A343=0),0,IF(TODAY()&gt;EOMONTH(AH$278,0),HLOOKUP(""Close"",GOOGLEFINANCE($A343,""price"",EOMONTH(AH$278,0)),2,FALSE()),(SUMIFS(Extrato!$C:$C,Extrato!$A:$A,""&lt;=""&amp;HLOOKUP(AH$278,dds!$2:$4,3,FALSE()),Extrato!$B:$B,'Cadastro e Hi"&amp;"stórico'!$A343)-SUMIFS(Extrato!$H:$H,Extrato!$F:$F,""&lt;=""&amp;HLOOKUP(AH$278,dds!$2:$4,3,FALSE()),Extrato!$G:$G,'Cadastro e Histórico'!$A343))*AH180)))"),0.0)</f>
        <v>0</v>
      </c>
      <c r="AI343" s="448">
        <f>IFERROR(__xludf.DUMMYFUNCTION("ARRAYFORMULA(IF(OR($A343="""",$A343=0),0,IF(TODAY()&gt;EOMONTH(AI$278,0),HLOOKUP(""Close"",GOOGLEFINANCE($A343,""price"",EOMONTH(AI$278,0)),2,FALSE()),(SUMIFS(Extrato!$C:$C,Extrato!$A:$A,""&lt;=""&amp;HLOOKUP(AI$278,dds!$2:$4,3,FALSE()),Extrato!$B:$B,'Cadastro e Hi"&amp;"stórico'!$A343)-SUMIFS(Extrato!$H:$H,Extrato!$F:$F,""&lt;=""&amp;HLOOKUP(AI$278,dds!$2:$4,3,FALSE()),Extrato!$G:$G,'Cadastro e Histórico'!$A343))*AI180)))"),0.0)</f>
        <v>0</v>
      </c>
      <c r="AJ343" s="448">
        <f>IFERROR(__xludf.DUMMYFUNCTION("ARRAYFORMULA(IF(OR($A343="""",$A343=0),0,IF(TODAY()&gt;EOMONTH(AJ$278,0),HLOOKUP(""Close"",GOOGLEFINANCE($A343,""price"",EOMONTH(AJ$278,0)),2,FALSE()),(SUMIFS(Extrato!$C:$C,Extrato!$A:$A,""&lt;=""&amp;HLOOKUP(AJ$278,dds!$2:$4,3,FALSE()),Extrato!$B:$B,'Cadastro e Hi"&amp;"stórico'!$A343)-SUMIFS(Extrato!$H:$H,Extrato!$F:$F,""&lt;=""&amp;HLOOKUP(AJ$278,dds!$2:$4,3,FALSE()),Extrato!$G:$G,'Cadastro e Histórico'!$A343))*AJ180)))"),0.0)</f>
        <v>0</v>
      </c>
      <c r="AK343" s="448">
        <f>IFERROR(__xludf.DUMMYFUNCTION("ARRAYFORMULA(IF(OR($A343="""",$A343=0),0,IF(TODAY()&gt;EOMONTH(AK$278,0),HLOOKUP(""Close"",GOOGLEFINANCE($A343,""price"",EOMONTH(AK$278,0)),2,FALSE()),(SUMIFS(Extrato!$C:$C,Extrato!$A:$A,""&lt;=""&amp;HLOOKUP(AK$278,dds!$2:$4,3,FALSE()),Extrato!$B:$B,'Cadastro e Hi"&amp;"stórico'!$A343)-SUMIFS(Extrato!$H:$H,Extrato!$F:$F,""&lt;=""&amp;HLOOKUP(AK$278,dds!$2:$4,3,FALSE()),Extrato!$G:$G,'Cadastro e Histórico'!$A343))*AK180)))"),0.0)</f>
        <v>0</v>
      </c>
      <c r="AL343" s="448">
        <f>IFERROR(__xludf.DUMMYFUNCTION("ARRAYFORMULA(IF(OR($A343="""",$A343=0),0,IF(TODAY()&gt;EOMONTH(AL$278,0),HLOOKUP(""Close"",GOOGLEFINANCE($A343,""price"",EOMONTH(AL$278,0)),2,FALSE()),(SUMIFS(Extrato!$C:$C,Extrato!$A:$A,""&lt;=""&amp;HLOOKUP(AL$278,dds!$2:$4,3,FALSE()),Extrato!$B:$B,'Cadastro e Hi"&amp;"stórico'!$A343)-SUMIFS(Extrato!$H:$H,Extrato!$F:$F,""&lt;=""&amp;HLOOKUP(AL$278,dds!$2:$4,3,FALSE()),Extrato!$G:$G,'Cadastro e Histórico'!$A343))*AL180)))"),0.0)</f>
        <v>0</v>
      </c>
      <c r="AM343" s="448">
        <f>IFERROR(__xludf.DUMMYFUNCTION("ARRAYFORMULA(IF(OR($A343="""",$A343=0),0,IF(TODAY()&gt;EOMONTH(AM$278,0),HLOOKUP(""Close"",GOOGLEFINANCE($A343,""price"",EOMONTH(AM$278,0)),2,FALSE()),(SUMIFS(Extrato!$C:$C,Extrato!$A:$A,""&lt;=""&amp;HLOOKUP(AM$278,dds!$2:$4,3,FALSE()),Extrato!$B:$B,'Cadastro e Hi"&amp;"stórico'!$A343)-SUMIFS(Extrato!$H:$H,Extrato!$F:$F,""&lt;=""&amp;HLOOKUP(AM$278,dds!$2:$4,3,FALSE()),Extrato!$G:$G,'Cadastro e Histórico'!$A343))*AM180)))"),0.0)</f>
        <v>0</v>
      </c>
      <c r="AN343" s="448">
        <f>IFERROR(__xludf.DUMMYFUNCTION("ARRAYFORMULA(IF(OR($A343="""",$A343=0),0,IF(TODAY()&gt;EOMONTH(AN$278,0),HLOOKUP(""Close"",GOOGLEFINANCE($A343,""price"",EOMONTH(AN$278,0)),2,FALSE()),(SUMIFS(Extrato!$C:$C,Extrato!$A:$A,""&lt;=""&amp;HLOOKUP(AN$278,dds!$2:$4,3,FALSE()),Extrato!$B:$B,'Cadastro e Hi"&amp;"stórico'!$A343)-SUMIFS(Extrato!$H:$H,Extrato!$F:$F,""&lt;=""&amp;HLOOKUP(AN$278,dds!$2:$4,3,FALSE()),Extrato!$G:$G,'Cadastro e Histórico'!$A343))*AN180)))"),0.0)</f>
        <v>0</v>
      </c>
      <c r="AO343" s="448">
        <f>IFERROR(__xludf.DUMMYFUNCTION("ARRAYFORMULA(IF(OR($A343="""",$A343=0),0,IF(TODAY()&gt;EOMONTH(AO$278,0),HLOOKUP(""Close"",GOOGLEFINANCE($A343,""price"",EOMONTH(AO$278,0)),2,FALSE()),(SUMIFS(Extrato!$C:$C,Extrato!$A:$A,""&lt;=""&amp;HLOOKUP(AO$278,dds!$2:$4,3,FALSE()),Extrato!$B:$B,'Cadastro e Hi"&amp;"stórico'!$A343)-SUMIFS(Extrato!$H:$H,Extrato!$F:$F,""&lt;=""&amp;HLOOKUP(AO$278,dds!$2:$4,3,FALSE()),Extrato!$G:$G,'Cadastro e Histórico'!$A343))*AO180)))"),0.0)</f>
        <v>0</v>
      </c>
      <c r="AP343" s="448">
        <f>IFERROR(__xludf.DUMMYFUNCTION("ARRAYFORMULA(IF(OR($A343="""",$A343=0),0,IF(TODAY()&gt;EOMONTH(AP$278,0),HLOOKUP(""Close"",GOOGLEFINANCE($A343,""price"",EOMONTH(AP$278,0)),2,FALSE()),(SUMIFS(Extrato!$C:$C,Extrato!$A:$A,""&lt;=""&amp;HLOOKUP(AP$278,dds!$2:$4,3,FALSE()),Extrato!$B:$B,'Cadastro e Hi"&amp;"stórico'!$A343)-SUMIFS(Extrato!$H:$H,Extrato!$F:$F,""&lt;=""&amp;HLOOKUP(AP$278,dds!$2:$4,3,FALSE()),Extrato!$G:$G,'Cadastro e Histórico'!$A343))*AP180)))"),0.0)</f>
        <v>0</v>
      </c>
      <c r="AQ343" s="448">
        <f>IFERROR(__xludf.DUMMYFUNCTION("ARRAYFORMULA(IF(OR($A343="""",$A343=0),0,IF(TODAY()&gt;EOMONTH(AQ$278,0),HLOOKUP(""Close"",GOOGLEFINANCE($A343,""price"",EOMONTH(AQ$278,0)),2,FALSE()),(SUMIFS(Extrato!$C:$C,Extrato!$A:$A,""&lt;=""&amp;HLOOKUP(AQ$278,dds!$2:$4,3,FALSE()),Extrato!$B:$B,'Cadastro e Hi"&amp;"stórico'!$A343)-SUMIFS(Extrato!$H:$H,Extrato!$F:$F,""&lt;=""&amp;HLOOKUP(AQ$278,dds!$2:$4,3,FALSE()),Extrato!$G:$G,'Cadastro e Histórico'!$A343))*AQ180)))"),0.0)</f>
        <v>0</v>
      </c>
      <c r="AR343" s="448">
        <f>IFERROR(__xludf.DUMMYFUNCTION("ARRAYFORMULA(IF(OR($A343="""",$A343=0),0,IF(TODAY()&gt;EOMONTH(AR$278,0),HLOOKUP(""Close"",GOOGLEFINANCE($A343,""price"",EOMONTH(AR$278,0)),2,FALSE()),(SUMIFS(Extrato!$C:$C,Extrato!$A:$A,""&lt;=""&amp;HLOOKUP(AR$278,dds!$2:$4,3,FALSE()),Extrato!$B:$B,'Cadastro e Hi"&amp;"stórico'!$A343)-SUMIFS(Extrato!$H:$H,Extrato!$F:$F,""&lt;=""&amp;HLOOKUP(AR$278,dds!$2:$4,3,FALSE()),Extrato!$G:$G,'Cadastro e Histórico'!$A343))*AR180)))"),0.0)</f>
        <v>0</v>
      </c>
      <c r="AS343" s="448">
        <f>IFERROR(__xludf.DUMMYFUNCTION("ARRAYFORMULA(IF(OR($A343="""",$A343=0),0,IF(TODAY()&gt;EOMONTH(AS$278,0),HLOOKUP(""Close"",GOOGLEFINANCE($A343,""price"",EOMONTH(AS$278,0)),2,FALSE()),(SUMIFS(Extrato!$C:$C,Extrato!$A:$A,""&lt;=""&amp;HLOOKUP(AS$278,dds!$2:$4,3,FALSE()),Extrato!$B:$B,'Cadastro e Hi"&amp;"stórico'!$A343)-SUMIFS(Extrato!$H:$H,Extrato!$F:$F,""&lt;=""&amp;HLOOKUP(AS$278,dds!$2:$4,3,FALSE()),Extrato!$G:$G,'Cadastro e Histórico'!$A343))*AS180)))"),0.0)</f>
        <v>0</v>
      </c>
      <c r="AT343" s="448">
        <f>IFERROR(__xludf.DUMMYFUNCTION("ARRAYFORMULA(IF(OR($A343="""",$A343=0),0,IF(TODAY()&gt;EOMONTH(AT$278,0),HLOOKUP(""Close"",GOOGLEFINANCE($A343,""price"",EOMONTH(AT$278,0)),2,FALSE()),(SUMIFS(Extrato!$C:$C,Extrato!$A:$A,""&lt;=""&amp;HLOOKUP(AT$278,dds!$2:$4,3,FALSE()),Extrato!$B:$B,'Cadastro e Hi"&amp;"stórico'!$A343)-SUMIFS(Extrato!$H:$H,Extrato!$F:$F,""&lt;=""&amp;HLOOKUP(AT$278,dds!$2:$4,3,FALSE()),Extrato!$G:$G,'Cadastro e Histórico'!$A343))*AT180)))"),0.0)</f>
        <v>0</v>
      </c>
      <c r="AU343" s="448">
        <f>IFERROR(__xludf.DUMMYFUNCTION("ARRAYFORMULA(IF(OR($A343="""",$A343=0),0,IF(TODAY()&gt;EOMONTH(AU$278,0),HLOOKUP(""Close"",GOOGLEFINANCE($A343,""price"",EOMONTH(AU$278,0)),2,FALSE()),(SUMIFS(Extrato!$C:$C,Extrato!$A:$A,""&lt;=""&amp;HLOOKUP(AU$278,dds!$2:$4,3,FALSE()),Extrato!$B:$B,'Cadastro e Hi"&amp;"stórico'!$A343)-SUMIFS(Extrato!$H:$H,Extrato!$F:$F,""&lt;=""&amp;HLOOKUP(AU$278,dds!$2:$4,3,FALSE()),Extrato!$G:$G,'Cadastro e Histórico'!$A343))*AU180)))"),0.0)</f>
        <v>0</v>
      </c>
      <c r="AV343" s="448">
        <f>IFERROR(__xludf.DUMMYFUNCTION("ARRAYFORMULA(IF(OR($A343="""",$A343=0),0,IF(TODAY()&gt;EOMONTH(AV$278,0),HLOOKUP(""Close"",GOOGLEFINANCE($A343,""price"",EOMONTH(AV$278,0)),2,FALSE()),(SUMIFS(Extrato!$C:$C,Extrato!$A:$A,""&lt;=""&amp;HLOOKUP(AV$278,dds!$2:$4,3,FALSE()),Extrato!$B:$B,'Cadastro e Hi"&amp;"stórico'!$A343)-SUMIFS(Extrato!$H:$H,Extrato!$F:$F,""&lt;=""&amp;HLOOKUP(AV$278,dds!$2:$4,3,FALSE()),Extrato!$G:$G,'Cadastro e Histórico'!$A343))*AV180)))"),0.0)</f>
        <v>0</v>
      </c>
      <c r="AW343" s="448">
        <f>IFERROR(__xludf.DUMMYFUNCTION("ARRAYFORMULA(IF(OR($A343="""",$A343=0),0,IF(TODAY()&gt;EOMONTH(AW$278,0),HLOOKUP(""Close"",GOOGLEFINANCE($A343,""price"",EOMONTH(AW$278,0)),2,FALSE()),(SUMIFS(Extrato!$C:$C,Extrato!$A:$A,""&lt;=""&amp;HLOOKUP(AW$278,dds!$2:$4,3,FALSE()),Extrato!$B:$B,'Cadastro e Hi"&amp;"stórico'!$A343)-SUMIFS(Extrato!$H:$H,Extrato!$F:$F,""&lt;=""&amp;HLOOKUP(AW$278,dds!$2:$4,3,FALSE()),Extrato!$G:$G,'Cadastro e Histórico'!$A343))*AW180)))"),0.0)</f>
        <v>0</v>
      </c>
      <c r="AX343" s="448">
        <f>IFERROR(__xludf.DUMMYFUNCTION("ARRAYFORMULA(IF(OR($A343="""",$A343=0),0,IF(TODAY()&gt;EOMONTH(AX$278,0),HLOOKUP(""Close"",GOOGLEFINANCE($A343,""price"",EOMONTH(AX$278,0)),2,FALSE()),(SUMIFS(Extrato!$C:$C,Extrato!$A:$A,""&lt;=""&amp;HLOOKUP(AX$278,dds!$2:$4,3,FALSE()),Extrato!$B:$B,'Cadastro e Hi"&amp;"stórico'!$A343)-SUMIFS(Extrato!$H:$H,Extrato!$F:$F,""&lt;=""&amp;HLOOKUP(AX$278,dds!$2:$4,3,FALSE()),Extrato!$G:$G,'Cadastro e Histórico'!$A343))*AX180)))"),0.0)</f>
        <v>0</v>
      </c>
      <c r="AY343" s="448">
        <f>IFERROR(__xludf.DUMMYFUNCTION("ARRAYFORMULA(IF(OR($A343="""",$A343=0),0,IF(TODAY()&gt;EOMONTH(AY$278,0),HLOOKUP(""Close"",GOOGLEFINANCE($A343,""price"",EOMONTH(AY$278,0)),2,FALSE()),(SUMIFS(Extrato!$C:$C,Extrato!$A:$A,""&lt;=""&amp;HLOOKUP(AY$278,dds!$2:$4,3,FALSE()),Extrato!$B:$B,'Cadastro e Hi"&amp;"stórico'!$A343)-SUMIFS(Extrato!$H:$H,Extrato!$F:$F,""&lt;=""&amp;HLOOKUP(AY$278,dds!$2:$4,3,FALSE()),Extrato!$G:$G,'Cadastro e Histórico'!$A343))*AY180)))"),0.0)</f>
        <v>0</v>
      </c>
      <c r="AZ343" s="448">
        <f>IFERROR(__xludf.DUMMYFUNCTION("ARRAYFORMULA(IF(OR($A343="""",$A343=0),0,IF(TODAY()&gt;EOMONTH(AZ$278,0),HLOOKUP(""Close"",GOOGLEFINANCE($A343,""price"",EOMONTH(AZ$278,0)),2,FALSE()),(SUMIFS(Extrato!$C:$C,Extrato!$A:$A,""&lt;=""&amp;HLOOKUP(AZ$278,dds!$2:$4,3,FALSE()),Extrato!$B:$B,'Cadastro e Hi"&amp;"stórico'!$A343)-SUMIFS(Extrato!$H:$H,Extrato!$F:$F,""&lt;=""&amp;HLOOKUP(AZ$278,dds!$2:$4,3,FALSE()),Extrato!$G:$G,'Cadastro e Histórico'!$A343))*AZ180)))"),0.0)</f>
        <v>0</v>
      </c>
      <c r="BA343" s="448">
        <f>IFERROR(__xludf.DUMMYFUNCTION("ARRAYFORMULA(IF(OR($A343="""",$A343=0),0,IF(TODAY()&gt;EOMONTH(BA$278,0),HLOOKUP(""Close"",GOOGLEFINANCE($A343,""price"",EOMONTH(BA$278,0)),2,FALSE()),(SUMIFS(Extrato!$C:$C,Extrato!$A:$A,""&lt;=""&amp;HLOOKUP(BA$278,dds!$2:$4,3,FALSE()),Extrato!$B:$B,'Cadastro e Hi"&amp;"stórico'!$A343)-SUMIFS(Extrato!$H:$H,Extrato!$F:$F,""&lt;=""&amp;HLOOKUP(BA$278,dds!$2:$4,3,FALSE()),Extrato!$G:$G,'Cadastro e Histórico'!$A343))*BA180)))"),0.0)</f>
        <v>0</v>
      </c>
      <c r="BB343" s="448">
        <f>IFERROR(__xludf.DUMMYFUNCTION("ARRAYFORMULA(IF(OR($A343="""",$A343=0),0,IF(TODAY()&gt;EOMONTH(BB$278,0),HLOOKUP(""Close"",GOOGLEFINANCE($A343,""price"",EOMONTH(BB$278,0)),2,FALSE()),(SUMIFS(Extrato!$C:$C,Extrato!$A:$A,""&lt;=""&amp;HLOOKUP(BB$278,dds!$2:$4,3,FALSE()),Extrato!$B:$B,'Cadastro e Hi"&amp;"stórico'!$A343)-SUMIFS(Extrato!$H:$H,Extrato!$F:$F,""&lt;=""&amp;HLOOKUP(BB$278,dds!$2:$4,3,FALSE()),Extrato!$G:$G,'Cadastro e Histórico'!$A343))*BB180)))"),0.0)</f>
        <v>0</v>
      </c>
      <c r="BC343" s="448">
        <f>IFERROR(__xludf.DUMMYFUNCTION("ARRAYFORMULA(IF(OR($A343="""",$A343=0),0,IF(TODAY()&gt;EOMONTH(BC$278,0),HLOOKUP(""Close"",GOOGLEFINANCE($A343,""price"",EOMONTH(BC$278,0)),2,FALSE()),(SUMIFS(Extrato!$C:$C,Extrato!$A:$A,""&lt;=""&amp;HLOOKUP(BC$278,dds!$2:$4,3,FALSE()),Extrato!$B:$B,'Cadastro e Hi"&amp;"stórico'!$A343)-SUMIFS(Extrato!$H:$H,Extrato!$F:$F,""&lt;=""&amp;HLOOKUP(BC$278,dds!$2:$4,3,FALSE()),Extrato!$G:$G,'Cadastro e Histórico'!$A343))*BC180)))"),0.0)</f>
        <v>0</v>
      </c>
      <c r="BD343" s="448">
        <f>IFERROR(__xludf.DUMMYFUNCTION("ARRAYFORMULA(IF(OR($A343="""",$A343=0),0,IF(TODAY()&gt;EOMONTH(BD$278,0),HLOOKUP(""Close"",GOOGLEFINANCE($A343,""price"",EOMONTH(BD$278,0)),2,FALSE()),(SUMIFS(Extrato!$C:$C,Extrato!$A:$A,""&lt;=""&amp;HLOOKUP(BD$278,dds!$2:$4,3,FALSE()),Extrato!$B:$B,'Cadastro e Hi"&amp;"stórico'!$A343)-SUMIFS(Extrato!$H:$H,Extrato!$F:$F,""&lt;=""&amp;HLOOKUP(BD$278,dds!$2:$4,3,FALSE()),Extrato!$G:$G,'Cadastro e Histórico'!$A343))*BD180)))"),0.0)</f>
        <v>0</v>
      </c>
      <c r="BE343" s="448">
        <f>IFERROR(__xludf.DUMMYFUNCTION("ARRAYFORMULA(IF(OR($A343="""",$A343=0),0,IF(TODAY()&gt;EOMONTH(BE$278,0),HLOOKUP(""Close"",GOOGLEFINANCE($A343,""price"",EOMONTH(BE$278,0)),2,FALSE()),(SUMIFS(Extrato!$C:$C,Extrato!$A:$A,""&lt;=""&amp;HLOOKUP(BE$278,dds!$2:$4,3,FALSE()),Extrato!$B:$B,'Cadastro e Hi"&amp;"stórico'!$A343)-SUMIFS(Extrato!$H:$H,Extrato!$F:$F,""&lt;=""&amp;HLOOKUP(BE$278,dds!$2:$4,3,FALSE()),Extrato!$G:$G,'Cadastro e Histórico'!$A343))*BE180)))"),0.0)</f>
        <v>0</v>
      </c>
      <c r="BF343" s="448">
        <f>IFERROR(__xludf.DUMMYFUNCTION("ARRAYFORMULA(IF(OR($A343="""",$A343=0),0,IF(TODAY()&gt;EOMONTH(BF$278,0),HLOOKUP(""Close"",GOOGLEFINANCE($A343,""price"",EOMONTH(BF$278,0)),2,FALSE()),(SUMIFS(Extrato!$C:$C,Extrato!$A:$A,""&lt;=""&amp;HLOOKUP(BF$278,dds!$2:$4,3,FALSE()),Extrato!$B:$B,'Cadastro e Hi"&amp;"stórico'!$A343)-SUMIFS(Extrato!$H:$H,Extrato!$F:$F,""&lt;=""&amp;HLOOKUP(BF$278,dds!$2:$4,3,FALSE()),Extrato!$G:$G,'Cadastro e Histórico'!$A343))*BF180)))"),0.0)</f>
        <v>0</v>
      </c>
      <c r="BG343" s="448">
        <f>IFERROR(__xludf.DUMMYFUNCTION("ARRAYFORMULA(IF(OR($A343="""",$A343=0),0,IF(TODAY()&gt;EOMONTH(BG$278,0),HLOOKUP(""Close"",GOOGLEFINANCE($A343,""price"",EOMONTH(BG$278,0)),2,FALSE()),(SUMIFS(Extrato!$C:$C,Extrato!$A:$A,""&lt;=""&amp;HLOOKUP(BG$278,dds!$2:$4,3,FALSE()),Extrato!$B:$B,'Cadastro e Hi"&amp;"stórico'!$A343)-SUMIFS(Extrato!$H:$H,Extrato!$F:$F,""&lt;=""&amp;HLOOKUP(BG$278,dds!$2:$4,3,FALSE()),Extrato!$G:$G,'Cadastro e Histórico'!$A343))*BG180)))"),0.0)</f>
        <v>0</v>
      </c>
      <c r="BH343" s="448">
        <f>IFERROR(__xludf.DUMMYFUNCTION("ARRAYFORMULA(IF(OR($A343="""",$A343=0),0,IF(TODAY()&gt;EOMONTH(BH$278,0),HLOOKUP(""Close"",GOOGLEFINANCE($A343,""price"",EOMONTH(BH$278,0)),2,FALSE()),(SUMIFS(Extrato!$C:$C,Extrato!$A:$A,""&lt;=""&amp;HLOOKUP(BH$278,dds!$2:$4,3,FALSE()),Extrato!$B:$B,'Cadastro e Hi"&amp;"stórico'!$A343)-SUMIFS(Extrato!$H:$H,Extrato!$F:$F,""&lt;=""&amp;HLOOKUP(BH$278,dds!$2:$4,3,FALSE()),Extrato!$G:$G,'Cadastro e Histórico'!$A343))*BH180)))"),0.0)</f>
        <v>0</v>
      </c>
      <c r="BI343" s="448">
        <f>IFERROR(__xludf.DUMMYFUNCTION("ARRAYFORMULA(IF(OR($A343="""",$A343=0),0,IF(TODAY()&gt;EOMONTH(BI$278,0),HLOOKUP(""Close"",GOOGLEFINANCE($A343,""price"",EOMONTH(BI$278,0)),2,FALSE()),(SUMIFS(Extrato!$C:$C,Extrato!$A:$A,""&lt;=""&amp;HLOOKUP(BI$278,dds!$2:$4,3,FALSE()),Extrato!$B:$B,'Cadastro e Hi"&amp;"stórico'!$A343)-SUMIFS(Extrato!$H:$H,Extrato!$F:$F,""&lt;=""&amp;HLOOKUP(BI$278,dds!$2:$4,3,FALSE()),Extrato!$G:$G,'Cadastro e Histórico'!$A343))*BI180)))"),0.0)</f>
        <v>0</v>
      </c>
      <c r="BJ343" s="448">
        <f>IFERROR(__xludf.DUMMYFUNCTION("ARRAYFORMULA(IF(OR($A343="""",$A343=0),0,IF(TODAY()&gt;EOMONTH(BJ$278,0),HLOOKUP(""Close"",GOOGLEFINANCE($A343,""price"",EOMONTH(BJ$278,0)),2,FALSE()),(SUMIFS(Extrato!$C:$C,Extrato!$A:$A,""&lt;=""&amp;HLOOKUP(BJ$278,dds!$2:$4,3,FALSE()),Extrato!$B:$B,'Cadastro e Hi"&amp;"stórico'!$A343)-SUMIFS(Extrato!$H:$H,Extrato!$F:$F,""&lt;=""&amp;HLOOKUP(BJ$278,dds!$2:$4,3,FALSE()),Extrato!$G:$G,'Cadastro e Histórico'!$A343))*BJ180)))"),0.0)</f>
        <v>0</v>
      </c>
      <c r="BK343" s="448">
        <f>IFERROR(__xludf.DUMMYFUNCTION("ARRAYFORMULA(IF(OR($A343="""",$A343=0),0,IF(TODAY()&gt;EOMONTH(BK$278,0),HLOOKUP(""Close"",GOOGLEFINANCE($A343,""price"",EOMONTH(BK$278,0)),2,FALSE()),(SUMIFS(Extrato!$C:$C,Extrato!$A:$A,""&lt;=""&amp;HLOOKUP(BK$278,dds!$2:$4,3,FALSE()),Extrato!$B:$B,'Cadastro e Hi"&amp;"stórico'!$A343)-SUMIFS(Extrato!$H:$H,Extrato!$F:$F,""&lt;=""&amp;HLOOKUP(BK$278,dds!$2:$4,3,FALSE()),Extrato!$G:$G,'Cadastro e Histórico'!$A343))*BK180)))"),0.0)</f>
        <v>0</v>
      </c>
      <c r="BL343" s="448">
        <f>IFERROR(__xludf.DUMMYFUNCTION("ARRAYFORMULA(IF(OR($A343="""",$A343=0),0,IF(TODAY()&gt;EOMONTH(BL$278,0),HLOOKUP(""Close"",GOOGLEFINANCE($A343,""price"",EOMONTH(BL$278,0)),2,FALSE()),(SUMIFS(Extrato!$C:$C,Extrato!$A:$A,""&lt;=""&amp;HLOOKUP(BL$278,dds!$2:$4,3,FALSE()),Extrato!$B:$B,'Cadastro e Hi"&amp;"stórico'!$A343)-SUMIFS(Extrato!$H:$H,Extrato!$F:$F,""&lt;=""&amp;HLOOKUP(BL$278,dds!$2:$4,3,FALSE()),Extrato!$G:$G,'Cadastro e Histórico'!$A343))*BL180)))"),0.0)</f>
        <v>0</v>
      </c>
    </row>
    <row r="344" ht="14.25" customHeight="1">
      <c r="A344" s="450"/>
      <c r="B344" s="450"/>
      <c r="C344" s="440" t="str">
        <f t="shared" si="5"/>
        <v/>
      </c>
      <c r="D344" s="450"/>
      <c r="E344" s="448">
        <f>IFERROR(__xludf.DUMMYFUNCTION("ARRAYFORMULA(IF(OR($A344="""",$A344=0),0,IF(TODAY()&gt;EOMONTH(E$278,0),HLOOKUP(""Close"",GOOGLEFINANCE($A344,""price"",EOMONTH(E$278,0)),2,FALSE()),(SUMIFS(Extrato!$C:$C,Extrato!$A:$A,""&lt;=""&amp;HLOOKUP(E$278,dds!$2:$4,3,FALSE()),Extrato!$B:$B,'Cadastro e Histó"&amp;"rico'!$A344)-SUMIFS(Extrato!$H:$H,Extrato!$F:$F,""&lt;=""&amp;HLOOKUP(E$278,dds!$2:$4,3,FALSE()),Extrato!$G:$G,'Cadastro e Histórico'!$A344))*E181)))"),0.0)</f>
        <v>0</v>
      </c>
      <c r="F344" s="448">
        <f>IFERROR(__xludf.DUMMYFUNCTION("ARRAYFORMULA(IF(OR($A344="""",$A344=0),0,IF(TODAY()&gt;EOMONTH(F$278,0),HLOOKUP(""Close"",GOOGLEFINANCE($A344,""price"",EOMONTH(F$278,0)),2,FALSE()),(SUMIFS(Extrato!$C:$C,Extrato!$A:$A,""&lt;=""&amp;HLOOKUP(F$278,dds!$2:$4,3,FALSE()),Extrato!$B:$B,'Cadastro e Histó"&amp;"rico'!$A344)-SUMIFS(Extrato!$H:$H,Extrato!$F:$F,""&lt;=""&amp;HLOOKUP(F$278,dds!$2:$4,3,FALSE()),Extrato!$G:$G,'Cadastro e Histórico'!$A344))*F181)))"),0.0)</f>
        <v>0</v>
      </c>
      <c r="G344" s="448">
        <f>IFERROR(__xludf.DUMMYFUNCTION("ARRAYFORMULA(IF(OR($A344="""",$A344=0),0,IF(TODAY()&gt;EOMONTH(G$278,0),HLOOKUP(""Close"",GOOGLEFINANCE($A344,""price"",EOMONTH(G$278,0)),2,FALSE()),(SUMIFS(Extrato!$C:$C,Extrato!$A:$A,""&lt;=""&amp;HLOOKUP(G$278,dds!$2:$4,3,FALSE()),Extrato!$B:$B,'Cadastro e Histó"&amp;"rico'!$A344)-SUMIFS(Extrato!$H:$H,Extrato!$F:$F,""&lt;=""&amp;HLOOKUP(G$278,dds!$2:$4,3,FALSE()),Extrato!$G:$G,'Cadastro e Histórico'!$A344))*G181)))"),0.0)</f>
        <v>0</v>
      </c>
      <c r="H344" s="448">
        <f>IFERROR(__xludf.DUMMYFUNCTION("ARRAYFORMULA(IF(OR($A344="""",$A344=0),0,IF(TODAY()&gt;EOMONTH(H$278,0),HLOOKUP(""Close"",GOOGLEFINANCE($A344,""price"",EOMONTH(H$278,0)),2,FALSE()),(SUMIFS(Extrato!$C:$C,Extrato!$A:$A,""&lt;=""&amp;HLOOKUP(H$278,dds!$2:$4,3,FALSE()),Extrato!$B:$B,'Cadastro e Histó"&amp;"rico'!$A344)-SUMIFS(Extrato!$H:$H,Extrato!$F:$F,""&lt;=""&amp;HLOOKUP(H$278,dds!$2:$4,3,FALSE()),Extrato!$G:$G,'Cadastro e Histórico'!$A344))*H181)))"),0.0)</f>
        <v>0</v>
      </c>
      <c r="I344" s="448">
        <f>IFERROR(__xludf.DUMMYFUNCTION("ARRAYFORMULA(IF(OR($A344="""",$A344=0),0,IF(TODAY()&gt;EOMONTH(I$278,0),HLOOKUP(""Close"",GOOGLEFINANCE($A344,""price"",EOMONTH(I$278,0)),2,FALSE()),(SUMIFS(Extrato!$C:$C,Extrato!$A:$A,""&lt;=""&amp;HLOOKUP(I$278,dds!$2:$4,3,FALSE()),Extrato!$B:$B,'Cadastro e Histó"&amp;"rico'!$A344)-SUMIFS(Extrato!$H:$H,Extrato!$F:$F,""&lt;=""&amp;HLOOKUP(I$278,dds!$2:$4,3,FALSE()),Extrato!$G:$G,'Cadastro e Histórico'!$A344))*I181)))"),0.0)</f>
        <v>0</v>
      </c>
      <c r="J344" s="448">
        <f>IFERROR(__xludf.DUMMYFUNCTION("ARRAYFORMULA(IF(OR($A344="""",$A344=0),0,IF(TODAY()&gt;EOMONTH(J$278,0),HLOOKUP(""Close"",GOOGLEFINANCE($A344,""price"",EOMONTH(J$278,0)),2,FALSE()),(SUMIFS(Extrato!$C:$C,Extrato!$A:$A,""&lt;=""&amp;HLOOKUP(J$278,dds!$2:$4,3,FALSE()),Extrato!$B:$B,'Cadastro e Histó"&amp;"rico'!$A344)-SUMIFS(Extrato!$H:$H,Extrato!$F:$F,""&lt;=""&amp;HLOOKUP(J$278,dds!$2:$4,3,FALSE()),Extrato!$G:$G,'Cadastro e Histórico'!$A344))*J181)))"),0.0)</f>
        <v>0</v>
      </c>
      <c r="K344" s="448">
        <f>IFERROR(__xludf.DUMMYFUNCTION("ARRAYFORMULA(IF(OR($A344="""",$A344=0),0,IF(TODAY()&gt;EOMONTH(K$278,0),HLOOKUP(""Close"",GOOGLEFINANCE($A344,""price"",EOMONTH(K$278,0)),2,FALSE()),(SUMIFS(Extrato!$C:$C,Extrato!$A:$A,""&lt;=""&amp;HLOOKUP(K$278,dds!$2:$4,3,FALSE()),Extrato!$B:$B,'Cadastro e Histó"&amp;"rico'!$A344)-SUMIFS(Extrato!$H:$H,Extrato!$F:$F,""&lt;=""&amp;HLOOKUP(K$278,dds!$2:$4,3,FALSE()),Extrato!$G:$G,'Cadastro e Histórico'!$A344))*K181)))"),0.0)</f>
        <v>0</v>
      </c>
      <c r="L344" s="448">
        <f>IFERROR(__xludf.DUMMYFUNCTION("ARRAYFORMULA(IF(OR($A344="""",$A344=0),0,IF(TODAY()&gt;EOMONTH(L$278,0),HLOOKUP(""Close"",GOOGLEFINANCE($A344,""price"",EOMONTH(L$278,0)),2,FALSE()),(SUMIFS(Extrato!$C:$C,Extrato!$A:$A,""&lt;=""&amp;HLOOKUP(L$278,dds!$2:$4,3,FALSE()),Extrato!$B:$B,'Cadastro e Histó"&amp;"rico'!$A344)-SUMIFS(Extrato!$H:$H,Extrato!$F:$F,""&lt;=""&amp;HLOOKUP(L$278,dds!$2:$4,3,FALSE()),Extrato!$G:$G,'Cadastro e Histórico'!$A344))*L181)))"),0.0)</f>
        <v>0</v>
      </c>
      <c r="M344" s="448">
        <f>IFERROR(__xludf.DUMMYFUNCTION("ARRAYFORMULA(IF(OR($A344="""",$A344=0),0,IF(TODAY()&gt;EOMONTH(M$278,0),HLOOKUP(""Close"",GOOGLEFINANCE($A344,""price"",EOMONTH(M$278,0)),2,FALSE()),(SUMIFS(Extrato!$C:$C,Extrato!$A:$A,""&lt;=""&amp;HLOOKUP(M$278,dds!$2:$4,3,FALSE()),Extrato!$B:$B,'Cadastro e Histó"&amp;"rico'!$A344)-SUMIFS(Extrato!$H:$H,Extrato!$F:$F,""&lt;=""&amp;HLOOKUP(M$278,dds!$2:$4,3,FALSE()),Extrato!$G:$G,'Cadastro e Histórico'!$A344))*M181)))"),0.0)</f>
        <v>0</v>
      </c>
      <c r="N344" s="448">
        <f>IFERROR(__xludf.DUMMYFUNCTION("ARRAYFORMULA(IF(OR($A344="""",$A344=0),0,IF(TODAY()&gt;EOMONTH(N$278,0),HLOOKUP(""Close"",GOOGLEFINANCE($A344,""price"",EOMONTH(N$278,0)),2,FALSE()),(SUMIFS(Extrato!$C:$C,Extrato!$A:$A,""&lt;=""&amp;HLOOKUP(N$278,dds!$2:$4,3,FALSE()),Extrato!$B:$B,'Cadastro e Histó"&amp;"rico'!$A344)-SUMIFS(Extrato!$H:$H,Extrato!$F:$F,""&lt;=""&amp;HLOOKUP(N$278,dds!$2:$4,3,FALSE()),Extrato!$G:$G,'Cadastro e Histórico'!$A344))*N181)))"),0.0)</f>
        <v>0</v>
      </c>
      <c r="O344" s="448">
        <f>IFERROR(__xludf.DUMMYFUNCTION("ARRAYFORMULA(IF(OR($A344="""",$A344=0),0,IF(TODAY()&gt;EOMONTH(O$278,0),HLOOKUP(""Close"",GOOGLEFINANCE($A344,""price"",EOMONTH(O$278,0)),2,FALSE()),(SUMIFS(Extrato!$C:$C,Extrato!$A:$A,""&lt;=""&amp;HLOOKUP(O$278,dds!$2:$4,3,FALSE()),Extrato!$B:$B,'Cadastro e Histó"&amp;"rico'!$A344)-SUMIFS(Extrato!$H:$H,Extrato!$F:$F,""&lt;=""&amp;HLOOKUP(O$278,dds!$2:$4,3,FALSE()),Extrato!$G:$G,'Cadastro e Histórico'!$A344))*O181)))"),0.0)</f>
        <v>0</v>
      </c>
      <c r="P344" s="448">
        <f>IFERROR(__xludf.DUMMYFUNCTION("ARRAYFORMULA(IF(OR($A344="""",$A344=0),0,IF(TODAY()&gt;EOMONTH(P$278,0),HLOOKUP(""Close"",GOOGLEFINANCE($A344,""price"",EOMONTH(P$278,0)),2,FALSE()),(SUMIFS(Extrato!$C:$C,Extrato!$A:$A,""&lt;=""&amp;HLOOKUP(P$278,dds!$2:$4,3,FALSE()),Extrato!$B:$B,'Cadastro e Histó"&amp;"rico'!$A344)-SUMIFS(Extrato!$H:$H,Extrato!$F:$F,""&lt;=""&amp;HLOOKUP(P$278,dds!$2:$4,3,FALSE()),Extrato!$G:$G,'Cadastro e Histórico'!$A344))*P181)))"),0.0)</f>
        <v>0</v>
      </c>
      <c r="Q344" s="448">
        <f>IFERROR(__xludf.DUMMYFUNCTION("ARRAYFORMULA(IF(OR($A344="""",$A344=0),0,IF(TODAY()&gt;EOMONTH(Q$278,0),HLOOKUP(""Close"",GOOGLEFINANCE($A344,""price"",EOMONTH(Q$278,0)),2,FALSE()),(SUMIFS(Extrato!$C:$C,Extrato!$A:$A,""&lt;=""&amp;HLOOKUP(Q$278,dds!$2:$4,3,FALSE()),Extrato!$B:$B,'Cadastro e Histó"&amp;"rico'!$A344)-SUMIFS(Extrato!$H:$H,Extrato!$F:$F,""&lt;=""&amp;HLOOKUP(Q$278,dds!$2:$4,3,FALSE()),Extrato!$G:$G,'Cadastro e Histórico'!$A344))*Q181)))"),0.0)</f>
        <v>0</v>
      </c>
      <c r="R344" s="448">
        <f>IFERROR(__xludf.DUMMYFUNCTION("ARRAYFORMULA(IF(OR($A344="""",$A344=0),0,IF(TODAY()&gt;EOMONTH(R$278,0),HLOOKUP(""Close"",GOOGLEFINANCE($A344,""price"",EOMONTH(R$278,0)),2,FALSE()),(SUMIFS(Extrato!$C:$C,Extrato!$A:$A,""&lt;=""&amp;HLOOKUP(R$278,dds!$2:$4,3,FALSE()),Extrato!$B:$B,'Cadastro e Histó"&amp;"rico'!$A344)-SUMIFS(Extrato!$H:$H,Extrato!$F:$F,""&lt;=""&amp;HLOOKUP(R$278,dds!$2:$4,3,FALSE()),Extrato!$G:$G,'Cadastro e Histórico'!$A344))*R181)))"),0.0)</f>
        <v>0</v>
      </c>
      <c r="S344" s="448">
        <f>IFERROR(__xludf.DUMMYFUNCTION("ARRAYFORMULA(IF(OR($A344="""",$A344=0),0,IF(TODAY()&gt;EOMONTH(S$278,0),HLOOKUP(""Close"",GOOGLEFINANCE($A344,""price"",EOMONTH(S$278,0)),2,FALSE()),(SUMIFS(Extrato!$C:$C,Extrato!$A:$A,""&lt;=""&amp;HLOOKUP(S$278,dds!$2:$4,3,FALSE()),Extrato!$B:$B,'Cadastro e Histó"&amp;"rico'!$A344)-SUMIFS(Extrato!$H:$H,Extrato!$F:$F,""&lt;=""&amp;HLOOKUP(S$278,dds!$2:$4,3,FALSE()),Extrato!$G:$G,'Cadastro e Histórico'!$A344))*S181)))"),0.0)</f>
        <v>0</v>
      </c>
      <c r="T344" s="448">
        <f>IFERROR(__xludf.DUMMYFUNCTION("ARRAYFORMULA(IF(OR($A344="""",$A344=0),0,IF(TODAY()&gt;EOMONTH(T$278,0),HLOOKUP(""Close"",GOOGLEFINANCE($A344,""price"",EOMONTH(T$278,0)),2,FALSE()),(SUMIFS(Extrato!$C:$C,Extrato!$A:$A,""&lt;=""&amp;HLOOKUP(T$278,dds!$2:$4,3,FALSE()),Extrato!$B:$B,'Cadastro e Histó"&amp;"rico'!$A344)-SUMIFS(Extrato!$H:$H,Extrato!$F:$F,""&lt;=""&amp;HLOOKUP(T$278,dds!$2:$4,3,FALSE()),Extrato!$G:$G,'Cadastro e Histórico'!$A344))*T181)))"),0.0)</f>
        <v>0</v>
      </c>
      <c r="U344" s="448">
        <f>IFERROR(__xludf.DUMMYFUNCTION("ARRAYFORMULA(IF(OR($A344="""",$A344=0),0,IF(TODAY()&gt;EOMONTH(U$278,0),HLOOKUP(""Close"",GOOGLEFINANCE($A344,""price"",EOMONTH(U$278,0)),2,FALSE()),(SUMIFS(Extrato!$C:$C,Extrato!$A:$A,""&lt;=""&amp;HLOOKUP(U$278,dds!$2:$4,3,FALSE()),Extrato!$B:$B,'Cadastro e Histó"&amp;"rico'!$A344)-SUMIFS(Extrato!$H:$H,Extrato!$F:$F,""&lt;=""&amp;HLOOKUP(U$278,dds!$2:$4,3,FALSE()),Extrato!$G:$G,'Cadastro e Histórico'!$A344))*U181)))"),0.0)</f>
        <v>0</v>
      </c>
      <c r="V344" s="448">
        <f>IFERROR(__xludf.DUMMYFUNCTION("ARRAYFORMULA(IF(OR($A344="""",$A344=0),0,IF(TODAY()&gt;EOMONTH(V$278,0),HLOOKUP(""Close"",GOOGLEFINANCE($A344,""price"",EOMONTH(V$278,0)),2,FALSE()),(SUMIFS(Extrato!$C:$C,Extrato!$A:$A,""&lt;=""&amp;HLOOKUP(V$278,dds!$2:$4,3,FALSE()),Extrato!$B:$B,'Cadastro e Histó"&amp;"rico'!$A344)-SUMIFS(Extrato!$H:$H,Extrato!$F:$F,""&lt;=""&amp;HLOOKUP(V$278,dds!$2:$4,3,FALSE()),Extrato!$G:$G,'Cadastro e Histórico'!$A344))*V181)))"),0.0)</f>
        <v>0</v>
      </c>
      <c r="W344" s="448">
        <f>IFERROR(__xludf.DUMMYFUNCTION("ARRAYFORMULA(IF(OR($A344="""",$A344=0),0,IF(TODAY()&gt;EOMONTH(W$278,0),HLOOKUP(""Close"",GOOGLEFINANCE($A344,""price"",EOMONTH(W$278,0)),2,FALSE()),(SUMIFS(Extrato!$C:$C,Extrato!$A:$A,""&lt;=""&amp;HLOOKUP(W$278,dds!$2:$4,3,FALSE()),Extrato!$B:$B,'Cadastro e Histó"&amp;"rico'!$A344)-SUMIFS(Extrato!$H:$H,Extrato!$F:$F,""&lt;=""&amp;HLOOKUP(W$278,dds!$2:$4,3,FALSE()),Extrato!$G:$G,'Cadastro e Histórico'!$A344))*W181)))"),0.0)</f>
        <v>0</v>
      </c>
      <c r="X344" s="448">
        <f>IFERROR(__xludf.DUMMYFUNCTION("ARRAYFORMULA(IF(OR($A344="""",$A344=0),0,IF(TODAY()&gt;EOMONTH(X$278,0),HLOOKUP(""Close"",GOOGLEFINANCE($A344,""price"",EOMONTH(X$278,0)),2,FALSE()),(SUMIFS(Extrato!$C:$C,Extrato!$A:$A,""&lt;=""&amp;HLOOKUP(X$278,dds!$2:$4,3,FALSE()),Extrato!$B:$B,'Cadastro e Histó"&amp;"rico'!$A344)-SUMIFS(Extrato!$H:$H,Extrato!$F:$F,""&lt;=""&amp;HLOOKUP(X$278,dds!$2:$4,3,FALSE()),Extrato!$G:$G,'Cadastro e Histórico'!$A344))*X181)))"),0.0)</f>
        <v>0</v>
      </c>
      <c r="Y344" s="448">
        <f>IFERROR(__xludf.DUMMYFUNCTION("ARRAYFORMULA(IF(OR($A344="""",$A344=0),0,IF(TODAY()&gt;EOMONTH(Y$278,0),HLOOKUP(""Close"",GOOGLEFINANCE($A344,""price"",EOMONTH(Y$278,0)),2,FALSE()),(SUMIFS(Extrato!$C:$C,Extrato!$A:$A,""&lt;=""&amp;HLOOKUP(Y$278,dds!$2:$4,3,FALSE()),Extrato!$B:$B,'Cadastro e Histó"&amp;"rico'!$A344)-SUMIFS(Extrato!$H:$H,Extrato!$F:$F,""&lt;=""&amp;HLOOKUP(Y$278,dds!$2:$4,3,FALSE()),Extrato!$G:$G,'Cadastro e Histórico'!$A344))*Y181)))"),0.0)</f>
        <v>0</v>
      </c>
      <c r="Z344" s="448">
        <f>IFERROR(__xludf.DUMMYFUNCTION("ARRAYFORMULA(IF(OR($A344="""",$A344=0),0,IF(TODAY()&gt;EOMONTH(Z$278,0),HLOOKUP(""Close"",GOOGLEFINANCE($A344,""price"",EOMONTH(Z$278,0)),2,FALSE()),(SUMIFS(Extrato!$C:$C,Extrato!$A:$A,""&lt;=""&amp;HLOOKUP(Z$278,dds!$2:$4,3,FALSE()),Extrato!$B:$B,'Cadastro e Histó"&amp;"rico'!$A344)-SUMIFS(Extrato!$H:$H,Extrato!$F:$F,""&lt;=""&amp;HLOOKUP(Z$278,dds!$2:$4,3,FALSE()),Extrato!$G:$G,'Cadastro e Histórico'!$A344))*Z181)))"),0.0)</f>
        <v>0</v>
      </c>
      <c r="AA344" s="448">
        <f>IFERROR(__xludf.DUMMYFUNCTION("ARRAYFORMULA(IF(OR($A344="""",$A344=0),0,IF(TODAY()&gt;EOMONTH(AA$278,0),HLOOKUP(""Close"",GOOGLEFINANCE($A344,""price"",EOMONTH(AA$278,0)),2,FALSE()),(SUMIFS(Extrato!$C:$C,Extrato!$A:$A,""&lt;=""&amp;HLOOKUP(AA$278,dds!$2:$4,3,FALSE()),Extrato!$B:$B,'Cadastro e Hi"&amp;"stórico'!$A344)-SUMIFS(Extrato!$H:$H,Extrato!$F:$F,""&lt;=""&amp;HLOOKUP(AA$278,dds!$2:$4,3,FALSE()),Extrato!$G:$G,'Cadastro e Histórico'!$A344))*AA181)))"),0.0)</f>
        <v>0</v>
      </c>
      <c r="AB344" s="448">
        <f>IFERROR(__xludf.DUMMYFUNCTION("ARRAYFORMULA(IF(OR($A344="""",$A344=0),0,IF(TODAY()&gt;EOMONTH(AB$278,0),HLOOKUP(""Close"",GOOGLEFINANCE($A344,""price"",EOMONTH(AB$278,0)),2,FALSE()),(SUMIFS(Extrato!$C:$C,Extrato!$A:$A,""&lt;=""&amp;HLOOKUP(AB$278,dds!$2:$4,3,FALSE()),Extrato!$B:$B,'Cadastro e Hi"&amp;"stórico'!$A344)-SUMIFS(Extrato!$H:$H,Extrato!$F:$F,""&lt;=""&amp;HLOOKUP(AB$278,dds!$2:$4,3,FALSE()),Extrato!$G:$G,'Cadastro e Histórico'!$A344))*AB181)))"),0.0)</f>
        <v>0</v>
      </c>
      <c r="AC344" s="448">
        <f>IFERROR(__xludf.DUMMYFUNCTION("ARRAYFORMULA(IF(OR($A344="""",$A344=0),0,IF(TODAY()&gt;EOMONTH(AC$278,0),HLOOKUP(""Close"",GOOGLEFINANCE($A344,""price"",EOMONTH(AC$278,0)),2,FALSE()),(SUMIFS(Extrato!$C:$C,Extrato!$A:$A,""&lt;=""&amp;HLOOKUP(AC$278,dds!$2:$4,3,FALSE()),Extrato!$B:$B,'Cadastro e Hi"&amp;"stórico'!$A344)-SUMIFS(Extrato!$H:$H,Extrato!$F:$F,""&lt;=""&amp;HLOOKUP(AC$278,dds!$2:$4,3,FALSE()),Extrato!$G:$G,'Cadastro e Histórico'!$A344))*AC181)))"),0.0)</f>
        <v>0</v>
      </c>
      <c r="AD344" s="448">
        <f>IFERROR(__xludf.DUMMYFUNCTION("ARRAYFORMULA(IF(OR($A344="""",$A344=0),0,IF(TODAY()&gt;EOMONTH(AD$278,0),HLOOKUP(""Close"",GOOGLEFINANCE($A344,""price"",EOMONTH(AD$278,0)),2,FALSE()),(SUMIFS(Extrato!$C:$C,Extrato!$A:$A,""&lt;=""&amp;HLOOKUP(AD$278,dds!$2:$4,3,FALSE()),Extrato!$B:$B,'Cadastro e Hi"&amp;"stórico'!$A344)-SUMIFS(Extrato!$H:$H,Extrato!$F:$F,""&lt;=""&amp;HLOOKUP(AD$278,dds!$2:$4,3,FALSE()),Extrato!$G:$G,'Cadastro e Histórico'!$A344))*AD181)))"),0.0)</f>
        <v>0</v>
      </c>
      <c r="AE344" s="448">
        <f>IFERROR(__xludf.DUMMYFUNCTION("ARRAYFORMULA(IF(OR($A344="""",$A344=0),0,IF(TODAY()&gt;EOMONTH(AE$278,0),HLOOKUP(""Close"",GOOGLEFINANCE($A344,""price"",EOMONTH(AE$278,0)),2,FALSE()),(SUMIFS(Extrato!$C:$C,Extrato!$A:$A,""&lt;=""&amp;HLOOKUP(AE$278,dds!$2:$4,3,FALSE()),Extrato!$B:$B,'Cadastro e Hi"&amp;"stórico'!$A344)-SUMIFS(Extrato!$H:$H,Extrato!$F:$F,""&lt;=""&amp;HLOOKUP(AE$278,dds!$2:$4,3,FALSE()),Extrato!$G:$G,'Cadastro e Histórico'!$A344))*AE181)))"),0.0)</f>
        <v>0</v>
      </c>
      <c r="AF344" s="448">
        <f>IFERROR(__xludf.DUMMYFUNCTION("ARRAYFORMULA(IF(OR($A344="""",$A344=0),0,IF(TODAY()&gt;EOMONTH(AF$278,0),HLOOKUP(""Close"",GOOGLEFINANCE($A344,""price"",EOMONTH(AF$278,0)),2,FALSE()),(SUMIFS(Extrato!$C:$C,Extrato!$A:$A,""&lt;=""&amp;HLOOKUP(AF$278,dds!$2:$4,3,FALSE()),Extrato!$B:$B,'Cadastro e Hi"&amp;"stórico'!$A344)-SUMIFS(Extrato!$H:$H,Extrato!$F:$F,""&lt;=""&amp;HLOOKUP(AF$278,dds!$2:$4,3,FALSE()),Extrato!$G:$G,'Cadastro e Histórico'!$A344))*AF181)))"),0.0)</f>
        <v>0</v>
      </c>
      <c r="AG344" s="448">
        <f>IFERROR(__xludf.DUMMYFUNCTION("ARRAYFORMULA(IF(OR($A344="""",$A344=0),0,IF(TODAY()&gt;EOMONTH(AG$278,0),HLOOKUP(""Close"",GOOGLEFINANCE($A344,""price"",EOMONTH(AG$278,0)),2,FALSE()),(SUMIFS(Extrato!$C:$C,Extrato!$A:$A,""&lt;=""&amp;HLOOKUP(AG$278,dds!$2:$4,3,FALSE()),Extrato!$B:$B,'Cadastro e Hi"&amp;"stórico'!$A344)-SUMIFS(Extrato!$H:$H,Extrato!$F:$F,""&lt;=""&amp;HLOOKUP(AG$278,dds!$2:$4,3,FALSE()),Extrato!$G:$G,'Cadastro e Histórico'!$A344))*AG181)))"),0.0)</f>
        <v>0</v>
      </c>
      <c r="AH344" s="448">
        <f>IFERROR(__xludf.DUMMYFUNCTION("ARRAYFORMULA(IF(OR($A344="""",$A344=0),0,IF(TODAY()&gt;EOMONTH(AH$278,0),HLOOKUP(""Close"",GOOGLEFINANCE($A344,""price"",EOMONTH(AH$278,0)),2,FALSE()),(SUMIFS(Extrato!$C:$C,Extrato!$A:$A,""&lt;=""&amp;HLOOKUP(AH$278,dds!$2:$4,3,FALSE()),Extrato!$B:$B,'Cadastro e Hi"&amp;"stórico'!$A344)-SUMIFS(Extrato!$H:$H,Extrato!$F:$F,""&lt;=""&amp;HLOOKUP(AH$278,dds!$2:$4,3,FALSE()),Extrato!$G:$G,'Cadastro e Histórico'!$A344))*AH181)))"),0.0)</f>
        <v>0</v>
      </c>
      <c r="AI344" s="448">
        <f>IFERROR(__xludf.DUMMYFUNCTION("ARRAYFORMULA(IF(OR($A344="""",$A344=0),0,IF(TODAY()&gt;EOMONTH(AI$278,0),HLOOKUP(""Close"",GOOGLEFINANCE($A344,""price"",EOMONTH(AI$278,0)),2,FALSE()),(SUMIFS(Extrato!$C:$C,Extrato!$A:$A,""&lt;=""&amp;HLOOKUP(AI$278,dds!$2:$4,3,FALSE()),Extrato!$B:$B,'Cadastro e Hi"&amp;"stórico'!$A344)-SUMIFS(Extrato!$H:$H,Extrato!$F:$F,""&lt;=""&amp;HLOOKUP(AI$278,dds!$2:$4,3,FALSE()),Extrato!$G:$G,'Cadastro e Histórico'!$A344))*AI181)))"),0.0)</f>
        <v>0</v>
      </c>
      <c r="AJ344" s="448">
        <f>IFERROR(__xludf.DUMMYFUNCTION("ARRAYFORMULA(IF(OR($A344="""",$A344=0),0,IF(TODAY()&gt;EOMONTH(AJ$278,0),HLOOKUP(""Close"",GOOGLEFINANCE($A344,""price"",EOMONTH(AJ$278,0)),2,FALSE()),(SUMIFS(Extrato!$C:$C,Extrato!$A:$A,""&lt;=""&amp;HLOOKUP(AJ$278,dds!$2:$4,3,FALSE()),Extrato!$B:$B,'Cadastro e Hi"&amp;"stórico'!$A344)-SUMIFS(Extrato!$H:$H,Extrato!$F:$F,""&lt;=""&amp;HLOOKUP(AJ$278,dds!$2:$4,3,FALSE()),Extrato!$G:$G,'Cadastro e Histórico'!$A344))*AJ181)))"),0.0)</f>
        <v>0</v>
      </c>
      <c r="AK344" s="448">
        <f>IFERROR(__xludf.DUMMYFUNCTION("ARRAYFORMULA(IF(OR($A344="""",$A344=0),0,IF(TODAY()&gt;EOMONTH(AK$278,0),HLOOKUP(""Close"",GOOGLEFINANCE($A344,""price"",EOMONTH(AK$278,0)),2,FALSE()),(SUMIFS(Extrato!$C:$C,Extrato!$A:$A,""&lt;=""&amp;HLOOKUP(AK$278,dds!$2:$4,3,FALSE()),Extrato!$B:$B,'Cadastro e Hi"&amp;"stórico'!$A344)-SUMIFS(Extrato!$H:$H,Extrato!$F:$F,""&lt;=""&amp;HLOOKUP(AK$278,dds!$2:$4,3,FALSE()),Extrato!$G:$G,'Cadastro e Histórico'!$A344))*AK181)))"),0.0)</f>
        <v>0</v>
      </c>
      <c r="AL344" s="448">
        <f>IFERROR(__xludf.DUMMYFUNCTION("ARRAYFORMULA(IF(OR($A344="""",$A344=0),0,IF(TODAY()&gt;EOMONTH(AL$278,0),HLOOKUP(""Close"",GOOGLEFINANCE($A344,""price"",EOMONTH(AL$278,0)),2,FALSE()),(SUMIFS(Extrato!$C:$C,Extrato!$A:$A,""&lt;=""&amp;HLOOKUP(AL$278,dds!$2:$4,3,FALSE()),Extrato!$B:$B,'Cadastro e Hi"&amp;"stórico'!$A344)-SUMIFS(Extrato!$H:$H,Extrato!$F:$F,""&lt;=""&amp;HLOOKUP(AL$278,dds!$2:$4,3,FALSE()),Extrato!$G:$G,'Cadastro e Histórico'!$A344))*AL181)))"),0.0)</f>
        <v>0</v>
      </c>
      <c r="AM344" s="448">
        <f>IFERROR(__xludf.DUMMYFUNCTION("ARRAYFORMULA(IF(OR($A344="""",$A344=0),0,IF(TODAY()&gt;EOMONTH(AM$278,0),HLOOKUP(""Close"",GOOGLEFINANCE($A344,""price"",EOMONTH(AM$278,0)),2,FALSE()),(SUMIFS(Extrato!$C:$C,Extrato!$A:$A,""&lt;=""&amp;HLOOKUP(AM$278,dds!$2:$4,3,FALSE()),Extrato!$B:$B,'Cadastro e Hi"&amp;"stórico'!$A344)-SUMIFS(Extrato!$H:$H,Extrato!$F:$F,""&lt;=""&amp;HLOOKUP(AM$278,dds!$2:$4,3,FALSE()),Extrato!$G:$G,'Cadastro e Histórico'!$A344))*AM181)))"),0.0)</f>
        <v>0</v>
      </c>
      <c r="AN344" s="448">
        <f>IFERROR(__xludf.DUMMYFUNCTION("ARRAYFORMULA(IF(OR($A344="""",$A344=0),0,IF(TODAY()&gt;EOMONTH(AN$278,0),HLOOKUP(""Close"",GOOGLEFINANCE($A344,""price"",EOMONTH(AN$278,0)),2,FALSE()),(SUMIFS(Extrato!$C:$C,Extrato!$A:$A,""&lt;=""&amp;HLOOKUP(AN$278,dds!$2:$4,3,FALSE()),Extrato!$B:$B,'Cadastro e Hi"&amp;"stórico'!$A344)-SUMIFS(Extrato!$H:$H,Extrato!$F:$F,""&lt;=""&amp;HLOOKUP(AN$278,dds!$2:$4,3,FALSE()),Extrato!$G:$G,'Cadastro e Histórico'!$A344))*AN181)))"),0.0)</f>
        <v>0</v>
      </c>
      <c r="AO344" s="448">
        <f>IFERROR(__xludf.DUMMYFUNCTION("ARRAYFORMULA(IF(OR($A344="""",$A344=0),0,IF(TODAY()&gt;EOMONTH(AO$278,0),HLOOKUP(""Close"",GOOGLEFINANCE($A344,""price"",EOMONTH(AO$278,0)),2,FALSE()),(SUMIFS(Extrato!$C:$C,Extrato!$A:$A,""&lt;=""&amp;HLOOKUP(AO$278,dds!$2:$4,3,FALSE()),Extrato!$B:$B,'Cadastro e Hi"&amp;"stórico'!$A344)-SUMIFS(Extrato!$H:$H,Extrato!$F:$F,""&lt;=""&amp;HLOOKUP(AO$278,dds!$2:$4,3,FALSE()),Extrato!$G:$G,'Cadastro e Histórico'!$A344))*AO181)))"),0.0)</f>
        <v>0</v>
      </c>
      <c r="AP344" s="448">
        <f>IFERROR(__xludf.DUMMYFUNCTION("ARRAYFORMULA(IF(OR($A344="""",$A344=0),0,IF(TODAY()&gt;EOMONTH(AP$278,0),HLOOKUP(""Close"",GOOGLEFINANCE($A344,""price"",EOMONTH(AP$278,0)),2,FALSE()),(SUMIFS(Extrato!$C:$C,Extrato!$A:$A,""&lt;=""&amp;HLOOKUP(AP$278,dds!$2:$4,3,FALSE()),Extrato!$B:$B,'Cadastro e Hi"&amp;"stórico'!$A344)-SUMIFS(Extrato!$H:$H,Extrato!$F:$F,""&lt;=""&amp;HLOOKUP(AP$278,dds!$2:$4,3,FALSE()),Extrato!$G:$G,'Cadastro e Histórico'!$A344))*AP181)))"),0.0)</f>
        <v>0</v>
      </c>
      <c r="AQ344" s="448">
        <f>IFERROR(__xludf.DUMMYFUNCTION("ARRAYFORMULA(IF(OR($A344="""",$A344=0),0,IF(TODAY()&gt;EOMONTH(AQ$278,0),HLOOKUP(""Close"",GOOGLEFINANCE($A344,""price"",EOMONTH(AQ$278,0)),2,FALSE()),(SUMIFS(Extrato!$C:$C,Extrato!$A:$A,""&lt;=""&amp;HLOOKUP(AQ$278,dds!$2:$4,3,FALSE()),Extrato!$B:$B,'Cadastro e Hi"&amp;"stórico'!$A344)-SUMIFS(Extrato!$H:$H,Extrato!$F:$F,""&lt;=""&amp;HLOOKUP(AQ$278,dds!$2:$4,3,FALSE()),Extrato!$G:$G,'Cadastro e Histórico'!$A344))*AQ181)))"),0.0)</f>
        <v>0</v>
      </c>
      <c r="AR344" s="448">
        <f>IFERROR(__xludf.DUMMYFUNCTION("ARRAYFORMULA(IF(OR($A344="""",$A344=0),0,IF(TODAY()&gt;EOMONTH(AR$278,0),HLOOKUP(""Close"",GOOGLEFINANCE($A344,""price"",EOMONTH(AR$278,0)),2,FALSE()),(SUMIFS(Extrato!$C:$C,Extrato!$A:$A,""&lt;=""&amp;HLOOKUP(AR$278,dds!$2:$4,3,FALSE()),Extrato!$B:$B,'Cadastro e Hi"&amp;"stórico'!$A344)-SUMIFS(Extrato!$H:$H,Extrato!$F:$F,""&lt;=""&amp;HLOOKUP(AR$278,dds!$2:$4,3,FALSE()),Extrato!$G:$G,'Cadastro e Histórico'!$A344))*AR181)))"),0.0)</f>
        <v>0</v>
      </c>
      <c r="AS344" s="448">
        <f>IFERROR(__xludf.DUMMYFUNCTION("ARRAYFORMULA(IF(OR($A344="""",$A344=0),0,IF(TODAY()&gt;EOMONTH(AS$278,0),HLOOKUP(""Close"",GOOGLEFINANCE($A344,""price"",EOMONTH(AS$278,0)),2,FALSE()),(SUMIFS(Extrato!$C:$C,Extrato!$A:$A,""&lt;=""&amp;HLOOKUP(AS$278,dds!$2:$4,3,FALSE()),Extrato!$B:$B,'Cadastro e Hi"&amp;"stórico'!$A344)-SUMIFS(Extrato!$H:$H,Extrato!$F:$F,""&lt;=""&amp;HLOOKUP(AS$278,dds!$2:$4,3,FALSE()),Extrato!$G:$G,'Cadastro e Histórico'!$A344))*AS181)))"),0.0)</f>
        <v>0</v>
      </c>
      <c r="AT344" s="448">
        <f>IFERROR(__xludf.DUMMYFUNCTION("ARRAYFORMULA(IF(OR($A344="""",$A344=0),0,IF(TODAY()&gt;EOMONTH(AT$278,0),HLOOKUP(""Close"",GOOGLEFINANCE($A344,""price"",EOMONTH(AT$278,0)),2,FALSE()),(SUMIFS(Extrato!$C:$C,Extrato!$A:$A,""&lt;=""&amp;HLOOKUP(AT$278,dds!$2:$4,3,FALSE()),Extrato!$B:$B,'Cadastro e Hi"&amp;"stórico'!$A344)-SUMIFS(Extrato!$H:$H,Extrato!$F:$F,""&lt;=""&amp;HLOOKUP(AT$278,dds!$2:$4,3,FALSE()),Extrato!$G:$G,'Cadastro e Histórico'!$A344))*AT181)))"),0.0)</f>
        <v>0</v>
      </c>
      <c r="AU344" s="448">
        <f>IFERROR(__xludf.DUMMYFUNCTION("ARRAYFORMULA(IF(OR($A344="""",$A344=0),0,IF(TODAY()&gt;EOMONTH(AU$278,0),HLOOKUP(""Close"",GOOGLEFINANCE($A344,""price"",EOMONTH(AU$278,0)),2,FALSE()),(SUMIFS(Extrato!$C:$C,Extrato!$A:$A,""&lt;=""&amp;HLOOKUP(AU$278,dds!$2:$4,3,FALSE()),Extrato!$B:$B,'Cadastro e Hi"&amp;"stórico'!$A344)-SUMIFS(Extrato!$H:$H,Extrato!$F:$F,""&lt;=""&amp;HLOOKUP(AU$278,dds!$2:$4,3,FALSE()),Extrato!$G:$G,'Cadastro e Histórico'!$A344))*AU181)))"),0.0)</f>
        <v>0</v>
      </c>
      <c r="AV344" s="448">
        <f>IFERROR(__xludf.DUMMYFUNCTION("ARRAYFORMULA(IF(OR($A344="""",$A344=0),0,IF(TODAY()&gt;EOMONTH(AV$278,0),HLOOKUP(""Close"",GOOGLEFINANCE($A344,""price"",EOMONTH(AV$278,0)),2,FALSE()),(SUMIFS(Extrato!$C:$C,Extrato!$A:$A,""&lt;=""&amp;HLOOKUP(AV$278,dds!$2:$4,3,FALSE()),Extrato!$B:$B,'Cadastro e Hi"&amp;"stórico'!$A344)-SUMIFS(Extrato!$H:$H,Extrato!$F:$F,""&lt;=""&amp;HLOOKUP(AV$278,dds!$2:$4,3,FALSE()),Extrato!$G:$G,'Cadastro e Histórico'!$A344))*AV181)))"),0.0)</f>
        <v>0</v>
      </c>
      <c r="AW344" s="448">
        <f>IFERROR(__xludf.DUMMYFUNCTION("ARRAYFORMULA(IF(OR($A344="""",$A344=0),0,IF(TODAY()&gt;EOMONTH(AW$278,0),HLOOKUP(""Close"",GOOGLEFINANCE($A344,""price"",EOMONTH(AW$278,0)),2,FALSE()),(SUMIFS(Extrato!$C:$C,Extrato!$A:$A,""&lt;=""&amp;HLOOKUP(AW$278,dds!$2:$4,3,FALSE()),Extrato!$B:$B,'Cadastro e Hi"&amp;"stórico'!$A344)-SUMIFS(Extrato!$H:$H,Extrato!$F:$F,""&lt;=""&amp;HLOOKUP(AW$278,dds!$2:$4,3,FALSE()),Extrato!$G:$G,'Cadastro e Histórico'!$A344))*AW181)))"),0.0)</f>
        <v>0</v>
      </c>
      <c r="AX344" s="448">
        <f>IFERROR(__xludf.DUMMYFUNCTION("ARRAYFORMULA(IF(OR($A344="""",$A344=0),0,IF(TODAY()&gt;EOMONTH(AX$278,0),HLOOKUP(""Close"",GOOGLEFINANCE($A344,""price"",EOMONTH(AX$278,0)),2,FALSE()),(SUMIFS(Extrato!$C:$C,Extrato!$A:$A,""&lt;=""&amp;HLOOKUP(AX$278,dds!$2:$4,3,FALSE()),Extrato!$B:$B,'Cadastro e Hi"&amp;"stórico'!$A344)-SUMIFS(Extrato!$H:$H,Extrato!$F:$F,""&lt;=""&amp;HLOOKUP(AX$278,dds!$2:$4,3,FALSE()),Extrato!$G:$G,'Cadastro e Histórico'!$A344))*AX181)))"),0.0)</f>
        <v>0</v>
      </c>
      <c r="AY344" s="448">
        <f>IFERROR(__xludf.DUMMYFUNCTION("ARRAYFORMULA(IF(OR($A344="""",$A344=0),0,IF(TODAY()&gt;EOMONTH(AY$278,0),HLOOKUP(""Close"",GOOGLEFINANCE($A344,""price"",EOMONTH(AY$278,0)),2,FALSE()),(SUMIFS(Extrato!$C:$C,Extrato!$A:$A,""&lt;=""&amp;HLOOKUP(AY$278,dds!$2:$4,3,FALSE()),Extrato!$B:$B,'Cadastro e Hi"&amp;"stórico'!$A344)-SUMIFS(Extrato!$H:$H,Extrato!$F:$F,""&lt;=""&amp;HLOOKUP(AY$278,dds!$2:$4,3,FALSE()),Extrato!$G:$G,'Cadastro e Histórico'!$A344))*AY181)))"),0.0)</f>
        <v>0</v>
      </c>
      <c r="AZ344" s="448">
        <f>IFERROR(__xludf.DUMMYFUNCTION("ARRAYFORMULA(IF(OR($A344="""",$A344=0),0,IF(TODAY()&gt;EOMONTH(AZ$278,0),HLOOKUP(""Close"",GOOGLEFINANCE($A344,""price"",EOMONTH(AZ$278,0)),2,FALSE()),(SUMIFS(Extrato!$C:$C,Extrato!$A:$A,""&lt;=""&amp;HLOOKUP(AZ$278,dds!$2:$4,3,FALSE()),Extrato!$B:$B,'Cadastro e Hi"&amp;"stórico'!$A344)-SUMIFS(Extrato!$H:$H,Extrato!$F:$F,""&lt;=""&amp;HLOOKUP(AZ$278,dds!$2:$4,3,FALSE()),Extrato!$G:$G,'Cadastro e Histórico'!$A344))*AZ181)))"),0.0)</f>
        <v>0</v>
      </c>
      <c r="BA344" s="448">
        <f>IFERROR(__xludf.DUMMYFUNCTION("ARRAYFORMULA(IF(OR($A344="""",$A344=0),0,IF(TODAY()&gt;EOMONTH(BA$278,0),HLOOKUP(""Close"",GOOGLEFINANCE($A344,""price"",EOMONTH(BA$278,0)),2,FALSE()),(SUMIFS(Extrato!$C:$C,Extrato!$A:$A,""&lt;=""&amp;HLOOKUP(BA$278,dds!$2:$4,3,FALSE()),Extrato!$B:$B,'Cadastro e Hi"&amp;"stórico'!$A344)-SUMIFS(Extrato!$H:$H,Extrato!$F:$F,""&lt;=""&amp;HLOOKUP(BA$278,dds!$2:$4,3,FALSE()),Extrato!$G:$G,'Cadastro e Histórico'!$A344))*BA181)))"),0.0)</f>
        <v>0</v>
      </c>
      <c r="BB344" s="448">
        <f>IFERROR(__xludf.DUMMYFUNCTION("ARRAYFORMULA(IF(OR($A344="""",$A344=0),0,IF(TODAY()&gt;EOMONTH(BB$278,0),HLOOKUP(""Close"",GOOGLEFINANCE($A344,""price"",EOMONTH(BB$278,0)),2,FALSE()),(SUMIFS(Extrato!$C:$C,Extrato!$A:$A,""&lt;=""&amp;HLOOKUP(BB$278,dds!$2:$4,3,FALSE()),Extrato!$B:$B,'Cadastro e Hi"&amp;"stórico'!$A344)-SUMIFS(Extrato!$H:$H,Extrato!$F:$F,""&lt;=""&amp;HLOOKUP(BB$278,dds!$2:$4,3,FALSE()),Extrato!$G:$G,'Cadastro e Histórico'!$A344))*BB181)))"),0.0)</f>
        <v>0</v>
      </c>
      <c r="BC344" s="448">
        <f>IFERROR(__xludf.DUMMYFUNCTION("ARRAYFORMULA(IF(OR($A344="""",$A344=0),0,IF(TODAY()&gt;EOMONTH(BC$278,0),HLOOKUP(""Close"",GOOGLEFINANCE($A344,""price"",EOMONTH(BC$278,0)),2,FALSE()),(SUMIFS(Extrato!$C:$C,Extrato!$A:$A,""&lt;=""&amp;HLOOKUP(BC$278,dds!$2:$4,3,FALSE()),Extrato!$B:$B,'Cadastro e Hi"&amp;"stórico'!$A344)-SUMIFS(Extrato!$H:$H,Extrato!$F:$F,""&lt;=""&amp;HLOOKUP(BC$278,dds!$2:$4,3,FALSE()),Extrato!$G:$G,'Cadastro e Histórico'!$A344))*BC181)))"),0.0)</f>
        <v>0</v>
      </c>
      <c r="BD344" s="448">
        <f>IFERROR(__xludf.DUMMYFUNCTION("ARRAYFORMULA(IF(OR($A344="""",$A344=0),0,IF(TODAY()&gt;EOMONTH(BD$278,0),HLOOKUP(""Close"",GOOGLEFINANCE($A344,""price"",EOMONTH(BD$278,0)),2,FALSE()),(SUMIFS(Extrato!$C:$C,Extrato!$A:$A,""&lt;=""&amp;HLOOKUP(BD$278,dds!$2:$4,3,FALSE()),Extrato!$B:$B,'Cadastro e Hi"&amp;"stórico'!$A344)-SUMIFS(Extrato!$H:$H,Extrato!$F:$F,""&lt;=""&amp;HLOOKUP(BD$278,dds!$2:$4,3,FALSE()),Extrato!$G:$G,'Cadastro e Histórico'!$A344))*BD181)))"),0.0)</f>
        <v>0</v>
      </c>
      <c r="BE344" s="448">
        <f>IFERROR(__xludf.DUMMYFUNCTION("ARRAYFORMULA(IF(OR($A344="""",$A344=0),0,IF(TODAY()&gt;EOMONTH(BE$278,0),HLOOKUP(""Close"",GOOGLEFINANCE($A344,""price"",EOMONTH(BE$278,0)),2,FALSE()),(SUMIFS(Extrato!$C:$C,Extrato!$A:$A,""&lt;=""&amp;HLOOKUP(BE$278,dds!$2:$4,3,FALSE()),Extrato!$B:$B,'Cadastro e Hi"&amp;"stórico'!$A344)-SUMIFS(Extrato!$H:$H,Extrato!$F:$F,""&lt;=""&amp;HLOOKUP(BE$278,dds!$2:$4,3,FALSE()),Extrato!$G:$G,'Cadastro e Histórico'!$A344))*BE181)))"),0.0)</f>
        <v>0</v>
      </c>
      <c r="BF344" s="448">
        <f>IFERROR(__xludf.DUMMYFUNCTION("ARRAYFORMULA(IF(OR($A344="""",$A344=0),0,IF(TODAY()&gt;EOMONTH(BF$278,0),HLOOKUP(""Close"",GOOGLEFINANCE($A344,""price"",EOMONTH(BF$278,0)),2,FALSE()),(SUMIFS(Extrato!$C:$C,Extrato!$A:$A,""&lt;=""&amp;HLOOKUP(BF$278,dds!$2:$4,3,FALSE()),Extrato!$B:$B,'Cadastro e Hi"&amp;"stórico'!$A344)-SUMIFS(Extrato!$H:$H,Extrato!$F:$F,""&lt;=""&amp;HLOOKUP(BF$278,dds!$2:$4,3,FALSE()),Extrato!$G:$G,'Cadastro e Histórico'!$A344))*BF181)))"),0.0)</f>
        <v>0</v>
      </c>
      <c r="BG344" s="448">
        <f>IFERROR(__xludf.DUMMYFUNCTION("ARRAYFORMULA(IF(OR($A344="""",$A344=0),0,IF(TODAY()&gt;EOMONTH(BG$278,0),HLOOKUP(""Close"",GOOGLEFINANCE($A344,""price"",EOMONTH(BG$278,0)),2,FALSE()),(SUMIFS(Extrato!$C:$C,Extrato!$A:$A,""&lt;=""&amp;HLOOKUP(BG$278,dds!$2:$4,3,FALSE()),Extrato!$B:$B,'Cadastro e Hi"&amp;"stórico'!$A344)-SUMIFS(Extrato!$H:$H,Extrato!$F:$F,""&lt;=""&amp;HLOOKUP(BG$278,dds!$2:$4,3,FALSE()),Extrato!$G:$G,'Cadastro e Histórico'!$A344))*BG181)))"),0.0)</f>
        <v>0</v>
      </c>
      <c r="BH344" s="448">
        <f>IFERROR(__xludf.DUMMYFUNCTION("ARRAYFORMULA(IF(OR($A344="""",$A344=0),0,IF(TODAY()&gt;EOMONTH(BH$278,0),HLOOKUP(""Close"",GOOGLEFINANCE($A344,""price"",EOMONTH(BH$278,0)),2,FALSE()),(SUMIFS(Extrato!$C:$C,Extrato!$A:$A,""&lt;=""&amp;HLOOKUP(BH$278,dds!$2:$4,3,FALSE()),Extrato!$B:$B,'Cadastro e Hi"&amp;"stórico'!$A344)-SUMIFS(Extrato!$H:$H,Extrato!$F:$F,""&lt;=""&amp;HLOOKUP(BH$278,dds!$2:$4,3,FALSE()),Extrato!$G:$G,'Cadastro e Histórico'!$A344))*BH181)))"),0.0)</f>
        <v>0</v>
      </c>
      <c r="BI344" s="448">
        <f>IFERROR(__xludf.DUMMYFUNCTION("ARRAYFORMULA(IF(OR($A344="""",$A344=0),0,IF(TODAY()&gt;EOMONTH(BI$278,0),HLOOKUP(""Close"",GOOGLEFINANCE($A344,""price"",EOMONTH(BI$278,0)),2,FALSE()),(SUMIFS(Extrato!$C:$C,Extrato!$A:$A,""&lt;=""&amp;HLOOKUP(BI$278,dds!$2:$4,3,FALSE()),Extrato!$B:$B,'Cadastro e Hi"&amp;"stórico'!$A344)-SUMIFS(Extrato!$H:$H,Extrato!$F:$F,""&lt;=""&amp;HLOOKUP(BI$278,dds!$2:$4,3,FALSE()),Extrato!$G:$G,'Cadastro e Histórico'!$A344))*BI181)))"),0.0)</f>
        <v>0</v>
      </c>
      <c r="BJ344" s="448">
        <f>IFERROR(__xludf.DUMMYFUNCTION("ARRAYFORMULA(IF(OR($A344="""",$A344=0),0,IF(TODAY()&gt;EOMONTH(BJ$278,0),HLOOKUP(""Close"",GOOGLEFINANCE($A344,""price"",EOMONTH(BJ$278,0)),2,FALSE()),(SUMIFS(Extrato!$C:$C,Extrato!$A:$A,""&lt;=""&amp;HLOOKUP(BJ$278,dds!$2:$4,3,FALSE()),Extrato!$B:$B,'Cadastro e Hi"&amp;"stórico'!$A344)-SUMIFS(Extrato!$H:$H,Extrato!$F:$F,""&lt;=""&amp;HLOOKUP(BJ$278,dds!$2:$4,3,FALSE()),Extrato!$G:$G,'Cadastro e Histórico'!$A344))*BJ181)))"),0.0)</f>
        <v>0</v>
      </c>
      <c r="BK344" s="448">
        <f>IFERROR(__xludf.DUMMYFUNCTION("ARRAYFORMULA(IF(OR($A344="""",$A344=0),0,IF(TODAY()&gt;EOMONTH(BK$278,0),HLOOKUP(""Close"",GOOGLEFINANCE($A344,""price"",EOMONTH(BK$278,0)),2,FALSE()),(SUMIFS(Extrato!$C:$C,Extrato!$A:$A,""&lt;=""&amp;HLOOKUP(BK$278,dds!$2:$4,3,FALSE()),Extrato!$B:$B,'Cadastro e Hi"&amp;"stórico'!$A344)-SUMIFS(Extrato!$H:$H,Extrato!$F:$F,""&lt;=""&amp;HLOOKUP(BK$278,dds!$2:$4,3,FALSE()),Extrato!$G:$G,'Cadastro e Histórico'!$A344))*BK181)))"),0.0)</f>
        <v>0</v>
      </c>
      <c r="BL344" s="448">
        <f>IFERROR(__xludf.DUMMYFUNCTION("ARRAYFORMULA(IF(OR($A344="""",$A344=0),0,IF(TODAY()&gt;EOMONTH(BL$278,0),HLOOKUP(""Close"",GOOGLEFINANCE($A344,""price"",EOMONTH(BL$278,0)),2,FALSE()),(SUMIFS(Extrato!$C:$C,Extrato!$A:$A,""&lt;=""&amp;HLOOKUP(BL$278,dds!$2:$4,3,FALSE()),Extrato!$B:$B,'Cadastro e Hi"&amp;"stórico'!$A344)-SUMIFS(Extrato!$H:$H,Extrato!$F:$F,""&lt;=""&amp;HLOOKUP(BL$278,dds!$2:$4,3,FALSE()),Extrato!$G:$G,'Cadastro e Histórico'!$A344))*BL181)))"),0.0)</f>
        <v>0</v>
      </c>
    </row>
    <row r="345" ht="14.25" customHeight="1">
      <c r="A345" s="450"/>
      <c r="B345" s="450"/>
      <c r="C345" s="440" t="str">
        <f t="shared" si="5"/>
        <v/>
      </c>
      <c r="D345" s="450"/>
      <c r="E345" s="448">
        <f>IFERROR(__xludf.DUMMYFUNCTION("ARRAYFORMULA(IF(OR($A345="""",$A345=0),0,IF(TODAY()&gt;EOMONTH(E$278,0),HLOOKUP(""Close"",GOOGLEFINANCE($A345,""price"",EOMONTH(E$278,0)),2,FALSE()),(SUMIFS(Extrato!$C:$C,Extrato!$A:$A,""&lt;=""&amp;HLOOKUP(E$278,dds!$2:$4,3,FALSE()),Extrato!$B:$B,'Cadastro e Histó"&amp;"rico'!$A345)-SUMIFS(Extrato!$H:$H,Extrato!$F:$F,""&lt;=""&amp;HLOOKUP(E$278,dds!$2:$4,3,FALSE()),Extrato!$G:$G,'Cadastro e Histórico'!$A345))*E182)))"),0.0)</f>
        <v>0</v>
      </c>
      <c r="F345" s="448">
        <f>IFERROR(__xludf.DUMMYFUNCTION("ARRAYFORMULA(IF(OR($A345="""",$A345=0),0,IF(TODAY()&gt;EOMONTH(F$278,0),HLOOKUP(""Close"",GOOGLEFINANCE($A345,""price"",EOMONTH(F$278,0)),2,FALSE()),(SUMIFS(Extrato!$C:$C,Extrato!$A:$A,""&lt;=""&amp;HLOOKUP(F$278,dds!$2:$4,3,FALSE()),Extrato!$B:$B,'Cadastro e Histó"&amp;"rico'!$A345)-SUMIFS(Extrato!$H:$H,Extrato!$F:$F,""&lt;=""&amp;HLOOKUP(F$278,dds!$2:$4,3,FALSE()),Extrato!$G:$G,'Cadastro e Histórico'!$A345))*F182)))"),0.0)</f>
        <v>0</v>
      </c>
      <c r="G345" s="448">
        <f>IFERROR(__xludf.DUMMYFUNCTION("ARRAYFORMULA(IF(OR($A345="""",$A345=0),0,IF(TODAY()&gt;EOMONTH(G$278,0),HLOOKUP(""Close"",GOOGLEFINANCE($A345,""price"",EOMONTH(G$278,0)),2,FALSE()),(SUMIFS(Extrato!$C:$C,Extrato!$A:$A,""&lt;=""&amp;HLOOKUP(G$278,dds!$2:$4,3,FALSE()),Extrato!$B:$B,'Cadastro e Histó"&amp;"rico'!$A345)-SUMIFS(Extrato!$H:$H,Extrato!$F:$F,""&lt;=""&amp;HLOOKUP(G$278,dds!$2:$4,3,FALSE()),Extrato!$G:$G,'Cadastro e Histórico'!$A345))*G182)))"),0.0)</f>
        <v>0</v>
      </c>
      <c r="H345" s="448">
        <f>IFERROR(__xludf.DUMMYFUNCTION("ARRAYFORMULA(IF(OR($A345="""",$A345=0),0,IF(TODAY()&gt;EOMONTH(H$278,0),HLOOKUP(""Close"",GOOGLEFINANCE($A345,""price"",EOMONTH(H$278,0)),2,FALSE()),(SUMIFS(Extrato!$C:$C,Extrato!$A:$A,""&lt;=""&amp;HLOOKUP(H$278,dds!$2:$4,3,FALSE()),Extrato!$B:$B,'Cadastro e Histó"&amp;"rico'!$A345)-SUMIFS(Extrato!$H:$H,Extrato!$F:$F,""&lt;=""&amp;HLOOKUP(H$278,dds!$2:$4,3,FALSE()),Extrato!$G:$G,'Cadastro e Histórico'!$A345))*H182)))"),0.0)</f>
        <v>0</v>
      </c>
      <c r="I345" s="448">
        <f>IFERROR(__xludf.DUMMYFUNCTION("ARRAYFORMULA(IF(OR($A345="""",$A345=0),0,IF(TODAY()&gt;EOMONTH(I$278,0),HLOOKUP(""Close"",GOOGLEFINANCE($A345,""price"",EOMONTH(I$278,0)),2,FALSE()),(SUMIFS(Extrato!$C:$C,Extrato!$A:$A,""&lt;=""&amp;HLOOKUP(I$278,dds!$2:$4,3,FALSE()),Extrato!$B:$B,'Cadastro e Histó"&amp;"rico'!$A345)-SUMIFS(Extrato!$H:$H,Extrato!$F:$F,""&lt;=""&amp;HLOOKUP(I$278,dds!$2:$4,3,FALSE()),Extrato!$G:$G,'Cadastro e Histórico'!$A345))*I182)))"),0.0)</f>
        <v>0</v>
      </c>
      <c r="J345" s="448">
        <f>IFERROR(__xludf.DUMMYFUNCTION("ARRAYFORMULA(IF(OR($A345="""",$A345=0),0,IF(TODAY()&gt;EOMONTH(J$278,0),HLOOKUP(""Close"",GOOGLEFINANCE($A345,""price"",EOMONTH(J$278,0)),2,FALSE()),(SUMIFS(Extrato!$C:$C,Extrato!$A:$A,""&lt;=""&amp;HLOOKUP(J$278,dds!$2:$4,3,FALSE()),Extrato!$B:$B,'Cadastro e Histó"&amp;"rico'!$A345)-SUMIFS(Extrato!$H:$H,Extrato!$F:$F,""&lt;=""&amp;HLOOKUP(J$278,dds!$2:$4,3,FALSE()),Extrato!$G:$G,'Cadastro e Histórico'!$A345))*J182)))"),0.0)</f>
        <v>0</v>
      </c>
      <c r="K345" s="448">
        <f>IFERROR(__xludf.DUMMYFUNCTION("ARRAYFORMULA(IF(OR($A345="""",$A345=0),0,IF(TODAY()&gt;EOMONTH(K$278,0),HLOOKUP(""Close"",GOOGLEFINANCE($A345,""price"",EOMONTH(K$278,0)),2,FALSE()),(SUMIFS(Extrato!$C:$C,Extrato!$A:$A,""&lt;=""&amp;HLOOKUP(K$278,dds!$2:$4,3,FALSE()),Extrato!$B:$B,'Cadastro e Histó"&amp;"rico'!$A345)-SUMIFS(Extrato!$H:$H,Extrato!$F:$F,""&lt;=""&amp;HLOOKUP(K$278,dds!$2:$4,3,FALSE()),Extrato!$G:$G,'Cadastro e Histórico'!$A345))*K182)))"),0.0)</f>
        <v>0</v>
      </c>
      <c r="L345" s="448">
        <f>IFERROR(__xludf.DUMMYFUNCTION("ARRAYFORMULA(IF(OR($A345="""",$A345=0),0,IF(TODAY()&gt;EOMONTH(L$278,0),HLOOKUP(""Close"",GOOGLEFINANCE($A345,""price"",EOMONTH(L$278,0)),2,FALSE()),(SUMIFS(Extrato!$C:$C,Extrato!$A:$A,""&lt;=""&amp;HLOOKUP(L$278,dds!$2:$4,3,FALSE()),Extrato!$B:$B,'Cadastro e Histó"&amp;"rico'!$A345)-SUMIFS(Extrato!$H:$H,Extrato!$F:$F,""&lt;=""&amp;HLOOKUP(L$278,dds!$2:$4,3,FALSE()),Extrato!$G:$G,'Cadastro e Histórico'!$A345))*L182)))"),0.0)</f>
        <v>0</v>
      </c>
      <c r="M345" s="448">
        <f>IFERROR(__xludf.DUMMYFUNCTION("ARRAYFORMULA(IF(OR($A345="""",$A345=0),0,IF(TODAY()&gt;EOMONTH(M$278,0),HLOOKUP(""Close"",GOOGLEFINANCE($A345,""price"",EOMONTH(M$278,0)),2,FALSE()),(SUMIFS(Extrato!$C:$C,Extrato!$A:$A,""&lt;=""&amp;HLOOKUP(M$278,dds!$2:$4,3,FALSE()),Extrato!$B:$B,'Cadastro e Histó"&amp;"rico'!$A345)-SUMIFS(Extrato!$H:$H,Extrato!$F:$F,""&lt;=""&amp;HLOOKUP(M$278,dds!$2:$4,3,FALSE()),Extrato!$G:$G,'Cadastro e Histórico'!$A345))*M182)))"),0.0)</f>
        <v>0</v>
      </c>
      <c r="N345" s="448">
        <f>IFERROR(__xludf.DUMMYFUNCTION("ARRAYFORMULA(IF(OR($A345="""",$A345=0),0,IF(TODAY()&gt;EOMONTH(N$278,0),HLOOKUP(""Close"",GOOGLEFINANCE($A345,""price"",EOMONTH(N$278,0)),2,FALSE()),(SUMIFS(Extrato!$C:$C,Extrato!$A:$A,""&lt;=""&amp;HLOOKUP(N$278,dds!$2:$4,3,FALSE()),Extrato!$B:$B,'Cadastro e Histó"&amp;"rico'!$A345)-SUMIFS(Extrato!$H:$H,Extrato!$F:$F,""&lt;=""&amp;HLOOKUP(N$278,dds!$2:$4,3,FALSE()),Extrato!$G:$G,'Cadastro e Histórico'!$A345))*N182)))"),0.0)</f>
        <v>0</v>
      </c>
      <c r="O345" s="448">
        <f>IFERROR(__xludf.DUMMYFUNCTION("ARRAYFORMULA(IF(OR($A345="""",$A345=0),0,IF(TODAY()&gt;EOMONTH(O$278,0),HLOOKUP(""Close"",GOOGLEFINANCE($A345,""price"",EOMONTH(O$278,0)),2,FALSE()),(SUMIFS(Extrato!$C:$C,Extrato!$A:$A,""&lt;=""&amp;HLOOKUP(O$278,dds!$2:$4,3,FALSE()),Extrato!$B:$B,'Cadastro e Histó"&amp;"rico'!$A345)-SUMIFS(Extrato!$H:$H,Extrato!$F:$F,""&lt;=""&amp;HLOOKUP(O$278,dds!$2:$4,3,FALSE()),Extrato!$G:$G,'Cadastro e Histórico'!$A345))*O182)))"),0.0)</f>
        <v>0</v>
      </c>
      <c r="P345" s="448">
        <f>IFERROR(__xludf.DUMMYFUNCTION("ARRAYFORMULA(IF(OR($A345="""",$A345=0),0,IF(TODAY()&gt;EOMONTH(P$278,0),HLOOKUP(""Close"",GOOGLEFINANCE($A345,""price"",EOMONTH(P$278,0)),2,FALSE()),(SUMIFS(Extrato!$C:$C,Extrato!$A:$A,""&lt;=""&amp;HLOOKUP(P$278,dds!$2:$4,3,FALSE()),Extrato!$B:$B,'Cadastro e Histó"&amp;"rico'!$A345)-SUMIFS(Extrato!$H:$H,Extrato!$F:$F,""&lt;=""&amp;HLOOKUP(P$278,dds!$2:$4,3,FALSE()),Extrato!$G:$G,'Cadastro e Histórico'!$A345))*P182)))"),0.0)</f>
        <v>0</v>
      </c>
      <c r="Q345" s="448">
        <f>IFERROR(__xludf.DUMMYFUNCTION("ARRAYFORMULA(IF(OR($A345="""",$A345=0),0,IF(TODAY()&gt;EOMONTH(Q$278,0),HLOOKUP(""Close"",GOOGLEFINANCE($A345,""price"",EOMONTH(Q$278,0)),2,FALSE()),(SUMIFS(Extrato!$C:$C,Extrato!$A:$A,""&lt;=""&amp;HLOOKUP(Q$278,dds!$2:$4,3,FALSE()),Extrato!$B:$B,'Cadastro e Histó"&amp;"rico'!$A345)-SUMIFS(Extrato!$H:$H,Extrato!$F:$F,""&lt;=""&amp;HLOOKUP(Q$278,dds!$2:$4,3,FALSE()),Extrato!$G:$G,'Cadastro e Histórico'!$A345))*Q182)))"),0.0)</f>
        <v>0</v>
      </c>
      <c r="R345" s="448">
        <f>IFERROR(__xludf.DUMMYFUNCTION("ARRAYFORMULA(IF(OR($A345="""",$A345=0),0,IF(TODAY()&gt;EOMONTH(R$278,0),HLOOKUP(""Close"",GOOGLEFINANCE($A345,""price"",EOMONTH(R$278,0)),2,FALSE()),(SUMIFS(Extrato!$C:$C,Extrato!$A:$A,""&lt;=""&amp;HLOOKUP(R$278,dds!$2:$4,3,FALSE()),Extrato!$B:$B,'Cadastro e Histó"&amp;"rico'!$A345)-SUMIFS(Extrato!$H:$H,Extrato!$F:$F,""&lt;=""&amp;HLOOKUP(R$278,dds!$2:$4,3,FALSE()),Extrato!$G:$G,'Cadastro e Histórico'!$A345))*R182)))"),0.0)</f>
        <v>0</v>
      </c>
      <c r="S345" s="448">
        <f>IFERROR(__xludf.DUMMYFUNCTION("ARRAYFORMULA(IF(OR($A345="""",$A345=0),0,IF(TODAY()&gt;EOMONTH(S$278,0),HLOOKUP(""Close"",GOOGLEFINANCE($A345,""price"",EOMONTH(S$278,0)),2,FALSE()),(SUMIFS(Extrato!$C:$C,Extrato!$A:$A,""&lt;=""&amp;HLOOKUP(S$278,dds!$2:$4,3,FALSE()),Extrato!$B:$B,'Cadastro e Histó"&amp;"rico'!$A345)-SUMIFS(Extrato!$H:$H,Extrato!$F:$F,""&lt;=""&amp;HLOOKUP(S$278,dds!$2:$4,3,FALSE()),Extrato!$G:$G,'Cadastro e Histórico'!$A345))*S182)))"),0.0)</f>
        <v>0</v>
      </c>
      <c r="T345" s="448">
        <f>IFERROR(__xludf.DUMMYFUNCTION("ARRAYFORMULA(IF(OR($A345="""",$A345=0),0,IF(TODAY()&gt;EOMONTH(T$278,0),HLOOKUP(""Close"",GOOGLEFINANCE($A345,""price"",EOMONTH(T$278,0)),2,FALSE()),(SUMIFS(Extrato!$C:$C,Extrato!$A:$A,""&lt;=""&amp;HLOOKUP(T$278,dds!$2:$4,3,FALSE()),Extrato!$B:$B,'Cadastro e Histó"&amp;"rico'!$A345)-SUMIFS(Extrato!$H:$H,Extrato!$F:$F,""&lt;=""&amp;HLOOKUP(T$278,dds!$2:$4,3,FALSE()),Extrato!$G:$G,'Cadastro e Histórico'!$A345))*T182)))"),0.0)</f>
        <v>0</v>
      </c>
      <c r="U345" s="448">
        <f>IFERROR(__xludf.DUMMYFUNCTION("ARRAYFORMULA(IF(OR($A345="""",$A345=0),0,IF(TODAY()&gt;EOMONTH(U$278,0),HLOOKUP(""Close"",GOOGLEFINANCE($A345,""price"",EOMONTH(U$278,0)),2,FALSE()),(SUMIFS(Extrato!$C:$C,Extrato!$A:$A,""&lt;=""&amp;HLOOKUP(U$278,dds!$2:$4,3,FALSE()),Extrato!$B:$B,'Cadastro e Histó"&amp;"rico'!$A345)-SUMIFS(Extrato!$H:$H,Extrato!$F:$F,""&lt;=""&amp;HLOOKUP(U$278,dds!$2:$4,3,FALSE()),Extrato!$G:$G,'Cadastro e Histórico'!$A345))*U182)))"),0.0)</f>
        <v>0</v>
      </c>
      <c r="V345" s="448">
        <f>IFERROR(__xludf.DUMMYFUNCTION("ARRAYFORMULA(IF(OR($A345="""",$A345=0),0,IF(TODAY()&gt;EOMONTH(V$278,0),HLOOKUP(""Close"",GOOGLEFINANCE($A345,""price"",EOMONTH(V$278,0)),2,FALSE()),(SUMIFS(Extrato!$C:$C,Extrato!$A:$A,""&lt;=""&amp;HLOOKUP(V$278,dds!$2:$4,3,FALSE()),Extrato!$B:$B,'Cadastro e Histó"&amp;"rico'!$A345)-SUMIFS(Extrato!$H:$H,Extrato!$F:$F,""&lt;=""&amp;HLOOKUP(V$278,dds!$2:$4,3,FALSE()),Extrato!$G:$G,'Cadastro e Histórico'!$A345))*V182)))"),0.0)</f>
        <v>0</v>
      </c>
      <c r="W345" s="448">
        <f>IFERROR(__xludf.DUMMYFUNCTION("ARRAYFORMULA(IF(OR($A345="""",$A345=0),0,IF(TODAY()&gt;EOMONTH(W$278,0),HLOOKUP(""Close"",GOOGLEFINANCE($A345,""price"",EOMONTH(W$278,0)),2,FALSE()),(SUMIFS(Extrato!$C:$C,Extrato!$A:$A,""&lt;=""&amp;HLOOKUP(W$278,dds!$2:$4,3,FALSE()),Extrato!$B:$B,'Cadastro e Histó"&amp;"rico'!$A345)-SUMIFS(Extrato!$H:$H,Extrato!$F:$F,""&lt;=""&amp;HLOOKUP(W$278,dds!$2:$4,3,FALSE()),Extrato!$G:$G,'Cadastro e Histórico'!$A345))*W182)))"),0.0)</f>
        <v>0</v>
      </c>
      <c r="X345" s="448">
        <f>IFERROR(__xludf.DUMMYFUNCTION("ARRAYFORMULA(IF(OR($A345="""",$A345=0),0,IF(TODAY()&gt;EOMONTH(X$278,0),HLOOKUP(""Close"",GOOGLEFINANCE($A345,""price"",EOMONTH(X$278,0)),2,FALSE()),(SUMIFS(Extrato!$C:$C,Extrato!$A:$A,""&lt;=""&amp;HLOOKUP(X$278,dds!$2:$4,3,FALSE()),Extrato!$B:$B,'Cadastro e Histó"&amp;"rico'!$A345)-SUMIFS(Extrato!$H:$H,Extrato!$F:$F,""&lt;=""&amp;HLOOKUP(X$278,dds!$2:$4,3,FALSE()),Extrato!$G:$G,'Cadastro e Histórico'!$A345))*X182)))"),0.0)</f>
        <v>0</v>
      </c>
      <c r="Y345" s="448">
        <f>IFERROR(__xludf.DUMMYFUNCTION("ARRAYFORMULA(IF(OR($A345="""",$A345=0),0,IF(TODAY()&gt;EOMONTH(Y$278,0),HLOOKUP(""Close"",GOOGLEFINANCE($A345,""price"",EOMONTH(Y$278,0)),2,FALSE()),(SUMIFS(Extrato!$C:$C,Extrato!$A:$A,""&lt;=""&amp;HLOOKUP(Y$278,dds!$2:$4,3,FALSE()),Extrato!$B:$B,'Cadastro e Histó"&amp;"rico'!$A345)-SUMIFS(Extrato!$H:$H,Extrato!$F:$F,""&lt;=""&amp;HLOOKUP(Y$278,dds!$2:$4,3,FALSE()),Extrato!$G:$G,'Cadastro e Histórico'!$A345))*Y182)))"),0.0)</f>
        <v>0</v>
      </c>
      <c r="Z345" s="448">
        <f>IFERROR(__xludf.DUMMYFUNCTION("ARRAYFORMULA(IF(OR($A345="""",$A345=0),0,IF(TODAY()&gt;EOMONTH(Z$278,0),HLOOKUP(""Close"",GOOGLEFINANCE($A345,""price"",EOMONTH(Z$278,0)),2,FALSE()),(SUMIFS(Extrato!$C:$C,Extrato!$A:$A,""&lt;=""&amp;HLOOKUP(Z$278,dds!$2:$4,3,FALSE()),Extrato!$B:$B,'Cadastro e Histó"&amp;"rico'!$A345)-SUMIFS(Extrato!$H:$H,Extrato!$F:$F,""&lt;=""&amp;HLOOKUP(Z$278,dds!$2:$4,3,FALSE()),Extrato!$G:$G,'Cadastro e Histórico'!$A345))*Z182)))"),0.0)</f>
        <v>0</v>
      </c>
      <c r="AA345" s="448">
        <f>IFERROR(__xludf.DUMMYFUNCTION("ARRAYFORMULA(IF(OR($A345="""",$A345=0),0,IF(TODAY()&gt;EOMONTH(AA$278,0),HLOOKUP(""Close"",GOOGLEFINANCE($A345,""price"",EOMONTH(AA$278,0)),2,FALSE()),(SUMIFS(Extrato!$C:$C,Extrato!$A:$A,""&lt;=""&amp;HLOOKUP(AA$278,dds!$2:$4,3,FALSE()),Extrato!$B:$B,'Cadastro e Hi"&amp;"stórico'!$A345)-SUMIFS(Extrato!$H:$H,Extrato!$F:$F,""&lt;=""&amp;HLOOKUP(AA$278,dds!$2:$4,3,FALSE()),Extrato!$G:$G,'Cadastro e Histórico'!$A345))*AA182)))"),0.0)</f>
        <v>0</v>
      </c>
      <c r="AB345" s="448">
        <f>IFERROR(__xludf.DUMMYFUNCTION("ARRAYFORMULA(IF(OR($A345="""",$A345=0),0,IF(TODAY()&gt;EOMONTH(AB$278,0),HLOOKUP(""Close"",GOOGLEFINANCE($A345,""price"",EOMONTH(AB$278,0)),2,FALSE()),(SUMIFS(Extrato!$C:$C,Extrato!$A:$A,""&lt;=""&amp;HLOOKUP(AB$278,dds!$2:$4,3,FALSE()),Extrato!$B:$B,'Cadastro e Hi"&amp;"stórico'!$A345)-SUMIFS(Extrato!$H:$H,Extrato!$F:$F,""&lt;=""&amp;HLOOKUP(AB$278,dds!$2:$4,3,FALSE()),Extrato!$G:$G,'Cadastro e Histórico'!$A345))*AB182)))"),0.0)</f>
        <v>0</v>
      </c>
      <c r="AC345" s="448">
        <f>IFERROR(__xludf.DUMMYFUNCTION("ARRAYFORMULA(IF(OR($A345="""",$A345=0),0,IF(TODAY()&gt;EOMONTH(AC$278,0),HLOOKUP(""Close"",GOOGLEFINANCE($A345,""price"",EOMONTH(AC$278,0)),2,FALSE()),(SUMIFS(Extrato!$C:$C,Extrato!$A:$A,""&lt;=""&amp;HLOOKUP(AC$278,dds!$2:$4,3,FALSE()),Extrato!$B:$B,'Cadastro e Hi"&amp;"stórico'!$A345)-SUMIFS(Extrato!$H:$H,Extrato!$F:$F,""&lt;=""&amp;HLOOKUP(AC$278,dds!$2:$4,3,FALSE()),Extrato!$G:$G,'Cadastro e Histórico'!$A345))*AC182)))"),0.0)</f>
        <v>0</v>
      </c>
      <c r="AD345" s="448">
        <f>IFERROR(__xludf.DUMMYFUNCTION("ARRAYFORMULA(IF(OR($A345="""",$A345=0),0,IF(TODAY()&gt;EOMONTH(AD$278,0),HLOOKUP(""Close"",GOOGLEFINANCE($A345,""price"",EOMONTH(AD$278,0)),2,FALSE()),(SUMIFS(Extrato!$C:$C,Extrato!$A:$A,""&lt;=""&amp;HLOOKUP(AD$278,dds!$2:$4,3,FALSE()),Extrato!$B:$B,'Cadastro e Hi"&amp;"stórico'!$A345)-SUMIFS(Extrato!$H:$H,Extrato!$F:$F,""&lt;=""&amp;HLOOKUP(AD$278,dds!$2:$4,3,FALSE()),Extrato!$G:$G,'Cadastro e Histórico'!$A345))*AD182)))"),0.0)</f>
        <v>0</v>
      </c>
      <c r="AE345" s="448">
        <f>IFERROR(__xludf.DUMMYFUNCTION("ARRAYFORMULA(IF(OR($A345="""",$A345=0),0,IF(TODAY()&gt;EOMONTH(AE$278,0),HLOOKUP(""Close"",GOOGLEFINANCE($A345,""price"",EOMONTH(AE$278,0)),2,FALSE()),(SUMIFS(Extrato!$C:$C,Extrato!$A:$A,""&lt;=""&amp;HLOOKUP(AE$278,dds!$2:$4,3,FALSE()),Extrato!$B:$B,'Cadastro e Hi"&amp;"stórico'!$A345)-SUMIFS(Extrato!$H:$H,Extrato!$F:$F,""&lt;=""&amp;HLOOKUP(AE$278,dds!$2:$4,3,FALSE()),Extrato!$G:$G,'Cadastro e Histórico'!$A345))*AE182)))"),0.0)</f>
        <v>0</v>
      </c>
      <c r="AF345" s="448">
        <f>IFERROR(__xludf.DUMMYFUNCTION("ARRAYFORMULA(IF(OR($A345="""",$A345=0),0,IF(TODAY()&gt;EOMONTH(AF$278,0),HLOOKUP(""Close"",GOOGLEFINANCE($A345,""price"",EOMONTH(AF$278,0)),2,FALSE()),(SUMIFS(Extrato!$C:$C,Extrato!$A:$A,""&lt;=""&amp;HLOOKUP(AF$278,dds!$2:$4,3,FALSE()),Extrato!$B:$B,'Cadastro e Hi"&amp;"stórico'!$A345)-SUMIFS(Extrato!$H:$H,Extrato!$F:$F,""&lt;=""&amp;HLOOKUP(AF$278,dds!$2:$4,3,FALSE()),Extrato!$G:$G,'Cadastro e Histórico'!$A345))*AF182)))"),0.0)</f>
        <v>0</v>
      </c>
      <c r="AG345" s="448">
        <f>IFERROR(__xludf.DUMMYFUNCTION("ARRAYFORMULA(IF(OR($A345="""",$A345=0),0,IF(TODAY()&gt;EOMONTH(AG$278,0),HLOOKUP(""Close"",GOOGLEFINANCE($A345,""price"",EOMONTH(AG$278,0)),2,FALSE()),(SUMIFS(Extrato!$C:$C,Extrato!$A:$A,""&lt;=""&amp;HLOOKUP(AG$278,dds!$2:$4,3,FALSE()),Extrato!$B:$B,'Cadastro e Hi"&amp;"stórico'!$A345)-SUMIFS(Extrato!$H:$H,Extrato!$F:$F,""&lt;=""&amp;HLOOKUP(AG$278,dds!$2:$4,3,FALSE()),Extrato!$G:$G,'Cadastro e Histórico'!$A345))*AG182)))"),0.0)</f>
        <v>0</v>
      </c>
      <c r="AH345" s="448">
        <f>IFERROR(__xludf.DUMMYFUNCTION("ARRAYFORMULA(IF(OR($A345="""",$A345=0),0,IF(TODAY()&gt;EOMONTH(AH$278,0),HLOOKUP(""Close"",GOOGLEFINANCE($A345,""price"",EOMONTH(AH$278,0)),2,FALSE()),(SUMIFS(Extrato!$C:$C,Extrato!$A:$A,""&lt;=""&amp;HLOOKUP(AH$278,dds!$2:$4,3,FALSE()),Extrato!$B:$B,'Cadastro e Hi"&amp;"stórico'!$A345)-SUMIFS(Extrato!$H:$H,Extrato!$F:$F,""&lt;=""&amp;HLOOKUP(AH$278,dds!$2:$4,3,FALSE()),Extrato!$G:$G,'Cadastro e Histórico'!$A345))*AH182)))"),0.0)</f>
        <v>0</v>
      </c>
      <c r="AI345" s="448">
        <f>IFERROR(__xludf.DUMMYFUNCTION("ARRAYFORMULA(IF(OR($A345="""",$A345=0),0,IF(TODAY()&gt;EOMONTH(AI$278,0),HLOOKUP(""Close"",GOOGLEFINANCE($A345,""price"",EOMONTH(AI$278,0)),2,FALSE()),(SUMIFS(Extrato!$C:$C,Extrato!$A:$A,""&lt;=""&amp;HLOOKUP(AI$278,dds!$2:$4,3,FALSE()),Extrato!$B:$B,'Cadastro e Hi"&amp;"stórico'!$A345)-SUMIFS(Extrato!$H:$H,Extrato!$F:$F,""&lt;=""&amp;HLOOKUP(AI$278,dds!$2:$4,3,FALSE()),Extrato!$G:$G,'Cadastro e Histórico'!$A345))*AI182)))"),0.0)</f>
        <v>0</v>
      </c>
      <c r="AJ345" s="448">
        <f>IFERROR(__xludf.DUMMYFUNCTION("ARRAYFORMULA(IF(OR($A345="""",$A345=0),0,IF(TODAY()&gt;EOMONTH(AJ$278,0),HLOOKUP(""Close"",GOOGLEFINANCE($A345,""price"",EOMONTH(AJ$278,0)),2,FALSE()),(SUMIFS(Extrato!$C:$C,Extrato!$A:$A,""&lt;=""&amp;HLOOKUP(AJ$278,dds!$2:$4,3,FALSE()),Extrato!$B:$B,'Cadastro e Hi"&amp;"stórico'!$A345)-SUMIFS(Extrato!$H:$H,Extrato!$F:$F,""&lt;=""&amp;HLOOKUP(AJ$278,dds!$2:$4,3,FALSE()),Extrato!$G:$G,'Cadastro e Histórico'!$A345))*AJ182)))"),0.0)</f>
        <v>0</v>
      </c>
      <c r="AK345" s="448">
        <f>IFERROR(__xludf.DUMMYFUNCTION("ARRAYFORMULA(IF(OR($A345="""",$A345=0),0,IF(TODAY()&gt;EOMONTH(AK$278,0),HLOOKUP(""Close"",GOOGLEFINANCE($A345,""price"",EOMONTH(AK$278,0)),2,FALSE()),(SUMIFS(Extrato!$C:$C,Extrato!$A:$A,""&lt;=""&amp;HLOOKUP(AK$278,dds!$2:$4,3,FALSE()),Extrato!$B:$B,'Cadastro e Hi"&amp;"stórico'!$A345)-SUMIFS(Extrato!$H:$H,Extrato!$F:$F,""&lt;=""&amp;HLOOKUP(AK$278,dds!$2:$4,3,FALSE()),Extrato!$G:$G,'Cadastro e Histórico'!$A345))*AK182)))"),0.0)</f>
        <v>0</v>
      </c>
      <c r="AL345" s="448">
        <f>IFERROR(__xludf.DUMMYFUNCTION("ARRAYFORMULA(IF(OR($A345="""",$A345=0),0,IF(TODAY()&gt;EOMONTH(AL$278,0),HLOOKUP(""Close"",GOOGLEFINANCE($A345,""price"",EOMONTH(AL$278,0)),2,FALSE()),(SUMIFS(Extrato!$C:$C,Extrato!$A:$A,""&lt;=""&amp;HLOOKUP(AL$278,dds!$2:$4,3,FALSE()),Extrato!$B:$B,'Cadastro e Hi"&amp;"stórico'!$A345)-SUMIFS(Extrato!$H:$H,Extrato!$F:$F,""&lt;=""&amp;HLOOKUP(AL$278,dds!$2:$4,3,FALSE()),Extrato!$G:$G,'Cadastro e Histórico'!$A345))*AL182)))"),0.0)</f>
        <v>0</v>
      </c>
      <c r="AM345" s="448">
        <f>IFERROR(__xludf.DUMMYFUNCTION("ARRAYFORMULA(IF(OR($A345="""",$A345=0),0,IF(TODAY()&gt;EOMONTH(AM$278,0),HLOOKUP(""Close"",GOOGLEFINANCE($A345,""price"",EOMONTH(AM$278,0)),2,FALSE()),(SUMIFS(Extrato!$C:$C,Extrato!$A:$A,""&lt;=""&amp;HLOOKUP(AM$278,dds!$2:$4,3,FALSE()),Extrato!$B:$B,'Cadastro e Hi"&amp;"stórico'!$A345)-SUMIFS(Extrato!$H:$H,Extrato!$F:$F,""&lt;=""&amp;HLOOKUP(AM$278,dds!$2:$4,3,FALSE()),Extrato!$G:$G,'Cadastro e Histórico'!$A345))*AM182)))"),0.0)</f>
        <v>0</v>
      </c>
      <c r="AN345" s="448">
        <f>IFERROR(__xludf.DUMMYFUNCTION("ARRAYFORMULA(IF(OR($A345="""",$A345=0),0,IF(TODAY()&gt;EOMONTH(AN$278,0),HLOOKUP(""Close"",GOOGLEFINANCE($A345,""price"",EOMONTH(AN$278,0)),2,FALSE()),(SUMIFS(Extrato!$C:$C,Extrato!$A:$A,""&lt;=""&amp;HLOOKUP(AN$278,dds!$2:$4,3,FALSE()),Extrato!$B:$B,'Cadastro e Hi"&amp;"stórico'!$A345)-SUMIFS(Extrato!$H:$H,Extrato!$F:$F,""&lt;=""&amp;HLOOKUP(AN$278,dds!$2:$4,3,FALSE()),Extrato!$G:$G,'Cadastro e Histórico'!$A345))*AN182)))"),0.0)</f>
        <v>0</v>
      </c>
      <c r="AO345" s="448">
        <f>IFERROR(__xludf.DUMMYFUNCTION("ARRAYFORMULA(IF(OR($A345="""",$A345=0),0,IF(TODAY()&gt;EOMONTH(AO$278,0),HLOOKUP(""Close"",GOOGLEFINANCE($A345,""price"",EOMONTH(AO$278,0)),2,FALSE()),(SUMIFS(Extrato!$C:$C,Extrato!$A:$A,""&lt;=""&amp;HLOOKUP(AO$278,dds!$2:$4,3,FALSE()),Extrato!$B:$B,'Cadastro e Hi"&amp;"stórico'!$A345)-SUMIFS(Extrato!$H:$H,Extrato!$F:$F,""&lt;=""&amp;HLOOKUP(AO$278,dds!$2:$4,3,FALSE()),Extrato!$G:$G,'Cadastro e Histórico'!$A345))*AO182)))"),0.0)</f>
        <v>0</v>
      </c>
      <c r="AP345" s="448">
        <f>IFERROR(__xludf.DUMMYFUNCTION("ARRAYFORMULA(IF(OR($A345="""",$A345=0),0,IF(TODAY()&gt;EOMONTH(AP$278,0),HLOOKUP(""Close"",GOOGLEFINANCE($A345,""price"",EOMONTH(AP$278,0)),2,FALSE()),(SUMIFS(Extrato!$C:$C,Extrato!$A:$A,""&lt;=""&amp;HLOOKUP(AP$278,dds!$2:$4,3,FALSE()),Extrato!$B:$B,'Cadastro e Hi"&amp;"stórico'!$A345)-SUMIFS(Extrato!$H:$H,Extrato!$F:$F,""&lt;=""&amp;HLOOKUP(AP$278,dds!$2:$4,3,FALSE()),Extrato!$G:$G,'Cadastro e Histórico'!$A345))*AP182)))"),0.0)</f>
        <v>0</v>
      </c>
      <c r="AQ345" s="448">
        <f>IFERROR(__xludf.DUMMYFUNCTION("ARRAYFORMULA(IF(OR($A345="""",$A345=0),0,IF(TODAY()&gt;EOMONTH(AQ$278,0),HLOOKUP(""Close"",GOOGLEFINANCE($A345,""price"",EOMONTH(AQ$278,0)),2,FALSE()),(SUMIFS(Extrato!$C:$C,Extrato!$A:$A,""&lt;=""&amp;HLOOKUP(AQ$278,dds!$2:$4,3,FALSE()),Extrato!$B:$B,'Cadastro e Hi"&amp;"stórico'!$A345)-SUMIFS(Extrato!$H:$H,Extrato!$F:$F,""&lt;=""&amp;HLOOKUP(AQ$278,dds!$2:$4,3,FALSE()),Extrato!$G:$G,'Cadastro e Histórico'!$A345))*AQ182)))"),0.0)</f>
        <v>0</v>
      </c>
      <c r="AR345" s="448">
        <f>IFERROR(__xludf.DUMMYFUNCTION("ARRAYFORMULA(IF(OR($A345="""",$A345=0),0,IF(TODAY()&gt;EOMONTH(AR$278,0),HLOOKUP(""Close"",GOOGLEFINANCE($A345,""price"",EOMONTH(AR$278,0)),2,FALSE()),(SUMIFS(Extrato!$C:$C,Extrato!$A:$A,""&lt;=""&amp;HLOOKUP(AR$278,dds!$2:$4,3,FALSE()),Extrato!$B:$B,'Cadastro e Hi"&amp;"stórico'!$A345)-SUMIFS(Extrato!$H:$H,Extrato!$F:$F,""&lt;=""&amp;HLOOKUP(AR$278,dds!$2:$4,3,FALSE()),Extrato!$G:$G,'Cadastro e Histórico'!$A345))*AR182)))"),0.0)</f>
        <v>0</v>
      </c>
      <c r="AS345" s="448">
        <f>IFERROR(__xludf.DUMMYFUNCTION("ARRAYFORMULA(IF(OR($A345="""",$A345=0),0,IF(TODAY()&gt;EOMONTH(AS$278,0),HLOOKUP(""Close"",GOOGLEFINANCE($A345,""price"",EOMONTH(AS$278,0)),2,FALSE()),(SUMIFS(Extrato!$C:$C,Extrato!$A:$A,""&lt;=""&amp;HLOOKUP(AS$278,dds!$2:$4,3,FALSE()),Extrato!$B:$B,'Cadastro e Hi"&amp;"stórico'!$A345)-SUMIFS(Extrato!$H:$H,Extrato!$F:$F,""&lt;=""&amp;HLOOKUP(AS$278,dds!$2:$4,3,FALSE()),Extrato!$G:$G,'Cadastro e Histórico'!$A345))*AS182)))"),0.0)</f>
        <v>0</v>
      </c>
      <c r="AT345" s="448">
        <f>IFERROR(__xludf.DUMMYFUNCTION("ARRAYFORMULA(IF(OR($A345="""",$A345=0),0,IF(TODAY()&gt;EOMONTH(AT$278,0),HLOOKUP(""Close"",GOOGLEFINANCE($A345,""price"",EOMONTH(AT$278,0)),2,FALSE()),(SUMIFS(Extrato!$C:$C,Extrato!$A:$A,""&lt;=""&amp;HLOOKUP(AT$278,dds!$2:$4,3,FALSE()),Extrato!$B:$B,'Cadastro e Hi"&amp;"stórico'!$A345)-SUMIFS(Extrato!$H:$H,Extrato!$F:$F,""&lt;=""&amp;HLOOKUP(AT$278,dds!$2:$4,3,FALSE()),Extrato!$G:$G,'Cadastro e Histórico'!$A345))*AT182)))"),0.0)</f>
        <v>0</v>
      </c>
      <c r="AU345" s="448">
        <f>IFERROR(__xludf.DUMMYFUNCTION("ARRAYFORMULA(IF(OR($A345="""",$A345=0),0,IF(TODAY()&gt;EOMONTH(AU$278,0),HLOOKUP(""Close"",GOOGLEFINANCE($A345,""price"",EOMONTH(AU$278,0)),2,FALSE()),(SUMIFS(Extrato!$C:$C,Extrato!$A:$A,""&lt;=""&amp;HLOOKUP(AU$278,dds!$2:$4,3,FALSE()),Extrato!$B:$B,'Cadastro e Hi"&amp;"stórico'!$A345)-SUMIFS(Extrato!$H:$H,Extrato!$F:$F,""&lt;=""&amp;HLOOKUP(AU$278,dds!$2:$4,3,FALSE()),Extrato!$G:$G,'Cadastro e Histórico'!$A345))*AU182)))"),0.0)</f>
        <v>0</v>
      </c>
      <c r="AV345" s="448">
        <f>IFERROR(__xludf.DUMMYFUNCTION("ARRAYFORMULA(IF(OR($A345="""",$A345=0),0,IF(TODAY()&gt;EOMONTH(AV$278,0),HLOOKUP(""Close"",GOOGLEFINANCE($A345,""price"",EOMONTH(AV$278,0)),2,FALSE()),(SUMIFS(Extrato!$C:$C,Extrato!$A:$A,""&lt;=""&amp;HLOOKUP(AV$278,dds!$2:$4,3,FALSE()),Extrato!$B:$B,'Cadastro e Hi"&amp;"stórico'!$A345)-SUMIFS(Extrato!$H:$H,Extrato!$F:$F,""&lt;=""&amp;HLOOKUP(AV$278,dds!$2:$4,3,FALSE()),Extrato!$G:$G,'Cadastro e Histórico'!$A345))*AV182)))"),0.0)</f>
        <v>0</v>
      </c>
      <c r="AW345" s="448">
        <f>IFERROR(__xludf.DUMMYFUNCTION("ARRAYFORMULA(IF(OR($A345="""",$A345=0),0,IF(TODAY()&gt;EOMONTH(AW$278,0),HLOOKUP(""Close"",GOOGLEFINANCE($A345,""price"",EOMONTH(AW$278,0)),2,FALSE()),(SUMIFS(Extrato!$C:$C,Extrato!$A:$A,""&lt;=""&amp;HLOOKUP(AW$278,dds!$2:$4,3,FALSE()),Extrato!$B:$B,'Cadastro e Hi"&amp;"stórico'!$A345)-SUMIFS(Extrato!$H:$H,Extrato!$F:$F,""&lt;=""&amp;HLOOKUP(AW$278,dds!$2:$4,3,FALSE()),Extrato!$G:$G,'Cadastro e Histórico'!$A345))*AW182)))"),0.0)</f>
        <v>0</v>
      </c>
      <c r="AX345" s="448">
        <f>IFERROR(__xludf.DUMMYFUNCTION("ARRAYFORMULA(IF(OR($A345="""",$A345=0),0,IF(TODAY()&gt;EOMONTH(AX$278,0),HLOOKUP(""Close"",GOOGLEFINANCE($A345,""price"",EOMONTH(AX$278,0)),2,FALSE()),(SUMIFS(Extrato!$C:$C,Extrato!$A:$A,""&lt;=""&amp;HLOOKUP(AX$278,dds!$2:$4,3,FALSE()),Extrato!$B:$B,'Cadastro e Hi"&amp;"stórico'!$A345)-SUMIFS(Extrato!$H:$H,Extrato!$F:$F,""&lt;=""&amp;HLOOKUP(AX$278,dds!$2:$4,3,FALSE()),Extrato!$G:$G,'Cadastro e Histórico'!$A345))*AX182)))"),0.0)</f>
        <v>0</v>
      </c>
      <c r="AY345" s="448">
        <f>IFERROR(__xludf.DUMMYFUNCTION("ARRAYFORMULA(IF(OR($A345="""",$A345=0),0,IF(TODAY()&gt;EOMONTH(AY$278,0),HLOOKUP(""Close"",GOOGLEFINANCE($A345,""price"",EOMONTH(AY$278,0)),2,FALSE()),(SUMIFS(Extrato!$C:$C,Extrato!$A:$A,""&lt;=""&amp;HLOOKUP(AY$278,dds!$2:$4,3,FALSE()),Extrato!$B:$B,'Cadastro e Hi"&amp;"stórico'!$A345)-SUMIFS(Extrato!$H:$H,Extrato!$F:$F,""&lt;=""&amp;HLOOKUP(AY$278,dds!$2:$4,3,FALSE()),Extrato!$G:$G,'Cadastro e Histórico'!$A345))*AY182)))"),0.0)</f>
        <v>0</v>
      </c>
      <c r="AZ345" s="448">
        <f>IFERROR(__xludf.DUMMYFUNCTION("ARRAYFORMULA(IF(OR($A345="""",$A345=0),0,IF(TODAY()&gt;EOMONTH(AZ$278,0),HLOOKUP(""Close"",GOOGLEFINANCE($A345,""price"",EOMONTH(AZ$278,0)),2,FALSE()),(SUMIFS(Extrato!$C:$C,Extrato!$A:$A,""&lt;=""&amp;HLOOKUP(AZ$278,dds!$2:$4,3,FALSE()),Extrato!$B:$B,'Cadastro e Hi"&amp;"stórico'!$A345)-SUMIFS(Extrato!$H:$H,Extrato!$F:$F,""&lt;=""&amp;HLOOKUP(AZ$278,dds!$2:$4,3,FALSE()),Extrato!$G:$G,'Cadastro e Histórico'!$A345))*AZ182)))"),0.0)</f>
        <v>0</v>
      </c>
      <c r="BA345" s="448">
        <f>IFERROR(__xludf.DUMMYFUNCTION("ARRAYFORMULA(IF(OR($A345="""",$A345=0),0,IF(TODAY()&gt;EOMONTH(BA$278,0),HLOOKUP(""Close"",GOOGLEFINANCE($A345,""price"",EOMONTH(BA$278,0)),2,FALSE()),(SUMIFS(Extrato!$C:$C,Extrato!$A:$A,""&lt;=""&amp;HLOOKUP(BA$278,dds!$2:$4,3,FALSE()),Extrato!$B:$B,'Cadastro e Hi"&amp;"stórico'!$A345)-SUMIFS(Extrato!$H:$H,Extrato!$F:$F,""&lt;=""&amp;HLOOKUP(BA$278,dds!$2:$4,3,FALSE()),Extrato!$G:$G,'Cadastro e Histórico'!$A345))*BA182)))"),0.0)</f>
        <v>0</v>
      </c>
      <c r="BB345" s="448">
        <f>IFERROR(__xludf.DUMMYFUNCTION("ARRAYFORMULA(IF(OR($A345="""",$A345=0),0,IF(TODAY()&gt;EOMONTH(BB$278,0),HLOOKUP(""Close"",GOOGLEFINANCE($A345,""price"",EOMONTH(BB$278,0)),2,FALSE()),(SUMIFS(Extrato!$C:$C,Extrato!$A:$A,""&lt;=""&amp;HLOOKUP(BB$278,dds!$2:$4,3,FALSE()),Extrato!$B:$B,'Cadastro e Hi"&amp;"stórico'!$A345)-SUMIFS(Extrato!$H:$H,Extrato!$F:$F,""&lt;=""&amp;HLOOKUP(BB$278,dds!$2:$4,3,FALSE()),Extrato!$G:$G,'Cadastro e Histórico'!$A345))*BB182)))"),0.0)</f>
        <v>0</v>
      </c>
      <c r="BC345" s="448">
        <f>IFERROR(__xludf.DUMMYFUNCTION("ARRAYFORMULA(IF(OR($A345="""",$A345=0),0,IF(TODAY()&gt;EOMONTH(BC$278,0),HLOOKUP(""Close"",GOOGLEFINANCE($A345,""price"",EOMONTH(BC$278,0)),2,FALSE()),(SUMIFS(Extrato!$C:$C,Extrato!$A:$A,""&lt;=""&amp;HLOOKUP(BC$278,dds!$2:$4,3,FALSE()),Extrato!$B:$B,'Cadastro e Hi"&amp;"stórico'!$A345)-SUMIFS(Extrato!$H:$H,Extrato!$F:$F,""&lt;=""&amp;HLOOKUP(BC$278,dds!$2:$4,3,FALSE()),Extrato!$G:$G,'Cadastro e Histórico'!$A345))*BC182)))"),0.0)</f>
        <v>0</v>
      </c>
      <c r="BD345" s="448">
        <f>IFERROR(__xludf.DUMMYFUNCTION("ARRAYFORMULA(IF(OR($A345="""",$A345=0),0,IF(TODAY()&gt;EOMONTH(BD$278,0),HLOOKUP(""Close"",GOOGLEFINANCE($A345,""price"",EOMONTH(BD$278,0)),2,FALSE()),(SUMIFS(Extrato!$C:$C,Extrato!$A:$A,""&lt;=""&amp;HLOOKUP(BD$278,dds!$2:$4,3,FALSE()),Extrato!$B:$B,'Cadastro e Hi"&amp;"stórico'!$A345)-SUMIFS(Extrato!$H:$H,Extrato!$F:$F,""&lt;=""&amp;HLOOKUP(BD$278,dds!$2:$4,3,FALSE()),Extrato!$G:$G,'Cadastro e Histórico'!$A345))*BD182)))"),0.0)</f>
        <v>0</v>
      </c>
      <c r="BE345" s="448">
        <f>IFERROR(__xludf.DUMMYFUNCTION("ARRAYFORMULA(IF(OR($A345="""",$A345=0),0,IF(TODAY()&gt;EOMONTH(BE$278,0),HLOOKUP(""Close"",GOOGLEFINANCE($A345,""price"",EOMONTH(BE$278,0)),2,FALSE()),(SUMIFS(Extrato!$C:$C,Extrato!$A:$A,""&lt;=""&amp;HLOOKUP(BE$278,dds!$2:$4,3,FALSE()),Extrato!$B:$B,'Cadastro e Hi"&amp;"stórico'!$A345)-SUMIFS(Extrato!$H:$H,Extrato!$F:$F,""&lt;=""&amp;HLOOKUP(BE$278,dds!$2:$4,3,FALSE()),Extrato!$G:$G,'Cadastro e Histórico'!$A345))*BE182)))"),0.0)</f>
        <v>0</v>
      </c>
      <c r="BF345" s="448">
        <f>IFERROR(__xludf.DUMMYFUNCTION("ARRAYFORMULA(IF(OR($A345="""",$A345=0),0,IF(TODAY()&gt;EOMONTH(BF$278,0),HLOOKUP(""Close"",GOOGLEFINANCE($A345,""price"",EOMONTH(BF$278,0)),2,FALSE()),(SUMIFS(Extrato!$C:$C,Extrato!$A:$A,""&lt;=""&amp;HLOOKUP(BF$278,dds!$2:$4,3,FALSE()),Extrato!$B:$B,'Cadastro e Hi"&amp;"stórico'!$A345)-SUMIFS(Extrato!$H:$H,Extrato!$F:$F,""&lt;=""&amp;HLOOKUP(BF$278,dds!$2:$4,3,FALSE()),Extrato!$G:$G,'Cadastro e Histórico'!$A345))*BF182)))"),0.0)</f>
        <v>0</v>
      </c>
      <c r="BG345" s="448">
        <f>IFERROR(__xludf.DUMMYFUNCTION("ARRAYFORMULA(IF(OR($A345="""",$A345=0),0,IF(TODAY()&gt;EOMONTH(BG$278,0),HLOOKUP(""Close"",GOOGLEFINANCE($A345,""price"",EOMONTH(BG$278,0)),2,FALSE()),(SUMIFS(Extrato!$C:$C,Extrato!$A:$A,""&lt;=""&amp;HLOOKUP(BG$278,dds!$2:$4,3,FALSE()),Extrato!$B:$B,'Cadastro e Hi"&amp;"stórico'!$A345)-SUMIFS(Extrato!$H:$H,Extrato!$F:$F,""&lt;=""&amp;HLOOKUP(BG$278,dds!$2:$4,3,FALSE()),Extrato!$G:$G,'Cadastro e Histórico'!$A345))*BG182)))"),0.0)</f>
        <v>0</v>
      </c>
      <c r="BH345" s="448">
        <f>IFERROR(__xludf.DUMMYFUNCTION("ARRAYFORMULA(IF(OR($A345="""",$A345=0),0,IF(TODAY()&gt;EOMONTH(BH$278,0),HLOOKUP(""Close"",GOOGLEFINANCE($A345,""price"",EOMONTH(BH$278,0)),2,FALSE()),(SUMIFS(Extrato!$C:$C,Extrato!$A:$A,""&lt;=""&amp;HLOOKUP(BH$278,dds!$2:$4,3,FALSE()),Extrato!$B:$B,'Cadastro e Hi"&amp;"stórico'!$A345)-SUMIFS(Extrato!$H:$H,Extrato!$F:$F,""&lt;=""&amp;HLOOKUP(BH$278,dds!$2:$4,3,FALSE()),Extrato!$G:$G,'Cadastro e Histórico'!$A345))*BH182)))"),0.0)</f>
        <v>0</v>
      </c>
      <c r="BI345" s="448">
        <f>IFERROR(__xludf.DUMMYFUNCTION("ARRAYFORMULA(IF(OR($A345="""",$A345=0),0,IF(TODAY()&gt;EOMONTH(BI$278,0),HLOOKUP(""Close"",GOOGLEFINANCE($A345,""price"",EOMONTH(BI$278,0)),2,FALSE()),(SUMIFS(Extrato!$C:$C,Extrato!$A:$A,""&lt;=""&amp;HLOOKUP(BI$278,dds!$2:$4,3,FALSE()),Extrato!$B:$B,'Cadastro e Hi"&amp;"stórico'!$A345)-SUMIFS(Extrato!$H:$H,Extrato!$F:$F,""&lt;=""&amp;HLOOKUP(BI$278,dds!$2:$4,3,FALSE()),Extrato!$G:$G,'Cadastro e Histórico'!$A345))*BI182)))"),0.0)</f>
        <v>0</v>
      </c>
      <c r="BJ345" s="448">
        <f>IFERROR(__xludf.DUMMYFUNCTION("ARRAYFORMULA(IF(OR($A345="""",$A345=0),0,IF(TODAY()&gt;EOMONTH(BJ$278,0),HLOOKUP(""Close"",GOOGLEFINANCE($A345,""price"",EOMONTH(BJ$278,0)),2,FALSE()),(SUMIFS(Extrato!$C:$C,Extrato!$A:$A,""&lt;=""&amp;HLOOKUP(BJ$278,dds!$2:$4,3,FALSE()),Extrato!$B:$B,'Cadastro e Hi"&amp;"stórico'!$A345)-SUMIFS(Extrato!$H:$H,Extrato!$F:$F,""&lt;=""&amp;HLOOKUP(BJ$278,dds!$2:$4,3,FALSE()),Extrato!$G:$G,'Cadastro e Histórico'!$A345))*BJ182)))"),0.0)</f>
        <v>0</v>
      </c>
      <c r="BK345" s="448">
        <f>IFERROR(__xludf.DUMMYFUNCTION("ARRAYFORMULA(IF(OR($A345="""",$A345=0),0,IF(TODAY()&gt;EOMONTH(BK$278,0),HLOOKUP(""Close"",GOOGLEFINANCE($A345,""price"",EOMONTH(BK$278,0)),2,FALSE()),(SUMIFS(Extrato!$C:$C,Extrato!$A:$A,""&lt;=""&amp;HLOOKUP(BK$278,dds!$2:$4,3,FALSE()),Extrato!$B:$B,'Cadastro e Hi"&amp;"stórico'!$A345)-SUMIFS(Extrato!$H:$H,Extrato!$F:$F,""&lt;=""&amp;HLOOKUP(BK$278,dds!$2:$4,3,FALSE()),Extrato!$G:$G,'Cadastro e Histórico'!$A345))*BK182)))"),0.0)</f>
        <v>0</v>
      </c>
      <c r="BL345" s="448">
        <f>IFERROR(__xludf.DUMMYFUNCTION("ARRAYFORMULA(IF(OR($A345="""",$A345=0),0,IF(TODAY()&gt;EOMONTH(BL$278,0),HLOOKUP(""Close"",GOOGLEFINANCE($A345,""price"",EOMONTH(BL$278,0)),2,FALSE()),(SUMIFS(Extrato!$C:$C,Extrato!$A:$A,""&lt;=""&amp;HLOOKUP(BL$278,dds!$2:$4,3,FALSE()),Extrato!$B:$B,'Cadastro e Hi"&amp;"stórico'!$A345)-SUMIFS(Extrato!$H:$H,Extrato!$F:$F,""&lt;=""&amp;HLOOKUP(BL$278,dds!$2:$4,3,FALSE()),Extrato!$G:$G,'Cadastro e Histórico'!$A345))*BL182)))"),0.0)</f>
        <v>0</v>
      </c>
    </row>
    <row r="346" ht="14.25" customHeight="1">
      <c r="A346" s="450"/>
      <c r="B346" s="450"/>
      <c r="C346" s="440" t="str">
        <f t="shared" si="5"/>
        <v/>
      </c>
      <c r="D346" s="450"/>
      <c r="E346" s="448">
        <f>IFERROR(__xludf.DUMMYFUNCTION("ARRAYFORMULA(IF(OR($A346="""",$A346=0),0,IF(TODAY()&gt;EOMONTH(E$278,0),HLOOKUP(""Close"",GOOGLEFINANCE($A346,""price"",EOMONTH(E$278,0)),2,FALSE()),(SUMIFS(Extrato!$C:$C,Extrato!$A:$A,""&lt;=""&amp;HLOOKUP(E$278,dds!$2:$4,3,FALSE()),Extrato!$B:$B,'Cadastro e Histó"&amp;"rico'!$A346)-SUMIFS(Extrato!$H:$H,Extrato!$F:$F,""&lt;=""&amp;HLOOKUP(E$278,dds!$2:$4,3,FALSE()),Extrato!$G:$G,'Cadastro e Histórico'!$A346))*E183)))"),0.0)</f>
        <v>0</v>
      </c>
      <c r="F346" s="448">
        <f>IFERROR(__xludf.DUMMYFUNCTION("ARRAYFORMULA(IF(OR($A346="""",$A346=0),0,IF(TODAY()&gt;EOMONTH(F$278,0),HLOOKUP(""Close"",GOOGLEFINANCE($A346,""price"",EOMONTH(F$278,0)),2,FALSE()),(SUMIFS(Extrato!$C:$C,Extrato!$A:$A,""&lt;=""&amp;HLOOKUP(F$278,dds!$2:$4,3,FALSE()),Extrato!$B:$B,'Cadastro e Histó"&amp;"rico'!$A346)-SUMIFS(Extrato!$H:$H,Extrato!$F:$F,""&lt;=""&amp;HLOOKUP(F$278,dds!$2:$4,3,FALSE()),Extrato!$G:$G,'Cadastro e Histórico'!$A346))*F183)))"),0.0)</f>
        <v>0</v>
      </c>
      <c r="G346" s="448">
        <f>IFERROR(__xludf.DUMMYFUNCTION("ARRAYFORMULA(IF(OR($A346="""",$A346=0),0,IF(TODAY()&gt;EOMONTH(G$278,0),HLOOKUP(""Close"",GOOGLEFINANCE($A346,""price"",EOMONTH(G$278,0)),2,FALSE()),(SUMIFS(Extrato!$C:$C,Extrato!$A:$A,""&lt;=""&amp;HLOOKUP(G$278,dds!$2:$4,3,FALSE()),Extrato!$B:$B,'Cadastro e Histó"&amp;"rico'!$A346)-SUMIFS(Extrato!$H:$H,Extrato!$F:$F,""&lt;=""&amp;HLOOKUP(G$278,dds!$2:$4,3,FALSE()),Extrato!$G:$G,'Cadastro e Histórico'!$A346))*G183)))"),0.0)</f>
        <v>0</v>
      </c>
      <c r="H346" s="448">
        <f>IFERROR(__xludf.DUMMYFUNCTION("ARRAYFORMULA(IF(OR($A346="""",$A346=0),0,IF(TODAY()&gt;EOMONTH(H$278,0),HLOOKUP(""Close"",GOOGLEFINANCE($A346,""price"",EOMONTH(H$278,0)),2,FALSE()),(SUMIFS(Extrato!$C:$C,Extrato!$A:$A,""&lt;=""&amp;HLOOKUP(H$278,dds!$2:$4,3,FALSE()),Extrato!$B:$B,'Cadastro e Histó"&amp;"rico'!$A346)-SUMIFS(Extrato!$H:$H,Extrato!$F:$F,""&lt;=""&amp;HLOOKUP(H$278,dds!$2:$4,3,FALSE()),Extrato!$G:$G,'Cadastro e Histórico'!$A346))*H183)))"),0.0)</f>
        <v>0</v>
      </c>
      <c r="I346" s="448">
        <f>IFERROR(__xludf.DUMMYFUNCTION("ARRAYFORMULA(IF(OR($A346="""",$A346=0),0,IF(TODAY()&gt;EOMONTH(I$278,0),HLOOKUP(""Close"",GOOGLEFINANCE($A346,""price"",EOMONTH(I$278,0)),2,FALSE()),(SUMIFS(Extrato!$C:$C,Extrato!$A:$A,""&lt;=""&amp;HLOOKUP(I$278,dds!$2:$4,3,FALSE()),Extrato!$B:$B,'Cadastro e Histó"&amp;"rico'!$A346)-SUMIFS(Extrato!$H:$H,Extrato!$F:$F,""&lt;=""&amp;HLOOKUP(I$278,dds!$2:$4,3,FALSE()),Extrato!$G:$G,'Cadastro e Histórico'!$A346))*I183)))"),0.0)</f>
        <v>0</v>
      </c>
      <c r="J346" s="448">
        <f>IFERROR(__xludf.DUMMYFUNCTION("ARRAYFORMULA(IF(OR($A346="""",$A346=0),0,IF(TODAY()&gt;EOMONTH(J$278,0),HLOOKUP(""Close"",GOOGLEFINANCE($A346,""price"",EOMONTH(J$278,0)),2,FALSE()),(SUMIFS(Extrato!$C:$C,Extrato!$A:$A,""&lt;=""&amp;HLOOKUP(J$278,dds!$2:$4,3,FALSE()),Extrato!$B:$B,'Cadastro e Histó"&amp;"rico'!$A346)-SUMIFS(Extrato!$H:$H,Extrato!$F:$F,""&lt;=""&amp;HLOOKUP(J$278,dds!$2:$4,3,FALSE()),Extrato!$G:$G,'Cadastro e Histórico'!$A346))*J183)))"),0.0)</f>
        <v>0</v>
      </c>
      <c r="K346" s="448">
        <f>IFERROR(__xludf.DUMMYFUNCTION("ARRAYFORMULA(IF(OR($A346="""",$A346=0),0,IF(TODAY()&gt;EOMONTH(K$278,0),HLOOKUP(""Close"",GOOGLEFINANCE($A346,""price"",EOMONTH(K$278,0)),2,FALSE()),(SUMIFS(Extrato!$C:$C,Extrato!$A:$A,""&lt;=""&amp;HLOOKUP(K$278,dds!$2:$4,3,FALSE()),Extrato!$B:$B,'Cadastro e Histó"&amp;"rico'!$A346)-SUMIFS(Extrato!$H:$H,Extrato!$F:$F,""&lt;=""&amp;HLOOKUP(K$278,dds!$2:$4,3,FALSE()),Extrato!$G:$G,'Cadastro e Histórico'!$A346))*K183)))"),0.0)</f>
        <v>0</v>
      </c>
      <c r="L346" s="448">
        <f>IFERROR(__xludf.DUMMYFUNCTION("ARRAYFORMULA(IF(OR($A346="""",$A346=0),0,IF(TODAY()&gt;EOMONTH(L$278,0),HLOOKUP(""Close"",GOOGLEFINANCE($A346,""price"",EOMONTH(L$278,0)),2,FALSE()),(SUMIFS(Extrato!$C:$C,Extrato!$A:$A,""&lt;=""&amp;HLOOKUP(L$278,dds!$2:$4,3,FALSE()),Extrato!$B:$B,'Cadastro e Histó"&amp;"rico'!$A346)-SUMIFS(Extrato!$H:$H,Extrato!$F:$F,""&lt;=""&amp;HLOOKUP(L$278,dds!$2:$4,3,FALSE()),Extrato!$G:$G,'Cadastro e Histórico'!$A346))*L183)))"),0.0)</f>
        <v>0</v>
      </c>
      <c r="M346" s="448">
        <f>IFERROR(__xludf.DUMMYFUNCTION("ARRAYFORMULA(IF(OR($A346="""",$A346=0),0,IF(TODAY()&gt;EOMONTH(M$278,0),HLOOKUP(""Close"",GOOGLEFINANCE($A346,""price"",EOMONTH(M$278,0)),2,FALSE()),(SUMIFS(Extrato!$C:$C,Extrato!$A:$A,""&lt;=""&amp;HLOOKUP(M$278,dds!$2:$4,3,FALSE()),Extrato!$B:$B,'Cadastro e Histó"&amp;"rico'!$A346)-SUMIFS(Extrato!$H:$H,Extrato!$F:$F,""&lt;=""&amp;HLOOKUP(M$278,dds!$2:$4,3,FALSE()),Extrato!$G:$G,'Cadastro e Histórico'!$A346))*M183)))"),0.0)</f>
        <v>0</v>
      </c>
      <c r="N346" s="448">
        <f>IFERROR(__xludf.DUMMYFUNCTION("ARRAYFORMULA(IF(OR($A346="""",$A346=0),0,IF(TODAY()&gt;EOMONTH(N$278,0),HLOOKUP(""Close"",GOOGLEFINANCE($A346,""price"",EOMONTH(N$278,0)),2,FALSE()),(SUMIFS(Extrato!$C:$C,Extrato!$A:$A,""&lt;=""&amp;HLOOKUP(N$278,dds!$2:$4,3,FALSE()),Extrato!$B:$B,'Cadastro e Histó"&amp;"rico'!$A346)-SUMIFS(Extrato!$H:$H,Extrato!$F:$F,""&lt;=""&amp;HLOOKUP(N$278,dds!$2:$4,3,FALSE()),Extrato!$G:$G,'Cadastro e Histórico'!$A346))*N183)))"),0.0)</f>
        <v>0</v>
      </c>
      <c r="O346" s="448">
        <f>IFERROR(__xludf.DUMMYFUNCTION("ARRAYFORMULA(IF(OR($A346="""",$A346=0),0,IF(TODAY()&gt;EOMONTH(O$278,0),HLOOKUP(""Close"",GOOGLEFINANCE($A346,""price"",EOMONTH(O$278,0)),2,FALSE()),(SUMIFS(Extrato!$C:$C,Extrato!$A:$A,""&lt;=""&amp;HLOOKUP(O$278,dds!$2:$4,3,FALSE()),Extrato!$B:$B,'Cadastro e Histó"&amp;"rico'!$A346)-SUMIFS(Extrato!$H:$H,Extrato!$F:$F,""&lt;=""&amp;HLOOKUP(O$278,dds!$2:$4,3,FALSE()),Extrato!$G:$G,'Cadastro e Histórico'!$A346))*O183)))"),0.0)</f>
        <v>0</v>
      </c>
      <c r="P346" s="448">
        <f>IFERROR(__xludf.DUMMYFUNCTION("ARRAYFORMULA(IF(OR($A346="""",$A346=0),0,IF(TODAY()&gt;EOMONTH(P$278,0),HLOOKUP(""Close"",GOOGLEFINANCE($A346,""price"",EOMONTH(P$278,0)),2,FALSE()),(SUMIFS(Extrato!$C:$C,Extrato!$A:$A,""&lt;=""&amp;HLOOKUP(P$278,dds!$2:$4,3,FALSE()),Extrato!$B:$B,'Cadastro e Histó"&amp;"rico'!$A346)-SUMIFS(Extrato!$H:$H,Extrato!$F:$F,""&lt;=""&amp;HLOOKUP(P$278,dds!$2:$4,3,FALSE()),Extrato!$G:$G,'Cadastro e Histórico'!$A346))*P183)))"),0.0)</f>
        <v>0</v>
      </c>
      <c r="Q346" s="448">
        <f>IFERROR(__xludf.DUMMYFUNCTION("ARRAYFORMULA(IF(OR($A346="""",$A346=0),0,IF(TODAY()&gt;EOMONTH(Q$278,0),HLOOKUP(""Close"",GOOGLEFINANCE($A346,""price"",EOMONTH(Q$278,0)),2,FALSE()),(SUMIFS(Extrato!$C:$C,Extrato!$A:$A,""&lt;=""&amp;HLOOKUP(Q$278,dds!$2:$4,3,FALSE()),Extrato!$B:$B,'Cadastro e Histó"&amp;"rico'!$A346)-SUMIFS(Extrato!$H:$H,Extrato!$F:$F,""&lt;=""&amp;HLOOKUP(Q$278,dds!$2:$4,3,FALSE()),Extrato!$G:$G,'Cadastro e Histórico'!$A346))*Q183)))"),0.0)</f>
        <v>0</v>
      </c>
      <c r="R346" s="448">
        <f>IFERROR(__xludf.DUMMYFUNCTION("ARRAYFORMULA(IF(OR($A346="""",$A346=0),0,IF(TODAY()&gt;EOMONTH(R$278,0),HLOOKUP(""Close"",GOOGLEFINANCE($A346,""price"",EOMONTH(R$278,0)),2,FALSE()),(SUMIFS(Extrato!$C:$C,Extrato!$A:$A,""&lt;=""&amp;HLOOKUP(R$278,dds!$2:$4,3,FALSE()),Extrato!$B:$B,'Cadastro e Histó"&amp;"rico'!$A346)-SUMIFS(Extrato!$H:$H,Extrato!$F:$F,""&lt;=""&amp;HLOOKUP(R$278,dds!$2:$4,3,FALSE()),Extrato!$G:$G,'Cadastro e Histórico'!$A346))*R183)))"),0.0)</f>
        <v>0</v>
      </c>
      <c r="S346" s="448">
        <f>IFERROR(__xludf.DUMMYFUNCTION("ARRAYFORMULA(IF(OR($A346="""",$A346=0),0,IF(TODAY()&gt;EOMONTH(S$278,0),HLOOKUP(""Close"",GOOGLEFINANCE($A346,""price"",EOMONTH(S$278,0)),2,FALSE()),(SUMIFS(Extrato!$C:$C,Extrato!$A:$A,""&lt;=""&amp;HLOOKUP(S$278,dds!$2:$4,3,FALSE()),Extrato!$B:$B,'Cadastro e Histó"&amp;"rico'!$A346)-SUMIFS(Extrato!$H:$H,Extrato!$F:$F,""&lt;=""&amp;HLOOKUP(S$278,dds!$2:$4,3,FALSE()),Extrato!$G:$G,'Cadastro e Histórico'!$A346))*S183)))"),0.0)</f>
        <v>0</v>
      </c>
      <c r="T346" s="448">
        <f>IFERROR(__xludf.DUMMYFUNCTION("ARRAYFORMULA(IF(OR($A346="""",$A346=0),0,IF(TODAY()&gt;EOMONTH(T$278,0),HLOOKUP(""Close"",GOOGLEFINANCE($A346,""price"",EOMONTH(T$278,0)),2,FALSE()),(SUMIFS(Extrato!$C:$C,Extrato!$A:$A,""&lt;=""&amp;HLOOKUP(T$278,dds!$2:$4,3,FALSE()),Extrato!$B:$B,'Cadastro e Histó"&amp;"rico'!$A346)-SUMIFS(Extrato!$H:$H,Extrato!$F:$F,""&lt;=""&amp;HLOOKUP(T$278,dds!$2:$4,3,FALSE()),Extrato!$G:$G,'Cadastro e Histórico'!$A346))*T183)))"),0.0)</f>
        <v>0</v>
      </c>
      <c r="U346" s="448">
        <f>IFERROR(__xludf.DUMMYFUNCTION("ARRAYFORMULA(IF(OR($A346="""",$A346=0),0,IF(TODAY()&gt;EOMONTH(U$278,0),HLOOKUP(""Close"",GOOGLEFINANCE($A346,""price"",EOMONTH(U$278,0)),2,FALSE()),(SUMIFS(Extrato!$C:$C,Extrato!$A:$A,""&lt;=""&amp;HLOOKUP(U$278,dds!$2:$4,3,FALSE()),Extrato!$B:$B,'Cadastro e Histó"&amp;"rico'!$A346)-SUMIFS(Extrato!$H:$H,Extrato!$F:$F,""&lt;=""&amp;HLOOKUP(U$278,dds!$2:$4,3,FALSE()),Extrato!$G:$G,'Cadastro e Histórico'!$A346))*U183)))"),0.0)</f>
        <v>0</v>
      </c>
      <c r="V346" s="448">
        <f>IFERROR(__xludf.DUMMYFUNCTION("ARRAYFORMULA(IF(OR($A346="""",$A346=0),0,IF(TODAY()&gt;EOMONTH(V$278,0),HLOOKUP(""Close"",GOOGLEFINANCE($A346,""price"",EOMONTH(V$278,0)),2,FALSE()),(SUMIFS(Extrato!$C:$C,Extrato!$A:$A,""&lt;=""&amp;HLOOKUP(V$278,dds!$2:$4,3,FALSE()),Extrato!$B:$B,'Cadastro e Histó"&amp;"rico'!$A346)-SUMIFS(Extrato!$H:$H,Extrato!$F:$F,""&lt;=""&amp;HLOOKUP(V$278,dds!$2:$4,3,FALSE()),Extrato!$G:$G,'Cadastro e Histórico'!$A346))*V183)))"),0.0)</f>
        <v>0</v>
      </c>
      <c r="W346" s="448">
        <f>IFERROR(__xludf.DUMMYFUNCTION("ARRAYFORMULA(IF(OR($A346="""",$A346=0),0,IF(TODAY()&gt;EOMONTH(W$278,0),HLOOKUP(""Close"",GOOGLEFINANCE($A346,""price"",EOMONTH(W$278,0)),2,FALSE()),(SUMIFS(Extrato!$C:$C,Extrato!$A:$A,""&lt;=""&amp;HLOOKUP(W$278,dds!$2:$4,3,FALSE()),Extrato!$B:$B,'Cadastro e Histó"&amp;"rico'!$A346)-SUMIFS(Extrato!$H:$H,Extrato!$F:$F,""&lt;=""&amp;HLOOKUP(W$278,dds!$2:$4,3,FALSE()),Extrato!$G:$G,'Cadastro e Histórico'!$A346))*W183)))"),0.0)</f>
        <v>0</v>
      </c>
      <c r="X346" s="448">
        <f>IFERROR(__xludf.DUMMYFUNCTION("ARRAYFORMULA(IF(OR($A346="""",$A346=0),0,IF(TODAY()&gt;EOMONTH(X$278,0),HLOOKUP(""Close"",GOOGLEFINANCE($A346,""price"",EOMONTH(X$278,0)),2,FALSE()),(SUMIFS(Extrato!$C:$C,Extrato!$A:$A,""&lt;=""&amp;HLOOKUP(X$278,dds!$2:$4,3,FALSE()),Extrato!$B:$B,'Cadastro e Histó"&amp;"rico'!$A346)-SUMIFS(Extrato!$H:$H,Extrato!$F:$F,""&lt;=""&amp;HLOOKUP(X$278,dds!$2:$4,3,FALSE()),Extrato!$G:$G,'Cadastro e Histórico'!$A346))*X183)))"),0.0)</f>
        <v>0</v>
      </c>
      <c r="Y346" s="448">
        <f>IFERROR(__xludf.DUMMYFUNCTION("ARRAYFORMULA(IF(OR($A346="""",$A346=0),0,IF(TODAY()&gt;EOMONTH(Y$278,0),HLOOKUP(""Close"",GOOGLEFINANCE($A346,""price"",EOMONTH(Y$278,0)),2,FALSE()),(SUMIFS(Extrato!$C:$C,Extrato!$A:$A,""&lt;=""&amp;HLOOKUP(Y$278,dds!$2:$4,3,FALSE()),Extrato!$B:$B,'Cadastro e Histó"&amp;"rico'!$A346)-SUMIFS(Extrato!$H:$H,Extrato!$F:$F,""&lt;=""&amp;HLOOKUP(Y$278,dds!$2:$4,3,FALSE()),Extrato!$G:$G,'Cadastro e Histórico'!$A346))*Y183)))"),0.0)</f>
        <v>0</v>
      </c>
      <c r="Z346" s="448">
        <f>IFERROR(__xludf.DUMMYFUNCTION("ARRAYFORMULA(IF(OR($A346="""",$A346=0),0,IF(TODAY()&gt;EOMONTH(Z$278,0),HLOOKUP(""Close"",GOOGLEFINANCE($A346,""price"",EOMONTH(Z$278,0)),2,FALSE()),(SUMIFS(Extrato!$C:$C,Extrato!$A:$A,""&lt;=""&amp;HLOOKUP(Z$278,dds!$2:$4,3,FALSE()),Extrato!$B:$B,'Cadastro e Histó"&amp;"rico'!$A346)-SUMIFS(Extrato!$H:$H,Extrato!$F:$F,""&lt;=""&amp;HLOOKUP(Z$278,dds!$2:$4,3,FALSE()),Extrato!$G:$G,'Cadastro e Histórico'!$A346))*Z183)))"),0.0)</f>
        <v>0</v>
      </c>
      <c r="AA346" s="448">
        <f>IFERROR(__xludf.DUMMYFUNCTION("ARRAYFORMULA(IF(OR($A346="""",$A346=0),0,IF(TODAY()&gt;EOMONTH(AA$278,0),HLOOKUP(""Close"",GOOGLEFINANCE($A346,""price"",EOMONTH(AA$278,0)),2,FALSE()),(SUMIFS(Extrato!$C:$C,Extrato!$A:$A,""&lt;=""&amp;HLOOKUP(AA$278,dds!$2:$4,3,FALSE()),Extrato!$B:$B,'Cadastro e Hi"&amp;"stórico'!$A346)-SUMIFS(Extrato!$H:$H,Extrato!$F:$F,""&lt;=""&amp;HLOOKUP(AA$278,dds!$2:$4,3,FALSE()),Extrato!$G:$G,'Cadastro e Histórico'!$A346))*AA183)))"),0.0)</f>
        <v>0</v>
      </c>
      <c r="AB346" s="448">
        <f>IFERROR(__xludf.DUMMYFUNCTION("ARRAYFORMULA(IF(OR($A346="""",$A346=0),0,IF(TODAY()&gt;EOMONTH(AB$278,0),HLOOKUP(""Close"",GOOGLEFINANCE($A346,""price"",EOMONTH(AB$278,0)),2,FALSE()),(SUMIFS(Extrato!$C:$C,Extrato!$A:$A,""&lt;=""&amp;HLOOKUP(AB$278,dds!$2:$4,3,FALSE()),Extrato!$B:$B,'Cadastro e Hi"&amp;"stórico'!$A346)-SUMIFS(Extrato!$H:$H,Extrato!$F:$F,""&lt;=""&amp;HLOOKUP(AB$278,dds!$2:$4,3,FALSE()),Extrato!$G:$G,'Cadastro e Histórico'!$A346))*AB183)))"),0.0)</f>
        <v>0</v>
      </c>
      <c r="AC346" s="448">
        <f>IFERROR(__xludf.DUMMYFUNCTION("ARRAYFORMULA(IF(OR($A346="""",$A346=0),0,IF(TODAY()&gt;EOMONTH(AC$278,0),HLOOKUP(""Close"",GOOGLEFINANCE($A346,""price"",EOMONTH(AC$278,0)),2,FALSE()),(SUMIFS(Extrato!$C:$C,Extrato!$A:$A,""&lt;=""&amp;HLOOKUP(AC$278,dds!$2:$4,3,FALSE()),Extrato!$B:$B,'Cadastro e Hi"&amp;"stórico'!$A346)-SUMIFS(Extrato!$H:$H,Extrato!$F:$F,""&lt;=""&amp;HLOOKUP(AC$278,dds!$2:$4,3,FALSE()),Extrato!$G:$G,'Cadastro e Histórico'!$A346))*AC183)))"),0.0)</f>
        <v>0</v>
      </c>
      <c r="AD346" s="448">
        <f>IFERROR(__xludf.DUMMYFUNCTION("ARRAYFORMULA(IF(OR($A346="""",$A346=0),0,IF(TODAY()&gt;EOMONTH(AD$278,0),HLOOKUP(""Close"",GOOGLEFINANCE($A346,""price"",EOMONTH(AD$278,0)),2,FALSE()),(SUMIFS(Extrato!$C:$C,Extrato!$A:$A,""&lt;=""&amp;HLOOKUP(AD$278,dds!$2:$4,3,FALSE()),Extrato!$B:$B,'Cadastro e Hi"&amp;"stórico'!$A346)-SUMIFS(Extrato!$H:$H,Extrato!$F:$F,""&lt;=""&amp;HLOOKUP(AD$278,dds!$2:$4,3,FALSE()),Extrato!$G:$G,'Cadastro e Histórico'!$A346))*AD183)))"),0.0)</f>
        <v>0</v>
      </c>
      <c r="AE346" s="448">
        <f>IFERROR(__xludf.DUMMYFUNCTION("ARRAYFORMULA(IF(OR($A346="""",$A346=0),0,IF(TODAY()&gt;EOMONTH(AE$278,0),HLOOKUP(""Close"",GOOGLEFINANCE($A346,""price"",EOMONTH(AE$278,0)),2,FALSE()),(SUMIFS(Extrato!$C:$C,Extrato!$A:$A,""&lt;=""&amp;HLOOKUP(AE$278,dds!$2:$4,3,FALSE()),Extrato!$B:$B,'Cadastro e Hi"&amp;"stórico'!$A346)-SUMIFS(Extrato!$H:$H,Extrato!$F:$F,""&lt;=""&amp;HLOOKUP(AE$278,dds!$2:$4,3,FALSE()),Extrato!$G:$G,'Cadastro e Histórico'!$A346))*AE183)))"),0.0)</f>
        <v>0</v>
      </c>
      <c r="AF346" s="448">
        <f>IFERROR(__xludf.DUMMYFUNCTION("ARRAYFORMULA(IF(OR($A346="""",$A346=0),0,IF(TODAY()&gt;EOMONTH(AF$278,0),HLOOKUP(""Close"",GOOGLEFINANCE($A346,""price"",EOMONTH(AF$278,0)),2,FALSE()),(SUMIFS(Extrato!$C:$C,Extrato!$A:$A,""&lt;=""&amp;HLOOKUP(AF$278,dds!$2:$4,3,FALSE()),Extrato!$B:$B,'Cadastro e Hi"&amp;"stórico'!$A346)-SUMIFS(Extrato!$H:$H,Extrato!$F:$F,""&lt;=""&amp;HLOOKUP(AF$278,dds!$2:$4,3,FALSE()),Extrato!$G:$G,'Cadastro e Histórico'!$A346))*AF183)))"),0.0)</f>
        <v>0</v>
      </c>
      <c r="AG346" s="448">
        <f>IFERROR(__xludf.DUMMYFUNCTION("ARRAYFORMULA(IF(OR($A346="""",$A346=0),0,IF(TODAY()&gt;EOMONTH(AG$278,0),HLOOKUP(""Close"",GOOGLEFINANCE($A346,""price"",EOMONTH(AG$278,0)),2,FALSE()),(SUMIFS(Extrato!$C:$C,Extrato!$A:$A,""&lt;=""&amp;HLOOKUP(AG$278,dds!$2:$4,3,FALSE()),Extrato!$B:$B,'Cadastro e Hi"&amp;"stórico'!$A346)-SUMIFS(Extrato!$H:$H,Extrato!$F:$F,""&lt;=""&amp;HLOOKUP(AG$278,dds!$2:$4,3,FALSE()),Extrato!$G:$G,'Cadastro e Histórico'!$A346))*AG183)))"),0.0)</f>
        <v>0</v>
      </c>
      <c r="AH346" s="448">
        <f>IFERROR(__xludf.DUMMYFUNCTION("ARRAYFORMULA(IF(OR($A346="""",$A346=0),0,IF(TODAY()&gt;EOMONTH(AH$278,0),HLOOKUP(""Close"",GOOGLEFINANCE($A346,""price"",EOMONTH(AH$278,0)),2,FALSE()),(SUMIFS(Extrato!$C:$C,Extrato!$A:$A,""&lt;=""&amp;HLOOKUP(AH$278,dds!$2:$4,3,FALSE()),Extrato!$B:$B,'Cadastro e Hi"&amp;"stórico'!$A346)-SUMIFS(Extrato!$H:$H,Extrato!$F:$F,""&lt;=""&amp;HLOOKUP(AH$278,dds!$2:$4,3,FALSE()),Extrato!$G:$G,'Cadastro e Histórico'!$A346))*AH183)))"),0.0)</f>
        <v>0</v>
      </c>
      <c r="AI346" s="448">
        <f>IFERROR(__xludf.DUMMYFUNCTION("ARRAYFORMULA(IF(OR($A346="""",$A346=0),0,IF(TODAY()&gt;EOMONTH(AI$278,0),HLOOKUP(""Close"",GOOGLEFINANCE($A346,""price"",EOMONTH(AI$278,0)),2,FALSE()),(SUMIFS(Extrato!$C:$C,Extrato!$A:$A,""&lt;=""&amp;HLOOKUP(AI$278,dds!$2:$4,3,FALSE()),Extrato!$B:$B,'Cadastro e Hi"&amp;"stórico'!$A346)-SUMIFS(Extrato!$H:$H,Extrato!$F:$F,""&lt;=""&amp;HLOOKUP(AI$278,dds!$2:$4,3,FALSE()),Extrato!$G:$G,'Cadastro e Histórico'!$A346))*AI183)))"),0.0)</f>
        <v>0</v>
      </c>
      <c r="AJ346" s="448">
        <f>IFERROR(__xludf.DUMMYFUNCTION("ARRAYFORMULA(IF(OR($A346="""",$A346=0),0,IF(TODAY()&gt;EOMONTH(AJ$278,0),HLOOKUP(""Close"",GOOGLEFINANCE($A346,""price"",EOMONTH(AJ$278,0)),2,FALSE()),(SUMIFS(Extrato!$C:$C,Extrato!$A:$A,""&lt;=""&amp;HLOOKUP(AJ$278,dds!$2:$4,3,FALSE()),Extrato!$B:$B,'Cadastro e Hi"&amp;"stórico'!$A346)-SUMIFS(Extrato!$H:$H,Extrato!$F:$F,""&lt;=""&amp;HLOOKUP(AJ$278,dds!$2:$4,3,FALSE()),Extrato!$G:$G,'Cadastro e Histórico'!$A346))*AJ183)))"),0.0)</f>
        <v>0</v>
      </c>
      <c r="AK346" s="448">
        <f>IFERROR(__xludf.DUMMYFUNCTION("ARRAYFORMULA(IF(OR($A346="""",$A346=0),0,IF(TODAY()&gt;EOMONTH(AK$278,0),HLOOKUP(""Close"",GOOGLEFINANCE($A346,""price"",EOMONTH(AK$278,0)),2,FALSE()),(SUMIFS(Extrato!$C:$C,Extrato!$A:$A,""&lt;=""&amp;HLOOKUP(AK$278,dds!$2:$4,3,FALSE()),Extrato!$B:$B,'Cadastro e Hi"&amp;"stórico'!$A346)-SUMIFS(Extrato!$H:$H,Extrato!$F:$F,""&lt;=""&amp;HLOOKUP(AK$278,dds!$2:$4,3,FALSE()),Extrato!$G:$G,'Cadastro e Histórico'!$A346))*AK183)))"),0.0)</f>
        <v>0</v>
      </c>
      <c r="AL346" s="448">
        <f>IFERROR(__xludf.DUMMYFUNCTION("ARRAYFORMULA(IF(OR($A346="""",$A346=0),0,IF(TODAY()&gt;EOMONTH(AL$278,0),HLOOKUP(""Close"",GOOGLEFINANCE($A346,""price"",EOMONTH(AL$278,0)),2,FALSE()),(SUMIFS(Extrato!$C:$C,Extrato!$A:$A,""&lt;=""&amp;HLOOKUP(AL$278,dds!$2:$4,3,FALSE()),Extrato!$B:$B,'Cadastro e Hi"&amp;"stórico'!$A346)-SUMIFS(Extrato!$H:$H,Extrato!$F:$F,""&lt;=""&amp;HLOOKUP(AL$278,dds!$2:$4,3,FALSE()),Extrato!$G:$G,'Cadastro e Histórico'!$A346))*AL183)))"),0.0)</f>
        <v>0</v>
      </c>
      <c r="AM346" s="448">
        <f>IFERROR(__xludf.DUMMYFUNCTION("ARRAYFORMULA(IF(OR($A346="""",$A346=0),0,IF(TODAY()&gt;EOMONTH(AM$278,0),HLOOKUP(""Close"",GOOGLEFINANCE($A346,""price"",EOMONTH(AM$278,0)),2,FALSE()),(SUMIFS(Extrato!$C:$C,Extrato!$A:$A,""&lt;=""&amp;HLOOKUP(AM$278,dds!$2:$4,3,FALSE()),Extrato!$B:$B,'Cadastro e Hi"&amp;"stórico'!$A346)-SUMIFS(Extrato!$H:$H,Extrato!$F:$F,""&lt;=""&amp;HLOOKUP(AM$278,dds!$2:$4,3,FALSE()),Extrato!$G:$G,'Cadastro e Histórico'!$A346))*AM183)))"),0.0)</f>
        <v>0</v>
      </c>
      <c r="AN346" s="448">
        <f>IFERROR(__xludf.DUMMYFUNCTION("ARRAYFORMULA(IF(OR($A346="""",$A346=0),0,IF(TODAY()&gt;EOMONTH(AN$278,0),HLOOKUP(""Close"",GOOGLEFINANCE($A346,""price"",EOMONTH(AN$278,0)),2,FALSE()),(SUMIFS(Extrato!$C:$C,Extrato!$A:$A,""&lt;=""&amp;HLOOKUP(AN$278,dds!$2:$4,3,FALSE()),Extrato!$B:$B,'Cadastro e Hi"&amp;"stórico'!$A346)-SUMIFS(Extrato!$H:$H,Extrato!$F:$F,""&lt;=""&amp;HLOOKUP(AN$278,dds!$2:$4,3,FALSE()),Extrato!$G:$G,'Cadastro e Histórico'!$A346))*AN183)))"),0.0)</f>
        <v>0</v>
      </c>
      <c r="AO346" s="448">
        <f>IFERROR(__xludf.DUMMYFUNCTION("ARRAYFORMULA(IF(OR($A346="""",$A346=0),0,IF(TODAY()&gt;EOMONTH(AO$278,0),HLOOKUP(""Close"",GOOGLEFINANCE($A346,""price"",EOMONTH(AO$278,0)),2,FALSE()),(SUMIFS(Extrato!$C:$C,Extrato!$A:$A,""&lt;=""&amp;HLOOKUP(AO$278,dds!$2:$4,3,FALSE()),Extrato!$B:$B,'Cadastro e Hi"&amp;"stórico'!$A346)-SUMIFS(Extrato!$H:$H,Extrato!$F:$F,""&lt;=""&amp;HLOOKUP(AO$278,dds!$2:$4,3,FALSE()),Extrato!$G:$G,'Cadastro e Histórico'!$A346))*AO183)))"),0.0)</f>
        <v>0</v>
      </c>
      <c r="AP346" s="448">
        <f>IFERROR(__xludf.DUMMYFUNCTION("ARRAYFORMULA(IF(OR($A346="""",$A346=0),0,IF(TODAY()&gt;EOMONTH(AP$278,0),HLOOKUP(""Close"",GOOGLEFINANCE($A346,""price"",EOMONTH(AP$278,0)),2,FALSE()),(SUMIFS(Extrato!$C:$C,Extrato!$A:$A,""&lt;=""&amp;HLOOKUP(AP$278,dds!$2:$4,3,FALSE()),Extrato!$B:$B,'Cadastro e Hi"&amp;"stórico'!$A346)-SUMIFS(Extrato!$H:$H,Extrato!$F:$F,""&lt;=""&amp;HLOOKUP(AP$278,dds!$2:$4,3,FALSE()),Extrato!$G:$G,'Cadastro e Histórico'!$A346))*AP183)))"),0.0)</f>
        <v>0</v>
      </c>
      <c r="AQ346" s="448">
        <f>IFERROR(__xludf.DUMMYFUNCTION("ARRAYFORMULA(IF(OR($A346="""",$A346=0),0,IF(TODAY()&gt;EOMONTH(AQ$278,0),HLOOKUP(""Close"",GOOGLEFINANCE($A346,""price"",EOMONTH(AQ$278,0)),2,FALSE()),(SUMIFS(Extrato!$C:$C,Extrato!$A:$A,""&lt;=""&amp;HLOOKUP(AQ$278,dds!$2:$4,3,FALSE()),Extrato!$B:$B,'Cadastro e Hi"&amp;"stórico'!$A346)-SUMIFS(Extrato!$H:$H,Extrato!$F:$F,""&lt;=""&amp;HLOOKUP(AQ$278,dds!$2:$4,3,FALSE()),Extrato!$G:$G,'Cadastro e Histórico'!$A346))*AQ183)))"),0.0)</f>
        <v>0</v>
      </c>
      <c r="AR346" s="448">
        <f>IFERROR(__xludf.DUMMYFUNCTION("ARRAYFORMULA(IF(OR($A346="""",$A346=0),0,IF(TODAY()&gt;EOMONTH(AR$278,0),HLOOKUP(""Close"",GOOGLEFINANCE($A346,""price"",EOMONTH(AR$278,0)),2,FALSE()),(SUMIFS(Extrato!$C:$C,Extrato!$A:$A,""&lt;=""&amp;HLOOKUP(AR$278,dds!$2:$4,3,FALSE()),Extrato!$B:$B,'Cadastro e Hi"&amp;"stórico'!$A346)-SUMIFS(Extrato!$H:$H,Extrato!$F:$F,""&lt;=""&amp;HLOOKUP(AR$278,dds!$2:$4,3,FALSE()),Extrato!$G:$G,'Cadastro e Histórico'!$A346))*AR183)))"),0.0)</f>
        <v>0</v>
      </c>
      <c r="AS346" s="448">
        <f>IFERROR(__xludf.DUMMYFUNCTION("ARRAYFORMULA(IF(OR($A346="""",$A346=0),0,IF(TODAY()&gt;EOMONTH(AS$278,0),HLOOKUP(""Close"",GOOGLEFINANCE($A346,""price"",EOMONTH(AS$278,0)),2,FALSE()),(SUMIFS(Extrato!$C:$C,Extrato!$A:$A,""&lt;=""&amp;HLOOKUP(AS$278,dds!$2:$4,3,FALSE()),Extrato!$B:$B,'Cadastro e Hi"&amp;"stórico'!$A346)-SUMIFS(Extrato!$H:$H,Extrato!$F:$F,""&lt;=""&amp;HLOOKUP(AS$278,dds!$2:$4,3,FALSE()),Extrato!$G:$G,'Cadastro e Histórico'!$A346))*AS183)))"),0.0)</f>
        <v>0</v>
      </c>
      <c r="AT346" s="448">
        <f>IFERROR(__xludf.DUMMYFUNCTION("ARRAYFORMULA(IF(OR($A346="""",$A346=0),0,IF(TODAY()&gt;EOMONTH(AT$278,0),HLOOKUP(""Close"",GOOGLEFINANCE($A346,""price"",EOMONTH(AT$278,0)),2,FALSE()),(SUMIFS(Extrato!$C:$C,Extrato!$A:$A,""&lt;=""&amp;HLOOKUP(AT$278,dds!$2:$4,3,FALSE()),Extrato!$B:$B,'Cadastro e Hi"&amp;"stórico'!$A346)-SUMIFS(Extrato!$H:$H,Extrato!$F:$F,""&lt;=""&amp;HLOOKUP(AT$278,dds!$2:$4,3,FALSE()),Extrato!$G:$G,'Cadastro e Histórico'!$A346))*AT183)))"),0.0)</f>
        <v>0</v>
      </c>
      <c r="AU346" s="448">
        <f>IFERROR(__xludf.DUMMYFUNCTION("ARRAYFORMULA(IF(OR($A346="""",$A346=0),0,IF(TODAY()&gt;EOMONTH(AU$278,0),HLOOKUP(""Close"",GOOGLEFINANCE($A346,""price"",EOMONTH(AU$278,0)),2,FALSE()),(SUMIFS(Extrato!$C:$C,Extrato!$A:$A,""&lt;=""&amp;HLOOKUP(AU$278,dds!$2:$4,3,FALSE()),Extrato!$B:$B,'Cadastro e Hi"&amp;"stórico'!$A346)-SUMIFS(Extrato!$H:$H,Extrato!$F:$F,""&lt;=""&amp;HLOOKUP(AU$278,dds!$2:$4,3,FALSE()),Extrato!$G:$G,'Cadastro e Histórico'!$A346))*AU183)))"),0.0)</f>
        <v>0</v>
      </c>
      <c r="AV346" s="448">
        <f>IFERROR(__xludf.DUMMYFUNCTION("ARRAYFORMULA(IF(OR($A346="""",$A346=0),0,IF(TODAY()&gt;EOMONTH(AV$278,0),HLOOKUP(""Close"",GOOGLEFINANCE($A346,""price"",EOMONTH(AV$278,0)),2,FALSE()),(SUMIFS(Extrato!$C:$C,Extrato!$A:$A,""&lt;=""&amp;HLOOKUP(AV$278,dds!$2:$4,3,FALSE()),Extrato!$B:$B,'Cadastro e Hi"&amp;"stórico'!$A346)-SUMIFS(Extrato!$H:$H,Extrato!$F:$F,""&lt;=""&amp;HLOOKUP(AV$278,dds!$2:$4,3,FALSE()),Extrato!$G:$G,'Cadastro e Histórico'!$A346))*AV183)))"),0.0)</f>
        <v>0</v>
      </c>
      <c r="AW346" s="448">
        <f>IFERROR(__xludf.DUMMYFUNCTION("ARRAYFORMULA(IF(OR($A346="""",$A346=0),0,IF(TODAY()&gt;EOMONTH(AW$278,0),HLOOKUP(""Close"",GOOGLEFINANCE($A346,""price"",EOMONTH(AW$278,0)),2,FALSE()),(SUMIFS(Extrato!$C:$C,Extrato!$A:$A,""&lt;=""&amp;HLOOKUP(AW$278,dds!$2:$4,3,FALSE()),Extrato!$B:$B,'Cadastro e Hi"&amp;"stórico'!$A346)-SUMIFS(Extrato!$H:$H,Extrato!$F:$F,""&lt;=""&amp;HLOOKUP(AW$278,dds!$2:$4,3,FALSE()),Extrato!$G:$G,'Cadastro e Histórico'!$A346))*AW183)))"),0.0)</f>
        <v>0</v>
      </c>
      <c r="AX346" s="448">
        <f>IFERROR(__xludf.DUMMYFUNCTION("ARRAYFORMULA(IF(OR($A346="""",$A346=0),0,IF(TODAY()&gt;EOMONTH(AX$278,0),HLOOKUP(""Close"",GOOGLEFINANCE($A346,""price"",EOMONTH(AX$278,0)),2,FALSE()),(SUMIFS(Extrato!$C:$C,Extrato!$A:$A,""&lt;=""&amp;HLOOKUP(AX$278,dds!$2:$4,3,FALSE()),Extrato!$B:$B,'Cadastro e Hi"&amp;"stórico'!$A346)-SUMIFS(Extrato!$H:$H,Extrato!$F:$F,""&lt;=""&amp;HLOOKUP(AX$278,dds!$2:$4,3,FALSE()),Extrato!$G:$G,'Cadastro e Histórico'!$A346))*AX183)))"),0.0)</f>
        <v>0</v>
      </c>
      <c r="AY346" s="448">
        <f>IFERROR(__xludf.DUMMYFUNCTION("ARRAYFORMULA(IF(OR($A346="""",$A346=0),0,IF(TODAY()&gt;EOMONTH(AY$278,0),HLOOKUP(""Close"",GOOGLEFINANCE($A346,""price"",EOMONTH(AY$278,0)),2,FALSE()),(SUMIFS(Extrato!$C:$C,Extrato!$A:$A,""&lt;=""&amp;HLOOKUP(AY$278,dds!$2:$4,3,FALSE()),Extrato!$B:$B,'Cadastro e Hi"&amp;"stórico'!$A346)-SUMIFS(Extrato!$H:$H,Extrato!$F:$F,""&lt;=""&amp;HLOOKUP(AY$278,dds!$2:$4,3,FALSE()),Extrato!$G:$G,'Cadastro e Histórico'!$A346))*AY183)))"),0.0)</f>
        <v>0</v>
      </c>
      <c r="AZ346" s="448">
        <f>IFERROR(__xludf.DUMMYFUNCTION("ARRAYFORMULA(IF(OR($A346="""",$A346=0),0,IF(TODAY()&gt;EOMONTH(AZ$278,0),HLOOKUP(""Close"",GOOGLEFINANCE($A346,""price"",EOMONTH(AZ$278,0)),2,FALSE()),(SUMIFS(Extrato!$C:$C,Extrato!$A:$A,""&lt;=""&amp;HLOOKUP(AZ$278,dds!$2:$4,3,FALSE()),Extrato!$B:$B,'Cadastro e Hi"&amp;"stórico'!$A346)-SUMIFS(Extrato!$H:$H,Extrato!$F:$F,""&lt;=""&amp;HLOOKUP(AZ$278,dds!$2:$4,3,FALSE()),Extrato!$G:$G,'Cadastro e Histórico'!$A346))*AZ183)))"),0.0)</f>
        <v>0</v>
      </c>
      <c r="BA346" s="448">
        <f>IFERROR(__xludf.DUMMYFUNCTION("ARRAYFORMULA(IF(OR($A346="""",$A346=0),0,IF(TODAY()&gt;EOMONTH(BA$278,0),HLOOKUP(""Close"",GOOGLEFINANCE($A346,""price"",EOMONTH(BA$278,0)),2,FALSE()),(SUMIFS(Extrato!$C:$C,Extrato!$A:$A,""&lt;=""&amp;HLOOKUP(BA$278,dds!$2:$4,3,FALSE()),Extrato!$B:$B,'Cadastro e Hi"&amp;"stórico'!$A346)-SUMIFS(Extrato!$H:$H,Extrato!$F:$F,""&lt;=""&amp;HLOOKUP(BA$278,dds!$2:$4,3,FALSE()),Extrato!$G:$G,'Cadastro e Histórico'!$A346))*BA183)))"),0.0)</f>
        <v>0</v>
      </c>
      <c r="BB346" s="448">
        <f>IFERROR(__xludf.DUMMYFUNCTION("ARRAYFORMULA(IF(OR($A346="""",$A346=0),0,IF(TODAY()&gt;EOMONTH(BB$278,0),HLOOKUP(""Close"",GOOGLEFINANCE($A346,""price"",EOMONTH(BB$278,0)),2,FALSE()),(SUMIFS(Extrato!$C:$C,Extrato!$A:$A,""&lt;=""&amp;HLOOKUP(BB$278,dds!$2:$4,3,FALSE()),Extrato!$B:$B,'Cadastro e Hi"&amp;"stórico'!$A346)-SUMIFS(Extrato!$H:$H,Extrato!$F:$F,""&lt;=""&amp;HLOOKUP(BB$278,dds!$2:$4,3,FALSE()),Extrato!$G:$G,'Cadastro e Histórico'!$A346))*BB183)))"),0.0)</f>
        <v>0</v>
      </c>
      <c r="BC346" s="448">
        <f>IFERROR(__xludf.DUMMYFUNCTION("ARRAYFORMULA(IF(OR($A346="""",$A346=0),0,IF(TODAY()&gt;EOMONTH(BC$278,0),HLOOKUP(""Close"",GOOGLEFINANCE($A346,""price"",EOMONTH(BC$278,0)),2,FALSE()),(SUMIFS(Extrato!$C:$C,Extrato!$A:$A,""&lt;=""&amp;HLOOKUP(BC$278,dds!$2:$4,3,FALSE()),Extrato!$B:$B,'Cadastro e Hi"&amp;"stórico'!$A346)-SUMIFS(Extrato!$H:$H,Extrato!$F:$F,""&lt;=""&amp;HLOOKUP(BC$278,dds!$2:$4,3,FALSE()),Extrato!$G:$G,'Cadastro e Histórico'!$A346))*BC183)))"),0.0)</f>
        <v>0</v>
      </c>
      <c r="BD346" s="448">
        <f>IFERROR(__xludf.DUMMYFUNCTION("ARRAYFORMULA(IF(OR($A346="""",$A346=0),0,IF(TODAY()&gt;EOMONTH(BD$278,0),HLOOKUP(""Close"",GOOGLEFINANCE($A346,""price"",EOMONTH(BD$278,0)),2,FALSE()),(SUMIFS(Extrato!$C:$C,Extrato!$A:$A,""&lt;=""&amp;HLOOKUP(BD$278,dds!$2:$4,3,FALSE()),Extrato!$B:$B,'Cadastro e Hi"&amp;"stórico'!$A346)-SUMIFS(Extrato!$H:$H,Extrato!$F:$F,""&lt;=""&amp;HLOOKUP(BD$278,dds!$2:$4,3,FALSE()),Extrato!$G:$G,'Cadastro e Histórico'!$A346))*BD183)))"),0.0)</f>
        <v>0</v>
      </c>
      <c r="BE346" s="448">
        <f>IFERROR(__xludf.DUMMYFUNCTION("ARRAYFORMULA(IF(OR($A346="""",$A346=0),0,IF(TODAY()&gt;EOMONTH(BE$278,0),HLOOKUP(""Close"",GOOGLEFINANCE($A346,""price"",EOMONTH(BE$278,0)),2,FALSE()),(SUMIFS(Extrato!$C:$C,Extrato!$A:$A,""&lt;=""&amp;HLOOKUP(BE$278,dds!$2:$4,3,FALSE()),Extrato!$B:$B,'Cadastro e Hi"&amp;"stórico'!$A346)-SUMIFS(Extrato!$H:$H,Extrato!$F:$F,""&lt;=""&amp;HLOOKUP(BE$278,dds!$2:$4,3,FALSE()),Extrato!$G:$G,'Cadastro e Histórico'!$A346))*BE183)))"),0.0)</f>
        <v>0</v>
      </c>
      <c r="BF346" s="448">
        <f>IFERROR(__xludf.DUMMYFUNCTION("ARRAYFORMULA(IF(OR($A346="""",$A346=0),0,IF(TODAY()&gt;EOMONTH(BF$278,0),HLOOKUP(""Close"",GOOGLEFINANCE($A346,""price"",EOMONTH(BF$278,0)),2,FALSE()),(SUMIFS(Extrato!$C:$C,Extrato!$A:$A,""&lt;=""&amp;HLOOKUP(BF$278,dds!$2:$4,3,FALSE()),Extrato!$B:$B,'Cadastro e Hi"&amp;"stórico'!$A346)-SUMIFS(Extrato!$H:$H,Extrato!$F:$F,""&lt;=""&amp;HLOOKUP(BF$278,dds!$2:$4,3,FALSE()),Extrato!$G:$G,'Cadastro e Histórico'!$A346))*BF183)))"),0.0)</f>
        <v>0</v>
      </c>
      <c r="BG346" s="448">
        <f>IFERROR(__xludf.DUMMYFUNCTION("ARRAYFORMULA(IF(OR($A346="""",$A346=0),0,IF(TODAY()&gt;EOMONTH(BG$278,0),HLOOKUP(""Close"",GOOGLEFINANCE($A346,""price"",EOMONTH(BG$278,0)),2,FALSE()),(SUMIFS(Extrato!$C:$C,Extrato!$A:$A,""&lt;=""&amp;HLOOKUP(BG$278,dds!$2:$4,3,FALSE()),Extrato!$B:$B,'Cadastro e Hi"&amp;"stórico'!$A346)-SUMIFS(Extrato!$H:$H,Extrato!$F:$F,""&lt;=""&amp;HLOOKUP(BG$278,dds!$2:$4,3,FALSE()),Extrato!$G:$G,'Cadastro e Histórico'!$A346))*BG183)))"),0.0)</f>
        <v>0</v>
      </c>
      <c r="BH346" s="448">
        <f>IFERROR(__xludf.DUMMYFUNCTION("ARRAYFORMULA(IF(OR($A346="""",$A346=0),0,IF(TODAY()&gt;EOMONTH(BH$278,0),HLOOKUP(""Close"",GOOGLEFINANCE($A346,""price"",EOMONTH(BH$278,0)),2,FALSE()),(SUMIFS(Extrato!$C:$C,Extrato!$A:$A,""&lt;=""&amp;HLOOKUP(BH$278,dds!$2:$4,3,FALSE()),Extrato!$B:$B,'Cadastro e Hi"&amp;"stórico'!$A346)-SUMIFS(Extrato!$H:$H,Extrato!$F:$F,""&lt;=""&amp;HLOOKUP(BH$278,dds!$2:$4,3,FALSE()),Extrato!$G:$G,'Cadastro e Histórico'!$A346))*BH183)))"),0.0)</f>
        <v>0</v>
      </c>
      <c r="BI346" s="448">
        <f>IFERROR(__xludf.DUMMYFUNCTION("ARRAYFORMULA(IF(OR($A346="""",$A346=0),0,IF(TODAY()&gt;EOMONTH(BI$278,0),HLOOKUP(""Close"",GOOGLEFINANCE($A346,""price"",EOMONTH(BI$278,0)),2,FALSE()),(SUMIFS(Extrato!$C:$C,Extrato!$A:$A,""&lt;=""&amp;HLOOKUP(BI$278,dds!$2:$4,3,FALSE()),Extrato!$B:$B,'Cadastro e Hi"&amp;"stórico'!$A346)-SUMIFS(Extrato!$H:$H,Extrato!$F:$F,""&lt;=""&amp;HLOOKUP(BI$278,dds!$2:$4,3,FALSE()),Extrato!$G:$G,'Cadastro e Histórico'!$A346))*BI183)))"),0.0)</f>
        <v>0</v>
      </c>
      <c r="BJ346" s="448">
        <f>IFERROR(__xludf.DUMMYFUNCTION("ARRAYFORMULA(IF(OR($A346="""",$A346=0),0,IF(TODAY()&gt;EOMONTH(BJ$278,0),HLOOKUP(""Close"",GOOGLEFINANCE($A346,""price"",EOMONTH(BJ$278,0)),2,FALSE()),(SUMIFS(Extrato!$C:$C,Extrato!$A:$A,""&lt;=""&amp;HLOOKUP(BJ$278,dds!$2:$4,3,FALSE()),Extrato!$B:$B,'Cadastro e Hi"&amp;"stórico'!$A346)-SUMIFS(Extrato!$H:$H,Extrato!$F:$F,""&lt;=""&amp;HLOOKUP(BJ$278,dds!$2:$4,3,FALSE()),Extrato!$G:$G,'Cadastro e Histórico'!$A346))*BJ183)))"),0.0)</f>
        <v>0</v>
      </c>
      <c r="BK346" s="448">
        <f>IFERROR(__xludf.DUMMYFUNCTION("ARRAYFORMULA(IF(OR($A346="""",$A346=0),0,IF(TODAY()&gt;EOMONTH(BK$278,0),HLOOKUP(""Close"",GOOGLEFINANCE($A346,""price"",EOMONTH(BK$278,0)),2,FALSE()),(SUMIFS(Extrato!$C:$C,Extrato!$A:$A,""&lt;=""&amp;HLOOKUP(BK$278,dds!$2:$4,3,FALSE()),Extrato!$B:$B,'Cadastro e Hi"&amp;"stórico'!$A346)-SUMIFS(Extrato!$H:$H,Extrato!$F:$F,""&lt;=""&amp;HLOOKUP(BK$278,dds!$2:$4,3,FALSE()),Extrato!$G:$G,'Cadastro e Histórico'!$A346))*BK183)))"),0.0)</f>
        <v>0</v>
      </c>
      <c r="BL346" s="448">
        <f>IFERROR(__xludf.DUMMYFUNCTION("ARRAYFORMULA(IF(OR($A346="""",$A346=0),0,IF(TODAY()&gt;EOMONTH(BL$278,0),HLOOKUP(""Close"",GOOGLEFINANCE($A346,""price"",EOMONTH(BL$278,0)),2,FALSE()),(SUMIFS(Extrato!$C:$C,Extrato!$A:$A,""&lt;=""&amp;HLOOKUP(BL$278,dds!$2:$4,3,FALSE()),Extrato!$B:$B,'Cadastro e Hi"&amp;"stórico'!$A346)-SUMIFS(Extrato!$H:$H,Extrato!$F:$F,""&lt;=""&amp;HLOOKUP(BL$278,dds!$2:$4,3,FALSE()),Extrato!$G:$G,'Cadastro e Histórico'!$A346))*BL183)))"),0.0)</f>
        <v>0</v>
      </c>
    </row>
    <row r="347" ht="14.25" customHeight="1">
      <c r="A347" s="90"/>
      <c r="B347" s="90"/>
      <c r="C347" s="440" t="str">
        <f t="shared" si="5"/>
        <v/>
      </c>
      <c r="D347" s="90"/>
      <c r="E347" s="448"/>
      <c r="F347" s="158" t="str">
        <f t="array" ref="F347">IF($A347="","",(SUMIFS(Extrato!$C:$C,Extrato!$A:$A,"&lt;="&amp;XLOOKUP(F$278,dds!$F$1:$Q$1,dds!$R$4:$AC$4),Extrato!$B:$B,'Cadastro e Histórico'!$A347)-SUMIFS(Extrato!$H:$H,Extrato!$F:$F,"&lt;="&amp;XLOOKUP(F$278,dds!$F$1:$Q$1,dds!$R$4:$AC$4),Extrato!$G:$G,'Cadastro e Histórico'!$A347))*#REF!)</f>
        <v/>
      </c>
      <c r="G347" s="158" t="str">
        <f t="array" ref="G347">IF($A347="","",(SUMIFS(Extrato!$C:$C,Extrato!$A:$A,"&lt;="&amp;XLOOKUP(G$278,dds!$F$1:$Q$1,dds!$R$4:$AC$4),Extrato!$B:$B,'Cadastro e Histórico'!$A347)-SUMIFS(Extrato!$H:$H,Extrato!$F:$F,"&lt;="&amp;XLOOKUP(G$278,dds!$F$1:$Q$1,dds!$R$4:$AC$4),Extrato!$G:$G,'Cadastro e Histórico'!$A347))*#REF!)</f>
        <v/>
      </c>
      <c r="H347" s="158" t="str">
        <f t="array" ref="H347">IF($A347="","",(SUMIFS(Extrato!$C:$C,Extrato!$A:$A,"&lt;="&amp;XLOOKUP(H$278,dds!$F$1:$Q$1,dds!$R$4:$AC$4),Extrato!$B:$B,'Cadastro e Histórico'!$A347)-SUMIFS(Extrato!$H:$H,Extrato!$F:$F,"&lt;="&amp;XLOOKUP(H$278,dds!$F$1:$Q$1,dds!$R$4:$AC$4),Extrato!$G:$G,'Cadastro e Histórico'!$A347))*#REF!)</f>
        <v/>
      </c>
      <c r="I347" s="158" t="str">
        <f t="array" ref="I347">IF($A347="","",(SUMIFS(Extrato!$C:$C,Extrato!$A:$A,"&lt;="&amp;XLOOKUP(I$278,dds!$F$1:$Q$1,dds!$R$4:$AC$4),Extrato!$B:$B,'Cadastro e Histórico'!$A347)-SUMIFS(Extrato!$H:$H,Extrato!$F:$F,"&lt;="&amp;XLOOKUP(I$278,dds!$F$1:$Q$1,dds!$R$4:$AC$4),Extrato!$G:$G,'Cadastro e Histórico'!$A347))*#REF!)</f>
        <v/>
      </c>
      <c r="J347" s="158" t="str">
        <f t="array" ref="J347">IF($A347="","",(SUMIFS(Extrato!$C:$C,Extrato!$A:$A,"&lt;="&amp;XLOOKUP(J$278,dds!$F$1:$Q$1,dds!$R$4:$AC$4),Extrato!$B:$B,'Cadastro e Histórico'!$A347)-SUMIFS(Extrato!$H:$H,Extrato!$F:$F,"&lt;="&amp;XLOOKUP(J$278,dds!$F$1:$Q$1,dds!$R$4:$AC$4),Extrato!$G:$G,'Cadastro e Histórico'!$A347))*#REF!)</f>
        <v/>
      </c>
      <c r="K347" s="158" t="str">
        <f t="array" ref="K347">IF($A347="","",(SUMIFS(Extrato!$C:$C,Extrato!$A:$A,"&lt;="&amp;XLOOKUP(K$278,dds!$F$1:$Q$1,dds!$R$4:$AC$4),Extrato!$B:$B,'Cadastro e Histórico'!$A347)-SUMIFS(Extrato!$H:$H,Extrato!$F:$F,"&lt;="&amp;XLOOKUP(K$278,dds!$F$1:$Q$1,dds!$R$4:$AC$4),Extrato!$G:$G,'Cadastro e Histórico'!$A347))*#REF!)</f>
        <v/>
      </c>
      <c r="L347" s="158" t="str">
        <f t="array" ref="L347">IF($A347="","",(SUMIFS(Extrato!$C:$C,Extrato!$A:$A,"&lt;="&amp;XLOOKUP(L$278,dds!$F$1:$Q$1,dds!$R$4:$AC$4),Extrato!$B:$B,'Cadastro e Histórico'!$A347)-SUMIFS(Extrato!$H:$H,Extrato!$F:$F,"&lt;="&amp;XLOOKUP(L$278,dds!$F$1:$Q$1,dds!$R$4:$AC$4),Extrato!$G:$G,'Cadastro e Histórico'!$A347))*#REF!)</f>
        <v/>
      </c>
      <c r="M347" s="158" t="str">
        <f t="array" ref="M347">IF($A347="","",(SUMIFS(Extrato!$C:$C,Extrato!$A:$A,"&lt;="&amp;XLOOKUP(M$278,dds!$F$1:$Q$1,dds!$R$4:$AC$4),Extrato!$B:$B,'Cadastro e Histórico'!$A347)-SUMIFS(Extrato!$H:$H,Extrato!$F:$F,"&lt;="&amp;XLOOKUP(M$278,dds!$F$1:$Q$1,dds!$R$4:$AC$4),Extrato!$G:$G,'Cadastro e Histórico'!$A347))*#REF!)</f>
        <v/>
      </c>
      <c r="N347" s="158" t="str">
        <f t="array" ref="N347">IF($A347="","",(SUMIFS(Extrato!$C:$C,Extrato!$A:$A,"&lt;="&amp;XLOOKUP(N$278,dds!$F$1:$Q$1,dds!$R$4:$AC$4),Extrato!$B:$B,'Cadastro e Histórico'!$A347)-SUMIFS(Extrato!$H:$H,Extrato!$F:$F,"&lt;="&amp;XLOOKUP(N$278,dds!$F$1:$Q$1,dds!$R$4:$AC$4),Extrato!$G:$G,'Cadastro e Histórico'!$A347))*#REF!)</f>
        <v/>
      </c>
      <c r="O347" s="158" t="str">
        <f t="array" ref="O347">IF($A347="","",(SUMIFS(Extrato!$C:$C,Extrato!$A:$A,"&lt;="&amp;XLOOKUP(O$278,dds!$F$1:$Q$1,dds!$R$4:$AC$4),Extrato!$B:$B,'Cadastro e Histórico'!$A347)-SUMIFS(Extrato!$H:$H,Extrato!$F:$F,"&lt;="&amp;XLOOKUP(O$278,dds!$F$1:$Q$1,dds!$R$4:$AC$4),Extrato!$G:$G,'Cadastro e Histórico'!$A347))*#REF!)</f>
        <v/>
      </c>
      <c r="P347" s="158" t="str">
        <f>IF($A347="","",(SUMIFS(Extrato!$C:$C,Extrato!$B:$B,'Cadastro e Histórico'!$A347)-SUMIFS(Extrato!$H:$H,Extrato!$G:$G,'Cadastro e Histórico'!$A347))*#REF!)</f>
        <v/>
      </c>
      <c r="Q347" s="90"/>
      <c r="R347" s="90"/>
      <c r="S347" s="90"/>
      <c r="T347" s="90"/>
      <c r="U347" s="90"/>
      <c r="V347" s="90"/>
      <c r="W347" s="90"/>
      <c r="X347" s="90"/>
      <c r="Y347" s="90"/>
      <c r="Z347" s="90"/>
      <c r="AA347" s="90"/>
      <c r="AB347" s="90"/>
      <c r="AC347" s="90"/>
      <c r="AD347" s="90"/>
      <c r="AE347" s="90"/>
      <c r="AF347" s="90"/>
      <c r="AG347" s="90"/>
      <c r="AH347" s="90"/>
      <c r="AI347" s="90"/>
      <c r="AJ347" s="90"/>
      <c r="AK347" s="90"/>
      <c r="AL347" s="90"/>
      <c r="AM347" s="90"/>
      <c r="AN347" s="90"/>
      <c r="AO347" s="90"/>
      <c r="AP347" s="90"/>
      <c r="AQ347" s="90"/>
      <c r="AR347" s="90"/>
      <c r="AS347" s="90"/>
      <c r="AT347" s="90"/>
      <c r="AU347" s="90"/>
      <c r="AV347" s="90"/>
      <c r="AW347" s="90"/>
      <c r="AX347" s="90"/>
      <c r="AY347" s="90"/>
      <c r="AZ347" s="90"/>
      <c r="BA347" s="90"/>
      <c r="BB347" s="90"/>
      <c r="BC347" s="90"/>
      <c r="BD347" s="90"/>
      <c r="BE347" s="90"/>
      <c r="BF347" s="90"/>
      <c r="BG347" s="90"/>
      <c r="BH347" s="90"/>
      <c r="BI347" s="90"/>
      <c r="BJ347" s="90"/>
      <c r="BK347" s="90"/>
      <c r="BL347" s="90"/>
    </row>
    <row r="348" ht="14.25" customHeight="1">
      <c r="A348" s="90"/>
      <c r="B348" s="90"/>
      <c r="C348" s="440" t="str">
        <f t="shared" si="5"/>
        <v/>
      </c>
      <c r="D348" s="90"/>
      <c r="E348" s="448"/>
      <c r="F348" s="158" t="str">
        <f t="array" ref="F348">IF($A348="","",(SUMIFS(Extrato!$C:$C,Extrato!$A:$A,"&lt;="&amp;XLOOKUP(F$278,dds!$F$1:$Q$1,dds!$R$4:$AC$4),Extrato!$B:$B,'Cadastro e Histórico'!$A348)-SUMIFS(Extrato!$H:$H,Extrato!$F:$F,"&lt;="&amp;XLOOKUP(F$278,dds!$F$1:$Q$1,dds!$R$4:$AC$4),Extrato!$G:$G,'Cadastro e Histórico'!$A348))*#REF!)</f>
        <v/>
      </c>
      <c r="G348" s="158" t="str">
        <f t="array" ref="G348">IF($A348="","",(SUMIFS(Extrato!$C:$C,Extrato!$A:$A,"&lt;="&amp;XLOOKUP(G$278,dds!$F$1:$Q$1,dds!$R$4:$AC$4),Extrato!$B:$B,'Cadastro e Histórico'!$A348)-SUMIFS(Extrato!$H:$H,Extrato!$F:$F,"&lt;="&amp;XLOOKUP(G$278,dds!$F$1:$Q$1,dds!$R$4:$AC$4),Extrato!$G:$G,'Cadastro e Histórico'!$A348))*#REF!)</f>
        <v/>
      </c>
      <c r="H348" s="158" t="str">
        <f t="array" ref="H348">IF($A348="","",(SUMIFS(Extrato!$C:$C,Extrato!$A:$A,"&lt;="&amp;XLOOKUP(H$278,dds!$F$1:$Q$1,dds!$R$4:$AC$4),Extrato!$B:$B,'Cadastro e Histórico'!$A348)-SUMIFS(Extrato!$H:$H,Extrato!$F:$F,"&lt;="&amp;XLOOKUP(H$278,dds!$F$1:$Q$1,dds!$R$4:$AC$4),Extrato!$G:$G,'Cadastro e Histórico'!$A348))*#REF!)</f>
        <v/>
      </c>
      <c r="I348" s="158" t="str">
        <f t="array" ref="I348">IF($A348="","",(SUMIFS(Extrato!$C:$C,Extrato!$A:$A,"&lt;="&amp;XLOOKUP(I$278,dds!$F$1:$Q$1,dds!$R$4:$AC$4),Extrato!$B:$B,'Cadastro e Histórico'!$A348)-SUMIFS(Extrato!$H:$H,Extrato!$F:$F,"&lt;="&amp;XLOOKUP(I$278,dds!$F$1:$Q$1,dds!$R$4:$AC$4),Extrato!$G:$G,'Cadastro e Histórico'!$A348))*#REF!)</f>
        <v/>
      </c>
      <c r="J348" s="158" t="str">
        <f t="array" ref="J348">IF($A348="","",(SUMIFS(Extrato!$C:$C,Extrato!$A:$A,"&lt;="&amp;XLOOKUP(J$278,dds!$F$1:$Q$1,dds!$R$4:$AC$4),Extrato!$B:$B,'Cadastro e Histórico'!$A348)-SUMIFS(Extrato!$H:$H,Extrato!$F:$F,"&lt;="&amp;XLOOKUP(J$278,dds!$F$1:$Q$1,dds!$R$4:$AC$4),Extrato!$G:$G,'Cadastro e Histórico'!$A348))*#REF!)</f>
        <v/>
      </c>
      <c r="K348" s="158" t="str">
        <f t="array" ref="K348">IF($A348="","",(SUMIFS(Extrato!$C:$C,Extrato!$A:$A,"&lt;="&amp;XLOOKUP(K$278,dds!$F$1:$Q$1,dds!$R$4:$AC$4),Extrato!$B:$B,'Cadastro e Histórico'!$A348)-SUMIFS(Extrato!$H:$H,Extrato!$F:$F,"&lt;="&amp;XLOOKUP(K$278,dds!$F$1:$Q$1,dds!$R$4:$AC$4),Extrato!$G:$G,'Cadastro e Histórico'!$A348))*#REF!)</f>
        <v/>
      </c>
      <c r="L348" s="158" t="str">
        <f t="array" ref="L348">IF($A348="","",(SUMIFS(Extrato!$C:$C,Extrato!$A:$A,"&lt;="&amp;XLOOKUP(L$278,dds!$F$1:$Q$1,dds!$R$4:$AC$4),Extrato!$B:$B,'Cadastro e Histórico'!$A348)-SUMIFS(Extrato!$H:$H,Extrato!$F:$F,"&lt;="&amp;XLOOKUP(L$278,dds!$F$1:$Q$1,dds!$R$4:$AC$4),Extrato!$G:$G,'Cadastro e Histórico'!$A348))*#REF!)</f>
        <v/>
      </c>
      <c r="M348" s="158" t="str">
        <f t="array" ref="M348">IF($A348="","",(SUMIFS(Extrato!$C:$C,Extrato!$A:$A,"&lt;="&amp;XLOOKUP(M$278,dds!$F$1:$Q$1,dds!$R$4:$AC$4),Extrato!$B:$B,'Cadastro e Histórico'!$A348)-SUMIFS(Extrato!$H:$H,Extrato!$F:$F,"&lt;="&amp;XLOOKUP(M$278,dds!$F$1:$Q$1,dds!$R$4:$AC$4),Extrato!$G:$G,'Cadastro e Histórico'!$A348))*#REF!)</f>
        <v/>
      </c>
      <c r="N348" s="158" t="str">
        <f t="array" ref="N348">IF($A348="","",(SUMIFS(Extrato!$C:$C,Extrato!$A:$A,"&lt;="&amp;XLOOKUP(N$278,dds!$F$1:$Q$1,dds!$R$4:$AC$4),Extrato!$B:$B,'Cadastro e Histórico'!$A348)-SUMIFS(Extrato!$H:$H,Extrato!$F:$F,"&lt;="&amp;XLOOKUP(N$278,dds!$F$1:$Q$1,dds!$R$4:$AC$4),Extrato!$G:$G,'Cadastro e Histórico'!$A348))*#REF!)</f>
        <v/>
      </c>
      <c r="O348" s="158" t="str">
        <f t="array" ref="O348">IF($A348="","",(SUMIFS(Extrato!$C:$C,Extrato!$A:$A,"&lt;="&amp;XLOOKUP(O$278,dds!$F$1:$Q$1,dds!$R$4:$AC$4),Extrato!$B:$B,'Cadastro e Histórico'!$A348)-SUMIFS(Extrato!$H:$H,Extrato!$F:$F,"&lt;="&amp;XLOOKUP(O$278,dds!$F$1:$Q$1,dds!$R$4:$AC$4),Extrato!$G:$G,'Cadastro e Histórico'!$A348))*#REF!)</f>
        <v/>
      </c>
      <c r="P348" s="158" t="str">
        <f>IF($A348="","",(SUMIFS(Extrato!$C:$C,Extrato!$B:$B,'Cadastro e Histórico'!$A348)-SUMIFS(Extrato!$H:$H,Extrato!$G:$G,'Cadastro e Histórico'!$A348))*#REF!)</f>
        <v/>
      </c>
      <c r="Q348" s="90"/>
      <c r="R348" s="90"/>
      <c r="S348" s="90"/>
      <c r="T348" s="90"/>
      <c r="U348" s="90"/>
      <c r="V348" s="90"/>
      <c r="W348" s="90"/>
      <c r="X348" s="90"/>
      <c r="Y348" s="90"/>
      <c r="Z348" s="90"/>
      <c r="AA348" s="90"/>
      <c r="AB348" s="90"/>
      <c r="AC348" s="90"/>
      <c r="AD348" s="90"/>
      <c r="AE348" s="90"/>
      <c r="AF348" s="90"/>
      <c r="AG348" s="90"/>
      <c r="AH348" s="90"/>
      <c r="AI348" s="90"/>
      <c r="AJ348" s="90"/>
      <c r="AK348" s="90"/>
      <c r="AL348" s="90"/>
      <c r="AM348" s="90"/>
      <c r="AN348" s="90"/>
      <c r="AO348" s="90"/>
      <c r="AP348" s="90"/>
      <c r="AQ348" s="90"/>
      <c r="AR348" s="90"/>
      <c r="AS348" s="90"/>
      <c r="AT348" s="90"/>
      <c r="AU348" s="90"/>
      <c r="AV348" s="90"/>
      <c r="AW348" s="90"/>
      <c r="AX348" s="90"/>
      <c r="AY348" s="90"/>
      <c r="AZ348" s="90"/>
      <c r="BA348" s="90"/>
      <c r="BB348" s="90"/>
      <c r="BC348" s="90"/>
      <c r="BD348" s="90"/>
      <c r="BE348" s="90"/>
      <c r="BF348" s="90"/>
      <c r="BG348" s="90"/>
      <c r="BH348" s="90"/>
      <c r="BI348" s="90"/>
      <c r="BJ348" s="90"/>
      <c r="BK348" s="90"/>
      <c r="BL348" s="90"/>
    </row>
    <row r="349" ht="14.25" customHeight="1">
      <c r="A349" s="90"/>
      <c r="B349" s="90"/>
      <c r="C349" s="440" t="str">
        <f t="shared" si="5"/>
        <v/>
      </c>
      <c r="D349" s="90"/>
      <c r="E349" s="448"/>
      <c r="F349" s="158" t="str">
        <f t="array" ref="F349">IF($A349="","",(SUMIFS(Extrato!$C:$C,Extrato!$A:$A,"&lt;="&amp;XLOOKUP(F$278,dds!$F$1:$Q$1,dds!$R$4:$AC$4),Extrato!$B:$B,'Cadastro e Histórico'!$A349)-SUMIFS(Extrato!$H:$H,Extrato!$F:$F,"&lt;="&amp;XLOOKUP(F$278,dds!$F$1:$Q$1,dds!$R$4:$AC$4),Extrato!$G:$G,'Cadastro e Histórico'!$A349))*#REF!)</f>
        <v/>
      </c>
      <c r="G349" s="158" t="str">
        <f t="array" ref="G349">IF($A349="","",(SUMIFS(Extrato!$C:$C,Extrato!$A:$A,"&lt;="&amp;XLOOKUP(G$278,dds!$F$1:$Q$1,dds!$R$4:$AC$4),Extrato!$B:$B,'Cadastro e Histórico'!$A349)-SUMIFS(Extrato!$H:$H,Extrato!$F:$F,"&lt;="&amp;XLOOKUP(G$278,dds!$F$1:$Q$1,dds!$R$4:$AC$4),Extrato!$G:$G,'Cadastro e Histórico'!$A349))*#REF!)</f>
        <v/>
      </c>
      <c r="H349" s="158" t="str">
        <f t="array" ref="H349">IF($A349="","",(SUMIFS(Extrato!$C:$C,Extrato!$A:$A,"&lt;="&amp;XLOOKUP(H$278,dds!$F$1:$Q$1,dds!$R$4:$AC$4),Extrato!$B:$B,'Cadastro e Histórico'!$A349)-SUMIFS(Extrato!$H:$H,Extrato!$F:$F,"&lt;="&amp;XLOOKUP(H$278,dds!$F$1:$Q$1,dds!$R$4:$AC$4),Extrato!$G:$G,'Cadastro e Histórico'!$A349))*#REF!)</f>
        <v/>
      </c>
      <c r="I349" s="158" t="str">
        <f t="array" ref="I349">IF($A349="","",(SUMIFS(Extrato!$C:$C,Extrato!$A:$A,"&lt;="&amp;XLOOKUP(I$278,dds!$F$1:$Q$1,dds!$R$4:$AC$4),Extrato!$B:$B,'Cadastro e Histórico'!$A349)-SUMIFS(Extrato!$H:$H,Extrato!$F:$F,"&lt;="&amp;XLOOKUP(I$278,dds!$F$1:$Q$1,dds!$R$4:$AC$4),Extrato!$G:$G,'Cadastro e Histórico'!$A349))*#REF!)</f>
        <v/>
      </c>
      <c r="J349" s="158" t="str">
        <f t="array" ref="J349">IF($A349="","",(SUMIFS(Extrato!$C:$C,Extrato!$A:$A,"&lt;="&amp;XLOOKUP(J$278,dds!$F$1:$Q$1,dds!$R$4:$AC$4),Extrato!$B:$B,'Cadastro e Histórico'!$A349)-SUMIFS(Extrato!$H:$H,Extrato!$F:$F,"&lt;="&amp;XLOOKUP(J$278,dds!$F$1:$Q$1,dds!$R$4:$AC$4),Extrato!$G:$G,'Cadastro e Histórico'!$A349))*#REF!)</f>
        <v/>
      </c>
      <c r="K349" s="158" t="str">
        <f t="array" ref="K349">IF($A349="","",(SUMIFS(Extrato!$C:$C,Extrato!$A:$A,"&lt;="&amp;XLOOKUP(K$278,dds!$F$1:$Q$1,dds!$R$4:$AC$4),Extrato!$B:$B,'Cadastro e Histórico'!$A349)-SUMIFS(Extrato!$H:$H,Extrato!$F:$F,"&lt;="&amp;XLOOKUP(K$278,dds!$F$1:$Q$1,dds!$R$4:$AC$4),Extrato!$G:$G,'Cadastro e Histórico'!$A349))*#REF!)</f>
        <v/>
      </c>
      <c r="L349" s="158" t="str">
        <f t="array" ref="L349">IF($A349="","",(SUMIFS(Extrato!$C:$C,Extrato!$A:$A,"&lt;="&amp;XLOOKUP(L$278,dds!$F$1:$Q$1,dds!$R$4:$AC$4),Extrato!$B:$B,'Cadastro e Histórico'!$A349)-SUMIFS(Extrato!$H:$H,Extrato!$F:$F,"&lt;="&amp;XLOOKUP(L$278,dds!$F$1:$Q$1,dds!$R$4:$AC$4),Extrato!$G:$G,'Cadastro e Histórico'!$A349))*#REF!)</f>
        <v/>
      </c>
      <c r="M349" s="158" t="str">
        <f t="array" ref="M349">IF($A349="","",(SUMIFS(Extrato!$C:$C,Extrato!$A:$A,"&lt;="&amp;XLOOKUP(M$278,dds!$F$1:$Q$1,dds!$R$4:$AC$4),Extrato!$B:$B,'Cadastro e Histórico'!$A349)-SUMIFS(Extrato!$H:$H,Extrato!$F:$F,"&lt;="&amp;XLOOKUP(M$278,dds!$F$1:$Q$1,dds!$R$4:$AC$4),Extrato!$G:$G,'Cadastro e Histórico'!$A349))*#REF!)</f>
        <v/>
      </c>
      <c r="N349" s="158" t="str">
        <f t="array" ref="N349">IF($A349="","",(SUMIFS(Extrato!$C:$C,Extrato!$A:$A,"&lt;="&amp;XLOOKUP(N$278,dds!$F$1:$Q$1,dds!$R$4:$AC$4),Extrato!$B:$B,'Cadastro e Histórico'!$A349)-SUMIFS(Extrato!$H:$H,Extrato!$F:$F,"&lt;="&amp;XLOOKUP(N$278,dds!$F$1:$Q$1,dds!$R$4:$AC$4),Extrato!$G:$G,'Cadastro e Histórico'!$A349))*#REF!)</f>
        <v/>
      </c>
      <c r="O349" s="158" t="str">
        <f t="array" ref="O349">IF($A349="","",(SUMIFS(Extrato!$C:$C,Extrato!$A:$A,"&lt;="&amp;XLOOKUP(O$278,dds!$F$1:$Q$1,dds!$R$4:$AC$4),Extrato!$B:$B,'Cadastro e Histórico'!$A349)-SUMIFS(Extrato!$H:$H,Extrato!$F:$F,"&lt;="&amp;XLOOKUP(O$278,dds!$F$1:$Q$1,dds!$R$4:$AC$4),Extrato!$G:$G,'Cadastro e Histórico'!$A349))*#REF!)</f>
        <v/>
      </c>
      <c r="P349" s="158" t="str">
        <f>IF($A349="","",(SUMIFS(Extrato!$C:$C,Extrato!$B:$B,'Cadastro e Histórico'!$A349)-SUMIFS(Extrato!$H:$H,Extrato!$G:$G,'Cadastro e Histórico'!$A349))*#REF!)</f>
        <v/>
      </c>
      <c r="Q349" s="90"/>
      <c r="R349" s="90"/>
      <c r="S349" s="90"/>
      <c r="T349" s="90"/>
      <c r="U349" s="90"/>
      <c r="V349" s="90"/>
      <c r="W349" s="90"/>
      <c r="X349" s="90"/>
      <c r="Y349" s="90"/>
      <c r="Z349" s="90"/>
      <c r="AA349" s="90"/>
      <c r="AB349" s="90"/>
      <c r="AC349" s="90"/>
      <c r="AD349" s="90"/>
      <c r="AE349" s="90"/>
      <c r="AF349" s="90"/>
      <c r="AG349" s="90"/>
      <c r="AH349" s="90"/>
      <c r="AI349" s="90"/>
      <c r="AJ349" s="90"/>
      <c r="AK349" s="90"/>
      <c r="AL349" s="90"/>
      <c r="AM349" s="90"/>
      <c r="AN349" s="90"/>
      <c r="AO349" s="90"/>
      <c r="AP349" s="90"/>
      <c r="AQ349" s="90"/>
      <c r="AR349" s="90"/>
      <c r="AS349" s="90"/>
      <c r="AT349" s="90"/>
      <c r="AU349" s="90"/>
      <c r="AV349" s="90"/>
      <c r="AW349" s="90"/>
      <c r="AX349" s="90"/>
      <c r="AY349" s="90"/>
      <c r="AZ349" s="90"/>
      <c r="BA349" s="90"/>
      <c r="BB349" s="90"/>
      <c r="BC349" s="90"/>
      <c r="BD349" s="90"/>
      <c r="BE349" s="90"/>
      <c r="BF349" s="90"/>
      <c r="BG349" s="90"/>
      <c r="BH349" s="90"/>
      <c r="BI349" s="90"/>
      <c r="BJ349" s="90"/>
      <c r="BK349" s="90"/>
      <c r="BL349" s="90"/>
    </row>
    <row r="350" ht="14.25" customHeight="1">
      <c r="A350" s="90"/>
      <c r="B350" s="90"/>
      <c r="C350" s="440" t="str">
        <f t="shared" si="5"/>
        <v/>
      </c>
      <c r="D350" s="90"/>
      <c r="E350" s="448"/>
      <c r="F350" s="158" t="str">
        <f t="array" ref="F350">IF($A350="","",(SUMIFS(Extrato!$C:$C,Extrato!$A:$A,"&lt;="&amp;XLOOKUP(F$278,dds!$F$1:$Q$1,dds!$R$4:$AC$4),Extrato!$B:$B,'Cadastro e Histórico'!$A350)-SUMIFS(Extrato!$H:$H,Extrato!$F:$F,"&lt;="&amp;XLOOKUP(F$278,dds!$F$1:$Q$1,dds!$R$4:$AC$4),Extrato!$G:$G,'Cadastro e Histórico'!$A350))*#REF!)</f>
        <v/>
      </c>
      <c r="G350" s="158" t="str">
        <f t="array" ref="G350">IF($A350="","",(SUMIFS(Extrato!$C:$C,Extrato!$A:$A,"&lt;="&amp;XLOOKUP(G$278,dds!$F$1:$Q$1,dds!$R$4:$AC$4),Extrato!$B:$B,'Cadastro e Histórico'!$A350)-SUMIFS(Extrato!$H:$H,Extrato!$F:$F,"&lt;="&amp;XLOOKUP(G$278,dds!$F$1:$Q$1,dds!$R$4:$AC$4),Extrato!$G:$G,'Cadastro e Histórico'!$A350))*#REF!)</f>
        <v/>
      </c>
      <c r="H350" s="158" t="str">
        <f t="array" ref="H350">IF($A350="","",(SUMIFS(Extrato!$C:$C,Extrato!$A:$A,"&lt;="&amp;XLOOKUP(H$278,dds!$F$1:$Q$1,dds!$R$4:$AC$4),Extrato!$B:$B,'Cadastro e Histórico'!$A350)-SUMIFS(Extrato!$H:$H,Extrato!$F:$F,"&lt;="&amp;XLOOKUP(H$278,dds!$F$1:$Q$1,dds!$R$4:$AC$4),Extrato!$G:$G,'Cadastro e Histórico'!$A350))*#REF!)</f>
        <v/>
      </c>
      <c r="I350" s="158" t="str">
        <f t="array" ref="I350">IF($A350="","",(SUMIFS(Extrato!$C:$C,Extrato!$A:$A,"&lt;="&amp;XLOOKUP(I$278,dds!$F$1:$Q$1,dds!$R$4:$AC$4),Extrato!$B:$B,'Cadastro e Histórico'!$A350)-SUMIFS(Extrato!$H:$H,Extrato!$F:$F,"&lt;="&amp;XLOOKUP(I$278,dds!$F$1:$Q$1,dds!$R$4:$AC$4),Extrato!$G:$G,'Cadastro e Histórico'!$A350))*#REF!)</f>
        <v/>
      </c>
      <c r="J350" s="158" t="str">
        <f t="array" ref="J350">IF($A350="","",(SUMIFS(Extrato!$C:$C,Extrato!$A:$A,"&lt;="&amp;XLOOKUP(J$278,dds!$F$1:$Q$1,dds!$R$4:$AC$4),Extrato!$B:$B,'Cadastro e Histórico'!$A350)-SUMIFS(Extrato!$H:$H,Extrato!$F:$F,"&lt;="&amp;XLOOKUP(J$278,dds!$F$1:$Q$1,dds!$R$4:$AC$4),Extrato!$G:$G,'Cadastro e Histórico'!$A350))*#REF!)</f>
        <v/>
      </c>
      <c r="K350" s="158" t="str">
        <f t="array" ref="K350">IF($A350="","",(SUMIFS(Extrato!$C:$C,Extrato!$A:$A,"&lt;="&amp;XLOOKUP(K$278,dds!$F$1:$Q$1,dds!$R$4:$AC$4),Extrato!$B:$B,'Cadastro e Histórico'!$A350)-SUMIFS(Extrato!$H:$H,Extrato!$F:$F,"&lt;="&amp;XLOOKUP(K$278,dds!$F$1:$Q$1,dds!$R$4:$AC$4),Extrato!$G:$G,'Cadastro e Histórico'!$A350))*#REF!)</f>
        <v/>
      </c>
      <c r="L350" s="158" t="str">
        <f t="array" ref="L350">IF($A350="","",(SUMIFS(Extrato!$C:$C,Extrato!$A:$A,"&lt;="&amp;XLOOKUP(L$278,dds!$F$1:$Q$1,dds!$R$4:$AC$4),Extrato!$B:$B,'Cadastro e Histórico'!$A350)-SUMIFS(Extrato!$H:$H,Extrato!$F:$F,"&lt;="&amp;XLOOKUP(L$278,dds!$F$1:$Q$1,dds!$R$4:$AC$4),Extrato!$G:$G,'Cadastro e Histórico'!$A350))*#REF!)</f>
        <v/>
      </c>
      <c r="M350" s="158" t="str">
        <f t="array" ref="M350">IF($A350="","",(SUMIFS(Extrato!$C:$C,Extrato!$A:$A,"&lt;="&amp;XLOOKUP(M$278,dds!$F$1:$Q$1,dds!$R$4:$AC$4),Extrato!$B:$B,'Cadastro e Histórico'!$A350)-SUMIFS(Extrato!$H:$H,Extrato!$F:$F,"&lt;="&amp;XLOOKUP(M$278,dds!$F$1:$Q$1,dds!$R$4:$AC$4),Extrato!$G:$G,'Cadastro e Histórico'!$A350))*#REF!)</f>
        <v/>
      </c>
      <c r="N350" s="158" t="str">
        <f t="array" ref="N350">IF($A350="","",(SUMIFS(Extrato!$C:$C,Extrato!$A:$A,"&lt;="&amp;XLOOKUP(N$278,dds!$F$1:$Q$1,dds!$R$4:$AC$4),Extrato!$B:$B,'Cadastro e Histórico'!$A350)-SUMIFS(Extrato!$H:$H,Extrato!$F:$F,"&lt;="&amp;XLOOKUP(N$278,dds!$F$1:$Q$1,dds!$R$4:$AC$4),Extrato!$G:$G,'Cadastro e Histórico'!$A350))*#REF!)</f>
        <v/>
      </c>
      <c r="O350" s="158" t="str">
        <f t="array" ref="O350">IF($A350="","",(SUMIFS(Extrato!$C:$C,Extrato!$A:$A,"&lt;="&amp;XLOOKUP(O$278,dds!$F$1:$Q$1,dds!$R$4:$AC$4),Extrato!$B:$B,'Cadastro e Histórico'!$A350)-SUMIFS(Extrato!$H:$H,Extrato!$F:$F,"&lt;="&amp;XLOOKUP(O$278,dds!$F$1:$Q$1,dds!$R$4:$AC$4),Extrato!$G:$G,'Cadastro e Histórico'!$A350))*#REF!)</f>
        <v/>
      </c>
      <c r="P350" s="158" t="str">
        <f>IF($A350="","",(SUMIFS(Extrato!$C:$C,Extrato!$B:$B,'Cadastro e Histórico'!$A350)-SUMIFS(Extrato!$H:$H,Extrato!$G:$G,'Cadastro e Histórico'!$A350))*#REF!)</f>
        <v/>
      </c>
      <c r="Q350" s="90"/>
      <c r="R350" s="90"/>
      <c r="S350" s="90"/>
      <c r="T350" s="90"/>
      <c r="U350" s="90"/>
      <c r="V350" s="90"/>
      <c r="W350" s="90"/>
      <c r="X350" s="90"/>
      <c r="Y350" s="90"/>
      <c r="Z350" s="90"/>
      <c r="AA350" s="90"/>
      <c r="AB350" s="90"/>
      <c r="AC350" s="90"/>
      <c r="AD350" s="90"/>
      <c r="AE350" s="90"/>
      <c r="AF350" s="90"/>
      <c r="AG350" s="90"/>
      <c r="AH350" s="90"/>
      <c r="AI350" s="90"/>
      <c r="AJ350" s="90"/>
      <c r="AK350" s="90"/>
      <c r="AL350" s="90"/>
      <c r="AM350" s="90"/>
      <c r="AN350" s="90"/>
      <c r="AO350" s="90"/>
      <c r="AP350" s="90"/>
      <c r="AQ350" s="90"/>
      <c r="AR350" s="90"/>
      <c r="AS350" s="90"/>
      <c r="AT350" s="90"/>
      <c r="AU350" s="90"/>
      <c r="AV350" s="90"/>
      <c r="AW350" s="90"/>
      <c r="AX350" s="90"/>
      <c r="AY350" s="90"/>
      <c r="AZ350" s="90"/>
      <c r="BA350" s="90"/>
      <c r="BB350" s="90"/>
      <c r="BC350" s="90"/>
      <c r="BD350" s="90"/>
      <c r="BE350" s="90"/>
      <c r="BF350" s="90"/>
      <c r="BG350" s="90"/>
      <c r="BH350" s="90"/>
      <c r="BI350" s="90"/>
      <c r="BJ350" s="90"/>
      <c r="BK350" s="90"/>
      <c r="BL350" s="90"/>
    </row>
    <row r="351" ht="14.25" customHeight="1">
      <c r="A351" s="90"/>
      <c r="B351" s="90"/>
      <c r="C351" s="440" t="str">
        <f t="shared" si="5"/>
        <v/>
      </c>
      <c r="D351" s="90"/>
      <c r="E351" s="448"/>
      <c r="F351" s="158" t="str">
        <f t="array" ref="F351">IF($A351="","",(SUMIFS(Extrato!$C:$C,Extrato!$A:$A,"&lt;="&amp;XLOOKUP(F$278,dds!$F$1:$Q$1,dds!$R$4:$AC$4),Extrato!$B:$B,'Cadastro e Histórico'!$A351)-SUMIFS(Extrato!$H:$H,Extrato!$F:$F,"&lt;="&amp;XLOOKUP(F$278,dds!$F$1:$Q$1,dds!$R$4:$AC$4),Extrato!$G:$G,'Cadastro e Histórico'!$A351))*#REF!)</f>
        <v/>
      </c>
      <c r="G351" s="158" t="str">
        <f t="array" ref="G351">IF($A351="","",(SUMIFS(Extrato!$C:$C,Extrato!$A:$A,"&lt;="&amp;XLOOKUP(G$278,dds!$F$1:$Q$1,dds!$R$4:$AC$4),Extrato!$B:$B,'Cadastro e Histórico'!$A351)-SUMIFS(Extrato!$H:$H,Extrato!$F:$F,"&lt;="&amp;XLOOKUP(G$278,dds!$F$1:$Q$1,dds!$R$4:$AC$4),Extrato!$G:$G,'Cadastro e Histórico'!$A351))*#REF!)</f>
        <v/>
      </c>
      <c r="H351" s="158" t="str">
        <f t="array" ref="H351">IF($A351="","",(SUMIFS(Extrato!$C:$C,Extrato!$A:$A,"&lt;="&amp;XLOOKUP(H$278,dds!$F$1:$Q$1,dds!$R$4:$AC$4),Extrato!$B:$B,'Cadastro e Histórico'!$A351)-SUMIFS(Extrato!$H:$H,Extrato!$F:$F,"&lt;="&amp;XLOOKUP(H$278,dds!$F$1:$Q$1,dds!$R$4:$AC$4),Extrato!$G:$G,'Cadastro e Histórico'!$A351))*#REF!)</f>
        <v/>
      </c>
      <c r="I351" s="158" t="str">
        <f t="array" ref="I351">IF($A351="","",(SUMIFS(Extrato!$C:$C,Extrato!$A:$A,"&lt;="&amp;XLOOKUP(I$278,dds!$F$1:$Q$1,dds!$R$4:$AC$4),Extrato!$B:$B,'Cadastro e Histórico'!$A351)-SUMIFS(Extrato!$H:$H,Extrato!$F:$F,"&lt;="&amp;XLOOKUP(I$278,dds!$F$1:$Q$1,dds!$R$4:$AC$4),Extrato!$G:$G,'Cadastro e Histórico'!$A351))*#REF!)</f>
        <v/>
      </c>
      <c r="J351" s="158" t="str">
        <f t="array" ref="J351">IF($A351="","",(SUMIFS(Extrato!$C:$C,Extrato!$A:$A,"&lt;="&amp;XLOOKUP(J$278,dds!$F$1:$Q$1,dds!$R$4:$AC$4),Extrato!$B:$B,'Cadastro e Histórico'!$A351)-SUMIFS(Extrato!$H:$H,Extrato!$F:$F,"&lt;="&amp;XLOOKUP(J$278,dds!$F$1:$Q$1,dds!$R$4:$AC$4),Extrato!$G:$G,'Cadastro e Histórico'!$A351))*#REF!)</f>
        <v/>
      </c>
      <c r="K351" s="158" t="str">
        <f t="array" ref="K351">IF($A351="","",(SUMIFS(Extrato!$C:$C,Extrato!$A:$A,"&lt;="&amp;XLOOKUP(K$278,dds!$F$1:$Q$1,dds!$R$4:$AC$4),Extrato!$B:$B,'Cadastro e Histórico'!$A351)-SUMIFS(Extrato!$H:$H,Extrato!$F:$F,"&lt;="&amp;XLOOKUP(K$278,dds!$F$1:$Q$1,dds!$R$4:$AC$4),Extrato!$G:$G,'Cadastro e Histórico'!$A351))*#REF!)</f>
        <v/>
      </c>
      <c r="L351" s="158" t="str">
        <f t="array" ref="L351">IF($A351="","",(SUMIFS(Extrato!$C:$C,Extrato!$A:$A,"&lt;="&amp;XLOOKUP(L$278,dds!$F$1:$Q$1,dds!$R$4:$AC$4),Extrato!$B:$B,'Cadastro e Histórico'!$A351)-SUMIFS(Extrato!$H:$H,Extrato!$F:$F,"&lt;="&amp;XLOOKUP(L$278,dds!$F$1:$Q$1,dds!$R$4:$AC$4),Extrato!$G:$G,'Cadastro e Histórico'!$A351))*#REF!)</f>
        <v/>
      </c>
      <c r="M351" s="158" t="str">
        <f t="array" ref="M351">IF($A351="","",(SUMIFS(Extrato!$C:$C,Extrato!$A:$A,"&lt;="&amp;XLOOKUP(M$278,dds!$F$1:$Q$1,dds!$R$4:$AC$4),Extrato!$B:$B,'Cadastro e Histórico'!$A351)-SUMIFS(Extrato!$H:$H,Extrato!$F:$F,"&lt;="&amp;XLOOKUP(M$278,dds!$F$1:$Q$1,dds!$R$4:$AC$4),Extrato!$G:$G,'Cadastro e Histórico'!$A351))*#REF!)</f>
        <v/>
      </c>
      <c r="N351" s="158" t="str">
        <f t="array" ref="N351">IF($A351="","",(SUMIFS(Extrato!$C:$C,Extrato!$A:$A,"&lt;="&amp;XLOOKUP(N$278,dds!$F$1:$Q$1,dds!$R$4:$AC$4),Extrato!$B:$B,'Cadastro e Histórico'!$A351)-SUMIFS(Extrato!$H:$H,Extrato!$F:$F,"&lt;="&amp;XLOOKUP(N$278,dds!$F$1:$Q$1,dds!$R$4:$AC$4),Extrato!$G:$G,'Cadastro e Histórico'!$A351))*#REF!)</f>
        <v/>
      </c>
      <c r="O351" s="158" t="str">
        <f t="array" ref="O351">IF($A351="","",(SUMIFS(Extrato!$C:$C,Extrato!$A:$A,"&lt;="&amp;XLOOKUP(O$278,dds!$F$1:$Q$1,dds!$R$4:$AC$4),Extrato!$B:$B,'Cadastro e Histórico'!$A351)-SUMIFS(Extrato!$H:$H,Extrato!$F:$F,"&lt;="&amp;XLOOKUP(O$278,dds!$F$1:$Q$1,dds!$R$4:$AC$4),Extrato!$G:$G,'Cadastro e Histórico'!$A351))*#REF!)</f>
        <v/>
      </c>
      <c r="P351" s="158" t="str">
        <f>IF($A351="","",(SUMIFS(Extrato!$C:$C,Extrato!$B:$B,'Cadastro e Histórico'!$A351)-SUMIFS(Extrato!$H:$H,Extrato!$G:$G,'Cadastro e Histórico'!$A351))*#REF!)</f>
        <v/>
      </c>
      <c r="Q351" s="90"/>
      <c r="R351" s="90"/>
      <c r="S351" s="90"/>
      <c r="T351" s="90"/>
      <c r="U351" s="90"/>
      <c r="V351" s="90"/>
      <c r="W351" s="90"/>
      <c r="X351" s="90"/>
      <c r="Y351" s="90"/>
      <c r="Z351" s="90"/>
      <c r="AA351" s="90"/>
      <c r="AB351" s="90"/>
      <c r="AC351" s="90"/>
      <c r="AD351" s="90"/>
      <c r="AE351" s="90"/>
      <c r="AF351" s="90"/>
      <c r="AG351" s="90"/>
      <c r="AH351" s="90"/>
      <c r="AI351" s="90"/>
      <c r="AJ351" s="90"/>
      <c r="AK351" s="90"/>
      <c r="AL351" s="90"/>
      <c r="AM351" s="90"/>
      <c r="AN351" s="90"/>
      <c r="AO351" s="90"/>
      <c r="AP351" s="90"/>
      <c r="AQ351" s="90"/>
      <c r="AR351" s="90"/>
      <c r="AS351" s="90"/>
      <c r="AT351" s="90"/>
      <c r="AU351" s="90"/>
      <c r="AV351" s="90"/>
      <c r="AW351" s="90"/>
      <c r="AX351" s="90"/>
      <c r="AY351" s="90"/>
      <c r="AZ351" s="90"/>
      <c r="BA351" s="90"/>
      <c r="BB351" s="90"/>
      <c r="BC351" s="90"/>
      <c r="BD351" s="90"/>
      <c r="BE351" s="90"/>
      <c r="BF351" s="90"/>
      <c r="BG351" s="90"/>
      <c r="BH351" s="90"/>
      <c r="BI351" s="90"/>
      <c r="BJ351" s="90"/>
      <c r="BK351" s="90"/>
      <c r="BL351" s="90"/>
    </row>
    <row r="352" ht="14.25" customHeight="1">
      <c r="A352" s="90"/>
      <c r="B352" s="90"/>
      <c r="C352" s="440" t="str">
        <f t="shared" si="5"/>
        <v/>
      </c>
      <c r="D352" s="90"/>
      <c r="E352" s="158" t="str">
        <f t="array" ref="E352">IF($A352="","",(SUMIFS(Extrato!$C:$C,Extrato!$A:$A,"&lt;="&amp;XLOOKUP(E$278,dds!$F$1:$Q$1,dds!$R$4:$AC$4),Extrato!$B:$B,'Cadastro e Histórico'!$A352)-SUMIFS(Extrato!$H:$H,Extrato!$F:$F,"&lt;="&amp;XLOOKUP(E$278,dds!$F$1:$Q$1,dds!$R$4:$AC$4),Extrato!$G:$G,'Cadastro e Histórico'!$A352))*#REF!)</f>
        <v/>
      </c>
      <c r="F352" s="158" t="str">
        <f t="array" ref="F352">IF($A352="","",(SUMIFS(Extrato!$C:$C,Extrato!$A:$A,"&lt;="&amp;XLOOKUP(F$278,dds!$F$1:$Q$1,dds!$R$4:$AC$4),Extrato!$B:$B,'Cadastro e Histórico'!$A352)-SUMIFS(Extrato!$H:$H,Extrato!$F:$F,"&lt;="&amp;XLOOKUP(F$278,dds!$F$1:$Q$1,dds!$R$4:$AC$4),Extrato!$G:$G,'Cadastro e Histórico'!$A352))*#REF!)</f>
        <v/>
      </c>
      <c r="G352" s="158" t="str">
        <f t="array" ref="G352">IF($A352="","",(SUMIFS(Extrato!$C:$C,Extrato!$A:$A,"&lt;="&amp;XLOOKUP(G$278,dds!$F$1:$Q$1,dds!$R$4:$AC$4),Extrato!$B:$B,'Cadastro e Histórico'!$A352)-SUMIFS(Extrato!$H:$H,Extrato!$F:$F,"&lt;="&amp;XLOOKUP(G$278,dds!$F$1:$Q$1,dds!$R$4:$AC$4),Extrato!$G:$G,'Cadastro e Histórico'!$A352))*#REF!)</f>
        <v/>
      </c>
      <c r="H352" s="158" t="str">
        <f t="array" ref="H352">IF($A352="","",(SUMIFS(Extrato!$C:$C,Extrato!$A:$A,"&lt;="&amp;XLOOKUP(H$278,dds!$F$1:$Q$1,dds!$R$4:$AC$4),Extrato!$B:$B,'Cadastro e Histórico'!$A352)-SUMIFS(Extrato!$H:$H,Extrato!$F:$F,"&lt;="&amp;XLOOKUP(H$278,dds!$F$1:$Q$1,dds!$R$4:$AC$4),Extrato!$G:$G,'Cadastro e Histórico'!$A352))*#REF!)</f>
        <v/>
      </c>
      <c r="I352" s="158" t="str">
        <f t="array" ref="I352">IF($A352="","",(SUMIFS(Extrato!$C:$C,Extrato!$A:$A,"&lt;="&amp;XLOOKUP(I$278,dds!$F$1:$Q$1,dds!$R$4:$AC$4),Extrato!$B:$B,'Cadastro e Histórico'!$A352)-SUMIFS(Extrato!$H:$H,Extrato!$F:$F,"&lt;="&amp;XLOOKUP(I$278,dds!$F$1:$Q$1,dds!$R$4:$AC$4),Extrato!$G:$G,'Cadastro e Histórico'!$A352))*#REF!)</f>
        <v/>
      </c>
      <c r="J352" s="158" t="str">
        <f t="array" ref="J352">IF($A352="","",(SUMIFS(Extrato!$C:$C,Extrato!$A:$A,"&lt;="&amp;XLOOKUP(J$278,dds!$F$1:$Q$1,dds!$R$4:$AC$4),Extrato!$B:$B,'Cadastro e Histórico'!$A352)-SUMIFS(Extrato!$H:$H,Extrato!$F:$F,"&lt;="&amp;XLOOKUP(J$278,dds!$F$1:$Q$1,dds!$R$4:$AC$4),Extrato!$G:$G,'Cadastro e Histórico'!$A352))*#REF!)</f>
        <v/>
      </c>
      <c r="K352" s="158" t="str">
        <f t="array" ref="K352">IF($A352="","",(SUMIFS(Extrato!$C:$C,Extrato!$A:$A,"&lt;="&amp;XLOOKUP(K$278,dds!$F$1:$Q$1,dds!$R$4:$AC$4),Extrato!$B:$B,'Cadastro e Histórico'!$A352)-SUMIFS(Extrato!$H:$H,Extrato!$F:$F,"&lt;="&amp;XLOOKUP(K$278,dds!$F$1:$Q$1,dds!$R$4:$AC$4),Extrato!$G:$G,'Cadastro e Histórico'!$A352))*#REF!)</f>
        <v/>
      </c>
      <c r="L352" s="158" t="str">
        <f t="array" ref="L352">IF($A352="","",(SUMIFS(Extrato!$C:$C,Extrato!$A:$A,"&lt;="&amp;XLOOKUP(L$278,dds!$F$1:$Q$1,dds!$R$4:$AC$4),Extrato!$B:$B,'Cadastro e Histórico'!$A352)-SUMIFS(Extrato!$H:$H,Extrato!$F:$F,"&lt;="&amp;XLOOKUP(L$278,dds!$F$1:$Q$1,dds!$R$4:$AC$4),Extrato!$G:$G,'Cadastro e Histórico'!$A352))*#REF!)</f>
        <v/>
      </c>
      <c r="M352" s="158" t="str">
        <f t="array" ref="M352">IF($A352="","",(SUMIFS(Extrato!$C:$C,Extrato!$A:$A,"&lt;="&amp;XLOOKUP(M$278,dds!$F$1:$Q$1,dds!$R$4:$AC$4),Extrato!$B:$B,'Cadastro e Histórico'!$A352)-SUMIFS(Extrato!$H:$H,Extrato!$F:$F,"&lt;="&amp;XLOOKUP(M$278,dds!$F$1:$Q$1,dds!$R$4:$AC$4),Extrato!$G:$G,'Cadastro e Histórico'!$A352))*#REF!)</f>
        <v/>
      </c>
      <c r="N352" s="158" t="str">
        <f t="array" ref="N352">IF($A352="","",(SUMIFS(Extrato!$C:$C,Extrato!$A:$A,"&lt;="&amp;XLOOKUP(N$278,dds!$F$1:$Q$1,dds!$R$4:$AC$4),Extrato!$B:$B,'Cadastro e Histórico'!$A352)-SUMIFS(Extrato!$H:$H,Extrato!$F:$F,"&lt;="&amp;XLOOKUP(N$278,dds!$F$1:$Q$1,dds!$R$4:$AC$4),Extrato!$G:$G,'Cadastro e Histórico'!$A352))*#REF!)</f>
        <v/>
      </c>
      <c r="O352" s="158" t="str">
        <f t="array" ref="O352">IF($A352="","",(SUMIFS(Extrato!$C:$C,Extrato!$A:$A,"&lt;="&amp;XLOOKUP(O$278,dds!$F$1:$Q$1,dds!$R$4:$AC$4),Extrato!$B:$B,'Cadastro e Histórico'!$A352)-SUMIFS(Extrato!$H:$H,Extrato!$F:$F,"&lt;="&amp;XLOOKUP(O$278,dds!$F$1:$Q$1,dds!$R$4:$AC$4),Extrato!$G:$G,'Cadastro e Histórico'!$A352))*#REF!)</f>
        <v/>
      </c>
      <c r="P352" s="158" t="str">
        <f>IF($A352="","",(SUMIFS(Extrato!$C:$C,Extrato!$B:$B,'Cadastro e Histórico'!$A352)-SUMIFS(Extrato!$H:$H,Extrato!$G:$G,'Cadastro e Histórico'!$A352))*#REF!)</f>
        <v/>
      </c>
      <c r="Q352" s="90"/>
      <c r="R352" s="90"/>
      <c r="S352" s="90"/>
      <c r="T352" s="90"/>
      <c r="U352" s="90"/>
      <c r="V352" s="90"/>
      <c r="W352" s="90"/>
      <c r="X352" s="90"/>
      <c r="Y352" s="90"/>
      <c r="Z352" s="90"/>
      <c r="AA352" s="90"/>
      <c r="AB352" s="90"/>
      <c r="AC352" s="90"/>
      <c r="AD352" s="90"/>
      <c r="AE352" s="90"/>
      <c r="AF352" s="90"/>
      <c r="AG352" s="90"/>
      <c r="AH352" s="90"/>
      <c r="AI352" s="90"/>
      <c r="AJ352" s="90"/>
      <c r="AK352" s="90"/>
      <c r="AL352" s="90"/>
      <c r="AM352" s="90"/>
      <c r="AN352" s="90"/>
      <c r="AO352" s="90"/>
      <c r="AP352" s="90"/>
      <c r="AQ352" s="90"/>
      <c r="AR352" s="90"/>
      <c r="AS352" s="90"/>
      <c r="AT352" s="90"/>
      <c r="AU352" s="90"/>
      <c r="AV352" s="90"/>
      <c r="AW352" s="90"/>
      <c r="AX352" s="90"/>
      <c r="AY352" s="90"/>
      <c r="AZ352" s="90"/>
      <c r="BA352" s="90"/>
      <c r="BB352" s="90"/>
      <c r="BC352" s="90"/>
      <c r="BD352" s="90"/>
      <c r="BE352" s="90"/>
      <c r="BF352" s="90"/>
      <c r="BG352" s="90"/>
      <c r="BH352" s="90"/>
      <c r="BI352" s="90"/>
      <c r="BJ352" s="90"/>
      <c r="BK352" s="90"/>
      <c r="BL352" s="90"/>
    </row>
    <row r="353" ht="14.25" customHeight="1">
      <c r="A353" s="90"/>
      <c r="B353" s="90"/>
      <c r="C353" s="440" t="str">
        <f t="shared" si="5"/>
        <v/>
      </c>
      <c r="D353" s="90"/>
      <c r="E353" s="158" t="str">
        <f t="array" ref="E353">IF($A353="","",(SUMIFS(Extrato!$C:$C,Extrato!$A:$A,"&lt;="&amp;XLOOKUP(E$278,dds!$F$1:$Q$1,dds!$R$4:$AC$4),Extrato!$B:$B,'Cadastro e Histórico'!$A353)-SUMIFS(Extrato!$H:$H,Extrato!$F:$F,"&lt;="&amp;XLOOKUP(E$278,dds!$F$1:$Q$1,dds!$R$4:$AC$4),Extrato!$G:$G,'Cadastro e Histórico'!$A353))*E131)</f>
        <v/>
      </c>
      <c r="F353" s="158" t="str">
        <f t="array" ref="F353">IF($A353="","",(SUMIFS(Extrato!$C:$C,Extrato!$A:$A,"&lt;="&amp;XLOOKUP(F$278,dds!$F$1:$Q$1,dds!$R$4:$AC$4),Extrato!$B:$B,'Cadastro e Histórico'!$A353)-SUMIFS(Extrato!$H:$H,Extrato!$F:$F,"&lt;="&amp;XLOOKUP(F$278,dds!$F$1:$Q$1,dds!$R$4:$AC$4),Extrato!$G:$G,'Cadastro e Histórico'!$A353))*F131)</f>
        <v/>
      </c>
      <c r="G353" s="158" t="str">
        <f t="array" ref="G353">IF($A353="","",(SUMIFS(Extrato!$C:$C,Extrato!$A:$A,"&lt;="&amp;XLOOKUP(G$278,dds!$F$1:$Q$1,dds!$R$4:$AC$4),Extrato!$B:$B,'Cadastro e Histórico'!$A353)-SUMIFS(Extrato!$H:$H,Extrato!$F:$F,"&lt;="&amp;XLOOKUP(G$278,dds!$F$1:$Q$1,dds!$R$4:$AC$4),Extrato!$G:$G,'Cadastro e Histórico'!$A353))*G131)</f>
        <v/>
      </c>
      <c r="H353" s="158" t="str">
        <f t="array" ref="H353">IF($A353="","",(SUMIFS(Extrato!$C:$C,Extrato!$A:$A,"&lt;="&amp;XLOOKUP(H$278,dds!$F$1:$Q$1,dds!$R$4:$AC$4),Extrato!$B:$B,'Cadastro e Histórico'!$A353)-SUMIFS(Extrato!$H:$H,Extrato!$F:$F,"&lt;="&amp;XLOOKUP(H$278,dds!$F$1:$Q$1,dds!$R$4:$AC$4),Extrato!$G:$G,'Cadastro e Histórico'!$A353))*H131)</f>
        <v/>
      </c>
      <c r="I353" s="158" t="str">
        <f t="array" ref="I353">IF($A353="","",(SUMIFS(Extrato!$C:$C,Extrato!$A:$A,"&lt;="&amp;XLOOKUP(I$278,dds!$F$1:$Q$1,dds!$R$4:$AC$4),Extrato!$B:$B,'Cadastro e Histórico'!$A353)-SUMIFS(Extrato!$H:$H,Extrato!$F:$F,"&lt;="&amp;XLOOKUP(I$278,dds!$F$1:$Q$1,dds!$R$4:$AC$4),Extrato!$G:$G,'Cadastro e Histórico'!$A353))*I131)</f>
        <v/>
      </c>
      <c r="J353" s="158" t="str">
        <f t="array" ref="J353">IF($A353="","",(SUMIFS(Extrato!$C:$C,Extrato!$A:$A,"&lt;="&amp;XLOOKUP(J$278,dds!$F$1:$Q$1,dds!$R$4:$AC$4),Extrato!$B:$B,'Cadastro e Histórico'!$A353)-SUMIFS(Extrato!$H:$H,Extrato!$F:$F,"&lt;="&amp;XLOOKUP(J$278,dds!$F$1:$Q$1,dds!$R$4:$AC$4),Extrato!$G:$G,'Cadastro e Histórico'!$A353))*J131)</f>
        <v/>
      </c>
      <c r="K353" s="158" t="str">
        <f t="array" ref="K353">IF($A353="","",(SUMIFS(Extrato!$C:$C,Extrato!$A:$A,"&lt;="&amp;XLOOKUP(K$278,dds!$F$1:$Q$1,dds!$R$4:$AC$4),Extrato!$B:$B,'Cadastro e Histórico'!$A353)-SUMIFS(Extrato!$H:$H,Extrato!$F:$F,"&lt;="&amp;XLOOKUP(K$278,dds!$F$1:$Q$1,dds!$R$4:$AC$4),Extrato!$G:$G,'Cadastro e Histórico'!$A353))*K131)</f>
        <v/>
      </c>
      <c r="L353" s="158" t="str">
        <f t="array" ref="L353">IF($A353="","",(SUMIFS(Extrato!$C:$C,Extrato!$A:$A,"&lt;="&amp;XLOOKUP(L$278,dds!$F$1:$Q$1,dds!$R$4:$AC$4),Extrato!$B:$B,'Cadastro e Histórico'!$A353)-SUMIFS(Extrato!$H:$H,Extrato!$F:$F,"&lt;="&amp;XLOOKUP(L$278,dds!$F$1:$Q$1,dds!$R$4:$AC$4),Extrato!$G:$G,'Cadastro e Histórico'!$A353))*L131)</f>
        <v/>
      </c>
      <c r="M353" s="158" t="str">
        <f t="array" ref="M353">IF($A353="","",(SUMIFS(Extrato!$C:$C,Extrato!$A:$A,"&lt;="&amp;XLOOKUP(M$278,dds!$F$1:$Q$1,dds!$R$4:$AC$4),Extrato!$B:$B,'Cadastro e Histórico'!$A353)-SUMIFS(Extrato!$H:$H,Extrato!$F:$F,"&lt;="&amp;XLOOKUP(M$278,dds!$F$1:$Q$1,dds!$R$4:$AC$4),Extrato!$G:$G,'Cadastro e Histórico'!$A353))*M131)</f>
        <v/>
      </c>
      <c r="N353" s="158" t="str">
        <f t="array" ref="N353">IF($A353="","",(SUMIFS(Extrato!$C:$C,Extrato!$A:$A,"&lt;="&amp;XLOOKUP(N$278,dds!$F$1:$Q$1,dds!$R$4:$AC$4),Extrato!$B:$B,'Cadastro e Histórico'!$A353)-SUMIFS(Extrato!$H:$H,Extrato!$F:$F,"&lt;="&amp;XLOOKUP(N$278,dds!$F$1:$Q$1,dds!$R$4:$AC$4),Extrato!$G:$G,'Cadastro e Histórico'!$A353))*N131)</f>
        <v/>
      </c>
      <c r="O353" s="158" t="str">
        <f t="array" ref="O353">IF($A353="","",(SUMIFS(Extrato!$C:$C,Extrato!$A:$A,"&lt;="&amp;XLOOKUP(O$278,dds!$F$1:$Q$1,dds!$R$4:$AC$4),Extrato!$B:$B,'Cadastro e Histórico'!$A353)-SUMIFS(Extrato!$H:$H,Extrato!$F:$F,"&lt;="&amp;XLOOKUP(O$278,dds!$F$1:$Q$1,dds!$R$4:$AC$4),Extrato!$G:$G,'Cadastro e Histórico'!$A353))*O131)</f>
        <v/>
      </c>
      <c r="P353" s="158" t="str">
        <f>IF($A353="","",(SUMIFS(Extrato!$C:$C,Extrato!$B:$B,'Cadastro e Histórico'!$A353)-SUMIFS(Extrato!$H:$H,Extrato!$G:$G,'Cadastro e Histórico'!$A353))*P131)</f>
        <v/>
      </c>
      <c r="Q353" s="90"/>
      <c r="R353" s="90"/>
      <c r="S353" s="90"/>
      <c r="T353" s="90"/>
      <c r="U353" s="90"/>
      <c r="V353" s="90"/>
      <c r="W353" s="90"/>
      <c r="X353" s="90"/>
      <c r="Y353" s="90"/>
      <c r="Z353" s="90"/>
      <c r="AA353" s="90"/>
      <c r="AB353" s="90"/>
      <c r="AC353" s="90"/>
      <c r="AD353" s="90"/>
      <c r="AE353" s="90"/>
      <c r="AF353" s="90"/>
      <c r="AG353" s="90"/>
      <c r="AH353" s="90"/>
      <c r="AI353" s="90"/>
      <c r="AJ353" s="90"/>
      <c r="AK353" s="90"/>
      <c r="AL353" s="90"/>
      <c r="AM353" s="90"/>
      <c r="AN353" s="90"/>
      <c r="AO353" s="90"/>
      <c r="AP353" s="90"/>
      <c r="AQ353" s="90"/>
      <c r="AR353" s="90"/>
      <c r="AS353" s="90"/>
      <c r="AT353" s="90"/>
      <c r="AU353" s="90"/>
      <c r="AV353" s="90"/>
      <c r="AW353" s="90"/>
      <c r="AX353" s="90"/>
      <c r="AY353" s="90"/>
      <c r="AZ353" s="90"/>
      <c r="BA353" s="90"/>
      <c r="BB353" s="90"/>
      <c r="BC353" s="90"/>
      <c r="BD353" s="90"/>
      <c r="BE353" s="90"/>
      <c r="BF353" s="90"/>
      <c r="BG353" s="90"/>
      <c r="BH353" s="90"/>
      <c r="BI353" s="90"/>
      <c r="BJ353" s="90"/>
      <c r="BK353" s="90"/>
      <c r="BL353" s="90"/>
    </row>
    <row r="354" ht="14.25" customHeight="1">
      <c r="A354" s="90"/>
      <c r="B354" s="90"/>
      <c r="C354" s="440" t="str">
        <f t="shared" si="5"/>
        <v/>
      </c>
      <c r="D354" s="90"/>
      <c r="E354" s="158" t="str">
        <f t="array" ref="E354">IF($A354="","",(SUMIFS(Extrato!$C:$C,Extrato!$A:$A,"&lt;="&amp;XLOOKUP(E$278,dds!$F$1:$Q$1,dds!$R$4:$AC$4),Extrato!$B:$B,'Cadastro e Histórico'!$A354)-SUMIFS(Extrato!$H:$H,Extrato!$F:$F,"&lt;="&amp;XLOOKUP(E$278,dds!$F$1:$Q$1,dds!$R$4:$AC$4),Extrato!$G:$G,'Cadastro e Histórico'!$A354))*E132)</f>
        <v/>
      </c>
      <c r="F354" s="158" t="str">
        <f t="array" ref="F354">IF($A354="","",(SUMIFS(Extrato!$C:$C,Extrato!$A:$A,"&lt;="&amp;XLOOKUP(F$278,dds!$F$1:$Q$1,dds!$R$4:$AC$4),Extrato!$B:$B,'Cadastro e Histórico'!$A354)-SUMIFS(Extrato!$H:$H,Extrato!$F:$F,"&lt;="&amp;XLOOKUP(F$278,dds!$F$1:$Q$1,dds!$R$4:$AC$4),Extrato!$G:$G,'Cadastro e Histórico'!$A354))*F132)</f>
        <v/>
      </c>
      <c r="G354" s="158" t="str">
        <f t="array" ref="G354">IF($A354="","",(SUMIFS(Extrato!$C:$C,Extrato!$A:$A,"&lt;="&amp;XLOOKUP(G$278,dds!$F$1:$Q$1,dds!$R$4:$AC$4),Extrato!$B:$B,'Cadastro e Histórico'!$A354)-SUMIFS(Extrato!$H:$H,Extrato!$F:$F,"&lt;="&amp;XLOOKUP(G$278,dds!$F$1:$Q$1,dds!$R$4:$AC$4),Extrato!$G:$G,'Cadastro e Histórico'!$A354))*G132)</f>
        <v/>
      </c>
      <c r="H354" s="158" t="str">
        <f t="array" ref="H354">IF($A354="","",(SUMIFS(Extrato!$C:$C,Extrato!$A:$A,"&lt;="&amp;XLOOKUP(H$278,dds!$F$1:$Q$1,dds!$R$4:$AC$4),Extrato!$B:$B,'Cadastro e Histórico'!$A354)-SUMIFS(Extrato!$H:$H,Extrato!$F:$F,"&lt;="&amp;XLOOKUP(H$278,dds!$F$1:$Q$1,dds!$R$4:$AC$4),Extrato!$G:$G,'Cadastro e Histórico'!$A354))*H132)</f>
        <v/>
      </c>
      <c r="I354" s="158" t="str">
        <f t="array" ref="I354">IF($A354="","",(SUMIFS(Extrato!$C:$C,Extrato!$A:$A,"&lt;="&amp;XLOOKUP(I$278,dds!$F$1:$Q$1,dds!$R$4:$AC$4),Extrato!$B:$B,'Cadastro e Histórico'!$A354)-SUMIFS(Extrato!$H:$H,Extrato!$F:$F,"&lt;="&amp;XLOOKUP(I$278,dds!$F$1:$Q$1,dds!$R$4:$AC$4),Extrato!$G:$G,'Cadastro e Histórico'!$A354))*I132)</f>
        <v/>
      </c>
      <c r="J354" s="158" t="str">
        <f t="array" ref="J354">IF($A354="","",(SUMIFS(Extrato!$C:$C,Extrato!$A:$A,"&lt;="&amp;XLOOKUP(J$278,dds!$F$1:$Q$1,dds!$R$4:$AC$4),Extrato!$B:$B,'Cadastro e Histórico'!$A354)-SUMIFS(Extrato!$H:$H,Extrato!$F:$F,"&lt;="&amp;XLOOKUP(J$278,dds!$F$1:$Q$1,dds!$R$4:$AC$4),Extrato!$G:$G,'Cadastro e Histórico'!$A354))*J132)</f>
        <v/>
      </c>
      <c r="K354" s="158" t="str">
        <f t="array" ref="K354">IF($A354="","",(SUMIFS(Extrato!$C:$C,Extrato!$A:$A,"&lt;="&amp;XLOOKUP(K$278,dds!$F$1:$Q$1,dds!$R$4:$AC$4),Extrato!$B:$B,'Cadastro e Histórico'!$A354)-SUMIFS(Extrato!$H:$H,Extrato!$F:$F,"&lt;="&amp;XLOOKUP(K$278,dds!$F$1:$Q$1,dds!$R$4:$AC$4),Extrato!$G:$G,'Cadastro e Histórico'!$A354))*K132)</f>
        <v/>
      </c>
      <c r="L354" s="158" t="str">
        <f t="array" ref="L354">IF($A354="","",(SUMIFS(Extrato!$C:$C,Extrato!$A:$A,"&lt;="&amp;XLOOKUP(L$278,dds!$F$1:$Q$1,dds!$R$4:$AC$4),Extrato!$B:$B,'Cadastro e Histórico'!$A354)-SUMIFS(Extrato!$H:$H,Extrato!$F:$F,"&lt;="&amp;XLOOKUP(L$278,dds!$F$1:$Q$1,dds!$R$4:$AC$4),Extrato!$G:$G,'Cadastro e Histórico'!$A354))*L132)</f>
        <v/>
      </c>
      <c r="M354" s="158" t="str">
        <f t="array" ref="M354">IF($A354="","",(SUMIFS(Extrato!$C:$C,Extrato!$A:$A,"&lt;="&amp;XLOOKUP(M$278,dds!$F$1:$Q$1,dds!$R$4:$AC$4),Extrato!$B:$B,'Cadastro e Histórico'!$A354)-SUMIFS(Extrato!$H:$H,Extrato!$F:$F,"&lt;="&amp;XLOOKUP(M$278,dds!$F$1:$Q$1,dds!$R$4:$AC$4),Extrato!$G:$G,'Cadastro e Histórico'!$A354))*M132)</f>
        <v/>
      </c>
      <c r="N354" s="158" t="str">
        <f t="array" ref="N354">IF($A354="","",(SUMIFS(Extrato!$C:$C,Extrato!$A:$A,"&lt;="&amp;XLOOKUP(N$278,dds!$F$1:$Q$1,dds!$R$4:$AC$4),Extrato!$B:$B,'Cadastro e Histórico'!$A354)-SUMIFS(Extrato!$H:$H,Extrato!$F:$F,"&lt;="&amp;XLOOKUP(N$278,dds!$F$1:$Q$1,dds!$R$4:$AC$4),Extrato!$G:$G,'Cadastro e Histórico'!$A354))*N132)</f>
        <v/>
      </c>
      <c r="O354" s="158" t="str">
        <f t="array" ref="O354">IF($A354="","",(SUMIFS(Extrato!$C:$C,Extrato!$A:$A,"&lt;="&amp;XLOOKUP(O$278,dds!$F$1:$Q$1,dds!$R$4:$AC$4),Extrato!$B:$B,'Cadastro e Histórico'!$A354)-SUMIFS(Extrato!$H:$H,Extrato!$F:$F,"&lt;="&amp;XLOOKUP(O$278,dds!$F$1:$Q$1,dds!$R$4:$AC$4),Extrato!$G:$G,'Cadastro e Histórico'!$A354))*O132)</f>
        <v/>
      </c>
      <c r="P354" s="158" t="str">
        <f>IF($A354="","",(SUMIFS(Extrato!$C:$C,Extrato!$B:$B,'Cadastro e Histórico'!$A354)-SUMIFS(Extrato!$H:$H,Extrato!$G:$G,'Cadastro e Histórico'!$A354))*P132)</f>
        <v/>
      </c>
      <c r="Q354" s="90"/>
      <c r="R354" s="90"/>
      <c r="S354" s="90"/>
      <c r="T354" s="90"/>
      <c r="U354" s="90"/>
      <c r="V354" s="90"/>
      <c r="W354" s="90"/>
      <c r="X354" s="90"/>
      <c r="Y354" s="90"/>
      <c r="Z354" s="90"/>
      <c r="AA354" s="90"/>
      <c r="AB354" s="90"/>
      <c r="AC354" s="90"/>
      <c r="AD354" s="90"/>
      <c r="AE354" s="90"/>
      <c r="AF354" s="90"/>
      <c r="AG354" s="90"/>
      <c r="AH354" s="90"/>
      <c r="AI354" s="90"/>
      <c r="AJ354" s="90"/>
      <c r="AK354" s="90"/>
      <c r="AL354" s="90"/>
      <c r="AM354" s="90"/>
      <c r="AN354" s="90"/>
      <c r="AO354" s="90"/>
      <c r="AP354" s="90"/>
      <c r="AQ354" s="90"/>
      <c r="AR354" s="90"/>
      <c r="AS354" s="90"/>
      <c r="AT354" s="90"/>
      <c r="AU354" s="90"/>
      <c r="AV354" s="90"/>
      <c r="AW354" s="90"/>
      <c r="AX354" s="90"/>
      <c r="AY354" s="90"/>
      <c r="AZ354" s="90"/>
      <c r="BA354" s="90"/>
      <c r="BB354" s="90"/>
      <c r="BC354" s="90"/>
      <c r="BD354" s="90"/>
      <c r="BE354" s="90"/>
      <c r="BF354" s="90"/>
      <c r="BG354" s="90"/>
      <c r="BH354" s="90"/>
      <c r="BI354" s="90"/>
      <c r="BJ354" s="90"/>
      <c r="BK354" s="90"/>
      <c r="BL354" s="90"/>
    </row>
    <row r="355" ht="14.25" customHeight="1">
      <c r="A355" s="90"/>
      <c r="B355" s="90"/>
      <c r="C355" s="440" t="str">
        <f t="shared" si="5"/>
        <v/>
      </c>
      <c r="D355" s="90"/>
      <c r="E355" s="158" t="str">
        <f t="array" ref="E355">IF($A355="","",(SUMIFS(Extrato!$C:$C,Extrato!$A:$A,"&lt;="&amp;XLOOKUP(E$278,dds!$F$1:$Q$1,dds!$R$4:$AC$4),Extrato!$B:$B,'Cadastro e Histórico'!$A355)-SUMIFS(Extrato!$H:$H,Extrato!$F:$F,"&lt;="&amp;XLOOKUP(E$278,dds!$F$1:$Q$1,dds!$R$4:$AC$4),Extrato!$G:$G,'Cadastro e Histórico'!$A355))*E133)</f>
        <v/>
      </c>
      <c r="F355" s="158" t="str">
        <f t="array" ref="F355">IF($A355="","",(SUMIFS(Extrato!$C:$C,Extrato!$A:$A,"&lt;="&amp;XLOOKUP(F$278,dds!$F$1:$Q$1,dds!$R$4:$AC$4),Extrato!$B:$B,'Cadastro e Histórico'!$A355)-SUMIFS(Extrato!$H:$H,Extrato!$F:$F,"&lt;="&amp;XLOOKUP(F$278,dds!$F$1:$Q$1,dds!$R$4:$AC$4),Extrato!$G:$G,'Cadastro e Histórico'!$A355))*F133)</f>
        <v/>
      </c>
      <c r="G355" s="158" t="str">
        <f t="array" ref="G355">IF($A355="","",(SUMIFS(Extrato!$C:$C,Extrato!$A:$A,"&lt;="&amp;XLOOKUP(G$278,dds!$F$1:$Q$1,dds!$R$4:$AC$4),Extrato!$B:$B,'Cadastro e Histórico'!$A355)-SUMIFS(Extrato!$H:$H,Extrato!$F:$F,"&lt;="&amp;XLOOKUP(G$278,dds!$F$1:$Q$1,dds!$R$4:$AC$4),Extrato!$G:$G,'Cadastro e Histórico'!$A355))*G133)</f>
        <v/>
      </c>
      <c r="H355" s="158" t="str">
        <f t="array" ref="H355">IF($A355="","",(SUMIFS(Extrato!$C:$C,Extrato!$A:$A,"&lt;="&amp;XLOOKUP(H$278,dds!$F$1:$Q$1,dds!$R$4:$AC$4),Extrato!$B:$B,'Cadastro e Histórico'!$A355)-SUMIFS(Extrato!$H:$H,Extrato!$F:$F,"&lt;="&amp;XLOOKUP(H$278,dds!$F$1:$Q$1,dds!$R$4:$AC$4),Extrato!$G:$G,'Cadastro e Histórico'!$A355))*H133)</f>
        <v/>
      </c>
      <c r="I355" s="158" t="str">
        <f t="array" ref="I355">IF($A355="","",(SUMIFS(Extrato!$C:$C,Extrato!$A:$A,"&lt;="&amp;XLOOKUP(I$278,dds!$F$1:$Q$1,dds!$R$4:$AC$4),Extrato!$B:$B,'Cadastro e Histórico'!$A355)-SUMIFS(Extrato!$H:$H,Extrato!$F:$F,"&lt;="&amp;XLOOKUP(I$278,dds!$F$1:$Q$1,dds!$R$4:$AC$4),Extrato!$G:$G,'Cadastro e Histórico'!$A355))*I133)</f>
        <v/>
      </c>
      <c r="J355" s="158" t="str">
        <f t="array" ref="J355">IF($A355="","",(SUMIFS(Extrato!$C:$C,Extrato!$A:$A,"&lt;="&amp;XLOOKUP(J$278,dds!$F$1:$Q$1,dds!$R$4:$AC$4),Extrato!$B:$B,'Cadastro e Histórico'!$A355)-SUMIFS(Extrato!$H:$H,Extrato!$F:$F,"&lt;="&amp;XLOOKUP(J$278,dds!$F$1:$Q$1,dds!$R$4:$AC$4),Extrato!$G:$G,'Cadastro e Histórico'!$A355))*J133)</f>
        <v/>
      </c>
      <c r="K355" s="158" t="str">
        <f t="array" ref="K355">IF($A355="","",(SUMIFS(Extrato!$C:$C,Extrato!$A:$A,"&lt;="&amp;XLOOKUP(K$278,dds!$F$1:$Q$1,dds!$R$4:$AC$4),Extrato!$B:$B,'Cadastro e Histórico'!$A355)-SUMIFS(Extrato!$H:$H,Extrato!$F:$F,"&lt;="&amp;XLOOKUP(K$278,dds!$F$1:$Q$1,dds!$R$4:$AC$4),Extrato!$G:$G,'Cadastro e Histórico'!$A355))*K133)</f>
        <v/>
      </c>
      <c r="L355" s="158" t="str">
        <f t="array" ref="L355">IF($A355="","",(SUMIFS(Extrato!$C:$C,Extrato!$A:$A,"&lt;="&amp;XLOOKUP(L$278,dds!$F$1:$Q$1,dds!$R$4:$AC$4),Extrato!$B:$B,'Cadastro e Histórico'!$A355)-SUMIFS(Extrato!$H:$H,Extrato!$F:$F,"&lt;="&amp;XLOOKUP(L$278,dds!$F$1:$Q$1,dds!$R$4:$AC$4),Extrato!$G:$G,'Cadastro e Histórico'!$A355))*L133)</f>
        <v/>
      </c>
      <c r="M355" s="158" t="str">
        <f t="array" ref="M355">IF($A355="","",(SUMIFS(Extrato!$C:$C,Extrato!$A:$A,"&lt;="&amp;XLOOKUP(M$278,dds!$F$1:$Q$1,dds!$R$4:$AC$4),Extrato!$B:$B,'Cadastro e Histórico'!$A355)-SUMIFS(Extrato!$H:$H,Extrato!$F:$F,"&lt;="&amp;XLOOKUP(M$278,dds!$F$1:$Q$1,dds!$R$4:$AC$4),Extrato!$G:$G,'Cadastro e Histórico'!$A355))*M133)</f>
        <v/>
      </c>
      <c r="N355" s="158" t="str">
        <f t="array" ref="N355">IF($A355="","",(SUMIFS(Extrato!$C:$C,Extrato!$A:$A,"&lt;="&amp;XLOOKUP(N$278,dds!$F$1:$Q$1,dds!$R$4:$AC$4),Extrato!$B:$B,'Cadastro e Histórico'!$A355)-SUMIFS(Extrato!$H:$H,Extrato!$F:$F,"&lt;="&amp;XLOOKUP(N$278,dds!$F$1:$Q$1,dds!$R$4:$AC$4),Extrato!$G:$G,'Cadastro e Histórico'!$A355))*N133)</f>
        <v/>
      </c>
      <c r="O355" s="158" t="str">
        <f t="array" ref="O355">IF($A355="","",(SUMIFS(Extrato!$C:$C,Extrato!$A:$A,"&lt;="&amp;XLOOKUP(O$278,dds!$F$1:$Q$1,dds!$R$4:$AC$4),Extrato!$B:$B,'Cadastro e Histórico'!$A355)-SUMIFS(Extrato!$H:$H,Extrato!$F:$F,"&lt;="&amp;XLOOKUP(O$278,dds!$F$1:$Q$1,dds!$R$4:$AC$4),Extrato!$G:$G,'Cadastro e Histórico'!$A355))*O133)</f>
        <v/>
      </c>
      <c r="P355" s="158" t="str">
        <f>IF($A355="","",(SUMIFS(Extrato!$C:$C,Extrato!$B:$B,'Cadastro e Histórico'!$A355)-SUMIFS(Extrato!$H:$H,Extrato!$G:$G,'Cadastro e Histórico'!$A355))*P133)</f>
        <v/>
      </c>
      <c r="Q355" s="90"/>
      <c r="R355" s="90"/>
      <c r="S355" s="90"/>
      <c r="T355" s="90"/>
      <c r="U355" s="90"/>
      <c r="V355" s="90"/>
      <c r="W355" s="90"/>
      <c r="X355" s="90"/>
      <c r="Y355" s="90"/>
      <c r="Z355" s="90"/>
      <c r="AA355" s="90"/>
      <c r="AB355" s="90"/>
      <c r="AC355" s="90"/>
      <c r="AD355" s="90"/>
      <c r="AE355" s="90"/>
      <c r="AF355" s="90"/>
      <c r="AG355" s="90"/>
      <c r="AH355" s="90"/>
      <c r="AI355" s="90"/>
      <c r="AJ355" s="90"/>
      <c r="AK355" s="90"/>
      <c r="AL355" s="90"/>
      <c r="AM355" s="90"/>
      <c r="AN355" s="90"/>
      <c r="AO355" s="90"/>
      <c r="AP355" s="90"/>
      <c r="AQ355" s="90"/>
      <c r="AR355" s="90"/>
      <c r="AS355" s="90"/>
      <c r="AT355" s="90"/>
      <c r="AU355" s="90"/>
      <c r="AV355" s="90"/>
      <c r="AW355" s="90"/>
      <c r="AX355" s="90"/>
      <c r="AY355" s="90"/>
      <c r="AZ355" s="90"/>
      <c r="BA355" s="90"/>
      <c r="BB355" s="90"/>
      <c r="BC355" s="90"/>
      <c r="BD355" s="90"/>
      <c r="BE355" s="90"/>
      <c r="BF355" s="90"/>
      <c r="BG355" s="90"/>
      <c r="BH355" s="90"/>
      <c r="BI355" s="90"/>
      <c r="BJ355" s="90"/>
      <c r="BK355" s="90"/>
      <c r="BL355" s="90"/>
    </row>
    <row r="356" ht="14.25" customHeight="1">
      <c r="A356" s="90"/>
      <c r="B356" s="90"/>
      <c r="C356" s="440" t="str">
        <f t="shared" si="5"/>
        <v/>
      </c>
      <c r="D356" s="90"/>
      <c r="E356" s="158" t="str">
        <f t="array" ref="E356">IF($A356="","",(SUMIFS(Extrato!$C:$C,Extrato!$A:$A,"&lt;="&amp;XLOOKUP(E$278,dds!$F$1:$Q$1,dds!$R$4:$AC$4),Extrato!$B:$B,'Cadastro e Histórico'!$A356)-SUMIFS(Extrato!$H:$H,Extrato!$F:$F,"&lt;="&amp;XLOOKUP(E$278,dds!$F$1:$Q$1,dds!$R$4:$AC$4),Extrato!$G:$G,'Cadastro e Histórico'!$A356))*E134)</f>
        <v/>
      </c>
      <c r="F356" s="158" t="str">
        <f t="array" ref="F356">IF($A356="","",(SUMIFS(Extrato!$C:$C,Extrato!$A:$A,"&lt;="&amp;XLOOKUP(F$278,dds!$F$1:$Q$1,dds!$R$4:$AC$4),Extrato!$B:$B,'Cadastro e Histórico'!$A356)-SUMIFS(Extrato!$H:$H,Extrato!$F:$F,"&lt;="&amp;XLOOKUP(F$278,dds!$F$1:$Q$1,dds!$R$4:$AC$4),Extrato!$G:$G,'Cadastro e Histórico'!$A356))*F134)</f>
        <v/>
      </c>
      <c r="G356" s="158" t="str">
        <f t="array" ref="G356">IF($A356="","",(SUMIFS(Extrato!$C:$C,Extrato!$A:$A,"&lt;="&amp;XLOOKUP(G$278,dds!$F$1:$Q$1,dds!$R$4:$AC$4),Extrato!$B:$B,'Cadastro e Histórico'!$A356)-SUMIFS(Extrato!$H:$H,Extrato!$F:$F,"&lt;="&amp;XLOOKUP(G$278,dds!$F$1:$Q$1,dds!$R$4:$AC$4),Extrato!$G:$G,'Cadastro e Histórico'!$A356))*G134)</f>
        <v/>
      </c>
      <c r="H356" s="158" t="str">
        <f t="array" ref="H356">IF($A356="","",(SUMIFS(Extrato!$C:$C,Extrato!$A:$A,"&lt;="&amp;XLOOKUP(H$278,dds!$F$1:$Q$1,dds!$R$4:$AC$4),Extrato!$B:$B,'Cadastro e Histórico'!$A356)-SUMIFS(Extrato!$H:$H,Extrato!$F:$F,"&lt;="&amp;XLOOKUP(H$278,dds!$F$1:$Q$1,dds!$R$4:$AC$4),Extrato!$G:$G,'Cadastro e Histórico'!$A356))*H134)</f>
        <v/>
      </c>
      <c r="I356" s="158" t="str">
        <f t="array" ref="I356">IF($A356="","",(SUMIFS(Extrato!$C:$C,Extrato!$A:$A,"&lt;="&amp;XLOOKUP(I$278,dds!$F$1:$Q$1,dds!$R$4:$AC$4),Extrato!$B:$B,'Cadastro e Histórico'!$A356)-SUMIFS(Extrato!$H:$H,Extrato!$F:$F,"&lt;="&amp;XLOOKUP(I$278,dds!$F$1:$Q$1,dds!$R$4:$AC$4),Extrato!$G:$G,'Cadastro e Histórico'!$A356))*I134)</f>
        <v/>
      </c>
      <c r="J356" s="158" t="str">
        <f t="array" ref="J356">IF($A356="","",(SUMIFS(Extrato!$C:$C,Extrato!$A:$A,"&lt;="&amp;XLOOKUP(J$278,dds!$F$1:$Q$1,dds!$R$4:$AC$4),Extrato!$B:$B,'Cadastro e Histórico'!$A356)-SUMIFS(Extrato!$H:$H,Extrato!$F:$F,"&lt;="&amp;XLOOKUP(J$278,dds!$F$1:$Q$1,dds!$R$4:$AC$4),Extrato!$G:$G,'Cadastro e Histórico'!$A356))*J134)</f>
        <v/>
      </c>
      <c r="K356" s="158" t="str">
        <f t="array" ref="K356">IF($A356="","",(SUMIFS(Extrato!$C:$C,Extrato!$A:$A,"&lt;="&amp;XLOOKUP(K$278,dds!$F$1:$Q$1,dds!$R$4:$AC$4),Extrato!$B:$B,'Cadastro e Histórico'!$A356)-SUMIFS(Extrato!$H:$H,Extrato!$F:$F,"&lt;="&amp;XLOOKUP(K$278,dds!$F$1:$Q$1,dds!$R$4:$AC$4),Extrato!$G:$G,'Cadastro e Histórico'!$A356))*K134)</f>
        <v/>
      </c>
      <c r="L356" s="158" t="str">
        <f t="array" ref="L356">IF($A356="","",(SUMIFS(Extrato!$C:$C,Extrato!$A:$A,"&lt;="&amp;XLOOKUP(L$278,dds!$F$1:$Q$1,dds!$R$4:$AC$4),Extrato!$B:$B,'Cadastro e Histórico'!$A356)-SUMIFS(Extrato!$H:$H,Extrato!$F:$F,"&lt;="&amp;XLOOKUP(L$278,dds!$F$1:$Q$1,dds!$R$4:$AC$4),Extrato!$G:$G,'Cadastro e Histórico'!$A356))*L134)</f>
        <v/>
      </c>
      <c r="M356" s="158" t="str">
        <f t="array" ref="M356">IF($A356="","",(SUMIFS(Extrato!$C:$C,Extrato!$A:$A,"&lt;="&amp;XLOOKUP(M$278,dds!$F$1:$Q$1,dds!$R$4:$AC$4),Extrato!$B:$B,'Cadastro e Histórico'!$A356)-SUMIFS(Extrato!$H:$H,Extrato!$F:$F,"&lt;="&amp;XLOOKUP(M$278,dds!$F$1:$Q$1,dds!$R$4:$AC$4),Extrato!$G:$G,'Cadastro e Histórico'!$A356))*M134)</f>
        <v/>
      </c>
      <c r="N356" s="158" t="str">
        <f t="array" ref="N356">IF($A356="","",(SUMIFS(Extrato!$C:$C,Extrato!$A:$A,"&lt;="&amp;XLOOKUP(N$278,dds!$F$1:$Q$1,dds!$R$4:$AC$4),Extrato!$B:$B,'Cadastro e Histórico'!$A356)-SUMIFS(Extrato!$H:$H,Extrato!$F:$F,"&lt;="&amp;XLOOKUP(N$278,dds!$F$1:$Q$1,dds!$R$4:$AC$4),Extrato!$G:$G,'Cadastro e Histórico'!$A356))*N134)</f>
        <v/>
      </c>
      <c r="O356" s="158" t="str">
        <f t="array" ref="O356">IF($A356="","",(SUMIFS(Extrato!$C:$C,Extrato!$A:$A,"&lt;="&amp;XLOOKUP(O$278,dds!$F$1:$Q$1,dds!$R$4:$AC$4),Extrato!$B:$B,'Cadastro e Histórico'!$A356)-SUMIFS(Extrato!$H:$H,Extrato!$F:$F,"&lt;="&amp;XLOOKUP(O$278,dds!$F$1:$Q$1,dds!$R$4:$AC$4),Extrato!$G:$G,'Cadastro e Histórico'!$A356))*O134)</f>
        <v/>
      </c>
      <c r="P356" s="158" t="str">
        <f>IF($A356="","",(SUMIFS(Extrato!$C:$C,Extrato!$B:$B,'Cadastro e Histórico'!$A356)-SUMIFS(Extrato!$H:$H,Extrato!$G:$G,'Cadastro e Histórico'!$A356))*P134)</f>
        <v/>
      </c>
      <c r="Q356" s="90"/>
      <c r="R356" s="90"/>
      <c r="S356" s="90"/>
      <c r="T356" s="90"/>
      <c r="U356" s="90"/>
      <c r="V356" s="90"/>
      <c r="W356" s="90"/>
      <c r="X356" s="90"/>
      <c r="Y356" s="90"/>
      <c r="Z356" s="90"/>
      <c r="AA356" s="90"/>
      <c r="AB356" s="90"/>
      <c r="AC356" s="90"/>
      <c r="AD356" s="90"/>
      <c r="AE356" s="90"/>
      <c r="AF356" s="90"/>
      <c r="AG356" s="90"/>
      <c r="AH356" s="90"/>
      <c r="AI356" s="90"/>
      <c r="AJ356" s="90"/>
      <c r="AK356" s="90"/>
      <c r="AL356" s="90"/>
      <c r="AM356" s="90"/>
      <c r="AN356" s="90"/>
      <c r="AO356" s="90"/>
      <c r="AP356" s="90"/>
      <c r="AQ356" s="90"/>
      <c r="AR356" s="90"/>
      <c r="AS356" s="90"/>
      <c r="AT356" s="90"/>
      <c r="AU356" s="90"/>
      <c r="AV356" s="90"/>
      <c r="AW356" s="90"/>
      <c r="AX356" s="90"/>
      <c r="AY356" s="90"/>
      <c r="AZ356" s="90"/>
      <c r="BA356" s="90"/>
      <c r="BB356" s="90"/>
      <c r="BC356" s="90"/>
      <c r="BD356" s="90"/>
      <c r="BE356" s="90"/>
      <c r="BF356" s="90"/>
      <c r="BG356" s="90"/>
      <c r="BH356" s="90"/>
      <c r="BI356" s="90"/>
      <c r="BJ356" s="90"/>
      <c r="BK356" s="90"/>
      <c r="BL356" s="90"/>
    </row>
    <row r="357" ht="14.25" customHeight="1">
      <c r="A357" s="90"/>
      <c r="B357" s="90"/>
      <c r="C357" s="440" t="str">
        <f t="shared" si="5"/>
        <v/>
      </c>
      <c r="D357" s="90"/>
      <c r="E357" s="158" t="str">
        <f t="array" ref="E357">IF($A357="","",(SUMIFS(Extrato!$C:$C,Extrato!$A:$A,"&lt;="&amp;XLOOKUP(E$278,dds!$F$1:$Q$1,dds!$R$4:$AC$4),Extrato!$B:$B,'Cadastro e Histórico'!$A357)-SUMIFS(Extrato!$H:$H,Extrato!$F:$F,"&lt;="&amp;XLOOKUP(E$278,dds!$F$1:$Q$1,dds!$R$4:$AC$4),Extrato!$G:$G,'Cadastro e Histórico'!$A357))*E135)</f>
        <v/>
      </c>
      <c r="F357" s="158" t="str">
        <f t="array" ref="F357">IF($A357="","",(SUMIFS(Extrato!$C:$C,Extrato!$A:$A,"&lt;="&amp;XLOOKUP(F$278,dds!$F$1:$Q$1,dds!$R$4:$AC$4),Extrato!$B:$B,'Cadastro e Histórico'!$A357)-SUMIFS(Extrato!$H:$H,Extrato!$F:$F,"&lt;="&amp;XLOOKUP(F$278,dds!$F$1:$Q$1,dds!$R$4:$AC$4),Extrato!$G:$G,'Cadastro e Histórico'!$A357))*F135)</f>
        <v/>
      </c>
      <c r="G357" s="158" t="str">
        <f t="array" ref="G357">IF($A357="","",(SUMIFS(Extrato!$C:$C,Extrato!$A:$A,"&lt;="&amp;XLOOKUP(G$278,dds!$F$1:$Q$1,dds!$R$4:$AC$4),Extrato!$B:$B,'Cadastro e Histórico'!$A357)-SUMIFS(Extrato!$H:$H,Extrato!$F:$F,"&lt;="&amp;XLOOKUP(G$278,dds!$F$1:$Q$1,dds!$R$4:$AC$4),Extrato!$G:$G,'Cadastro e Histórico'!$A357))*G135)</f>
        <v/>
      </c>
      <c r="H357" s="158" t="str">
        <f t="array" ref="H357">IF($A357="","",(SUMIFS(Extrato!$C:$C,Extrato!$A:$A,"&lt;="&amp;XLOOKUP(H$278,dds!$F$1:$Q$1,dds!$R$4:$AC$4),Extrato!$B:$B,'Cadastro e Histórico'!$A357)-SUMIFS(Extrato!$H:$H,Extrato!$F:$F,"&lt;="&amp;XLOOKUP(H$278,dds!$F$1:$Q$1,dds!$R$4:$AC$4),Extrato!$G:$G,'Cadastro e Histórico'!$A357))*H135)</f>
        <v/>
      </c>
      <c r="I357" s="158" t="str">
        <f t="array" ref="I357">IF($A357="","",(SUMIFS(Extrato!$C:$C,Extrato!$A:$A,"&lt;="&amp;XLOOKUP(I$278,dds!$F$1:$Q$1,dds!$R$4:$AC$4),Extrato!$B:$B,'Cadastro e Histórico'!$A357)-SUMIFS(Extrato!$H:$H,Extrato!$F:$F,"&lt;="&amp;XLOOKUP(I$278,dds!$F$1:$Q$1,dds!$R$4:$AC$4),Extrato!$G:$G,'Cadastro e Histórico'!$A357))*I135)</f>
        <v/>
      </c>
      <c r="J357" s="158" t="str">
        <f t="array" ref="J357">IF($A357="","",(SUMIFS(Extrato!$C:$C,Extrato!$A:$A,"&lt;="&amp;XLOOKUP(J$278,dds!$F$1:$Q$1,dds!$R$4:$AC$4),Extrato!$B:$B,'Cadastro e Histórico'!$A357)-SUMIFS(Extrato!$H:$H,Extrato!$F:$F,"&lt;="&amp;XLOOKUP(J$278,dds!$F$1:$Q$1,dds!$R$4:$AC$4),Extrato!$G:$G,'Cadastro e Histórico'!$A357))*J135)</f>
        <v/>
      </c>
      <c r="K357" s="158" t="str">
        <f t="array" ref="K357">IF($A357="","",(SUMIFS(Extrato!$C:$C,Extrato!$A:$A,"&lt;="&amp;XLOOKUP(K$278,dds!$F$1:$Q$1,dds!$R$4:$AC$4),Extrato!$B:$B,'Cadastro e Histórico'!$A357)-SUMIFS(Extrato!$H:$H,Extrato!$F:$F,"&lt;="&amp;XLOOKUP(K$278,dds!$F$1:$Q$1,dds!$R$4:$AC$4),Extrato!$G:$G,'Cadastro e Histórico'!$A357))*K135)</f>
        <v/>
      </c>
      <c r="L357" s="158" t="str">
        <f t="array" ref="L357">IF($A357="","",(SUMIFS(Extrato!$C:$C,Extrato!$A:$A,"&lt;="&amp;XLOOKUP(L$278,dds!$F$1:$Q$1,dds!$R$4:$AC$4),Extrato!$B:$B,'Cadastro e Histórico'!$A357)-SUMIFS(Extrato!$H:$H,Extrato!$F:$F,"&lt;="&amp;XLOOKUP(L$278,dds!$F$1:$Q$1,dds!$R$4:$AC$4),Extrato!$G:$G,'Cadastro e Histórico'!$A357))*L135)</f>
        <v/>
      </c>
      <c r="M357" s="158" t="str">
        <f t="array" ref="M357">IF($A357="","",(SUMIFS(Extrato!$C:$C,Extrato!$A:$A,"&lt;="&amp;XLOOKUP(M$278,dds!$F$1:$Q$1,dds!$R$4:$AC$4),Extrato!$B:$B,'Cadastro e Histórico'!$A357)-SUMIFS(Extrato!$H:$H,Extrato!$F:$F,"&lt;="&amp;XLOOKUP(M$278,dds!$F$1:$Q$1,dds!$R$4:$AC$4),Extrato!$G:$G,'Cadastro e Histórico'!$A357))*M135)</f>
        <v/>
      </c>
      <c r="N357" s="158" t="str">
        <f t="array" ref="N357">IF($A357="","",(SUMIFS(Extrato!$C:$C,Extrato!$A:$A,"&lt;="&amp;XLOOKUP(N$278,dds!$F$1:$Q$1,dds!$R$4:$AC$4),Extrato!$B:$B,'Cadastro e Histórico'!$A357)-SUMIFS(Extrato!$H:$H,Extrato!$F:$F,"&lt;="&amp;XLOOKUP(N$278,dds!$F$1:$Q$1,dds!$R$4:$AC$4),Extrato!$G:$G,'Cadastro e Histórico'!$A357))*N135)</f>
        <v/>
      </c>
      <c r="O357" s="158" t="str">
        <f t="array" ref="O357">IF($A357="","",(SUMIFS(Extrato!$C:$C,Extrato!$A:$A,"&lt;="&amp;XLOOKUP(O$278,dds!$F$1:$Q$1,dds!$R$4:$AC$4),Extrato!$B:$B,'Cadastro e Histórico'!$A357)-SUMIFS(Extrato!$H:$H,Extrato!$F:$F,"&lt;="&amp;XLOOKUP(O$278,dds!$F$1:$Q$1,dds!$R$4:$AC$4),Extrato!$G:$G,'Cadastro e Histórico'!$A357))*O135)</f>
        <v/>
      </c>
      <c r="P357" s="158" t="str">
        <f>IF($A357="","",(SUMIFS(Extrato!$C:$C,Extrato!$B:$B,'Cadastro e Histórico'!$A357)-SUMIFS(Extrato!$H:$H,Extrato!$G:$G,'Cadastro e Histórico'!$A357))*P135)</f>
        <v/>
      </c>
      <c r="Q357" s="90"/>
      <c r="R357" s="90"/>
      <c r="S357" s="90"/>
      <c r="T357" s="90"/>
      <c r="U357" s="90"/>
      <c r="V357" s="90"/>
      <c r="W357" s="90"/>
      <c r="X357" s="90"/>
      <c r="Y357" s="90"/>
      <c r="Z357" s="90"/>
      <c r="AA357" s="90"/>
      <c r="AB357" s="90"/>
      <c r="AC357" s="90"/>
      <c r="AD357" s="90"/>
      <c r="AE357" s="90"/>
      <c r="AF357" s="90"/>
      <c r="AG357" s="90"/>
      <c r="AH357" s="90"/>
      <c r="AI357" s="90"/>
      <c r="AJ357" s="90"/>
      <c r="AK357" s="90"/>
      <c r="AL357" s="90"/>
      <c r="AM357" s="90"/>
      <c r="AN357" s="90"/>
      <c r="AO357" s="90"/>
      <c r="AP357" s="90"/>
      <c r="AQ357" s="90"/>
      <c r="AR357" s="90"/>
      <c r="AS357" s="90"/>
      <c r="AT357" s="90"/>
      <c r="AU357" s="90"/>
      <c r="AV357" s="90"/>
      <c r="AW357" s="90"/>
      <c r="AX357" s="90"/>
      <c r="AY357" s="90"/>
      <c r="AZ357" s="90"/>
      <c r="BA357" s="90"/>
      <c r="BB357" s="90"/>
      <c r="BC357" s="90"/>
      <c r="BD357" s="90"/>
      <c r="BE357" s="90"/>
      <c r="BF357" s="90"/>
      <c r="BG357" s="90"/>
      <c r="BH357" s="90"/>
      <c r="BI357" s="90"/>
      <c r="BJ357" s="90"/>
      <c r="BK357" s="90"/>
      <c r="BL357" s="90"/>
    </row>
    <row r="358" ht="14.25" customHeight="1">
      <c r="A358" s="90"/>
      <c r="B358" s="90"/>
      <c r="C358" s="440" t="str">
        <f t="shared" si="5"/>
        <v/>
      </c>
      <c r="D358" s="90"/>
      <c r="E358" s="158" t="str">
        <f t="array" ref="E358">IF($A358="","",(SUMIFS(Extrato!$C:$C,Extrato!$A:$A,"&lt;="&amp;XLOOKUP(E$278,dds!$F$1:$Q$1,dds!$R$4:$AC$4),Extrato!$B:$B,'Cadastro e Histórico'!$A358)-SUMIFS(Extrato!$H:$H,Extrato!$F:$F,"&lt;="&amp;XLOOKUP(E$278,dds!$F$1:$Q$1,dds!$R$4:$AC$4),Extrato!$G:$G,'Cadastro e Histórico'!$A358))*E136)</f>
        <v/>
      </c>
      <c r="F358" s="158" t="str">
        <f t="array" ref="F358">IF($A358="","",(SUMIFS(Extrato!$C:$C,Extrato!$A:$A,"&lt;="&amp;XLOOKUP(F$278,dds!$F$1:$Q$1,dds!$R$4:$AC$4),Extrato!$B:$B,'Cadastro e Histórico'!$A358)-SUMIFS(Extrato!$H:$H,Extrato!$F:$F,"&lt;="&amp;XLOOKUP(F$278,dds!$F$1:$Q$1,dds!$R$4:$AC$4),Extrato!$G:$G,'Cadastro e Histórico'!$A358))*F136)</f>
        <v/>
      </c>
      <c r="G358" s="158" t="str">
        <f t="array" ref="G358">IF($A358="","",(SUMIFS(Extrato!$C:$C,Extrato!$A:$A,"&lt;="&amp;XLOOKUP(G$278,dds!$F$1:$Q$1,dds!$R$4:$AC$4),Extrato!$B:$B,'Cadastro e Histórico'!$A358)-SUMIFS(Extrato!$H:$H,Extrato!$F:$F,"&lt;="&amp;XLOOKUP(G$278,dds!$F$1:$Q$1,dds!$R$4:$AC$4),Extrato!$G:$G,'Cadastro e Histórico'!$A358))*G136)</f>
        <v/>
      </c>
      <c r="H358" s="158" t="str">
        <f t="array" ref="H358">IF($A358="","",(SUMIFS(Extrato!$C:$C,Extrato!$A:$A,"&lt;="&amp;XLOOKUP(H$278,dds!$F$1:$Q$1,dds!$R$4:$AC$4),Extrato!$B:$B,'Cadastro e Histórico'!$A358)-SUMIFS(Extrato!$H:$H,Extrato!$F:$F,"&lt;="&amp;XLOOKUP(H$278,dds!$F$1:$Q$1,dds!$R$4:$AC$4),Extrato!$G:$G,'Cadastro e Histórico'!$A358))*H136)</f>
        <v/>
      </c>
      <c r="I358" s="158" t="str">
        <f t="array" ref="I358">IF($A358="","",(SUMIFS(Extrato!$C:$C,Extrato!$A:$A,"&lt;="&amp;XLOOKUP(I$278,dds!$F$1:$Q$1,dds!$R$4:$AC$4),Extrato!$B:$B,'Cadastro e Histórico'!$A358)-SUMIFS(Extrato!$H:$H,Extrato!$F:$F,"&lt;="&amp;XLOOKUP(I$278,dds!$F$1:$Q$1,dds!$R$4:$AC$4),Extrato!$G:$G,'Cadastro e Histórico'!$A358))*I136)</f>
        <v/>
      </c>
      <c r="J358" s="158" t="str">
        <f t="array" ref="J358">IF($A358="","",(SUMIFS(Extrato!$C:$C,Extrato!$A:$A,"&lt;="&amp;XLOOKUP(J$278,dds!$F$1:$Q$1,dds!$R$4:$AC$4),Extrato!$B:$B,'Cadastro e Histórico'!$A358)-SUMIFS(Extrato!$H:$H,Extrato!$F:$F,"&lt;="&amp;XLOOKUP(J$278,dds!$F$1:$Q$1,dds!$R$4:$AC$4),Extrato!$G:$G,'Cadastro e Histórico'!$A358))*J136)</f>
        <v/>
      </c>
      <c r="K358" s="158" t="str">
        <f t="array" ref="K358">IF($A358="","",(SUMIFS(Extrato!$C:$C,Extrato!$A:$A,"&lt;="&amp;XLOOKUP(K$278,dds!$F$1:$Q$1,dds!$R$4:$AC$4),Extrato!$B:$B,'Cadastro e Histórico'!$A358)-SUMIFS(Extrato!$H:$H,Extrato!$F:$F,"&lt;="&amp;XLOOKUP(K$278,dds!$F$1:$Q$1,dds!$R$4:$AC$4),Extrato!$G:$G,'Cadastro e Histórico'!$A358))*K136)</f>
        <v/>
      </c>
      <c r="L358" s="158" t="str">
        <f t="array" ref="L358">IF($A358="","",(SUMIFS(Extrato!$C:$C,Extrato!$A:$A,"&lt;="&amp;XLOOKUP(L$278,dds!$F$1:$Q$1,dds!$R$4:$AC$4),Extrato!$B:$B,'Cadastro e Histórico'!$A358)-SUMIFS(Extrato!$H:$H,Extrato!$F:$F,"&lt;="&amp;XLOOKUP(L$278,dds!$F$1:$Q$1,dds!$R$4:$AC$4),Extrato!$G:$G,'Cadastro e Histórico'!$A358))*L136)</f>
        <v/>
      </c>
      <c r="M358" s="158" t="str">
        <f t="array" ref="M358">IF($A358="","",(SUMIFS(Extrato!$C:$C,Extrato!$A:$A,"&lt;="&amp;XLOOKUP(M$278,dds!$F$1:$Q$1,dds!$R$4:$AC$4),Extrato!$B:$B,'Cadastro e Histórico'!$A358)-SUMIFS(Extrato!$H:$H,Extrato!$F:$F,"&lt;="&amp;XLOOKUP(M$278,dds!$F$1:$Q$1,dds!$R$4:$AC$4),Extrato!$G:$G,'Cadastro e Histórico'!$A358))*M136)</f>
        <v/>
      </c>
      <c r="N358" s="158" t="str">
        <f t="array" ref="N358">IF($A358="","",(SUMIFS(Extrato!$C:$C,Extrato!$A:$A,"&lt;="&amp;XLOOKUP(N$278,dds!$F$1:$Q$1,dds!$R$4:$AC$4),Extrato!$B:$B,'Cadastro e Histórico'!$A358)-SUMIFS(Extrato!$H:$H,Extrato!$F:$F,"&lt;="&amp;XLOOKUP(N$278,dds!$F$1:$Q$1,dds!$R$4:$AC$4),Extrato!$G:$G,'Cadastro e Histórico'!$A358))*N136)</f>
        <v/>
      </c>
      <c r="O358" s="158" t="str">
        <f t="array" ref="O358">IF($A358="","",(SUMIFS(Extrato!$C:$C,Extrato!$A:$A,"&lt;="&amp;XLOOKUP(O$278,dds!$F$1:$Q$1,dds!$R$4:$AC$4),Extrato!$B:$B,'Cadastro e Histórico'!$A358)-SUMIFS(Extrato!$H:$H,Extrato!$F:$F,"&lt;="&amp;XLOOKUP(O$278,dds!$F$1:$Q$1,dds!$R$4:$AC$4),Extrato!$G:$G,'Cadastro e Histórico'!$A358))*O136)</f>
        <v/>
      </c>
      <c r="P358" s="158" t="str">
        <f>IF($A358="","",(SUMIFS(Extrato!$C:$C,Extrato!$B:$B,'Cadastro e Histórico'!$A358)-SUMIFS(Extrato!$H:$H,Extrato!$G:$G,'Cadastro e Histórico'!$A358))*P136)</f>
        <v/>
      </c>
      <c r="Q358" s="90"/>
      <c r="R358" s="90"/>
      <c r="S358" s="90"/>
      <c r="T358" s="90"/>
      <c r="U358" s="90"/>
      <c r="V358" s="90"/>
      <c r="W358" s="90"/>
      <c r="X358" s="90"/>
      <c r="Y358" s="90"/>
      <c r="Z358" s="90"/>
      <c r="AA358" s="90"/>
      <c r="AB358" s="90"/>
      <c r="AC358" s="90"/>
      <c r="AD358" s="90"/>
      <c r="AE358" s="90"/>
      <c r="AF358" s="90"/>
      <c r="AG358" s="90"/>
      <c r="AH358" s="90"/>
      <c r="AI358" s="90"/>
      <c r="AJ358" s="90"/>
      <c r="AK358" s="90"/>
      <c r="AL358" s="90"/>
      <c r="AM358" s="90"/>
      <c r="AN358" s="90"/>
      <c r="AO358" s="90"/>
      <c r="AP358" s="90"/>
      <c r="AQ358" s="90"/>
      <c r="AR358" s="90"/>
      <c r="AS358" s="90"/>
      <c r="AT358" s="90"/>
      <c r="AU358" s="90"/>
      <c r="AV358" s="90"/>
      <c r="AW358" s="90"/>
      <c r="AX358" s="90"/>
      <c r="AY358" s="90"/>
      <c r="AZ358" s="90"/>
      <c r="BA358" s="90"/>
      <c r="BB358" s="90"/>
      <c r="BC358" s="90"/>
      <c r="BD358" s="90"/>
      <c r="BE358" s="90"/>
      <c r="BF358" s="90"/>
      <c r="BG358" s="90"/>
      <c r="BH358" s="90"/>
      <c r="BI358" s="90"/>
      <c r="BJ358" s="90"/>
      <c r="BK358" s="90"/>
      <c r="BL358" s="90"/>
    </row>
    <row r="359" ht="14.25" customHeight="1">
      <c r="A359" s="90"/>
      <c r="B359" s="90"/>
      <c r="C359" s="440" t="str">
        <f t="shared" si="5"/>
        <v/>
      </c>
      <c r="D359" s="90"/>
      <c r="E359" s="158" t="str">
        <f t="array" ref="E359">IF($A359="","",(SUMIFS(Extrato!$C:$C,Extrato!$A:$A,"&lt;="&amp;XLOOKUP(E$278,dds!$F$1:$Q$1,dds!$R$4:$AC$4),Extrato!$B:$B,'Cadastro e Histórico'!$A359)-SUMIFS(Extrato!$H:$H,Extrato!$F:$F,"&lt;="&amp;XLOOKUP(E$278,dds!$F$1:$Q$1,dds!$R$4:$AC$4),Extrato!$G:$G,'Cadastro e Histórico'!$A359))*E137)</f>
        <v/>
      </c>
      <c r="F359" s="158" t="str">
        <f t="array" ref="F359">IF($A359="","",(SUMIFS(Extrato!$C:$C,Extrato!$A:$A,"&lt;="&amp;XLOOKUP(F$278,dds!$F$1:$Q$1,dds!$R$4:$AC$4),Extrato!$B:$B,'Cadastro e Histórico'!$A359)-SUMIFS(Extrato!$H:$H,Extrato!$F:$F,"&lt;="&amp;XLOOKUP(F$278,dds!$F$1:$Q$1,dds!$R$4:$AC$4),Extrato!$G:$G,'Cadastro e Histórico'!$A359))*F137)</f>
        <v/>
      </c>
      <c r="G359" s="158" t="str">
        <f t="array" ref="G359">IF($A359="","",(SUMIFS(Extrato!$C:$C,Extrato!$A:$A,"&lt;="&amp;XLOOKUP(G$278,dds!$F$1:$Q$1,dds!$R$4:$AC$4),Extrato!$B:$B,'Cadastro e Histórico'!$A359)-SUMIFS(Extrato!$H:$H,Extrato!$F:$F,"&lt;="&amp;XLOOKUP(G$278,dds!$F$1:$Q$1,dds!$R$4:$AC$4),Extrato!$G:$G,'Cadastro e Histórico'!$A359))*G137)</f>
        <v/>
      </c>
      <c r="H359" s="158" t="str">
        <f t="array" ref="H359">IF($A359="","",(SUMIFS(Extrato!$C:$C,Extrato!$A:$A,"&lt;="&amp;XLOOKUP(H$278,dds!$F$1:$Q$1,dds!$R$4:$AC$4),Extrato!$B:$B,'Cadastro e Histórico'!$A359)-SUMIFS(Extrato!$H:$H,Extrato!$F:$F,"&lt;="&amp;XLOOKUP(H$278,dds!$F$1:$Q$1,dds!$R$4:$AC$4),Extrato!$G:$G,'Cadastro e Histórico'!$A359))*H137)</f>
        <v/>
      </c>
      <c r="I359" s="158" t="str">
        <f t="array" ref="I359">IF($A359="","",(SUMIFS(Extrato!$C:$C,Extrato!$A:$A,"&lt;="&amp;XLOOKUP(I$278,dds!$F$1:$Q$1,dds!$R$4:$AC$4),Extrato!$B:$B,'Cadastro e Histórico'!$A359)-SUMIFS(Extrato!$H:$H,Extrato!$F:$F,"&lt;="&amp;XLOOKUP(I$278,dds!$F$1:$Q$1,dds!$R$4:$AC$4),Extrato!$G:$G,'Cadastro e Histórico'!$A359))*I137)</f>
        <v/>
      </c>
      <c r="J359" s="158" t="str">
        <f t="array" ref="J359">IF($A359="","",(SUMIFS(Extrato!$C:$C,Extrato!$A:$A,"&lt;="&amp;XLOOKUP(J$278,dds!$F$1:$Q$1,dds!$R$4:$AC$4),Extrato!$B:$B,'Cadastro e Histórico'!$A359)-SUMIFS(Extrato!$H:$H,Extrato!$F:$F,"&lt;="&amp;XLOOKUP(J$278,dds!$F$1:$Q$1,dds!$R$4:$AC$4),Extrato!$G:$G,'Cadastro e Histórico'!$A359))*J137)</f>
        <v/>
      </c>
      <c r="K359" s="158" t="str">
        <f t="array" ref="K359">IF($A359="","",(SUMIFS(Extrato!$C:$C,Extrato!$A:$A,"&lt;="&amp;XLOOKUP(K$278,dds!$F$1:$Q$1,dds!$R$4:$AC$4),Extrato!$B:$B,'Cadastro e Histórico'!$A359)-SUMIFS(Extrato!$H:$H,Extrato!$F:$F,"&lt;="&amp;XLOOKUP(K$278,dds!$F$1:$Q$1,dds!$R$4:$AC$4),Extrato!$G:$G,'Cadastro e Histórico'!$A359))*K137)</f>
        <v/>
      </c>
      <c r="L359" s="158" t="str">
        <f t="array" ref="L359">IF($A359="","",(SUMIFS(Extrato!$C:$C,Extrato!$A:$A,"&lt;="&amp;XLOOKUP(L$278,dds!$F$1:$Q$1,dds!$R$4:$AC$4),Extrato!$B:$B,'Cadastro e Histórico'!$A359)-SUMIFS(Extrato!$H:$H,Extrato!$F:$F,"&lt;="&amp;XLOOKUP(L$278,dds!$F$1:$Q$1,dds!$R$4:$AC$4),Extrato!$G:$G,'Cadastro e Histórico'!$A359))*L137)</f>
        <v/>
      </c>
      <c r="M359" s="158" t="str">
        <f t="array" ref="M359">IF($A359="","",(SUMIFS(Extrato!$C:$C,Extrato!$A:$A,"&lt;="&amp;XLOOKUP(M$278,dds!$F$1:$Q$1,dds!$R$4:$AC$4),Extrato!$B:$B,'Cadastro e Histórico'!$A359)-SUMIFS(Extrato!$H:$H,Extrato!$F:$F,"&lt;="&amp;XLOOKUP(M$278,dds!$F$1:$Q$1,dds!$R$4:$AC$4),Extrato!$G:$G,'Cadastro e Histórico'!$A359))*M137)</f>
        <v/>
      </c>
      <c r="N359" s="158" t="str">
        <f t="array" ref="N359">IF($A359="","",(SUMIFS(Extrato!$C:$C,Extrato!$A:$A,"&lt;="&amp;XLOOKUP(N$278,dds!$F$1:$Q$1,dds!$R$4:$AC$4),Extrato!$B:$B,'Cadastro e Histórico'!$A359)-SUMIFS(Extrato!$H:$H,Extrato!$F:$F,"&lt;="&amp;XLOOKUP(N$278,dds!$F$1:$Q$1,dds!$R$4:$AC$4),Extrato!$G:$G,'Cadastro e Histórico'!$A359))*N137)</f>
        <v/>
      </c>
      <c r="O359" s="158" t="str">
        <f t="array" ref="O359">IF($A359="","",(SUMIFS(Extrato!$C:$C,Extrato!$A:$A,"&lt;="&amp;XLOOKUP(O$278,dds!$F$1:$Q$1,dds!$R$4:$AC$4),Extrato!$B:$B,'Cadastro e Histórico'!$A359)-SUMIFS(Extrato!$H:$H,Extrato!$F:$F,"&lt;="&amp;XLOOKUP(O$278,dds!$F$1:$Q$1,dds!$R$4:$AC$4),Extrato!$G:$G,'Cadastro e Histórico'!$A359))*O137)</f>
        <v/>
      </c>
      <c r="P359" s="158" t="str">
        <f>IF($A359="","",(SUMIFS(Extrato!$C:$C,Extrato!$B:$B,'Cadastro e Histórico'!$A359)-SUMIFS(Extrato!$H:$H,Extrato!$G:$G,'Cadastro e Histórico'!$A359))*P137)</f>
        <v/>
      </c>
      <c r="Q359" s="90"/>
      <c r="R359" s="90"/>
      <c r="S359" s="90"/>
      <c r="T359" s="90"/>
      <c r="U359" s="90"/>
      <c r="V359" s="90"/>
      <c r="W359" s="90"/>
      <c r="X359" s="90"/>
      <c r="Y359" s="90"/>
      <c r="Z359" s="90"/>
      <c r="AA359" s="90"/>
      <c r="AB359" s="90"/>
      <c r="AC359" s="90"/>
      <c r="AD359" s="90"/>
      <c r="AE359" s="90"/>
      <c r="AF359" s="90"/>
      <c r="AG359" s="90"/>
      <c r="AH359" s="90"/>
      <c r="AI359" s="90"/>
      <c r="AJ359" s="90"/>
      <c r="AK359" s="90"/>
      <c r="AL359" s="90"/>
      <c r="AM359" s="90"/>
      <c r="AN359" s="90"/>
      <c r="AO359" s="90"/>
      <c r="AP359" s="90"/>
      <c r="AQ359" s="90"/>
      <c r="AR359" s="90"/>
      <c r="AS359" s="90"/>
      <c r="AT359" s="90"/>
      <c r="AU359" s="90"/>
      <c r="AV359" s="90"/>
      <c r="AW359" s="90"/>
      <c r="AX359" s="90"/>
      <c r="AY359" s="90"/>
      <c r="AZ359" s="90"/>
      <c r="BA359" s="90"/>
      <c r="BB359" s="90"/>
      <c r="BC359" s="90"/>
      <c r="BD359" s="90"/>
      <c r="BE359" s="90"/>
      <c r="BF359" s="90"/>
      <c r="BG359" s="90"/>
      <c r="BH359" s="90"/>
      <c r="BI359" s="90"/>
      <c r="BJ359" s="90"/>
      <c r="BK359" s="90"/>
      <c r="BL359" s="90"/>
    </row>
    <row r="360" ht="14.25" customHeight="1">
      <c r="A360" s="90"/>
      <c r="B360" s="90"/>
      <c r="C360" s="440" t="str">
        <f t="shared" si="5"/>
        <v/>
      </c>
      <c r="D360" s="90"/>
      <c r="E360" s="158" t="str">
        <f t="array" ref="E360">IF($A360="","",(SUMIFS(Extrato!$C:$C,Extrato!$A:$A,"&lt;="&amp;XLOOKUP(E$278,dds!$F$1:$Q$1,dds!$R$4:$AC$4),Extrato!$B:$B,'Cadastro e Histórico'!$A360)-SUMIFS(Extrato!$H:$H,Extrato!$F:$F,"&lt;="&amp;XLOOKUP(E$278,dds!$F$1:$Q$1,dds!$R$4:$AC$4),Extrato!$G:$G,'Cadastro e Histórico'!$A360))*E138)</f>
        <v/>
      </c>
      <c r="F360" s="158" t="str">
        <f t="array" ref="F360">IF($A360="","",(SUMIFS(Extrato!$C:$C,Extrato!$A:$A,"&lt;="&amp;XLOOKUP(F$278,dds!$F$1:$Q$1,dds!$R$4:$AC$4),Extrato!$B:$B,'Cadastro e Histórico'!$A360)-SUMIFS(Extrato!$H:$H,Extrato!$F:$F,"&lt;="&amp;XLOOKUP(F$278,dds!$F$1:$Q$1,dds!$R$4:$AC$4),Extrato!$G:$G,'Cadastro e Histórico'!$A360))*F138)</f>
        <v/>
      </c>
      <c r="G360" s="158" t="str">
        <f t="array" ref="G360">IF($A360="","",(SUMIFS(Extrato!$C:$C,Extrato!$A:$A,"&lt;="&amp;XLOOKUP(G$278,dds!$F$1:$Q$1,dds!$R$4:$AC$4),Extrato!$B:$B,'Cadastro e Histórico'!$A360)-SUMIFS(Extrato!$H:$H,Extrato!$F:$F,"&lt;="&amp;XLOOKUP(G$278,dds!$F$1:$Q$1,dds!$R$4:$AC$4),Extrato!$G:$G,'Cadastro e Histórico'!$A360))*G138)</f>
        <v/>
      </c>
      <c r="H360" s="158" t="str">
        <f t="array" ref="H360">IF($A360="","",(SUMIFS(Extrato!$C:$C,Extrato!$A:$A,"&lt;="&amp;XLOOKUP(H$278,dds!$F$1:$Q$1,dds!$R$4:$AC$4),Extrato!$B:$B,'Cadastro e Histórico'!$A360)-SUMIFS(Extrato!$H:$H,Extrato!$F:$F,"&lt;="&amp;XLOOKUP(H$278,dds!$F$1:$Q$1,dds!$R$4:$AC$4),Extrato!$G:$G,'Cadastro e Histórico'!$A360))*H138)</f>
        <v/>
      </c>
      <c r="I360" s="158" t="str">
        <f t="array" ref="I360">IF($A360="","",(SUMIFS(Extrato!$C:$C,Extrato!$A:$A,"&lt;="&amp;XLOOKUP(I$278,dds!$F$1:$Q$1,dds!$R$4:$AC$4),Extrato!$B:$B,'Cadastro e Histórico'!$A360)-SUMIFS(Extrato!$H:$H,Extrato!$F:$F,"&lt;="&amp;XLOOKUP(I$278,dds!$F$1:$Q$1,dds!$R$4:$AC$4),Extrato!$G:$G,'Cadastro e Histórico'!$A360))*I138)</f>
        <v/>
      </c>
      <c r="J360" s="158" t="str">
        <f t="array" ref="J360">IF($A360="","",(SUMIFS(Extrato!$C:$C,Extrato!$A:$A,"&lt;="&amp;XLOOKUP(J$278,dds!$F$1:$Q$1,dds!$R$4:$AC$4),Extrato!$B:$B,'Cadastro e Histórico'!$A360)-SUMIFS(Extrato!$H:$H,Extrato!$F:$F,"&lt;="&amp;XLOOKUP(J$278,dds!$F$1:$Q$1,dds!$R$4:$AC$4),Extrato!$G:$G,'Cadastro e Histórico'!$A360))*J138)</f>
        <v/>
      </c>
      <c r="K360" s="158" t="str">
        <f t="array" ref="K360">IF($A360="","",(SUMIFS(Extrato!$C:$C,Extrato!$A:$A,"&lt;="&amp;XLOOKUP(K$278,dds!$F$1:$Q$1,dds!$R$4:$AC$4),Extrato!$B:$B,'Cadastro e Histórico'!$A360)-SUMIFS(Extrato!$H:$H,Extrato!$F:$F,"&lt;="&amp;XLOOKUP(K$278,dds!$F$1:$Q$1,dds!$R$4:$AC$4),Extrato!$G:$G,'Cadastro e Histórico'!$A360))*K138)</f>
        <v/>
      </c>
      <c r="L360" s="158" t="str">
        <f t="array" ref="L360">IF($A360="","",(SUMIFS(Extrato!$C:$C,Extrato!$A:$A,"&lt;="&amp;XLOOKUP(L$278,dds!$F$1:$Q$1,dds!$R$4:$AC$4),Extrato!$B:$B,'Cadastro e Histórico'!$A360)-SUMIFS(Extrato!$H:$H,Extrato!$F:$F,"&lt;="&amp;XLOOKUP(L$278,dds!$F$1:$Q$1,dds!$R$4:$AC$4),Extrato!$G:$G,'Cadastro e Histórico'!$A360))*L138)</f>
        <v/>
      </c>
      <c r="M360" s="158" t="str">
        <f t="array" ref="M360">IF($A360="","",(SUMIFS(Extrato!$C:$C,Extrato!$A:$A,"&lt;="&amp;XLOOKUP(M$278,dds!$F$1:$Q$1,dds!$R$4:$AC$4),Extrato!$B:$B,'Cadastro e Histórico'!$A360)-SUMIFS(Extrato!$H:$H,Extrato!$F:$F,"&lt;="&amp;XLOOKUP(M$278,dds!$F$1:$Q$1,dds!$R$4:$AC$4),Extrato!$G:$G,'Cadastro e Histórico'!$A360))*M138)</f>
        <v/>
      </c>
      <c r="N360" s="158" t="str">
        <f t="array" ref="N360">IF($A360="","",(SUMIFS(Extrato!$C:$C,Extrato!$A:$A,"&lt;="&amp;XLOOKUP(N$278,dds!$F$1:$Q$1,dds!$R$4:$AC$4),Extrato!$B:$B,'Cadastro e Histórico'!$A360)-SUMIFS(Extrato!$H:$H,Extrato!$F:$F,"&lt;="&amp;XLOOKUP(N$278,dds!$F$1:$Q$1,dds!$R$4:$AC$4),Extrato!$G:$G,'Cadastro e Histórico'!$A360))*N138)</f>
        <v/>
      </c>
      <c r="O360" s="158" t="str">
        <f t="array" ref="O360">IF($A360="","",(SUMIFS(Extrato!$C:$C,Extrato!$A:$A,"&lt;="&amp;XLOOKUP(O$278,dds!$F$1:$Q$1,dds!$R$4:$AC$4),Extrato!$B:$B,'Cadastro e Histórico'!$A360)-SUMIFS(Extrato!$H:$H,Extrato!$F:$F,"&lt;="&amp;XLOOKUP(O$278,dds!$F$1:$Q$1,dds!$R$4:$AC$4),Extrato!$G:$G,'Cadastro e Histórico'!$A360))*O138)</f>
        <v/>
      </c>
      <c r="P360" s="158" t="str">
        <f>IF($A360="","",(SUMIFS(Extrato!$C:$C,Extrato!$B:$B,'Cadastro e Histórico'!$A360)-SUMIFS(Extrato!$H:$H,Extrato!$G:$G,'Cadastro e Histórico'!$A360))*P138)</f>
        <v/>
      </c>
      <c r="Q360" s="90"/>
      <c r="R360" s="90"/>
      <c r="S360" s="90"/>
      <c r="T360" s="90"/>
      <c r="U360" s="90"/>
      <c r="V360" s="90"/>
      <c r="W360" s="90"/>
      <c r="X360" s="90"/>
      <c r="Y360" s="90"/>
      <c r="Z360" s="90"/>
      <c r="AA360" s="90"/>
      <c r="AB360" s="90"/>
      <c r="AC360" s="90"/>
      <c r="AD360" s="90"/>
      <c r="AE360" s="90"/>
      <c r="AF360" s="90"/>
      <c r="AG360" s="90"/>
      <c r="AH360" s="90"/>
      <c r="AI360" s="90"/>
      <c r="AJ360" s="90"/>
      <c r="AK360" s="90"/>
      <c r="AL360" s="90"/>
      <c r="AM360" s="90"/>
      <c r="AN360" s="90"/>
      <c r="AO360" s="90"/>
      <c r="AP360" s="90"/>
      <c r="AQ360" s="90"/>
      <c r="AR360" s="90"/>
      <c r="AS360" s="90"/>
      <c r="AT360" s="90"/>
      <c r="AU360" s="90"/>
      <c r="AV360" s="90"/>
      <c r="AW360" s="90"/>
      <c r="AX360" s="90"/>
      <c r="AY360" s="90"/>
      <c r="AZ360" s="90"/>
      <c r="BA360" s="90"/>
      <c r="BB360" s="90"/>
      <c r="BC360" s="90"/>
      <c r="BD360" s="90"/>
      <c r="BE360" s="90"/>
      <c r="BF360" s="90"/>
      <c r="BG360" s="90"/>
      <c r="BH360" s="90"/>
      <c r="BI360" s="90"/>
      <c r="BJ360" s="90"/>
      <c r="BK360" s="90"/>
      <c r="BL360" s="90"/>
    </row>
    <row r="361" ht="14.25" customHeight="1">
      <c r="A361" s="90"/>
      <c r="B361" s="90"/>
      <c r="C361" s="440" t="str">
        <f t="shared" si="5"/>
        <v/>
      </c>
      <c r="D361" s="90"/>
      <c r="E361" s="158" t="str">
        <f t="array" ref="E361">IF($A361="","",(SUMIFS(Extrato!$C:$C,Extrato!$A:$A,"&lt;="&amp;XLOOKUP(E$278,dds!$F$1:$Q$1,dds!$R$4:$AC$4),Extrato!$B:$B,'Cadastro e Histórico'!$A361)-SUMIFS(Extrato!$H:$H,Extrato!$F:$F,"&lt;="&amp;XLOOKUP(E$278,dds!$F$1:$Q$1,dds!$R$4:$AC$4),Extrato!$G:$G,'Cadastro e Histórico'!$A361))*E139)</f>
        <v/>
      </c>
      <c r="F361" s="158" t="str">
        <f t="array" ref="F361">IF($A361="","",(SUMIFS(Extrato!$C:$C,Extrato!$A:$A,"&lt;="&amp;XLOOKUP(F$278,dds!$F$1:$Q$1,dds!$R$4:$AC$4),Extrato!$B:$B,'Cadastro e Histórico'!$A361)-SUMIFS(Extrato!$H:$H,Extrato!$F:$F,"&lt;="&amp;XLOOKUP(F$278,dds!$F$1:$Q$1,dds!$R$4:$AC$4),Extrato!$G:$G,'Cadastro e Histórico'!$A361))*F139)</f>
        <v/>
      </c>
      <c r="G361" s="158" t="str">
        <f t="array" ref="G361">IF($A361="","",(SUMIFS(Extrato!$C:$C,Extrato!$A:$A,"&lt;="&amp;XLOOKUP(G$278,dds!$F$1:$Q$1,dds!$R$4:$AC$4),Extrato!$B:$B,'Cadastro e Histórico'!$A361)-SUMIFS(Extrato!$H:$H,Extrato!$F:$F,"&lt;="&amp;XLOOKUP(G$278,dds!$F$1:$Q$1,dds!$R$4:$AC$4),Extrato!$G:$G,'Cadastro e Histórico'!$A361))*G139)</f>
        <v/>
      </c>
      <c r="H361" s="158" t="str">
        <f t="array" ref="H361">IF($A361="","",(SUMIFS(Extrato!$C:$C,Extrato!$A:$A,"&lt;="&amp;XLOOKUP(H$278,dds!$F$1:$Q$1,dds!$R$4:$AC$4),Extrato!$B:$B,'Cadastro e Histórico'!$A361)-SUMIFS(Extrato!$H:$H,Extrato!$F:$F,"&lt;="&amp;XLOOKUP(H$278,dds!$F$1:$Q$1,dds!$R$4:$AC$4),Extrato!$G:$G,'Cadastro e Histórico'!$A361))*H139)</f>
        <v/>
      </c>
      <c r="I361" s="158" t="str">
        <f t="array" ref="I361">IF($A361="","",(SUMIFS(Extrato!$C:$C,Extrato!$A:$A,"&lt;="&amp;XLOOKUP(I$278,dds!$F$1:$Q$1,dds!$R$4:$AC$4),Extrato!$B:$B,'Cadastro e Histórico'!$A361)-SUMIFS(Extrato!$H:$H,Extrato!$F:$F,"&lt;="&amp;XLOOKUP(I$278,dds!$F$1:$Q$1,dds!$R$4:$AC$4),Extrato!$G:$G,'Cadastro e Histórico'!$A361))*I139)</f>
        <v/>
      </c>
      <c r="J361" s="158" t="str">
        <f t="array" ref="J361">IF($A361="","",(SUMIFS(Extrato!$C:$C,Extrato!$A:$A,"&lt;="&amp;XLOOKUP(J$278,dds!$F$1:$Q$1,dds!$R$4:$AC$4),Extrato!$B:$B,'Cadastro e Histórico'!$A361)-SUMIFS(Extrato!$H:$H,Extrato!$F:$F,"&lt;="&amp;XLOOKUP(J$278,dds!$F$1:$Q$1,dds!$R$4:$AC$4),Extrato!$G:$G,'Cadastro e Histórico'!$A361))*J139)</f>
        <v/>
      </c>
      <c r="K361" s="158" t="str">
        <f t="array" ref="K361">IF($A361="","",(SUMIFS(Extrato!$C:$C,Extrato!$A:$A,"&lt;="&amp;XLOOKUP(K$278,dds!$F$1:$Q$1,dds!$R$4:$AC$4),Extrato!$B:$B,'Cadastro e Histórico'!$A361)-SUMIFS(Extrato!$H:$H,Extrato!$F:$F,"&lt;="&amp;XLOOKUP(K$278,dds!$F$1:$Q$1,dds!$R$4:$AC$4),Extrato!$G:$G,'Cadastro e Histórico'!$A361))*K139)</f>
        <v/>
      </c>
      <c r="L361" s="158" t="str">
        <f t="array" ref="L361">IF($A361="","",(SUMIFS(Extrato!$C:$C,Extrato!$A:$A,"&lt;="&amp;XLOOKUP(L$278,dds!$F$1:$Q$1,dds!$R$4:$AC$4),Extrato!$B:$B,'Cadastro e Histórico'!$A361)-SUMIFS(Extrato!$H:$H,Extrato!$F:$F,"&lt;="&amp;XLOOKUP(L$278,dds!$F$1:$Q$1,dds!$R$4:$AC$4),Extrato!$G:$G,'Cadastro e Histórico'!$A361))*L139)</f>
        <v/>
      </c>
      <c r="M361" s="158" t="str">
        <f t="array" ref="M361">IF($A361="","",(SUMIFS(Extrato!$C:$C,Extrato!$A:$A,"&lt;="&amp;XLOOKUP(M$278,dds!$F$1:$Q$1,dds!$R$4:$AC$4),Extrato!$B:$B,'Cadastro e Histórico'!$A361)-SUMIFS(Extrato!$H:$H,Extrato!$F:$F,"&lt;="&amp;XLOOKUP(M$278,dds!$F$1:$Q$1,dds!$R$4:$AC$4),Extrato!$G:$G,'Cadastro e Histórico'!$A361))*M139)</f>
        <v/>
      </c>
      <c r="N361" s="158" t="str">
        <f t="array" ref="N361">IF($A361="","",(SUMIFS(Extrato!$C:$C,Extrato!$A:$A,"&lt;="&amp;XLOOKUP(N$278,dds!$F$1:$Q$1,dds!$R$4:$AC$4),Extrato!$B:$B,'Cadastro e Histórico'!$A361)-SUMIFS(Extrato!$H:$H,Extrato!$F:$F,"&lt;="&amp;XLOOKUP(N$278,dds!$F$1:$Q$1,dds!$R$4:$AC$4),Extrato!$G:$G,'Cadastro e Histórico'!$A361))*N139)</f>
        <v/>
      </c>
      <c r="O361" s="158" t="str">
        <f t="array" ref="O361">IF($A361="","",(SUMIFS(Extrato!$C:$C,Extrato!$A:$A,"&lt;="&amp;XLOOKUP(O$278,dds!$F$1:$Q$1,dds!$R$4:$AC$4),Extrato!$B:$B,'Cadastro e Histórico'!$A361)-SUMIFS(Extrato!$H:$H,Extrato!$F:$F,"&lt;="&amp;XLOOKUP(O$278,dds!$F$1:$Q$1,dds!$R$4:$AC$4),Extrato!$G:$G,'Cadastro e Histórico'!$A361))*O139)</f>
        <v/>
      </c>
      <c r="P361" s="158" t="str">
        <f>IF($A361="","",(SUMIFS(Extrato!$C:$C,Extrato!$B:$B,'Cadastro e Histórico'!$A361)-SUMIFS(Extrato!$H:$H,Extrato!$G:$G,'Cadastro e Histórico'!$A361))*P139)</f>
        <v/>
      </c>
      <c r="Q361" s="90"/>
      <c r="R361" s="90"/>
      <c r="S361" s="90"/>
      <c r="T361" s="90"/>
      <c r="U361" s="90"/>
      <c r="V361" s="90"/>
      <c r="W361" s="90"/>
      <c r="X361" s="90"/>
      <c r="Y361" s="90"/>
      <c r="Z361" s="90"/>
      <c r="AA361" s="90"/>
      <c r="AB361" s="90"/>
      <c r="AC361" s="90"/>
      <c r="AD361" s="90"/>
      <c r="AE361" s="90"/>
      <c r="AF361" s="90"/>
      <c r="AG361" s="90"/>
      <c r="AH361" s="90"/>
      <c r="AI361" s="90"/>
      <c r="AJ361" s="90"/>
      <c r="AK361" s="90"/>
      <c r="AL361" s="90"/>
      <c r="AM361" s="90"/>
      <c r="AN361" s="90"/>
      <c r="AO361" s="90"/>
      <c r="AP361" s="90"/>
      <c r="AQ361" s="90"/>
      <c r="AR361" s="90"/>
      <c r="AS361" s="90"/>
      <c r="AT361" s="90"/>
      <c r="AU361" s="90"/>
      <c r="AV361" s="90"/>
      <c r="AW361" s="90"/>
      <c r="AX361" s="90"/>
      <c r="AY361" s="90"/>
      <c r="AZ361" s="90"/>
      <c r="BA361" s="90"/>
      <c r="BB361" s="90"/>
      <c r="BC361" s="90"/>
      <c r="BD361" s="90"/>
      <c r="BE361" s="90"/>
      <c r="BF361" s="90"/>
      <c r="BG361" s="90"/>
      <c r="BH361" s="90"/>
      <c r="BI361" s="90"/>
      <c r="BJ361" s="90"/>
      <c r="BK361" s="90"/>
      <c r="BL361" s="90"/>
    </row>
    <row r="362" ht="14.25" customHeight="1">
      <c r="A362" s="90"/>
      <c r="B362" s="90"/>
      <c r="C362" s="440" t="str">
        <f t="shared" si="5"/>
        <v/>
      </c>
      <c r="D362" s="90"/>
      <c r="E362" s="158" t="str">
        <f t="array" ref="E362">IF($A362="","",(SUMIFS(Extrato!$C:$C,Extrato!$A:$A,"&lt;="&amp;XLOOKUP(E$278,dds!$F$1:$Q$1,dds!$R$4:$AC$4),Extrato!$B:$B,'Cadastro e Histórico'!$A362)-SUMIFS(Extrato!$H:$H,Extrato!$F:$F,"&lt;="&amp;XLOOKUP(E$278,dds!$F$1:$Q$1,dds!$R$4:$AC$4),Extrato!$G:$G,'Cadastro e Histórico'!$A362))*E140)</f>
        <v/>
      </c>
      <c r="F362" s="158" t="str">
        <f t="array" ref="F362">IF($A362="","",(SUMIFS(Extrato!$C:$C,Extrato!$A:$A,"&lt;="&amp;XLOOKUP(F$278,dds!$F$1:$Q$1,dds!$R$4:$AC$4),Extrato!$B:$B,'Cadastro e Histórico'!$A362)-SUMIFS(Extrato!$H:$H,Extrato!$F:$F,"&lt;="&amp;XLOOKUP(F$278,dds!$F$1:$Q$1,dds!$R$4:$AC$4),Extrato!$G:$G,'Cadastro e Histórico'!$A362))*F140)</f>
        <v/>
      </c>
      <c r="G362" s="158" t="str">
        <f t="array" ref="G362">IF($A362="","",(SUMIFS(Extrato!$C:$C,Extrato!$A:$A,"&lt;="&amp;XLOOKUP(G$278,dds!$F$1:$Q$1,dds!$R$4:$AC$4),Extrato!$B:$B,'Cadastro e Histórico'!$A362)-SUMIFS(Extrato!$H:$H,Extrato!$F:$F,"&lt;="&amp;XLOOKUP(G$278,dds!$F$1:$Q$1,dds!$R$4:$AC$4),Extrato!$G:$G,'Cadastro e Histórico'!$A362))*G140)</f>
        <v/>
      </c>
      <c r="H362" s="158" t="str">
        <f t="array" ref="H362">IF($A362="","",(SUMIFS(Extrato!$C:$C,Extrato!$A:$A,"&lt;="&amp;XLOOKUP(H$278,dds!$F$1:$Q$1,dds!$R$4:$AC$4),Extrato!$B:$B,'Cadastro e Histórico'!$A362)-SUMIFS(Extrato!$H:$H,Extrato!$F:$F,"&lt;="&amp;XLOOKUP(H$278,dds!$F$1:$Q$1,dds!$R$4:$AC$4),Extrato!$G:$G,'Cadastro e Histórico'!$A362))*H140)</f>
        <v/>
      </c>
      <c r="I362" s="158" t="str">
        <f t="array" ref="I362">IF($A362="","",(SUMIFS(Extrato!$C:$C,Extrato!$A:$A,"&lt;="&amp;XLOOKUP(I$278,dds!$F$1:$Q$1,dds!$R$4:$AC$4),Extrato!$B:$B,'Cadastro e Histórico'!$A362)-SUMIFS(Extrato!$H:$H,Extrato!$F:$F,"&lt;="&amp;XLOOKUP(I$278,dds!$F$1:$Q$1,dds!$R$4:$AC$4),Extrato!$G:$G,'Cadastro e Histórico'!$A362))*I140)</f>
        <v/>
      </c>
      <c r="J362" s="158" t="str">
        <f t="array" ref="J362">IF($A362="","",(SUMIFS(Extrato!$C:$C,Extrato!$A:$A,"&lt;="&amp;XLOOKUP(J$278,dds!$F$1:$Q$1,dds!$R$4:$AC$4),Extrato!$B:$B,'Cadastro e Histórico'!$A362)-SUMIFS(Extrato!$H:$H,Extrato!$F:$F,"&lt;="&amp;XLOOKUP(J$278,dds!$F$1:$Q$1,dds!$R$4:$AC$4),Extrato!$G:$G,'Cadastro e Histórico'!$A362))*J140)</f>
        <v/>
      </c>
      <c r="K362" s="158" t="str">
        <f t="array" ref="K362">IF($A362="","",(SUMIFS(Extrato!$C:$C,Extrato!$A:$A,"&lt;="&amp;XLOOKUP(K$278,dds!$F$1:$Q$1,dds!$R$4:$AC$4),Extrato!$B:$B,'Cadastro e Histórico'!$A362)-SUMIFS(Extrato!$H:$H,Extrato!$F:$F,"&lt;="&amp;XLOOKUP(K$278,dds!$F$1:$Q$1,dds!$R$4:$AC$4),Extrato!$G:$G,'Cadastro e Histórico'!$A362))*K140)</f>
        <v/>
      </c>
      <c r="L362" s="158" t="str">
        <f t="array" ref="L362">IF($A362="","",(SUMIFS(Extrato!$C:$C,Extrato!$A:$A,"&lt;="&amp;XLOOKUP(L$278,dds!$F$1:$Q$1,dds!$R$4:$AC$4),Extrato!$B:$B,'Cadastro e Histórico'!$A362)-SUMIFS(Extrato!$H:$H,Extrato!$F:$F,"&lt;="&amp;XLOOKUP(L$278,dds!$F$1:$Q$1,dds!$R$4:$AC$4),Extrato!$G:$G,'Cadastro e Histórico'!$A362))*L140)</f>
        <v/>
      </c>
      <c r="M362" s="158" t="str">
        <f t="array" ref="M362">IF($A362="","",(SUMIFS(Extrato!$C:$C,Extrato!$A:$A,"&lt;="&amp;XLOOKUP(M$278,dds!$F$1:$Q$1,dds!$R$4:$AC$4),Extrato!$B:$B,'Cadastro e Histórico'!$A362)-SUMIFS(Extrato!$H:$H,Extrato!$F:$F,"&lt;="&amp;XLOOKUP(M$278,dds!$F$1:$Q$1,dds!$R$4:$AC$4),Extrato!$G:$G,'Cadastro e Histórico'!$A362))*M140)</f>
        <v/>
      </c>
      <c r="N362" s="158" t="str">
        <f t="array" ref="N362">IF($A362="","",(SUMIFS(Extrato!$C:$C,Extrato!$A:$A,"&lt;="&amp;XLOOKUP(N$278,dds!$F$1:$Q$1,dds!$R$4:$AC$4),Extrato!$B:$B,'Cadastro e Histórico'!$A362)-SUMIFS(Extrato!$H:$H,Extrato!$F:$F,"&lt;="&amp;XLOOKUP(N$278,dds!$F$1:$Q$1,dds!$R$4:$AC$4),Extrato!$G:$G,'Cadastro e Histórico'!$A362))*N140)</f>
        <v/>
      </c>
      <c r="O362" s="158" t="str">
        <f t="array" ref="O362">IF($A362="","",(SUMIFS(Extrato!$C:$C,Extrato!$A:$A,"&lt;="&amp;XLOOKUP(O$278,dds!$F$1:$Q$1,dds!$R$4:$AC$4),Extrato!$B:$B,'Cadastro e Histórico'!$A362)-SUMIFS(Extrato!$H:$H,Extrato!$F:$F,"&lt;="&amp;XLOOKUP(O$278,dds!$F$1:$Q$1,dds!$R$4:$AC$4),Extrato!$G:$G,'Cadastro e Histórico'!$A362))*O140)</f>
        <v/>
      </c>
      <c r="P362" s="158" t="str">
        <f>IF($A362="","",(SUMIFS(Extrato!$C:$C,Extrato!$B:$B,'Cadastro e Histórico'!$A362)-SUMIFS(Extrato!$H:$H,Extrato!$G:$G,'Cadastro e Histórico'!$A362))*P140)</f>
        <v/>
      </c>
      <c r="Q362" s="90"/>
      <c r="R362" s="90"/>
      <c r="S362" s="90"/>
      <c r="T362" s="90"/>
      <c r="U362" s="90"/>
      <c r="V362" s="90"/>
      <c r="W362" s="90"/>
      <c r="X362" s="90"/>
      <c r="Y362" s="90"/>
      <c r="Z362" s="90"/>
      <c r="AA362" s="90"/>
      <c r="AB362" s="90"/>
      <c r="AC362" s="90"/>
      <c r="AD362" s="90"/>
      <c r="AE362" s="90"/>
      <c r="AF362" s="90"/>
      <c r="AG362" s="90"/>
      <c r="AH362" s="90"/>
      <c r="AI362" s="90"/>
      <c r="AJ362" s="90"/>
      <c r="AK362" s="90"/>
      <c r="AL362" s="90"/>
      <c r="AM362" s="90"/>
      <c r="AN362" s="90"/>
      <c r="AO362" s="90"/>
      <c r="AP362" s="90"/>
      <c r="AQ362" s="90"/>
      <c r="AR362" s="90"/>
      <c r="AS362" s="90"/>
      <c r="AT362" s="90"/>
      <c r="AU362" s="90"/>
      <c r="AV362" s="90"/>
      <c r="AW362" s="90"/>
      <c r="AX362" s="90"/>
      <c r="AY362" s="90"/>
      <c r="AZ362" s="90"/>
      <c r="BA362" s="90"/>
      <c r="BB362" s="90"/>
      <c r="BC362" s="90"/>
      <c r="BD362" s="90"/>
      <c r="BE362" s="90"/>
      <c r="BF362" s="90"/>
      <c r="BG362" s="90"/>
      <c r="BH362" s="90"/>
      <c r="BI362" s="90"/>
      <c r="BJ362" s="90"/>
      <c r="BK362" s="90"/>
      <c r="BL362" s="90"/>
    </row>
    <row r="363" ht="14.25" customHeight="1">
      <c r="A363" s="90"/>
      <c r="B363" s="90"/>
      <c r="C363" s="440" t="str">
        <f t="shared" si="5"/>
        <v/>
      </c>
      <c r="D363" s="90"/>
      <c r="E363" s="158" t="str">
        <f t="array" ref="E363">IF($A363="","",(SUMIFS(Extrato!$C:$C,Extrato!$A:$A,"&lt;="&amp;XLOOKUP(E$278,dds!$F$1:$Q$1,dds!$R$4:$AC$4),Extrato!$B:$B,'Cadastro e Histórico'!$A363)-SUMIFS(Extrato!$H:$H,Extrato!$F:$F,"&lt;="&amp;XLOOKUP(E$278,dds!$F$1:$Q$1,dds!$R$4:$AC$4),Extrato!$G:$G,'Cadastro e Histórico'!$A363))*E141)</f>
        <v/>
      </c>
      <c r="F363" s="158" t="str">
        <f t="array" ref="F363">IF($A363="","",(SUMIFS(Extrato!$C:$C,Extrato!$A:$A,"&lt;="&amp;XLOOKUP(F$278,dds!$F$1:$Q$1,dds!$R$4:$AC$4),Extrato!$B:$B,'Cadastro e Histórico'!$A363)-SUMIFS(Extrato!$H:$H,Extrato!$F:$F,"&lt;="&amp;XLOOKUP(F$278,dds!$F$1:$Q$1,dds!$R$4:$AC$4),Extrato!$G:$G,'Cadastro e Histórico'!$A363))*F141)</f>
        <v/>
      </c>
      <c r="G363" s="158" t="str">
        <f t="array" ref="G363">IF($A363="","",(SUMIFS(Extrato!$C:$C,Extrato!$A:$A,"&lt;="&amp;XLOOKUP(G$278,dds!$F$1:$Q$1,dds!$R$4:$AC$4),Extrato!$B:$B,'Cadastro e Histórico'!$A363)-SUMIFS(Extrato!$H:$H,Extrato!$F:$F,"&lt;="&amp;XLOOKUP(G$278,dds!$F$1:$Q$1,dds!$R$4:$AC$4),Extrato!$G:$G,'Cadastro e Histórico'!$A363))*G141)</f>
        <v/>
      </c>
      <c r="H363" s="158" t="str">
        <f t="array" ref="H363">IF($A363="","",(SUMIFS(Extrato!$C:$C,Extrato!$A:$A,"&lt;="&amp;XLOOKUP(H$278,dds!$F$1:$Q$1,dds!$R$4:$AC$4),Extrato!$B:$B,'Cadastro e Histórico'!$A363)-SUMIFS(Extrato!$H:$H,Extrato!$F:$F,"&lt;="&amp;XLOOKUP(H$278,dds!$F$1:$Q$1,dds!$R$4:$AC$4),Extrato!$G:$G,'Cadastro e Histórico'!$A363))*H141)</f>
        <v/>
      </c>
      <c r="I363" s="158" t="str">
        <f t="array" ref="I363">IF($A363="","",(SUMIFS(Extrato!$C:$C,Extrato!$A:$A,"&lt;="&amp;XLOOKUP(I$278,dds!$F$1:$Q$1,dds!$R$4:$AC$4),Extrato!$B:$B,'Cadastro e Histórico'!$A363)-SUMIFS(Extrato!$H:$H,Extrato!$F:$F,"&lt;="&amp;XLOOKUP(I$278,dds!$F$1:$Q$1,dds!$R$4:$AC$4),Extrato!$G:$G,'Cadastro e Histórico'!$A363))*I141)</f>
        <v/>
      </c>
      <c r="J363" s="158" t="str">
        <f t="array" ref="J363">IF($A363="","",(SUMIFS(Extrato!$C:$C,Extrato!$A:$A,"&lt;="&amp;XLOOKUP(J$278,dds!$F$1:$Q$1,dds!$R$4:$AC$4),Extrato!$B:$B,'Cadastro e Histórico'!$A363)-SUMIFS(Extrato!$H:$H,Extrato!$F:$F,"&lt;="&amp;XLOOKUP(J$278,dds!$F$1:$Q$1,dds!$R$4:$AC$4),Extrato!$G:$G,'Cadastro e Histórico'!$A363))*J141)</f>
        <v/>
      </c>
      <c r="K363" s="158" t="str">
        <f t="array" ref="K363">IF($A363="","",(SUMIFS(Extrato!$C:$C,Extrato!$A:$A,"&lt;="&amp;XLOOKUP(K$278,dds!$F$1:$Q$1,dds!$R$4:$AC$4),Extrato!$B:$B,'Cadastro e Histórico'!$A363)-SUMIFS(Extrato!$H:$H,Extrato!$F:$F,"&lt;="&amp;XLOOKUP(K$278,dds!$F$1:$Q$1,dds!$R$4:$AC$4),Extrato!$G:$G,'Cadastro e Histórico'!$A363))*K141)</f>
        <v/>
      </c>
      <c r="L363" s="158" t="str">
        <f t="array" ref="L363">IF($A363="","",(SUMIFS(Extrato!$C:$C,Extrato!$A:$A,"&lt;="&amp;XLOOKUP(L$278,dds!$F$1:$Q$1,dds!$R$4:$AC$4),Extrato!$B:$B,'Cadastro e Histórico'!$A363)-SUMIFS(Extrato!$H:$H,Extrato!$F:$F,"&lt;="&amp;XLOOKUP(L$278,dds!$F$1:$Q$1,dds!$R$4:$AC$4),Extrato!$G:$G,'Cadastro e Histórico'!$A363))*L141)</f>
        <v/>
      </c>
      <c r="M363" s="158" t="str">
        <f t="array" ref="M363">IF($A363="","",(SUMIFS(Extrato!$C:$C,Extrato!$A:$A,"&lt;="&amp;XLOOKUP(M$278,dds!$F$1:$Q$1,dds!$R$4:$AC$4),Extrato!$B:$B,'Cadastro e Histórico'!$A363)-SUMIFS(Extrato!$H:$H,Extrato!$F:$F,"&lt;="&amp;XLOOKUP(M$278,dds!$F$1:$Q$1,dds!$R$4:$AC$4),Extrato!$G:$G,'Cadastro e Histórico'!$A363))*M141)</f>
        <v/>
      </c>
      <c r="N363" s="158" t="str">
        <f t="array" ref="N363">IF($A363="","",(SUMIFS(Extrato!$C:$C,Extrato!$A:$A,"&lt;="&amp;XLOOKUP(N$278,dds!$F$1:$Q$1,dds!$R$4:$AC$4),Extrato!$B:$B,'Cadastro e Histórico'!$A363)-SUMIFS(Extrato!$H:$H,Extrato!$F:$F,"&lt;="&amp;XLOOKUP(N$278,dds!$F$1:$Q$1,dds!$R$4:$AC$4),Extrato!$G:$G,'Cadastro e Histórico'!$A363))*N141)</f>
        <v/>
      </c>
      <c r="O363" s="158" t="str">
        <f t="array" ref="O363">IF($A363="","",(SUMIFS(Extrato!$C:$C,Extrato!$A:$A,"&lt;="&amp;XLOOKUP(O$278,dds!$F$1:$Q$1,dds!$R$4:$AC$4),Extrato!$B:$B,'Cadastro e Histórico'!$A363)-SUMIFS(Extrato!$H:$H,Extrato!$F:$F,"&lt;="&amp;XLOOKUP(O$278,dds!$F$1:$Q$1,dds!$R$4:$AC$4),Extrato!$G:$G,'Cadastro e Histórico'!$A363))*O141)</f>
        <v/>
      </c>
      <c r="P363" s="158" t="str">
        <f>IF($A363="","",(SUMIFS(Extrato!$C:$C,Extrato!$B:$B,'Cadastro e Histórico'!$A363)-SUMIFS(Extrato!$H:$H,Extrato!$G:$G,'Cadastro e Histórico'!$A363))*P141)</f>
        <v/>
      </c>
      <c r="Q363" s="90"/>
      <c r="R363" s="90"/>
      <c r="S363" s="90"/>
      <c r="T363" s="90"/>
      <c r="U363" s="90"/>
      <c r="V363" s="90"/>
      <c r="W363" s="90"/>
      <c r="X363" s="90"/>
      <c r="Y363" s="90"/>
      <c r="Z363" s="90"/>
      <c r="AA363" s="90"/>
      <c r="AB363" s="90"/>
      <c r="AC363" s="90"/>
      <c r="AD363" s="90"/>
      <c r="AE363" s="90"/>
      <c r="AF363" s="90"/>
      <c r="AG363" s="90"/>
      <c r="AH363" s="90"/>
      <c r="AI363" s="90"/>
      <c r="AJ363" s="90"/>
      <c r="AK363" s="90"/>
      <c r="AL363" s="90"/>
      <c r="AM363" s="90"/>
      <c r="AN363" s="90"/>
      <c r="AO363" s="90"/>
      <c r="AP363" s="90"/>
      <c r="AQ363" s="90"/>
      <c r="AR363" s="90"/>
      <c r="AS363" s="90"/>
      <c r="AT363" s="90"/>
      <c r="AU363" s="90"/>
      <c r="AV363" s="90"/>
      <c r="AW363" s="90"/>
      <c r="AX363" s="90"/>
      <c r="AY363" s="90"/>
      <c r="AZ363" s="90"/>
      <c r="BA363" s="90"/>
      <c r="BB363" s="90"/>
      <c r="BC363" s="90"/>
      <c r="BD363" s="90"/>
      <c r="BE363" s="90"/>
      <c r="BF363" s="90"/>
      <c r="BG363" s="90"/>
      <c r="BH363" s="90"/>
      <c r="BI363" s="90"/>
      <c r="BJ363" s="90"/>
      <c r="BK363" s="90"/>
      <c r="BL363" s="90"/>
    </row>
    <row r="364" ht="14.25" customHeight="1">
      <c r="A364" s="90"/>
      <c r="B364" s="90"/>
      <c r="C364" s="440" t="str">
        <f t="shared" si="5"/>
        <v/>
      </c>
      <c r="D364" s="90"/>
      <c r="E364" s="158" t="str">
        <f t="array" ref="E364">IF($A364="","",(SUMIFS(Extrato!$C:$C,Extrato!$A:$A,"&lt;="&amp;XLOOKUP(E$278,dds!$F$1:$Q$1,dds!$R$4:$AC$4),Extrato!$B:$B,'Cadastro e Histórico'!$A364)-SUMIFS(Extrato!$H:$H,Extrato!$F:$F,"&lt;="&amp;XLOOKUP(E$278,dds!$F$1:$Q$1,dds!$R$4:$AC$4),Extrato!$G:$G,'Cadastro e Histórico'!$A364))*E142)</f>
        <v/>
      </c>
      <c r="F364" s="158" t="str">
        <f t="array" ref="F364">IF($A364="","",(SUMIFS(Extrato!$C:$C,Extrato!$A:$A,"&lt;="&amp;XLOOKUP(F$278,dds!$F$1:$Q$1,dds!$R$4:$AC$4),Extrato!$B:$B,'Cadastro e Histórico'!$A364)-SUMIFS(Extrato!$H:$H,Extrato!$F:$F,"&lt;="&amp;XLOOKUP(F$278,dds!$F$1:$Q$1,dds!$R$4:$AC$4),Extrato!$G:$G,'Cadastro e Histórico'!$A364))*F142)</f>
        <v/>
      </c>
      <c r="G364" s="158" t="str">
        <f t="array" ref="G364">IF($A364="","",(SUMIFS(Extrato!$C:$C,Extrato!$A:$A,"&lt;="&amp;XLOOKUP(G$278,dds!$F$1:$Q$1,dds!$R$4:$AC$4),Extrato!$B:$B,'Cadastro e Histórico'!$A364)-SUMIFS(Extrato!$H:$H,Extrato!$F:$F,"&lt;="&amp;XLOOKUP(G$278,dds!$F$1:$Q$1,dds!$R$4:$AC$4),Extrato!$G:$G,'Cadastro e Histórico'!$A364))*G142)</f>
        <v/>
      </c>
      <c r="H364" s="158" t="str">
        <f t="array" ref="H364">IF($A364="","",(SUMIFS(Extrato!$C:$C,Extrato!$A:$A,"&lt;="&amp;XLOOKUP(H$278,dds!$F$1:$Q$1,dds!$R$4:$AC$4),Extrato!$B:$B,'Cadastro e Histórico'!$A364)-SUMIFS(Extrato!$H:$H,Extrato!$F:$F,"&lt;="&amp;XLOOKUP(H$278,dds!$F$1:$Q$1,dds!$R$4:$AC$4),Extrato!$G:$G,'Cadastro e Histórico'!$A364))*H142)</f>
        <v/>
      </c>
      <c r="I364" s="158" t="str">
        <f t="array" ref="I364">IF($A364="","",(SUMIFS(Extrato!$C:$C,Extrato!$A:$A,"&lt;="&amp;XLOOKUP(I$278,dds!$F$1:$Q$1,dds!$R$4:$AC$4),Extrato!$B:$B,'Cadastro e Histórico'!$A364)-SUMIFS(Extrato!$H:$H,Extrato!$F:$F,"&lt;="&amp;XLOOKUP(I$278,dds!$F$1:$Q$1,dds!$R$4:$AC$4),Extrato!$G:$G,'Cadastro e Histórico'!$A364))*I142)</f>
        <v/>
      </c>
      <c r="J364" s="158" t="str">
        <f t="array" ref="J364">IF($A364="","",(SUMIFS(Extrato!$C:$C,Extrato!$A:$A,"&lt;="&amp;XLOOKUP(J$278,dds!$F$1:$Q$1,dds!$R$4:$AC$4),Extrato!$B:$B,'Cadastro e Histórico'!$A364)-SUMIFS(Extrato!$H:$H,Extrato!$F:$F,"&lt;="&amp;XLOOKUP(J$278,dds!$F$1:$Q$1,dds!$R$4:$AC$4),Extrato!$G:$G,'Cadastro e Histórico'!$A364))*J142)</f>
        <v/>
      </c>
      <c r="K364" s="158" t="str">
        <f t="array" ref="K364">IF($A364="","",(SUMIFS(Extrato!$C:$C,Extrato!$A:$A,"&lt;="&amp;XLOOKUP(K$278,dds!$F$1:$Q$1,dds!$R$4:$AC$4),Extrato!$B:$B,'Cadastro e Histórico'!$A364)-SUMIFS(Extrato!$H:$H,Extrato!$F:$F,"&lt;="&amp;XLOOKUP(K$278,dds!$F$1:$Q$1,dds!$R$4:$AC$4),Extrato!$G:$G,'Cadastro e Histórico'!$A364))*K142)</f>
        <v/>
      </c>
      <c r="L364" s="158" t="str">
        <f t="array" ref="L364">IF($A364="","",(SUMIFS(Extrato!$C:$C,Extrato!$A:$A,"&lt;="&amp;XLOOKUP(L$278,dds!$F$1:$Q$1,dds!$R$4:$AC$4),Extrato!$B:$B,'Cadastro e Histórico'!$A364)-SUMIFS(Extrato!$H:$H,Extrato!$F:$F,"&lt;="&amp;XLOOKUP(L$278,dds!$F$1:$Q$1,dds!$R$4:$AC$4),Extrato!$G:$G,'Cadastro e Histórico'!$A364))*L142)</f>
        <v/>
      </c>
      <c r="M364" s="158" t="str">
        <f t="array" ref="M364">IF($A364="","",(SUMIFS(Extrato!$C:$C,Extrato!$A:$A,"&lt;="&amp;XLOOKUP(M$278,dds!$F$1:$Q$1,dds!$R$4:$AC$4),Extrato!$B:$B,'Cadastro e Histórico'!$A364)-SUMIFS(Extrato!$H:$H,Extrato!$F:$F,"&lt;="&amp;XLOOKUP(M$278,dds!$F$1:$Q$1,dds!$R$4:$AC$4),Extrato!$G:$G,'Cadastro e Histórico'!$A364))*M142)</f>
        <v/>
      </c>
      <c r="N364" s="158" t="str">
        <f t="array" ref="N364">IF($A364="","",(SUMIFS(Extrato!$C:$C,Extrato!$A:$A,"&lt;="&amp;XLOOKUP(N$278,dds!$F$1:$Q$1,dds!$R$4:$AC$4),Extrato!$B:$B,'Cadastro e Histórico'!$A364)-SUMIFS(Extrato!$H:$H,Extrato!$F:$F,"&lt;="&amp;XLOOKUP(N$278,dds!$F$1:$Q$1,dds!$R$4:$AC$4),Extrato!$G:$G,'Cadastro e Histórico'!$A364))*N142)</f>
        <v/>
      </c>
      <c r="O364" s="158" t="str">
        <f t="array" ref="O364">IF($A364="","",(SUMIFS(Extrato!$C:$C,Extrato!$A:$A,"&lt;="&amp;XLOOKUP(O$278,dds!$F$1:$Q$1,dds!$R$4:$AC$4),Extrato!$B:$B,'Cadastro e Histórico'!$A364)-SUMIFS(Extrato!$H:$H,Extrato!$F:$F,"&lt;="&amp;XLOOKUP(O$278,dds!$F$1:$Q$1,dds!$R$4:$AC$4),Extrato!$G:$G,'Cadastro e Histórico'!$A364))*O142)</f>
        <v/>
      </c>
      <c r="P364" s="158" t="str">
        <f>IF($A364="","",(SUMIFS(Extrato!$C:$C,Extrato!$B:$B,'Cadastro e Histórico'!$A364)-SUMIFS(Extrato!$H:$H,Extrato!$G:$G,'Cadastro e Histórico'!$A364))*P142)</f>
        <v/>
      </c>
      <c r="Q364" s="90"/>
      <c r="R364" s="90"/>
      <c r="S364" s="90"/>
      <c r="T364" s="90"/>
      <c r="U364" s="90"/>
      <c r="V364" s="90"/>
      <c r="W364" s="90"/>
      <c r="X364" s="90"/>
      <c r="Y364" s="90"/>
      <c r="Z364" s="90"/>
      <c r="AA364" s="90"/>
      <c r="AB364" s="90"/>
      <c r="AC364" s="90"/>
      <c r="AD364" s="90"/>
      <c r="AE364" s="90"/>
      <c r="AF364" s="90"/>
      <c r="AG364" s="90"/>
      <c r="AH364" s="90"/>
      <c r="AI364" s="90"/>
      <c r="AJ364" s="90"/>
      <c r="AK364" s="90"/>
      <c r="AL364" s="90"/>
      <c r="AM364" s="90"/>
      <c r="AN364" s="90"/>
      <c r="AO364" s="90"/>
      <c r="AP364" s="90"/>
      <c r="AQ364" s="90"/>
      <c r="AR364" s="90"/>
      <c r="AS364" s="90"/>
      <c r="AT364" s="90"/>
      <c r="AU364" s="90"/>
      <c r="AV364" s="90"/>
      <c r="AW364" s="90"/>
      <c r="AX364" s="90"/>
      <c r="AY364" s="90"/>
      <c r="AZ364" s="90"/>
      <c r="BA364" s="90"/>
      <c r="BB364" s="90"/>
      <c r="BC364" s="90"/>
      <c r="BD364" s="90"/>
      <c r="BE364" s="90"/>
      <c r="BF364" s="90"/>
      <c r="BG364" s="90"/>
      <c r="BH364" s="90"/>
      <c r="BI364" s="90"/>
      <c r="BJ364" s="90"/>
      <c r="BK364" s="90"/>
      <c r="BL364" s="90"/>
    </row>
    <row r="365" ht="14.25" customHeight="1">
      <c r="A365" s="90"/>
      <c r="B365" s="90"/>
      <c r="C365" s="440" t="str">
        <f t="shared" si="5"/>
        <v/>
      </c>
      <c r="D365" s="90"/>
      <c r="E365" s="158" t="str">
        <f t="array" ref="E365">IF($A365="","",(SUMIFS(Extrato!$C:$C,Extrato!$A:$A,"&lt;="&amp;XLOOKUP(E$278,dds!$F$1:$Q$1,dds!$R$4:$AC$4),Extrato!$B:$B,'Cadastro e Histórico'!$A365)-SUMIFS(Extrato!$H:$H,Extrato!$F:$F,"&lt;="&amp;XLOOKUP(E$278,dds!$F$1:$Q$1,dds!$R$4:$AC$4),Extrato!$G:$G,'Cadastro e Histórico'!$A365))*E143)</f>
        <v/>
      </c>
      <c r="F365" s="158" t="str">
        <f t="array" ref="F365">IF($A365="","",(SUMIFS(Extrato!$C:$C,Extrato!$A:$A,"&lt;="&amp;XLOOKUP(F$278,dds!$F$1:$Q$1,dds!$R$4:$AC$4),Extrato!$B:$B,'Cadastro e Histórico'!$A365)-SUMIFS(Extrato!$H:$H,Extrato!$F:$F,"&lt;="&amp;XLOOKUP(F$278,dds!$F$1:$Q$1,dds!$R$4:$AC$4),Extrato!$G:$G,'Cadastro e Histórico'!$A365))*F143)</f>
        <v/>
      </c>
      <c r="G365" s="158" t="str">
        <f t="array" ref="G365">IF($A365="","",(SUMIFS(Extrato!$C:$C,Extrato!$A:$A,"&lt;="&amp;XLOOKUP(G$278,dds!$F$1:$Q$1,dds!$R$4:$AC$4),Extrato!$B:$B,'Cadastro e Histórico'!$A365)-SUMIFS(Extrato!$H:$H,Extrato!$F:$F,"&lt;="&amp;XLOOKUP(G$278,dds!$F$1:$Q$1,dds!$R$4:$AC$4),Extrato!$G:$G,'Cadastro e Histórico'!$A365))*G143)</f>
        <v/>
      </c>
      <c r="H365" s="158" t="str">
        <f t="array" ref="H365">IF($A365="","",(SUMIFS(Extrato!$C:$C,Extrato!$A:$A,"&lt;="&amp;XLOOKUP(H$278,dds!$F$1:$Q$1,dds!$R$4:$AC$4),Extrato!$B:$B,'Cadastro e Histórico'!$A365)-SUMIFS(Extrato!$H:$H,Extrato!$F:$F,"&lt;="&amp;XLOOKUP(H$278,dds!$F$1:$Q$1,dds!$R$4:$AC$4),Extrato!$G:$G,'Cadastro e Histórico'!$A365))*H143)</f>
        <v/>
      </c>
      <c r="I365" s="158" t="str">
        <f t="array" ref="I365">IF($A365="","",(SUMIFS(Extrato!$C:$C,Extrato!$A:$A,"&lt;="&amp;XLOOKUP(I$278,dds!$F$1:$Q$1,dds!$R$4:$AC$4),Extrato!$B:$B,'Cadastro e Histórico'!$A365)-SUMIFS(Extrato!$H:$H,Extrato!$F:$F,"&lt;="&amp;XLOOKUP(I$278,dds!$F$1:$Q$1,dds!$R$4:$AC$4),Extrato!$G:$G,'Cadastro e Histórico'!$A365))*I143)</f>
        <v/>
      </c>
      <c r="J365" s="158" t="str">
        <f t="array" ref="J365">IF($A365="","",(SUMIFS(Extrato!$C:$C,Extrato!$A:$A,"&lt;="&amp;XLOOKUP(J$278,dds!$F$1:$Q$1,dds!$R$4:$AC$4),Extrato!$B:$B,'Cadastro e Histórico'!$A365)-SUMIFS(Extrato!$H:$H,Extrato!$F:$F,"&lt;="&amp;XLOOKUP(J$278,dds!$F$1:$Q$1,dds!$R$4:$AC$4),Extrato!$G:$G,'Cadastro e Histórico'!$A365))*J143)</f>
        <v/>
      </c>
      <c r="K365" s="158" t="str">
        <f t="array" ref="K365">IF($A365="","",(SUMIFS(Extrato!$C:$C,Extrato!$A:$A,"&lt;="&amp;XLOOKUP(K$278,dds!$F$1:$Q$1,dds!$R$4:$AC$4),Extrato!$B:$B,'Cadastro e Histórico'!$A365)-SUMIFS(Extrato!$H:$H,Extrato!$F:$F,"&lt;="&amp;XLOOKUP(K$278,dds!$F$1:$Q$1,dds!$R$4:$AC$4),Extrato!$G:$G,'Cadastro e Histórico'!$A365))*K143)</f>
        <v/>
      </c>
      <c r="L365" s="158" t="str">
        <f t="array" ref="L365">IF($A365="","",(SUMIFS(Extrato!$C:$C,Extrato!$A:$A,"&lt;="&amp;XLOOKUP(L$278,dds!$F$1:$Q$1,dds!$R$4:$AC$4),Extrato!$B:$B,'Cadastro e Histórico'!$A365)-SUMIFS(Extrato!$H:$H,Extrato!$F:$F,"&lt;="&amp;XLOOKUP(L$278,dds!$F$1:$Q$1,dds!$R$4:$AC$4),Extrato!$G:$G,'Cadastro e Histórico'!$A365))*L143)</f>
        <v/>
      </c>
      <c r="M365" s="158" t="str">
        <f t="array" ref="M365">IF($A365="","",(SUMIFS(Extrato!$C:$C,Extrato!$A:$A,"&lt;="&amp;XLOOKUP(M$278,dds!$F$1:$Q$1,dds!$R$4:$AC$4),Extrato!$B:$B,'Cadastro e Histórico'!$A365)-SUMIFS(Extrato!$H:$H,Extrato!$F:$F,"&lt;="&amp;XLOOKUP(M$278,dds!$F$1:$Q$1,dds!$R$4:$AC$4),Extrato!$G:$G,'Cadastro e Histórico'!$A365))*M143)</f>
        <v/>
      </c>
      <c r="N365" s="158" t="str">
        <f t="array" ref="N365">IF($A365="","",(SUMIFS(Extrato!$C:$C,Extrato!$A:$A,"&lt;="&amp;XLOOKUP(N$278,dds!$F$1:$Q$1,dds!$R$4:$AC$4),Extrato!$B:$B,'Cadastro e Histórico'!$A365)-SUMIFS(Extrato!$H:$H,Extrato!$F:$F,"&lt;="&amp;XLOOKUP(N$278,dds!$F$1:$Q$1,dds!$R$4:$AC$4),Extrato!$G:$G,'Cadastro e Histórico'!$A365))*N143)</f>
        <v/>
      </c>
      <c r="O365" s="158" t="str">
        <f t="array" ref="O365">IF($A365="","",(SUMIFS(Extrato!$C:$C,Extrato!$A:$A,"&lt;="&amp;XLOOKUP(O$278,dds!$F$1:$Q$1,dds!$R$4:$AC$4),Extrato!$B:$B,'Cadastro e Histórico'!$A365)-SUMIFS(Extrato!$H:$H,Extrato!$F:$F,"&lt;="&amp;XLOOKUP(O$278,dds!$F$1:$Q$1,dds!$R$4:$AC$4),Extrato!$G:$G,'Cadastro e Histórico'!$A365))*O143)</f>
        <v/>
      </c>
      <c r="P365" s="158" t="str">
        <f>IF($A365="","",(SUMIFS(Extrato!$C:$C,Extrato!$B:$B,'Cadastro e Histórico'!$A365)-SUMIFS(Extrato!$H:$H,Extrato!$G:$G,'Cadastro e Histórico'!$A365))*P143)</f>
        <v/>
      </c>
      <c r="Q365" s="90"/>
      <c r="R365" s="90"/>
      <c r="S365" s="90"/>
      <c r="T365" s="90"/>
      <c r="U365" s="90"/>
      <c r="V365" s="90"/>
      <c r="W365" s="90"/>
      <c r="X365" s="90"/>
      <c r="Y365" s="90"/>
      <c r="Z365" s="90"/>
      <c r="AA365" s="90"/>
      <c r="AB365" s="90"/>
      <c r="AC365" s="90"/>
      <c r="AD365" s="90"/>
      <c r="AE365" s="90"/>
      <c r="AF365" s="90"/>
      <c r="AG365" s="90"/>
      <c r="AH365" s="90"/>
      <c r="AI365" s="90"/>
      <c r="AJ365" s="90"/>
      <c r="AK365" s="90"/>
      <c r="AL365" s="90"/>
      <c r="AM365" s="90"/>
      <c r="AN365" s="90"/>
      <c r="AO365" s="90"/>
      <c r="AP365" s="90"/>
      <c r="AQ365" s="90"/>
      <c r="AR365" s="90"/>
      <c r="AS365" s="90"/>
      <c r="AT365" s="90"/>
      <c r="AU365" s="90"/>
      <c r="AV365" s="90"/>
      <c r="AW365" s="90"/>
      <c r="AX365" s="90"/>
      <c r="AY365" s="90"/>
      <c r="AZ365" s="90"/>
      <c r="BA365" s="90"/>
      <c r="BB365" s="90"/>
      <c r="BC365" s="90"/>
      <c r="BD365" s="90"/>
      <c r="BE365" s="90"/>
      <c r="BF365" s="90"/>
      <c r="BG365" s="90"/>
      <c r="BH365" s="90"/>
      <c r="BI365" s="90"/>
      <c r="BJ365" s="90"/>
      <c r="BK365" s="90"/>
      <c r="BL365" s="90"/>
    </row>
    <row r="366" ht="14.25" customHeight="1">
      <c r="A366" s="90"/>
      <c r="B366" s="90"/>
      <c r="C366" s="440" t="str">
        <f t="shared" si="5"/>
        <v/>
      </c>
      <c r="D366" s="90"/>
      <c r="E366" s="158" t="str">
        <f t="array" ref="E366">IF($A366="","",(SUMIFS(Extrato!$C:$C,Extrato!$A:$A,"&lt;="&amp;XLOOKUP(E$278,dds!$F$1:$Q$1,dds!$R$4:$AC$4),Extrato!$B:$B,'Cadastro e Histórico'!$A366)-SUMIFS(Extrato!$H:$H,Extrato!$F:$F,"&lt;="&amp;XLOOKUP(E$278,dds!$F$1:$Q$1,dds!$R$4:$AC$4),Extrato!$G:$G,'Cadastro e Histórico'!$A366))*E144)</f>
        <v/>
      </c>
      <c r="F366" s="158" t="str">
        <f t="array" ref="F366">IF($A366="","",(SUMIFS(Extrato!$C:$C,Extrato!$A:$A,"&lt;="&amp;XLOOKUP(F$278,dds!$F$1:$Q$1,dds!$R$4:$AC$4),Extrato!$B:$B,'Cadastro e Histórico'!$A366)-SUMIFS(Extrato!$H:$H,Extrato!$F:$F,"&lt;="&amp;XLOOKUP(F$278,dds!$F$1:$Q$1,dds!$R$4:$AC$4),Extrato!$G:$G,'Cadastro e Histórico'!$A366))*F144)</f>
        <v/>
      </c>
      <c r="G366" s="158" t="str">
        <f t="array" ref="G366">IF($A366="","",(SUMIFS(Extrato!$C:$C,Extrato!$A:$A,"&lt;="&amp;XLOOKUP(G$278,dds!$F$1:$Q$1,dds!$R$4:$AC$4),Extrato!$B:$B,'Cadastro e Histórico'!$A366)-SUMIFS(Extrato!$H:$H,Extrato!$F:$F,"&lt;="&amp;XLOOKUP(G$278,dds!$F$1:$Q$1,dds!$R$4:$AC$4),Extrato!$G:$G,'Cadastro e Histórico'!$A366))*G144)</f>
        <v/>
      </c>
      <c r="H366" s="158" t="str">
        <f t="array" ref="H366">IF($A366="","",(SUMIFS(Extrato!$C:$C,Extrato!$A:$A,"&lt;="&amp;XLOOKUP(H$278,dds!$F$1:$Q$1,dds!$R$4:$AC$4),Extrato!$B:$B,'Cadastro e Histórico'!$A366)-SUMIFS(Extrato!$H:$H,Extrato!$F:$F,"&lt;="&amp;XLOOKUP(H$278,dds!$F$1:$Q$1,dds!$R$4:$AC$4),Extrato!$G:$G,'Cadastro e Histórico'!$A366))*H144)</f>
        <v/>
      </c>
      <c r="I366" s="158" t="str">
        <f t="array" ref="I366">IF($A366="","",(SUMIFS(Extrato!$C:$C,Extrato!$A:$A,"&lt;="&amp;XLOOKUP(I$278,dds!$F$1:$Q$1,dds!$R$4:$AC$4),Extrato!$B:$B,'Cadastro e Histórico'!$A366)-SUMIFS(Extrato!$H:$H,Extrato!$F:$F,"&lt;="&amp;XLOOKUP(I$278,dds!$F$1:$Q$1,dds!$R$4:$AC$4),Extrato!$G:$G,'Cadastro e Histórico'!$A366))*I144)</f>
        <v/>
      </c>
      <c r="J366" s="158" t="str">
        <f t="array" ref="J366">IF($A366="","",(SUMIFS(Extrato!$C:$C,Extrato!$A:$A,"&lt;="&amp;XLOOKUP(J$278,dds!$F$1:$Q$1,dds!$R$4:$AC$4),Extrato!$B:$B,'Cadastro e Histórico'!$A366)-SUMIFS(Extrato!$H:$H,Extrato!$F:$F,"&lt;="&amp;XLOOKUP(J$278,dds!$F$1:$Q$1,dds!$R$4:$AC$4),Extrato!$G:$G,'Cadastro e Histórico'!$A366))*J144)</f>
        <v/>
      </c>
      <c r="K366" s="158" t="str">
        <f t="array" ref="K366">IF($A366="","",(SUMIFS(Extrato!$C:$C,Extrato!$A:$A,"&lt;="&amp;XLOOKUP(K$278,dds!$F$1:$Q$1,dds!$R$4:$AC$4),Extrato!$B:$B,'Cadastro e Histórico'!$A366)-SUMIFS(Extrato!$H:$H,Extrato!$F:$F,"&lt;="&amp;XLOOKUP(K$278,dds!$F$1:$Q$1,dds!$R$4:$AC$4),Extrato!$G:$G,'Cadastro e Histórico'!$A366))*K144)</f>
        <v/>
      </c>
      <c r="L366" s="158" t="str">
        <f t="array" ref="L366">IF($A366="","",(SUMIFS(Extrato!$C:$C,Extrato!$A:$A,"&lt;="&amp;XLOOKUP(L$278,dds!$F$1:$Q$1,dds!$R$4:$AC$4),Extrato!$B:$B,'Cadastro e Histórico'!$A366)-SUMIFS(Extrato!$H:$H,Extrato!$F:$F,"&lt;="&amp;XLOOKUP(L$278,dds!$F$1:$Q$1,dds!$R$4:$AC$4),Extrato!$G:$G,'Cadastro e Histórico'!$A366))*L144)</f>
        <v/>
      </c>
      <c r="M366" s="158" t="str">
        <f t="array" ref="M366">IF($A366="","",(SUMIFS(Extrato!$C:$C,Extrato!$A:$A,"&lt;="&amp;XLOOKUP(M$278,dds!$F$1:$Q$1,dds!$R$4:$AC$4),Extrato!$B:$B,'Cadastro e Histórico'!$A366)-SUMIFS(Extrato!$H:$H,Extrato!$F:$F,"&lt;="&amp;XLOOKUP(M$278,dds!$F$1:$Q$1,dds!$R$4:$AC$4),Extrato!$G:$G,'Cadastro e Histórico'!$A366))*M144)</f>
        <v/>
      </c>
      <c r="N366" s="158" t="str">
        <f t="array" ref="N366">IF($A366="","",(SUMIFS(Extrato!$C:$C,Extrato!$A:$A,"&lt;="&amp;XLOOKUP(N$278,dds!$F$1:$Q$1,dds!$R$4:$AC$4),Extrato!$B:$B,'Cadastro e Histórico'!$A366)-SUMIFS(Extrato!$H:$H,Extrato!$F:$F,"&lt;="&amp;XLOOKUP(N$278,dds!$F$1:$Q$1,dds!$R$4:$AC$4),Extrato!$G:$G,'Cadastro e Histórico'!$A366))*N144)</f>
        <v/>
      </c>
      <c r="O366" s="158" t="str">
        <f t="array" ref="O366">IF($A366="","",(SUMIFS(Extrato!$C:$C,Extrato!$A:$A,"&lt;="&amp;XLOOKUP(O$278,dds!$F$1:$Q$1,dds!$R$4:$AC$4),Extrato!$B:$B,'Cadastro e Histórico'!$A366)-SUMIFS(Extrato!$H:$H,Extrato!$F:$F,"&lt;="&amp;XLOOKUP(O$278,dds!$F$1:$Q$1,dds!$R$4:$AC$4),Extrato!$G:$G,'Cadastro e Histórico'!$A366))*O144)</f>
        <v/>
      </c>
      <c r="P366" s="158" t="str">
        <f>IF($A366="","",(SUMIFS(Extrato!$C:$C,Extrato!$B:$B,'Cadastro e Histórico'!$A366)-SUMIFS(Extrato!$H:$H,Extrato!$G:$G,'Cadastro e Histórico'!$A366))*P144)</f>
        <v/>
      </c>
      <c r="Q366" s="90"/>
      <c r="R366" s="90"/>
      <c r="S366" s="90"/>
      <c r="T366" s="90"/>
      <c r="U366" s="90"/>
      <c r="V366" s="90"/>
      <c r="W366" s="90"/>
      <c r="X366" s="90"/>
      <c r="Y366" s="90"/>
      <c r="Z366" s="90"/>
      <c r="AA366" s="90"/>
      <c r="AB366" s="90"/>
      <c r="AC366" s="90"/>
      <c r="AD366" s="90"/>
      <c r="AE366" s="90"/>
      <c r="AF366" s="90"/>
      <c r="AG366" s="90"/>
      <c r="AH366" s="90"/>
      <c r="AI366" s="90"/>
      <c r="AJ366" s="90"/>
      <c r="AK366" s="90"/>
      <c r="AL366" s="90"/>
      <c r="AM366" s="90"/>
      <c r="AN366" s="90"/>
      <c r="AO366" s="90"/>
      <c r="AP366" s="90"/>
      <c r="AQ366" s="90"/>
      <c r="AR366" s="90"/>
      <c r="AS366" s="90"/>
      <c r="AT366" s="90"/>
      <c r="AU366" s="90"/>
      <c r="AV366" s="90"/>
      <c r="AW366" s="90"/>
      <c r="AX366" s="90"/>
      <c r="AY366" s="90"/>
      <c r="AZ366" s="90"/>
      <c r="BA366" s="90"/>
      <c r="BB366" s="90"/>
      <c r="BC366" s="90"/>
      <c r="BD366" s="90"/>
      <c r="BE366" s="90"/>
      <c r="BF366" s="90"/>
      <c r="BG366" s="90"/>
      <c r="BH366" s="90"/>
      <c r="BI366" s="90"/>
      <c r="BJ366" s="90"/>
      <c r="BK366" s="90"/>
      <c r="BL366" s="90"/>
    </row>
    <row r="367" ht="14.25" customHeight="1">
      <c r="A367" s="90"/>
      <c r="B367" s="90"/>
      <c r="C367" s="440" t="str">
        <f t="shared" si="5"/>
        <v/>
      </c>
      <c r="D367" s="90"/>
      <c r="E367" s="158" t="str">
        <f t="array" ref="E367">IF($A367="","",(SUMIFS(Extrato!$C:$C,Extrato!$A:$A,"&lt;="&amp;XLOOKUP(E$278,dds!$F$1:$Q$1,dds!$R$4:$AC$4),Extrato!$B:$B,'Cadastro e Histórico'!$A367)-SUMIFS(Extrato!$H:$H,Extrato!$F:$F,"&lt;="&amp;XLOOKUP(E$278,dds!$F$1:$Q$1,dds!$R$4:$AC$4),Extrato!$G:$G,'Cadastro e Histórico'!$A367))*E145)</f>
        <v/>
      </c>
      <c r="F367" s="158" t="str">
        <f t="array" ref="F367">IF($A367="","",(SUMIFS(Extrato!$C:$C,Extrato!$A:$A,"&lt;="&amp;XLOOKUP(F$278,dds!$F$1:$Q$1,dds!$R$4:$AC$4),Extrato!$B:$B,'Cadastro e Histórico'!$A367)-SUMIFS(Extrato!$H:$H,Extrato!$F:$F,"&lt;="&amp;XLOOKUP(F$278,dds!$F$1:$Q$1,dds!$R$4:$AC$4),Extrato!$G:$G,'Cadastro e Histórico'!$A367))*F145)</f>
        <v/>
      </c>
      <c r="G367" s="158" t="str">
        <f t="array" ref="G367">IF($A367="","",(SUMIFS(Extrato!$C:$C,Extrato!$A:$A,"&lt;="&amp;XLOOKUP(G$278,dds!$F$1:$Q$1,dds!$R$4:$AC$4),Extrato!$B:$B,'Cadastro e Histórico'!$A367)-SUMIFS(Extrato!$H:$H,Extrato!$F:$F,"&lt;="&amp;XLOOKUP(G$278,dds!$F$1:$Q$1,dds!$R$4:$AC$4),Extrato!$G:$G,'Cadastro e Histórico'!$A367))*G145)</f>
        <v/>
      </c>
      <c r="H367" s="158" t="str">
        <f t="array" ref="H367">IF($A367="","",(SUMIFS(Extrato!$C:$C,Extrato!$A:$A,"&lt;="&amp;XLOOKUP(H$278,dds!$F$1:$Q$1,dds!$R$4:$AC$4),Extrato!$B:$B,'Cadastro e Histórico'!$A367)-SUMIFS(Extrato!$H:$H,Extrato!$F:$F,"&lt;="&amp;XLOOKUP(H$278,dds!$F$1:$Q$1,dds!$R$4:$AC$4),Extrato!$G:$G,'Cadastro e Histórico'!$A367))*H145)</f>
        <v/>
      </c>
      <c r="I367" s="158" t="str">
        <f t="array" ref="I367">IF($A367="","",(SUMIFS(Extrato!$C:$C,Extrato!$A:$A,"&lt;="&amp;XLOOKUP(I$278,dds!$F$1:$Q$1,dds!$R$4:$AC$4),Extrato!$B:$B,'Cadastro e Histórico'!$A367)-SUMIFS(Extrato!$H:$H,Extrato!$F:$F,"&lt;="&amp;XLOOKUP(I$278,dds!$F$1:$Q$1,dds!$R$4:$AC$4),Extrato!$G:$G,'Cadastro e Histórico'!$A367))*I145)</f>
        <v/>
      </c>
      <c r="J367" s="158" t="str">
        <f t="array" ref="J367">IF($A367="","",(SUMIFS(Extrato!$C:$C,Extrato!$A:$A,"&lt;="&amp;XLOOKUP(J$278,dds!$F$1:$Q$1,dds!$R$4:$AC$4),Extrato!$B:$B,'Cadastro e Histórico'!$A367)-SUMIFS(Extrato!$H:$H,Extrato!$F:$F,"&lt;="&amp;XLOOKUP(J$278,dds!$F$1:$Q$1,dds!$R$4:$AC$4),Extrato!$G:$G,'Cadastro e Histórico'!$A367))*J145)</f>
        <v/>
      </c>
      <c r="K367" s="158" t="str">
        <f t="array" ref="K367">IF($A367="","",(SUMIFS(Extrato!$C:$C,Extrato!$A:$A,"&lt;="&amp;XLOOKUP(K$278,dds!$F$1:$Q$1,dds!$R$4:$AC$4),Extrato!$B:$B,'Cadastro e Histórico'!$A367)-SUMIFS(Extrato!$H:$H,Extrato!$F:$F,"&lt;="&amp;XLOOKUP(K$278,dds!$F$1:$Q$1,dds!$R$4:$AC$4),Extrato!$G:$G,'Cadastro e Histórico'!$A367))*K145)</f>
        <v/>
      </c>
      <c r="L367" s="158" t="str">
        <f t="array" ref="L367">IF($A367="","",(SUMIFS(Extrato!$C:$C,Extrato!$A:$A,"&lt;="&amp;XLOOKUP(L$278,dds!$F$1:$Q$1,dds!$R$4:$AC$4),Extrato!$B:$B,'Cadastro e Histórico'!$A367)-SUMIFS(Extrato!$H:$H,Extrato!$F:$F,"&lt;="&amp;XLOOKUP(L$278,dds!$F$1:$Q$1,dds!$R$4:$AC$4),Extrato!$G:$G,'Cadastro e Histórico'!$A367))*L145)</f>
        <v/>
      </c>
      <c r="M367" s="158" t="str">
        <f t="array" ref="M367">IF($A367="","",(SUMIFS(Extrato!$C:$C,Extrato!$A:$A,"&lt;="&amp;XLOOKUP(M$278,dds!$F$1:$Q$1,dds!$R$4:$AC$4),Extrato!$B:$B,'Cadastro e Histórico'!$A367)-SUMIFS(Extrato!$H:$H,Extrato!$F:$F,"&lt;="&amp;XLOOKUP(M$278,dds!$F$1:$Q$1,dds!$R$4:$AC$4),Extrato!$G:$G,'Cadastro e Histórico'!$A367))*M145)</f>
        <v/>
      </c>
      <c r="N367" s="158" t="str">
        <f t="array" ref="N367">IF($A367="","",(SUMIFS(Extrato!$C:$C,Extrato!$A:$A,"&lt;="&amp;XLOOKUP(N$278,dds!$F$1:$Q$1,dds!$R$4:$AC$4),Extrato!$B:$B,'Cadastro e Histórico'!$A367)-SUMIFS(Extrato!$H:$H,Extrato!$F:$F,"&lt;="&amp;XLOOKUP(N$278,dds!$F$1:$Q$1,dds!$R$4:$AC$4),Extrato!$G:$G,'Cadastro e Histórico'!$A367))*N145)</f>
        <v/>
      </c>
      <c r="O367" s="158" t="str">
        <f t="array" ref="O367">IF($A367="","",(SUMIFS(Extrato!$C:$C,Extrato!$A:$A,"&lt;="&amp;XLOOKUP(O$278,dds!$F$1:$Q$1,dds!$R$4:$AC$4),Extrato!$B:$B,'Cadastro e Histórico'!$A367)-SUMIFS(Extrato!$H:$H,Extrato!$F:$F,"&lt;="&amp;XLOOKUP(O$278,dds!$F$1:$Q$1,dds!$R$4:$AC$4),Extrato!$G:$G,'Cadastro e Histórico'!$A367))*O145)</f>
        <v/>
      </c>
      <c r="P367" s="158" t="str">
        <f>IF($A367="","",(SUMIFS(Extrato!$C:$C,Extrato!$B:$B,'Cadastro e Histórico'!$A367)-SUMIFS(Extrato!$H:$H,Extrato!$G:$G,'Cadastro e Histórico'!$A367))*P145)</f>
        <v/>
      </c>
      <c r="Q367" s="90"/>
      <c r="R367" s="90"/>
      <c r="S367" s="90"/>
      <c r="T367" s="90"/>
      <c r="U367" s="90"/>
      <c r="V367" s="90"/>
      <c r="W367" s="90"/>
      <c r="X367" s="90"/>
      <c r="Y367" s="90"/>
      <c r="Z367" s="90"/>
      <c r="AA367" s="90"/>
      <c r="AB367" s="90"/>
      <c r="AC367" s="90"/>
      <c r="AD367" s="90"/>
      <c r="AE367" s="90"/>
      <c r="AF367" s="90"/>
      <c r="AG367" s="90"/>
      <c r="AH367" s="90"/>
      <c r="AI367" s="90"/>
      <c r="AJ367" s="90"/>
      <c r="AK367" s="90"/>
      <c r="AL367" s="90"/>
      <c r="AM367" s="90"/>
      <c r="AN367" s="90"/>
      <c r="AO367" s="90"/>
      <c r="AP367" s="90"/>
      <c r="AQ367" s="90"/>
      <c r="AR367" s="90"/>
      <c r="AS367" s="90"/>
      <c r="AT367" s="90"/>
      <c r="AU367" s="90"/>
      <c r="AV367" s="90"/>
      <c r="AW367" s="90"/>
      <c r="AX367" s="90"/>
      <c r="AY367" s="90"/>
      <c r="AZ367" s="90"/>
      <c r="BA367" s="90"/>
      <c r="BB367" s="90"/>
      <c r="BC367" s="90"/>
      <c r="BD367" s="90"/>
      <c r="BE367" s="90"/>
      <c r="BF367" s="90"/>
      <c r="BG367" s="90"/>
      <c r="BH367" s="90"/>
      <c r="BI367" s="90"/>
      <c r="BJ367" s="90"/>
      <c r="BK367" s="90"/>
      <c r="BL367" s="90"/>
    </row>
    <row r="368" ht="14.25" customHeight="1">
      <c r="A368" s="90"/>
      <c r="B368" s="90"/>
      <c r="C368" s="440" t="str">
        <f t="shared" si="5"/>
        <v/>
      </c>
      <c r="D368" s="90"/>
      <c r="E368" s="158" t="str">
        <f t="array" ref="E368">IF($A368="","",(SUMIFS(Extrato!$C:$C,Extrato!$A:$A,"&lt;="&amp;XLOOKUP(E$278,dds!$F$1:$Q$1,dds!$R$4:$AC$4),Extrato!$B:$B,'Cadastro e Histórico'!$A368)-SUMIFS(Extrato!$H:$H,Extrato!$F:$F,"&lt;="&amp;XLOOKUP(E$278,dds!$F$1:$Q$1,dds!$R$4:$AC$4),Extrato!$G:$G,'Cadastro e Histórico'!$A368))*E146)</f>
        <v/>
      </c>
      <c r="F368" s="158" t="str">
        <f t="array" ref="F368">IF($A368="","",(SUMIFS(Extrato!$C:$C,Extrato!$A:$A,"&lt;="&amp;XLOOKUP(F$278,dds!$F$1:$Q$1,dds!$R$4:$AC$4),Extrato!$B:$B,'Cadastro e Histórico'!$A368)-SUMIFS(Extrato!$H:$H,Extrato!$F:$F,"&lt;="&amp;XLOOKUP(F$278,dds!$F$1:$Q$1,dds!$R$4:$AC$4),Extrato!$G:$G,'Cadastro e Histórico'!$A368))*F146)</f>
        <v/>
      </c>
      <c r="G368" s="158" t="str">
        <f t="array" ref="G368">IF($A368="","",(SUMIFS(Extrato!$C:$C,Extrato!$A:$A,"&lt;="&amp;XLOOKUP(G$278,dds!$F$1:$Q$1,dds!$R$4:$AC$4),Extrato!$B:$B,'Cadastro e Histórico'!$A368)-SUMIFS(Extrato!$H:$H,Extrato!$F:$F,"&lt;="&amp;XLOOKUP(G$278,dds!$F$1:$Q$1,dds!$R$4:$AC$4),Extrato!$G:$G,'Cadastro e Histórico'!$A368))*G146)</f>
        <v/>
      </c>
      <c r="H368" s="158" t="str">
        <f t="array" ref="H368">IF($A368="","",(SUMIFS(Extrato!$C:$C,Extrato!$A:$A,"&lt;="&amp;XLOOKUP(H$278,dds!$F$1:$Q$1,dds!$R$4:$AC$4),Extrato!$B:$B,'Cadastro e Histórico'!$A368)-SUMIFS(Extrato!$H:$H,Extrato!$F:$F,"&lt;="&amp;XLOOKUP(H$278,dds!$F$1:$Q$1,dds!$R$4:$AC$4),Extrato!$G:$G,'Cadastro e Histórico'!$A368))*H146)</f>
        <v/>
      </c>
      <c r="I368" s="158" t="str">
        <f t="array" ref="I368">IF($A368="","",(SUMIFS(Extrato!$C:$C,Extrato!$A:$A,"&lt;="&amp;XLOOKUP(I$278,dds!$F$1:$Q$1,dds!$R$4:$AC$4),Extrato!$B:$B,'Cadastro e Histórico'!$A368)-SUMIFS(Extrato!$H:$H,Extrato!$F:$F,"&lt;="&amp;XLOOKUP(I$278,dds!$F$1:$Q$1,dds!$R$4:$AC$4),Extrato!$G:$G,'Cadastro e Histórico'!$A368))*I146)</f>
        <v/>
      </c>
      <c r="J368" s="158" t="str">
        <f t="array" ref="J368">IF($A368="","",(SUMIFS(Extrato!$C:$C,Extrato!$A:$A,"&lt;="&amp;XLOOKUP(J$278,dds!$F$1:$Q$1,dds!$R$4:$AC$4),Extrato!$B:$B,'Cadastro e Histórico'!$A368)-SUMIFS(Extrato!$H:$H,Extrato!$F:$F,"&lt;="&amp;XLOOKUP(J$278,dds!$F$1:$Q$1,dds!$R$4:$AC$4),Extrato!$G:$G,'Cadastro e Histórico'!$A368))*J146)</f>
        <v/>
      </c>
      <c r="K368" s="158" t="str">
        <f t="array" ref="K368">IF($A368="","",(SUMIFS(Extrato!$C:$C,Extrato!$A:$A,"&lt;="&amp;XLOOKUP(K$278,dds!$F$1:$Q$1,dds!$R$4:$AC$4),Extrato!$B:$B,'Cadastro e Histórico'!$A368)-SUMIFS(Extrato!$H:$H,Extrato!$F:$F,"&lt;="&amp;XLOOKUP(K$278,dds!$F$1:$Q$1,dds!$R$4:$AC$4),Extrato!$G:$G,'Cadastro e Histórico'!$A368))*K146)</f>
        <v/>
      </c>
      <c r="L368" s="158" t="str">
        <f t="array" ref="L368">IF($A368="","",(SUMIFS(Extrato!$C:$C,Extrato!$A:$A,"&lt;="&amp;XLOOKUP(L$278,dds!$F$1:$Q$1,dds!$R$4:$AC$4),Extrato!$B:$B,'Cadastro e Histórico'!$A368)-SUMIFS(Extrato!$H:$H,Extrato!$F:$F,"&lt;="&amp;XLOOKUP(L$278,dds!$F$1:$Q$1,dds!$R$4:$AC$4),Extrato!$G:$G,'Cadastro e Histórico'!$A368))*L146)</f>
        <v/>
      </c>
      <c r="M368" s="158" t="str">
        <f t="array" ref="M368">IF($A368="","",(SUMIFS(Extrato!$C:$C,Extrato!$A:$A,"&lt;="&amp;XLOOKUP(M$278,dds!$F$1:$Q$1,dds!$R$4:$AC$4),Extrato!$B:$B,'Cadastro e Histórico'!$A368)-SUMIFS(Extrato!$H:$H,Extrato!$F:$F,"&lt;="&amp;XLOOKUP(M$278,dds!$F$1:$Q$1,dds!$R$4:$AC$4),Extrato!$G:$G,'Cadastro e Histórico'!$A368))*M146)</f>
        <v/>
      </c>
      <c r="N368" s="158" t="str">
        <f t="array" ref="N368">IF($A368="","",(SUMIFS(Extrato!$C:$C,Extrato!$A:$A,"&lt;="&amp;XLOOKUP(N$278,dds!$F$1:$Q$1,dds!$R$4:$AC$4),Extrato!$B:$B,'Cadastro e Histórico'!$A368)-SUMIFS(Extrato!$H:$H,Extrato!$F:$F,"&lt;="&amp;XLOOKUP(N$278,dds!$F$1:$Q$1,dds!$R$4:$AC$4),Extrato!$G:$G,'Cadastro e Histórico'!$A368))*N146)</f>
        <v/>
      </c>
      <c r="O368" s="158" t="str">
        <f t="array" ref="O368">IF($A368="","",(SUMIFS(Extrato!$C:$C,Extrato!$A:$A,"&lt;="&amp;XLOOKUP(O$278,dds!$F$1:$Q$1,dds!$R$4:$AC$4),Extrato!$B:$B,'Cadastro e Histórico'!$A368)-SUMIFS(Extrato!$H:$H,Extrato!$F:$F,"&lt;="&amp;XLOOKUP(O$278,dds!$F$1:$Q$1,dds!$R$4:$AC$4),Extrato!$G:$G,'Cadastro e Histórico'!$A368))*O146)</f>
        <v/>
      </c>
      <c r="P368" s="158" t="str">
        <f>IF($A368="","",(SUMIFS(Extrato!$C:$C,Extrato!$B:$B,'Cadastro e Histórico'!$A368)-SUMIFS(Extrato!$H:$H,Extrato!$G:$G,'Cadastro e Histórico'!$A368))*P146)</f>
        <v/>
      </c>
      <c r="Q368" s="90"/>
      <c r="R368" s="90"/>
      <c r="S368" s="90"/>
      <c r="T368" s="90"/>
      <c r="U368" s="90"/>
      <c r="V368" s="90"/>
      <c r="W368" s="90"/>
      <c r="X368" s="90"/>
      <c r="Y368" s="90"/>
      <c r="Z368" s="90"/>
      <c r="AA368" s="90"/>
      <c r="AB368" s="90"/>
      <c r="AC368" s="90"/>
      <c r="AD368" s="90"/>
      <c r="AE368" s="90"/>
      <c r="AF368" s="90"/>
      <c r="AG368" s="90"/>
      <c r="AH368" s="90"/>
      <c r="AI368" s="90"/>
      <c r="AJ368" s="90"/>
      <c r="AK368" s="90"/>
      <c r="AL368" s="90"/>
      <c r="AM368" s="90"/>
      <c r="AN368" s="90"/>
      <c r="AO368" s="90"/>
      <c r="AP368" s="90"/>
      <c r="AQ368" s="90"/>
      <c r="AR368" s="90"/>
      <c r="AS368" s="90"/>
      <c r="AT368" s="90"/>
      <c r="AU368" s="90"/>
      <c r="AV368" s="90"/>
      <c r="AW368" s="90"/>
      <c r="AX368" s="90"/>
      <c r="AY368" s="90"/>
      <c r="AZ368" s="90"/>
      <c r="BA368" s="90"/>
      <c r="BB368" s="90"/>
      <c r="BC368" s="90"/>
      <c r="BD368" s="90"/>
      <c r="BE368" s="90"/>
      <c r="BF368" s="90"/>
      <c r="BG368" s="90"/>
      <c r="BH368" s="90"/>
      <c r="BI368" s="90"/>
      <c r="BJ368" s="90"/>
      <c r="BK368" s="90"/>
      <c r="BL368" s="90"/>
    </row>
    <row r="369" ht="14.25" customHeight="1">
      <c r="A369" s="90"/>
      <c r="B369" s="90"/>
      <c r="C369" s="440" t="str">
        <f t="shared" si="5"/>
        <v/>
      </c>
      <c r="D369" s="90"/>
      <c r="E369" s="158" t="str">
        <f t="array" ref="E369">IF($A369="","",(SUMIFS(Extrato!$C:$C,Extrato!$A:$A,"&lt;="&amp;XLOOKUP(E$278,dds!$F$1:$Q$1,dds!$R$4:$AC$4),Extrato!$B:$B,'Cadastro e Histórico'!$A369)-SUMIFS(Extrato!$H:$H,Extrato!$F:$F,"&lt;="&amp;XLOOKUP(E$278,dds!$F$1:$Q$1,dds!$R$4:$AC$4),Extrato!$G:$G,'Cadastro e Histórico'!$A369))*E147)</f>
        <v/>
      </c>
      <c r="F369" s="158" t="str">
        <f t="array" ref="F369">IF($A369="","",(SUMIFS(Extrato!$C:$C,Extrato!$A:$A,"&lt;="&amp;XLOOKUP(F$278,dds!$F$1:$Q$1,dds!$R$4:$AC$4),Extrato!$B:$B,'Cadastro e Histórico'!$A369)-SUMIFS(Extrato!$H:$H,Extrato!$F:$F,"&lt;="&amp;XLOOKUP(F$278,dds!$F$1:$Q$1,dds!$R$4:$AC$4),Extrato!$G:$G,'Cadastro e Histórico'!$A369))*F147)</f>
        <v/>
      </c>
      <c r="G369" s="158" t="str">
        <f t="array" ref="G369">IF($A369="","",(SUMIFS(Extrato!$C:$C,Extrato!$A:$A,"&lt;="&amp;XLOOKUP(G$278,dds!$F$1:$Q$1,dds!$R$4:$AC$4),Extrato!$B:$B,'Cadastro e Histórico'!$A369)-SUMIFS(Extrato!$H:$H,Extrato!$F:$F,"&lt;="&amp;XLOOKUP(G$278,dds!$F$1:$Q$1,dds!$R$4:$AC$4),Extrato!$G:$G,'Cadastro e Histórico'!$A369))*G147)</f>
        <v/>
      </c>
      <c r="H369" s="158" t="str">
        <f t="array" ref="H369">IF($A369="","",(SUMIFS(Extrato!$C:$C,Extrato!$A:$A,"&lt;="&amp;XLOOKUP(H$278,dds!$F$1:$Q$1,dds!$R$4:$AC$4),Extrato!$B:$B,'Cadastro e Histórico'!$A369)-SUMIFS(Extrato!$H:$H,Extrato!$F:$F,"&lt;="&amp;XLOOKUP(H$278,dds!$F$1:$Q$1,dds!$R$4:$AC$4),Extrato!$G:$G,'Cadastro e Histórico'!$A369))*H147)</f>
        <v/>
      </c>
      <c r="I369" s="158" t="str">
        <f t="array" ref="I369">IF($A369="","",(SUMIFS(Extrato!$C:$C,Extrato!$A:$A,"&lt;="&amp;XLOOKUP(I$278,dds!$F$1:$Q$1,dds!$R$4:$AC$4),Extrato!$B:$B,'Cadastro e Histórico'!$A369)-SUMIFS(Extrato!$H:$H,Extrato!$F:$F,"&lt;="&amp;XLOOKUP(I$278,dds!$F$1:$Q$1,dds!$R$4:$AC$4),Extrato!$G:$G,'Cadastro e Histórico'!$A369))*I147)</f>
        <v/>
      </c>
      <c r="J369" s="158" t="str">
        <f t="array" ref="J369">IF($A369="","",(SUMIFS(Extrato!$C:$C,Extrato!$A:$A,"&lt;="&amp;XLOOKUP(J$278,dds!$F$1:$Q$1,dds!$R$4:$AC$4),Extrato!$B:$B,'Cadastro e Histórico'!$A369)-SUMIFS(Extrato!$H:$H,Extrato!$F:$F,"&lt;="&amp;XLOOKUP(J$278,dds!$F$1:$Q$1,dds!$R$4:$AC$4),Extrato!$G:$G,'Cadastro e Histórico'!$A369))*J147)</f>
        <v/>
      </c>
      <c r="K369" s="158" t="str">
        <f t="array" ref="K369">IF($A369="","",(SUMIFS(Extrato!$C:$C,Extrato!$A:$A,"&lt;="&amp;XLOOKUP(K$278,dds!$F$1:$Q$1,dds!$R$4:$AC$4),Extrato!$B:$B,'Cadastro e Histórico'!$A369)-SUMIFS(Extrato!$H:$H,Extrato!$F:$F,"&lt;="&amp;XLOOKUP(K$278,dds!$F$1:$Q$1,dds!$R$4:$AC$4),Extrato!$G:$G,'Cadastro e Histórico'!$A369))*K147)</f>
        <v/>
      </c>
      <c r="L369" s="158" t="str">
        <f t="array" ref="L369">IF($A369="","",(SUMIFS(Extrato!$C:$C,Extrato!$A:$A,"&lt;="&amp;XLOOKUP(L$278,dds!$F$1:$Q$1,dds!$R$4:$AC$4),Extrato!$B:$B,'Cadastro e Histórico'!$A369)-SUMIFS(Extrato!$H:$H,Extrato!$F:$F,"&lt;="&amp;XLOOKUP(L$278,dds!$F$1:$Q$1,dds!$R$4:$AC$4),Extrato!$G:$G,'Cadastro e Histórico'!$A369))*L147)</f>
        <v/>
      </c>
      <c r="M369" s="158" t="str">
        <f t="array" ref="M369">IF($A369="","",(SUMIFS(Extrato!$C:$C,Extrato!$A:$A,"&lt;="&amp;XLOOKUP(M$278,dds!$F$1:$Q$1,dds!$R$4:$AC$4),Extrato!$B:$B,'Cadastro e Histórico'!$A369)-SUMIFS(Extrato!$H:$H,Extrato!$F:$F,"&lt;="&amp;XLOOKUP(M$278,dds!$F$1:$Q$1,dds!$R$4:$AC$4),Extrato!$G:$G,'Cadastro e Histórico'!$A369))*M147)</f>
        <v/>
      </c>
      <c r="N369" s="158" t="str">
        <f t="array" ref="N369">IF($A369="","",(SUMIFS(Extrato!$C:$C,Extrato!$A:$A,"&lt;="&amp;XLOOKUP(N$278,dds!$F$1:$Q$1,dds!$R$4:$AC$4),Extrato!$B:$B,'Cadastro e Histórico'!$A369)-SUMIFS(Extrato!$H:$H,Extrato!$F:$F,"&lt;="&amp;XLOOKUP(N$278,dds!$F$1:$Q$1,dds!$R$4:$AC$4),Extrato!$G:$G,'Cadastro e Histórico'!$A369))*N147)</f>
        <v/>
      </c>
      <c r="O369" s="158" t="str">
        <f t="array" ref="O369">IF($A369="","",(SUMIFS(Extrato!$C:$C,Extrato!$A:$A,"&lt;="&amp;XLOOKUP(O$278,dds!$F$1:$Q$1,dds!$R$4:$AC$4),Extrato!$B:$B,'Cadastro e Histórico'!$A369)-SUMIFS(Extrato!$H:$H,Extrato!$F:$F,"&lt;="&amp;XLOOKUP(O$278,dds!$F$1:$Q$1,dds!$R$4:$AC$4),Extrato!$G:$G,'Cadastro e Histórico'!$A369))*O147)</f>
        <v/>
      </c>
      <c r="P369" s="158" t="str">
        <f>IF($A369="","",(SUMIFS(Extrato!$C:$C,Extrato!$B:$B,'Cadastro e Histórico'!$A369)-SUMIFS(Extrato!$H:$H,Extrato!$G:$G,'Cadastro e Histórico'!$A369))*P147)</f>
        <v/>
      </c>
      <c r="Q369" s="90"/>
      <c r="R369" s="90"/>
      <c r="S369" s="90"/>
      <c r="T369" s="90"/>
      <c r="U369" s="90"/>
      <c r="V369" s="90"/>
      <c r="W369" s="90"/>
      <c r="X369" s="90"/>
      <c r="Y369" s="90"/>
      <c r="Z369" s="90"/>
      <c r="AA369" s="90"/>
      <c r="AB369" s="90"/>
      <c r="AC369" s="90"/>
      <c r="AD369" s="90"/>
      <c r="AE369" s="90"/>
      <c r="AF369" s="90"/>
      <c r="AG369" s="90"/>
      <c r="AH369" s="90"/>
      <c r="AI369" s="90"/>
      <c r="AJ369" s="90"/>
      <c r="AK369" s="90"/>
      <c r="AL369" s="90"/>
      <c r="AM369" s="90"/>
      <c r="AN369" s="90"/>
      <c r="AO369" s="90"/>
      <c r="AP369" s="90"/>
      <c r="AQ369" s="90"/>
      <c r="AR369" s="90"/>
      <c r="AS369" s="90"/>
      <c r="AT369" s="90"/>
      <c r="AU369" s="90"/>
      <c r="AV369" s="90"/>
      <c r="AW369" s="90"/>
      <c r="AX369" s="90"/>
      <c r="AY369" s="90"/>
      <c r="AZ369" s="90"/>
      <c r="BA369" s="90"/>
      <c r="BB369" s="90"/>
      <c r="BC369" s="90"/>
      <c r="BD369" s="90"/>
      <c r="BE369" s="90"/>
      <c r="BF369" s="90"/>
      <c r="BG369" s="90"/>
      <c r="BH369" s="90"/>
      <c r="BI369" s="90"/>
      <c r="BJ369" s="90"/>
      <c r="BK369" s="90"/>
      <c r="BL369" s="90"/>
    </row>
    <row r="370" ht="14.25" customHeight="1">
      <c r="A370" s="90"/>
      <c r="B370" s="90"/>
      <c r="C370" s="440" t="str">
        <f t="shared" si="5"/>
        <v/>
      </c>
      <c r="D370" s="90"/>
      <c r="E370" s="158" t="str">
        <f t="array" ref="E370">IF($A370="","",(SUMIFS(Extrato!$C:$C,Extrato!$A:$A,"&lt;="&amp;XLOOKUP(E$278,dds!$F$1:$Q$1,dds!$R$4:$AC$4),Extrato!$B:$B,'Cadastro e Histórico'!$A370)-SUMIFS(Extrato!$H:$H,Extrato!$F:$F,"&lt;="&amp;XLOOKUP(E$278,dds!$F$1:$Q$1,dds!$R$4:$AC$4),Extrato!$G:$G,'Cadastro e Histórico'!$A370))*E148)</f>
        <v/>
      </c>
      <c r="F370" s="158" t="str">
        <f t="array" ref="F370">IF($A370="","",(SUMIFS(Extrato!$C:$C,Extrato!$A:$A,"&lt;="&amp;XLOOKUP(F$278,dds!$F$1:$Q$1,dds!$R$4:$AC$4),Extrato!$B:$B,'Cadastro e Histórico'!$A370)-SUMIFS(Extrato!$H:$H,Extrato!$F:$F,"&lt;="&amp;XLOOKUP(F$278,dds!$F$1:$Q$1,dds!$R$4:$AC$4),Extrato!$G:$G,'Cadastro e Histórico'!$A370))*F148)</f>
        <v/>
      </c>
      <c r="G370" s="158" t="str">
        <f t="array" ref="G370">IF($A370="","",(SUMIFS(Extrato!$C:$C,Extrato!$A:$A,"&lt;="&amp;XLOOKUP(G$278,dds!$F$1:$Q$1,dds!$R$4:$AC$4),Extrato!$B:$B,'Cadastro e Histórico'!$A370)-SUMIFS(Extrato!$H:$H,Extrato!$F:$F,"&lt;="&amp;XLOOKUP(G$278,dds!$F$1:$Q$1,dds!$R$4:$AC$4),Extrato!$G:$G,'Cadastro e Histórico'!$A370))*G148)</f>
        <v/>
      </c>
      <c r="H370" s="158" t="str">
        <f t="array" ref="H370">IF($A370="","",(SUMIFS(Extrato!$C:$C,Extrato!$A:$A,"&lt;="&amp;XLOOKUP(H$278,dds!$F$1:$Q$1,dds!$R$4:$AC$4),Extrato!$B:$B,'Cadastro e Histórico'!$A370)-SUMIFS(Extrato!$H:$H,Extrato!$F:$F,"&lt;="&amp;XLOOKUP(H$278,dds!$F$1:$Q$1,dds!$R$4:$AC$4),Extrato!$G:$G,'Cadastro e Histórico'!$A370))*H148)</f>
        <v/>
      </c>
      <c r="I370" s="158" t="str">
        <f t="array" ref="I370">IF($A370="","",(SUMIFS(Extrato!$C:$C,Extrato!$A:$A,"&lt;="&amp;XLOOKUP(I$278,dds!$F$1:$Q$1,dds!$R$4:$AC$4),Extrato!$B:$B,'Cadastro e Histórico'!$A370)-SUMIFS(Extrato!$H:$H,Extrato!$F:$F,"&lt;="&amp;XLOOKUP(I$278,dds!$F$1:$Q$1,dds!$R$4:$AC$4),Extrato!$G:$G,'Cadastro e Histórico'!$A370))*I148)</f>
        <v/>
      </c>
      <c r="J370" s="158" t="str">
        <f t="array" ref="J370">IF($A370="","",(SUMIFS(Extrato!$C:$C,Extrato!$A:$A,"&lt;="&amp;XLOOKUP(J$278,dds!$F$1:$Q$1,dds!$R$4:$AC$4),Extrato!$B:$B,'Cadastro e Histórico'!$A370)-SUMIFS(Extrato!$H:$H,Extrato!$F:$F,"&lt;="&amp;XLOOKUP(J$278,dds!$F$1:$Q$1,dds!$R$4:$AC$4),Extrato!$G:$G,'Cadastro e Histórico'!$A370))*J148)</f>
        <v/>
      </c>
      <c r="K370" s="158" t="str">
        <f t="array" ref="K370">IF($A370="","",(SUMIFS(Extrato!$C:$C,Extrato!$A:$A,"&lt;="&amp;XLOOKUP(K$278,dds!$F$1:$Q$1,dds!$R$4:$AC$4),Extrato!$B:$B,'Cadastro e Histórico'!$A370)-SUMIFS(Extrato!$H:$H,Extrato!$F:$F,"&lt;="&amp;XLOOKUP(K$278,dds!$F$1:$Q$1,dds!$R$4:$AC$4),Extrato!$G:$G,'Cadastro e Histórico'!$A370))*K148)</f>
        <v/>
      </c>
      <c r="L370" s="158" t="str">
        <f t="array" ref="L370">IF($A370="","",(SUMIFS(Extrato!$C:$C,Extrato!$A:$A,"&lt;="&amp;XLOOKUP(L$278,dds!$F$1:$Q$1,dds!$R$4:$AC$4),Extrato!$B:$B,'Cadastro e Histórico'!$A370)-SUMIFS(Extrato!$H:$H,Extrato!$F:$F,"&lt;="&amp;XLOOKUP(L$278,dds!$F$1:$Q$1,dds!$R$4:$AC$4),Extrato!$G:$G,'Cadastro e Histórico'!$A370))*L148)</f>
        <v/>
      </c>
      <c r="M370" s="158" t="str">
        <f t="array" ref="M370">IF($A370="","",(SUMIFS(Extrato!$C:$C,Extrato!$A:$A,"&lt;="&amp;XLOOKUP(M$278,dds!$F$1:$Q$1,dds!$R$4:$AC$4),Extrato!$B:$B,'Cadastro e Histórico'!$A370)-SUMIFS(Extrato!$H:$H,Extrato!$F:$F,"&lt;="&amp;XLOOKUP(M$278,dds!$F$1:$Q$1,dds!$R$4:$AC$4),Extrato!$G:$G,'Cadastro e Histórico'!$A370))*M148)</f>
        <v/>
      </c>
      <c r="N370" s="158" t="str">
        <f t="array" ref="N370">IF($A370="","",(SUMIFS(Extrato!$C:$C,Extrato!$A:$A,"&lt;="&amp;XLOOKUP(N$278,dds!$F$1:$Q$1,dds!$R$4:$AC$4),Extrato!$B:$B,'Cadastro e Histórico'!$A370)-SUMIFS(Extrato!$H:$H,Extrato!$F:$F,"&lt;="&amp;XLOOKUP(N$278,dds!$F$1:$Q$1,dds!$R$4:$AC$4),Extrato!$G:$G,'Cadastro e Histórico'!$A370))*N148)</f>
        <v/>
      </c>
      <c r="O370" s="158" t="str">
        <f t="array" ref="O370">IF($A370="","",(SUMIFS(Extrato!$C:$C,Extrato!$A:$A,"&lt;="&amp;XLOOKUP(O$278,dds!$F$1:$Q$1,dds!$R$4:$AC$4),Extrato!$B:$B,'Cadastro e Histórico'!$A370)-SUMIFS(Extrato!$H:$H,Extrato!$F:$F,"&lt;="&amp;XLOOKUP(O$278,dds!$F$1:$Q$1,dds!$R$4:$AC$4),Extrato!$G:$G,'Cadastro e Histórico'!$A370))*O148)</f>
        <v/>
      </c>
      <c r="P370" s="158" t="str">
        <f>IF($A370="","",(SUMIFS(Extrato!$C:$C,Extrato!$B:$B,'Cadastro e Histórico'!$A370)-SUMIFS(Extrato!$H:$H,Extrato!$G:$G,'Cadastro e Histórico'!$A370))*P148)</f>
        <v/>
      </c>
      <c r="Q370" s="90"/>
      <c r="R370" s="90"/>
      <c r="S370" s="90"/>
      <c r="T370" s="90"/>
      <c r="U370" s="90"/>
      <c r="V370" s="90"/>
      <c r="W370" s="90"/>
      <c r="X370" s="90"/>
      <c r="Y370" s="90"/>
      <c r="Z370" s="90"/>
      <c r="AA370" s="90"/>
      <c r="AB370" s="90"/>
      <c r="AC370" s="90"/>
      <c r="AD370" s="90"/>
      <c r="AE370" s="90"/>
      <c r="AF370" s="90"/>
      <c r="AG370" s="90"/>
      <c r="AH370" s="90"/>
      <c r="AI370" s="90"/>
      <c r="AJ370" s="90"/>
      <c r="AK370" s="90"/>
      <c r="AL370" s="90"/>
      <c r="AM370" s="90"/>
      <c r="AN370" s="90"/>
      <c r="AO370" s="90"/>
      <c r="AP370" s="90"/>
      <c r="AQ370" s="90"/>
      <c r="AR370" s="90"/>
      <c r="AS370" s="90"/>
      <c r="AT370" s="90"/>
      <c r="AU370" s="90"/>
      <c r="AV370" s="90"/>
      <c r="AW370" s="90"/>
      <c r="AX370" s="90"/>
      <c r="AY370" s="90"/>
      <c r="AZ370" s="90"/>
      <c r="BA370" s="90"/>
      <c r="BB370" s="90"/>
      <c r="BC370" s="90"/>
      <c r="BD370" s="90"/>
      <c r="BE370" s="90"/>
      <c r="BF370" s="90"/>
      <c r="BG370" s="90"/>
      <c r="BH370" s="90"/>
      <c r="BI370" s="90"/>
      <c r="BJ370" s="90"/>
      <c r="BK370" s="90"/>
      <c r="BL370" s="90"/>
    </row>
    <row r="371" ht="14.25" customHeight="1">
      <c r="A371" s="90"/>
      <c r="B371" s="90"/>
      <c r="C371" s="440" t="str">
        <f t="shared" si="5"/>
        <v/>
      </c>
      <c r="D371" s="90"/>
      <c r="E371" s="158" t="str">
        <f t="array" ref="E371">IF($A371="","",(SUMIFS(Extrato!$C:$C,Extrato!$A:$A,"&lt;="&amp;XLOOKUP(E$278,dds!$F$1:$Q$1,dds!$R$4:$AC$4),Extrato!$B:$B,'Cadastro e Histórico'!$A371)-SUMIFS(Extrato!$H:$H,Extrato!$F:$F,"&lt;="&amp;XLOOKUP(E$278,dds!$F$1:$Q$1,dds!$R$4:$AC$4),Extrato!$G:$G,'Cadastro e Histórico'!$A371))*E149)</f>
        <v/>
      </c>
      <c r="F371" s="158" t="str">
        <f t="array" ref="F371">IF($A371="","",(SUMIFS(Extrato!$C:$C,Extrato!$A:$A,"&lt;="&amp;XLOOKUP(F$278,dds!$F$1:$Q$1,dds!$R$4:$AC$4),Extrato!$B:$B,'Cadastro e Histórico'!$A371)-SUMIFS(Extrato!$H:$H,Extrato!$F:$F,"&lt;="&amp;XLOOKUP(F$278,dds!$F$1:$Q$1,dds!$R$4:$AC$4),Extrato!$G:$G,'Cadastro e Histórico'!$A371))*F149)</f>
        <v/>
      </c>
      <c r="G371" s="158" t="str">
        <f t="array" ref="G371">IF($A371="","",(SUMIFS(Extrato!$C:$C,Extrato!$A:$A,"&lt;="&amp;XLOOKUP(G$278,dds!$F$1:$Q$1,dds!$R$4:$AC$4),Extrato!$B:$B,'Cadastro e Histórico'!$A371)-SUMIFS(Extrato!$H:$H,Extrato!$F:$F,"&lt;="&amp;XLOOKUP(G$278,dds!$F$1:$Q$1,dds!$R$4:$AC$4),Extrato!$G:$G,'Cadastro e Histórico'!$A371))*G149)</f>
        <v/>
      </c>
      <c r="H371" s="158" t="str">
        <f t="array" ref="H371">IF($A371="","",(SUMIFS(Extrato!$C:$C,Extrato!$A:$A,"&lt;="&amp;XLOOKUP(H$278,dds!$F$1:$Q$1,dds!$R$4:$AC$4),Extrato!$B:$B,'Cadastro e Histórico'!$A371)-SUMIFS(Extrato!$H:$H,Extrato!$F:$F,"&lt;="&amp;XLOOKUP(H$278,dds!$F$1:$Q$1,dds!$R$4:$AC$4),Extrato!$G:$G,'Cadastro e Histórico'!$A371))*H149)</f>
        <v/>
      </c>
      <c r="I371" s="158" t="str">
        <f t="array" ref="I371">IF($A371="","",(SUMIFS(Extrato!$C:$C,Extrato!$A:$A,"&lt;="&amp;XLOOKUP(I$278,dds!$F$1:$Q$1,dds!$R$4:$AC$4),Extrato!$B:$B,'Cadastro e Histórico'!$A371)-SUMIFS(Extrato!$H:$H,Extrato!$F:$F,"&lt;="&amp;XLOOKUP(I$278,dds!$F$1:$Q$1,dds!$R$4:$AC$4),Extrato!$G:$G,'Cadastro e Histórico'!$A371))*I149)</f>
        <v/>
      </c>
      <c r="J371" s="158" t="str">
        <f t="array" ref="J371">IF($A371="","",(SUMIFS(Extrato!$C:$C,Extrato!$A:$A,"&lt;="&amp;XLOOKUP(J$278,dds!$F$1:$Q$1,dds!$R$4:$AC$4),Extrato!$B:$B,'Cadastro e Histórico'!$A371)-SUMIFS(Extrato!$H:$H,Extrato!$F:$F,"&lt;="&amp;XLOOKUP(J$278,dds!$F$1:$Q$1,dds!$R$4:$AC$4),Extrato!$G:$G,'Cadastro e Histórico'!$A371))*J149)</f>
        <v/>
      </c>
      <c r="K371" s="158" t="str">
        <f t="array" ref="K371">IF($A371="","",(SUMIFS(Extrato!$C:$C,Extrato!$A:$A,"&lt;="&amp;XLOOKUP(K$278,dds!$F$1:$Q$1,dds!$R$4:$AC$4),Extrato!$B:$B,'Cadastro e Histórico'!$A371)-SUMIFS(Extrato!$H:$H,Extrato!$F:$F,"&lt;="&amp;XLOOKUP(K$278,dds!$F$1:$Q$1,dds!$R$4:$AC$4),Extrato!$G:$G,'Cadastro e Histórico'!$A371))*K149)</f>
        <v/>
      </c>
      <c r="L371" s="158" t="str">
        <f t="array" ref="L371">IF($A371="","",(SUMIFS(Extrato!$C:$C,Extrato!$A:$A,"&lt;="&amp;XLOOKUP(L$278,dds!$F$1:$Q$1,dds!$R$4:$AC$4),Extrato!$B:$B,'Cadastro e Histórico'!$A371)-SUMIFS(Extrato!$H:$H,Extrato!$F:$F,"&lt;="&amp;XLOOKUP(L$278,dds!$F$1:$Q$1,dds!$R$4:$AC$4),Extrato!$G:$G,'Cadastro e Histórico'!$A371))*L149)</f>
        <v/>
      </c>
      <c r="M371" s="158" t="str">
        <f t="array" ref="M371">IF($A371="","",(SUMIFS(Extrato!$C:$C,Extrato!$A:$A,"&lt;="&amp;XLOOKUP(M$278,dds!$F$1:$Q$1,dds!$R$4:$AC$4),Extrato!$B:$B,'Cadastro e Histórico'!$A371)-SUMIFS(Extrato!$H:$H,Extrato!$F:$F,"&lt;="&amp;XLOOKUP(M$278,dds!$F$1:$Q$1,dds!$R$4:$AC$4),Extrato!$G:$G,'Cadastro e Histórico'!$A371))*M149)</f>
        <v/>
      </c>
      <c r="N371" s="158" t="str">
        <f t="array" ref="N371">IF($A371="","",(SUMIFS(Extrato!$C:$C,Extrato!$A:$A,"&lt;="&amp;XLOOKUP(N$278,dds!$F$1:$Q$1,dds!$R$4:$AC$4),Extrato!$B:$B,'Cadastro e Histórico'!$A371)-SUMIFS(Extrato!$H:$H,Extrato!$F:$F,"&lt;="&amp;XLOOKUP(N$278,dds!$F$1:$Q$1,dds!$R$4:$AC$4),Extrato!$G:$G,'Cadastro e Histórico'!$A371))*N149)</f>
        <v/>
      </c>
      <c r="O371" s="158" t="str">
        <f t="array" ref="O371">IF($A371="","",(SUMIFS(Extrato!$C:$C,Extrato!$A:$A,"&lt;="&amp;XLOOKUP(O$278,dds!$F$1:$Q$1,dds!$R$4:$AC$4),Extrato!$B:$B,'Cadastro e Histórico'!$A371)-SUMIFS(Extrato!$H:$H,Extrato!$F:$F,"&lt;="&amp;XLOOKUP(O$278,dds!$F$1:$Q$1,dds!$R$4:$AC$4),Extrato!$G:$G,'Cadastro e Histórico'!$A371))*O149)</f>
        <v/>
      </c>
      <c r="P371" s="158" t="str">
        <f>IF($A371="","",(SUMIFS(Extrato!$C:$C,Extrato!$B:$B,'Cadastro e Histórico'!$A371)-SUMIFS(Extrato!$H:$H,Extrato!$G:$G,'Cadastro e Histórico'!$A371))*P149)</f>
        <v/>
      </c>
      <c r="Q371" s="90"/>
      <c r="R371" s="90"/>
      <c r="S371" s="90"/>
      <c r="T371" s="90"/>
      <c r="U371" s="90"/>
      <c r="V371" s="90"/>
      <c r="W371" s="90"/>
      <c r="X371" s="90"/>
      <c r="Y371" s="90"/>
      <c r="Z371" s="90"/>
      <c r="AA371" s="90"/>
      <c r="AB371" s="90"/>
      <c r="AC371" s="90"/>
      <c r="AD371" s="90"/>
      <c r="AE371" s="90"/>
      <c r="AF371" s="90"/>
      <c r="AG371" s="90"/>
      <c r="AH371" s="90"/>
      <c r="AI371" s="90"/>
      <c r="AJ371" s="90"/>
      <c r="AK371" s="90"/>
      <c r="AL371" s="90"/>
      <c r="AM371" s="90"/>
      <c r="AN371" s="90"/>
      <c r="AO371" s="90"/>
      <c r="AP371" s="90"/>
      <c r="AQ371" s="90"/>
      <c r="AR371" s="90"/>
      <c r="AS371" s="90"/>
      <c r="AT371" s="90"/>
      <c r="AU371" s="90"/>
      <c r="AV371" s="90"/>
      <c r="AW371" s="90"/>
      <c r="AX371" s="90"/>
      <c r="AY371" s="90"/>
      <c r="AZ371" s="90"/>
      <c r="BA371" s="90"/>
      <c r="BB371" s="90"/>
      <c r="BC371" s="90"/>
      <c r="BD371" s="90"/>
      <c r="BE371" s="90"/>
      <c r="BF371" s="90"/>
      <c r="BG371" s="90"/>
      <c r="BH371" s="90"/>
      <c r="BI371" s="90"/>
      <c r="BJ371" s="90"/>
      <c r="BK371" s="90"/>
      <c r="BL371" s="90"/>
    </row>
    <row r="372" ht="14.25" customHeight="1">
      <c r="A372" s="90"/>
      <c r="B372" s="90"/>
      <c r="C372" s="440" t="str">
        <f t="shared" si="5"/>
        <v/>
      </c>
      <c r="D372" s="90"/>
      <c r="E372" s="158" t="str">
        <f t="array" ref="E372">IF($A372="","",(SUMIFS(Extrato!$C:$C,Extrato!$A:$A,"&lt;="&amp;XLOOKUP(E$278,dds!$F$1:$Q$1,dds!$R$4:$AC$4),Extrato!$B:$B,'Cadastro e Histórico'!$A372)-SUMIFS(Extrato!$H:$H,Extrato!$F:$F,"&lt;="&amp;XLOOKUP(E$278,dds!$F$1:$Q$1,dds!$R$4:$AC$4),Extrato!$G:$G,'Cadastro e Histórico'!$A372))*E150)</f>
        <v/>
      </c>
      <c r="F372" s="158" t="str">
        <f t="array" ref="F372">IF($A372="","",(SUMIFS(Extrato!$C:$C,Extrato!$A:$A,"&lt;="&amp;XLOOKUP(F$278,dds!$F$1:$Q$1,dds!$R$4:$AC$4),Extrato!$B:$B,'Cadastro e Histórico'!$A372)-SUMIFS(Extrato!$H:$H,Extrato!$F:$F,"&lt;="&amp;XLOOKUP(F$278,dds!$F$1:$Q$1,dds!$R$4:$AC$4),Extrato!$G:$G,'Cadastro e Histórico'!$A372))*F150)</f>
        <v/>
      </c>
      <c r="G372" s="158" t="str">
        <f t="array" ref="G372">IF($A372="","",(SUMIFS(Extrato!$C:$C,Extrato!$A:$A,"&lt;="&amp;XLOOKUP(G$278,dds!$F$1:$Q$1,dds!$R$4:$AC$4),Extrato!$B:$B,'Cadastro e Histórico'!$A372)-SUMIFS(Extrato!$H:$H,Extrato!$F:$F,"&lt;="&amp;XLOOKUP(G$278,dds!$F$1:$Q$1,dds!$R$4:$AC$4),Extrato!$G:$G,'Cadastro e Histórico'!$A372))*G150)</f>
        <v/>
      </c>
      <c r="H372" s="158" t="str">
        <f t="array" ref="H372">IF($A372="","",(SUMIFS(Extrato!$C:$C,Extrato!$A:$A,"&lt;="&amp;XLOOKUP(H$278,dds!$F$1:$Q$1,dds!$R$4:$AC$4),Extrato!$B:$B,'Cadastro e Histórico'!$A372)-SUMIFS(Extrato!$H:$H,Extrato!$F:$F,"&lt;="&amp;XLOOKUP(H$278,dds!$F$1:$Q$1,dds!$R$4:$AC$4),Extrato!$G:$G,'Cadastro e Histórico'!$A372))*H150)</f>
        <v/>
      </c>
      <c r="I372" s="158" t="str">
        <f t="array" ref="I372">IF($A372="","",(SUMIFS(Extrato!$C:$C,Extrato!$A:$A,"&lt;="&amp;XLOOKUP(I$278,dds!$F$1:$Q$1,dds!$R$4:$AC$4),Extrato!$B:$B,'Cadastro e Histórico'!$A372)-SUMIFS(Extrato!$H:$H,Extrato!$F:$F,"&lt;="&amp;XLOOKUP(I$278,dds!$F$1:$Q$1,dds!$R$4:$AC$4),Extrato!$G:$G,'Cadastro e Histórico'!$A372))*I150)</f>
        <v/>
      </c>
      <c r="J372" s="158" t="str">
        <f t="array" ref="J372">IF($A372="","",(SUMIFS(Extrato!$C:$C,Extrato!$A:$A,"&lt;="&amp;XLOOKUP(J$278,dds!$F$1:$Q$1,dds!$R$4:$AC$4),Extrato!$B:$B,'Cadastro e Histórico'!$A372)-SUMIFS(Extrato!$H:$H,Extrato!$F:$F,"&lt;="&amp;XLOOKUP(J$278,dds!$F$1:$Q$1,dds!$R$4:$AC$4),Extrato!$G:$G,'Cadastro e Histórico'!$A372))*J150)</f>
        <v/>
      </c>
      <c r="K372" s="158" t="str">
        <f t="array" ref="K372">IF($A372="","",(SUMIFS(Extrato!$C:$C,Extrato!$A:$A,"&lt;="&amp;XLOOKUP(K$278,dds!$F$1:$Q$1,dds!$R$4:$AC$4),Extrato!$B:$B,'Cadastro e Histórico'!$A372)-SUMIFS(Extrato!$H:$H,Extrato!$F:$F,"&lt;="&amp;XLOOKUP(K$278,dds!$F$1:$Q$1,dds!$R$4:$AC$4),Extrato!$G:$G,'Cadastro e Histórico'!$A372))*K150)</f>
        <v/>
      </c>
      <c r="L372" s="158" t="str">
        <f t="array" ref="L372">IF($A372="","",(SUMIFS(Extrato!$C:$C,Extrato!$A:$A,"&lt;="&amp;XLOOKUP(L$278,dds!$F$1:$Q$1,dds!$R$4:$AC$4),Extrato!$B:$B,'Cadastro e Histórico'!$A372)-SUMIFS(Extrato!$H:$H,Extrato!$F:$F,"&lt;="&amp;XLOOKUP(L$278,dds!$F$1:$Q$1,dds!$R$4:$AC$4),Extrato!$G:$G,'Cadastro e Histórico'!$A372))*L150)</f>
        <v/>
      </c>
      <c r="M372" s="158" t="str">
        <f t="array" ref="M372">IF($A372="","",(SUMIFS(Extrato!$C:$C,Extrato!$A:$A,"&lt;="&amp;XLOOKUP(M$278,dds!$F$1:$Q$1,dds!$R$4:$AC$4),Extrato!$B:$B,'Cadastro e Histórico'!$A372)-SUMIFS(Extrato!$H:$H,Extrato!$F:$F,"&lt;="&amp;XLOOKUP(M$278,dds!$F$1:$Q$1,dds!$R$4:$AC$4),Extrato!$G:$G,'Cadastro e Histórico'!$A372))*M150)</f>
        <v/>
      </c>
      <c r="N372" s="158" t="str">
        <f t="array" ref="N372">IF($A372="","",(SUMIFS(Extrato!$C:$C,Extrato!$A:$A,"&lt;="&amp;XLOOKUP(N$278,dds!$F$1:$Q$1,dds!$R$4:$AC$4),Extrato!$B:$B,'Cadastro e Histórico'!$A372)-SUMIFS(Extrato!$H:$H,Extrato!$F:$F,"&lt;="&amp;XLOOKUP(N$278,dds!$F$1:$Q$1,dds!$R$4:$AC$4),Extrato!$G:$G,'Cadastro e Histórico'!$A372))*N150)</f>
        <v/>
      </c>
      <c r="O372" s="158" t="str">
        <f t="array" ref="O372">IF($A372="","",(SUMIFS(Extrato!$C:$C,Extrato!$A:$A,"&lt;="&amp;XLOOKUP(O$278,dds!$F$1:$Q$1,dds!$R$4:$AC$4),Extrato!$B:$B,'Cadastro e Histórico'!$A372)-SUMIFS(Extrato!$H:$H,Extrato!$F:$F,"&lt;="&amp;XLOOKUP(O$278,dds!$F$1:$Q$1,dds!$R$4:$AC$4),Extrato!$G:$G,'Cadastro e Histórico'!$A372))*O150)</f>
        <v/>
      </c>
      <c r="P372" s="158" t="str">
        <f>IF($A372="","",(SUMIFS(Extrato!$C:$C,Extrato!$B:$B,'Cadastro e Histórico'!$A372)-SUMIFS(Extrato!$H:$H,Extrato!$G:$G,'Cadastro e Histórico'!$A372))*P150)</f>
        <v/>
      </c>
      <c r="Q372" s="90"/>
      <c r="R372" s="90"/>
      <c r="S372" s="90"/>
      <c r="T372" s="90"/>
      <c r="U372" s="90"/>
      <c r="V372" s="90"/>
      <c r="W372" s="90"/>
      <c r="X372" s="90"/>
      <c r="Y372" s="90"/>
      <c r="Z372" s="90"/>
      <c r="AA372" s="90"/>
      <c r="AB372" s="90"/>
      <c r="AC372" s="90"/>
      <c r="AD372" s="90"/>
      <c r="AE372" s="90"/>
      <c r="AF372" s="90"/>
      <c r="AG372" s="90"/>
      <c r="AH372" s="90"/>
      <c r="AI372" s="90"/>
      <c r="AJ372" s="90"/>
      <c r="AK372" s="90"/>
      <c r="AL372" s="90"/>
      <c r="AM372" s="90"/>
      <c r="AN372" s="90"/>
      <c r="AO372" s="90"/>
      <c r="AP372" s="90"/>
      <c r="AQ372" s="90"/>
      <c r="AR372" s="90"/>
      <c r="AS372" s="90"/>
      <c r="AT372" s="90"/>
      <c r="AU372" s="90"/>
      <c r="AV372" s="90"/>
      <c r="AW372" s="90"/>
      <c r="AX372" s="90"/>
      <c r="AY372" s="90"/>
      <c r="AZ372" s="90"/>
      <c r="BA372" s="90"/>
      <c r="BB372" s="90"/>
      <c r="BC372" s="90"/>
      <c r="BD372" s="90"/>
      <c r="BE372" s="90"/>
      <c r="BF372" s="90"/>
      <c r="BG372" s="90"/>
      <c r="BH372" s="90"/>
      <c r="BI372" s="90"/>
      <c r="BJ372" s="90"/>
      <c r="BK372" s="90"/>
      <c r="BL372" s="90"/>
    </row>
    <row r="373" ht="14.25" customHeight="1">
      <c r="A373" s="90"/>
      <c r="B373" s="90"/>
      <c r="C373" s="440" t="str">
        <f t="shared" si="5"/>
        <v/>
      </c>
      <c r="D373" s="90"/>
      <c r="E373" s="158" t="str">
        <f t="array" ref="E373">IF($A373="","",(SUMIFS(Extrato!$C:$C,Extrato!$A:$A,"&lt;="&amp;XLOOKUP(E$278,dds!$F$1:$Q$1,dds!$R$4:$AC$4),Extrato!$B:$B,'Cadastro e Histórico'!$A373)-SUMIFS(Extrato!$H:$H,Extrato!$F:$F,"&lt;="&amp;XLOOKUP(E$278,dds!$F$1:$Q$1,dds!$R$4:$AC$4),Extrato!$G:$G,'Cadastro e Histórico'!$A373))*E151)</f>
        <v/>
      </c>
      <c r="F373" s="158" t="str">
        <f t="array" ref="F373">IF($A373="","",(SUMIFS(Extrato!$C:$C,Extrato!$A:$A,"&lt;="&amp;XLOOKUP(F$278,dds!$F$1:$Q$1,dds!$R$4:$AC$4),Extrato!$B:$B,'Cadastro e Histórico'!$A373)-SUMIFS(Extrato!$H:$H,Extrato!$F:$F,"&lt;="&amp;XLOOKUP(F$278,dds!$F$1:$Q$1,dds!$R$4:$AC$4),Extrato!$G:$G,'Cadastro e Histórico'!$A373))*F151)</f>
        <v/>
      </c>
      <c r="G373" s="158" t="str">
        <f t="array" ref="G373">IF($A373="","",(SUMIFS(Extrato!$C:$C,Extrato!$A:$A,"&lt;="&amp;XLOOKUP(G$278,dds!$F$1:$Q$1,dds!$R$4:$AC$4),Extrato!$B:$B,'Cadastro e Histórico'!$A373)-SUMIFS(Extrato!$H:$H,Extrato!$F:$F,"&lt;="&amp;XLOOKUP(G$278,dds!$F$1:$Q$1,dds!$R$4:$AC$4),Extrato!$G:$G,'Cadastro e Histórico'!$A373))*G151)</f>
        <v/>
      </c>
      <c r="H373" s="158" t="str">
        <f t="array" ref="H373">IF($A373="","",(SUMIFS(Extrato!$C:$C,Extrato!$A:$A,"&lt;="&amp;XLOOKUP(H$278,dds!$F$1:$Q$1,dds!$R$4:$AC$4),Extrato!$B:$B,'Cadastro e Histórico'!$A373)-SUMIFS(Extrato!$H:$H,Extrato!$F:$F,"&lt;="&amp;XLOOKUP(H$278,dds!$F$1:$Q$1,dds!$R$4:$AC$4),Extrato!$G:$G,'Cadastro e Histórico'!$A373))*H151)</f>
        <v/>
      </c>
      <c r="I373" s="158" t="str">
        <f t="array" ref="I373">IF($A373="","",(SUMIFS(Extrato!$C:$C,Extrato!$A:$A,"&lt;="&amp;XLOOKUP(I$278,dds!$F$1:$Q$1,dds!$R$4:$AC$4),Extrato!$B:$B,'Cadastro e Histórico'!$A373)-SUMIFS(Extrato!$H:$H,Extrato!$F:$F,"&lt;="&amp;XLOOKUP(I$278,dds!$F$1:$Q$1,dds!$R$4:$AC$4),Extrato!$G:$G,'Cadastro e Histórico'!$A373))*I151)</f>
        <v/>
      </c>
      <c r="J373" s="158" t="str">
        <f t="array" ref="J373">IF($A373="","",(SUMIFS(Extrato!$C:$C,Extrato!$A:$A,"&lt;="&amp;XLOOKUP(J$278,dds!$F$1:$Q$1,dds!$R$4:$AC$4),Extrato!$B:$B,'Cadastro e Histórico'!$A373)-SUMIFS(Extrato!$H:$H,Extrato!$F:$F,"&lt;="&amp;XLOOKUP(J$278,dds!$F$1:$Q$1,dds!$R$4:$AC$4),Extrato!$G:$G,'Cadastro e Histórico'!$A373))*J151)</f>
        <v/>
      </c>
      <c r="K373" s="158" t="str">
        <f t="array" ref="K373">IF($A373="","",(SUMIFS(Extrato!$C:$C,Extrato!$A:$A,"&lt;="&amp;XLOOKUP(K$278,dds!$F$1:$Q$1,dds!$R$4:$AC$4),Extrato!$B:$B,'Cadastro e Histórico'!$A373)-SUMIFS(Extrato!$H:$H,Extrato!$F:$F,"&lt;="&amp;XLOOKUP(K$278,dds!$F$1:$Q$1,dds!$R$4:$AC$4),Extrato!$G:$G,'Cadastro e Histórico'!$A373))*K151)</f>
        <v/>
      </c>
      <c r="L373" s="158" t="str">
        <f t="array" ref="L373">IF($A373="","",(SUMIFS(Extrato!$C:$C,Extrato!$A:$A,"&lt;="&amp;XLOOKUP(L$278,dds!$F$1:$Q$1,dds!$R$4:$AC$4),Extrato!$B:$B,'Cadastro e Histórico'!$A373)-SUMIFS(Extrato!$H:$H,Extrato!$F:$F,"&lt;="&amp;XLOOKUP(L$278,dds!$F$1:$Q$1,dds!$R$4:$AC$4),Extrato!$G:$G,'Cadastro e Histórico'!$A373))*L151)</f>
        <v/>
      </c>
      <c r="M373" s="158" t="str">
        <f t="array" ref="M373">IF($A373="","",(SUMIFS(Extrato!$C:$C,Extrato!$A:$A,"&lt;="&amp;XLOOKUP(M$278,dds!$F$1:$Q$1,dds!$R$4:$AC$4),Extrato!$B:$B,'Cadastro e Histórico'!$A373)-SUMIFS(Extrato!$H:$H,Extrato!$F:$F,"&lt;="&amp;XLOOKUP(M$278,dds!$F$1:$Q$1,dds!$R$4:$AC$4),Extrato!$G:$G,'Cadastro e Histórico'!$A373))*M151)</f>
        <v/>
      </c>
      <c r="N373" s="158" t="str">
        <f t="array" ref="N373">IF($A373="","",(SUMIFS(Extrato!$C:$C,Extrato!$A:$A,"&lt;="&amp;XLOOKUP(N$278,dds!$F$1:$Q$1,dds!$R$4:$AC$4),Extrato!$B:$B,'Cadastro e Histórico'!$A373)-SUMIFS(Extrato!$H:$H,Extrato!$F:$F,"&lt;="&amp;XLOOKUP(N$278,dds!$F$1:$Q$1,dds!$R$4:$AC$4),Extrato!$G:$G,'Cadastro e Histórico'!$A373))*N151)</f>
        <v/>
      </c>
      <c r="O373" s="158" t="str">
        <f t="array" ref="O373">IF($A373="","",(SUMIFS(Extrato!$C:$C,Extrato!$A:$A,"&lt;="&amp;XLOOKUP(O$278,dds!$F$1:$Q$1,dds!$R$4:$AC$4),Extrato!$B:$B,'Cadastro e Histórico'!$A373)-SUMIFS(Extrato!$H:$H,Extrato!$F:$F,"&lt;="&amp;XLOOKUP(O$278,dds!$F$1:$Q$1,dds!$R$4:$AC$4),Extrato!$G:$G,'Cadastro e Histórico'!$A373))*O151)</f>
        <v/>
      </c>
      <c r="P373" s="158" t="str">
        <f>IF($A373="","",(SUMIFS(Extrato!$C:$C,Extrato!$B:$B,'Cadastro e Histórico'!$A373)-SUMIFS(Extrato!$H:$H,Extrato!$G:$G,'Cadastro e Histórico'!$A373))*P151)</f>
        <v/>
      </c>
      <c r="Q373" s="90"/>
      <c r="R373" s="90"/>
      <c r="S373" s="90"/>
      <c r="T373" s="90"/>
      <c r="U373" s="90"/>
      <c r="V373" s="90"/>
      <c r="W373" s="90"/>
      <c r="X373" s="90"/>
      <c r="Y373" s="90"/>
      <c r="Z373" s="90"/>
      <c r="AA373" s="90"/>
      <c r="AB373" s="90"/>
      <c r="AC373" s="90"/>
      <c r="AD373" s="90"/>
      <c r="AE373" s="90"/>
      <c r="AF373" s="90"/>
      <c r="AG373" s="90"/>
      <c r="AH373" s="90"/>
      <c r="AI373" s="90"/>
      <c r="AJ373" s="90"/>
      <c r="AK373" s="90"/>
      <c r="AL373" s="90"/>
      <c r="AM373" s="90"/>
      <c r="AN373" s="90"/>
      <c r="AO373" s="90"/>
      <c r="AP373" s="90"/>
      <c r="AQ373" s="90"/>
      <c r="AR373" s="90"/>
      <c r="AS373" s="90"/>
      <c r="AT373" s="90"/>
      <c r="AU373" s="90"/>
      <c r="AV373" s="90"/>
      <c r="AW373" s="90"/>
      <c r="AX373" s="90"/>
      <c r="AY373" s="90"/>
      <c r="AZ373" s="90"/>
      <c r="BA373" s="90"/>
      <c r="BB373" s="90"/>
      <c r="BC373" s="90"/>
      <c r="BD373" s="90"/>
      <c r="BE373" s="90"/>
      <c r="BF373" s="90"/>
      <c r="BG373" s="90"/>
      <c r="BH373" s="90"/>
      <c r="BI373" s="90"/>
      <c r="BJ373" s="90"/>
      <c r="BK373" s="90"/>
      <c r="BL373" s="90"/>
    </row>
    <row r="374" ht="14.25" customHeight="1">
      <c r="A374" s="90"/>
      <c r="B374" s="90"/>
      <c r="C374" s="440" t="str">
        <f t="shared" si="5"/>
        <v/>
      </c>
      <c r="D374" s="90"/>
      <c r="E374" s="158" t="str">
        <f t="array" ref="E374">IF($A374="","",(SUMIFS(Extrato!$C:$C,Extrato!$A:$A,"&lt;="&amp;XLOOKUP(E$278,dds!$F$1:$Q$1,dds!$R$4:$AC$4),Extrato!$B:$B,'Cadastro e Histórico'!$A374)-SUMIFS(Extrato!$H:$H,Extrato!$F:$F,"&lt;="&amp;XLOOKUP(E$278,dds!$F$1:$Q$1,dds!$R$4:$AC$4),Extrato!$G:$G,'Cadastro e Histórico'!$A374))*E152)</f>
        <v/>
      </c>
      <c r="F374" s="158" t="str">
        <f t="array" ref="F374">IF($A374="","",(SUMIFS(Extrato!$C:$C,Extrato!$A:$A,"&lt;="&amp;XLOOKUP(F$278,dds!$F$1:$Q$1,dds!$R$4:$AC$4),Extrato!$B:$B,'Cadastro e Histórico'!$A374)-SUMIFS(Extrato!$H:$H,Extrato!$F:$F,"&lt;="&amp;XLOOKUP(F$278,dds!$F$1:$Q$1,dds!$R$4:$AC$4),Extrato!$G:$G,'Cadastro e Histórico'!$A374))*F152)</f>
        <v/>
      </c>
      <c r="G374" s="158" t="str">
        <f t="array" ref="G374">IF($A374="","",(SUMIFS(Extrato!$C:$C,Extrato!$A:$A,"&lt;="&amp;XLOOKUP(G$278,dds!$F$1:$Q$1,dds!$R$4:$AC$4),Extrato!$B:$B,'Cadastro e Histórico'!$A374)-SUMIFS(Extrato!$H:$H,Extrato!$F:$F,"&lt;="&amp;XLOOKUP(G$278,dds!$F$1:$Q$1,dds!$R$4:$AC$4),Extrato!$G:$G,'Cadastro e Histórico'!$A374))*G152)</f>
        <v/>
      </c>
      <c r="H374" s="158" t="str">
        <f t="array" ref="H374">IF($A374="","",(SUMIFS(Extrato!$C:$C,Extrato!$A:$A,"&lt;="&amp;XLOOKUP(H$278,dds!$F$1:$Q$1,dds!$R$4:$AC$4),Extrato!$B:$B,'Cadastro e Histórico'!$A374)-SUMIFS(Extrato!$H:$H,Extrato!$F:$F,"&lt;="&amp;XLOOKUP(H$278,dds!$F$1:$Q$1,dds!$R$4:$AC$4),Extrato!$G:$G,'Cadastro e Histórico'!$A374))*H152)</f>
        <v/>
      </c>
      <c r="I374" s="158" t="str">
        <f t="array" ref="I374">IF($A374="","",(SUMIFS(Extrato!$C:$C,Extrato!$A:$A,"&lt;="&amp;XLOOKUP(I$278,dds!$F$1:$Q$1,dds!$R$4:$AC$4),Extrato!$B:$B,'Cadastro e Histórico'!$A374)-SUMIFS(Extrato!$H:$H,Extrato!$F:$F,"&lt;="&amp;XLOOKUP(I$278,dds!$F$1:$Q$1,dds!$R$4:$AC$4),Extrato!$G:$G,'Cadastro e Histórico'!$A374))*I152)</f>
        <v/>
      </c>
      <c r="J374" s="158" t="str">
        <f t="array" ref="J374">IF($A374="","",(SUMIFS(Extrato!$C:$C,Extrato!$A:$A,"&lt;="&amp;XLOOKUP(J$278,dds!$F$1:$Q$1,dds!$R$4:$AC$4),Extrato!$B:$B,'Cadastro e Histórico'!$A374)-SUMIFS(Extrato!$H:$H,Extrato!$F:$F,"&lt;="&amp;XLOOKUP(J$278,dds!$F$1:$Q$1,dds!$R$4:$AC$4),Extrato!$G:$G,'Cadastro e Histórico'!$A374))*J152)</f>
        <v/>
      </c>
      <c r="K374" s="158" t="str">
        <f t="array" ref="K374">IF($A374="","",(SUMIFS(Extrato!$C:$C,Extrato!$A:$A,"&lt;="&amp;XLOOKUP(K$278,dds!$F$1:$Q$1,dds!$R$4:$AC$4),Extrato!$B:$B,'Cadastro e Histórico'!$A374)-SUMIFS(Extrato!$H:$H,Extrato!$F:$F,"&lt;="&amp;XLOOKUP(K$278,dds!$F$1:$Q$1,dds!$R$4:$AC$4),Extrato!$G:$G,'Cadastro e Histórico'!$A374))*K152)</f>
        <v/>
      </c>
      <c r="L374" s="158" t="str">
        <f t="array" ref="L374">IF($A374="","",(SUMIFS(Extrato!$C:$C,Extrato!$A:$A,"&lt;="&amp;XLOOKUP(L$278,dds!$F$1:$Q$1,dds!$R$4:$AC$4),Extrato!$B:$B,'Cadastro e Histórico'!$A374)-SUMIFS(Extrato!$H:$H,Extrato!$F:$F,"&lt;="&amp;XLOOKUP(L$278,dds!$F$1:$Q$1,dds!$R$4:$AC$4),Extrato!$G:$G,'Cadastro e Histórico'!$A374))*L152)</f>
        <v/>
      </c>
      <c r="M374" s="158" t="str">
        <f t="array" ref="M374">IF($A374="","",(SUMIFS(Extrato!$C:$C,Extrato!$A:$A,"&lt;="&amp;XLOOKUP(M$278,dds!$F$1:$Q$1,dds!$R$4:$AC$4),Extrato!$B:$B,'Cadastro e Histórico'!$A374)-SUMIFS(Extrato!$H:$H,Extrato!$F:$F,"&lt;="&amp;XLOOKUP(M$278,dds!$F$1:$Q$1,dds!$R$4:$AC$4),Extrato!$G:$G,'Cadastro e Histórico'!$A374))*M152)</f>
        <v/>
      </c>
      <c r="N374" s="158" t="str">
        <f t="array" ref="N374">IF($A374="","",(SUMIFS(Extrato!$C:$C,Extrato!$A:$A,"&lt;="&amp;XLOOKUP(N$278,dds!$F$1:$Q$1,dds!$R$4:$AC$4),Extrato!$B:$B,'Cadastro e Histórico'!$A374)-SUMIFS(Extrato!$H:$H,Extrato!$F:$F,"&lt;="&amp;XLOOKUP(N$278,dds!$F$1:$Q$1,dds!$R$4:$AC$4),Extrato!$G:$G,'Cadastro e Histórico'!$A374))*N152)</f>
        <v/>
      </c>
      <c r="O374" s="158" t="str">
        <f t="array" ref="O374">IF($A374="","",(SUMIFS(Extrato!$C:$C,Extrato!$A:$A,"&lt;="&amp;XLOOKUP(O$278,dds!$F$1:$Q$1,dds!$R$4:$AC$4),Extrato!$B:$B,'Cadastro e Histórico'!$A374)-SUMIFS(Extrato!$H:$H,Extrato!$F:$F,"&lt;="&amp;XLOOKUP(O$278,dds!$F$1:$Q$1,dds!$R$4:$AC$4),Extrato!$G:$G,'Cadastro e Histórico'!$A374))*O152)</f>
        <v/>
      </c>
      <c r="P374" s="158" t="str">
        <f>IF($A374="","",(SUMIFS(Extrato!$C:$C,Extrato!$B:$B,'Cadastro e Histórico'!$A374)-SUMIFS(Extrato!$H:$H,Extrato!$G:$G,'Cadastro e Histórico'!$A374))*P152)</f>
        <v/>
      </c>
      <c r="Q374" s="90"/>
      <c r="R374" s="90"/>
      <c r="S374" s="90"/>
      <c r="T374" s="90"/>
      <c r="U374" s="90"/>
      <c r="V374" s="90"/>
      <c r="W374" s="90"/>
      <c r="X374" s="90"/>
      <c r="Y374" s="90"/>
      <c r="Z374" s="90"/>
      <c r="AA374" s="90"/>
      <c r="AB374" s="90"/>
      <c r="AC374" s="90"/>
      <c r="AD374" s="90"/>
      <c r="AE374" s="90"/>
      <c r="AF374" s="90"/>
      <c r="AG374" s="90"/>
      <c r="AH374" s="90"/>
      <c r="AI374" s="90"/>
      <c r="AJ374" s="90"/>
      <c r="AK374" s="90"/>
      <c r="AL374" s="90"/>
      <c r="AM374" s="90"/>
      <c r="AN374" s="90"/>
      <c r="AO374" s="90"/>
      <c r="AP374" s="90"/>
      <c r="AQ374" s="90"/>
      <c r="AR374" s="90"/>
      <c r="AS374" s="90"/>
      <c r="AT374" s="90"/>
      <c r="AU374" s="90"/>
      <c r="AV374" s="90"/>
      <c r="AW374" s="90"/>
      <c r="AX374" s="90"/>
      <c r="AY374" s="90"/>
      <c r="AZ374" s="90"/>
      <c r="BA374" s="90"/>
      <c r="BB374" s="90"/>
      <c r="BC374" s="90"/>
      <c r="BD374" s="90"/>
      <c r="BE374" s="90"/>
      <c r="BF374" s="90"/>
      <c r="BG374" s="90"/>
      <c r="BH374" s="90"/>
      <c r="BI374" s="90"/>
      <c r="BJ374" s="90"/>
      <c r="BK374" s="90"/>
      <c r="BL374" s="90"/>
    </row>
    <row r="375" ht="14.25" customHeight="1">
      <c r="A375" s="90"/>
      <c r="B375" s="90"/>
      <c r="C375" s="440" t="str">
        <f t="shared" si="5"/>
        <v/>
      </c>
      <c r="D375" s="90"/>
      <c r="E375" s="158" t="str">
        <f t="array" ref="E375">IF($A375="","",(SUMIFS(Extrato!$C:$C,Extrato!$A:$A,"&lt;="&amp;XLOOKUP(E$278,dds!$F$1:$Q$1,dds!$R$4:$AC$4),Extrato!$B:$B,'Cadastro e Histórico'!$A375)-SUMIFS(Extrato!$H:$H,Extrato!$F:$F,"&lt;="&amp;XLOOKUP(E$278,dds!$F$1:$Q$1,dds!$R$4:$AC$4),Extrato!$G:$G,'Cadastro e Histórico'!$A375))*E153)</f>
        <v/>
      </c>
      <c r="F375" s="158" t="str">
        <f t="array" ref="F375">IF($A375="","",(SUMIFS(Extrato!$C:$C,Extrato!$A:$A,"&lt;="&amp;XLOOKUP(F$278,dds!$F$1:$Q$1,dds!$R$4:$AC$4),Extrato!$B:$B,'Cadastro e Histórico'!$A375)-SUMIFS(Extrato!$H:$H,Extrato!$F:$F,"&lt;="&amp;XLOOKUP(F$278,dds!$F$1:$Q$1,dds!$R$4:$AC$4),Extrato!$G:$G,'Cadastro e Histórico'!$A375))*F153)</f>
        <v/>
      </c>
      <c r="G375" s="158" t="str">
        <f t="array" ref="G375">IF($A375="","",(SUMIFS(Extrato!$C:$C,Extrato!$A:$A,"&lt;="&amp;XLOOKUP(G$278,dds!$F$1:$Q$1,dds!$R$4:$AC$4),Extrato!$B:$B,'Cadastro e Histórico'!$A375)-SUMIFS(Extrato!$H:$H,Extrato!$F:$F,"&lt;="&amp;XLOOKUP(G$278,dds!$F$1:$Q$1,dds!$R$4:$AC$4),Extrato!$G:$G,'Cadastro e Histórico'!$A375))*G153)</f>
        <v/>
      </c>
      <c r="H375" s="158" t="str">
        <f t="array" ref="H375">IF($A375="","",(SUMIFS(Extrato!$C:$C,Extrato!$A:$A,"&lt;="&amp;XLOOKUP(H$278,dds!$F$1:$Q$1,dds!$R$4:$AC$4),Extrato!$B:$B,'Cadastro e Histórico'!$A375)-SUMIFS(Extrato!$H:$H,Extrato!$F:$F,"&lt;="&amp;XLOOKUP(H$278,dds!$F$1:$Q$1,dds!$R$4:$AC$4),Extrato!$G:$G,'Cadastro e Histórico'!$A375))*H153)</f>
        <v/>
      </c>
      <c r="I375" s="158" t="str">
        <f t="array" ref="I375">IF($A375="","",(SUMIFS(Extrato!$C:$C,Extrato!$A:$A,"&lt;="&amp;XLOOKUP(I$278,dds!$F$1:$Q$1,dds!$R$4:$AC$4),Extrato!$B:$B,'Cadastro e Histórico'!$A375)-SUMIFS(Extrato!$H:$H,Extrato!$F:$F,"&lt;="&amp;XLOOKUP(I$278,dds!$F$1:$Q$1,dds!$R$4:$AC$4),Extrato!$G:$G,'Cadastro e Histórico'!$A375))*I153)</f>
        <v/>
      </c>
      <c r="J375" s="158" t="str">
        <f t="array" ref="J375">IF($A375="","",(SUMIFS(Extrato!$C:$C,Extrato!$A:$A,"&lt;="&amp;XLOOKUP(J$278,dds!$F$1:$Q$1,dds!$R$4:$AC$4),Extrato!$B:$B,'Cadastro e Histórico'!$A375)-SUMIFS(Extrato!$H:$H,Extrato!$F:$F,"&lt;="&amp;XLOOKUP(J$278,dds!$F$1:$Q$1,dds!$R$4:$AC$4),Extrato!$G:$G,'Cadastro e Histórico'!$A375))*J153)</f>
        <v/>
      </c>
      <c r="K375" s="158" t="str">
        <f t="array" ref="K375">IF($A375="","",(SUMIFS(Extrato!$C:$C,Extrato!$A:$A,"&lt;="&amp;XLOOKUP(K$278,dds!$F$1:$Q$1,dds!$R$4:$AC$4),Extrato!$B:$B,'Cadastro e Histórico'!$A375)-SUMIFS(Extrato!$H:$H,Extrato!$F:$F,"&lt;="&amp;XLOOKUP(K$278,dds!$F$1:$Q$1,dds!$R$4:$AC$4),Extrato!$G:$G,'Cadastro e Histórico'!$A375))*K153)</f>
        <v/>
      </c>
      <c r="L375" s="158" t="str">
        <f t="array" ref="L375">IF($A375="","",(SUMIFS(Extrato!$C:$C,Extrato!$A:$A,"&lt;="&amp;XLOOKUP(L$278,dds!$F$1:$Q$1,dds!$R$4:$AC$4),Extrato!$B:$B,'Cadastro e Histórico'!$A375)-SUMIFS(Extrato!$H:$H,Extrato!$F:$F,"&lt;="&amp;XLOOKUP(L$278,dds!$F$1:$Q$1,dds!$R$4:$AC$4),Extrato!$G:$G,'Cadastro e Histórico'!$A375))*L153)</f>
        <v/>
      </c>
      <c r="M375" s="158" t="str">
        <f t="array" ref="M375">IF($A375="","",(SUMIFS(Extrato!$C:$C,Extrato!$A:$A,"&lt;="&amp;XLOOKUP(M$278,dds!$F$1:$Q$1,dds!$R$4:$AC$4),Extrato!$B:$B,'Cadastro e Histórico'!$A375)-SUMIFS(Extrato!$H:$H,Extrato!$F:$F,"&lt;="&amp;XLOOKUP(M$278,dds!$F$1:$Q$1,dds!$R$4:$AC$4),Extrato!$G:$G,'Cadastro e Histórico'!$A375))*M153)</f>
        <v/>
      </c>
      <c r="N375" s="158" t="str">
        <f t="array" ref="N375">IF($A375="","",(SUMIFS(Extrato!$C:$C,Extrato!$A:$A,"&lt;="&amp;XLOOKUP(N$278,dds!$F$1:$Q$1,dds!$R$4:$AC$4),Extrato!$B:$B,'Cadastro e Histórico'!$A375)-SUMIFS(Extrato!$H:$H,Extrato!$F:$F,"&lt;="&amp;XLOOKUP(N$278,dds!$F$1:$Q$1,dds!$R$4:$AC$4),Extrato!$G:$G,'Cadastro e Histórico'!$A375))*N153)</f>
        <v/>
      </c>
      <c r="O375" s="158" t="str">
        <f t="array" ref="O375">IF($A375="","",(SUMIFS(Extrato!$C:$C,Extrato!$A:$A,"&lt;="&amp;XLOOKUP(O$278,dds!$F$1:$Q$1,dds!$R$4:$AC$4),Extrato!$B:$B,'Cadastro e Histórico'!$A375)-SUMIFS(Extrato!$H:$H,Extrato!$F:$F,"&lt;="&amp;XLOOKUP(O$278,dds!$F$1:$Q$1,dds!$R$4:$AC$4),Extrato!$G:$G,'Cadastro e Histórico'!$A375))*O153)</f>
        <v/>
      </c>
      <c r="P375" s="158" t="str">
        <f>IF($A375="","",(SUMIFS(Extrato!$C:$C,Extrato!$B:$B,'Cadastro e Histórico'!$A375)-SUMIFS(Extrato!$H:$H,Extrato!$G:$G,'Cadastro e Histórico'!$A375))*P153)</f>
        <v/>
      </c>
      <c r="Q375" s="90"/>
      <c r="R375" s="90"/>
      <c r="S375" s="90"/>
      <c r="T375" s="90"/>
      <c r="U375" s="90"/>
      <c r="V375" s="90"/>
      <c r="W375" s="90"/>
      <c r="X375" s="90"/>
      <c r="Y375" s="90"/>
      <c r="Z375" s="90"/>
      <c r="AA375" s="90"/>
      <c r="AB375" s="90"/>
      <c r="AC375" s="90"/>
      <c r="AD375" s="90"/>
      <c r="AE375" s="90"/>
      <c r="AF375" s="90"/>
      <c r="AG375" s="90"/>
      <c r="AH375" s="90"/>
      <c r="AI375" s="90"/>
      <c r="AJ375" s="90"/>
      <c r="AK375" s="90"/>
      <c r="AL375" s="90"/>
      <c r="AM375" s="90"/>
      <c r="AN375" s="90"/>
      <c r="AO375" s="90"/>
      <c r="AP375" s="90"/>
      <c r="AQ375" s="90"/>
      <c r="AR375" s="90"/>
      <c r="AS375" s="90"/>
      <c r="AT375" s="90"/>
      <c r="AU375" s="90"/>
      <c r="AV375" s="90"/>
      <c r="AW375" s="90"/>
      <c r="AX375" s="90"/>
      <c r="AY375" s="90"/>
      <c r="AZ375" s="90"/>
      <c r="BA375" s="90"/>
      <c r="BB375" s="90"/>
      <c r="BC375" s="90"/>
      <c r="BD375" s="90"/>
      <c r="BE375" s="90"/>
      <c r="BF375" s="90"/>
      <c r="BG375" s="90"/>
      <c r="BH375" s="90"/>
      <c r="BI375" s="90"/>
      <c r="BJ375" s="90"/>
      <c r="BK375" s="90"/>
      <c r="BL375" s="90"/>
    </row>
    <row r="376" ht="14.25" customHeight="1">
      <c r="A376" s="90"/>
      <c r="B376" s="90"/>
      <c r="C376" s="440" t="str">
        <f t="shared" si="5"/>
        <v/>
      </c>
      <c r="D376" s="90"/>
      <c r="E376" s="158" t="str">
        <f t="array" ref="E376">IF($A376="","",(SUMIFS(Extrato!$C:$C,Extrato!$A:$A,"&lt;="&amp;XLOOKUP(E$278,dds!$F$1:$Q$1,dds!$R$4:$AC$4),Extrato!$B:$B,'Cadastro e Histórico'!$A376)-SUMIFS(Extrato!$H:$H,Extrato!$F:$F,"&lt;="&amp;XLOOKUP(E$278,dds!$F$1:$Q$1,dds!$R$4:$AC$4),Extrato!$G:$G,'Cadastro e Histórico'!$A376))*E154)</f>
        <v/>
      </c>
      <c r="F376" s="158" t="str">
        <f t="array" ref="F376">IF($A376="","",(SUMIFS(Extrato!$C:$C,Extrato!$A:$A,"&lt;="&amp;XLOOKUP(F$278,dds!$F$1:$Q$1,dds!$R$4:$AC$4),Extrato!$B:$B,'Cadastro e Histórico'!$A376)-SUMIFS(Extrato!$H:$H,Extrato!$F:$F,"&lt;="&amp;XLOOKUP(F$278,dds!$F$1:$Q$1,dds!$R$4:$AC$4),Extrato!$G:$G,'Cadastro e Histórico'!$A376))*F154)</f>
        <v/>
      </c>
      <c r="G376" s="158" t="str">
        <f t="array" ref="G376">IF($A376="","",(SUMIFS(Extrato!$C:$C,Extrato!$A:$A,"&lt;="&amp;XLOOKUP(G$278,dds!$F$1:$Q$1,dds!$R$4:$AC$4),Extrato!$B:$B,'Cadastro e Histórico'!$A376)-SUMIFS(Extrato!$H:$H,Extrato!$F:$F,"&lt;="&amp;XLOOKUP(G$278,dds!$F$1:$Q$1,dds!$R$4:$AC$4),Extrato!$G:$G,'Cadastro e Histórico'!$A376))*G154)</f>
        <v/>
      </c>
      <c r="H376" s="158" t="str">
        <f t="array" ref="H376">IF($A376="","",(SUMIFS(Extrato!$C:$C,Extrato!$A:$A,"&lt;="&amp;XLOOKUP(H$278,dds!$F$1:$Q$1,dds!$R$4:$AC$4),Extrato!$B:$B,'Cadastro e Histórico'!$A376)-SUMIFS(Extrato!$H:$H,Extrato!$F:$F,"&lt;="&amp;XLOOKUP(H$278,dds!$F$1:$Q$1,dds!$R$4:$AC$4),Extrato!$G:$G,'Cadastro e Histórico'!$A376))*H154)</f>
        <v/>
      </c>
      <c r="I376" s="158" t="str">
        <f t="array" ref="I376">IF($A376="","",(SUMIFS(Extrato!$C:$C,Extrato!$A:$A,"&lt;="&amp;XLOOKUP(I$278,dds!$F$1:$Q$1,dds!$R$4:$AC$4),Extrato!$B:$B,'Cadastro e Histórico'!$A376)-SUMIFS(Extrato!$H:$H,Extrato!$F:$F,"&lt;="&amp;XLOOKUP(I$278,dds!$F$1:$Q$1,dds!$R$4:$AC$4),Extrato!$G:$G,'Cadastro e Histórico'!$A376))*I154)</f>
        <v/>
      </c>
      <c r="J376" s="158" t="str">
        <f t="array" ref="J376">IF($A376="","",(SUMIFS(Extrato!$C:$C,Extrato!$A:$A,"&lt;="&amp;XLOOKUP(J$278,dds!$F$1:$Q$1,dds!$R$4:$AC$4),Extrato!$B:$B,'Cadastro e Histórico'!$A376)-SUMIFS(Extrato!$H:$H,Extrato!$F:$F,"&lt;="&amp;XLOOKUP(J$278,dds!$F$1:$Q$1,dds!$R$4:$AC$4),Extrato!$G:$G,'Cadastro e Histórico'!$A376))*J154)</f>
        <v/>
      </c>
      <c r="K376" s="158" t="str">
        <f t="array" ref="K376">IF($A376="","",(SUMIFS(Extrato!$C:$C,Extrato!$A:$A,"&lt;="&amp;XLOOKUP(K$278,dds!$F$1:$Q$1,dds!$R$4:$AC$4),Extrato!$B:$B,'Cadastro e Histórico'!$A376)-SUMIFS(Extrato!$H:$H,Extrato!$F:$F,"&lt;="&amp;XLOOKUP(K$278,dds!$F$1:$Q$1,dds!$R$4:$AC$4),Extrato!$G:$G,'Cadastro e Histórico'!$A376))*K154)</f>
        <v/>
      </c>
      <c r="L376" s="158" t="str">
        <f t="array" ref="L376">IF($A376="","",(SUMIFS(Extrato!$C:$C,Extrato!$A:$A,"&lt;="&amp;XLOOKUP(L$278,dds!$F$1:$Q$1,dds!$R$4:$AC$4),Extrato!$B:$B,'Cadastro e Histórico'!$A376)-SUMIFS(Extrato!$H:$H,Extrato!$F:$F,"&lt;="&amp;XLOOKUP(L$278,dds!$F$1:$Q$1,dds!$R$4:$AC$4),Extrato!$G:$G,'Cadastro e Histórico'!$A376))*L154)</f>
        <v/>
      </c>
      <c r="M376" s="158" t="str">
        <f t="array" ref="M376">IF($A376="","",(SUMIFS(Extrato!$C:$C,Extrato!$A:$A,"&lt;="&amp;XLOOKUP(M$278,dds!$F$1:$Q$1,dds!$R$4:$AC$4),Extrato!$B:$B,'Cadastro e Histórico'!$A376)-SUMIFS(Extrato!$H:$H,Extrato!$F:$F,"&lt;="&amp;XLOOKUP(M$278,dds!$F$1:$Q$1,dds!$R$4:$AC$4),Extrato!$G:$G,'Cadastro e Histórico'!$A376))*M154)</f>
        <v/>
      </c>
      <c r="N376" s="158" t="str">
        <f t="array" ref="N376">IF($A376="","",(SUMIFS(Extrato!$C:$C,Extrato!$A:$A,"&lt;="&amp;XLOOKUP(N$278,dds!$F$1:$Q$1,dds!$R$4:$AC$4),Extrato!$B:$B,'Cadastro e Histórico'!$A376)-SUMIFS(Extrato!$H:$H,Extrato!$F:$F,"&lt;="&amp;XLOOKUP(N$278,dds!$F$1:$Q$1,dds!$R$4:$AC$4),Extrato!$G:$G,'Cadastro e Histórico'!$A376))*N154)</f>
        <v/>
      </c>
      <c r="O376" s="158" t="str">
        <f t="array" ref="O376">IF($A376="","",(SUMIFS(Extrato!$C:$C,Extrato!$A:$A,"&lt;="&amp;XLOOKUP(O$278,dds!$F$1:$Q$1,dds!$R$4:$AC$4),Extrato!$B:$B,'Cadastro e Histórico'!$A376)-SUMIFS(Extrato!$H:$H,Extrato!$F:$F,"&lt;="&amp;XLOOKUP(O$278,dds!$F$1:$Q$1,dds!$R$4:$AC$4),Extrato!$G:$G,'Cadastro e Histórico'!$A376))*O154)</f>
        <v/>
      </c>
      <c r="P376" s="158" t="str">
        <f>IF($A376="","",(SUMIFS(Extrato!$C:$C,Extrato!$B:$B,'Cadastro e Histórico'!$A376)-SUMIFS(Extrato!$H:$H,Extrato!$G:$G,'Cadastro e Histórico'!$A376))*P154)</f>
        <v/>
      </c>
      <c r="Q376" s="90"/>
      <c r="R376" s="90"/>
      <c r="S376" s="90"/>
      <c r="T376" s="90"/>
      <c r="U376" s="90"/>
      <c r="V376" s="90"/>
      <c r="W376" s="90"/>
      <c r="X376" s="90"/>
      <c r="Y376" s="90"/>
      <c r="Z376" s="90"/>
      <c r="AA376" s="90"/>
      <c r="AB376" s="90"/>
      <c r="AC376" s="90"/>
      <c r="AD376" s="90"/>
      <c r="AE376" s="90"/>
      <c r="AF376" s="90"/>
      <c r="AG376" s="90"/>
      <c r="AH376" s="90"/>
      <c r="AI376" s="90"/>
      <c r="AJ376" s="90"/>
      <c r="AK376" s="90"/>
      <c r="AL376" s="90"/>
      <c r="AM376" s="90"/>
      <c r="AN376" s="90"/>
      <c r="AO376" s="90"/>
      <c r="AP376" s="90"/>
      <c r="AQ376" s="90"/>
      <c r="AR376" s="90"/>
      <c r="AS376" s="90"/>
      <c r="AT376" s="90"/>
      <c r="AU376" s="90"/>
      <c r="AV376" s="90"/>
      <c r="AW376" s="90"/>
      <c r="AX376" s="90"/>
      <c r="AY376" s="90"/>
      <c r="AZ376" s="90"/>
      <c r="BA376" s="90"/>
      <c r="BB376" s="90"/>
      <c r="BC376" s="90"/>
      <c r="BD376" s="90"/>
      <c r="BE376" s="90"/>
      <c r="BF376" s="90"/>
      <c r="BG376" s="90"/>
      <c r="BH376" s="90"/>
      <c r="BI376" s="90"/>
      <c r="BJ376" s="90"/>
      <c r="BK376" s="90"/>
      <c r="BL376" s="90"/>
    </row>
    <row r="377" ht="14.25" customHeight="1">
      <c r="A377" s="90"/>
      <c r="B377" s="90"/>
      <c r="C377" s="440" t="str">
        <f t="shared" si="5"/>
        <v/>
      </c>
      <c r="D377" s="90"/>
      <c r="E377" s="158" t="str">
        <f t="array" ref="E377">IF($A377="","",(SUMIFS(Extrato!$C:$C,Extrato!$A:$A,"&lt;="&amp;XLOOKUP(E$278,dds!$F$1:$Q$1,dds!$R$4:$AC$4),Extrato!$B:$B,'Cadastro e Histórico'!$A377)-SUMIFS(Extrato!$H:$H,Extrato!$F:$F,"&lt;="&amp;XLOOKUP(E$278,dds!$F$1:$Q$1,dds!$R$4:$AC$4),Extrato!$G:$G,'Cadastro e Histórico'!$A377))*E155)</f>
        <v/>
      </c>
      <c r="F377" s="158" t="str">
        <f t="array" ref="F377">IF($A377="","",(SUMIFS(Extrato!$C:$C,Extrato!$A:$A,"&lt;="&amp;XLOOKUP(F$278,dds!$F$1:$Q$1,dds!$R$4:$AC$4),Extrato!$B:$B,'Cadastro e Histórico'!$A377)-SUMIFS(Extrato!$H:$H,Extrato!$F:$F,"&lt;="&amp;XLOOKUP(F$278,dds!$F$1:$Q$1,dds!$R$4:$AC$4),Extrato!$G:$G,'Cadastro e Histórico'!$A377))*F155)</f>
        <v/>
      </c>
      <c r="G377" s="158" t="str">
        <f t="array" ref="G377">IF($A377="","",(SUMIFS(Extrato!$C:$C,Extrato!$A:$A,"&lt;="&amp;XLOOKUP(G$278,dds!$F$1:$Q$1,dds!$R$4:$AC$4),Extrato!$B:$B,'Cadastro e Histórico'!$A377)-SUMIFS(Extrato!$H:$H,Extrato!$F:$F,"&lt;="&amp;XLOOKUP(G$278,dds!$F$1:$Q$1,dds!$R$4:$AC$4),Extrato!$G:$G,'Cadastro e Histórico'!$A377))*G155)</f>
        <v/>
      </c>
      <c r="H377" s="158" t="str">
        <f t="array" ref="H377">IF($A377="","",(SUMIFS(Extrato!$C:$C,Extrato!$A:$A,"&lt;="&amp;XLOOKUP(H$278,dds!$F$1:$Q$1,dds!$R$4:$AC$4),Extrato!$B:$B,'Cadastro e Histórico'!$A377)-SUMIFS(Extrato!$H:$H,Extrato!$F:$F,"&lt;="&amp;XLOOKUP(H$278,dds!$F$1:$Q$1,dds!$R$4:$AC$4),Extrato!$G:$G,'Cadastro e Histórico'!$A377))*H155)</f>
        <v/>
      </c>
      <c r="I377" s="158" t="str">
        <f t="array" ref="I377">IF($A377="","",(SUMIFS(Extrato!$C:$C,Extrato!$A:$A,"&lt;="&amp;XLOOKUP(I$278,dds!$F$1:$Q$1,dds!$R$4:$AC$4),Extrato!$B:$B,'Cadastro e Histórico'!$A377)-SUMIFS(Extrato!$H:$H,Extrato!$F:$F,"&lt;="&amp;XLOOKUP(I$278,dds!$F$1:$Q$1,dds!$R$4:$AC$4),Extrato!$G:$G,'Cadastro e Histórico'!$A377))*I155)</f>
        <v/>
      </c>
      <c r="J377" s="158" t="str">
        <f t="array" ref="J377">IF($A377="","",(SUMIFS(Extrato!$C:$C,Extrato!$A:$A,"&lt;="&amp;XLOOKUP(J$278,dds!$F$1:$Q$1,dds!$R$4:$AC$4),Extrato!$B:$B,'Cadastro e Histórico'!$A377)-SUMIFS(Extrato!$H:$H,Extrato!$F:$F,"&lt;="&amp;XLOOKUP(J$278,dds!$F$1:$Q$1,dds!$R$4:$AC$4),Extrato!$G:$G,'Cadastro e Histórico'!$A377))*J155)</f>
        <v/>
      </c>
      <c r="K377" s="158" t="str">
        <f t="array" ref="K377">IF($A377="","",(SUMIFS(Extrato!$C:$C,Extrato!$A:$A,"&lt;="&amp;XLOOKUP(K$278,dds!$F$1:$Q$1,dds!$R$4:$AC$4),Extrato!$B:$B,'Cadastro e Histórico'!$A377)-SUMIFS(Extrato!$H:$H,Extrato!$F:$F,"&lt;="&amp;XLOOKUP(K$278,dds!$F$1:$Q$1,dds!$R$4:$AC$4),Extrato!$G:$G,'Cadastro e Histórico'!$A377))*K155)</f>
        <v/>
      </c>
      <c r="L377" s="158" t="str">
        <f t="array" ref="L377">IF($A377="","",(SUMIFS(Extrato!$C:$C,Extrato!$A:$A,"&lt;="&amp;XLOOKUP(L$278,dds!$F$1:$Q$1,dds!$R$4:$AC$4),Extrato!$B:$B,'Cadastro e Histórico'!$A377)-SUMIFS(Extrato!$H:$H,Extrato!$F:$F,"&lt;="&amp;XLOOKUP(L$278,dds!$F$1:$Q$1,dds!$R$4:$AC$4),Extrato!$G:$G,'Cadastro e Histórico'!$A377))*L155)</f>
        <v/>
      </c>
      <c r="M377" s="158" t="str">
        <f t="array" ref="M377">IF($A377="","",(SUMIFS(Extrato!$C:$C,Extrato!$A:$A,"&lt;="&amp;XLOOKUP(M$278,dds!$F$1:$Q$1,dds!$R$4:$AC$4),Extrato!$B:$B,'Cadastro e Histórico'!$A377)-SUMIFS(Extrato!$H:$H,Extrato!$F:$F,"&lt;="&amp;XLOOKUP(M$278,dds!$F$1:$Q$1,dds!$R$4:$AC$4),Extrato!$G:$G,'Cadastro e Histórico'!$A377))*M155)</f>
        <v/>
      </c>
      <c r="N377" s="158" t="str">
        <f t="array" ref="N377">IF($A377="","",(SUMIFS(Extrato!$C:$C,Extrato!$A:$A,"&lt;="&amp;XLOOKUP(N$278,dds!$F$1:$Q$1,dds!$R$4:$AC$4),Extrato!$B:$B,'Cadastro e Histórico'!$A377)-SUMIFS(Extrato!$H:$H,Extrato!$F:$F,"&lt;="&amp;XLOOKUP(N$278,dds!$F$1:$Q$1,dds!$R$4:$AC$4),Extrato!$G:$G,'Cadastro e Histórico'!$A377))*N155)</f>
        <v/>
      </c>
      <c r="O377" s="158" t="str">
        <f t="array" ref="O377">IF($A377="","",(SUMIFS(Extrato!$C:$C,Extrato!$A:$A,"&lt;="&amp;XLOOKUP(O$278,dds!$F$1:$Q$1,dds!$R$4:$AC$4),Extrato!$B:$B,'Cadastro e Histórico'!$A377)-SUMIFS(Extrato!$H:$H,Extrato!$F:$F,"&lt;="&amp;XLOOKUP(O$278,dds!$F$1:$Q$1,dds!$R$4:$AC$4),Extrato!$G:$G,'Cadastro e Histórico'!$A377))*O155)</f>
        <v/>
      </c>
      <c r="P377" s="158" t="str">
        <f>IF($A377="","",(SUMIFS(Extrato!$C:$C,Extrato!$B:$B,'Cadastro e Histórico'!$A377)-SUMIFS(Extrato!$H:$H,Extrato!$G:$G,'Cadastro e Histórico'!$A377))*P155)</f>
        <v/>
      </c>
      <c r="Q377" s="90"/>
      <c r="R377" s="90"/>
      <c r="S377" s="90"/>
      <c r="T377" s="90"/>
      <c r="U377" s="90"/>
      <c r="V377" s="90"/>
      <c r="W377" s="90"/>
      <c r="X377" s="90"/>
      <c r="Y377" s="90"/>
      <c r="Z377" s="90"/>
      <c r="AA377" s="90"/>
      <c r="AB377" s="90"/>
      <c r="AC377" s="90"/>
      <c r="AD377" s="90"/>
      <c r="AE377" s="90"/>
      <c r="AF377" s="90"/>
      <c r="AG377" s="90"/>
      <c r="AH377" s="90"/>
      <c r="AI377" s="90"/>
      <c r="AJ377" s="90"/>
      <c r="AK377" s="90"/>
      <c r="AL377" s="90"/>
      <c r="AM377" s="90"/>
      <c r="AN377" s="90"/>
      <c r="AO377" s="90"/>
      <c r="AP377" s="90"/>
      <c r="AQ377" s="90"/>
      <c r="AR377" s="90"/>
      <c r="AS377" s="90"/>
      <c r="AT377" s="90"/>
      <c r="AU377" s="90"/>
      <c r="AV377" s="90"/>
      <c r="AW377" s="90"/>
      <c r="AX377" s="90"/>
      <c r="AY377" s="90"/>
      <c r="AZ377" s="90"/>
      <c r="BA377" s="90"/>
      <c r="BB377" s="90"/>
      <c r="BC377" s="90"/>
      <c r="BD377" s="90"/>
      <c r="BE377" s="90"/>
      <c r="BF377" s="90"/>
      <c r="BG377" s="90"/>
      <c r="BH377" s="90"/>
      <c r="BI377" s="90"/>
      <c r="BJ377" s="90"/>
      <c r="BK377" s="90"/>
      <c r="BL377" s="90"/>
    </row>
    <row r="378" ht="14.25" customHeight="1">
      <c r="A378" s="90"/>
      <c r="B378" s="90"/>
      <c r="C378" s="440" t="str">
        <f t="shared" si="5"/>
        <v/>
      </c>
      <c r="D378" s="90"/>
      <c r="E378" s="158" t="str">
        <f t="array" ref="E378">IF($A378="","",(SUMIFS(Extrato!$C:$C,Extrato!$A:$A,"&lt;="&amp;XLOOKUP(E$278,dds!$F$1:$Q$1,dds!$R$4:$AC$4),Extrato!$B:$B,'Cadastro e Histórico'!$A378)-SUMIFS(Extrato!$H:$H,Extrato!$F:$F,"&lt;="&amp;XLOOKUP(E$278,dds!$F$1:$Q$1,dds!$R$4:$AC$4),Extrato!$G:$G,'Cadastro e Histórico'!$A378))*E156)</f>
        <v/>
      </c>
      <c r="F378" s="158" t="str">
        <f t="array" ref="F378">IF($A378="","",(SUMIFS(Extrato!$C:$C,Extrato!$A:$A,"&lt;="&amp;XLOOKUP(F$278,dds!$F$1:$Q$1,dds!$R$4:$AC$4),Extrato!$B:$B,'Cadastro e Histórico'!$A378)-SUMIFS(Extrato!$H:$H,Extrato!$F:$F,"&lt;="&amp;XLOOKUP(F$278,dds!$F$1:$Q$1,dds!$R$4:$AC$4),Extrato!$G:$G,'Cadastro e Histórico'!$A378))*F156)</f>
        <v/>
      </c>
      <c r="G378" s="158" t="str">
        <f t="array" ref="G378">IF($A378="","",(SUMIFS(Extrato!$C:$C,Extrato!$A:$A,"&lt;="&amp;XLOOKUP(G$278,dds!$F$1:$Q$1,dds!$R$4:$AC$4),Extrato!$B:$B,'Cadastro e Histórico'!$A378)-SUMIFS(Extrato!$H:$H,Extrato!$F:$F,"&lt;="&amp;XLOOKUP(G$278,dds!$F$1:$Q$1,dds!$R$4:$AC$4),Extrato!$G:$G,'Cadastro e Histórico'!$A378))*G156)</f>
        <v/>
      </c>
      <c r="H378" s="158" t="str">
        <f t="array" ref="H378">IF($A378="","",(SUMIFS(Extrato!$C:$C,Extrato!$A:$A,"&lt;="&amp;XLOOKUP(H$278,dds!$F$1:$Q$1,dds!$R$4:$AC$4),Extrato!$B:$B,'Cadastro e Histórico'!$A378)-SUMIFS(Extrato!$H:$H,Extrato!$F:$F,"&lt;="&amp;XLOOKUP(H$278,dds!$F$1:$Q$1,dds!$R$4:$AC$4),Extrato!$G:$G,'Cadastro e Histórico'!$A378))*H156)</f>
        <v/>
      </c>
      <c r="I378" s="158" t="str">
        <f t="array" ref="I378">IF($A378="","",(SUMIFS(Extrato!$C:$C,Extrato!$A:$A,"&lt;="&amp;XLOOKUP(I$278,dds!$F$1:$Q$1,dds!$R$4:$AC$4),Extrato!$B:$B,'Cadastro e Histórico'!$A378)-SUMIFS(Extrato!$H:$H,Extrato!$F:$F,"&lt;="&amp;XLOOKUP(I$278,dds!$F$1:$Q$1,dds!$R$4:$AC$4),Extrato!$G:$G,'Cadastro e Histórico'!$A378))*I156)</f>
        <v/>
      </c>
      <c r="J378" s="158" t="str">
        <f t="array" ref="J378">IF($A378="","",(SUMIFS(Extrato!$C:$C,Extrato!$A:$A,"&lt;="&amp;XLOOKUP(J$278,dds!$F$1:$Q$1,dds!$R$4:$AC$4),Extrato!$B:$B,'Cadastro e Histórico'!$A378)-SUMIFS(Extrato!$H:$H,Extrato!$F:$F,"&lt;="&amp;XLOOKUP(J$278,dds!$F$1:$Q$1,dds!$R$4:$AC$4),Extrato!$G:$G,'Cadastro e Histórico'!$A378))*J156)</f>
        <v/>
      </c>
      <c r="K378" s="158" t="str">
        <f t="array" ref="K378">IF($A378="","",(SUMIFS(Extrato!$C:$C,Extrato!$A:$A,"&lt;="&amp;XLOOKUP(K$278,dds!$F$1:$Q$1,dds!$R$4:$AC$4),Extrato!$B:$B,'Cadastro e Histórico'!$A378)-SUMIFS(Extrato!$H:$H,Extrato!$F:$F,"&lt;="&amp;XLOOKUP(K$278,dds!$F$1:$Q$1,dds!$R$4:$AC$4),Extrato!$G:$G,'Cadastro e Histórico'!$A378))*K156)</f>
        <v/>
      </c>
      <c r="L378" s="158" t="str">
        <f t="array" ref="L378">IF($A378="","",(SUMIFS(Extrato!$C:$C,Extrato!$A:$A,"&lt;="&amp;XLOOKUP(L$278,dds!$F$1:$Q$1,dds!$R$4:$AC$4),Extrato!$B:$B,'Cadastro e Histórico'!$A378)-SUMIFS(Extrato!$H:$H,Extrato!$F:$F,"&lt;="&amp;XLOOKUP(L$278,dds!$F$1:$Q$1,dds!$R$4:$AC$4),Extrato!$G:$G,'Cadastro e Histórico'!$A378))*L156)</f>
        <v/>
      </c>
      <c r="M378" s="158" t="str">
        <f t="array" ref="M378">IF($A378="","",(SUMIFS(Extrato!$C:$C,Extrato!$A:$A,"&lt;="&amp;XLOOKUP(M$278,dds!$F$1:$Q$1,dds!$R$4:$AC$4),Extrato!$B:$B,'Cadastro e Histórico'!$A378)-SUMIFS(Extrato!$H:$H,Extrato!$F:$F,"&lt;="&amp;XLOOKUP(M$278,dds!$F$1:$Q$1,dds!$R$4:$AC$4),Extrato!$G:$G,'Cadastro e Histórico'!$A378))*M156)</f>
        <v/>
      </c>
      <c r="N378" s="158" t="str">
        <f t="array" ref="N378">IF($A378="","",(SUMIFS(Extrato!$C:$C,Extrato!$A:$A,"&lt;="&amp;XLOOKUP(N$278,dds!$F$1:$Q$1,dds!$R$4:$AC$4),Extrato!$B:$B,'Cadastro e Histórico'!$A378)-SUMIFS(Extrato!$H:$H,Extrato!$F:$F,"&lt;="&amp;XLOOKUP(N$278,dds!$F$1:$Q$1,dds!$R$4:$AC$4),Extrato!$G:$G,'Cadastro e Histórico'!$A378))*N156)</f>
        <v/>
      </c>
      <c r="O378" s="158" t="str">
        <f t="array" ref="O378">IF($A378="","",(SUMIFS(Extrato!$C:$C,Extrato!$A:$A,"&lt;="&amp;XLOOKUP(O$278,dds!$F$1:$Q$1,dds!$R$4:$AC$4),Extrato!$B:$B,'Cadastro e Histórico'!$A378)-SUMIFS(Extrato!$H:$H,Extrato!$F:$F,"&lt;="&amp;XLOOKUP(O$278,dds!$F$1:$Q$1,dds!$R$4:$AC$4),Extrato!$G:$G,'Cadastro e Histórico'!$A378))*O156)</f>
        <v/>
      </c>
      <c r="P378" s="158" t="str">
        <f>IF($A378="","",(SUMIFS(Extrato!$C:$C,Extrato!$B:$B,'Cadastro e Histórico'!$A378)-SUMIFS(Extrato!$H:$H,Extrato!$G:$G,'Cadastro e Histórico'!$A378))*P156)</f>
        <v/>
      </c>
      <c r="Q378" s="90"/>
      <c r="R378" s="90"/>
      <c r="S378" s="90"/>
      <c r="T378" s="90"/>
      <c r="U378" s="90"/>
      <c r="V378" s="90"/>
      <c r="W378" s="90"/>
      <c r="X378" s="90"/>
      <c r="Y378" s="90"/>
      <c r="Z378" s="90"/>
      <c r="AA378" s="90"/>
      <c r="AB378" s="90"/>
      <c r="AC378" s="90"/>
      <c r="AD378" s="90"/>
      <c r="AE378" s="90"/>
      <c r="AF378" s="90"/>
      <c r="AG378" s="90"/>
      <c r="AH378" s="90"/>
      <c r="AI378" s="90"/>
      <c r="AJ378" s="90"/>
      <c r="AK378" s="90"/>
      <c r="AL378" s="90"/>
      <c r="AM378" s="90"/>
      <c r="AN378" s="90"/>
      <c r="AO378" s="90"/>
      <c r="AP378" s="90"/>
      <c r="AQ378" s="90"/>
      <c r="AR378" s="90"/>
      <c r="AS378" s="90"/>
      <c r="AT378" s="90"/>
      <c r="AU378" s="90"/>
      <c r="AV378" s="90"/>
      <c r="AW378" s="90"/>
      <c r="AX378" s="90"/>
      <c r="AY378" s="90"/>
      <c r="AZ378" s="90"/>
      <c r="BA378" s="90"/>
      <c r="BB378" s="90"/>
      <c r="BC378" s="90"/>
      <c r="BD378" s="90"/>
      <c r="BE378" s="90"/>
      <c r="BF378" s="90"/>
      <c r="BG378" s="90"/>
      <c r="BH378" s="90"/>
      <c r="BI378" s="90"/>
      <c r="BJ378" s="90"/>
      <c r="BK378" s="90"/>
      <c r="BL378" s="90"/>
    </row>
    <row r="379" ht="14.25" customHeight="1">
      <c r="A379" s="90"/>
      <c r="B379" s="90"/>
      <c r="C379" s="440" t="str">
        <f t="shared" si="5"/>
        <v/>
      </c>
      <c r="D379" s="90"/>
      <c r="E379" s="158" t="str">
        <f t="array" ref="E379">IF($A379="","",(SUMIFS(Extrato!$C:$C,Extrato!$A:$A,"&lt;="&amp;XLOOKUP(E$278,dds!$F$1:$Q$1,dds!$R$4:$AC$4),Extrato!$B:$B,'Cadastro e Histórico'!$A379)-SUMIFS(Extrato!$H:$H,Extrato!$F:$F,"&lt;="&amp;XLOOKUP(E$278,dds!$F$1:$Q$1,dds!$R$4:$AC$4),Extrato!$G:$G,'Cadastro e Histórico'!$A379))*E157)</f>
        <v/>
      </c>
      <c r="F379" s="158" t="str">
        <f t="array" ref="F379">IF($A379="","",(SUMIFS(Extrato!$C:$C,Extrato!$A:$A,"&lt;="&amp;XLOOKUP(F$278,dds!$F$1:$Q$1,dds!$R$4:$AC$4),Extrato!$B:$B,'Cadastro e Histórico'!$A379)-SUMIFS(Extrato!$H:$H,Extrato!$F:$F,"&lt;="&amp;XLOOKUP(F$278,dds!$F$1:$Q$1,dds!$R$4:$AC$4),Extrato!$G:$G,'Cadastro e Histórico'!$A379))*F157)</f>
        <v/>
      </c>
      <c r="G379" s="158" t="str">
        <f t="array" ref="G379">IF($A379="","",(SUMIFS(Extrato!$C:$C,Extrato!$A:$A,"&lt;="&amp;XLOOKUP(G$278,dds!$F$1:$Q$1,dds!$R$4:$AC$4),Extrato!$B:$B,'Cadastro e Histórico'!$A379)-SUMIFS(Extrato!$H:$H,Extrato!$F:$F,"&lt;="&amp;XLOOKUP(G$278,dds!$F$1:$Q$1,dds!$R$4:$AC$4),Extrato!$G:$G,'Cadastro e Histórico'!$A379))*G157)</f>
        <v/>
      </c>
      <c r="H379" s="158" t="str">
        <f t="array" ref="H379">IF($A379="","",(SUMIFS(Extrato!$C:$C,Extrato!$A:$A,"&lt;="&amp;XLOOKUP(H$278,dds!$F$1:$Q$1,dds!$R$4:$AC$4),Extrato!$B:$B,'Cadastro e Histórico'!$A379)-SUMIFS(Extrato!$H:$H,Extrato!$F:$F,"&lt;="&amp;XLOOKUP(H$278,dds!$F$1:$Q$1,dds!$R$4:$AC$4),Extrato!$G:$G,'Cadastro e Histórico'!$A379))*H157)</f>
        <v/>
      </c>
      <c r="I379" s="158" t="str">
        <f t="array" ref="I379">IF($A379="","",(SUMIFS(Extrato!$C:$C,Extrato!$A:$A,"&lt;="&amp;XLOOKUP(I$278,dds!$F$1:$Q$1,dds!$R$4:$AC$4),Extrato!$B:$B,'Cadastro e Histórico'!$A379)-SUMIFS(Extrato!$H:$H,Extrato!$F:$F,"&lt;="&amp;XLOOKUP(I$278,dds!$F$1:$Q$1,dds!$R$4:$AC$4),Extrato!$G:$G,'Cadastro e Histórico'!$A379))*I157)</f>
        <v/>
      </c>
      <c r="J379" s="158" t="str">
        <f t="array" ref="J379">IF($A379="","",(SUMIFS(Extrato!$C:$C,Extrato!$A:$A,"&lt;="&amp;XLOOKUP(J$278,dds!$F$1:$Q$1,dds!$R$4:$AC$4),Extrato!$B:$B,'Cadastro e Histórico'!$A379)-SUMIFS(Extrato!$H:$H,Extrato!$F:$F,"&lt;="&amp;XLOOKUP(J$278,dds!$F$1:$Q$1,dds!$R$4:$AC$4),Extrato!$G:$G,'Cadastro e Histórico'!$A379))*J157)</f>
        <v/>
      </c>
      <c r="K379" s="158" t="str">
        <f t="array" ref="K379">IF($A379="","",(SUMIFS(Extrato!$C:$C,Extrato!$A:$A,"&lt;="&amp;XLOOKUP(K$278,dds!$F$1:$Q$1,dds!$R$4:$AC$4),Extrato!$B:$B,'Cadastro e Histórico'!$A379)-SUMIFS(Extrato!$H:$H,Extrato!$F:$F,"&lt;="&amp;XLOOKUP(K$278,dds!$F$1:$Q$1,dds!$R$4:$AC$4),Extrato!$G:$G,'Cadastro e Histórico'!$A379))*K157)</f>
        <v/>
      </c>
      <c r="L379" s="158" t="str">
        <f t="array" ref="L379">IF($A379="","",(SUMIFS(Extrato!$C:$C,Extrato!$A:$A,"&lt;="&amp;XLOOKUP(L$278,dds!$F$1:$Q$1,dds!$R$4:$AC$4),Extrato!$B:$B,'Cadastro e Histórico'!$A379)-SUMIFS(Extrato!$H:$H,Extrato!$F:$F,"&lt;="&amp;XLOOKUP(L$278,dds!$F$1:$Q$1,dds!$R$4:$AC$4),Extrato!$G:$G,'Cadastro e Histórico'!$A379))*L157)</f>
        <v/>
      </c>
      <c r="M379" s="158" t="str">
        <f t="array" ref="M379">IF($A379="","",(SUMIFS(Extrato!$C:$C,Extrato!$A:$A,"&lt;="&amp;XLOOKUP(M$278,dds!$F$1:$Q$1,dds!$R$4:$AC$4),Extrato!$B:$B,'Cadastro e Histórico'!$A379)-SUMIFS(Extrato!$H:$H,Extrato!$F:$F,"&lt;="&amp;XLOOKUP(M$278,dds!$F$1:$Q$1,dds!$R$4:$AC$4),Extrato!$G:$G,'Cadastro e Histórico'!$A379))*M157)</f>
        <v/>
      </c>
      <c r="N379" s="158" t="str">
        <f t="array" ref="N379">IF($A379="","",(SUMIFS(Extrato!$C:$C,Extrato!$A:$A,"&lt;="&amp;XLOOKUP(N$278,dds!$F$1:$Q$1,dds!$R$4:$AC$4),Extrato!$B:$B,'Cadastro e Histórico'!$A379)-SUMIFS(Extrato!$H:$H,Extrato!$F:$F,"&lt;="&amp;XLOOKUP(N$278,dds!$F$1:$Q$1,dds!$R$4:$AC$4),Extrato!$G:$G,'Cadastro e Histórico'!$A379))*N157)</f>
        <v/>
      </c>
      <c r="O379" s="158" t="str">
        <f t="array" ref="O379">IF($A379="","",(SUMIFS(Extrato!$C:$C,Extrato!$A:$A,"&lt;="&amp;XLOOKUP(O$278,dds!$F$1:$Q$1,dds!$R$4:$AC$4),Extrato!$B:$B,'Cadastro e Histórico'!$A379)-SUMIFS(Extrato!$H:$H,Extrato!$F:$F,"&lt;="&amp;XLOOKUP(O$278,dds!$F$1:$Q$1,dds!$R$4:$AC$4),Extrato!$G:$G,'Cadastro e Histórico'!$A379))*O157)</f>
        <v/>
      </c>
      <c r="P379" s="158" t="str">
        <f>IF($A379="","",(SUMIFS(Extrato!$C:$C,Extrato!$B:$B,'Cadastro e Histórico'!$A379)-SUMIFS(Extrato!$H:$H,Extrato!$G:$G,'Cadastro e Histórico'!$A379))*P157)</f>
        <v/>
      </c>
      <c r="Q379" s="90"/>
      <c r="R379" s="90"/>
      <c r="S379" s="90"/>
      <c r="T379" s="90"/>
      <c r="U379" s="90"/>
      <c r="V379" s="90"/>
      <c r="W379" s="90"/>
      <c r="X379" s="90"/>
      <c r="Y379" s="90"/>
      <c r="Z379" s="90"/>
      <c r="AA379" s="90"/>
      <c r="AB379" s="90"/>
      <c r="AC379" s="90"/>
      <c r="AD379" s="90"/>
      <c r="AE379" s="90"/>
      <c r="AF379" s="90"/>
      <c r="AG379" s="90"/>
      <c r="AH379" s="90"/>
      <c r="AI379" s="90"/>
      <c r="AJ379" s="90"/>
      <c r="AK379" s="90"/>
      <c r="AL379" s="90"/>
      <c r="AM379" s="90"/>
      <c r="AN379" s="90"/>
      <c r="AO379" s="90"/>
      <c r="AP379" s="90"/>
      <c r="AQ379" s="90"/>
      <c r="AR379" s="90"/>
      <c r="AS379" s="90"/>
      <c r="AT379" s="90"/>
      <c r="AU379" s="90"/>
      <c r="AV379" s="90"/>
      <c r="AW379" s="90"/>
      <c r="AX379" s="90"/>
      <c r="AY379" s="90"/>
      <c r="AZ379" s="90"/>
      <c r="BA379" s="90"/>
      <c r="BB379" s="90"/>
      <c r="BC379" s="90"/>
      <c r="BD379" s="90"/>
      <c r="BE379" s="90"/>
      <c r="BF379" s="90"/>
      <c r="BG379" s="90"/>
      <c r="BH379" s="90"/>
      <c r="BI379" s="90"/>
      <c r="BJ379" s="90"/>
      <c r="BK379" s="90"/>
      <c r="BL379" s="90"/>
    </row>
    <row r="380" ht="14.25" customHeight="1">
      <c r="A380" s="90"/>
      <c r="B380" s="90"/>
      <c r="C380" s="440" t="str">
        <f t="shared" si="5"/>
        <v/>
      </c>
      <c r="D380" s="90"/>
      <c r="E380" s="158" t="str">
        <f t="array" ref="E380">IF($A380="","",(SUMIFS(Extrato!$C:$C,Extrato!$A:$A,"&lt;="&amp;XLOOKUP(E$278,dds!$F$1:$Q$1,dds!$R$4:$AC$4),Extrato!$B:$B,'Cadastro e Histórico'!$A380)-SUMIFS(Extrato!$H:$H,Extrato!$F:$F,"&lt;="&amp;XLOOKUP(E$278,dds!$F$1:$Q$1,dds!$R$4:$AC$4),Extrato!$G:$G,'Cadastro e Histórico'!$A380))*E158)</f>
        <v/>
      </c>
      <c r="F380" s="158" t="str">
        <f t="array" ref="F380">IF($A380="","",(SUMIFS(Extrato!$C:$C,Extrato!$A:$A,"&lt;="&amp;XLOOKUP(F$278,dds!$F$1:$Q$1,dds!$R$4:$AC$4),Extrato!$B:$B,'Cadastro e Histórico'!$A380)-SUMIFS(Extrato!$H:$H,Extrato!$F:$F,"&lt;="&amp;XLOOKUP(F$278,dds!$F$1:$Q$1,dds!$R$4:$AC$4),Extrato!$G:$G,'Cadastro e Histórico'!$A380))*F158)</f>
        <v/>
      </c>
      <c r="G380" s="158" t="str">
        <f t="array" ref="G380">IF($A380="","",(SUMIFS(Extrato!$C:$C,Extrato!$A:$A,"&lt;="&amp;XLOOKUP(G$278,dds!$F$1:$Q$1,dds!$R$4:$AC$4),Extrato!$B:$B,'Cadastro e Histórico'!$A380)-SUMIFS(Extrato!$H:$H,Extrato!$F:$F,"&lt;="&amp;XLOOKUP(G$278,dds!$F$1:$Q$1,dds!$R$4:$AC$4),Extrato!$G:$G,'Cadastro e Histórico'!$A380))*G158)</f>
        <v/>
      </c>
      <c r="H380" s="158" t="str">
        <f t="array" ref="H380">IF($A380="","",(SUMIFS(Extrato!$C:$C,Extrato!$A:$A,"&lt;="&amp;XLOOKUP(H$278,dds!$F$1:$Q$1,dds!$R$4:$AC$4),Extrato!$B:$B,'Cadastro e Histórico'!$A380)-SUMIFS(Extrato!$H:$H,Extrato!$F:$F,"&lt;="&amp;XLOOKUP(H$278,dds!$F$1:$Q$1,dds!$R$4:$AC$4),Extrato!$G:$G,'Cadastro e Histórico'!$A380))*H158)</f>
        <v/>
      </c>
      <c r="I380" s="158" t="str">
        <f t="array" ref="I380">IF($A380="","",(SUMIFS(Extrato!$C:$C,Extrato!$A:$A,"&lt;="&amp;XLOOKUP(I$278,dds!$F$1:$Q$1,dds!$R$4:$AC$4),Extrato!$B:$B,'Cadastro e Histórico'!$A380)-SUMIFS(Extrato!$H:$H,Extrato!$F:$F,"&lt;="&amp;XLOOKUP(I$278,dds!$F$1:$Q$1,dds!$R$4:$AC$4),Extrato!$G:$G,'Cadastro e Histórico'!$A380))*I158)</f>
        <v/>
      </c>
      <c r="J380" s="158" t="str">
        <f t="array" ref="J380">IF($A380="","",(SUMIFS(Extrato!$C:$C,Extrato!$A:$A,"&lt;="&amp;XLOOKUP(J$278,dds!$F$1:$Q$1,dds!$R$4:$AC$4),Extrato!$B:$B,'Cadastro e Histórico'!$A380)-SUMIFS(Extrato!$H:$H,Extrato!$F:$F,"&lt;="&amp;XLOOKUP(J$278,dds!$F$1:$Q$1,dds!$R$4:$AC$4),Extrato!$G:$G,'Cadastro e Histórico'!$A380))*J158)</f>
        <v/>
      </c>
      <c r="K380" s="158" t="str">
        <f t="array" ref="K380">IF($A380="","",(SUMIFS(Extrato!$C:$C,Extrato!$A:$A,"&lt;="&amp;XLOOKUP(K$278,dds!$F$1:$Q$1,dds!$R$4:$AC$4),Extrato!$B:$B,'Cadastro e Histórico'!$A380)-SUMIFS(Extrato!$H:$H,Extrato!$F:$F,"&lt;="&amp;XLOOKUP(K$278,dds!$F$1:$Q$1,dds!$R$4:$AC$4),Extrato!$G:$G,'Cadastro e Histórico'!$A380))*K158)</f>
        <v/>
      </c>
      <c r="L380" s="158" t="str">
        <f t="array" ref="L380">IF($A380="","",(SUMIFS(Extrato!$C:$C,Extrato!$A:$A,"&lt;="&amp;XLOOKUP(L$278,dds!$F$1:$Q$1,dds!$R$4:$AC$4),Extrato!$B:$B,'Cadastro e Histórico'!$A380)-SUMIFS(Extrato!$H:$H,Extrato!$F:$F,"&lt;="&amp;XLOOKUP(L$278,dds!$F$1:$Q$1,dds!$R$4:$AC$4),Extrato!$G:$G,'Cadastro e Histórico'!$A380))*L158)</f>
        <v/>
      </c>
      <c r="M380" s="158" t="str">
        <f t="array" ref="M380">IF($A380="","",(SUMIFS(Extrato!$C:$C,Extrato!$A:$A,"&lt;="&amp;XLOOKUP(M$278,dds!$F$1:$Q$1,dds!$R$4:$AC$4),Extrato!$B:$B,'Cadastro e Histórico'!$A380)-SUMIFS(Extrato!$H:$H,Extrato!$F:$F,"&lt;="&amp;XLOOKUP(M$278,dds!$F$1:$Q$1,dds!$R$4:$AC$4),Extrato!$G:$G,'Cadastro e Histórico'!$A380))*M158)</f>
        <v/>
      </c>
      <c r="N380" s="158" t="str">
        <f t="array" ref="N380">IF($A380="","",(SUMIFS(Extrato!$C:$C,Extrato!$A:$A,"&lt;="&amp;XLOOKUP(N$278,dds!$F$1:$Q$1,dds!$R$4:$AC$4),Extrato!$B:$B,'Cadastro e Histórico'!$A380)-SUMIFS(Extrato!$H:$H,Extrato!$F:$F,"&lt;="&amp;XLOOKUP(N$278,dds!$F$1:$Q$1,dds!$R$4:$AC$4),Extrato!$G:$G,'Cadastro e Histórico'!$A380))*N158)</f>
        <v/>
      </c>
      <c r="O380" s="158" t="str">
        <f t="array" ref="O380">IF($A380="","",(SUMIFS(Extrato!$C:$C,Extrato!$A:$A,"&lt;="&amp;XLOOKUP(O$278,dds!$F$1:$Q$1,dds!$R$4:$AC$4),Extrato!$B:$B,'Cadastro e Histórico'!$A380)-SUMIFS(Extrato!$H:$H,Extrato!$F:$F,"&lt;="&amp;XLOOKUP(O$278,dds!$F$1:$Q$1,dds!$R$4:$AC$4),Extrato!$G:$G,'Cadastro e Histórico'!$A380))*O158)</f>
        <v/>
      </c>
      <c r="P380" s="158" t="str">
        <f>IF($A380="","",(SUMIFS(Extrato!$C:$C,Extrato!$B:$B,'Cadastro e Histórico'!$A380)-SUMIFS(Extrato!$H:$H,Extrato!$G:$G,'Cadastro e Histórico'!$A380))*P158)</f>
        <v/>
      </c>
      <c r="Q380" s="90"/>
      <c r="R380" s="90"/>
      <c r="S380" s="90"/>
      <c r="T380" s="90"/>
      <c r="U380" s="90"/>
      <c r="V380" s="90"/>
      <c r="W380" s="90"/>
      <c r="X380" s="90"/>
      <c r="Y380" s="90"/>
      <c r="Z380" s="90"/>
      <c r="AA380" s="90"/>
      <c r="AB380" s="90"/>
      <c r="AC380" s="90"/>
      <c r="AD380" s="90"/>
      <c r="AE380" s="90"/>
      <c r="AF380" s="90"/>
      <c r="AG380" s="90"/>
      <c r="AH380" s="90"/>
      <c r="AI380" s="90"/>
      <c r="AJ380" s="90"/>
      <c r="AK380" s="90"/>
      <c r="AL380" s="90"/>
      <c r="AM380" s="90"/>
      <c r="AN380" s="90"/>
      <c r="AO380" s="90"/>
      <c r="AP380" s="90"/>
      <c r="AQ380" s="90"/>
      <c r="AR380" s="90"/>
      <c r="AS380" s="90"/>
      <c r="AT380" s="90"/>
      <c r="AU380" s="90"/>
      <c r="AV380" s="90"/>
      <c r="AW380" s="90"/>
      <c r="AX380" s="90"/>
      <c r="AY380" s="90"/>
      <c r="AZ380" s="90"/>
      <c r="BA380" s="90"/>
      <c r="BB380" s="90"/>
      <c r="BC380" s="90"/>
      <c r="BD380" s="90"/>
      <c r="BE380" s="90"/>
      <c r="BF380" s="90"/>
      <c r="BG380" s="90"/>
      <c r="BH380" s="90"/>
      <c r="BI380" s="90"/>
      <c r="BJ380" s="90"/>
      <c r="BK380" s="90"/>
      <c r="BL380" s="90"/>
    </row>
    <row r="381" ht="14.25" customHeight="1">
      <c r="A381" s="90"/>
      <c r="B381" s="90"/>
      <c r="C381" s="440" t="str">
        <f t="shared" si="5"/>
        <v/>
      </c>
      <c r="D381" s="90"/>
      <c r="E381" s="158" t="str">
        <f t="array" ref="E381">IF($A381="","",(SUMIFS(Extrato!$C:$C,Extrato!$A:$A,"&lt;="&amp;XLOOKUP(E$278,dds!$F$1:$Q$1,dds!$R$4:$AC$4),Extrato!$B:$B,'Cadastro e Histórico'!$A381)-SUMIFS(Extrato!$H:$H,Extrato!$F:$F,"&lt;="&amp;XLOOKUP(E$278,dds!$F$1:$Q$1,dds!$R$4:$AC$4),Extrato!$G:$G,'Cadastro e Histórico'!$A381))*E159)</f>
        <v/>
      </c>
      <c r="F381" s="158" t="str">
        <f t="array" ref="F381">IF($A381="","",(SUMIFS(Extrato!$C:$C,Extrato!$A:$A,"&lt;="&amp;XLOOKUP(F$278,dds!$F$1:$Q$1,dds!$R$4:$AC$4),Extrato!$B:$B,'Cadastro e Histórico'!$A381)-SUMIFS(Extrato!$H:$H,Extrato!$F:$F,"&lt;="&amp;XLOOKUP(F$278,dds!$F$1:$Q$1,dds!$R$4:$AC$4),Extrato!$G:$G,'Cadastro e Histórico'!$A381))*F159)</f>
        <v/>
      </c>
      <c r="G381" s="158" t="str">
        <f t="array" ref="G381">IF($A381="","",(SUMIFS(Extrato!$C:$C,Extrato!$A:$A,"&lt;="&amp;XLOOKUP(G$278,dds!$F$1:$Q$1,dds!$R$4:$AC$4),Extrato!$B:$B,'Cadastro e Histórico'!$A381)-SUMIFS(Extrato!$H:$H,Extrato!$F:$F,"&lt;="&amp;XLOOKUP(G$278,dds!$F$1:$Q$1,dds!$R$4:$AC$4),Extrato!$G:$G,'Cadastro e Histórico'!$A381))*G159)</f>
        <v/>
      </c>
      <c r="H381" s="158" t="str">
        <f t="array" ref="H381">IF($A381="","",(SUMIFS(Extrato!$C:$C,Extrato!$A:$A,"&lt;="&amp;XLOOKUP(H$278,dds!$F$1:$Q$1,dds!$R$4:$AC$4),Extrato!$B:$B,'Cadastro e Histórico'!$A381)-SUMIFS(Extrato!$H:$H,Extrato!$F:$F,"&lt;="&amp;XLOOKUP(H$278,dds!$F$1:$Q$1,dds!$R$4:$AC$4),Extrato!$G:$G,'Cadastro e Histórico'!$A381))*H159)</f>
        <v/>
      </c>
      <c r="I381" s="158" t="str">
        <f t="array" ref="I381">IF($A381="","",(SUMIFS(Extrato!$C:$C,Extrato!$A:$A,"&lt;="&amp;XLOOKUP(I$278,dds!$F$1:$Q$1,dds!$R$4:$AC$4),Extrato!$B:$B,'Cadastro e Histórico'!$A381)-SUMIFS(Extrato!$H:$H,Extrato!$F:$F,"&lt;="&amp;XLOOKUP(I$278,dds!$F$1:$Q$1,dds!$R$4:$AC$4),Extrato!$G:$G,'Cadastro e Histórico'!$A381))*I159)</f>
        <v/>
      </c>
      <c r="J381" s="158" t="str">
        <f t="array" ref="J381">IF($A381="","",(SUMIFS(Extrato!$C:$C,Extrato!$A:$A,"&lt;="&amp;XLOOKUP(J$278,dds!$F$1:$Q$1,dds!$R$4:$AC$4),Extrato!$B:$B,'Cadastro e Histórico'!$A381)-SUMIFS(Extrato!$H:$H,Extrato!$F:$F,"&lt;="&amp;XLOOKUP(J$278,dds!$F$1:$Q$1,dds!$R$4:$AC$4),Extrato!$G:$G,'Cadastro e Histórico'!$A381))*J159)</f>
        <v/>
      </c>
      <c r="K381" s="158" t="str">
        <f t="array" ref="K381">IF($A381="","",(SUMIFS(Extrato!$C:$C,Extrato!$A:$A,"&lt;="&amp;XLOOKUP(K$278,dds!$F$1:$Q$1,dds!$R$4:$AC$4),Extrato!$B:$B,'Cadastro e Histórico'!$A381)-SUMIFS(Extrato!$H:$H,Extrato!$F:$F,"&lt;="&amp;XLOOKUP(K$278,dds!$F$1:$Q$1,dds!$R$4:$AC$4),Extrato!$G:$G,'Cadastro e Histórico'!$A381))*K159)</f>
        <v/>
      </c>
      <c r="L381" s="158" t="str">
        <f t="array" ref="L381">IF($A381="","",(SUMIFS(Extrato!$C:$C,Extrato!$A:$A,"&lt;="&amp;XLOOKUP(L$278,dds!$F$1:$Q$1,dds!$R$4:$AC$4),Extrato!$B:$B,'Cadastro e Histórico'!$A381)-SUMIFS(Extrato!$H:$H,Extrato!$F:$F,"&lt;="&amp;XLOOKUP(L$278,dds!$F$1:$Q$1,dds!$R$4:$AC$4),Extrato!$G:$G,'Cadastro e Histórico'!$A381))*L159)</f>
        <v/>
      </c>
      <c r="M381" s="158" t="str">
        <f t="array" ref="M381">IF($A381="","",(SUMIFS(Extrato!$C:$C,Extrato!$A:$A,"&lt;="&amp;XLOOKUP(M$278,dds!$F$1:$Q$1,dds!$R$4:$AC$4),Extrato!$B:$B,'Cadastro e Histórico'!$A381)-SUMIFS(Extrato!$H:$H,Extrato!$F:$F,"&lt;="&amp;XLOOKUP(M$278,dds!$F$1:$Q$1,dds!$R$4:$AC$4),Extrato!$G:$G,'Cadastro e Histórico'!$A381))*M159)</f>
        <v/>
      </c>
      <c r="N381" s="158" t="str">
        <f t="array" ref="N381">IF($A381="","",(SUMIFS(Extrato!$C:$C,Extrato!$A:$A,"&lt;="&amp;XLOOKUP(N$278,dds!$F$1:$Q$1,dds!$R$4:$AC$4),Extrato!$B:$B,'Cadastro e Histórico'!$A381)-SUMIFS(Extrato!$H:$H,Extrato!$F:$F,"&lt;="&amp;XLOOKUP(N$278,dds!$F$1:$Q$1,dds!$R$4:$AC$4),Extrato!$G:$G,'Cadastro e Histórico'!$A381))*N159)</f>
        <v/>
      </c>
      <c r="O381" s="158" t="str">
        <f t="array" ref="O381">IF($A381="","",(SUMIFS(Extrato!$C:$C,Extrato!$A:$A,"&lt;="&amp;XLOOKUP(O$278,dds!$F$1:$Q$1,dds!$R$4:$AC$4),Extrato!$B:$B,'Cadastro e Histórico'!$A381)-SUMIFS(Extrato!$H:$H,Extrato!$F:$F,"&lt;="&amp;XLOOKUP(O$278,dds!$F$1:$Q$1,dds!$R$4:$AC$4),Extrato!$G:$G,'Cadastro e Histórico'!$A381))*O159)</f>
        <v/>
      </c>
      <c r="P381" s="158" t="str">
        <f>IF($A381="","",(SUMIFS(Extrato!$C:$C,Extrato!$B:$B,'Cadastro e Histórico'!$A381)-SUMIFS(Extrato!$H:$H,Extrato!$G:$G,'Cadastro e Histórico'!$A381))*P159)</f>
        <v/>
      </c>
      <c r="Q381" s="90"/>
      <c r="R381" s="90"/>
      <c r="S381" s="90"/>
      <c r="T381" s="90"/>
      <c r="U381" s="90"/>
      <c r="V381" s="90"/>
      <c r="W381" s="90"/>
      <c r="X381" s="90"/>
      <c r="Y381" s="90"/>
      <c r="Z381" s="90"/>
      <c r="AA381" s="90"/>
      <c r="AB381" s="90"/>
      <c r="AC381" s="90"/>
      <c r="AD381" s="90"/>
      <c r="AE381" s="90"/>
      <c r="AF381" s="90"/>
      <c r="AG381" s="90"/>
      <c r="AH381" s="90"/>
      <c r="AI381" s="90"/>
      <c r="AJ381" s="90"/>
      <c r="AK381" s="90"/>
      <c r="AL381" s="90"/>
      <c r="AM381" s="90"/>
      <c r="AN381" s="90"/>
      <c r="AO381" s="90"/>
      <c r="AP381" s="90"/>
      <c r="AQ381" s="90"/>
      <c r="AR381" s="90"/>
      <c r="AS381" s="90"/>
      <c r="AT381" s="90"/>
      <c r="AU381" s="90"/>
      <c r="AV381" s="90"/>
      <c r="AW381" s="90"/>
      <c r="AX381" s="90"/>
      <c r="AY381" s="90"/>
      <c r="AZ381" s="90"/>
      <c r="BA381" s="90"/>
      <c r="BB381" s="90"/>
      <c r="BC381" s="90"/>
      <c r="BD381" s="90"/>
      <c r="BE381" s="90"/>
      <c r="BF381" s="90"/>
      <c r="BG381" s="90"/>
      <c r="BH381" s="90"/>
      <c r="BI381" s="90"/>
      <c r="BJ381" s="90"/>
      <c r="BK381" s="90"/>
      <c r="BL381" s="90"/>
    </row>
    <row r="382" ht="14.25" customHeight="1">
      <c r="A382" s="90"/>
      <c r="B382" s="90"/>
      <c r="C382" s="440" t="str">
        <f t="shared" si="5"/>
        <v/>
      </c>
      <c r="D382" s="90"/>
      <c r="E382" s="158" t="str">
        <f t="array" ref="E382">IF($A382="","",(SUMIFS(Extrato!$C:$C,Extrato!$A:$A,"&lt;="&amp;XLOOKUP(E$278,dds!$F$1:$Q$1,dds!$R$4:$AC$4),Extrato!$B:$B,'Cadastro e Histórico'!$A382)-SUMIFS(Extrato!$H:$H,Extrato!$F:$F,"&lt;="&amp;XLOOKUP(E$278,dds!$F$1:$Q$1,dds!$R$4:$AC$4),Extrato!$G:$G,'Cadastro e Histórico'!$A382))*E160)</f>
        <v/>
      </c>
      <c r="F382" s="158" t="str">
        <f t="array" ref="F382">IF($A382="","",(SUMIFS(Extrato!$C:$C,Extrato!$A:$A,"&lt;="&amp;XLOOKUP(F$278,dds!$F$1:$Q$1,dds!$R$4:$AC$4),Extrato!$B:$B,'Cadastro e Histórico'!$A382)-SUMIFS(Extrato!$H:$H,Extrato!$F:$F,"&lt;="&amp;XLOOKUP(F$278,dds!$F$1:$Q$1,dds!$R$4:$AC$4),Extrato!$G:$G,'Cadastro e Histórico'!$A382))*F160)</f>
        <v/>
      </c>
      <c r="G382" s="158" t="str">
        <f t="array" ref="G382">IF($A382="","",(SUMIFS(Extrato!$C:$C,Extrato!$A:$A,"&lt;="&amp;XLOOKUP(G$278,dds!$F$1:$Q$1,dds!$R$4:$AC$4),Extrato!$B:$B,'Cadastro e Histórico'!$A382)-SUMIFS(Extrato!$H:$H,Extrato!$F:$F,"&lt;="&amp;XLOOKUP(G$278,dds!$F$1:$Q$1,dds!$R$4:$AC$4),Extrato!$G:$G,'Cadastro e Histórico'!$A382))*G160)</f>
        <v/>
      </c>
      <c r="H382" s="158" t="str">
        <f t="array" ref="H382">IF($A382="","",(SUMIFS(Extrato!$C:$C,Extrato!$A:$A,"&lt;="&amp;XLOOKUP(H$278,dds!$F$1:$Q$1,dds!$R$4:$AC$4),Extrato!$B:$B,'Cadastro e Histórico'!$A382)-SUMIFS(Extrato!$H:$H,Extrato!$F:$F,"&lt;="&amp;XLOOKUP(H$278,dds!$F$1:$Q$1,dds!$R$4:$AC$4),Extrato!$G:$G,'Cadastro e Histórico'!$A382))*H160)</f>
        <v/>
      </c>
      <c r="I382" s="158" t="str">
        <f t="array" ref="I382">IF($A382="","",(SUMIFS(Extrato!$C:$C,Extrato!$A:$A,"&lt;="&amp;XLOOKUP(I$278,dds!$F$1:$Q$1,dds!$R$4:$AC$4),Extrato!$B:$B,'Cadastro e Histórico'!$A382)-SUMIFS(Extrato!$H:$H,Extrato!$F:$F,"&lt;="&amp;XLOOKUP(I$278,dds!$F$1:$Q$1,dds!$R$4:$AC$4),Extrato!$G:$G,'Cadastro e Histórico'!$A382))*I160)</f>
        <v/>
      </c>
      <c r="J382" s="158" t="str">
        <f t="array" ref="J382">IF($A382="","",(SUMIFS(Extrato!$C:$C,Extrato!$A:$A,"&lt;="&amp;XLOOKUP(J$278,dds!$F$1:$Q$1,dds!$R$4:$AC$4),Extrato!$B:$B,'Cadastro e Histórico'!$A382)-SUMIFS(Extrato!$H:$H,Extrato!$F:$F,"&lt;="&amp;XLOOKUP(J$278,dds!$F$1:$Q$1,dds!$R$4:$AC$4),Extrato!$G:$G,'Cadastro e Histórico'!$A382))*J160)</f>
        <v/>
      </c>
      <c r="K382" s="158" t="str">
        <f t="array" ref="K382">IF($A382="","",(SUMIFS(Extrato!$C:$C,Extrato!$A:$A,"&lt;="&amp;XLOOKUP(K$278,dds!$F$1:$Q$1,dds!$R$4:$AC$4),Extrato!$B:$B,'Cadastro e Histórico'!$A382)-SUMIFS(Extrato!$H:$H,Extrato!$F:$F,"&lt;="&amp;XLOOKUP(K$278,dds!$F$1:$Q$1,dds!$R$4:$AC$4),Extrato!$G:$G,'Cadastro e Histórico'!$A382))*K160)</f>
        <v/>
      </c>
      <c r="L382" s="158" t="str">
        <f t="array" ref="L382">IF($A382="","",(SUMIFS(Extrato!$C:$C,Extrato!$A:$A,"&lt;="&amp;XLOOKUP(L$278,dds!$F$1:$Q$1,dds!$R$4:$AC$4),Extrato!$B:$B,'Cadastro e Histórico'!$A382)-SUMIFS(Extrato!$H:$H,Extrato!$F:$F,"&lt;="&amp;XLOOKUP(L$278,dds!$F$1:$Q$1,dds!$R$4:$AC$4),Extrato!$G:$G,'Cadastro e Histórico'!$A382))*L160)</f>
        <v/>
      </c>
      <c r="M382" s="158" t="str">
        <f t="array" ref="M382">IF($A382="","",(SUMIFS(Extrato!$C:$C,Extrato!$A:$A,"&lt;="&amp;XLOOKUP(M$278,dds!$F$1:$Q$1,dds!$R$4:$AC$4),Extrato!$B:$B,'Cadastro e Histórico'!$A382)-SUMIFS(Extrato!$H:$H,Extrato!$F:$F,"&lt;="&amp;XLOOKUP(M$278,dds!$F$1:$Q$1,dds!$R$4:$AC$4),Extrato!$G:$G,'Cadastro e Histórico'!$A382))*M160)</f>
        <v/>
      </c>
      <c r="N382" s="158" t="str">
        <f t="array" ref="N382">IF($A382="","",(SUMIFS(Extrato!$C:$C,Extrato!$A:$A,"&lt;="&amp;XLOOKUP(N$278,dds!$F$1:$Q$1,dds!$R$4:$AC$4),Extrato!$B:$B,'Cadastro e Histórico'!$A382)-SUMIFS(Extrato!$H:$H,Extrato!$F:$F,"&lt;="&amp;XLOOKUP(N$278,dds!$F$1:$Q$1,dds!$R$4:$AC$4),Extrato!$G:$G,'Cadastro e Histórico'!$A382))*N160)</f>
        <v/>
      </c>
      <c r="O382" s="158" t="str">
        <f t="array" ref="O382">IF($A382="","",(SUMIFS(Extrato!$C:$C,Extrato!$A:$A,"&lt;="&amp;XLOOKUP(O$278,dds!$F$1:$Q$1,dds!$R$4:$AC$4),Extrato!$B:$B,'Cadastro e Histórico'!$A382)-SUMIFS(Extrato!$H:$H,Extrato!$F:$F,"&lt;="&amp;XLOOKUP(O$278,dds!$F$1:$Q$1,dds!$R$4:$AC$4),Extrato!$G:$G,'Cadastro e Histórico'!$A382))*O160)</f>
        <v/>
      </c>
      <c r="P382" s="158" t="str">
        <f>IF($A382="","",(SUMIFS(Extrato!$C:$C,Extrato!$B:$B,'Cadastro e Histórico'!$A382)-SUMIFS(Extrato!$H:$H,Extrato!$G:$G,'Cadastro e Histórico'!$A382))*P160)</f>
        <v/>
      </c>
      <c r="Q382" s="90"/>
      <c r="R382" s="90"/>
      <c r="S382" s="90"/>
      <c r="T382" s="90"/>
      <c r="U382" s="90"/>
      <c r="V382" s="90"/>
      <c r="W382" s="90"/>
      <c r="X382" s="90"/>
      <c r="Y382" s="90"/>
      <c r="Z382" s="90"/>
      <c r="AA382" s="90"/>
      <c r="AB382" s="90"/>
      <c r="AC382" s="90"/>
      <c r="AD382" s="90"/>
      <c r="AE382" s="90"/>
      <c r="AF382" s="90"/>
      <c r="AG382" s="90"/>
      <c r="AH382" s="90"/>
      <c r="AI382" s="90"/>
      <c r="AJ382" s="90"/>
      <c r="AK382" s="90"/>
      <c r="AL382" s="90"/>
      <c r="AM382" s="90"/>
      <c r="AN382" s="90"/>
      <c r="AO382" s="90"/>
      <c r="AP382" s="90"/>
      <c r="AQ382" s="90"/>
      <c r="AR382" s="90"/>
      <c r="AS382" s="90"/>
      <c r="AT382" s="90"/>
      <c r="AU382" s="90"/>
      <c r="AV382" s="90"/>
      <c r="AW382" s="90"/>
      <c r="AX382" s="90"/>
      <c r="AY382" s="90"/>
      <c r="AZ382" s="90"/>
      <c r="BA382" s="90"/>
      <c r="BB382" s="90"/>
      <c r="BC382" s="90"/>
      <c r="BD382" s="90"/>
      <c r="BE382" s="90"/>
      <c r="BF382" s="90"/>
      <c r="BG382" s="90"/>
      <c r="BH382" s="90"/>
      <c r="BI382" s="90"/>
      <c r="BJ382" s="90"/>
      <c r="BK382" s="90"/>
      <c r="BL382" s="90"/>
    </row>
    <row r="383" ht="14.25" customHeight="1">
      <c r="A383" s="90"/>
      <c r="B383" s="90"/>
      <c r="C383" s="440" t="str">
        <f t="shared" si="5"/>
        <v/>
      </c>
      <c r="D383" s="90"/>
      <c r="E383" s="158" t="str">
        <f t="array" ref="E383">IF($A383="","",(SUMIFS(Extrato!$C:$C,Extrato!$A:$A,"&lt;="&amp;XLOOKUP(E$278,dds!$F$1:$Q$1,dds!$R$4:$AC$4),Extrato!$B:$B,'Cadastro e Histórico'!$A383)-SUMIFS(Extrato!$H:$H,Extrato!$F:$F,"&lt;="&amp;XLOOKUP(E$278,dds!$F$1:$Q$1,dds!$R$4:$AC$4),Extrato!$G:$G,'Cadastro e Histórico'!$A383))*E161)</f>
        <v/>
      </c>
      <c r="F383" s="158" t="str">
        <f t="array" ref="F383">IF($A383="","",(SUMIFS(Extrato!$C:$C,Extrato!$A:$A,"&lt;="&amp;XLOOKUP(F$278,dds!$F$1:$Q$1,dds!$R$4:$AC$4),Extrato!$B:$B,'Cadastro e Histórico'!$A383)-SUMIFS(Extrato!$H:$H,Extrato!$F:$F,"&lt;="&amp;XLOOKUP(F$278,dds!$F$1:$Q$1,dds!$R$4:$AC$4),Extrato!$G:$G,'Cadastro e Histórico'!$A383))*F161)</f>
        <v/>
      </c>
      <c r="G383" s="158" t="str">
        <f t="array" ref="G383">IF($A383="","",(SUMIFS(Extrato!$C:$C,Extrato!$A:$A,"&lt;="&amp;XLOOKUP(G$278,dds!$F$1:$Q$1,dds!$R$4:$AC$4),Extrato!$B:$B,'Cadastro e Histórico'!$A383)-SUMIFS(Extrato!$H:$H,Extrato!$F:$F,"&lt;="&amp;XLOOKUP(G$278,dds!$F$1:$Q$1,dds!$R$4:$AC$4),Extrato!$G:$G,'Cadastro e Histórico'!$A383))*G161)</f>
        <v/>
      </c>
      <c r="H383" s="158" t="str">
        <f t="array" ref="H383">IF($A383="","",(SUMIFS(Extrato!$C:$C,Extrato!$A:$A,"&lt;="&amp;XLOOKUP(H$278,dds!$F$1:$Q$1,dds!$R$4:$AC$4),Extrato!$B:$B,'Cadastro e Histórico'!$A383)-SUMIFS(Extrato!$H:$H,Extrato!$F:$F,"&lt;="&amp;XLOOKUP(H$278,dds!$F$1:$Q$1,dds!$R$4:$AC$4),Extrato!$G:$G,'Cadastro e Histórico'!$A383))*H161)</f>
        <v/>
      </c>
      <c r="I383" s="158" t="str">
        <f t="array" ref="I383">IF($A383="","",(SUMIFS(Extrato!$C:$C,Extrato!$A:$A,"&lt;="&amp;XLOOKUP(I$278,dds!$F$1:$Q$1,dds!$R$4:$AC$4),Extrato!$B:$B,'Cadastro e Histórico'!$A383)-SUMIFS(Extrato!$H:$H,Extrato!$F:$F,"&lt;="&amp;XLOOKUP(I$278,dds!$F$1:$Q$1,dds!$R$4:$AC$4),Extrato!$G:$G,'Cadastro e Histórico'!$A383))*I161)</f>
        <v/>
      </c>
      <c r="J383" s="158" t="str">
        <f t="array" ref="J383">IF($A383="","",(SUMIFS(Extrato!$C:$C,Extrato!$A:$A,"&lt;="&amp;XLOOKUP(J$278,dds!$F$1:$Q$1,dds!$R$4:$AC$4),Extrato!$B:$B,'Cadastro e Histórico'!$A383)-SUMIFS(Extrato!$H:$H,Extrato!$F:$F,"&lt;="&amp;XLOOKUP(J$278,dds!$F$1:$Q$1,dds!$R$4:$AC$4),Extrato!$G:$G,'Cadastro e Histórico'!$A383))*J161)</f>
        <v/>
      </c>
      <c r="K383" s="158" t="str">
        <f t="array" ref="K383">IF($A383="","",(SUMIFS(Extrato!$C:$C,Extrato!$A:$A,"&lt;="&amp;XLOOKUP(K$278,dds!$F$1:$Q$1,dds!$R$4:$AC$4),Extrato!$B:$B,'Cadastro e Histórico'!$A383)-SUMIFS(Extrato!$H:$H,Extrato!$F:$F,"&lt;="&amp;XLOOKUP(K$278,dds!$F$1:$Q$1,dds!$R$4:$AC$4),Extrato!$G:$G,'Cadastro e Histórico'!$A383))*K161)</f>
        <v/>
      </c>
      <c r="L383" s="158" t="str">
        <f t="array" ref="L383">IF($A383="","",(SUMIFS(Extrato!$C:$C,Extrato!$A:$A,"&lt;="&amp;XLOOKUP(L$278,dds!$F$1:$Q$1,dds!$R$4:$AC$4),Extrato!$B:$B,'Cadastro e Histórico'!$A383)-SUMIFS(Extrato!$H:$H,Extrato!$F:$F,"&lt;="&amp;XLOOKUP(L$278,dds!$F$1:$Q$1,dds!$R$4:$AC$4),Extrato!$G:$G,'Cadastro e Histórico'!$A383))*L161)</f>
        <v/>
      </c>
      <c r="M383" s="158" t="str">
        <f t="array" ref="M383">IF($A383="","",(SUMIFS(Extrato!$C:$C,Extrato!$A:$A,"&lt;="&amp;XLOOKUP(M$278,dds!$F$1:$Q$1,dds!$R$4:$AC$4),Extrato!$B:$B,'Cadastro e Histórico'!$A383)-SUMIFS(Extrato!$H:$H,Extrato!$F:$F,"&lt;="&amp;XLOOKUP(M$278,dds!$F$1:$Q$1,dds!$R$4:$AC$4),Extrato!$G:$G,'Cadastro e Histórico'!$A383))*M161)</f>
        <v/>
      </c>
      <c r="N383" s="158" t="str">
        <f t="array" ref="N383">IF($A383="","",(SUMIFS(Extrato!$C:$C,Extrato!$A:$A,"&lt;="&amp;XLOOKUP(N$278,dds!$F$1:$Q$1,dds!$R$4:$AC$4),Extrato!$B:$B,'Cadastro e Histórico'!$A383)-SUMIFS(Extrato!$H:$H,Extrato!$F:$F,"&lt;="&amp;XLOOKUP(N$278,dds!$F$1:$Q$1,dds!$R$4:$AC$4),Extrato!$G:$G,'Cadastro e Histórico'!$A383))*N161)</f>
        <v/>
      </c>
      <c r="O383" s="158" t="str">
        <f t="array" ref="O383">IF($A383="","",(SUMIFS(Extrato!$C:$C,Extrato!$A:$A,"&lt;="&amp;XLOOKUP(O$278,dds!$F$1:$Q$1,dds!$R$4:$AC$4),Extrato!$B:$B,'Cadastro e Histórico'!$A383)-SUMIFS(Extrato!$H:$H,Extrato!$F:$F,"&lt;="&amp;XLOOKUP(O$278,dds!$F$1:$Q$1,dds!$R$4:$AC$4),Extrato!$G:$G,'Cadastro e Histórico'!$A383))*O161)</f>
        <v/>
      </c>
      <c r="P383" s="158" t="str">
        <f>IF($A383="","",(SUMIFS(Extrato!$C:$C,Extrato!$B:$B,'Cadastro e Histórico'!$A383)-SUMIFS(Extrato!$H:$H,Extrato!$G:$G,'Cadastro e Histórico'!$A383))*P161)</f>
        <v/>
      </c>
      <c r="Q383" s="90"/>
      <c r="R383" s="90"/>
      <c r="S383" s="90"/>
      <c r="T383" s="90"/>
      <c r="U383" s="90"/>
      <c r="V383" s="90"/>
      <c r="W383" s="90"/>
      <c r="X383" s="90"/>
      <c r="Y383" s="90"/>
      <c r="Z383" s="90"/>
      <c r="AA383" s="90"/>
      <c r="AB383" s="90"/>
      <c r="AC383" s="90"/>
      <c r="AD383" s="90"/>
      <c r="AE383" s="90"/>
      <c r="AF383" s="90"/>
      <c r="AG383" s="90"/>
      <c r="AH383" s="90"/>
      <c r="AI383" s="90"/>
      <c r="AJ383" s="90"/>
      <c r="AK383" s="90"/>
      <c r="AL383" s="90"/>
      <c r="AM383" s="90"/>
      <c r="AN383" s="90"/>
      <c r="AO383" s="90"/>
      <c r="AP383" s="90"/>
      <c r="AQ383" s="90"/>
      <c r="AR383" s="90"/>
      <c r="AS383" s="90"/>
      <c r="AT383" s="90"/>
      <c r="AU383" s="90"/>
      <c r="AV383" s="90"/>
      <c r="AW383" s="90"/>
      <c r="AX383" s="90"/>
      <c r="AY383" s="90"/>
      <c r="AZ383" s="90"/>
      <c r="BA383" s="90"/>
      <c r="BB383" s="90"/>
      <c r="BC383" s="90"/>
      <c r="BD383" s="90"/>
      <c r="BE383" s="90"/>
      <c r="BF383" s="90"/>
      <c r="BG383" s="90"/>
      <c r="BH383" s="90"/>
      <c r="BI383" s="90"/>
      <c r="BJ383" s="90"/>
      <c r="BK383" s="90"/>
      <c r="BL383" s="90"/>
    </row>
    <row r="384" ht="14.25" customHeight="1">
      <c r="A384" s="90"/>
      <c r="B384" s="90"/>
      <c r="C384" s="440" t="str">
        <f t="shared" si="5"/>
        <v/>
      </c>
      <c r="D384" s="90"/>
      <c r="E384" s="158" t="str">
        <f t="array" ref="E384">IF($A384="","",(SUMIFS(Extrato!$C:$C,Extrato!$A:$A,"&lt;="&amp;XLOOKUP(E$278,dds!$F$1:$Q$1,dds!$R$4:$AC$4),Extrato!$B:$B,'Cadastro e Histórico'!$A384)-SUMIFS(Extrato!$H:$H,Extrato!$F:$F,"&lt;="&amp;XLOOKUP(E$278,dds!$F$1:$Q$1,dds!$R$4:$AC$4),Extrato!$G:$G,'Cadastro e Histórico'!$A384))*E162)</f>
        <v/>
      </c>
      <c r="F384" s="158" t="str">
        <f t="array" ref="F384">IF($A384="","",(SUMIFS(Extrato!$C:$C,Extrato!$A:$A,"&lt;="&amp;XLOOKUP(F$278,dds!$F$1:$Q$1,dds!$R$4:$AC$4),Extrato!$B:$B,'Cadastro e Histórico'!$A384)-SUMIFS(Extrato!$H:$H,Extrato!$F:$F,"&lt;="&amp;XLOOKUP(F$278,dds!$F$1:$Q$1,dds!$R$4:$AC$4),Extrato!$G:$G,'Cadastro e Histórico'!$A384))*F162)</f>
        <v/>
      </c>
      <c r="G384" s="158" t="str">
        <f t="array" ref="G384">IF($A384="","",(SUMIFS(Extrato!$C:$C,Extrato!$A:$A,"&lt;="&amp;XLOOKUP(G$278,dds!$F$1:$Q$1,dds!$R$4:$AC$4),Extrato!$B:$B,'Cadastro e Histórico'!$A384)-SUMIFS(Extrato!$H:$H,Extrato!$F:$F,"&lt;="&amp;XLOOKUP(G$278,dds!$F$1:$Q$1,dds!$R$4:$AC$4),Extrato!$G:$G,'Cadastro e Histórico'!$A384))*G162)</f>
        <v/>
      </c>
      <c r="H384" s="158" t="str">
        <f t="array" ref="H384">IF($A384="","",(SUMIFS(Extrato!$C:$C,Extrato!$A:$A,"&lt;="&amp;XLOOKUP(H$278,dds!$F$1:$Q$1,dds!$R$4:$AC$4),Extrato!$B:$B,'Cadastro e Histórico'!$A384)-SUMIFS(Extrato!$H:$H,Extrato!$F:$F,"&lt;="&amp;XLOOKUP(H$278,dds!$F$1:$Q$1,dds!$R$4:$AC$4),Extrato!$G:$G,'Cadastro e Histórico'!$A384))*H162)</f>
        <v/>
      </c>
      <c r="I384" s="158" t="str">
        <f t="array" ref="I384">IF($A384="","",(SUMIFS(Extrato!$C:$C,Extrato!$A:$A,"&lt;="&amp;XLOOKUP(I$278,dds!$F$1:$Q$1,dds!$R$4:$AC$4),Extrato!$B:$B,'Cadastro e Histórico'!$A384)-SUMIFS(Extrato!$H:$H,Extrato!$F:$F,"&lt;="&amp;XLOOKUP(I$278,dds!$F$1:$Q$1,dds!$R$4:$AC$4),Extrato!$G:$G,'Cadastro e Histórico'!$A384))*I162)</f>
        <v/>
      </c>
      <c r="J384" s="158" t="str">
        <f t="array" ref="J384">IF($A384="","",(SUMIFS(Extrato!$C:$C,Extrato!$A:$A,"&lt;="&amp;XLOOKUP(J$278,dds!$F$1:$Q$1,dds!$R$4:$AC$4),Extrato!$B:$B,'Cadastro e Histórico'!$A384)-SUMIFS(Extrato!$H:$H,Extrato!$F:$F,"&lt;="&amp;XLOOKUP(J$278,dds!$F$1:$Q$1,dds!$R$4:$AC$4),Extrato!$G:$G,'Cadastro e Histórico'!$A384))*J162)</f>
        <v/>
      </c>
      <c r="K384" s="158" t="str">
        <f t="array" ref="K384">IF($A384="","",(SUMIFS(Extrato!$C:$C,Extrato!$A:$A,"&lt;="&amp;XLOOKUP(K$278,dds!$F$1:$Q$1,dds!$R$4:$AC$4),Extrato!$B:$B,'Cadastro e Histórico'!$A384)-SUMIFS(Extrato!$H:$H,Extrato!$F:$F,"&lt;="&amp;XLOOKUP(K$278,dds!$F$1:$Q$1,dds!$R$4:$AC$4),Extrato!$G:$G,'Cadastro e Histórico'!$A384))*K162)</f>
        <v/>
      </c>
      <c r="L384" s="158" t="str">
        <f t="array" ref="L384">IF($A384="","",(SUMIFS(Extrato!$C:$C,Extrato!$A:$A,"&lt;="&amp;XLOOKUP(L$278,dds!$F$1:$Q$1,dds!$R$4:$AC$4),Extrato!$B:$B,'Cadastro e Histórico'!$A384)-SUMIFS(Extrato!$H:$H,Extrato!$F:$F,"&lt;="&amp;XLOOKUP(L$278,dds!$F$1:$Q$1,dds!$R$4:$AC$4),Extrato!$G:$G,'Cadastro e Histórico'!$A384))*L162)</f>
        <v/>
      </c>
      <c r="M384" s="158" t="str">
        <f t="array" ref="M384">IF($A384="","",(SUMIFS(Extrato!$C:$C,Extrato!$A:$A,"&lt;="&amp;XLOOKUP(M$278,dds!$F$1:$Q$1,dds!$R$4:$AC$4),Extrato!$B:$B,'Cadastro e Histórico'!$A384)-SUMIFS(Extrato!$H:$H,Extrato!$F:$F,"&lt;="&amp;XLOOKUP(M$278,dds!$F$1:$Q$1,dds!$R$4:$AC$4),Extrato!$G:$G,'Cadastro e Histórico'!$A384))*M162)</f>
        <v/>
      </c>
      <c r="N384" s="158" t="str">
        <f t="array" ref="N384">IF($A384="","",(SUMIFS(Extrato!$C:$C,Extrato!$A:$A,"&lt;="&amp;XLOOKUP(N$278,dds!$F$1:$Q$1,dds!$R$4:$AC$4),Extrato!$B:$B,'Cadastro e Histórico'!$A384)-SUMIFS(Extrato!$H:$H,Extrato!$F:$F,"&lt;="&amp;XLOOKUP(N$278,dds!$F$1:$Q$1,dds!$R$4:$AC$4),Extrato!$G:$G,'Cadastro e Histórico'!$A384))*N162)</f>
        <v/>
      </c>
      <c r="O384" s="158" t="str">
        <f t="array" ref="O384">IF($A384="","",(SUMIFS(Extrato!$C:$C,Extrato!$A:$A,"&lt;="&amp;XLOOKUP(O$278,dds!$F$1:$Q$1,dds!$R$4:$AC$4),Extrato!$B:$B,'Cadastro e Histórico'!$A384)-SUMIFS(Extrato!$H:$H,Extrato!$F:$F,"&lt;="&amp;XLOOKUP(O$278,dds!$F$1:$Q$1,dds!$R$4:$AC$4),Extrato!$G:$G,'Cadastro e Histórico'!$A384))*O162)</f>
        <v/>
      </c>
      <c r="P384" s="158" t="str">
        <f>IF($A384="","",(SUMIFS(Extrato!$C:$C,Extrato!$B:$B,'Cadastro e Histórico'!$A384)-SUMIFS(Extrato!$H:$H,Extrato!$G:$G,'Cadastro e Histórico'!$A384))*P162)</f>
        <v/>
      </c>
      <c r="Q384" s="90"/>
      <c r="R384" s="90"/>
      <c r="S384" s="90"/>
      <c r="T384" s="90"/>
      <c r="U384" s="90"/>
      <c r="V384" s="90"/>
      <c r="W384" s="90"/>
      <c r="X384" s="90"/>
      <c r="Y384" s="90"/>
      <c r="Z384" s="90"/>
      <c r="AA384" s="90"/>
      <c r="AB384" s="90"/>
      <c r="AC384" s="90"/>
      <c r="AD384" s="90"/>
      <c r="AE384" s="90"/>
      <c r="AF384" s="90"/>
      <c r="AG384" s="90"/>
      <c r="AH384" s="90"/>
      <c r="AI384" s="90"/>
      <c r="AJ384" s="90"/>
      <c r="AK384" s="90"/>
      <c r="AL384" s="90"/>
      <c r="AM384" s="90"/>
      <c r="AN384" s="90"/>
      <c r="AO384" s="90"/>
      <c r="AP384" s="90"/>
      <c r="AQ384" s="90"/>
      <c r="AR384" s="90"/>
      <c r="AS384" s="90"/>
      <c r="AT384" s="90"/>
      <c r="AU384" s="90"/>
      <c r="AV384" s="90"/>
      <c r="AW384" s="90"/>
      <c r="AX384" s="90"/>
      <c r="AY384" s="90"/>
      <c r="AZ384" s="90"/>
      <c r="BA384" s="90"/>
      <c r="BB384" s="90"/>
      <c r="BC384" s="90"/>
      <c r="BD384" s="90"/>
      <c r="BE384" s="90"/>
      <c r="BF384" s="90"/>
      <c r="BG384" s="90"/>
      <c r="BH384" s="90"/>
      <c r="BI384" s="90"/>
      <c r="BJ384" s="90"/>
      <c r="BK384" s="90"/>
      <c r="BL384" s="90"/>
    </row>
    <row r="385" ht="14.25" customHeight="1">
      <c r="A385" s="90"/>
      <c r="B385" s="90"/>
      <c r="C385" s="440" t="str">
        <f t="shared" si="5"/>
        <v/>
      </c>
      <c r="D385" s="90"/>
      <c r="E385" s="158" t="str">
        <f t="array" ref="E385">IF($A385="","",(SUMIFS(Extrato!$C:$C,Extrato!$A:$A,"&lt;="&amp;XLOOKUP(E$278,dds!$F$1:$Q$1,dds!$R$4:$AC$4),Extrato!$B:$B,'Cadastro e Histórico'!$A385)-SUMIFS(Extrato!$H:$H,Extrato!$F:$F,"&lt;="&amp;XLOOKUP(E$278,dds!$F$1:$Q$1,dds!$R$4:$AC$4),Extrato!$G:$G,'Cadastro e Histórico'!$A385))*E163)</f>
        <v/>
      </c>
      <c r="F385" s="158" t="str">
        <f t="array" ref="F385">IF($A385="","",(SUMIFS(Extrato!$C:$C,Extrato!$A:$A,"&lt;="&amp;XLOOKUP(F$278,dds!$F$1:$Q$1,dds!$R$4:$AC$4),Extrato!$B:$B,'Cadastro e Histórico'!$A385)-SUMIFS(Extrato!$H:$H,Extrato!$F:$F,"&lt;="&amp;XLOOKUP(F$278,dds!$F$1:$Q$1,dds!$R$4:$AC$4),Extrato!$G:$G,'Cadastro e Histórico'!$A385))*F163)</f>
        <v/>
      </c>
      <c r="G385" s="158" t="str">
        <f t="array" ref="G385">IF($A385="","",(SUMIFS(Extrato!$C:$C,Extrato!$A:$A,"&lt;="&amp;XLOOKUP(G$278,dds!$F$1:$Q$1,dds!$R$4:$AC$4),Extrato!$B:$B,'Cadastro e Histórico'!$A385)-SUMIFS(Extrato!$H:$H,Extrato!$F:$F,"&lt;="&amp;XLOOKUP(G$278,dds!$F$1:$Q$1,dds!$R$4:$AC$4),Extrato!$G:$G,'Cadastro e Histórico'!$A385))*G163)</f>
        <v/>
      </c>
      <c r="H385" s="158" t="str">
        <f t="array" ref="H385">IF($A385="","",(SUMIFS(Extrato!$C:$C,Extrato!$A:$A,"&lt;="&amp;XLOOKUP(H$278,dds!$F$1:$Q$1,dds!$R$4:$AC$4),Extrato!$B:$B,'Cadastro e Histórico'!$A385)-SUMIFS(Extrato!$H:$H,Extrato!$F:$F,"&lt;="&amp;XLOOKUP(H$278,dds!$F$1:$Q$1,dds!$R$4:$AC$4),Extrato!$G:$G,'Cadastro e Histórico'!$A385))*H163)</f>
        <v/>
      </c>
      <c r="I385" s="158" t="str">
        <f t="array" ref="I385">IF($A385="","",(SUMIFS(Extrato!$C:$C,Extrato!$A:$A,"&lt;="&amp;XLOOKUP(I$278,dds!$F$1:$Q$1,dds!$R$4:$AC$4),Extrato!$B:$B,'Cadastro e Histórico'!$A385)-SUMIFS(Extrato!$H:$H,Extrato!$F:$F,"&lt;="&amp;XLOOKUP(I$278,dds!$F$1:$Q$1,dds!$R$4:$AC$4),Extrato!$G:$G,'Cadastro e Histórico'!$A385))*I163)</f>
        <v/>
      </c>
      <c r="J385" s="158" t="str">
        <f t="array" ref="J385">IF($A385="","",(SUMIFS(Extrato!$C:$C,Extrato!$A:$A,"&lt;="&amp;XLOOKUP(J$278,dds!$F$1:$Q$1,dds!$R$4:$AC$4),Extrato!$B:$B,'Cadastro e Histórico'!$A385)-SUMIFS(Extrato!$H:$H,Extrato!$F:$F,"&lt;="&amp;XLOOKUP(J$278,dds!$F$1:$Q$1,dds!$R$4:$AC$4),Extrato!$G:$G,'Cadastro e Histórico'!$A385))*J163)</f>
        <v/>
      </c>
      <c r="K385" s="158" t="str">
        <f t="array" ref="K385">IF($A385="","",(SUMIFS(Extrato!$C:$C,Extrato!$A:$A,"&lt;="&amp;XLOOKUP(K$278,dds!$F$1:$Q$1,dds!$R$4:$AC$4),Extrato!$B:$B,'Cadastro e Histórico'!$A385)-SUMIFS(Extrato!$H:$H,Extrato!$F:$F,"&lt;="&amp;XLOOKUP(K$278,dds!$F$1:$Q$1,dds!$R$4:$AC$4),Extrato!$G:$G,'Cadastro e Histórico'!$A385))*K163)</f>
        <v/>
      </c>
      <c r="L385" s="158" t="str">
        <f t="array" ref="L385">IF($A385="","",(SUMIFS(Extrato!$C:$C,Extrato!$A:$A,"&lt;="&amp;XLOOKUP(L$278,dds!$F$1:$Q$1,dds!$R$4:$AC$4),Extrato!$B:$B,'Cadastro e Histórico'!$A385)-SUMIFS(Extrato!$H:$H,Extrato!$F:$F,"&lt;="&amp;XLOOKUP(L$278,dds!$F$1:$Q$1,dds!$R$4:$AC$4),Extrato!$G:$G,'Cadastro e Histórico'!$A385))*L163)</f>
        <v/>
      </c>
      <c r="M385" s="158" t="str">
        <f t="array" ref="M385">IF($A385="","",(SUMIFS(Extrato!$C:$C,Extrato!$A:$A,"&lt;="&amp;XLOOKUP(M$278,dds!$F$1:$Q$1,dds!$R$4:$AC$4),Extrato!$B:$B,'Cadastro e Histórico'!$A385)-SUMIFS(Extrato!$H:$H,Extrato!$F:$F,"&lt;="&amp;XLOOKUP(M$278,dds!$F$1:$Q$1,dds!$R$4:$AC$4),Extrato!$G:$G,'Cadastro e Histórico'!$A385))*M163)</f>
        <v/>
      </c>
      <c r="N385" s="158" t="str">
        <f t="array" ref="N385">IF($A385="","",(SUMIFS(Extrato!$C:$C,Extrato!$A:$A,"&lt;="&amp;XLOOKUP(N$278,dds!$F$1:$Q$1,dds!$R$4:$AC$4),Extrato!$B:$B,'Cadastro e Histórico'!$A385)-SUMIFS(Extrato!$H:$H,Extrato!$F:$F,"&lt;="&amp;XLOOKUP(N$278,dds!$F$1:$Q$1,dds!$R$4:$AC$4),Extrato!$G:$G,'Cadastro e Histórico'!$A385))*N163)</f>
        <v/>
      </c>
      <c r="O385" s="158" t="str">
        <f t="array" ref="O385">IF($A385="","",(SUMIFS(Extrato!$C:$C,Extrato!$A:$A,"&lt;="&amp;XLOOKUP(O$278,dds!$F$1:$Q$1,dds!$R$4:$AC$4),Extrato!$B:$B,'Cadastro e Histórico'!$A385)-SUMIFS(Extrato!$H:$H,Extrato!$F:$F,"&lt;="&amp;XLOOKUP(O$278,dds!$F$1:$Q$1,dds!$R$4:$AC$4),Extrato!$G:$G,'Cadastro e Histórico'!$A385))*O163)</f>
        <v/>
      </c>
      <c r="P385" s="158" t="str">
        <f>IF($A385="","",(SUMIFS(Extrato!$C:$C,Extrato!$B:$B,'Cadastro e Histórico'!$A385)-SUMIFS(Extrato!$H:$H,Extrato!$G:$G,'Cadastro e Histórico'!$A385))*P163)</f>
        <v/>
      </c>
      <c r="Q385" s="90"/>
      <c r="R385" s="90"/>
      <c r="S385" s="90"/>
      <c r="T385" s="90"/>
      <c r="U385" s="90"/>
      <c r="V385" s="90"/>
      <c r="W385" s="90"/>
      <c r="X385" s="90"/>
      <c r="Y385" s="90"/>
      <c r="Z385" s="90"/>
      <c r="AA385" s="90"/>
      <c r="AB385" s="90"/>
      <c r="AC385" s="90"/>
      <c r="AD385" s="90"/>
      <c r="AE385" s="90"/>
      <c r="AF385" s="90"/>
      <c r="AG385" s="90"/>
      <c r="AH385" s="90"/>
      <c r="AI385" s="90"/>
      <c r="AJ385" s="90"/>
      <c r="AK385" s="90"/>
      <c r="AL385" s="90"/>
      <c r="AM385" s="90"/>
      <c r="AN385" s="90"/>
      <c r="AO385" s="90"/>
      <c r="AP385" s="90"/>
      <c r="AQ385" s="90"/>
      <c r="AR385" s="90"/>
      <c r="AS385" s="90"/>
      <c r="AT385" s="90"/>
      <c r="AU385" s="90"/>
      <c r="AV385" s="90"/>
      <c r="AW385" s="90"/>
      <c r="AX385" s="90"/>
      <c r="AY385" s="90"/>
      <c r="AZ385" s="90"/>
      <c r="BA385" s="90"/>
      <c r="BB385" s="90"/>
      <c r="BC385" s="90"/>
      <c r="BD385" s="90"/>
      <c r="BE385" s="90"/>
      <c r="BF385" s="90"/>
      <c r="BG385" s="90"/>
      <c r="BH385" s="90"/>
      <c r="BI385" s="90"/>
      <c r="BJ385" s="90"/>
      <c r="BK385" s="90"/>
      <c r="BL385" s="90"/>
    </row>
    <row r="386" ht="14.25" customHeight="1">
      <c r="A386" s="90"/>
      <c r="B386" s="90"/>
      <c r="C386" s="440" t="str">
        <f t="shared" si="5"/>
        <v/>
      </c>
      <c r="D386" s="90"/>
      <c r="E386" s="158" t="str">
        <f t="array" ref="E386">IF($A386="","",(SUMIFS(Extrato!$C:$C,Extrato!$A:$A,"&lt;="&amp;XLOOKUP(E$278,dds!$F$1:$Q$1,dds!$R$4:$AC$4),Extrato!$B:$B,'Cadastro e Histórico'!$A386)-SUMIFS(Extrato!$H:$H,Extrato!$F:$F,"&lt;="&amp;XLOOKUP(E$278,dds!$F$1:$Q$1,dds!$R$4:$AC$4),Extrato!$G:$G,'Cadastro e Histórico'!$A386))*E164)</f>
        <v/>
      </c>
      <c r="F386" s="158" t="str">
        <f t="array" ref="F386">IF($A386="","",(SUMIFS(Extrato!$C:$C,Extrato!$A:$A,"&lt;="&amp;XLOOKUP(F$278,dds!$F$1:$Q$1,dds!$R$4:$AC$4),Extrato!$B:$B,'Cadastro e Histórico'!$A386)-SUMIFS(Extrato!$H:$H,Extrato!$F:$F,"&lt;="&amp;XLOOKUP(F$278,dds!$F$1:$Q$1,dds!$R$4:$AC$4),Extrato!$G:$G,'Cadastro e Histórico'!$A386))*F164)</f>
        <v/>
      </c>
      <c r="G386" s="158" t="str">
        <f t="array" ref="G386">IF($A386="","",(SUMIFS(Extrato!$C:$C,Extrato!$A:$A,"&lt;="&amp;XLOOKUP(G$278,dds!$F$1:$Q$1,dds!$R$4:$AC$4),Extrato!$B:$B,'Cadastro e Histórico'!$A386)-SUMIFS(Extrato!$H:$H,Extrato!$F:$F,"&lt;="&amp;XLOOKUP(G$278,dds!$F$1:$Q$1,dds!$R$4:$AC$4),Extrato!$G:$G,'Cadastro e Histórico'!$A386))*G164)</f>
        <v/>
      </c>
      <c r="H386" s="158" t="str">
        <f t="array" ref="H386">IF($A386="","",(SUMIFS(Extrato!$C:$C,Extrato!$A:$A,"&lt;="&amp;XLOOKUP(H$278,dds!$F$1:$Q$1,dds!$R$4:$AC$4),Extrato!$B:$B,'Cadastro e Histórico'!$A386)-SUMIFS(Extrato!$H:$H,Extrato!$F:$F,"&lt;="&amp;XLOOKUP(H$278,dds!$F$1:$Q$1,dds!$R$4:$AC$4),Extrato!$G:$G,'Cadastro e Histórico'!$A386))*H164)</f>
        <v/>
      </c>
      <c r="I386" s="158" t="str">
        <f t="array" ref="I386">IF($A386="","",(SUMIFS(Extrato!$C:$C,Extrato!$A:$A,"&lt;="&amp;XLOOKUP(I$278,dds!$F$1:$Q$1,dds!$R$4:$AC$4),Extrato!$B:$B,'Cadastro e Histórico'!$A386)-SUMIFS(Extrato!$H:$H,Extrato!$F:$F,"&lt;="&amp;XLOOKUP(I$278,dds!$F$1:$Q$1,dds!$R$4:$AC$4),Extrato!$G:$G,'Cadastro e Histórico'!$A386))*I164)</f>
        <v/>
      </c>
      <c r="J386" s="158" t="str">
        <f t="array" ref="J386">IF($A386="","",(SUMIFS(Extrato!$C:$C,Extrato!$A:$A,"&lt;="&amp;XLOOKUP(J$278,dds!$F$1:$Q$1,dds!$R$4:$AC$4),Extrato!$B:$B,'Cadastro e Histórico'!$A386)-SUMIFS(Extrato!$H:$H,Extrato!$F:$F,"&lt;="&amp;XLOOKUP(J$278,dds!$F$1:$Q$1,dds!$R$4:$AC$4),Extrato!$G:$G,'Cadastro e Histórico'!$A386))*J164)</f>
        <v/>
      </c>
      <c r="K386" s="158" t="str">
        <f t="array" ref="K386">IF($A386="","",(SUMIFS(Extrato!$C:$C,Extrato!$A:$A,"&lt;="&amp;XLOOKUP(K$278,dds!$F$1:$Q$1,dds!$R$4:$AC$4),Extrato!$B:$B,'Cadastro e Histórico'!$A386)-SUMIFS(Extrato!$H:$H,Extrato!$F:$F,"&lt;="&amp;XLOOKUP(K$278,dds!$F$1:$Q$1,dds!$R$4:$AC$4),Extrato!$G:$G,'Cadastro e Histórico'!$A386))*K164)</f>
        <v/>
      </c>
      <c r="L386" s="158" t="str">
        <f t="array" ref="L386">IF($A386="","",(SUMIFS(Extrato!$C:$C,Extrato!$A:$A,"&lt;="&amp;XLOOKUP(L$278,dds!$F$1:$Q$1,dds!$R$4:$AC$4),Extrato!$B:$B,'Cadastro e Histórico'!$A386)-SUMIFS(Extrato!$H:$H,Extrato!$F:$F,"&lt;="&amp;XLOOKUP(L$278,dds!$F$1:$Q$1,dds!$R$4:$AC$4),Extrato!$G:$G,'Cadastro e Histórico'!$A386))*L164)</f>
        <v/>
      </c>
      <c r="M386" s="158" t="str">
        <f t="array" ref="M386">IF($A386="","",(SUMIFS(Extrato!$C:$C,Extrato!$A:$A,"&lt;="&amp;XLOOKUP(M$278,dds!$F$1:$Q$1,dds!$R$4:$AC$4),Extrato!$B:$B,'Cadastro e Histórico'!$A386)-SUMIFS(Extrato!$H:$H,Extrato!$F:$F,"&lt;="&amp;XLOOKUP(M$278,dds!$F$1:$Q$1,dds!$R$4:$AC$4),Extrato!$G:$G,'Cadastro e Histórico'!$A386))*M164)</f>
        <v/>
      </c>
      <c r="N386" s="158" t="str">
        <f t="array" ref="N386">IF($A386="","",(SUMIFS(Extrato!$C:$C,Extrato!$A:$A,"&lt;="&amp;XLOOKUP(N$278,dds!$F$1:$Q$1,dds!$R$4:$AC$4),Extrato!$B:$B,'Cadastro e Histórico'!$A386)-SUMIFS(Extrato!$H:$H,Extrato!$F:$F,"&lt;="&amp;XLOOKUP(N$278,dds!$F$1:$Q$1,dds!$R$4:$AC$4),Extrato!$G:$G,'Cadastro e Histórico'!$A386))*N164)</f>
        <v/>
      </c>
      <c r="O386" s="158" t="str">
        <f t="array" ref="O386">IF($A386="","",(SUMIFS(Extrato!$C:$C,Extrato!$A:$A,"&lt;="&amp;XLOOKUP(O$278,dds!$F$1:$Q$1,dds!$R$4:$AC$4),Extrato!$B:$B,'Cadastro e Histórico'!$A386)-SUMIFS(Extrato!$H:$H,Extrato!$F:$F,"&lt;="&amp;XLOOKUP(O$278,dds!$F$1:$Q$1,dds!$R$4:$AC$4),Extrato!$G:$G,'Cadastro e Histórico'!$A386))*O164)</f>
        <v/>
      </c>
      <c r="P386" s="158" t="str">
        <f>IF($A386="","",(SUMIFS(Extrato!$C:$C,Extrato!$B:$B,'Cadastro e Histórico'!$A386)-SUMIFS(Extrato!$H:$H,Extrato!$G:$G,'Cadastro e Histórico'!$A386))*P164)</f>
        <v/>
      </c>
      <c r="Q386" s="90"/>
      <c r="R386" s="90"/>
      <c r="S386" s="90"/>
      <c r="T386" s="90"/>
      <c r="U386" s="90"/>
      <c r="V386" s="90"/>
      <c r="W386" s="90"/>
      <c r="X386" s="90"/>
      <c r="Y386" s="90"/>
      <c r="Z386" s="90"/>
      <c r="AA386" s="90"/>
      <c r="AB386" s="90"/>
      <c r="AC386" s="90"/>
      <c r="AD386" s="90"/>
      <c r="AE386" s="90"/>
      <c r="AF386" s="90"/>
      <c r="AG386" s="90"/>
      <c r="AH386" s="90"/>
      <c r="AI386" s="90"/>
      <c r="AJ386" s="90"/>
      <c r="AK386" s="90"/>
      <c r="AL386" s="90"/>
      <c r="AM386" s="90"/>
      <c r="AN386" s="90"/>
      <c r="AO386" s="90"/>
      <c r="AP386" s="90"/>
      <c r="AQ386" s="90"/>
      <c r="AR386" s="90"/>
      <c r="AS386" s="90"/>
      <c r="AT386" s="90"/>
      <c r="AU386" s="90"/>
      <c r="AV386" s="90"/>
      <c r="AW386" s="90"/>
      <c r="AX386" s="90"/>
      <c r="AY386" s="90"/>
      <c r="AZ386" s="90"/>
      <c r="BA386" s="90"/>
      <c r="BB386" s="90"/>
      <c r="BC386" s="90"/>
      <c r="BD386" s="90"/>
      <c r="BE386" s="90"/>
      <c r="BF386" s="90"/>
      <c r="BG386" s="90"/>
      <c r="BH386" s="90"/>
      <c r="BI386" s="90"/>
      <c r="BJ386" s="90"/>
      <c r="BK386" s="90"/>
      <c r="BL386" s="90"/>
    </row>
    <row r="387" ht="14.25" customHeight="1">
      <c r="A387" s="90"/>
      <c r="B387" s="90"/>
      <c r="C387" s="440" t="str">
        <f t="shared" si="5"/>
        <v/>
      </c>
      <c r="D387" s="90"/>
      <c r="E387" s="158" t="str">
        <f t="array" ref="E387">IF($A387="","",(SUMIFS(Extrato!$C:$C,Extrato!$A:$A,"&lt;="&amp;XLOOKUP(E$278,dds!$F$1:$Q$1,dds!$R$4:$AC$4),Extrato!$B:$B,'Cadastro e Histórico'!$A387)-SUMIFS(Extrato!$H:$H,Extrato!$F:$F,"&lt;="&amp;XLOOKUP(E$278,dds!$F$1:$Q$1,dds!$R$4:$AC$4),Extrato!$G:$G,'Cadastro e Histórico'!$A387))*E165)</f>
        <v/>
      </c>
      <c r="F387" s="158" t="str">
        <f t="array" ref="F387">IF($A387="","",(SUMIFS(Extrato!$C:$C,Extrato!$A:$A,"&lt;="&amp;XLOOKUP(F$278,dds!$F$1:$Q$1,dds!$R$4:$AC$4),Extrato!$B:$B,'Cadastro e Histórico'!$A387)-SUMIFS(Extrato!$H:$H,Extrato!$F:$F,"&lt;="&amp;XLOOKUP(F$278,dds!$F$1:$Q$1,dds!$R$4:$AC$4),Extrato!$G:$G,'Cadastro e Histórico'!$A387))*F165)</f>
        <v/>
      </c>
      <c r="G387" s="158" t="str">
        <f t="array" ref="G387">IF($A387="","",(SUMIFS(Extrato!$C:$C,Extrato!$A:$A,"&lt;="&amp;XLOOKUP(G$278,dds!$F$1:$Q$1,dds!$R$4:$AC$4),Extrato!$B:$B,'Cadastro e Histórico'!$A387)-SUMIFS(Extrato!$H:$H,Extrato!$F:$F,"&lt;="&amp;XLOOKUP(G$278,dds!$F$1:$Q$1,dds!$R$4:$AC$4),Extrato!$G:$G,'Cadastro e Histórico'!$A387))*G165)</f>
        <v/>
      </c>
      <c r="H387" s="158" t="str">
        <f t="array" ref="H387">IF($A387="","",(SUMIFS(Extrato!$C:$C,Extrato!$A:$A,"&lt;="&amp;XLOOKUP(H$278,dds!$F$1:$Q$1,dds!$R$4:$AC$4),Extrato!$B:$B,'Cadastro e Histórico'!$A387)-SUMIFS(Extrato!$H:$H,Extrato!$F:$F,"&lt;="&amp;XLOOKUP(H$278,dds!$F$1:$Q$1,dds!$R$4:$AC$4),Extrato!$G:$G,'Cadastro e Histórico'!$A387))*H165)</f>
        <v/>
      </c>
      <c r="I387" s="158" t="str">
        <f t="array" ref="I387">IF($A387="","",(SUMIFS(Extrato!$C:$C,Extrato!$A:$A,"&lt;="&amp;XLOOKUP(I$278,dds!$F$1:$Q$1,dds!$R$4:$AC$4),Extrato!$B:$B,'Cadastro e Histórico'!$A387)-SUMIFS(Extrato!$H:$H,Extrato!$F:$F,"&lt;="&amp;XLOOKUP(I$278,dds!$F$1:$Q$1,dds!$R$4:$AC$4),Extrato!$G:$G,'Cadastro e Histórico'!$A387))*I165)</f>
        <v/>
      </c>
      <c r="J387" s="158" t="str">
        <f t="array" ref="J387">IF($A387="","",(SUMIFS(Extrato!$C:$C,Extrato!$A:$A,"&lt;="&amp;XLOOKUP(J$278,dds!$F$1:$Q$1,dds!$R$4:$AC$4),Extrato!$B:$B,'Cadastro e Histórico'!$A387)-SUMIFS(Extrato!$H:$H,Extrato!$F:$F,"&lt;="&amp;XLOOKUP(J$278,dds!$F$1:$Q$1,dds!$R$4:$AC$4),Extrato!$G:$G,'Cadastro e Histórico'!$A387))*J165)</f>
        <v/>
      </c>
      <c r="K387" s="158" t="str">
        <f t="array" ref="K387">IF($A387="","",(SUMIFS(Extrato!$C:$C,Extrato!$A:$A,"&lt;="&amp;XLOOKUP(K$278,dds!$F$1:$Q$1,dds!$R$4:$AC$4),Extrato!$B:$B,'Cadastro e Histórico'!$A387)-SUMIFS(Extrato!$H:$H,Extrato!$F:$F,"&lt;="&amp;XLOOKUP(K$278,dds!$F$1:$Q$1,dds!$R$4:$AC$4),Extrato!$G:$G,'Cadastro e Histórico'!$A387))*K165)</f>
        <v/>
      </c>
      <c r="L387" s="158" t="str">
        <f t="array" ref="L387">IF($A387="","",(SUMIFS(Extrato!$C:$C,Extrato!$A:$A,"&lt;="&amp;XLOOKUP(L$278,dds!$F$1:$Q$1,dds!$R$4:$AC$4),Extrato!$B:$B,'Cadastro e Histórico'!$A387)-SUMIFS(Extrato!$H:$H,Extrato!$F:$F,"&lt;="&amp;XLOOKUP(L$278,dds!$F$1:$Q$1,dds!$R$4:$AC$4),Extrato!$G:$G,'Cadastro e Histórico'!$A387))*L165)</f>
        <v/>
      </c>
      <c r="M387" s="158" t="str">
        <f t="array" ref="M387">IF($A387="","",(SUMIFS(Extrato!$C:$C,Extrato!$A:$A,"&lt;="&amp;XLOOKUP(M$278,dds!$F$1:$Q$1,dds!$R$4:$AC$4),Extrato!$B:$B,'Cadastro e Histórico'!$A387)-SUMIFS(Extrato!$H:$H,Extrato!$F:$F,"&lt;="&amp;XLOOKUP(M$278,dds!$F$1:$Q$1,dds!$R$4:$AC$4),Extrato!$G:$G,'Cadastro e Histórico'!$A387))*M165)</f>
        <v/>
      </c>
      <c r="N387" s="158" t="str">
        <f t="array" ref="N387">IF($A387="","",(SUMIFS(Extrato!$C:$C,Extrato!$A:$A,"&lt;="&amp;XLOOKUP(N$278,dds!$F$1:$Q$1,dds!$R$4:$AC$4),Extrato!$B:$B,'Cadastro e Histórico'!$A387)-SUMIFS(Extrato!$H:$H,Extrato!$F:$F,"&lt;="&amp;XLOOKUP(N$278,dds!$F$1:$Q$1,dds!$R$4:$AC$4),Extrato!$G:$G,'Cadastro e Histórico'!$A387))*N165)</f>
        <v/>
      </c>
      <c r="O387" s="158" t="str">
        <f t="array" ref="O387">IF($A387="","",(SUMIFS(Extrato!$C:$C,Extrato!$A:$A,"&lt;="&amp;XLOOKUP(O$278,dds!$F$1:$Q$1,dds!$R$4:$AC$4),Extrato!$B:$B,'Cadastro e Histórico'!$A387)-SUMIFS(Extrato!$H:$H,Extrato!$F:$F,"&lt;="&amp;XLOOKUP(O$278,dds!$F$1:$Q$1,dds!$R$4:$AC$4),Extrato!$G:$G,'Cadastro e Histórico'!$A387))*O165)</f>
        <v/>
      </c>
      <c r="P387" s="158" t="str">
        <f>IF($A387="","",(SUMIFS(Extrato!$C:$C,Extrato!$B:$B,'Cadastro e Histórico'!$A387)-SUMIFS(Extrato!$H:$H,Extrato!$G:$G,'Cadastro e Histórico'!$A387))*P165)</f>
        <v/>
      </c>
      <c r="Q387" s="90"/>
      <c r="R387" s="90"/>
      <c r="S387" s="90"/>
      <c r="T387" s="90"/>
      <c r="U387" s="90"/>
      <c r="V387" s="90"/>
      <c r="W387" s="90"/>
      <c r="X387" s="90"/>
      <c r="Y387" s="90"/>
      <c r="Z387" s="90"/>
      <c r="AA387" s="90"/>
      <c r="AB387" s="90"/>
      <c r="AC387" s="90"/>
      <c r="AD387" s="90"/>
      <c r="AE387" s="90"/>
      <c r="AF387" s="90"/>
      <c r="AG387" s="90"/>
      <c r="AH387" s="90"/>
      <c r="AI387" s="90"/>
      <c r="AJ387" s="90"/>
      <c r="AK387" s="90"/>
      <c r="AL387" s="90"/>
      <c r="AM387" s="90"/>
      <c r="AN387" s="90"/>
      <c r="AO387" s="90"/>
      <c r="AP387" s="90"/>
      <c r="AQ387" s="90"/>
      <c r="AR387" s="90"/>
      <c r="AS387" s="90"/>
      <c r="AT387" s="90"/>
      <c r="AU387" s="90"/>
      <c r="AV387" s="90"/>
      <c r="AW387" s="90"/>
      <c r="AX387" s="90"/>
      <c r="AY387" s="90"/>
      <c r="AZ387" s="90"/>
      <c r="BA387" s="90"/>
      <c r="BB387" s="90"/>
      <c r="BC387" s="90"/>
      <c r="BD387" s="90"/>
      <c r="BE387" s="90"/>
      <c r="BF387" s="90"/>
      <c r="BG387" s="90"/>
      <c r="BH387" s="90"/>
      <c r="BI387" s="90"/>
      <c r="BJ387" s="90"/>
      <c r="BK387" s="90"/>
      <c r="BL387" s="90"/>
    </row>
    <row r="388" ht="14.25" customHeight="1">
      <c r="A388" s="90"/>
      <c r="B388" s="90"/>
      <c r="C388" s="440" t="str">
        <f t="shared" si="5"/>
        <v/>
      </c>
      <c r="D388" s="90"/>
      <c r="E388" s="158" t="str">
        <f t="array" ref="E388">IF($A388="","",(SUMIFS(Extrato!$C:$C,Extrato!$A:$A,"&lt;="&amp;XLOOKUP(E$278,dds!$F$1:$Q$1,dds!$R$4:$AC$4),Extrato!$B:$B,'Cadastro e Histórico'!$A388)-SUMIFS(Extrato!$H:$H,Extrato!$F:$F,"&lt;="&amp;XLOOKUP(E$278,dds!$F$1:$Q$1,dds!$R$4:$AC$4),Extrato!$G:$G,'Cadastro e Histórico'!$A388))*E166)</f>
        <v/>
      </c>
      <c r="F388" s="158" t="str">
        <f t="array" ref="F388">IF($A388="","",(SUMIFS(Extrato!$C:$C,Extrato!$A:$A,"&lt;="&amp;XLOOKUP(F$278,dds!$F$1:$Q$1,dds!$R$4:$AC$4),Extrato!$B:$B,'Cadastro e Histórico'!$A388)-SUMIFS(Extrato!$H:$H,Extrato!$F:$F,"&lt;="&amp;XLOOKUP(F$278,dds!$F$1:$Q$1,dds!$R$4:$AC$4),Extrato!$G:$G,'Cadastro e Histórico'!$A388))*F166)</f>
        <v/>
      </c>
      <c r="G388" s="158" t="str">
        <f t="array" ref="G388">IF($A388="","",(SUMIFS(Extrato!$C:$C,Extrato!$A:$A,"&lt;="&amp;XLOOKUP(G$278,dds!$F$1:$Q$1,dds!$R$4:$AC$4),Extrato!$B:$B,'Cadastro e Histórico'!$A388)-SUMIFS(Extrato!$H:$H,Extrato!$F:$F,"&lt;="&amp;XLOOKUP(G$278,dds!$F$1:$Q$1,dds!$R$4:$AC$4),Extrato!$G:$G,'Cadastro e Histórico'!$A388))*G166)</f>
        <v/>
      </c>
      <c r="H388" s="158" t="str">
        <f t="array" ref="H388">IF($A388="","",(SUMIFS(Extrato!$C:$C,Extrato!$A:$A,"&lt;="&amp;XLOOKUP(H$278,dds!$F$1:$Q$1,dds!$R$4:$AC$4),Extrato!$B:$B,'Cadastro e Histórico'!$A388)-SUMIFS(Extrato!$H:$H,Extrato!$F:$F,"&lt;="&amp;XLOOKUP(H$278,dds!$F$1:$Q$1,dds!$R$4:$AC$4),Extrato!$G:$G,'Cadastro e Histórico'!$A388))*H166)</f>
        <v/>
      </c>
      <c r="I388" s="158" t="str">
        <f t="array" ref="I388">IF($A388="","",(SUMIFS(Extrato!$C:$C,Extrato!$A:$A,"&lt;="&amp;XLOOKUP(I$278,dds!$F$1:$Q$1,dds!$R$4:$AC$4),Extrato!$B:$B,'Cadastro e Histórico'!$A388)-SUMIFS(Extrato!$H:$H,Extrato!$F:$F,"&lt;="&amp;XLOOKUP(I$278,dds!$F$1:$Q$1,dds!$R$4:$AC$4),Extrato!$G:$G,'Cadastro e Histórico'!$A388))*I166)</f>
        <v/>
      </c>
      <c r="J388" s="158" t="str">
        <f t="array" ref="J388">IF($A388="","",(SUMIFS(Extrato!$C:$C,Extrato!$A:$A,"&lt;="&amp;XLOOKUP(J$278,dds!$F$1:$Q$1,dds!$R$4:$AC$4),Extrato!$B:$B,'Cadastro e Histórico'!$A388)-SUMIFS(Extrato!$H:$H,Extrato!$F:$F,"&lt;="&amp;XLOOKUP(J$278,dds!$F$1:$Q$1,dds!$R$4:$AC$4),Extrato!$G:$G,'Cadastro e Histórico'!$A388))*J166)</f>
        <v/>
      </c>
      <c r="K388" s="158" t="str">
        <f t="array" ref="K388">IF($A388="","",(SUMIFS(Extrato!$C:$C,Extrato!$A:$A,"&lt;="&amp;XLOOKUP(K$278,dds!$F$1:$Q$1,dds!$R$4:$AC$4),Extrato!$B:$B,'Cadastro e Histórico'!$A388)-SUMIFS(Extrato!$H:$H,Extrato!$F:$F,"&lt;="&amp;XLOOKUP(K$278,dds!$F$1:$Q$1,dds!$R$4:$AC$4),Extrato!$G:$G,'Cadastro e Histórico'!$A388))*K166)</f>
        <v/>
      </c>
      <c r="L388" s="158" t="str">
        <f t="array" ref="L388">IF($A388="","",(SUMIFS(Extrato!$C:$C,Extrato!$A:$A,"&lt;="&amp;XLOOKUP(L$278,dds!$F$1:$Q$1,dds!$R$4:$AC$4),Extrato!$B:$B,'Cadastro e Histórico'!$A388)-SUMIFS(Extrato!$H:$H,Extrato!$F:$F,"&lt;="&amp;XLOOKUP(L$278,dds!$F$1:$Q$1,dds!$R$4:$AC$4),Extrato!$G:$G,'Cadastro e Histórico'!$A388))*L166)</f>
        <v/>
      </c>
      <c r="M388" s="158" t="str">
        <f t="array" ref="M388">IF($A388="","",(SUMIFS(Extrato!$C:$C,Extrato!$A:$A,"&lt;="&amp;XLOOKUP(M$278,dds!$F$1:$Q$1,dds!$R$4:$AC$4),Extrato!$B:$B,'Cadastro e Histórico'!$A388)-SUMIFS(Extrato!$H:$H,Extrato!$F:$F,"&lt;="&amp;XLOOKUP(M$278,dds!$F$1:$Q$1,dds!$R$4:$AC$4),Extrato!$G:$G,'Cadastro e Histórico'!$A388))*M166)</f>
        <v/>
      </c>
      <c r="N388" s="158" t="str">
        <f t="array" ref="N388">IF($A388="","",(SUMIFS(Extrato!$C:$C,Extrato!$A:$A,"&lt;="&amp;XLOOKUP(N$278,dds!$F$1:$Q$1,dds!$R$4:$AC$4),Extrato!$B:$B,'Cadastro e Histórico'!$A388)-SUMIFS(Extrato!$H:$H,Extrato!$F:$F,"&lt;="&amp;XLOOKUP(N$278,dds!$F$1:$Q$1,dds!$R$4:$AC$4),Extrato!$G:$G,'Cadastro e Histórico'!$A388))*N166)</f>
        <v/>
      </c>
      <c r="O388" s="158" t="str">
        <f t="array" ref="O388">IF($A388="","",(SUMIFS(Extrato!$C:$C,Extrato!$A:$A,"&lt;="&amp;XLOOKUP(O$278,dds!$F$1:$Q$1,dds!$R$4:$AC$4),Extrato!$B:$B,'Cadastro e Histórico'!$A388)-SUMIFS(Extrato!$H:$H,Extrato!$F:$F,"&lt;="&amp;XLOOKUP(O$278,dds!$F$1:$Q$1,dds!$R$4:$AC$4),Extrato!$G:$G,'Cadastro e Histórico'!$A388))*O166)</f>
        <v/>
      </c>
      <c r="P388" s="158" t="str">
        <f>IF($A388="","",(SUMIFS(Extrato!$C:$C,Extrato!$B:$B,'Cadastro e Histórico'!$A388)-SUMIFS(Extrato!$H:$H,Extrato!$G:$G,'Cadastro e Histórico'!$A388))*P166)</f>
        <v/>
      </c>
      <c r="Q388" s="90"/>
      <c r="R388" s="90"/>
      <c r="S388" s="90"/>
      <c r="T388" s="90"/>
      <c r="U388" s="90"/>
      <c r="V388" s="90"/>
      <c r="W388" s="90"/>
      <c r="X388" s="90"/>
      <c r="Y388" s="90"/>
      <c r="Z388" s="90"/>
      <c r="AA388" s="90"/>
      <c r="AB388" s="90"/>
      <c r="AC388" s="90"/>
      <c r="AD388" s="90"/>
      <c r="AE388" s="90"/>
      <c r="AF388" s="90"/>
      <c r="AG388" s="90"/>
      <c r="AH388" s="90"/>
      <c r="AI388" s="90"/>
      <c r="AJ388" s="90"/>
      <c r="AK388" s="90"/>
      <c r="AL388" s="90"/>
      <c r="AM388" s="90"/>
      <c r="AN388" s="90"/>
      <c r="AO388" s="90"/>
      <c r="AP388" s="90"/>
      <c r="AQ388" s="90"/>
      <c r="AR388" s="90"/>
      <c r="AS388" s="90"/>
      <c r="AT388" s="90"/>
      <c r="AU388" s="90"/>
      <c r="AV388" s="90"/>
      <c r="AW388" s="90"/>
      <c r="AX388" s="90"/>
      <c r="AY388" s="90"/>
      <c r="AZ388" s="90"/>
      <c r="BA388" s="90"/>
      <c r="BB388" s="90"/>
      <c r="BC388" s="90"/>
      <c r="BD388" s="90"/>
      <c r="BE388" s="90"/>
      <c r="BF388" s="90"/>
      <c r="BG388" s="90"/>
      <c r="BH388" s="90"/>
      <c r="BI388" s="90"/>
      <c r="BJ388" s="90"/>
      <c r="BK388" s="90"/>
      <c r="BL388" s="90"/>
    </row>
    <row r="389" ht="14.25" customHeight="1">
      <c r="A389" s="90"/>
      <c r="B389" s="90"/>
      <c r="C389" s="440" t="str">
        <f t="shared" si="5"/>
        <v/>
      </c>
      <c r="D389" s="90"/>
      <c r="E389" s="158" t="str">
        <f t="array" ref="E389">IF($A389="","",(SUMIFS(Extrato!$C:$C,Extrato!$A:$A,"&lt;="&amp;XLOOKUP(E$278,dds!$F$1:$Q$1,dds!$R$4:$AC$4),Extrato!$B:$B,'Cadastro e Histórico'!$A389)-SUMIFS(Extrato!$H:$H,Extrato!$F:$F,"&lt;="&amp;XLOOKUP(E$278,dds!$F$1:$Q$1,dds!$R$4:$AC$4),Extrato!$G:$G,'Cadastro e Histórico'!$A389))*E167)</f>
        <v/>
      </c>
      <c r="F389" s="158" t="str">
        <f t="array" ref="F389">IF($A389="","",(SUMIFS(Extrato!$C:$C,Extrato!$A:$A,"&lt;="&amp;XLOOKUP(F$278,dds!$F$1:$Q$1,dds!$R$4:$AC$4),Extrato!$B:$B,'Cadastro e Histórico'!$A389)-SUMIFS(Extrato!$H:$H,Extrato!$F:$F,"&lt;="&amp;XLOOKUP(F$278,dds!$F$1:$Q$1,dds!$R$4:$AC$4),Extrato!$G:$G,'Cadastro e Histórico'!$A389))*F167)</f>
        <v/>
      </c>
      <c r="G389" s="158" t="str">
        <f t="array" ref="G389">IF($A389="","",(SUMIFS(Extrato!$C:$C,Extrato!$A:$A,"&lt;="&amp;XLOOKUP(G$278,dds!$F$1:$Q$1,dds!$R$4:$AC$4),Extrato!$B:$B,'Cadastro e Histórico'!$A389)-SUMIFS(Extrato!$H:$H,Extrato!$F:$F,"&lt;="&amp;XLOOKUP(G$278,dds!$F$1:$Q$1,dds!$R$4:$AC$4),Extrato!$G:$G,'Cadastro e Histórico'!$A389))*G167)</f>
        <v/>
      </c>
      <c r="H389" s="158" t="str">
        <f t="array" ref="H389">IF($A389="","",(SUMIFS(Extrato!$C:$C,Extrato!$A:$A,"&lt;="&amp;XLOOKUP(H$278,dds!$F$1:$Q$1,dds!$R$4:$AC$4),Extrato!$B:$B,'Cadastro e Histórico'!$A389)-SUMIFS(Extrato!$H:$H,Extrato!$F:$F,"&lt;="&amp;XLOOKUP(H$278,dds!$F$1:$Q$1,dds!$R$4:$AC$4),Extrato!$G:$G,'Cadastro e Histórico'!$A389))*H167)</f>
        <v/>
      </c>
      <c r="I389" s="158" t="str">
        <f t="array" ref="I389">IF($A389="","",(SUMIFS(Extrato!$C:$C,Extrato!$A:$A,"&lt;="&amp;XLOOKUP(I$278,dds!$F$1:$Q$1,dds!$R$4:$AC$4),Extrato!$B:$B,'Cadastro e Histórico'!$A389)-SUMIFS(Extrato!$H:$H,Extrato!$F:$F,"&lt;="&amp;XLOOKUP(I$278,dds!$F$1:$Q$1,dds!$R$4:$AC$4),Extrato!$G:$G,'Cadastro e Histórico'!$A389))*I167)</f>
        <v/>
      </c>
      <c r="J389" s="158" t="str">
        <f t="array" ref="J389">IF($A389="","",(SUMIFS(Extrato!$C:$C,Extrato!$A:$A,"&lt;="&amp;XLOOKUP(J$278,dds!$F$1:$Q$1,dds!$R$4:$AC$4),Extrato!$B:$B,'Cadastro e Histórico'!$A389)-SUMIFS(Extrato!$H:$H,Extrato!$F:$F,"&lt;="&amp;XLOOKUP(J$278,dds!$F$1:$Q$1,dds!$R$4:$AC$4),Extrato!$G:$G,'Cadastro e Histórico'!$A389))*J167)</f>
        <v/>
      </c>
      <c r="K389" s="158" t="str">
        <f t="array" ref="K389">IF($A389="","",(SUMIFS(Extrato!$C:$C,Extrato!$A:$A,"&lt;="&amp;XLOOKUP(K$278,dds!$F$1:$Q$1,dds!$R$4:$AC$4),Extrato!$B:$B,'Cadastro e Histórico'!$A389)-SUMIFS(Extrato!$H:$H,Extrato!$F:$F,"&lt;="&amp;XLOOKUP(K$278,dds!$F$1:$Q$1,dds!$R$4:$AC$4),Extrato!$G:$G,'Cadastro e Histórico'!$A389))*K167)</f>
        <v/>
      </c>
      <c r="L389" s="158" t="str">
        <f t="array" ref="L389">IF($A389="","",(SUMIFS(Extrato!$C:$C,Extrato!$A:$A,"&lt;="&amp;XLOOKUP(L$278,dds!$F$1:$Q$1,dds!$R$4:$AC$4),Extrato!$B:$B,'Cadastro e Histórico'!$A389)-SUMIFS(Extrato!$H:$H,Extrato!$F:$F,"&lt;="&amp;XLOOKUP(L$278,dds!$F$1:$Q$1,dds!$R$4:$AC$4),Extrato!$G:$G,'Cadastro e Histórico'!$A389))*L167)</f>
        <v/>
      </c>
      <c r="M389" s="158" t="str">
        <f t="array" ref="M389">IF($A389="","",(SUMIFS(Extrato!$C:$C,Extrato!$A:$A,"&lt;="&amp;XLOOKUP(M$278,dds!$F$1:$Q$1,dds!$R$4:$AC$4),Extrato!$B:$B,'Cadastro e Histórico'!$A389)-SUMIFS(Extrato!$H:$H,Extrato!$F:$F,"&lt;="&amp;XLOOKUP(M$278,dds!$F$1:$Q$1,dds!$R$4:$AC$4),Extrato!$G:$G,'Cadastro e Histórico'!$A389))*M167)</f>
        <v/>
      </c>
      <c r="N389" s="158" t="str">
        <f t="array" ref="N389">IF($A389="","",(SUMIFS(Extrato!$C:$C,Extrato!$A:$A,"&lt;="&amp;XLOOKUP(N$278,dds!$F$1:$Q$1,dds!$R$4:$AC$4),Extrato!$B:$B,'Cadastro e Histórico'!$A389)-SUMIFS(Extrato!$H:$H,Extrato!$F:$F,"&lt;="&amp;XLOOKUP(N$278,dds!$F$1:$Q$1,dds!$R$4:$AC$4),Extrato!$G:$G,'Cadastro e Histórico'!$A389))*N167)</f>
        <v/>
      </c>
      <c r="O389" s="158" t="str">
        <f t="array" ref="O389">IF($A389="","",(SUMIFS(Extrato!$C:$C,Extrato!$A:$A,"&lt;="&amp;XLOOKUP(O$278,dds!$F$1:$Q$1,dds!$R$4:$AC$4),Extrato!$B:$B,'Cadastro e Histórico'!$A389)-SUMIFS(Extrato!$H:$H,Extrato!$F:$F,"&lt;="&amp;XLOOKUP(O$278,dds!$F$1:$Q$1,dds!$R$4:$AC$4),Extrato!$G:$G,'Cadastro e Histórico'!$A389))*O167)</f>
        <v/>
      </c>
      <c r="P389" s="158" t="str">
        <f>IF($A389="","",(SUMIFS(Extrato!$C:$C,Extrato!$B:$B,'Cadastro e Histórico'!$A389)-SUMIFS(Extrato!$H:$H,Extrato!$G:$G,'Cadastro e Histórico'!$A389))*P167)</f>
        <v/>
      </c>
      <c r="Q389" s="90"/>
      <c r="R389" s="90"/>
      <c r="S389" s="90"/>
      <c r="T389" s="90"/>
      <c r="U389" s="90"/>
      <c r="V389" s="90"/>
      <c r="W389" s="90"/>
      <c r="X389" s="90"/>
      <c r="Y389" s="90"/>
      <c r="Z389" s="90"/>
      <c r="AA389" s="90"/>
      <c r="AB389" s="90"/>
      <c r="AC389" s="90"/>
      <c r="AD389" s="90"/>
      <c r="AE389" s="90"/>
      <c r="AF389" s="90"/>
      <c r="AG389" s="90"/>
      <c r="AH389" s="90"/>
      <c r="AI389" s="90"/>
      <c r="AJ389" s="90"/>
      <c r="AK389" s="90"/>
      <c r="AL389" s="90"/>
      <c r="AM389" s="90"/>
      <c r="AN389" s="90"/>
      <c r="AO389" s="90"/>
      <c r="AP389" s="90"/>
      <c r="AQ389" s="90"/>
      <c r="AR389" s="90"/>
      <c r="AS389" s="90"/>
      <c r="AT389" s="90"/>
      <c r="AU389" s="90"/>
      <c r="AV389" s="90"/>
      <c r="AW389" s="90"/>
      <c r="AX389" s="90"/>
      <c r="AY389" s="90"/>
      <c r="AZ389" s="90"/>
      <c r="BA389" s="90"/>
      <c r="BB389" s="90"/>
      <c r="BC389" s="90"/>
      <c r="BD389" s="90"/>
      <c r="BE389" s="90"/>
      <c r="BF389" s="90"/>
      <c r="BG389" s="90"/>
      <c r="BH389" s="90"/>
      <c r="BI389" s="90"/>
      <c r="BJ389" s="90"/>
      <c r="BK389" s="90"/>
      <c r="BL389" s="90"/>
    </row>
    <row r="390" ht="14.25" customHeight="1">
      <c r="A390" s="90"/>
      <c r="B390" s="90"/>
      <c r="C390" s="440" t="str">
        <f t="shared" si="5"/>
        <v/>
      </c>
      <c r="D390" s="90"/>
      <c r="E390" s="158" t="str">
        <f t="array" ref="E390">IF($A390="","",(SUMIFS(Extrato!$C:$C,Extrato!$A:$A,"&lt;="&amp;XLOOKUP(E$278,dds!$F$1:$Q$1,dds!$R$4:$AC$4),Extrato!$B:$B,'Cadastro e Histórico'!$A390)-SUMIFS(Extrato!$H:$H,Extrato!$F:$F,"&lt;="&amp;XLOOKUP(E$278,dds!$F$1:$Q$1,dds!$R$4:$AC$4),Extrato!$G:$G,'Cadastro e Histórico'!$A390))*E168)</f>
        <v/>
      </c>
      <c r="F390" s="158" t="str">
        <f t="array" ref="F390">IF($A390="","",(SUMIFS(Extrato!$C:$C,Extrato!$A:$A,"&lt;="&amp;XLOOKUP(F$278,dds!$F$1:$Q$1,dds!$R$4:$AC$4),Extrato!$B:$B,'Cadastro e Histórico'!$A390)-SUMIFS(Extrato!$H:$H,Extrato!$F:$F,"&lt;="&amp;XLOOKUP(F$278,dds!$F$1:$Q$1,dds!$R$4:$AC$4),Extrato!$G:$G,'Cadastro e Histórico'!$A390))*F168)</f>
        <v/>
      </c>
      <c r="G390" s="158" t="str">
        <f t="array" ref="G390">IF($A390="","",(SUMIFS(Extrato!$C:$C,Extrato!$A:$A,"&lt;="&amp;XLOOKUP(G$278,dds!$F$1:$Q$1,dds!$R$4:$AC$4),Extrato!$B:$B,'Cadastro e Histórico'!$A390)-SUMIFS(Extrato!$H:$H,Extrato!$F:$F,"&lt;="&amp;XLOOKUP(G$278,dds!$F$1:$Q$1,dds!$R$4:$AC$4),Extrato!$G:$G,'Cadastro e Histórico'!$A390))*G168)</f>
        <v/>
      </c>
      <c r="H390" s="158" t="str">
        <f t="array" ref="H390">IF($A390="","",(SUMIFS(Extrato!$C:$C,Extrato!$A:$A,"&lt;="&amp;XLOOKUP(H$278,dds!$F$1:$Q$1,dds!$R$4:$AC$4),Extrato!$B:$B,'Cadastro e Histórico'!$A390)-SUMIFS(Extrato!$H:$H,Extrato!$F:$F,"&lt;="&amp;XLOOKUP(H$278,dds!$F$1:$Q$1,dds!$R$4:$AC$4),Extrato!$G:$G,'Cadastro e Histórico'!$A390))*H168)</f>
        <v/>
      </c>
      <c r="I390" s="158" t="str">
        <f t="array" ref="I390">IF($A390="","",(SUMIFS(Extrato!$C:$C,Extrato!$A:$A,"&lt;="&amp;XLOOKUP(I$278,dds!$F$1:$Q$1,dds!$R$4:$AC$4),Extrato!$B:$B,'Cadastro e Histórico'!$A390)-SUMIFS(Extrato!$H:$H,Extrato!$F:$F,"&lt;="&amp;XLOOKUP(I$278,dds!$F$1:$Q$1,dds!$R$4:$AC$4),Extrato!$G:$G,'Cadastro e Histórico'!$A390))*I168)</f>
        <v/>
      </c>
      <c r="J390" s="158" t="str">
        <f t="array" ref="J390">IF($A390="","",(SUMIFS(Extrato!$C:$C,Extrato!$A:$A,"&lt;="&amp;XLOOKUP(J$278,dds!$F$1:$Q$1,dds!$R$4:$AC$4),Extrato!$B:$B,'Cadastro e Histórico'!$A390)-SUMIFS(Extrato!$H:$H,Extrato!$F:$F,"&lt;="&amp;XLOOKUP(J$278,dds!$F$1:$Q$1,dds!$R$4:$AC$4),Extrato!$G:$G,'Cadastro e Histórico'!$A390))*J168)</f>
        <v/>
      </c>
      <c r="K390" s="158" t="str">
        <f t="array" ref="K390">IF($A390="","",(SUMIFS(Extrato!$C:$C,Extrato!$A:$A,"&lt;="&amp;XLOOKUP(K$278,dds!$F$1:$Q$1,dds!$R$4:$AC$4),Extrato!$B:$B,'Cadastro e Histórico'!$A390)-SUMIFS(Extrato!$H:$H,Extrato!$F:$F,"&lt;="&amp;XLOOKUP(K$278,dds!$F$1:$Q$1,dds!$R$4:$AC$4),Extrato!$G:$G,'Cadastro e Histórico'!$A390))*K168)</f>
        <v/>
      </c>
      <c r="L390" s="158" t="str">
        <f t="array" ref="L390">IF($A390="","",(SUMIFS(Extrato!$C:$C,Extrato!$A:$A,"&lt;="&amp;XLOOKUP(L$278,dds!$F$1:$Q$1,dds!$R$4:$AC$4),Extrato!$B:$B,'Cadastro e Histórico'!$A390)-SUMIFS(Extrato!$H:$H,Extrato!$F:$F,"&lt;="&amp;XLOOKUP(L$278,dds!$F$1:$Q$1,dds!$R$4:$AC$4),Extrato!$G:$G,'Cadastro e Histórico'!$A390))*L168)</f>
        <v/>
      </c>
      <c r="M390" s="158" t="str">
        <f t="array" ref="M390">IF($A390="","",(SUMIFS(Extrato!$C:$C,Extrato!$A:$A,"&lt;="&amp;XLOOKUP(M$278,dds!$F$1:$Q$1,dds!$R$4:$AC$4),Extrato!$B:$B,'Cadastro e Histórico'!$A390)-SUMIFS(Extrato!$H:$H,Extrato!$F:$F,"&lt;="&amp;XLOOKUP(M$278,dds!$F$1:$Q$1,dds!$R$4:$AC$4),Extrato!$G:$G,'Cadastro e Histórico'!$A390))*M168)</f>
        <v/>
      </c>
      <c r="N390" s="158" t="str">
        <f t="array" ref="N390">IF($A390="","",(SUMIFS(Extrato!$C:$C,Extrato!$A:$A,"&lt;="&amp;XLOOKUP(N$278,dds!$F$1:$Q$1,dds!$R$4:$AC$4),Extrato!$B:$B,'Cadastro e Histórico'!$A390)-SUMIFS(Extrato!$H:$H,Extrato!$F:$F,"&lt;="&amp;XLOOKUP(N$278,dds!$F$1:$Q$1,dds!$R$4:$AC$4),Extrato!$G:$G,'Cadastro e Histórico'!$A390))*N168)</f>
        <v/>
      </c>
      <c r="O390" s="158" t="str">
        <f t="array" ref="O390">IF($A390="","",(SUMIFS(Extrato!$C:$C,Extrato!$A:$A,"&lt;="&amp;XLOOKUP(O$278,dds!$F$1:$Q$1,dds!$R$4:$AC$4),Extrato!$B:$B,'Cadastro e Histórico'!$A390)-SUMIFS(Extrato!$H:$H,Extrato!$F:$F,"&lt;="&amp;XLOOKUP(O$278,dds!$F$1:$Q$1,dds!$R$4:$AC$4),Extrato!$G:$G,'Cadastro e Histórico'!$A390))*O168)</f>
        <v/>
      </c>
      <c r="P390" s="158" t="str">
        <f>IF($A390="","",(SUMIFS(Extrato!$C:$C,Extrato!$B:$B,'Cadastro e Histórico'!$A390)-SUMIFS(Extrato!$H:$H,Extrato!$G:$G,'Cadastro e Histórico'!$A390))*P168)</f>
        <v/>
      </c>
      <c r="Q390" s="90"/>
      <c r="R390" s="90"/>
      <c r="S390" s="90"/>
      <c r="T390" s="90"/>
      <c r="U390" s="90"/>
      <c r="V390" s="90"/>
      <c r="W390" s="90"/>
      <c r="X390" s="90"/>
      <c r="Y390" s="90"/>
      <c r="Z390" s="90"/>
      <c r="AA390" s="90"/>
      <c r="AB390" s="90"/>
      <c r="AC390" s="90"/>
      <c r="AD390" s="90"/>
      <c r="AE390" s="90"/>
      <c r="AF390" s="90"/>
      <c r="AG390" s="90"/>
      <c r="AH390" s="90"/>
      <c r="AI390" s="90"/>
      <c r="AJ390" s="90"/>
      <c r="AK390" s="90"/>
      <c r="AL390" s="90"/>
      <c r="AM390" s="90"/>
      <c r="AN390" s="90"/>
      <c r="AO390" s="90"/>
      <c r="AP390" s="90"/>
      <c r="AQ390" s="90"/>
      <c r="AR390" s="90"/>
      <c r="AS390" s="90"/>
      <c r="AT390" s="90"/>
      <c r="AU390" s="90"/>
      <c r="AV390" s="90"/>
      <c r="AW390" s="90"/>
      <c r="AX390" s="90"/>
      <c r="AY390" s="90"/>
      <c r="AZ390" s="90"/>
      <c r="BA390" s="90"/>
      <c r="BB390" s="90"/>
      <c r="BC390" s="90"/>
      <c r="BD390" s="90"/>
      <c r="BE390" s="90"/>
      <c r="BF390" s="90"/>
      <c r="BG390" s="90"/>
      <c r="BH390" s="90"/>
      <c r="BI390" s="90"/>
      <c r="BJ390" s="90"/>
      <c r="BK390" s="90"/>
      <c r="BL390" s="90"/>
    </row>
    <row r="391" ht="14.25" customHeight="1">
      <c r="A391" s="90"/>
      <c r="B391" s="90"/>
      <c r="C391" s="440" t="str">
        <f t="shared" si="5"/>
        <v/>
      </c>
      <c r="D391" s="90"/>
      <c r="E391" s="158" t="str">
        <f t="array" ref="E391">IF($A391="","",(SUMIFS(Extrato!$C:$C,Extrato!$A:$A,"&lt;="&amp;XLOOKUP(E$278,dds!$F$1:$Q$1,dds!$R$4:$AC$4),Extrato!$B:$B,'Cadastro e Histórico'!$A391)-SUMIFS(Extrato!$H:$H,Extrato!$F:$F,"&lt;="&amp;XLOOKUP(E$278,dds!$F$1:$Q$1,dds!$R$4:$AC$4),Extrato!$G:$G,'Cadastro e Histórico'!$A391))*E169)</f>
        <v/>
      </c>
      <c r="F391" s="158" t="str">
        <f t="array" ref="F391">IF($A391="","",(SUMIFS(Extrato!$C:$C,Extrato!$A:$A,"&lt;="&amp;XLOOKUP(F$278,dds!$F$1:$Q$1,dds!$R$4:$AC$4),Extrato!$B:$B,'Cadastro e Histórico'!$A391)-SUMIFS(Extrato!$H:$H,Extrato!$F:$F,"&lt;="&amp;XLOOKUP(F$278,dds!$F$1:$Q$1,dds!$R$4:$AC$4),Extrato!$G:$G,'Cadastro e Histórico'!$A391))*F169)</f>
        <v/>
      </c>
      <c r="G391" s="158" t="str">
        <f t="array" ref="G391">IF($A391="","",(SUMIFS(Extrato!$C:$C,Extrato!$A:$A,"&lt;="&amp;XLOOKUP(G$278,dds!$F$1:$Q$1,dds!$R$4:$AC$4),Extrato!$B:$B,'Cadastro e Histórico'!$A391)-SUMIFS(Extrato!$H:$H,Extrato!$F:$F,"&lt;="&amp;XLOOKUP(G$278,dds!$F$1:$Q$1,dds!$R$4:$AC$4),Extrato!$G:$G,'Cadastro e Histórico'!$A391))*G169)</f>
        <v/>
      </c>
      <c r="H391" s="158" t="str">
        <f t="array" ref="H391">IF($A391="","",(SUMIFS(Extrato!$C:$C,Extrato!$A:$A,"&lt;="&amp;XLOOKUP(H$278,dds!$F$1:$Q$1,dds!$R$4:$AC$4),Extrato!$B:$B,'Cadastro e Histórico'!$A391)-SUMIFS(Extrato!$H:$H,Extrato!$F:$F,"&lt;="&amp;XLOOKUP(H$278,dds!$F$1:$Q$1,dds!$R$4:$AC$4),Extrato!$G:$G,'Cadastro e Histórico'!$A391))*H169)</f>
        <v/>
      </c>
      <c r="I391" s="158" t="str">
        <f t="array" ref="I391">IF($A391="","",(SUMIFS(Extrato!$C:$C,Extrato!$A:$A,"&lt;="&amp;XLOOKUP(I$278,dds!$F$1:$Q$1,dds!$R$4:$AC$4),Extrato!$B:$B,'Cadastro e Histórico'!$A391)-SUMIFS(Extrato!$H:$H,Extrato!$F:$F,"&lt;="&amp;XLOOKUP(I$278,dds!$F$1:$Q$1,dds!$R$4:$AC$4),Extrato!$G:$G,'Cadastro e Histórico'!$A391))*I169)</f>
        <v/>
      </c>
      <c r="J391" s="158" t="str">
        <f t="array" ref="J391">IF($A391="","",(SUMIFS(Extrato!$C:$C,Extrato!$A:$A,"&lt;="&amp;XLOOKUP(J$278,dds!$F$1:$Q$1,dds!$R$4:$AC$4),Extrato!$B:$B,'Cadastro e Histórico'!$A391)-SUMIFS(Extrato!$H:$H,Extrato!$F:$F,"&lt;="&amp;XLOOKUP(J$278,dds!$F$1:$Q$1,dds!$R$4:$AC$4),Extrato!$G:$G,'Cadastro e Histórico'!$A391))*J169)</f>
        <v/>
      </c>
      <c r="K391" s="158" t="str">
        <f t="array" ref="K391">IF($A391="","",(SUMIFS(Extrato!$C:$C,Extrato!$A:$A,"&lt;="&amp;XLOOKUP(K$278,dds!$F$1:$Q$1,dds!$R$4:$AC$4),Extrato!$B:$B,'Cadastro e Histórico'!$A391)-SUMIFS(Extrato!$H:$H,Extrato!$F:$F,"&lt;="&amp;XLOOKUP(K$278,dds!$F$1:$Q$1,dds!$R$4:$AC$4),Extrato!$G:$G,'Cadastro e Histórico'!$A391))*K169)</f>
        <v/>
      </c>
      <c r="L391" s="158" t="str">
        <f t="array" ref="L391">IF($A391="","",(SUMIFS(Extrato!$C:$C,Extrato!$A:$A,"&lt;="&amp;XLOOKUP(L$278,dds!$F$1:$Q$1,dds!$R$4:$AC$4),Extrato!$B:$B,'Cadastro e Histórico'!$A391)-SUMIFS(Extrato!$H:$H,Extrato!$F:$F,"&lt;="&amp;XLOOKUP(L$278,dds!$F$1:$Q$1,dds!$R$4:$AC$4),Extrato!$G:$G,'Cadastro e Histórico'!$A391))*L169)</f>
        <v/>
      </c>
      <c r="M391" s="158" t="str">
        <f t="array" ref="M391">IF($A391="","",(SUMIFS(Extrato!$C:$C,Extrato!$A:$A,"&lt;="&amp;XLOOKUP(M$278,dds!$F$1:$Q$1,dds!$R$4:$AC$4),Extrato!$B:$B,'Cadastro e Histórico'!$A391)-SUMIFS(Extrato!$H:$H,Extrato!$F:$F,"&lt;="&amp;XLOOKUP(M$278,dds!$F$1:$Q$1,dds!$R$4:$AC$4),Extrato!$G:$G,'Cadastro e Histórico'!$A391))*M169)</f>
        <v/>
      </c>
      <c r="N391" s="158" t="str">
        <f t="array" ref="N391">IF($A391="","",(SUMIFS(Extrato!$C:$C,Extrato!$A:$A,"&lt;="&amp;XLOOKUP(N$278,dds!$F$1:$Q$1,dds!$R$4:$AC$4),Extrato!$B:$B,'Cadastro e Histórico'!$A391)-SUMIFS(Extrato!$H:$H,Extrato!$F:$F,"&lt;="&amp;XLOOKUP(N$278,dds!$F$1:$Q$1,dds!$R$4:$AC$4),Extrato!$G:$G,'Cadastro e Histórico'!$A391))*N169)</f>
        <v/>
      </c>
      <c r="O391" s="158" t="str">
        <f t="array" ref="O391">IF($A391="","",(SUMIFS(Extrato!$C:$C,Extrato!$A:$A,"&lt;="&amp;XLOOKUP(O$278,dds!$F$1:$Q$1,dds!$R$4:$AC$4),Extrato!$B:$B,'Cadastro e Histórico'!$A391)-SUMIFS(Extrato!$H:$H,Extrato!$F:$F,"&lt;="&amp;XLOOKUP(O$278,dds!$F$1:$Q$1,dds!$R$4:$AC$4),Extrato!$G:$G,'Cadastro e Histórico'!$A391))*O169)</f>
        <v/>
      </c>
      <c r="P391" s="158" t="str">
        <f>IF($A391="","",(SUMIFS(Extrato!$C:$C,Extrato!$B:$B,'Cadastro e Histórico'!$A391)-SUMIFS(Extrato!$H:$H,Extrato!$G:$G,'Cadastro e Histórico'!$A391))*P169)</f>
        <v/>
      </c>
      <c r="Q391" s="90"/>
      <c r="R391" s="90"/>
      <c r="S391" s="90"/>
      <c r="T391" s="90"/>
      <c r="U391" s="90"/>
      <c r="V391" s="90"/>
      <c r="W391" s="90"/>
      <c r="X391" s="90"/>
      <c r="Y391" s="90"/>
      <c r="Z391" s="90"/>
      <c r="AA391" s="90"/>
      <c r="AB391" s="90"/>
      <c r="AC391" s="90"/>
      <c r="AD391" s="90"/>
      <c r="AE391" s="90"/>
      <c r="AF391" s="90"/>
      <c r="AG391" s="90"/>
      <c r="AH391" s="90"/>
      <c r="AI391" s="90"/>
      <c r="AJ391" s="90"/>
      <c r="AK391" s="90"/>
      <c r="AL391" s="90"/>
      <c r="AM391" s="90"/>
      <c r="AN391" s="90"/>
      <c r="AO391" s="90"/>
      <c r="AP391" s="90"/>
      <c r="AQ391" s="90"/>
      <c r="AR391" s="90"/>
      <c r="AS391" s="90"/>
      <c r="AT391" s="90"/>
      <c r="AU391" s="90"/>
      <c r="AV391" s="90"/>
      <c r="AW391" s="90"/>
      <c r="AX391" s="90"/>
      <c r="AY391" s="90"/>
      <c r="AZ391" s="90"/>
      <c r="BA391" s="90"/>
      <c r="BB391" s="90"/>
      <c r="BC391" s="90"/>
      <c r="BD391" s="90"/>
      <c r="BE391" s="90"/>
      <c r="BF391" s="90"/>
      <c r="BG391" s="90"/>
      <c r="BH391" s="90"/>
      <c r="BI391" s="90"/>
      <c r="BJ391" s="90"/>
      <c r="BK391" s="90"/>
      <c r="BL391" s="90"/>
    </row>
    <row r="392" ht="14.25" customHeight="1">
      <c r="A392" s="90"/>
      <c r="B392" s="90"/>
      <c r="C392" s="440" t="str">
        <f t="shared" si="5"/>
        <v/>
      </c>
      <c r="D392" s="90"/>
      <c r="E392" s="158" t="str">
        <f t="array" ref="E392">IF($A392="","",(SUMIFS(Extrato!$C:$C,Extrato!$A:$A,"&lt;="&amp;XLOOKUP(E$278,dds!$F$1:$Q$1,dds!$R$4:$AC$4),Extrato!$B:$B,'Cadastro e Histórico'!$A392)-SUMIFS(Extrato!$H:$H,Extrato!$F:$F,"&lt;="&amp;XLOOKUP(E$278,dds!$F$1:$Q$1,dds!$R$4:$AC$4),Extrato!$G:$G,'Cadastro e Histórico'!$A392))*E170)</f>
        <v/>
      </c>
      <c r="F392" s="158" t="str">
        <f t="array" ref="F392">IF($A392="","",(SUMIFS(Extrato!$C:$C,Extrato!$A:$A,"&lt;="&amp;XLOOKUP(F$278,dds!$F$1:$Q$1,dds!$R$4:$AC$4),Extrato!$B:$B,'Cadastro e Histórico'!$A392)-SUMIFS(Extrato!$H:$H,Extrato!$F:$F,"&lt;="&amp;XLOOKUP(F$278,dds!$F$1:$Q$1,dds!$R$4:$AC$4),Extrato!$G:$G,'Cadastro e Histórico'!$A392))*F170)</f>
        <v/>
      </c>
      <c r="G392" s="158" t="str">
        <f t="array" ref="G392">IF($A392="","",(SUMIFS(Extrato!$C:$C,Extrato!$A:$A,"&lt;="&amp;XLOOKUP(G$278,dds!$F$1:$Q$1,dds!$R$4:$AC$4),Extrato!$B:$B,'Cadastro e Histórico'!$A392)-SUMIFS(Extrato!$H:$H,Extrato!$F:$F,"&lt;="&amp;XLOOKUP(G$278,dds!$F$1:$Q$1,dds!$R$4:$AC$4),Extrato!$G:$G,'Cadastro e Histórico'!$A392))*G170)</f>
        <v/>
      </c>
      <c r="H392" s="158" t="str">
        <f t="array" ref="H392">IF($A392="","",(SUMIFS(Extrato!$C:$C,Extrato!$A:$A,"&lt;="&amp;XLOOKUP(H$278,dds!$F$1:$Q$1,dds!$R$4:$AC$4),Extrato!$B:$B,'Cadastro e Histórico'!$A392)-SUMIFS(Extrato!$H:$H,Extrato!$F:$F,"&lt;="&amp;XLOOKUP(H$278,dds!$F$1:$Q$1,dds!$R$4:$AC$4),Extrato!$G:$G,'Cadastro e Histórico'!$A392))*H170)</f>
        <v/>
      </c>
      <c r="I392" s="158" t="str">
        <f t="array" ref="I392">IF($A392="","",(SUMIFS(Extrato!$C:$C,Extrato!$A:$A,"&lt;="&amp;XLOOKUP(I$278,dds!$F$1:$Q$1,dds!$R$4:$AC$4),Extrato!$B:$B,'Cadastro e Histórico'!$A392)-SUMIFS(Extrato!$H:$H,Extrato!$F:$F,"&lt;="&amp;XLOOKUP(I$278,dds!$F$1:$Q$1,dds!$R$4:$AC$4),Extrato!$G:$G,'Cadastro e Histórico'!$A392))*I170)</f>
        <v/>
      </c>
      <c r="J392" s="158" t="str">
        <f t="array" ref="J392">IF($A392="","",(SUMIFS(Extrato!$C:$C,Extrato!$A:$A,"&lt;="&amp;XLOOKUP(J$278,dds!$F$1:$Q$1,dds!$R$4:$AC$4),Extrato!$B:$B,'Cadastro e Histórico'!$A392)-SUMIFS(Extrato!$H:$H,Extrato!$F:$F,"&lt;="&amp;XLOOKUP(J$278,dds!$F$1:$Q$1,dds!$R$4:$AC$4),Extrato!$G:$G,'Cadastro e Histórico'!$A392))*J170)</f>
        <v/>
      </c>
      <c r="K392" s="158" t="str">
        <f t="array" ref="K392">IF($A392="","",(SUMIFS(Extrato!$C:$C,Extrato!$A:$A,"&lt;="&amp;XLOOKUP(K$278,dds!$F$1:$Q$1,dds!$R$4:$AC$4),Extrato!$B:$B,'Cadastro e Histórico'!$A392)-SUMIFS(Extrato!$H:$H,Extrato!$F:$F,"&lt;="&amp;XLOOKUP(K$278,dds!$F$1:$Q$1,dds!$R$4:$AC$4),Extrato!$G:$G,'Cadastro e Histórico'!$A392))*K170)</f>
        <v/>
      </c>
      <c r="L392" s="158" t="str">
        <f t="array" ref="L392">IF($A392="","",(SUMIFS(Extrato!$C:$C,Extrato!$A:$A,"&lt;="&amp;XLOOKUP(L$278,dds!$F$1:$Q$1,dds!$R$4:$AC$4),Extrato!$B:$B,'Cadastro e Histórico'!$A392)-SUMIFS(Extrato!$H:$H,Extrato!$F:$F,"&lt;="&amp;XLOOKUP(L$278,dds!$F$1:$Q$1,dds!$R$4:$AC$4),Extrato!$G:$G,'Cadastro e Histórico'!$A392))*L170)</f>
        <v/>
      </c>
      <c r="M392" s="158" t="str">
        <f t="array" ref="M392">IF($A392="","",(SUMIFS(Extrato!$C:$C,Extrato!$A:$A,"&lt;="&amp;XLOOKUP(M$278,dds!$F$1:$Q$1,dds!$R$4:$AC$4),Extrato!$B:$B,'Cadastro e Histórico'!$A392)-SUMIFS(Extrato!$H:$H,Extrato!$F:$F,"&lt;="&amp;XLOOKUP(M$278,dds!$F$1:$Q$1,dds!$R$4:$AC$4),Extrato!$G:$G,'Cadastro e Histórico'!$A392))*M170)</f>
        <v/>
      </c>
      <c r="N392" s="158" t="str">
        <f t="array" ref="N392">IF($A392="","",(SUMIFS(Extrato!$C:$C,Extrato!$A:$A,"&lt;="&amp;XLOOKUP(N$278,dds!$F$1:$Q$1,dds!$R$4:$AC$4),Extrato!$B:$B,'Cadastro e Histórico'!$A392)-SUMIFS(Extrato!$H:$H,Extrato!$F:$F,"&lt;="&amp;XLOOKUP(N$278,dds!$F$1:$Q$1,dds!$R$4:$AC$4),Extrato!$G:$G,'Cadastro e Histórico'!$A392))*N170)</f>
        <v/>
      </c>
      <c r="O392" s="158" t="str">
        <f t="array" ref="O392">IF($A392="","",(SUMIFS(Extrato!$C:$C,Extrato!$A:$A,"&lt;="&amp;XLOOKUP(O$278,dds!$F$1:$Q$1,dds!$R$4:$AC$4),Extrato!$B:$B,'Cadastro e Histórico'!$A392)-SUMIFS(Extrato!$H:$H,Extrato!$F:$F,"&lt;="&amp;XLOOKUP(O$278,dds!$F$1:$Q$1,dds!$R$4:$AC$4),Extrato!$G:$G,'Cadastro e Histórico'!$A392))*O170)</f>
        <v/>
      </c>
      <c r="P392" s="158" t="str">
        <f>IF($A392="","",(SUMIFS(Extrato!$C:$C,Extrato!$B:$B,'Cadastro e Histórico'!$A392)-SUMIFS(Extrato!$H:$H,Extrato!$G:$G,'Cadastro e Histórico'!$A392))*P170)</f>
        <v/>
      </c>
      <c r="Q392" s="90"/>
      <c r="R392" s="90"/>
      <c r="S392" s="90"/>
      <c r="T392" s="90"/>
      <c r="U392" s="90"/>
      <c r="V392" s="90"/>
      <c r="W392" s="90"/>
      <c r="X392" s="90"/>
      <c r="Y392" s="90"/>
      <c r="Z392" s="90"/>
      <c r="AA392" s="90"/>
      <c r="AB392" s="90"/>
      <c r="AC392" s="90"/>
      <c r="AD392" s="90"/>
      <c r="AE392" s="90"/>
      <c r="AF392" s="90"/>
      <c r="AG392" s="90"/>
      <c r="AH392" s="90"/>
      <c r="AI392" s="90"/>
      <c r="AJ392" s="90"/>
      <c r="AK392" s="90"/>
      <c r="AL392" s="90"/>
      <c r="AM392" s="90"/>
      <c r="AN392" s="90"/>
      <c r="AO392" s="90"/>
      <c r="AP392" s="90"/>
      <c r="AQ392" s="90"/>
      <c r="AR392" s="90"/>
      <c r="AS392" s="90"/>
      <c r="AT392" s="90"/>
      <c r="AU392" s="90"/>
      <c r="AV392" s="90"/>
      <c r="AW392" s="90"/>
      <c r="AX392" s="90"/>
      <c r="AY392" s="90"/>
      <c r="AZ392" s="90"/>
      <c r="BA392" s="90"/>
      <c r="BB392" s="90"/>
      <c r="BC392" s="90"/>
      <c r="BD392" s="90"/>
      <c r="BE392" s="90"/>
      <c r="BF392" s="90"/>
      <c r="BG392" s="90"/>
      <c r="BH392" s="90"/>
      <c r="BI392" s="90"/>
      <c r="BJ392" s="90"/>
      <c r="BK392" s="90"/>
      <c r="BL392" s="90"/>
    </row>
    <row r="393" ht="14.25" customHeight="1">
      <c r="A393" s="90"/>
      <c r="B393" s="90"/>
      <c r="C393" s="440" t="str">
        <f t="shared" si="5"/>
        <v/>
      </c>
      <c r="D393" s="90"/>
      <c r="E393" s="158" t="str">
        <f t="array" ref="E393">IF($A393="","",(SUMIFS(Extrato!$C:$C,Extrato!$A:$A,"&lt;="&amp;XLOOKUP(E$278,dds!$F$1:$Q$1,dds!$R$4:$AC$4),Extrato!$B:$B,'Cadastro e Histórico'!$A393)-SUMIFS(Extrato!$H:$H,Extrato!$F:$F,"&lt;="&amp;XLOOKUP(E$278,dds!$F$1:$Q$1,dds!$R$4:$AC$4),Extrato!$G:$G,'Cadastro e Histórico'!$A393))*E171)</f>
        <v/>
      </c>
      <c r="F393" s="158" t="str">
        <f t="array" ref="F393">IF($A393="","",(SUMIFS(Extrato!$C:$C,Extrato!$A:$A,"&lt;="&amp;XLOOKUP(F$278,dds!$F$1:$Q$1,dds!$R$4:$AC$4),Extrato!$B:$B,'Cadastro e Histórico'!$A393)-SUMIFS(Extrato!$H:$H,Extrato!$F:$F,"&lt;="&amp;XLOOKUP(F$278,dds!$F$1:$Q$1,dds!$R$4:$AC$4),Extrato!$G:$G,'Cadastro e Histórico'!$A393))*F171)</f>
        <v/>
      </c>
      <c r="G393" s="158" t="str">
        <f t="array" ref="G393">IF($A393="","",(SUMIFS(Extrato!$C:$C,Extrato!$A:$A,"&lt;="&amp;XLOOKUP(G$278,dds!$F$1:$Q$1,dds!$R$4:$AC$4),Extrato!$B:$B,'Cadastro e Histórico'!$A393)-SUMIFS(Extrato!$H:$H,Extrato!$F:$F,"&lt;="&amp;XLOOKUP(G$278,dds!$F$1:$Q$1,dds!$R$4:$AC$4),Extrato!$G:$G,'Cadastro e Histórico'!$A393))*G171)</f>
        <v/>
      </c>
      <c r="H393" s="158" t="str">
        <f t="array" ref="H393">IF($A393="","",(SUMIFS(Extrato!$C:$C,Extrato!$A:$A,"&lt;="&amp;XLOOKUP(H$278,dds!$F$1:$Q$1,dds!$R$4:$AC$4),Extrato!$B:$B,'Cadastro e Histórico'!$A393)-SUMIFS(Extrato!$H:$H,Extrato!$F:$F,"&lt;="&amp;XLOOKUP(H$278,dds!$F$1:$Q$1,dds!$R$4:$AC$4),Extrato!$G:$G,'Cadastro e Histórico'!$A393))*H171)</f>
        <v/>
      </c>
      <c r="I393" s="158" t="str">
        <f t="array" ref="I393">IF($A393="","",(SUMIFS(Extrato!$C:$C,Extrato!$A:$A,"&lt;="&amp;XLOOKUP(I$278,dds!$F$1:$Q$1,dds!$R$4:$AC$4),Extrato!$B:$B,'Cadastro e Histórico'!$A393)-SUMIFS(Extrato!$H:$H,Extrato!$F:$F,"&lt;="&amp;XLOOKUP(I$278,dds!$F$1:$Q$1,dds!$R$4:$AC$4),Extrato!$G:$G,'Cadastro e Histórico'!$A393))*I171)</f>
        <v/>
      </c>
      <c r="J393" s="158" t="str">
        <f t="array" ref="J393">IF($A393="","",(SUMIFS(Extrato!$C:$C,Extrato!$A:$A,"&lt;="&amp;XLOOKUP(J$278,dds!$F$1:$Q$1,dds!$R$4:$AC$4),Extrato!$B:$B,'Cadastro e Histórico'!$A393)-SUMIFS(Extrato!$H:$H,Extrato!$F:$F,"&lt;="&amp;XLOOKUP(J$278,dds!$F$1:$Q$1,dds!$R$4:$AC$4),Extrato!$G:$G,'Cadastro e Histórico'!$A393))*J171)</f>
        <v/>
      </c>
      <c r="K393" s="158" t="str">
        <f t="array" ref="K393">IF($A393="","",(SUMIFS(Extrato!$C:$C,Extrato!$A:$A,"&lt;="&amp;XLOOKUP(K$278,dds!$F$1:$Q$1,dds!$R$4:$AC$4),Extrato!$B:$B,'Cadastro e Histórico'!$A393)-SUMIFS(Extrato!$H:$H,Extrato!$F:$F,"&lt;="&amp;XLOOKUP(K$278,dds!$F$1:$Q$1,dds!$R$4:$AC$4),Extrato!$G:$G,'Cadastro e Histórico'!$A393))*K171)</f>
        <v/>
      </c>
      <c r="L393" s="158" t="str">
        <f t="array" ref="L393">IF($A393="","",(SUMIFS(Extrato!$C:$C,Extrato!$A:$A,"&lt;="&amp;XLOOKUP(L$278,dds!$F$1:$Q$1,dds!$R$4:$AC$4),Extrato!$B:$B,'Cadastro e Histórico'!$A393)-SUMIFS(Extrato!$H:$H,Extrato!$F:$F,"&lt;="&amp;XLOOKUP(L$278,dds!$F$1:$Q$1,dds!$R$4:$AC$4),Extrato!$G:$G,'Cadastro e Histórico'!$A393))*L171)</f>
        <v/>
      </c>
      <c r="M393" s="158" t="str">
        <f t="array" ref="M393">IF($A393="","",(SUMIFS(Extrato!$C:$C,Extrato!$A:$A,"&lt;="&amp;XLOOKUP(M$278,dds!$F$1:$Q$1,dds!$R$4:$AC$4),Extrato!$B:$B,'Cadastro e Histórico'!$A393)-SUMIFS(Extrato!$H:$H,Extrato!$F:$F,"&lt;="&amp;XLOOKUP(M$278,dds!$F$1:$Q$1,dds!$R$4:$AC$4),Extrato!$G:$G,'Cadastro e Histórico'!$A393))*M171)</f>
        <v/>
      </c>
      <c r="N393" s="158" t="str">
        <f t="array" ref="N393">IF($A393="","",(SUMIFS(Extrato!$C:$C,Extrato!$A:$A,"&lt;="&amp;XLOOKUP(N$278,dds!$F$1:$Q$1,dds!$R$4:$AC$4),Extrato!$B:$B,'Cadastro e Histórico'!$A393)-SUMIFS(Extrato!$H:$H,Extrato!$F:$F,"&lt;="&amp;XLOOKUP(N$278,dds!$F$1:$Q$1,dds!$R$4:$AC$4),Extrato!$G:$G,'Cadastro e Histórico'!$A393))*N171)</f>
        <v/>
      </c>
      <c r="O393" s="158" t="str">
        <f t="array" ref="O393">IF($A393="","",(SUMIFS(Extrato!$C:$C,Extrato!$A:$A,"&lt;="&amp;XLOOKUP(O$278,dds!$F$1:$Q$1,dds!$R$4:$AC$4),Extrato!$B:$B,'Cadastro e Histórico'!$A393)-SUMIFS(Extrato!$H:$H,Extrato!$F:$F,"&lt;="&amp;XLOOKUP(O$278,dds!$F$1:$Q$1,dds!$R$4:$AC$4),Extrato!$G:$G,'Cadastro e Histórico'!$A393))*O171)</f>
        <v/>
      </c>
      <c r="P393" s="158" t="str">
        <f>IF($A393="","",(SUMIFS(Extrato!$C:$C,Extrato!$B:$B,'Cadastro e Histórico'!$A393)-SUMIFS(Extrato!$H:$H,Extrato!$G:$G,'Cadastro e Histórico'!$A393))*P171)</f>
        <v/>
      </c>
      <c r="Q393" s="90"/>
      <c r="R393" s="90"/>
      <c r="S393" s="90"/>
      <c r="T393" s="90"/>
      <c r="U393" s="90"/>
      <c r="V393" s="90"/>
      <c r="W393" s="90"/>
      <c r="X393" s="90"/>
      <c r="Y393" s="90"/>
      <c r="Z393" s="90"/>
      <c r="AA393" s="90"/>
      <c r="AB393" s="90"/>
      <c r="AC393" s="90"/>
      <c r="AD393" s="90"/>
      <c r="AE393" s="90"/>
      <c r="AF393" s="90"/>
      <c r="AG393" s="90"/>
      <c r="AH393" s="90"/>
      <c r="AI393" s="90"/>
      <c r="AJ393" s="90"/>
      <c r="AK393" s="90"/>
      <c r="AL393" s="90"/>
      <c r="AM393" s="90"/>
      <c r="AN393" s="90"/>
      <c r="AO393" s="90"/>
      <c r="AP393" s="90"/>
      <c r="AQ393" s="90"/>
      <c r="AR393" s="90"/>
      <c r="AS393" s="90"/>
      <c r="AT393" s="90"/>
      <c r="AU393" s="90"/>
      <c r="AV393" s="90"/>
      <c r="AW393" s="90"/>
      <c r="AX393" s="90"/>
      <c r="AY393" s="90"/>
      <c r="AZ393" s="90"/>
      <c r="BA393" s="90"/>
      <c r="BB393" s="90"/>
      <c r="BC393" s="90"/>
      <c r="BD393" s="90"/>
      <c r="BE393" s="90"/>
      <c r="BF393" s="90"/>
      <c r="BG393" s="90"/>
      <c r="BH393" s="90"/>
      <c r="BI393" s="90"/>
      <c r="BJ393" s="90"/>
      <c r="BK393" s="90"/>
      <c r="BL393" s="90"/>
    </row>
    <row r="394" ht="14.25" customHeight="1">
      <c r="A394" s="90"/>
      <c r="B394" s="90"/>
      <c r="C394" s="440" t="str">
        <f t="shared" si="5"/>
        <v/>
      </c>
      <c r="D394" s="90"/>
      <c r="E394" s="158" t="str">
        <f t="array" ref="E394">IF($A394="","",(SUMIFS(Extrato!$C:$C,Extrato!$A:$A,"&lt;="&amp;XLOOKUP(E$278,dds!$F$1:$Q$1,dds!$R$4:$AC$4),Extrato!$B:$B,'Cadastro e Histórico'!$A394)-SUMIFS(Extrato!$H:$H,Extrato!$F:$F,"&lt;="&amp;XLOOKUP(E$278,dds!$F$1:$Q$1,dds!$R$4:$AC$4),Extrato!$G:$G,'Cadastro e Histórico'!$A394))*E172)</f>
        <v/>
      </c>
      <c r="F394" s="158" t="str">
        <f t="array" ref="F394">IF($A394="","",(SUMIFS(Extrato!$C:$C,Extrato!$A:$A,"&lt;="&amp;XLOOKUP(F$278,dds!$F$1:$Q$1,dds!$R$4:$AC$4),Extrato!$B:$B,'Cadastro e Histórico'!$A394)-SUMIFS(Extrato!$H:$H,Extrato!$F:$F,"&lt;="&amp;XLOOKUP(F$278,dds!$F$1:$Q$1,dds!$R$4:$AC$4),Extrato!$G:$G,'Cadastro e Histórico'!$A394))*F172)</f>
        <v/>
      </c>
      <c r="G394" s="158" t="str">
        <f t="array" ref="G394">IF($A394="","",(SUMIFS(Extrato!$C:$C,Extrato!$A:$A,"&lt;="&amp;XLOOKUP(G$278,dds!$F$1:$Q$1,dds!$R$4:$AC$4),Extrato!$B:$B,'Cadastro e Histórico'!$A394)-SUMIFS(Extrato!$H:$H,Extrato!$F:$F,"&lt;="&amp;XLOOKUP(G$278,dds!$F$1:$Q$1,dds!$R$4:$AC$4),Extrato!$G:$G,'Cadastro e Histórico'!$A394))*G172)</f>
        <v/>
      </c>
      <c r="H394" s="158" t="str">
        <f t="array" ref="H394">IF($A394="","",(SUMIFS(Extrato!$C:$C,Extrato!$A:$A,"&lt;="&amp;XLOOKUP(H$278,dds!$F$1:$Q$1,dds!$R$4:$AC$4),Extrato!$B:$B,'Cadastro e Histórico'!$A394)-SUMIFS(Extrato!$H:$H,Extrato!$F:$F,"&lt;="&amp;XLOOKUP(H$278,dds!$F$1:$Q$1,dds!$R$4:$AC$4),Extrato!$G:$G,'Cadastro e Histórico'!$A394))*H172)</f>
        <v/>
      </c>
      <c r="I394" s="158" t="str">
        <f t="array" ref="I394">IF($A394="","",(SUMIFS(Extrato!$C:$C,Extrato!$A:$A,"&lt;="&amp;XLOOKUP(I$278,dds!$F$1:$Q$1,dds!$R$4:$AC$4),Extrato!$B:$B,'Cadastro e Histórico'!$A394)-SUMIFS(Extrato!$H:$H,Extrato!$F:$F,"&lt;="&amp;XLOOKUP(I$278,dds!$F$1:$Q$1,dds!$R$4:$AC$4),Extrato!$G:$G,'Cadastro e Histórico'!$A394))*I172)</f>
        <v/>
      </c>
      <c r="J394" s="158" t="str">
        <f t="array" ref="J394">IF($A394="","",(SUMIFS(Extrato!$C:$C,Extrato!$A:$A,"&lt;="&amp;XLOOKUP(J$278,dds!$F$1:$Q$1,dds!$R$4:$AC$4),Extrato!$B:$B,'Cadastro e Histórico'!$A394)-SUMIFS(Extrato!$H:$H,Extrato!$F:$F,"&lt;="&amp;XLOOKUP(J$278,dds!$F$1:$Q$1,dds!$R$4:$AC$4),Extrato!$G:$G,'Cadastro e Histórico'!$A394))*J172)</f>
        <v/>
      </c>
      <c r="K394" s="158" t="str">
        <f t="array" ref="K394">IF($A394="","",(SUMIFS(Extrato!$C:$C,Extrato!$A:$A,"&lt;="&amp;XLOOKUP(K$278,dds!$F$1:$Q$1,dds!$R$4:$AC$4),Extrato!$B:$B,'Cadastro e Histórico'!$A394)-SUMIFS(Extrato!$H:$H,Extrato!$F:$F,"&lt;="&amp;XLOOKUP(K$278,dds!$F$1:$Q$1,dds!$R$4:$AC$4),Extrato!$G:$G,'Cadastro e Histórico'!$A394))*K172)</f>
        <v/>
      </c>
      <c r="L394" s="158" t="str">
        <f t="array" ref="L394">IF($A394="","",(SUMIFS(Extrato!$C:$C,Extrato!$A:$A,"&lt;="&amp;XLOOKUP(L$278,dds!$F$1:$Q$1,dds!$R$4:$AC$4),Extrato!$B:$B,'Cadastro e Histórico'!$A394)-SUMIFS(Extrato!$H:$H,Extrato!$F:$F,"&lt;="&amp;XLOOKUP(L$278,dds!$F$1:$Q$1,dds!$R$4:$AC$4),Extrato!$G:$G,'Cadastro e Histórico'!$A394))*L172)</f>
        <v/>
      </c>
      <c r="M394" s="158" t="str">
        <f t="array" ref="M394">IF($A394="","",(SUMIFS(Extrato!$C:$C,Extrato!$A:$A,"&lt;="&amp;XLOOKUP(M$278,dds!$F$1:$Q$1,dds!$R$4:$AC$4),Extrato!$B:$B,'Cadastro e Histórico'!$A394)-SUMIFS(Extrato!$H:$H,Extrato!$F:$F,"&lt;="&amp;XLOOKUP(M$278,dds!$F$1:$Q$1,dds!$R$4:$AC$4),Extrato!$G:$G,'Cadastro e Histórico'!$A394))*M172)</f>
        <v/>
      </c>
      <c r="N394" s="158" t="str">
        <f t="array" ref="N394">IF($A394="","",(SUMIFS(Extrato!$C:$C,Extrato!$A:$A,"&lt;="&amp;XLOOKUP(N$278,dds!$F$1:$Q$1,dds!$R$4:$AC$4),Extrato!$B:$B,'Cadastro e Histórico'!$A394)-SUMIFS(Extrato!$H:$H,Extrato!$F:$F,"&lt;="&amp;XLOOKUP(N$278,dds!$F$1:$Q$1,dds!$R$4:$AC$4),Extrato!$G:$G,'Cadastro e Histórico'!$A394))*N172)</f>
        <v/>
      </c>
      <c r="O394" s="158" t="str">
        <f t="array" ref="O394">IF($A394="","",(SUMIFS(Extrato!$C:$C,Extrato!$A:$A,"&lt;="&amp;XLOOKUP(O$278,dds!$F$1:$Q$1,dds!$R$4:$AC$4),Extrato!$B:$B,'Cadastro e Histórico'!$A394)-SUMIFS(Extrato!$H:$H,Extrato!$F:$F,"&lt;="&amp;XLOOKUP(O$278,dds!$F$1:$Q$1,dds!$R$4:$AC$4),Extrato!$G:$G,'Cadastro e Histórico'!$A394))*O172)</f>
        <v/>
      </c>
      <c r="P394" s="158" t="str">
        <f>IF($A394="","",(SUMIFS(Extrato!$C:$C,Extrato!$B:$B,'Cadastro e Histórico'!$A394)-SUMIFS(Extrato!$H:$H,Extrato!$G:$G,'Cadastro e Histórico'!$A394))*P172)</f>
        <v/>
      </c>
      <c r="Q394" s="90"/>
      <c r="R394" s="90"/>
      <c r="S394" s="90"/>
      <c r="T394" s="90"/>
      <c r="U394" s="90"/>
      <c r="V394" s="90"/>
      <c r="W394" s="90"/>
      <c r="X394" s="90"/>
      <c r="Y394" s="90"/>
      <c r="Z394" s="90"/>
      <c r="AA394" s="90"/>
      <c r="AB394" s="90"/>
      <c r="AC394" s="90"/>
      <c r="AD394" s="90"/>
      <c r="AE394" s="90"/>
      <c r="AF394" s="90"/>
      <c r="AG394" s="90"/>
      <c r="AH394" s="90"/>
      <c r="AI394" s="90"/>
      <c r="AJ394" s="90"/>
      <c r="AK394" s="90"/>
      <c r="AL394" s="90"/>
      <c r="AM394" s="90"/>
      <c r="AN394" s="90"/>
      <c r="AO394" s="90"/>
      <c r="AP394" s="90"/>
      <c r="AQ394" s="90"/>
      <c r="AR394" s="90"/>
      <c r="AS394" s="90"/>
      <c r="AT394" s="90"/>
      <c r="AU394" s="90"/>
      <c r="AV394" s="90"/>
      <c r="AW394" s="90"/>
      <c r="AX394" s="90"/>
      <c r="AY394" s="90"/>
      <c r="AZ394" s="90"/>
      <c r="BA394" s="90"/>
      <c r="BB394" s="90"/>
      <c r="BC394" s="90"/>
      <c r="BD394" s="90"/>
      <c r="BE394" s="90"/>
      <c r="BF394" s="90"/>
      <c r="BG394" s="90"/>
      <c r="BH394" s="90"/>
      <c r="BI394" s="90"/>
      <c r="BJ394" s="90"/>
      <c r="BK394" s="90"/>
      <c r="BL394" s="90"/>
    </row>
    <row r="395" ht="14.25" customHeight="1">
      <c r="A395" s="90"/>
      <c r="B395" s="90"/>
      <c r="C395" s="440" t="str">
        <f t="shared" si="5"/>
        <v/>
      </c>
      <c r="D395" s="90"/>
      <c r="E395" s="158" t="str">
        <f t="array" ref="E395">IF($A395="","",(SUMIFS(Extrato!$C:$C,Extrato!$A:$A,"&lt;="&amp;XLOOKUP(E$278,dds!$F$1:$Q$1,dds!$R$4:$AC$4),Extrato!$B:$B,'Cadastro e Histórico'!$A395)-SUMIFS(Extrato!$H:$H,Extrato!$F:$F,"&lt;="&amp;XLOOKUP(E$278,dds!$F$1:$Q$1,dds!$R$4:$AC$4),Extrato!$G:$G,'Cadastro e Histórico'!$A395))*E173)</f>
        <v/>
      </c>
      <c r="F395" s="158" t="str">
        <f t="array" ref="F395">IF($A395="","",(SUMIFS(Extrato!$C:$C,Extrato!$A:$A,"&lt;="&amp;XLOOKUP(F$278,dds!$F$1:$Q$1,dds!$R$4:$AC$4),Extrato!$B:$B,'Cadastro e Histórico'!$A395)-SUMIFS(Extrato!$H:$H,Extrato!$F:$F,"&lt;="&amp;XLOOKUP(F$278,dds!$F$1:$Q$1,dds!$R$4:$AC$4),Extrato!$G:$G,'Cadastro e Histórico'!$A395))*F173)</f>
        <v/>
      </c>
      <c r="G395" s="158" t="str">
        <f t="array" ref="G395">IF($A395="","",(SUMIFS(Extrato!$C:$C,Extrato!$A:$A,"&lt;="&amp;XLOOKUP(G$278,dds!$F$1:$Q$1,dds!$R$4:$AC$4),Extrato!$B:$B,'Cadastro e Histórico'!$A395)-SUMIFS(Extrato!$H:$H,Extrato!$F:$F,"&lt;="&amp;XLOOKUP(G$278,dds!$F$1:$Q$1,dds!$R$4:$AC$4),Extrato!$G:$G,'Cadastro e Histórico'!$A395))*G173)</f>
        <v/>
      </c>
      <c r="H395" s="158" t="str">
        <f t="array" ref="H395">IF($A395="","",(SUMIFS(Extrato!$C:$C,Extrato!$A:$A,"&lt;="&amp;XLOOKUP(H$278,dds!$F$1:$Q$1,dds!$R$4:$AC$4),Extrato!$B:$B,'Cadastro e Histórico'!$A395)-SUMIFS(Extrato!$H:$H,Extrato!$F:$F,"&lt;="&amp;XLOOKUP(H$278,dds!$F$1:$Q$1,dds!$R$4:$AC$4),Extrato!$G:$G,'Cadastro e Histórico'!$A395))*H173)</f>
        <v/>
      </c>
      <c r="I395" s="158" t="str">
        <f t="array" ref="I395">IF($A395="","",(SUMIFS(Extrato!$C:$C,Extrato!$A:$A,"&lt;="&amp;XLOOKUP(I$278,dds!$F$1:$Q$1,dds!$R$4:$AC$4),Extrato!$B:$B,'Cadastro e Histórico'!$A395)-SUMIFS(Extrato!$H:$H,Extrato!$F:$F,"&lt;="&amp;XLOOKUP(I$278,dds!$F$1:$Q$1,dds!$R$4:$AC$4),Extrato!$G:$G,'Cadastro e Histórico'!$A395))*I173)</f>
        <v/>
      </c>
      <c r="J395" s="158" t="str">
        <f t="array" ref="J395">IF($A395="","",(SUMIFS(Extrato!$C:$C,Extrato!$A:$A,"&lt;="&amp;XLOOKUP(J$278,dds!$F$1:$Q$1,dds!$R$4:$AC$4),Extrato!$B:$B,'Cadastro e Histórico'!$A395)-SUMIFS(Extrato!$H:$H,Extrato!$F:$F,"&lt;="&amp;XLOOKUP(J$278,dds!$F$1:$Q$1,dds!$R$4:$AC$4),Extrato!$G:$G,'Cadastro e Histórico'!$A395))*J173)</f>
        <v/>
      </c>
      <c r="K395" s="158" t="str">
        <f t="array" ref="K395">IF($A395="","",(SUMIFS(Extrato!$C:$C,Extrato!$A:$A,"&lt;="&amp;XLOOKUP(K$278,dds!$F$1:$Q$1,dds!$R$4:$AC$4),Extrato!$B:$B,'Cadastro e Histórico'!$A395)-SUMIFS(Extrato!$H:$H,Extrato!$F:$F,"&lt;="&amp;XLOOKUP(K$278,dds!$F$1:$Q$1,dds!$R$4:$AC$4),Extrato!$G:$G,'Cadastro e Histórico'!$A395))*K173)</f>
        <v/>
      </c>
      <c r="L395" s="158" t="str">
        <f t="array" ref="L395">IF($A395="","",(SUMIFS(Extrato!$C:$C,Extrato!$A:$A,"&lt;="&amp;XLOOKUP(L$278,dds!$F$1:$Q$1,dds!$R$4:$AC$4),Extrato!$B:$B,'Cadastro e Histórico'!$A395)-SUMIFS(Extrato!$H:$H,Extrato!$F:$F,"&lt;="&amp;XLOOKUP(L$278,dds!$F$1:$Q$1,dds!$R$4:$AC$4),Extrato!$G:$G,'Cadastro e Histórico'!$A395))*L173)</f>
        <v/>
      </c>
      <c r="M395" s="158" t="str">
        <f t="array" ref="M395">IF($A395="","",(SUMIFS(Extrato!$C:$C,Extrato!$A:$A,"&lt;="&amp;XLOOKUP(M$278,dds!$F$1:$Q$1,dds!$R$4:$AC$4),Extrato!$B:$B,'Cadastro e Histórico'!$A395)-SUMIFS(Extrato!$H:$H,Extrato!$F:$F,"&lt;="&amp;XLOOKUP(M$278,dds!$F$1:$Q$1,dds!$R$4:$AC$4),Extrato!$G:$G,'Cadastro e Histórico'!$A395))*M173)</f>
        <v/>
      </c>
      <c r="N395" s="158" t="str">
        <f t="array" ref="N395">IF($A395="","",(SUMIFS(Extrato!$C:$C,Extrato!$A:$A,"&lt;="&amp;XLOOKUP(N$278,dds!$F$1:$Q$1,dds!$R$4:$AC$4),Extrato!$B:$B,'Cadastro e Histórico'!$A395)-SUMIFS(Extrato!$H:$H,Extrato!$F:$F,"&lt;="&amp;XLOOKUP(N$278,dds!$F$1:$Q$1,dds!$R$4:$AC$4),Extrato!$G:$G,'Cadastro e Histórico'!$A395))*N173)</f>
        <v/>
      </c>
      <c r="O395" s="158" t="str">
        <f t="array" ref="O395">IF($A395="","",(SUMIFS(Extrato!$C:$C,Extrato!$A:$A,"&lt;="&amp;XLOOKUP(O$278,dds!$F$1:$Q$1,dds!$R$4:$AC$4),Extrato!$B:$B,'Cadastro e Histórico'!$A395)-SUMIFS(Extrato!$H:$H,Extrato!$F:$F,"&lt;="&amp;XLOOKUP(O$278,dds!$F$1:$Q$1,dds!$R$4:$AC$4),Extrato!$G:$G,'Cadastro e Histórico'!$A395))*O173)</f>
        <v/>
      </c>
      <c r="P395" s="158" t="str">
        <f>IF($A395="","",(SUMIFS(Extrato!$C:$C,Extrato!$B:$B,'Cadastro e Histórico'!$A395)-SUMIFS(Extrato!$H:$H,Extrato!$G:$G,'Cadastro e Histórico'!$A395))*P173)</f>
        <v/>
      </c>
      <c r="Q395" s="90"/>
      <c r="R395" s="90"/>
      <c r="S395" s="90"/>
      <c r="T395" s="90"/>
      <c r="U395" s="90"/>
      <c r="V395" s="90"/>
      <c r="W395" s="90"/>
      <c r="X395" s="90"/>
      <c r="Y395" s="90"/>
      <c r="Z395" s="90"/>
      <c r="AA395" s="90"/>
      <c r="AB395" s="90"/>
      <c r="AC395" s="90"/>
      <c r="AD395" s="90"/>
      <c r="AE395" s="90"/>
      <c r="AF395" s="90"/>
      <c r="AG395" s="90"/>
      <c r="AH395" s="90"/>
      <c r="AI395" s="90"/>
      <c r="AJ395" s="90"/>
      <c r="AK395" s="90"/>
      <c r="AL395" s="90"/>
      <c r="AM395" s="90"/>
      <c r="AN395" s="90"/>
      <c r="AO395" s="90"/>
      <c r="AP395" s="90"/>
      <c r="AQ395" s="90"/>
      <c r="AR395" s="90"/>
      <c r="AS395" s="90"/>
      <c r="AT395" s="90"/>
      <c r="AU395" s="90"/>
      <c r="AV395" s="90"/>
      <c r="AW395" s="90"/>
      <c r="AX395" s="90"/>
      <c r="AY395" s="90"/>
      <c r="AZ395" s="90"/>
      <c r="BA395" s="90"/>
      <c r="BB395" s="90"/>
      <c r="BC395" s="90"/>
      <c r="BD395" s="90"/>
      <c r="BE395" s="90"/>
      <c r="BF395" s="90"/>
      <c r="BG395" s="90"/>
      <c r="BH395" s="90"/>
      <c r="BI395" s="90"/>
      <c r="BJ395" s="90"/>
      <c r="BK395" s="90"/>
      <c r="BL395" s="90"/>
    </row>
    <row r="396" ht="14.25" customHeight="1">
      <c r="A396" s="90"/>
      <c r="B396" s="90"/>
      <c r="C396" s="440" t="str">
        <f t="shared" si="5"/>
        <v/>
      </c>
      <c r="D396" s="90"/>
      <c r="E396" s="158" t="str">
        <f t="array" ref="E396">IF($A396="","",(SUMIFS(Extrato!$C:$C,Extrato!$A:$A,"&lt;="&amp;XLOOKUP(E$278,dds!$F$1:$Q$1,dds!$R$4:$AC$4),Extrato!$B:$B,'Cadastro e Histórico'!$A396)-SUMIFS(Extrato!$H:$H,Extrato!$F:$F,"&lt;="&amp;XLOOKUP(E$278,dds!$F$1:$Q$1,dds!$R$4:$AC$4),Extrato!$G:$G,'Cadastro e Histórico'!$A396))*E174)</f>
        <v/>
      </c>
      <c r="F396" s="158" t="str">
        <f t="array" ref="F396">IF($A396="","",(SUMIFS(Extrato!$C:$C,Extrato!$A:$A,"&lt;="&amp;XLOOKUP(F$278,dds!$F$1:$Q$1,dds!$R$4:$AC$4),Extrato!$B:$B,'Cadastro e Histórico'!$A396)-SUMIFS(Extrato!$H:$H,Extrato!$F:$F,"&lt;="&amp;XLOOKUP(F$278,dds!$F$1:$Q$1,dds!$R$4:$AC$4),Extrato!$G:$G,'Cadastro e Histórico'!$A396))*F174)</f>
        <v/>
      </c>
      <c r="G396" s="158" t="str">
        <f t="array" ref="G396">IF($A396="","",(SUMIFS(Extrato!$C:$C,Extrato!$A:$A,"&lt;="&amp;XLOOKUP(G$278,dds!$F$1:$Q$1,dds!$R$4:$AC$4),Extrato!$B:$B,'Cadastro e Histórico'!$A396)-SUMIFS(Extrato!$H:$H,Extrato!$F:$F,"&lt;="&amp;XLOOKUP(G$278,dds!$F$1:$Q$1,dds!$R$4:$AC$4),Extrato!$G:$G,'Cadastro e Histórico'!$A396))*G174)</f>
        <v/>
      </c>
      <c r="H396" s="158" t="str">
        <f t="array" ref="H396">IF($A396="","",(SUMIFS(Extrato!$C:$C,Extrato!$A:$A,"&lt;="&amp;XLOOKUP(H$278,dds!$F$1:$Q$1,dds!$R$4:$AC$4),Extrato!$B:$B,'Cadastro e Histórico'!$A396)-SUMIFS(Extrato!$H:$H,Extrato!$F:$F,"&lt;="&amp;XLOOKUP(H$278,dds!$F$1:$Q$1,dds!$R$4:$AC$4),Extrato!$G:$G,'Cadastro e Histórico'!$A396))*H174)</f>
        <v/>
      </c>
      <c r="I396" s="158" t="str">
        <f t="array" ref="I396">IF($A396="","",(SUMIFS(Extrato!$C:$C,Extrato!$A:$A,"&lt;="&amp;XLOOKUP(I$278,dds!$F$1:$Q$1,dds!$R$4:$AC$4),Extrato!$B:$B,'Cadastro e Histórico'!$A396)-SUMIFS(Extrato!$H:$H,Extrato!$F:$F,"&lt;="&amp;XLOOKUP(I$278,dds!$F$1:$Q$1,dds!$R$4:$AC$4),Extrato!$G:$G,'Cadastro e Histórico'!$A396))*I174)</f>
        <v/>
      </c>
      <c r="J396" s="158" t="str">
        <f t="array" ref="J396">IF($A396="","",(SUMIFS(Extrato!$C:$C,Extrato!$A:$A,"&lt;="&amp;XLOOKUP(J$278,dds!$F$1:$Q$1,dds!$R$4:$AC$4),Extrato!$B:$B,'Cadastro e Histórico'!$A396)-SUMIFS(Extrato!$H:$H,Extrato!$F:$F,"&lt;="&amp;XLOOKUP(J$278,dds!$F$1:$Q$1,dds!$R$4:$AC$4),Extrato!$G:$G,'Cadastro e Histórico'!$A396))*J174)</f>
        <v/>
      </c>
      <c r="K396" s="158" t="str">
        <f t="array" ref="K396">IF($A396="","",(SUMIFS(Extrato!$C:$C,Extrato!$A:$A,"&lt;="&amp;XLOOKUP(K$278,dds!$F$1:$Q$1,dds!$R$4:$AC$4),Extrato!$B:$B,'Cadastro e Histórico'!$A396)-SUMIFS(Extrato!$H:$H,Extrato!$F:$F,"&lt;="&amp;XLOOKUP(K$278,dds!$F$1:$Q$1,dds!$R$4:$AC$4),Extrato!$G:$G,'Cadastro e Histórico'!$A396))*K174)</f>
        <v/>
      </c>
      <c r="L396" s="158" t="str">
        <f t="array" ref="L396">IF($A396="","",(SUMIFS(Extrato!$C:$C,Extrato!$A:$A,"&lt;="&amp;XLOOKUP(L$278,dds!$F$1:$Q$1,dds!$R$4:$AC$4),Extrato!$B:$B,'Cadastro e Histórico'!$A396)-SUMIFS(Extrato!$H:$H,Extrato!$F:$F,"&lt;="&amp;XLOOKUP(L$278,dds!$F$1:$Q$1,dds!$R$4:$AC$4),Extrato!$G:$G,'Cadastro e Histórico'!$A396))*L174)</f>
        <v/>
      </c>
      <c r="M396" s="158" t="str">
        <f t="array" ref="M396">IF($A396="","",(SUMIFS(Extrato!$C:$C,Extrato!$A:$A,"&lt;="&amp;XLOOKUP(M$278,dds!$F$1:$Q$1,dds!$R$4:$AC$4),Extrato!$B:$B,'Cadastro e Histórico'!$A396)-SUMIFS(Extrato!$H:$H,Extrato!$F:$F,"&lt;="&amp;XLOOKUP(M$278,dds!$F$1:$Q$1,dds!$R$4:$AC$4),Extrato!$G:$G,'Cadastro e Histórico'!$A396))*M174)</f>
        <v/>
      </c>
      <c r="N396" s="158" t="str">
        <f t="array" ref="N396">IF($A396="","",(SUMIFS(Extrato!$C:$C,Extrato!$A:$A,"&lt;="&amp;XLOOKUP(N$278,dds!$F$1:$Q$1,dds!$R$4:$AC$4),Extrato!$B:$B,'Cadastro e Histórico'!$A396)-SUMIFS(Extrato!$H:$H,Extrato!$F:$F,"&lt;="&amp;XLOOKUP(N$278,dds!$F$1:$Q$1,dds!$R$4:$AC$4),Extrato!$G:$G,'Cadastro e Histórico'!$A396))*N174)</f>
        <v/>
      </c>
      <c r="O396" s="158" t="str">
        <f t="array" ref="O396">IF($A396="","",(SUMIFS(Extrato!$C:$C,Extrato!$A:$A,"&lt;="&amp;XLOOKUP(O$278,dds!$F$1:$Q$1,dds!$R$4:$AC$4),Extrato!$B:$B,'Cadastro e Histórico'!$A396)-SUMIFS(Extrato!$H:$H,Extrato!$F:$F,"&lt;="&amp;XLOOKUP(O$278,dds!$F$1:$Q$1,dds!$R$4:$AC$4),Extrato!$G:$G,'Cadastro e Histórico'!$A396))*O174)</f>
        <v/>
      </c>
      <c r="P396" s="158" t="str">
        <f>IF($A396="","",(SUMIFS(Extrato!$C:$C,Extrato!$B:$B,'Cadastro e Histórico'!$A396)-SUMIFS(Extrato!$H:$H,Extrato!$G:$G,'Cadastro e Histórico'!$A396))*P174)</f>
        <v/>
      </c>
      <c r="Q396" s="90"/>
      <c r="R396" s="90"/>
      <c r="S396" s="90"/>
      <c r="T396" s="90"/>
      <c r="U396" s="90"/>
      <c r="V396" s="90"/>
      <c r="W396" s="90"/>
      <c r="X396" s="90"/>
      <c r="Y396" s="90"/>
      <c r="Z396" s="90"/>
      <c r="AA396" s="90"/>
      <c r="AB396" s="90"/>
      <c r="AC396" s="90"/>
      <c r="AD396" s="90"/>
      <c r="AE396" s="90"/>
      <c r="AF396" s="90"/>
      <c r="AG396" s="90"/>
      <c r="AH396" s="90"/>
      <c r="AI396" s="90"/>
      <c r="AJ396" s="90"/>
      <c r="AK396" s="90"/>
      <c r="AL396" s="90"/>
      <c r="AM396" s="90"/>
      <c r="AN396" s="90"/>
      <c r="AO396" s="90"/>
      <c r="AP396" s="90"/>
      <c r="AQ396" s="90"/>
      <c r="AR396" s="90"/>
      <c r="AS396" s="90"/>
      <c r="AT396" s="90"/>
      <c r="AU396" s="90"/>
      <c r="AV396" s="90"/>
      <c r="AW396" s="90"/>
      <c r="AX396" s="90"/>
      <c r="AY396" s="90"/>
      <c r="AZ396" s="90"/>
      <c r="BA396" s="90"/>
      <c r="BB396" s="90"/>
      <c r="BC396" s="90"/>
      <c r="BD396" s="90"/>
      <c r="BE396" s="90"/>
      <c r="BF396" s="90"/>
      <c r="BG396" s="90"/>
      <c r="BH396" s="90"/>
      <c r="BI396" s="90"/>
      <c r="BJ396" s="90"/>
      <c r="BK396" s="90"/>
      <c r="BL396" s="90"/>
    </row>
    <row r="397" ht="14.25" customHeight="1">
      <c r="A397" s="90"/>
      <c r="B397" s="90"/>
      <c r="C397" s="440" t="str">
        <f t="shared" si="5"/>
        <v/>
      </c>
      <c r="D397" s="90"/>
      <c r="E397" s="158" t="str">
        <f t="array" ref="E397">IF($A397="","",(SUMIFS(Extrato!$C:$C,Extrato!$A:$A,"&lt;="&amp;XLOOKUP(E$278,dds!$F$1:$Q$1,dds!$R$4:$AC$4),Extrato!$B:$B,'Cadastro e Histórico'!$A397)-SUMIFS(Extrato!$H:$H,Extrato!$F:$F,"&lt;="&amp;XLOOKUP(E$278,dds!$F$1:$Q$1,dds!$R$4:$AC$4),Extrato!$G:$G,'Cadastro e Histórico'!$A397))*E175)</f>
        <v/>
      </c>
      <c r="F397" s="158" t="str">
        <f t="array" ref="F397">IF($A397="","",(SUMIFS(Extrato!$C:$C,Extrato!$A:$A,"&lt;="&amp;XLOOKUP(F$278,dds!$F$1:$Q$1,dds!$R$4:$AC$4),Extrato!$B:$B,'Cadastro e Histórico'!$A397)-SUMIFS(Extrato!$H:$H,Extrato!$F:$F,"&lt;="&amp;XLOOKUP(F$278,dds!$F$1:$Q$1,dds!$R$4:$AC$4),Extrato!$G:$G,'Cadastro e Histórico'!$A397))*F175)</f>
        <v/>
      </c>
      <c r="G397" s="158" t="str">
        <f t="array" ref="G397">IF($A397="","",(SUMIFS(Extrato!$C:$C,Extrato!$A:$A,"&lt;="&amp;XLOOKUP(G$278,dds!$F$1:$Q$1,dds!$R$4:$AC$4),Extrato!$B:$B,'Cadastro e Histórico'!$A397)-SUMIFS(Extrato!$H:$H,Extrato!$F:$F,"&lt;="&amp;XLOOKUP(G$278,dds!$F$1:$Q$1,dds!$R$4:$AC$4),Extrato!$G:$G,'Cadastro e Histórico'!$A397))*G175)</f>
        <v/>
      </c>
      <c r="H397" s="158" t="str">
        <f t="array" ref="H397">IF($A397="","",(SUMIFS(Extrato!$C:$C,Extrato!$A:$A,"&lt;="&amp;XLOOKUP(H$278,dds!$F$1:$Q$1,dds!$R$4:$AC$4),Extrato!$B:$B,'Cadastro e Histórico'!$A397)-SUMIFS(Extrato!$H:$H,Extrato!$F:$F,"&lt;="&amp;XLOOKUP(H$278,dds!$F$1:$Q$1,dds!$R$4:$AC$4),Extrato!$G:$G,'Cadastro e Histórico'!$A397))*H175)</f>
        <v/>
      </c>
      <c r="I397" s="158" t="str">
        <f t="array" ref="I397">IF($A397="","",(SUMIFS(Extrato!$C:$C,Extrato!$A:$A,"&lt;="&amp;XLOOKUP(I$278,dds!$F$1:$Q$1,dds!$R$4:$AC$4),Extrato!$B:$B,'Cadastro e Histórico'!$A397)-SUMIFS(Extrato!$H:$H,Extrato!$F:$F,"&lt;="&amp;XLOOKUP(I$278,dds!$F$1:$Q$1,dds!$R$4:$AC$4),Extrato!$G:$G,'Cadastro e Histórico'!$A397))*I175)</f>
        <v/>
      </c>
      <c r="J397" s="158" t="str">
        <f t="array" ref="J397">IF($A397="","",(SUMIFS(Extrato!$C:$C,Extrato!$A:$A,"&lt;="&amp;XLOOKUP(J$278,dds!$F$1:$Q$1,dds!$R$4:$AC$4),Extrato!$B:$B,'Cadastro e Histórico'!$A397)-SUMIFS(Extrato!$H:$H,Extrato!$F:$F,"&lt;="&amp;XLOOKUP(J$278,dds!$F$1:$Q$1,dds!$R$4:$AC$4),Extrato!$G:$G,'Cadastro e Histórico'!$A397))*J175)</f>
        <v/>
      </c>
      <c r="K397" s="158" t="str">
        <f t="array" ref="K397">IF($A397="","",(SUMIFS(Extrato!$C:$C,Extrato!$A:$A,"&lt;="&amp;XLOOKUP(K$278,dds!$F$1:$Q$1,dds!$R$4:$AC$4),Extrato!$B:$B,'Cadastro e Histórico'!$A397)-SUMIFS(Extrato!$H:$H,Extrato!$F:$F,"&lt;="&amp;XLOOKUP(K$278,dds!$F$1:$Q$1,dds!$R$4:$AC$4),Extrato!$G:$G,'Cadastro e Histórico'!$A397))*K175)</f>
        <v/>
      </c>
      <c r="L397" s="158" t="str">
        <f t="array" ref="L397">IF($A397="","",(SUMIFS(Extrato!$C:$C,Extrato!$A:$A,"&lt;="&amp;XLOOKUP(L$278,dds!$F$1:$Q$1,dds!$R$4:$AC$4),Extrato!$B:$B,'Cadastro e Histórico'!$A397)-SUMIFS(Extrato!$H:$H,Extrato!$F:$F,"&lt;="&amp;XLOOKUP(L$278,dds!$F$1:$Q$1,dds!$R$4:$AC$4),Extrato!$G:$G,'Cadastro e Histórico'!$A397))*L175)</f>
        <v/>
      </c>
      <c r="M397" s="158" t="str">
        <f t="array" ref="M397">IF($A397="","",(SUMIFS(Extrato!$C:$C,Extrato!$A:$A,"&lt;="&amp;XLOOKUP(M$278,dds!$F$1:$Q$1,dds!$R$4:$AC$4),Extrato!$B:$B,'Cadastro e Histórico'!$A397)-SUMIFS(Extrato!$H:$H,Extrato!$F:$F,"&lt;="&amp;XLOOKUP(M$278,dds!$F$1:$Q$1,dds!$R$4:$AC$4),Extrato!$G:$G,'Cadastro e Histórico'!$A397))*M175)</f>
        <v/>
      </c>
      <c r="N397" s="158" t="str">
        <f t="array" ref="N397">IF($A397="","",(SUMIFS(Extrato!$C:$C,Extrato!$A:$A,"&lt;="&amp;XLOOKUP(N$278,dds!$F$1:$Q$1,dds!$R$4:$AC$4),Extrato!$B:$B,'Cadastro e Histórico'!$A397)-SUMIFS(Extrato!$H:$H,Extrato!$F:$F,"&lt;="&amp;XLOOKUP(N$278,dds!$F$1:$Q$1,dds!$R$4:$AC$4),Extrato!$G:$G,'Cadastro e Histórico'!$A397))*N175)</f>
        <v/>
      </c>
      <c r="O397" s="158" t="str">
        <f t="array" ref="O397">IF($A397="","",(SUMIFS(Extrato!$C:$C,Extrato!$A:$A,"&lt;="&amp;XLOOKUP(O$278,dds!$F$1:$Q$1,dds!$R$4:$AC$4),Extrato!$B:$B,'Cadastro e Histórico'!$A397)-SUMIFS(Extrato!$H:$H,Extrato!$F:$F,"&lt;="&amp;XLOOKUP(O$278,dds!$F$1:$Q$1,dds!$R$4:$AC$4),Extrato!$G:$G,'Cadastro e Histórico'!$A397))*O175)</f>
        <v/>
      </c>
      <c r="P397" s="158" t="str">
        <f>IF($A397="","",(SUMIFS(Extrato!$C:$C,Extrato!$B:$B,'Cadastro e Histórico'!$A397)-SUMIFS(Extrato!$H:$H,Extrato!$G:$G,'Cadastro e Histórico'!$A397))*P175)</f>
        <v/>
      </c>
      <c r="Q397" s="90"/>
      <c r="R397" s="90"/>
      <c r="S397" s="90"/>
      <c r="T397" s="90"/>
      <c r="U397" s="90"/>
      <c r="V397" s="90"/>
      <c r="W397" s="90"/>
      <c r="X397" s="90"/>
      <c r="Y397" s="90"/>
      <c r="Z397" s="90"/>
      <c r="AA397" s="90"/>
      <c r="AB397" s="90"/>
      <c r="AC397" s="90"/>
      <c r="AD397" s="90"/>
      <c r="AE397" s="90"/>
      <c r="AF397" s="90"/>
      <c r="AG397" s="90"/>
      <c r="AH397" s="90"/>
      <c r="AI397" s="90"/>
      <c r="AJ397" s="90"/>
      <c r="AK397" s="90"/>
      <c r="AL397" s="90"/>
      <c r="AM397" s="90"/>
      <c r="AN397" s="90"/>
      <c r="AO397" s="90"/>
      <c r="AP397" s="90"/>
      <c r="AQ397" s="90"/>
      <c r="AR397" s="90"/>
      <c r="AS397" s="90"/>
      <c r="AT397" s="90"/>
      <c r="AU397" s="90"/>
      <c r="AV397" s="90"/>
      <c r="AW397" s="90"/>
      <c r="AX397" s="90"/>
      <c r="AY397" s="90"/>
      <c r="AZ397" s="90"/>
      <c r="BA397" s="90"/>
      <c r="BB397" s="90"/>
      <c r="BC397" s="90"/>
      <c r="BD397" s="90"/>
      <c r="BE397" s="90"/>
      <c r="BF397" s="90"/>
      <c r="BG397" s="90"/>
      <c r="BH397" s="90"/>
      <c r="BI397" s="90"/>
      <c r="BJ397" s="90"/>
      <c r="BK397" s="90"/>
      <c r="BL397" s="90"/>
    </row>
    <row r="398" ht="14.25" customHeight="1">
      <c r="A398" s="90"/>
      <c r="B398" s="90"/>
      <c r="C398" s="440" t="str">
        <f t="shared" si="5"/>
        <v/>
      </c>
      <c r="D398" s="90"/>
      <c r="E398" s="158" t="str">
        <f t="array" ref="E398">IF($A398="","",(SUMIFS(Extrato!$C:$C,Extrato!$A:$A,"&lt;="&amp;XLOOKUP(E$278,dds!$F$1:$Q$1,dds!$R$4:$AC$4),Extrato!$B:$B,'Cadastro e Histórico'!$A398)-SUMIFS(Extrato!$H:$H,Extrato!$F:$F,"&lt;="&amp;XLOOKUP(E$278,dds!$F$1:$Q$1,dds!$R$4:$AC$4),Extrato!$G:$G,'Cadastro e Histórico'!$A398))*E176)</f>
        <v/>
      </c>
      <c r="F398" s="158" t="str">
        <f t="array" ref="F398">IF($A398="","",(SUMIFS(Extrato!$C:$C,Extrato!$A:$A,"&lt;="&amp;XLOOKUP(F$278,dds!$F$1:$Q$1,dds!$R$4:$AC$4),Extrato!$B:$B,'Cadastro e Histórico'!$A398)-SUMIFS(Extrato!$H:$H,Extrato!$F:$F,"&lt;="&amp;XLOOKUP(F$278,dds!$F$1:$Q$1,dds!$R$4:$AC$4),Extrato!$G:$G,'Cadastro e Histórico'!$A398))*F176)</f>
        <v/>
      </c>
      <c r="G398" s="158" t="str">
        <f t="array" ref="G398">IF($A398="","",(SUMIFS(Extrato!$C:$C,Extrato!$A:$A,"&lt;="&amp;XLOOKUP(G$278,dds!$F$1:$Q$1,dds!$R$4:$AC$4),Extrato!$B:$B,'Cadastro e Histórico'!$A398)-SUMIFS(Extrato!$H:$H,Extrato!$F:$F,"&lt;="&amp;XLOOKUP(G$278,dds!$F$1:$Q$1,dds!$R$4:$AC$4),Extrato!$G:$G,'Cadastro e Histórico'!$A398))*G176)</f>
        <v/>
      </c>
      <c r="H398" s="158" t="str">
        <f t="array" ref="H398">IF($A398="","",(SUMIFS(Extrato!$C:$C,Extrato!$A:$A,"&lt;="&amp;XLOOKUP(H$278,dds!$F$1:$Q$1,dds!$R$4:$AC$4),Extrato!$B:$B,'Cadastro e Histórico'!$A398)-SUMIFS(Extrato!$H:$H,Extrato!$F:$F,"&lt;="&amp;XLOOKUP(H$278,dds!$F$1:$Q$1,dds!$R$4:$AC$4),Extrato!$G:$G,'Cadastro e Histórico'!$A398))*H176)</f>
        <v/>
      </c>
      <c r="I398" s="158" t="str">
        <f t="array" ref="I398">IF($A398="","",(SUMIFS(Extrato!$C:$C,Extrato!$A:$A,"&lt;="&amp;XLOOKUP(I$278,dds!$F$1:$Q$1,dds!$R$4:$AC$4),Extrato!$B:$B,'Cadastro e Histórico'!$A398)-SUMIFS(Extrato!$H:$H,Extrato!$F:$F,"&lt;="&amp;XLOOKUP(I$278,dds!$F$1:$Q$1,dds!$R$4:$AC$4),Extrato!$G:$G,'Cadastro e Histórico'!$A398))*I176)</f>
        <v/>
      </c>
      <c r="J398" s="158" t="str">
        <f t="array" ref="J398">IF($A398="","",(SUMIFS(Extrato!$C:$C,Extrato!$A:$A,"&lt;="&amp;XLOOKUP(J$278,dds!$F$1:$Q$1,dds!$R$4:$AC$4),Extrato!$B:$B,'Cadastro e Histórico'!$A398)-SUMIFS(Extrato!$H:$H,Extrato!$F:$F,"&lt;="&amp;XLOOKUP(J$278,dds!$F$1:$Q$1,dds!$R$4:$AC$4),Extrato!$G:$G,'Cadastro e Histórico'!$A398))*J176)</f>
        <v/>
      </c>
      <c r="K398" s="158" t="str">
        <f t="array" ref="K398">IF($A398="","",(SUMIFS(Extrato!$C:$C,Extrato!$A:$A,"&lt;="&amp;XLOOKUP(K$278,dds!$F$1:$Q$1,dds!$R$4:$AC$4),Extrato!$B:$B,'Cadastro e Histórico'!$A398)-SUMIFS(Extrato!$H:$H,Extrato!$F:$F,"&lt;="&amp;XLOOKUP(K$278,dds!$F$1:$Q$1,dds!$R$4:$AC$4),Extrato!$G:$G,'Cadastro e Histórico'!$A398))*K176)</f>
        <v/>
      </c>
      <c r="L398" s="158" t="str">
        <f t="array" ref="L398">IF($A398="","",(SUMIFS(Extrato!$C:$C,Extrato!$A:$A,"&lt;="&amp;XLOOKUP(L$278,dds!$F$1:$Q$1,dds!$R$4:$AC$4),Extrato!$B:$B,'Cadastro e Histórico'!$A398)-SUMIFS(Extrato!$H:$H,Extrato!$F:$F,"&lt;="&amp;XLOOKUP(L$278,dds!$F$1:$Q$1,dds!$R$4:$AC$4),Extrato!$G:$G,'Cadastro e Histórico'!$A398))*L176)</f>
        <v/>
      </c>
      <c r="M398" s="158" t="str">
        <f t="array" ref="M398">IF($A398="","",(SUMIFS(Extrato!$C:$C,Extrato!$A:$A,"&lt;="&amp;XLOOKUP(M$278,dds!$F$1:$Q$1,dds!$R$4:$AC$4),Extrato!$B:$B,'Cadastro e Histórico'!$A398)-SUMIFS(Extrato!$H:$H,Extrato!$F:$F,"&lt;="&amp;XLOOKUP(M$278,dds!$F$1:$Q$1,dds!$R$4:$AC$4),Extrato!$G:$G,'Cadastro e Histórico'!$A398))*M176)</f>
        <v/>
      </c>
      <c r="N398" s="158" t="str">
        <f t="array" ref="N398">IF($A398="","",(SUMIFS(Extrato!$C:$C,Extrato!$A:$A,"&lt;="&amp;XLOOKUP(N$278,dds!$F$1:$Q$1,dds!$R$4:$AC$4),Extrato!$B:$B,'Cadastro e Histórico'!$A398)-SUMIFS(Extrato!$H:$H,Extrato!$F:$F,"&lt;="&amp;XLOOKUP(N$278,dds!$F$1:$Q$1,dds!$R$4:$AC$4),Extrato!$G:$G,'Cadastro e Histórico'!$A398))*N176)</f>
        <v/>
      </c>
      <c r="O398" s="158" t="str">
        <f t="array" ref="O398">IF($A398="","",(SUMIFS(Extrato!$C:$C,Extrato!$A:$A,"&lt;="&amp;XLOOKUP(O$278,dds!$F$1:$Q$1,dds!$R$4:$AC$4),Extrato!$B:$B,'Cadastro e Histórico'!$A398)-SUMIFS(Extrato!$H:$H,Extrato!$F:$F,"&lt;="&amp;XLOOKUP(O$278,dds!$F$1:$Q$1,dds!$R$4:$AC$4),Extrato!$G:$G,'Cadastro e Histórico'!$A398))*O176)</f>
        <v/>
      </c>
      <c r="P398" s="158" t="str">
        <f>IF($A398="","",(SUMIFS(Extrato!$C:$C,Extrato!$B:$B,'Cadastro e Histórico'!$A398)-SUMIFS(Extrato!$H:$H,Extrato!$G:$G,'Cadastro e Histórico'!$A398))*P176)</f>
        <v/>
      </c>
      <c r="Q398" s="90"/>
      <c r="R398" s="90"/>
      <c r="S398" s="90"/>
      <c r="T398" s="90"/>
      <c r="U398" s="90"/>
      <c r="V398" s="90"/>
      <c r="W398" s="90"/>
      <c r="X398" s="90"/>
      <c r="Y398" s="90"/>
      <c r="Z398" s="90"/>
      <c r="AA398" s="90"/>
      <c r="AB398" s="90"/>
      <c r="AC398" s="90"/>
      <c r="AD398" s="90"/>
      <c r="AE398" s="90"/>
      <c r="AF398" s="90"/>
      <c r="AG398" s="90"/>
      <c r="AH398" s="90"/>
      <c r="AI398" s="90"/>
      <c r="AJ398" s="90"/>
      <c r="AK398" s="90"/>
      <c r="AL398" s="90"/>
      <c r="AM398" s="90"/>
      <c r="AN398" s="90"/>
      <c r="AO398" s="90"/>
      <c r="AP398" s="90"/>
      <c r="AQ398" s="90"/>
      <c r="AR398" s="90"/>
      <c r="AS398" s="90"/>
      <c r="AT398" s="90"/>
      <c r="AU398" s="90"/>
      <c r="AV398" s="90"/>
      <c r="AW398" s="90"/>
      <c r="AX398" s="90"/>
      <c r="AY398" s="90"/>
      <c r="AZ398" s="90"/>
      <c r="BA398" s="90"/>
      <c r="BB398" s="90"/>
      <c r="BC398" s="90"/>
      <c r="BD398" s="90"/>
      <c r="BE398" s="90"/>
      <c r="BF398" s="90"/>
      <c r="BG398" s="90"/>
      <c r="BH398" s="90"/>
      <c r="BI398" s="90"/>
      <c r="BJ398" s="90"/>
      <c r="BK398" s="90"/>
      <c r="BL398" s="90"/>
    </row>
    <row r="399" ht="14.25" customHeight="1">
      <c r="A399" s="90"/>
      <c r="B399" s="90"/>
      <c r="C399" s="440" t="str">
        <f t="shared" si="5"/>
        <v/>
      </c>
      <c r="D399" s="90"/>
      <c r="E399" s="158" t="str">
        <f t="array" ref="E399">IF($A399="","",(SUMIFS(Extrato!$C:$C,Extrato!$A:$A,"&lt;="&amp;XLOOKUP(E$278,dds!$F$1:$Q$1,dds!$R$4:$AC$4),Extrato!$B:$B,'Cadastro e Histórico'!$A399)-SUMIFS(Extrato!$H:$H,Extrato!$F:$F,"&lt;="&amp;XLOOKUP(E$278,dds!$F$1:$Q$1,dds!$R$4:$AC$4),Extrato!$G:$G,'Cadastro e Histórico'!$A399))*E177)</f>
        <v/>
      </c>
      <c r="F399" s="158" t="str">
        <f t="array" ref="F399">IF($A399="","",(SUMIFS(Extrato!$C:$C,Extrato!$A:$A,"&lt;="&amp;XLOOKUP(F$278,dds!$F$1:$Q$1,dds!$R$4:$AC$4),Extrato!$B:$B,'Cadastro e Histórico'!$A399)-SUMIFS(Extrato!$H:$H,Extrato!$F:$F,"&lt;="&amp;XLOOKUP(F$278,dds!$F$1:$Q$1,dds!$R$4:$AC$4),Extrato!$G:$G,'Cadastro e Histórico'!$A399))*F177)</f>
        <v/>
      </c>
      <c r="G399" s="158" t="str">
        <f t="array" ref="G399">IF($A399="","",(SUMIFS(Extrato!$C:$C,Extrato!$A:$A,"&lt;="&amp;XLOOKUP(G$278,dds!$F$1:$Q$1,dds!$R$4:$AC$4),Extrato!$B:$B,'Cadastro e Histórico'!$A399)-SUMIFS(Extrato!$H:$H,Extrato!$F:$F,"&lt;="&amp;XLOOKUP(G$278,dds!$F$1:$Q$1,dds!$R$4:$AC$4),Extrato!$G:$G,'Cadastro e Histórico'!$A399))*G177)</f>
        <v/>
      </c>
      <c r="H399" s="158" t="str">
        <f t="array" ref="H399">IF($A399="","",(SUMIFS(Extrato!$C:$C,Extrato!$A:$A,"&lt;="&amp;XLOOKUP(H$278,dds!$F$1:$Q$1,dds!$R$4:$AC$4),Extrato!$B:$B,'Cadastro e Histórico'!$A399)-SUMIFS(Extrato!$H:$H,Extrato!$F:$F,"&lt;="&amp;XLOOKUP(H$278,dds!$F$1:$Q$1,dds!$R$4:$AC$4),Extrato!$G:$G,'Cadastro e Histórico'!$A399))*H177)</f>
        <v/>
      </c>
      <c r="I399" s="158" t="str">
        <f t="array" ref="I399">IF($A399="","",(SUMIFS(Extrato!$C:$C,Extrato!$A:$A,"&lt;="&amp;XLOOKUP(I$278,dds!$F$1:$Q$1,dds!$R$4:$AC$4),Extrato!$B:$B,'Cadastro e Histórico'!$A399)-SUMIFS(Extrato!$H:$H,Extrato!$F:$F,"&lt;="&amp;XLOOKUP(I$278,dds!$F$1:$Q$1,dds!$R$4:$AC$4),Extrato!$G:$G,'Cadastro e Histórico'!$A399))*I177)</f>
        <v/>
      </c>
      <c r="J399" s="158" t="str">
        <f t="array" ref="J399">IF($A399="","",(SUMIFS(Extrato!$C:$C,Extrato!$A:$A,"&lt;="&amp;XLOOKUP(J$278,dds!$F$1:$Q$1,dds!$R$4:$AC$4),Extrato!$B:$B,'Cadastro e Histórico'!$A399)-SUMIFS(Extrato!$H:$H,Extrato!$F:$F,"&lt;="&amp;XLOOKUP(J$278,dds!$F$1:$Q$1,dds!$R$4:$AC$4),Extrato!$G:$G,'Cadastro e Histórico'!$A399))*J177)</f>
        <v/>
      </c>
      <c r="K399" s="158" t="str">
        <f t="array" ref="K399">IF($A399="","",(SUMIFS(Extrato!$C:$C,Extrato!$A:$A,"&lt;="&amp;XLOOKUP(K$278,dds!$F$1:$Q$1,dds!$R$4:$AC$4),Extrato!$B:$B,'Cadastro e Histórico'!$A399)-SUMIFS(Extrato!$H:$H,Extrato!$F:$F,"&lt;="&amp;XLOOKUP(K$278,dds!$F$1:$Q$1,dds!$R$4:$AC$4),Extrato!$G:$G,'Cadastro e Histórico'!$A399))*K177)</f>
        <v/>
      </c>
      <c r="L399" s="158" t="str">
        <f t="array" ref="L399">IF($A399="","",(SUMIFS(Extrato!$C:$C,Extrato!$A:$A,"&lt;="&amp;XLOOKUP(L$278,dds!$F$1:$Q$1,dds!$R$4:$AC$4),Extrato!$B:$B,'Cadastro e Histórico'!$A399)-SUMIFS(Extrato!$H:$H,Extrato!$F:$F,"&lt;="&amp;XLOOKUP(L$278,dds!$F$1:$Q$1,dds!$R$4:$AC$4),Extrato!$G:$G,'Cadastro e Histórico'!$A399))*L177)</f>
        <v/>
      </c>
      <c r="M399" s="158" t="str">
        <f t="array" ref="M399">IF($A399="","",(SUMIFS(Extrato!$C:$C,Extrato!$A:$A,"&lt;="&amp;XLOOKUP(M$278,dds!$F$1:$Q$1,dds!$R$4:$AC$4),Extrato!$B:$B,'Cadastro e Histórico'!$A399)-SUMIFS(Extrato!$H:$H,Extrato!$F:$F,"&lt;="&amp;XLOOKUP(M$278,dds!$F$1:$Q$1,dds!$R$4:$AC$4),Extrato!$G:$G,'Cadastro e Histórico'!$A399))*M177)</f>
        <v/>
      </c>
      <c r="N399" s="158" t="str">
        <f t="array" ref="N399">IF($A399="","",(SUMIFS(Extrato!$C:$C,Extrato!$A:$A,"&lt;="&amp;XLOOKUP(N$278,dds!$F$1:$Q$1,dds!$R$4:$AC$4),Extrato!$B:$B,'Cadastro e Histórico'!$A399)-SUMIFS(Extrato!$H:$H,Extrato!$F:$F,"&lt;="&amp;XLOOKUP(N$278,dds!$F$1:$Q$1,dds!$R$4:$AC$4),Extrato!$G:$G,'Cadastro e Histórico'!$A399))*N177)</f>
        <v/>
      </c>
      <c r="O399" s="158" t="str">
        <f t="array" ref="O399">IF($A399="","",(SUMIFS(Extrato!$C:$C,Extrato!$A:$A,"&lt;="&amp;XLOOKUP(O$278,dds!$F$1:$Q$1,dds!$R$4:$AC$4),Extrato!$B:$B,'Cadastro e Histórico'!$A399)-SUMIFS(Extrato!$H:$H,Extrato!$F:$F,"&lt;="&amp;XLOOKUP(O$278,dds!$F$1:$Q$1,dds!$R$4:$AC$4),Extrato!$G:$G,'Cadastro e Histórico'!$A399))*O177)</f>
        <v/>
      </c>
      <c r="P399" s="158" t="str">
        <f>IF($A399="","",(SUMIFS(Extrato!$C:$C,Extrato!$B:$B,'Cadastro e Histórico'!$A399)-SUMIFS(Extrato!$H:$H,Extrato!$G:$G,'Cadastro e Histórico'!$A399))*P177)</f>
        <v/>
      </c>
      <c r="Q399" s="90"/>
      <c r="R399" s="90"/>
      <c r="S399" s="90"/>
      <c r="T399" s="90"/>
      <c r="U399" s="90"/>
      <c r="V399" s="90"/>
      <c r="W399" s="90"/>
      <c r="X399" s="90"/>
      <c r="Y399" s="90"/>
      <c r="Z399" s="90"/>
      <c r="AA399" s="90"/>
      <c r="AB399" s="90"/>
      <c r="AC399" s="90"/>
      <c r="AD399" s="90"/>
      <c r="AE399" s="90"/>
      <c r="AF399" s="90"/>
      <c r="AG399" s="90"/>
      <c r="AH399" s="90"/>
      <c r="AI399" s="90"/>
      <c r="AJ399" s="90"/>
      <c r="AK399" s="90"/>
      <c r="AL399" s="90"/>
      <c r="AM399" s="90"/>
      <c r="AN399" s="90"/>
      <c r="AO399" s="90"/>
      <c r="AP399" s="90"/>
      <c r="AQ399" s="90"/>
      <c r="AR399" s="90"/>
      <c r="AS399" s="90"/>
      <c r="AT399" s="90"/>
      <c r="AU399" s="90"/>
      <c r="AV399" s="90"/>
      <c r="AW399" s="90"/>
      <c r="AX399" s="90"/>
      <c r="AY399" s="90"/>
      <c r="AZ399" s="90"/>
      <c r="BA399" s="90"/>
      <c r="BB399" s="90"/>
      <c r="BC399" s="90"/>
      <c r="BD399" s="90"/>
      <c r="BE399" s="90"/>
      <c r="BF399" s="90"/>
      <c r="BG399" s="90"/>
      <c r="BH399" s="90"/>
      <c r="BI399" s="90"/>
      <c r="BJ399" s="90"/>
      <c r="BK399" s="90"/>
      <c r="BL399" s="90"/>
    </row>
    <row r="400" ht="14.25" customHeight="1">
      <c r="A400" s="90"/>
      <c r="B400" s="90"/>
      <c r="C400" s="440" t="str">
        <f t="shared" si="5"/>
        <v/>
      </c>
      <c r="D400" s="90"/>
      <c r="E400" s="158" t="str">
        <f t="array" ref="E400">IF($A400="","",(SUMIFS(Extrato!$C:$C,Extrato!$A:$A,"&lt;="&amp;XLOOKUP(E$278,dds!$F$1:$Q$1,dds!$R$4:$AC$4),Extrato!$B:$B,'Cadastro e Histórico'!$A400)-SUMIFS(Extrato!$H:$H,Extrato!$F:$F,"&lt;="&amp;XLOOKUP(E$278,dds!$F$1:$Q$1,dds!$R$4:$AC$4),Extrato!$G:$G,'Cadastro e Histórico'!$A400))*E178)</f>
        <v/>
      </c>
      <c r="F400" s="158" t="str">
        <f t="array" ref="F400">IF($A400="","",(SUMIFS(Extrato!$C:$C,Extrato!$A:$A,"&lt;="&amp;XLOOKUP(F$278,dds!$F$1:$Q$1,dds!$R$4:$AC$4),Extrato!$B:$B,'Cadastro e Histórico'!$A400)-SUMIFS(Extrato!$H:$H,Extrato!$F:$F,"&lt;="&amp;XLOOKUP(F$278,dds!$F$1:$Q$1,dds!$R$4:$AC$4),Extrato!$G:$G,'Cadastro e Histórico'!$A400))*F178)</f>
        <v/>
      </c>
      <c r="G400" s="158" t="str">
        <f t="array" ref="G400">IF($A400="","",(SUMIFS(Extrato!$C:$C,Extrato!$A:$A,"&lt;="&amp;XLOOKUP(G$278,dds!$F$1:$Q$1,dds!$R$4:$AC$4),Extrato!$B:$B,'Cadastro e Histórico'!$A400)-SUMIFS(Extrato!$H:$H,Extrato!$F:$F,"&lt;="&amp;XLOOKUP(G$278,dds!$F$1:$Q$1,dds!$R$4:$AC$4),Extrato!$G:$G,'Cadastro e Histórico'!$A400))*G178)</f>
        <v/>
      </c>
      <c r="H400" s="158" t="str">
        <f t="array" ref="H400">IF($A400="","",(SUMIFS(Extrato!$C:$C,Extrato!$A:$A,"&lt;="&amp;XLOOKUP(H$278,dds!$F$1:$Q$1,dds!$R$4:$AC$4),Extrato!$B:$B,'Cadastro e Histórico'!$A400)-SUMIFS(Extrato!$H:$H,Extrato!$F:$F,"&lt;="&amp;XLOOKUP(H$278,dds!$F$1:$Q$1,dds!$R$4:$AC$4),Extrato!$G:$G,'Cadastro e Histórico'!$A400))*H178)</f>
        <v/>
      </c>
      <c r="I400" s="158" t="str">
        <f t="array" ref="I400">IF($A400="","",(SUMIFS(Extrato!$C:$C,Extrato!$A:$A,"&lt;="&amp;XLOOKUP(I$278,dds!$F$1:$Q$1,dds!$R$4:$AC$4),Extrato!$B:$B,'Cadastro e Histórico'!$A400)-SUMIFS(Extrato!$H:$H,Extrato!$F:$F,"&lt;="&amp;XLOOKUP(I$278,dds!$F$1:$Q$1,dds!$R$4:$AC$4),Extrato!$G:$G,'Cadastro e Histórico'!$A400))*I178)</f>
        <v/>
      </c>
      <c r="J400" s="158" t="str">
        <f t="array" ref="J400">IF($A400="","",(SUMIFS(Extrato!$C:$C,Extrato!$A:$A,"&lt;="&amp;XLOOKUP(J$278,dds!$F$1:$Q$1,dds!$R$4:$AC$4),Extrato!$B:$B,'Cadastro e Histórico'!$A400)-SUMIFS(Extrato!$H:$H,Extrato!$F:$F,"&lt;="&amp;XLOOKUP(J$278,dds!$F$1:$Q$1,dds!$R$4:$AC$4),Extrato!$G:$G,'Cadastro e Histórico'!$A400))*J178)</f>
        <v/>
      </c>
      <c r="K400" s="158" t="str">
        <f t="array" ref="K400">IF($A400="","",(SUMIFS(Extrato!$C:$C,Extrato!$A:$A,"&lt;="&amp;XLOOKUP(K$278,dds!$F$1:$Q$1,dds!$R$4:$AC$4),Extrato!$B:$B,'Cadastro e Histórico'!$A400)-SUMIFS(Extrato!$H:$H,Extrato!$F:$F,"&lt;="&amp;XLOOKUP(K$278,dds!$F$1:$Q$1,dds!$R$4:$AC$4),Extrato!$G:$G,'Cadastro e Histórico'!$A400))*K178)</f>
        <v/>
      </c>
      <c r="L400" s="158" t="str">
        <f t="array" ref="L400">IF($A400="","",(SUMIFS(Extrato!$C:$C,Extrato!$A:$A,"&lt;="&amp;XLOOKUP(L$278,dds!$F$1:$Q$1,dds!$R$4:$AC$4),Extrato!$B:$B,'Cadastro e Histórico'!$A400)-SUMIFS(Extrato!$H:$H,Extrato!$F:$F,"&lt;="&amp;XLOOKUP(L$278,dds!$F$1:$Q$1,dds!$R$4:$AC$4),Extrato!$G:$G,'Cadastro e Histórico'!$A400))*L178)</f>
        <v/>
      </c>
      <c r="M400" s="158" t="str">
        <f t="array" ref="M400">IF($A400="","",(SUMIFS(Extrato!$C:$C,Extrato!$A:$A,"&lt;="&amp;XLOOKUP(M$278,dds!$F$1:$Q$1,dds!$R$4:$AC$4),Extrato!$B:$B,'Cadastro e Histórico'!$A400)-SUMIFS(Extrato!$H:$H,Extrato!$F:$F,"&lt;="&amp;XLOOKUP(M$278,dds!$F$1:$Q$1,dds!$R$4:$AC$4),Extrato!$G:$G,'Cadastro e Histórico'!$A400))*M178)</f>
        <v/>
      </c>
      <c r="N400" s="158" t="str">
        <f t="array" ref="N400">IF($A400="","",(SUMIFS(Extrato!$C:$C,Extrato!$A:$A,"&lt;="&amp;XLOOKUP(N$278,dds!$F$1:$Q$1,dds!$R$4:$AC$4),Extrato!$B:$B,'Cadastro e Histórico'!$A400)-SUMIFS(Extrato!$H:$H,Extrato!$F:$F,"&lt;="&amp;XLOOKUP(N$278,dds!$F$1:$Q$1,dds!$R$4:$AC$4),Extrato!$G:$G,'Cadastro e Histórico'!$A400))*N178)</f>
        <v/>
      </c>
      <c r="O400" s="158" t="str">
        <f t="array" ref="O400">IF($A400="","",(SUMIFS(Extrato!$C:$C,Extrato!$A:$A,"&lt;="&amp;XLOOKUP(O$278,dds!$F$1:$Q$1,dds!$R$4:$AC$4),Extrato!$B:$B,'Cadastro e Histórico'!$A400)-SUMIFS(Extrato!$H:$H,Extrato!$F:$F,"&lt;="&amp;XLOOKUP(O$278,dds!$F$1:$Q$1,dds!$R$4:$AC$4),Extrato!$G:$G,'Cadastro e Histórico'!$A400))*O178)</f>
        <v/>
      </c>
      <c r="P400" s="158" t="str">
        <f>IF($A400="","",(SUMIFS(Extrato!$C:$C,Extrato!$B:$B,'Cadastro e Histórico'!$A400)-SUMIFS(Extrato!$H:$H,Extrato!$G:$G,'Cadastro e Histórico'!$A400))*P178)</f>
        <v/>
      </c>
      <c r="Q400" s="90"/>
      <c r="R400" s="90"/>
      <c r="S400" s="90"/>
      <c r="T400" s="90"/>
      <c r="U400" s="90"/>
      <c r="V400" s="90"/>
      <c r="W400" s="90"/>
      <c r="X400" s="90"/>
      <c r="Y400" s="90"/>
      <c r="Z400" s="90"/>
      <c r="AA400" s="90"/>
      <c r="AB400" s="90"/>
      <c r="AC400" s="90"/>
      <c r="AD400" s="90"/>
      <c r="AE400" s="90"/>
      <c r="AF400" s="90"/>
      <c r="AG400" s="90"/>
      <c r="AH400" s="90"/>
      <c r="AI400" s="90"/>
      <c r="AJ400" s="90"/>
      <c r="AK400" s="90"/>
      <c r="AL400" s="90"/>
      <c r="AM400" s="90"/>
      <c r="AN400" s="90"/>
      <c r="AO400" s="90"/>
      <c r="AP400" s="90"/>
      <c r="AQ400" s="90"/>
      <c r="AR400" s="90"/>
      <c r="AS400" s="90"/>
      <c r="AT400" s="90"/>
      <c r="AU400" s="90"/>
      <c r="AV400" s="90"/>
      <c r="AW400" s="90"/>
      <c r="AX400" s="90"/>
      <c r="AY400" s="90"/>
      <c r="AZ400" s="90"/>
      <c r="BA400" s="90"/>
      <c r="BB400" s="90"/>
      <c r="BC400" s="90"/>
      <c r="BD400" s="90"/>
      <c r="BE400" s="90"/>
      <c r="BF400" s="90"/>
      <c r="BG400" s="90"/>
      <c r="BH400" s="90"/>
      <c r="BI400" s="90"/>
      <c r="BJ400" s="90"/>
      <c r="BK400" s="90"/>
      <c r="BL400" s="90"/>
    </row>
    <row r="401" ht="14.25" customHeight="1">
      <c r="A401" s="90"/>
      <c r="B401" s="90"/>
      <c r="C401" s="440" t="str">
        <f t="shared" si="5"/>
        <v/>
      </c>
      <c r="D401" s="90"/>
      <c r="E401" s="158" t="str">
        <f t="array" ref="E401">IF($A401="","",(SUMIFS(Extrato!$C:$C,Extrato!$A:$A,"&lt;="&amp;XLOOKUP(E$278,dds!$F$1:$Q$1,dds!$R$4:$AC$4),Extrato!$B:$B,'Cadastro e Histórico'!$A401)-SUMIFS(Extrato!$H:$H,Extrato!$F:$F,"&lt;="&amp;XLOOKUP(E$278,dds!$F$1:$Q$1,dds!$R$4:$AC$4),Extrato!$G:$G,'Cadastro e Histórico'!$A401))*E179)</f>
        <v/>
      </c>
      <c r="F401" s="158" t="str">
        <f t="array" ref="F401">IF($A401="","",(SUMIFS(Extrato!$C:$C,Extrato!$A:$A,"&lt;="&amp;XLOOKUP(F$278,dds!$F$1:$Q$1,dds!$R$4:$AC$4),Extrato!$B:$B,'Cadastro e Histórico'!$A401)-SUMIFS(Extrato!$H:$H,Extrato!$F:$F,"&lt;="&amp;XLOOKUP(F$278,dds!$F$1:$Q$1,dds!$R$4:$AC$4),Extrato!$G:$G,'Cadastro e Histórico'!$A401))*F179)</f>
        <v/>
      </c>
      <c r="G401" s="158" t="str">
        <f t="array" ref="G401">IF($A401="","",(SUMIFS(Extrato!$C:$C,Extrato!$A:$A,"&lt;="&amp;XLOOKUP(G$278,dds!$F$1:$Q$1,dds!$R$4:$AC$4),Extrato!$B:$B,'Cadastro e Histórico'!$A401)-SUMIFS(Extrato!$H:$H,Extrato!$F:$F,"&lt;="&amp;XLOOKUP(G$278,dds!$F$1:$Q$1,dds!$R$4:$AC$4),Extrato!$G:$G,'Cadastro e Histórico'!$A401))*G179)</f>
        <v/>
      </c>
      <c r="H401" s="158" t="str">
        <f t="array" ref="H401">IF($A401="","",(SUMIFS(Extrato!$C:$C,Extrato!$A:$A,"&lt;="&amp;XLOOKUP(H$278,dds!$F$1:$Q$1,dds!$R$4:$AC$4),Extrato!$B:$B,'Cadastro e Histórico'!$A401)-SUMIFS(Extrato!$H:$H,Extrato!$F:$F,"&lt;="&amp;XLOOKUP(H$278,dds!$F$1:$Q$1,dds!$R$4:$AC$4),Extrato!$G:$G,'Cadastro e Histórico'!$A401))*H179)</f>
        <v/>
      </c>
      <c r="I401" s="158" t="str">
        <f t="array" ref="I401">IF($A401="","",(SUMIFS(Extrato!$C:$C,Extrato!$A:$A,"&lt;="&amp;XLOOKUP(I$278,dds!$F$1:$Q$1,dds!$R$4:$AC$4),Extrato!$B:$B,'Cadastro e Histórico'!$A401)-SUMIFS(Extrato!$H:$H,Extrato!$F:$F,"&lt;="&amp;XLOOKUP(I$278,dds!$F$1:$Q$1,dds!$R$4:$AC$4),Extrato!$G:$G,'Cadastro e Histórico'!$A401))*I179)</f>
        <v/>
      </c>
      <c r="J401" s="158" t="str">
        <f t="array" ref="J401">IF($A401="","",(SUMIFS(Extrato!$C:$C,Extrato!$A:$A,"&lt;="&amp;XLOOKUP(J$278,dds!$F$1:$Q$1,dds!$R$4:$AC$4),Extrato!$B:$B,'Cadastro e Histórico'!$A401)-SUMIFS(Extrato!$H:$H,Extrato!$F:$F,"&lt;="&amp;XLOOKUP(J$278,dds!$F$1:$Q$1,dds!$R$4:$AC$4),Extrato!$G:$G,'Cadastro e Histórico'!$A401))*J179)</f>
        <v/>
      </c>
      <c r="K401" s="158" t="str">
        <f t="array" ref="K401">IF($A401="","",(SUMIFS(Extrato!$C:$C,Extrato!$A:$A,"&lt;="&amp;XLOOKUP(K$278,dds!$F$1:$Q$1,dds!$R$4:$AC$4),Extrato!$B:$B,'Cadastro e Histórico'!$A401)-SUMIFS(Extrato!$H:$H,Extrato!$F:$F,"&lt;="&amp;XLOOKUP(K$278,dds!$F$1:$Q$1,dds!$R$4:$AC$4),Extrato!$G:$G,'Cadastro e Histórico'!$A401))*K179)</f>
        <v/>
      </c>
      <c r="L401" s="158" t="str">
        <f t="array" ref="L401">IF($A401="","",(SUMIFS(Extrato!$C:$C,Extrato!$A:$A,"&lt;="&amp;XLOOKUP(L$278,dds!$F$1:$Q$1,dds!$R$4:$AC$4),Extrato!$B:$B,'Cadastro e Histórico'!$A401)-SUMIFS(Extrato!$H:$H,Extrato!$F:$F,"&lt;="&amp;XLOOKUP(L$278,dds!$F$1:$Q$1,dds!$R$4:$AC$4),Extrato!$G:$G,'Cadastro e Histórico'!$A401))*L179)</f>
        <v/>
      </c>
      <c r="M401" s="158" t="str">
        <f t="array" ref="M401">IF($A401="","",(SUMIFS(Extrato!$C:$C,Extrato!$A:$A,"&lt;="&amp;XLOOKUP(M$278,dds!$F$1:$Q$1,dds!$R$4:$AC$4),Extrato!$B:$B,'Cadastro e Histórico'!$A401)-SUMIFS(Extrato!$H:$H,Extrato!$F:$F,"&lt;="&amp;XLOOKUP(M$278,dds!$F$1:$Q$1,dds!$R$4:$AC$4),Extrato!$G:$G,'Cadastro e Histórico'!$A401))*M179)</f>
        <v/>
      </c>
      <c r="N401" s="158" t="str">
        <f t="array" ref="N401">IF($A401="","",(SUMIFS(Extrato!$C:$C,Extrato!$A:$A,"&lt;="&amp;XLOOKUP(N$278,dds!$F$1:$Q$1,dds!$R$4:$AC$4),Extrato!$B:$B,'Cadastro e Histórico'!$A401)-SUMIFS(Extrato!$H:$H,Extrato!$F:$F,"&lt;="&amp;XLOOKUP(N$278,dds!$F$1:$Q$1,dds!$R$4:$AC$4),Extrato!$G:$G,'Cadastro e Histórico'!$A401))*N179)</f>
        <v/>
      </c>
      <c r="O401" s="158" t="str">
        <f t="array" ref="O401">IF($A401="","",(SUMIFS(Extrato!$C:$C,Extrato!$A:$A,"&lt;="&amp;XLOOKUP(O$278,dds!$F$1:$Q$1,dds!$R$4:$AC$4),Extrato!$B:$B,'Cadastro e Histórico'!$A401)-SUMIFS(Extrato!$H:$H,Extrato!$F:$F,"&lt;="&amp;XLOOKUP(O$278,dds!$F$1:$Q$1,dds!$R$4:$AC$4),Extrato!$G:$G,'Cadastro e Histórico'!$A401))*O179)</f>
        <v/>
      </c>
      <c r="P401" s="158" t="str">
        <f>IF($A401="","",(SUMIFS(Extrato!$C:$C,Extrato!$B:$B,'Cadastro e Histórico'!$A401)-SUMIFS(Extrato!$H:$H,Extrato!$G:$G,'Cadastro e Histórico'!$A401))*P179)</f>
        <v/>
      </c>
      <c r="Q401" s="90"/>
      <c r="R401" s="90"/>
      <c r="S401" s="90"/>
      <c r="T401" s="90"/>
      <c r="U401" s="90"/>
      <c r="V401" s="90"/>
      <c r="W401" s="90"/>
      <c r="X401" s="90"/>
      <c r="Y401" s="90"/>
      <c r="Z401" s="90"/>
      <c r="AA401" s="90"/>
      <c r="AB401" s="90"/>
      <c r="AC401" s="90"/>
      <c r="AD401" s="90"/>
      <c r="AE401" s="90"/>
      <c r="AF401" s="90"/>
      <c r="AG401" s="90"/>
      <c r="AH401" s="90"/>
      <c r="AI401" s="90"/>
      <c r="AJ401" s="90"/>
      <c r="AK401" s="90"/>
      <c r="AL401" s="90"/>
      <c r="AM401" s="90"/>
      <c r="AN401" s="90"/>
      <c r="AO401" s="90"/>
      <c r="AP401" s="90"/>
      <c r="AQ401" s="90"/>
      <c r="AR401" s="90"/>
      <c r="AS401" s="90"/>
      <c r="AT401" s="90"/>
      <c r="AU401" s="90"/>
      <c r="AV401" s="90"/>
      <c r="AW401" s="90"/>
      <c r="AX401" s="90"/>
      <c r="AY401" s="90"/>
      <c r="AZ401" s="90"/>
      <c r="BA401" s="90"/>
      <c r="BB401" s="90"/>
      <c r="BC401" s="90"/>
      <c r="BD401" s="90"/>
      <c r="BE401" s="90"/>
      <c r="BF401" s="90"/>
      <c r="BG401" s="90"/>
      <c r="BH401" s="90"/>
      <c r="BI401" s="90"/>
      <c r="BJ401" s="90"/>
      <c r="BK401" s="90"/>
      <c r="BL401" s="90"/>
    </row>
    <row r="402" ht="14.25" customHeight="1">
      <c r="A402" s="90"/>
      <c r="B402" s="90"/>
      <c r="C402" s="440" t="str">
        <f t="shared" si="5"/>
        <v/>
      </c>
      <c r="D402" s="90"/>
      <c r="E402" s="158" t="str">
        <f t="array" ref="E402">IF($A402="","",(SUMIFS(Extrato!$C:$C,Extrato!$A:$A,"&lt;="&amp;XLOOKUP(E$278,dds!$F$1:$Q$1,dds!$R$4:$AC$4),Extrato!$B:$B,'Cadastro e Histórico'!$A402)-SUMIFS(Extrato!$H:$H,Extrato!$F:$F,"&lt;="&amp;XLOOKUP(E$278,dds!$F$1:$Q$1,dds!$R$4:$AC$4),Extrato!$G:$G,'Cadastro e Histórico'!$A402))*E180)</f>
        <v/>
      </c>
      <c r="F402" s="158" t="str">
        <f t="array" ref="F402">IF($A402="","",(SUMIFS(Extrato!$C:$C,Extrato!$A:$A,"&lt;="&amp;XLOOKUP(F$278,dds!$F$1:$Q$1,dds!$R$4:$AC$4),Extrato!$B:$B,'Cadastro e Histórico'!$A402)-SUMIFS(Extrato!$H:$H,Extrato!$F:$F,"&lt;="&amp;XLOOKUP(F$278,dds!$F$1:$Q$1,dds!$R$4:$AC$4),Extrato!$G:$G,'Cadastro e Histórico'!$A402))*F180)</f>
        <v/>
      </c>
      <c r="G402" s="158" t="str">
        <f t="array" ref="G402">IF($A402="","",(SUMIFS(Extrato!$C:$C,Extrato!$A:$A,"&lt;="&amp;XLOOKUP(G$278,dds!$F$1:$Q$1,dds!$R$4:$AC$4),Extrato!$B:$B,'Cadastro e Histórico'!$A402)-SUMIFS(Extrato!$H:$H,Extrato!$F:$F,"&lt;="&amp;XLOOKUP(G$278,dds!$F$1:$Q$1,dds!$R$4:$AC$4),Extrato!$G:$G,'Cadastro e Histórico'!$A402))*G180)</f>
        <v/>
      </c>
      <c r="H402" s="158" t="str">
        <f t="array" ref="H402">IF($A402="","",(SUMIFS(Extrato!$C:$C,Extrato!$A:$A,"&lt;="&amp;XLOOKUP(H$278,dds!$F$1:$Q$1,dds!$R$4:$AC$4),Extrato!$B:$B,'Cadastro e Histórico'!$A402)-SUMIFS(Extrato!$H:$H,Extrato!$F:$F,"&lt;="&amp;XLOOKUP(H$278,dds!$F$1:$Q$1,dds!$R$4:$AC$4),Extrato!$G:$G,'Cadastro e Histórico'!$A402))*H180)</f>
        <v/>
      </c>
      <c r="I402" s="158" t="str">
        <f t="array" ref="I402">IF($A402="","",(SUMIFS(Extrato!$C:$C,Extrato!$A:$A,"&lt;="&amp;XLOOKUP(I$278,dds!$F$1:$Q$1,dds!$R$4:$AC$4),Extrato!$B:$B,'Cadastro e Histórico'!$A402)-SUMIFS(Extrato!$H:$H,Extrato!$F:$F,"&lt;="&amp;XLOOKUP(I$278,dds!$F$1:$Q$1,dds!$R$4:$AC$4),Extrato!$G:$G,'Cadastro e Histórico'!$A402))*I180)</f>
        <v/>
      </c>
      <c r="J402" s="158" t="str">
        <f t="array" ref="J402">IF($A402="","",(SUMIFS(Extrato!$C:$C,Extrato!$A:$A,"&lt;="&amp;XLOOKUP(J$278,dds!$F$1:$Q$1,dds!$R$4:$AC$4),Extrato!$B:$B,'Cadastro e Histórico'!$A402)-SUMIFS(Extrato!$H:$H,Extrato!$F:$F,"&lt;="&amp;XLOOKUP(J$278,dds!$F$1:$Q$1,dds!$R$4:$AC$4),Extrato!$G:$G,'Cadastro e Histórico'!$A402))*J180)</f>
        <v/>
      </c>
      <c r="K402" s="158" t="str">
        <f t="array" ref="K402">IF($A402="","",(SUMIFS(Extrato!$C:$C,Extrato!$A:$A,"&lt;="&amp;XLOOKUP(K$278,dds!$F$1:$Q$1,dds!$R$4:$AC$4),Extrato!$B:$B,'Cadastro e Histórico'!$A402)-SUMIFS(Extrato!$H:$H,Extrato!$F:$F,"&lt;="&amp;XLOOKUP(K$278,dds!$F$1:$Q$1,dds!$R$4:$AC$4),Extrato!$G:$G,'Cadastro e Histórico'!$A402))*K180)</f>
        <v/>
      </c>
      <c r="L402" s="158" t="str">
        <f t="array" ref="L402">IF($A402="","",(SUMIFS(Extrato!$C:$C,Extrato!$A:$A,"&lt;="&amp;XLOOKUP(L$278,dds!$F$1:$Q$1,dds!$R$4:$AC$4),Extrato!$B:$B,'Cadastro e Histórico'!$A402)-SUMIFS(Extrato!$H:$H,Extrato!$F:$F,"&lt;="&amp;XLOOKUP(L$278,dds!$F$1:$Q$1,dds!$R$4:$AC$4),Extrato!$G:$G,'Cadastro e Histórico'!$A402))*L180)</f>
        <v/>
      </c>
      <c r="M402" s="158" t="str">
        <f t="array" ref="M402">IF($A402="","",(SUMIFS(Extrato!$C:$C,Extrato!$A:$A,"&lt;="&amp;XLOOKUP(M$278,dds!$F$1:$Q$1,dds!$R$4:$AC$4),Extrato!$B:$B,'Cadastro e Histórico'!$A402)-SUMIFS(Extrato!$H:$H,Extrato!$F:$F,"&lt;="&amp;XLOOKUP(M$278,dds!$F$1:$Q$1,dds!$R$4:$AC$4),Extrato!$G:$G,'Cadastro e Histórico'!$A402))*M180)</f>
        <v/>
      </c>
      <c r="N402" s="158" t="str">
        <f t="array" ref="N402">IF($A402="","",(SUMIFS(Extrato!$C:$C,Extrato!$A:$A,"&lt;="&amp;XLOOKUP(N$278,dds!$F$1:$Q$1,dds!$R$4:$AC$4),Extrato!$B:$B,'Cadastro e Histórico'!$A402)-SUMIFS(Extrato!$H:$H,Extrato!$F:$F,"&lt;="&amp;XLOOKUP(N$278,dds!$F$1:$Q$1,dds!$R$4:$AC$4),Extrato!$G:$G,'Cadastro e Histórico'!$A402))*N180)</f>
        <v/>
      </c>
      <c r="O402" s="158" t="str">
        <f t="array" ref="O402">IF($A402="","",(SUMIFS(Extrato!$C:$C,Extrato!$A:$A,"&lt;="&amp;XLOOKUP(O$278,dds!$F$1:$Q$1,dds!$R$4:$AC$4),Extrato!$B:$B,'Cadastro e Histórico'!$A402)-SUMIFS(Extrato!$H:$H,Extrato!$F:$F,"&lt;="&amp;XLOOKUP(O$278,dds!$F$1:$Q$1,dds!$R$4:$AC$4),Extrato!$G:$G,'Cadastro e Histórico'!$A402))*O180)</f>
        <v/>
      </c>
      <c r="P402" s="158" t="str">
        <f>IF($A402="","",(SUMIFS(Extrato!$C:$C,Extrato!$B:$B,'Cadastro e Histórico'!$A402)-SUMIFS(Extrato!$H:$H,Extrato!$G:$G,'Cadastro e Histórico'!$A402))*P180)</f>
        <v/>
      </c>
      <c r="Q402" s="90"/>
      <c r="R402" s="90"/>
      <c r="S402" s="90"/>
      <c r="T402" s="90"/>
      <c r="U402" s="90"/>
      <c r="V402" s="90"/>
      <c r="W402" s="90"/>
      <c r="X402" s="90"/>
      <c r="Y402" s="90"/>
      <c r="Z402" s="90"/>
      <c r="AA402" s="90"/>
      <c r="AB402" s="90"/>
      <c r="AC402" s="90"/>
      <c r="AD402" s="90"/>
      <c r="AE402" s="90"/>
      <c r="AF402" s="90"/>
      <c r="AG402" s="90"/>
      <c r="AH402" s="90"/>
      <c r="AI402" s="90"/>
      <c r="AJ402" s="90"/>
      <c r="AK402" s="90"/>
      <c r="AL402" s="90"/>
      <c r="AM402" s="90"/>
      <c r="AN402" s="90"/>
      <c r="AO402" s="90"/>
      <c r="AP402" s="90"/>
      <c r="AQ402" s="90"/>
      <c r="AR402" s="90"/>
      <c r="AS402" s="90"/>
      <c r="AT402" s="90"/>
      <c r="AU402" s="90"/>
      <c r="AV402" s="90"/>
      <c r="AW402" s="90"/>
      <c r="AX402" s="90"/>
      <c r="AY402" s="90"/>
      <c r="AZ402" s="90"/>
      <c r="BA402" s="90"/>
      <c r="BB402" s="90"/>
      <c r="BC402" s="90"/>
      <c r="BD402" s="90"/>
      <c r="BE402" s="90"/>
      <c r="BF402" s="90"/>
      <c r="BG402" s="90"/>
      <c r="BH402" s="90"/>
      <c r="BI402" s="90"/>
      <c r="BJ402" s="90"/>
      <c r="BK402" s="90"/>
      <c r="BL402" s="90"/>
    </row>
    <row r="403" ht="14.25" customHeight="1">
      <c r="A403" s="90"/>
      <c r="B403" s="90"/>
      <c r="C403" s="440" t="str">
        <f t="shared" si="5"/>
        <v/>
      </c>
      <c r="D403" s="90"/>
      <c r="E403" s="158" t="str">
        <f t="array" ref="E403">IF($A403="","",(SUMIFS(Extrato!$C:$C,Extrato!$A:$A,"&lt;="&amp;XLOOKUP(E$278,dds!$F$1:$Q$1,dds!$R$4:$AC$4),Extrato!$B:$B,'Cadastro e Histórico'!$A403)-SUMIFS(Extrato!$H:$H,Extrato!$F:$F,"&lt;="&amp;XLOOKUP(E$278,dds!$F$1:$Q$1,dds!$R$4:$AC$4),Extrato!$G:$G,'Cadastro e Histórico'!$A403))*E181)</f>
        <v/>
      </c>
      <c r="F403" s="158" t="str">
        <f t="array" ref="F403">IF($A403="","",(SUMIFS(Extrato!$C:$C,Extrato!$A:$A,"&lt;="&amp;XLOOKUP(F$278,dds!$F$1:$Q$1,dds!$R$4:$AC$4),Extrato!$B:$B,'Cadastro e Histórico'!$A403)-SUMIFS(Extrato!$H:$H,Extrato!$F:$F,"&lt;="&amp;XLOOKUP(F$278,dds!$F$1:$Q$1,dds!$R$4:$AC$4),Extrato!$G:$G,'Cadastro e Histórico'!$A403))*F181)</f>
        <v/>
      </c>
      <c r="G403" s="158" t="str">
        <f t="array" ref="G403">IF($A403="","",(SUMIFS(Extrato!$C:$C,Extrato!$A:$A,"&lt;="&amp;XLOOKUP(G$278,dds!$F$1:$Q$1,dds!$R$4:$AC$4),Extrato!$B:$B,'Cadastro e Histórico'!$A403)-SUMIFS(Extrato!$H:$H,Extrato!$F:$F,"&lt;="&amp;XLOOKUP(G$278,dds!$F$1:$Q$1,dds!$R$4:$AC$4),Extrato!$G:$G,'Cadastro e Histórico'!$A403))*G181)</f>
        <v/>
      </c>
      <c r="H403" s="158" t="str">
        <f t="array" ref="H403">IF($A403="","",(SUMIFS(Extrato!$C:$C,Extrato!$A:$A,"&lt;="&amp;XLOOKUP(H$278,dds!$F$1:$Q$1,dds!$R$4:$AC$4),Extrato!$B:$B,'Cadastro e Histórico'!$A403)-SUMIFS(Extrato!$H:$H,Extrato!$F:$F,"&lt;="&amp;XLOOKUP(H$278,dds!$F$1:$Q$1,dds!$R$4:$AC$4),Extrato!$G:$G,'Cadastro e Histórico'!$A403))*H181)</f>
        <v/>
      </c>
      <c r="I403" s="158" t="str">
        <f t="array" ref="I403">IF($A403="","",(SUMIFS(Extrato!$C:$C,Extrato!$A:$A,"&lt;="&amp;XLOOKUP(I$278,dds!$F$1:$Q$1,dds!$R$4:$AC$4),Extrato!$B:$B,'Cadastro e Histórico'!$A403)-SUMIFS(Extrato!$H:$H,Extrato!$F:$F,"&lt;="&amp;XLOOKUP(I$278,dds!$F$1:$Q$1,dds!$R$4:$AC$4),Extrato!$G:$G,'Cadastro e Histórico'!$A403))*I181)</f>
        <v/>
      </c>
      <c r="J403" s="158" t="str">
        <f t="array" ref="J403">IF($A403="","",(SUMIFS(Extrato!$C:$C,Extrato!$A:$A,"&lt;="&amp;XLOOKUP(J$278,dds!$F$1:$Q$1,dds!$R$4:$AC$4),Extrato!$B:$B,'Cadastro e Histórico'!$A403)-SUMIFS(Extrato!$H:$H,Extrato!$F:$F,"&lt;="&amp;XLOOKUP(J$278,dds!$F$1:$Q$1,dds!$R$4:$AC$4),Extrato!$G:$G,'Cadastro e Histórico'!$A403))*J181)</f>
        <v/>
      </c>
      <c r="K403" s="158" t="str">
        <f t="array" ref="K403">IF($A403="","",(SUMIFS(Extrato!$C:$C,Extrato!$A:$A,"&lt;="&amp;XLOOKUP(K$278,dds!$F$1:$Q$1,dds!$R$4:$AC$4),Extrato!$B:$B,'Cadastro e Histórico'!$A403)-SUMIFS(Extrato!$H:$H,Extrato!$F:$F,"&lt;="&amp;XLOOKUP(K$278,dds!$F$1:$Q$1,dds!$R$4:$AC$4),Extrato!$G:$G,'Cadastro e Histórico'!$A403))*K181)</f>
        <v/>
      </c>
      <c r="L403" s="158" t="str">
        <f t="array" ref="L403">IF($A403="","",(SUMIFS(Extrato!$C:$C,Extrato!$A:$A,"&lt;="&amp;XLOOKUP(L$278,dds!$F$1:$Q$1,dds!$R$4:$AC$4),Extrato!$B:$B,'Cadastro e Histórico'!$A403)-SUMIFS(Extrato!$H:$H,Extrato!$F:$F,"&lt;="&amp;XLOOKUP(L$278,dds!$F$1:$Q$1,dds!$R$4:$AC$4),Extrato!$G:$G,'Cadastro e Histórico'!$A403))*L181)</f>
        <v/>
      </c>
      <c r="M403" s="158" t="str">
        <f t="array" ref="M403">IF($A403="","",(SUMIFS(Extrato!$C:$C,Extrato!$A:$A,"&lt;="&amp;XLOOKUP(M$278,dds!$F$1:$Q$1,dds!$R$4:$AC$4),Extrato!$B:$B,'Cadastro e Histórico'!$A403)-SUMIFS(Extrato!$H:$H,Extrato!$F:$F,"&lt;="&amp;XLOOKUP(M$278,dds!$F$1:$Q$1,dds!$R$4:$AC$4),Extrato!$G:$G,'Cadastro e Histórico'!$A403))*M181)</f>
        <v/>
      </c>
      <c r="N403" s="158" t="str">
        <f t="array" ref="N403">IF($A403="","",(SUMIFS(Extrato!$C:$C,Extrato!$A:$A,"&lt;="&amp;XLOOKUP(N$278,dds!$F$1:$Q$1,dds!$R$4:$AC$4),Extrato!$B:$B,'Cadastro e Histórico'!$A403)-SUMIFS(Extrato!$H:$H,Extrato!$F:$F,"&lt;="&amp;XLOOKUP(N$278,dds!$F$1:$Q$1,dds!$R$4:$AC$4),Extrato!$G:$G,'Cadastro e Histórico'!$A403))*N181)</f>
        <v/>
      </c>
      <c r="O403" s="158" t="str">
        <f t="array" ref="O403">IF($A403="","",(SUMIFS(Extrato!$C:$C,Extrato!$A:$A,"&lt;="&amp;XLOOKUP(O$278,dds!$F$1:$Q$1,dds!$R$4:$AC$4),Extrato!$B:$B,'Cadastro e Histórico'!$A403)-SUMIFS(Extrato!$H:$H,Extrato!$F:$F,"&lt;="&amp;XLOOKUP(O$278,dds!$F$1:$Q$1,dds!$R$4:$AC$4),Extrato!$G:$G,'Cadastro e Histórico'!$A403))*O181)</f>
        <v/>
      </c>
      <c r="P403" s="158" t="str">
        <f>IF($A403="","",(SUMIFS(Extrato!$C:$C,Extrato!$B:$B,'Cadastro e Histórico'!$A403)-SUMIFS(Extrato!$H:$H,Extrato!$G:$G,'Cadastro e Histórico'!$A403))*P181)</f>
        <v/>
      </c>
      <c r="Q403" s="90"/>
      <c r="R403" s="90"/>
      <c r="S403" s="90"/>
      <c r="T403" s="90"/>
      <c r="U403" s="90"/>
      <c r="V403" s="90"/>
      <c r="W403" s="90"/>
      <c r="X403" s="90"/>
      <c r="Y403" s="90"/>
      <c r="Z403" s="90"/>
      <c r="AA403" s="90"/>
      <c r="AB403" s="90"/>
      <c r="AC403" s="90"/>
      <c r="AD403" s="90"/>
      <c r="AE403" s="90"/>
      <c r="AF403" s="90"/>
      <c r="AG403" s="90"/>
      <c r="AH403" s="90"/>
      <c r="AI403" s="90"/>
      <c r="AJ403" s="90"/>
      <c r="AK403" s="90"/>
      <c r="AL403" s="90"/>
      <c r="AM403" s="90"/>
      <c r="AN403" s="90"/>
      <c r="AO403" s="90"/>
      <c r="AP403" s="90"/>
      <c r="AQ403" s="90"/>
      <c r="AR403" s="90"/>
      <c r="AS403" s="90"/>
      <c r="AT403" s="90"/>
      <c r="AU403" s="90"/>
      <c r="AV403" s="90"/>
      <c r="AW403" s="90"/>
      <c r="AX403" s="90"/>
      <c r="AY403" s="90"/>
      <c r="AZ403" s="90"/>
      <c r="BA403" s="90"/>
      <c r="BB403" s="90"/>
      <c r="BC403" s="90"/>
      <c r="BD403" s="90"/>
      <c r="BE403" s="90"/>
      <c r="BF403" s="90"/>
      <c r="BG403" s="90"/>
      <c r="BH403" s="90"/>
      <c r="BI403" s="90"/>
      <c r="BJ403" s="90"/>
      <c r="BK403" s="90"/>
      <c r="BL403" s="90"/>
    </row>
    <row r="404" ht="14.25" customHeight="1">
      <c r="A404" s="90"/>
      <c r="B404" s="90"/>
      <c r="C404" s="440" t="str">
        <f t="shared" si="5"/>
        <v/>
      </c>
      <c r="D404" s="90"/>
      <c r="E404" s="158" t="str">
        <f t="array" ref="E404">IF($A404="","",(SUMIFS(Extrato!$C:$C,Extrato!$A:$A,"&lt;="&amp;XLOOKUP(E$278,dds!$F$1:$Q$1,dds!$R$4:$AC$4),Extrato!$B:$B,'Cadastro e Histórico'!$A404)-SUMIFS(Extrato!$H:$H,Extrato!$F:$F,"&lt;="&amp;XLOOKUP(E$278,dds!$F$1:$Q$1,dds!$R$4:$AC$4),Extrato!$G:$G,'Cadastro e Histórico'!$A404))*E182)</f>
        <v/>
      </c>
      <c r="F404" s="158" t="str">
        <f t="array" ref="F404">IF($A404="","",(SUMIFS(Extrato!$C:$C,Extrato!$A:$A,"&lt;="&amp;XLOOKUP(F$278,dds!$F$1:$Q$1,dds!$R$4:$AC$4),Extrato!$B:$B,'Cadastro e Histórico'!$A404)-SUMIFS(Extrato!$H:$H,Extrato!$F:$F,"&lt;="&amp;XLOOKUP(F$278,dds!$F$1:$Q$1,dds!$R$4:$AC$4),Extrato!$G:$G,'Cadastro e Histórico'!$A404))*F182)</f>
        <v/>
      </c>
      <c r="G404" s="158" t="str">
        <f t="array" ref="G404">IF($A404="","",(SUMIFS(Extrato!$C:$C,Extrato!$A:$A,"&lt;="&amp;XLOOKUP(G$278,dds!$F$1:$Q$1,dds!$R$4:$AC$4),Extrato!$B:$B,'Cadastro e Histórico'!$A404)-SUMIFS(Extrato!$H:$H,Extrato!$F:$F,"&lt;="&amp;XLOOKUP(G$278,dds!$F$1:$Q$1,dds!$R$4:$AC$4),Extrato!$G:$G,'Cadastro e Histórico'!$A404))*G182)</f>
        <v/>
      </c>
      <c r="H404" s="158" t="str">
        <f t="array" ref="H404">IF($A404="","",(SUMIFS(Extrato!$C:$C,Extrato!$A:$A,"&lt;="&amp;XLOOKUP(H$278,dds!$F$1:$Q$1,dds!$R$4:$AC$4),Extrato!$B:$B,'Cadastro e Histórico'!$A404)-SUMIFS(Extrato!$H:$H,Extrato!$F:$F,"&lt;="&amp;XLOOKUP(H$278,dds!$F$1:$Q$1,dds!$R$4:$AC$4),Extrato!$G:$G,'Cadastro e Histórico'!$A404))*H182)</f>
        <v/>
      </c>
      <c r="I404" s="158" t="str">
        <f t="array" ref="I404">IF($A404="","",(SUMIFS(Extrato!$C:$C,Extrato!$A:$A,"&lt;="&amp;XLOOKUP(I$278,dds!$F$1:$Q$1,dds!$R$4:$AC$4),Extrato!$B:$B,'Cadastro e Histórico'!$A404)-SUMIFS(Extrato!$H:$H,Extrato!$F:$F,"&lt;="&amp;XLOOKUP(I$278,dds!$F$1:$Q$1,dds!$R$4:$AC$4),Extrato!$G:$G,'Cadastro e Histórico'!$A404))*I182)</f>
        <v/>
      </c>
      <c r="J404" s="158" t="str">
        <f t="array" ref="J404">IF($A404="","",(SUMIFS(Extrato!$C:$C,Extrato!$A:$A,"&lt;="&amp;XLOOKUP(J$278,dds!$F$1:$Q$1,dds!$R$4:$AC$4),Extrato!$B:$B,'Cadastro e Histórico'!$A404)-SUMIFS(Extrato!$H:$H,Extrato!$F:$F,"&lt;="&amp;XLOOKUP(J$278,dds!$F$1:$Q$1,dds!$R$4:$AC$4),Extrato!$G:$G,'Cadastro e Histórico'!$A404))*J182)</f>
        <v/>
      </c>
      <c r="K404" s="158" t="str">
        <f t="array" ref="K404">IF($A404="","",(SUMIFS(Extrato!$C:$C,Extrato!$A:$A,"&lt;="&amp;XLOOKUP(K$278,dds!$F$1:$Q$1,dds!$R$4:$AC$4),Extrato!$B:$B,'Cadastro e Histórico'!$A404)-SUMIFS(Extrato!$H:$H,Extrato!$F:$F,"&lt;="&amp;XLOOKUP(K$278,dds!$F$1:$Q$1,dds!$R$4:$AC$4),Extrato!$G:$G,'Cadastro e Histórico'!$A404))*K182)</f>
        <v/>
      </c>
      <c r="L404" s="158" t="str">
        <f t="array" ref="L404">IF($A404="","",(SUMIFS(Extrato!$C:$C,Extrato!$A:$A,"&lt;="&amp;XLOOKUP(L$278,dds!$F$1:$Q$1,dds!$R$4:$AC$4),Extrato!$B:$B,'Cadastro e Histórico'!$A404)-SUMIFS(Extrato!$H:$H,Extrato!$F:$F,"&lt;="&amp;XLOOKUP(L$278,dds!$F$1:$Q$1,dds!$R$4:$AC$4),Extrato!$G:$G,'Cadastro e Histórico'!$A404))*L182)</f>
        <v/>
      </c>
      <c r="M404" s="158" t="str">
        <f t="array" ref="M404">IF($A404="","",(SUMIFS(Extrato!$C:$C,Extrato!$A:$A,"&lt;="&amp;XLOOKUP(M$278,dds!$F$1:$Q$1,dds!$R$4:$AC$4),Extrato!$B:$B,'Cadastro e Histórico'!$A404)-SUMIFS(Extrato!$H:$H,Extrato!$F:$F,"&lt;="&amp;XLOOKUP(M$278,dds!$F$1:$Q$1,dds!$R$4:$AC$4),Extrato!$G:$G,'Cadastro e Histórico'!$A404))*M182)</f>
        <v/>
      </c>
      <c r="N404" s="158" t="str">
        <f t="array" ref="N404">IF($A404="","",(SUMIFS(Extrato!$C:$C,Extrato!$A:$A,"&lt;="&amp;XLOOKUP(N$278,dds!$F$1:$Q$1,dds!$R$4:$AC$4),Extrato!$B:$B,'Cadastro e Histórico'!$A404)-SUMIFS(Extrato!$H:$H,Extrato!$F:$F,"&lt;="&amp;XLOOKUP(N$278,dds!$F$1:$Q$1,dds!$R$4:$AC$4),Extrato!$G:$G,'Cadastro e Histórico'!$A404))*N182)</f>
        <v/>
      </c>
      <c r="O404" s="158" t="str">
        <f t="array" ref="O404">IF($A404="","",(SUMIFS(Extrato!$C:$C,Extrato!$A:$A,"&lt;="&amp;XLOOKUP(O$278,dds!$F$1:$Q$1,dds!$R$4:$AC$4),Extrato!$B:$B,'Cadastro e Histórico'!$A404)-SUMIFS(Extrato!$H:$H,Extrato!$F:$F,"&lt;="&amp;XLOOKUP(O$278,dds!$F$1:$Q$1,dds!$R$4:$AC$4),Extrato!$G:$G,'Cadastro e Histórico'!$A404))*O182)</f>
        <v/>
      </c>
      <c r="P404" s="158" t="str">
        <f>IF($A404="","",(SUMIFS(Extrato!$C:$C,Extrato!$B:$B,'Cadastro e Histórico'!$A404)-SUMIFS(Extrato!$H:$H,Extrato!$G:$G,'Cadastro e Histórico'!$A404))*P182)</f>
        <v/>
      </c>
      <c r="Q404" s="90"/>
      <c r="R404" s="90"/>
      <c r="S404" s="90"/>
      <c r="T404" s="90"/>
      <c r="U404" s="90"/>
      <c r="V404" s="90"/>
      <c r="W404" s="90"/>
      <c r="X404" s="90"/>
      <c r="Y404" s="90"/>
      <c r="Z404" s="90"/>
      <c r="AA404" s="90"/>
      <c r="AB404" s="90"/>
      <c r="AC404" s="90"/>
      <c r="AD404" s="90"/>
      <c r="AE404" s="90"/>
      <c r="AF404" s="90"/>
      <c r="AG404" s="90"/>
      <c r="AH404" s="90"/>
      <c r="AI404" s="90"/>
      <c r="AJ404" s="90"/>
      <c r="AK404" s="90"/>
      <c r="AL404" s="90"/>
      <c r="AM404" s="90"/>
      <c r="AN404" s="90"/>
      <c r="AO404" s="90"/>
      <c r="AP404" s="90"/>
      <c r="AQ404" s="90"/>
      <c r="AR404" s="90"/>
      <c r="AS404" s="90"/>
      <c r="AT404" s="90"/>
      <c r="AU404" s="90"/>
      <c r="AV404" s="90"/>
      <c r="AW404" s="90"/>
      <c r="AX404" s="90"/>
      <c r="AY404" s="90"/>
      <c r="AZ404" s="90"/>
      <c r="BA404" s="90"/>
      <c r="BB404" s="90"/>
      <c r="BC404" s="90"/>
      <c r="BD404" s="90"/>
      <c r="BE404" s="90"/>
      <c r="BF404" s="90"/>
      <c r="BG404" s="90"/>
      <c r="BH404" s="90"/>
      <c r="BI404" s="90"/>
      <c r="BJ404" s="90"/>
      <c r="BK404" s="90"/>
      <c r="BL404" s="90"/>
    </row>
    <row r="405" ht="14.25" customHeight="1">
      <c r="A405" s="90"/>
      <c r="B405" s="90"/>
      <c r="C405" s="440" t="str">
        <f t="shared" si="5"/>
        <v/>
      </c>
      <c r="D405" s="90"/>
      <c r="E405" s="158" t="str">
        <f t="array" ref="E405">IF($A405="","",(SUMIFS(Extrato!$C:$C,Extrato!$A:$A,"&lt;="&amp;XLOOKUP(E$278,dds!$F$1:$Q$1,dds!$R$4:$AC$4),Extrato!$B:$B,'Cadastro e Histórico'!$A405)-SUMIFS(Extrato!$H:$H,Extrato!$F:$F,"&lt;="&amp;XLOOKUP(E$278,dds!$F$1:$Q$1,dds!$R$4:$AC$4),Extrato!$G:$G,'Cadastro e Histórico'!$A405))*E183)</f>
        <v/>
      </c>
      <c r="F405" s="158" t="str">
        <f t="array" ref="F405">IF($A405="","",(SUMIFS(Extrato!$C:$C,Extrato!$A:$A,"&lt;="&amp;XLOOKUP(F$278,dds!$F$1:$Q$1,dds!$R$4:$AC$4),Extrato!$B:$B,'Cadastro e Histórico'!$A405)-SUMIFS(Extrato!$H:$H,Extrato!$F:$F,"&lt;="&amp;XLOOKUP(F$278,dds!$F$1:$Q$1,dds!$R$4:$AC$4),Extrato!$G:$G,'Cadastro e Histórico'!$A405))*F183)</f>
        <v/>
      </c>
      <c r="G405" s="158" t="str">
        <f t="array" ref="G405">IF($A405="","",(SUMIFS(Extrato!$C:$C,Extrato!$A:$A,"&lt;="&amp;XLOOKUP(G$278,dds!$F$1:$Q$1,dds!$R$4:$AC$4),Extrato!$B:$B,'Cadastro e Histórico'!$A405)-SUMIFS(Extrato!$H:$H,Extrato!$F:$F,"&lt;="&amp;XLOOKUP(G$278,dds!$F$1:$Q$1,dds!$R$4:$AC$4),Extrato!$G:$G,'Cadastro e Histórico'!$A405))*G183)</f>
        <v/>
      </c>
      <c r="H405" s="158" t="str">
        <f t="array" ref="H405">IF($A405="","",(SUMIFS(Extrato!$C:$C,Extrato!$A:$A,"&lt;="&amp;XLOOKUP(H$278,dds!$F$1:$Q$1,dds!$R$4:$AC$4),Extrato!$B:$B,'Cadastro e Histórico'!$A405)-SUMIFS(Extrato!$H:$H,Extrato!$F:$F,"&lt;="&amp;XLOOKUP(H$278,dds!$F$1:$Q$1,dds!$R$4:$AC$4),Extrato!$G:$G,'Cadastro e Histórico'!$A405))*H183)</f>
        <v/>
      </c>
      <c r="I405" s="158" t="str">
        <f t="array" ref="I405">IF($A405="","",(SUMIFS(Extrato!$C:$C,Extrato!$A:$A,"&lt;="&amp;XLOOKUP(I$278,dds!$F$1:$Q$1,dds!$R$4:$AC$4),Extrato!$B:$B,'Cadastro e Histórico'!$A405)-SUMIFS(Extrato!$H:$H,Extrato!$F:$F,"&lt;="&amp;XLOOKUP(I$278,dds!$F$1:$Q$1,dds!$R$4:$AC$4),Extrato!$G:$G,'Cadastro e Histórico'!$A405))*I183)</f>
        <v/>
      </c>
      <c r="J405" s="158" t="str">
        <f t="array" ref="J405">IF($A405="","",(SUMIFS(Extrato!$C:$C,Extrato!$A:$A,"&lt;="&amp;XLOOKUP(J$278,dds!$F$1:$Q$1,dds!$R$4:$AC$4),Extrato!$B:$B,'Cadastro e Histórico'!$A405)-SUMIFS(Extrato!$H:$H,Extrato!$F:$F,"&lt;="&amp;XLOOKUP(J$278,dds!$F$1:$Q$1,dds!$R$4:$AC$4),Extrato!$G:$G,'Cadastro e Histórico'!$A405))*J183)</f>
        <v/>
      </c>
      <c r="K405" s="158" t="str">
        <f t="array" ref="K405">IF($A405="","",(SUMIFS(Extrato!$C:$C,Extrato!$A:$A,"&lt;="&amp;XLOOKUP(K$278,dds!$F$1:$Q$1,dds!$R$4:$AC$4),Extrato!$B:$B,'Cadastro e Histórico'!$A405)-SUMIFS(Extrato!$H:$H,Extrato!$F:$F,"&lt;="&amp;XLOOKUP(K$278,dds!$F$1:$Q$1,dds!$R$4:$AC$4),Extrato!$G:$G,'Cadastro e Histórico'!$A405))*K183)</f>
        <v/>
      </c>
      <c r="L405" s="158" t="str">
        <f t="array" ref="L405">IF($A405="","",(SUMIFS(Extrato!$C:$C,Extrato!$A:$A,"&lt;="&amp;XLOOKUP(L$278,dds!$F$1:$Q$1,dds!$R$4:$AC$4),Extrato!$B:$B,'Cadastro e Histórico'!$A405)-SUMIFS(Extrato!$H:$H,Extrato!$F:$F,"&lt;="&amp;XLOOKUP(L$278,dds!$F$1:$Q$1,dds!$R$4:$AC$4),Extrato!$G:$G,'Cadastro e Histórico'!$A405))*L183)</f>
        <v/>
      </c>
      <c r="M405" s="158" t="str">
        <f t="array" ref="M405">IF($A405="","",(SUMIFS(Extrato!$C:$C,Extrato!$A:$A,"&lt;="&amp;XLOOKUP(M$278,dds!$F$1:$Q$1,dds!$R$4:$AC$4),Extrato!$B:$B,'Cadastro e Histórico'!$A405)-SUMIFS(Extrato!$H:$H,Extrato!$F:$F,"&lt;="&amp;XLOOKUP(M$278,dds!$F$1:$Q$1,dds!$R$4:$AC$4),Extrato!$G:$G,'Cadastro e Histórico'!$A405))*M183)</f>
        <v/>
      </c>
      <c r="N405" s="158" t="str">
        <f t="array" ref="N405">IF($A405="","",(SUMIFS(Extrato!$C:$C,Extrato!$A:$A,"&lt;="&amp;XLOOKUP(N$278,dds!$F$1:$Q$1,dds!$R$4:$AC$4),Extrato!$B:$B,'Cadastro e Histórico'!$A405)-SUMIFS(Extrato!$H:$H,Extrato!$F:$F,"&lt;="&amp;XLOOKUP(N$278,dds!$F$1:$Q$1,dds!$R$4:$AC$4),Extrato!$G:$G,'Cadastro e Histórico'!$A405))*N183)</f>
        <v/>
      </c>
      <c r="O405" s="158" t="str">
        <f t="array" ref="O405">IF($A405="","",(SUMIFS(Extrato!$C:$C,Extrato!$A:$A,"&lt;="&amp;XLOOKUP(O$278,dds!$F$1:$Q$1,dds!$R$4:$AC$4),Extrato!$B:$B,'Cadastro e Histórico'!$A405)-SUMIFS(Extrato!$H:$H,Extrato!$F:$F,"&lt;="&amp;XLOOKUP(O$278,dds!$F$1:$Q$1,dds!$R$4:$AC$4),Extrato!$G:$G,'Cadastro e Histórico'!$A405))*O183)</f>
        <v/>
      </c>
      <c r="P405" s="158" t="str">
        <f>IF($A405="","",(SUMIFS(Extrato!$C:$C,Extrato!$B:$B,'Cadastro e Histórico'!$A405)-SUMIFS(Extrato!$H:$H,Extrato!$G:$G,'Cadastro e Histórico'!$A405))*P183)</f>
        <v/>
      </c>
      <c r="Q405" s="90"/>
      <c r="R405" s="90"/>
      <c r="S405" s="90"/>
      <c r="T405" s="90"/>
      <c r="U405" s="90"/>
      <c r="V405" s="90"/>
      <c r="W405" s="90"/>
      <c r="X405" s="90"/>
      <c r="Y405" s="90"/>
      <c r="Z405" s="90"/>
      <c r="AA405" s="90"/>
      <c r="AB405" s="90"/>
      <c r="AC405" s="90"/>
      <c r="AD405" s="90"/>
      <c r="AE405" s="90"/>
      <c r="AF405" s="90"/>
      <c r="AG405" s="90"/>
      <c r="AH405" s="90"/>
      <c r="AI405" s="90"/>
      <c r="AJ405" s="90"/>
      <c r="AK405" s="90"/>
      <c r="AL405" s="90"/>
      <c r="AM405" s="90"/>
      <c r="AN405" s="90"/>
      <c r="AO405" s="90"/>
      <c r="AP405" s="90"/>
      <c r="AQ405" s="90"/>
      <c r="AR405" s="90"/>
      <c r="AS405" s="90"/>
      <c r="AT405" s="90"/>
      <c r="AU405" s="90"/>
      <c r="AV405" s="90"/>
      <c r="AW405" s="90"/>
      <c r="AX405" s="90"/>
      <c r="AY405" s="90"/>
      <c r="AZ405" s="90"/>
      <c r="BA405" s="90"/>
      <c r="BB405" s="90"/>
      <c r="BC405" s="90"/>
      <c r="BD405" s="90"/>
      <c r="BE405" s="90"/>
      <c r="BF405" s="90"/>
      <c r="BG405" s="90"/>
      <c r="BH405" s="90"/>
      <c r="BI405" s="90"/>
      <c r="BJ405" s="90"/>
      <c r="BK405" s="90"/>
      <c r="BL405" s="90"/>
    </row>
    <row r="406" ht="14.25" customHeight="1">
      <c r="A406" s="90"/>
      <c r="B406" s="90"/>
      <c r="C406" s="440" t="str">
        <f t="shared" si="5"/>
        <v/>
      </c>
      <c r="D406" s="90"/>
      <c r="E406" s="158" t="str">
        <f t="array" ref="E406">IF($A406="","",(SUMIFS(Extrato!$C:$C,Extrato!$A:$A,"&lt;="&amp;XLOOKUP(E$278,dds!$F$1:$Q$1,dds!$R$4:$AC$4),Extrato!$B:$B,'Cadastro e Histórico'!$A406)-SUMIFS(Extrato!$H:$H,Extrato!$F:$F,"&lt;="&amp;XLOOKUP(E$278,dds!$F$1:$Q$1,dds!$R$4:$AC$4),Extrato!$G:$G,'Cadastro e Histórico'!$A406))*E184)</f>
        <v/>
      </c>
      <c r="F406" s="158" t="str">
        <f t="array" ref="F406">IF($A406="","",(SUMIFS(Extrato!$C:$C,Extrato!$A:$A,"&lt;="&amp;XLOOKUP(F$278,dds!$F$1:$Q$1,dds!$R$4:$AC$4),Extrato!$B:$B,'Cadastro e Histórico'!$A406)-SUMIFS(Extrato!$H:$H,Extrato!$F:$F,"&lt;="&amp;XLOOKUP(F$278,dds!$F$1:$Q$1,dds!$R$4:$AC$4),Extrato!$G:$G,'Cadastro e Histórico'!$A406))*F184)</f>
        <v/>
      </c>
      <c r="G406" s="158" t="str">
        <f t="array" ref="G406">IF($A406="","",(SUMIFS(Extrato!$C:$C,Extrato!$A:$A,"&lt;="&amp;XLOOKUP(G$278,dds!$F$1:$Q$1,dds!$R$4:$AC$4),Extrato!$B:$B,'Cadastro e Histórico'!$A406)-SUMIFS(Extrato!$H:$H,Extrato!$F:$F,"&lt;="&amp;XLOOKUP(G$278,dds!$F$1:$Q$1,dds!$R$4:$AC$4),Extrato!$G:$G,'Cadastro e Histórico'!$A406))*G184)</f>
        <v/>
      </c>
      <c r="H406" s="158" t="str">
        <f t="array" ref="H406">IF($A406="","",(SUMIFS(Extrato!$C:$C,Extrato!$A:$A,"&lt;="&amp;XLOOKUP(H$278,dds!$F$1:$Q$1,dds!$R$4:$AC$4),Extrato!$B:$B,'Cadastro e Histórico'!$A406)-SUMIFS(Extrato!$H:$H,Extrato!$F:$F,"&lt;="&amp;XLOOKUP(H$278,dds!$F$1:$Q$1,dds!$R$4:$AC$4),Extrato!$G:$G,'Cadastro e Histórico'!$A406))*H184)</f>
        <v/>
      </c>
      <c r="I406" s="158" t="str">
        <f t="array" ref="I406">IF($A406="","",(SUMIFS(Extrato!$C:$C,Extrato!$A:$A,"&lt;="&amp;XLOOKUP(I$278,dds!$F$1:$Q$1,dds!$R$4:$AC$4),Extrato!$B:$B,'Cadastro e Histórico'!$A406)-SUMIFS(Extrato!$H:$H,Extrato!$F:$F,"&lt;="&amp;XLOOKUP(I$278,dds!$F$1:$Q$1,dds!$R$4:$AC$4),Extrato!$G:$G,'Cadastro e Histórico'!$A406))*I184)</f>
        <v/>
      </c>
      <c r="J406" s="158" t="str">
        <f t="array" ref="J406">IF($A406="","",(SUMIFS(Extrato!$C:$C,Extrato!$A:$A,"&lt;="&amp;XLOOKUP(J$278,dds!$F$1:$Q$1,dds!$R$4:$AC$4),Extrato!$B:$B,'Cadastro e Histórico'!$A406)-SUMIFS(Extrato!$H:$H,Extrato!$F:$F,"&lt;="&amp;XLOOKUP(J$278,dds!$F$1:$Q$1,dds!$R$4:$AC$4),Extrato!$G:$G,'Cadastro e Histórico'!$A406))*J184)</f>
        <v/>
      </c>
      <c r="K406" s="158" t="str">
        <f t="array" ref="K406">IF($A406="","",(SUMIFS(Extrato!$C:$C,Extrato!$A:$A,"&lt;="&amp;XLOOKUP(K$278,dds!$F$1:$Q$1,dds!$R$4:$AC$4),Extrato!$B:$B,'Cadastro e Histórico'!$A406)-SUMIFS(Extrato!$H:$H,Extrato!$F:$F,"&lt;="&amp;XLOOKUP(K$278,dds!$F$1:$Q$1,dds!$R$4:$AC$4),Extrato!$G:$G,'Cadastro e Histórico'!$A406))*K184)</f>
        <v/>
      </c>
      <c r="L406" s="158" t="str">
        <f t="array" ref="L406">IF($A406="","",(SUMIFS(Extrato!$C:$C,Extrato!$A:$A,"&lt;="&amp;XLOOKUP(L$278,dds!$F$1:$Q$1,dds!$R$4:$AC$4),Extrato!$B:$B,'Cadastro e Histórico'!$A406)-SUMIFS(Extrato!$H:$H,Extrato!$F:$F,"&lt;="&amp;XLOOKUP(L$278,dds!$F$1:$Q$1,dds!$R$4:$AC$4),Extrato!$G:$G,'Cadastro e Histórico'!$A406))*L184)</f>
        <v/>
      </c>
      <c r="M406" s="158" t="str">
        <f t="array" ref="M406">IF($A406="","",(SUMIFS(Extrato!$C:$C,Extrato!$A:$A,"&lt;="&amp;XLOOKUP(M$278,dds!$F$1:$Q$1,dds!$R$4:$AC$4),Extrato!$B:$B,'Cadastro e Histórico'!$A406)-SUMIFS(Extrato!$H:$H,Extrato!$F:$F,"&lt;="&amp;XLOOKUP(M$278,dds!$F$1:$Q$1,dds!$R$4:$AC$4),Extrato!$G:$G,'Cadastro e Histórico'!$A406))*M184)</f>
        <v/>
      </c>
      <c r="N406" s="158" t="str">
        <f t="array" ref="N406">IF($A406="","",(SUMIFS(Extrato!$C:$C,Extrato!$A:$A,"&lt;="&amp;XLOOKUP(N$278,dds!$F$1:$Q$1,dds!$R$4:$AC$4),Extrato!$B:$B,'Cadastro e Histórico'!$A406)-SUMIFS(Extrato!$H:$H,Extrato!$F:$F,"&lt;="&amp;XLOOKUP(N$278,dds!$F$1:$Q$1,dds!$R$4:$AC$4),Extrato!$G:$G,'Cadastro e Histórico'!$A406))*N184)</f>
        <v/>
      </c>
      <c r="O406" s="158" t="str">
        <f t="array" ref="O406">IF($A406="","",(SUMIFS(Extrato!$C:$C,Extrato!$A:$A,"&lt;="&amp;XLOOKUP(O$278,dds!$F$1:$Q$1,dds!$R$4:$AC$4),Extrato!$B:$B,'Cadastro e Histórico'!$A406)-SUMIFS(Extrato!$H:$H,Extrato!$F:$F,"&lt;="&amp;XLOOKUP(O$278,dds!$F$1:$Q$1,dds!$R$4:$AC$4),Extrato!$G:$G,'Cadastro e Histórico'!$A406))*O184)</f>
        <v/>
      </c>
      <c r="P406" s="158" t="str">
        <f>IF($A406="","",(SUMIFS(Extrato!$C:$C,Extrato!$B:$B,'Cadastro e Histórico'!$A406)-SUMIFS(Extrato!$H:$H,Extrato!$G:$G,'Cadastro e Histórico'!$A406))*P184)</f>
        <v/>
      </c>
      <c r="Q406" s="90"/>
      <c r="R406" s="90"/>
      <c r="S406" s="90"/>
      <c r="T406" s="90"/>
      <c r="U406" s="90"/>
      <c r="V406" s="90"/>
      <c r="W406" s="90"/>
      <c r="X406" s="90"/>
      <c r="Y406" s="90"/>
      <c r="Z406" s="90"/>
      <c r="AA406" s="90"/>
      <c r="AB406" s="90"/>
      <c r="AC406" s="90"/>
      <c r="AD406" s="90"/>
      <c r="AE406" s="90"/>
      <c r="AF406" s="90"/>
      <c r="AG406" s="90"/>
      <c r="AH406" s="90"/>
      <c r="AI406" s="90"/>
      <c r="AJ406" s="90"/>
      <c r="AK406" s="90"/>
      <c r="AL406" s="90"/>
      <c r="AM406" s="90"/>
      <c r="AN406" s="90"/>
      <c r="AO406" s="90"/>
      <c r="AP406" s="90"/>
      <c r="AQ406" s="90"/>
      <c r="AR406" s="90"/>
      <c r="AS406" s="90"/>
      <c r="AT406" s="90"/>
      <c r="AU406" s="90"/>
      <c r="AV406" s="90"/>
      <c r="AW406" s="90"/>
      <c r="AX406" s="90"/>
      <c r="AY406" s="90"/>
      <c r="AZ406" s="90"/>
      <c r="BA406" s="90"/>
      <c r="BB406" s="90"/>
      <c r="BC406" s="90"/>
      <c r="BD406" s="90"/>
      <c r="BE406" s="90"/>
      <c r="BF406" s="90"/>
      <c r="BG406" s="90"/>
      <c r="BH406" s="90"/>
      <c r="BI406" s="90"/>
      <c r="BJ406" s="90"/>
      <c r="BK406" s="90"/>
      <c r="BL406" s="90"/>
    </row>
    <row r="407" ht="14.25" customHeight="1">
      <c r="A407" s="90"/>
      <c r="B407" s="90"/>
      <c r="C407" s="440" t="str">
        <f t="shared" si="5"/>
        <v/>
      </c>
      <c r="D407" s="90"/>
      <c r="E407" s="158" t="str">
        <f t="array" ref="E407">IF($A407="","",(SUMIFS(Extrato!$C:$C,Extrato!$A:$A,"&lt;="&amp;XLOOKUP(E$278,dds!$F$1:$Q$1,dds!$R$4:$AC$4),Extrato!$B:$B,'Cadastro e Histórico'!$A407)-SUMIFS(Extrato!$H:$H,Extrato!$F:$F,"&lt;="&amp;XLOOKUP(E$278,dds!$F$1:$Q$1,dds!$R$4:$AC$4),Extrato!$G:$G,'Cadastro e Histórico'!$A407))*E185)</f>
        <v/>
      </c>
      <c r="F407" s="158" t="str">
        <f t="array" ref="F407">IF($A407="","",(SUMIFS(Extrato!$C:$C,Extrato!$A:$A,"&lt;="&amp;XLOOKUP(F$278,dds!$F$1:$Q$1,dds!$R$4:$AC$4),Extrato!$B:$B,'Cadastro e Histórico'!$A407)-SUMIFS(Extrato!$H:$H,Extrato!$F:$F,"&lt;="&amp;XLOOKUP(F$278,dds!$F$1:$Q$1,dds!$R$4:$AC$4),Extrato!$G:$G,'Cadastro e Histórico'!$A407))*F185)</f>
        <v/>
      </c>
      <c r="G407" s="158" t="str">
        <f t="array" ref="G407">IF($A407="","",(SUMIFS(Extrato!$C:$C,Extrato!$A:$A,"&lt;="&amp;XLOOKUP(G$278,dds!$F$1:$Q$1,dds!$R$4:$AC$4),Extrato!$B:$B,'Cadastro e Histórico'!$A407)-SUMIFS(Extrato!$H:$H,Extrato!$F:$F,"&lt;="&amp;XLOOKUP(G$278,dds!$F$1:$Q$1,dds!$R$4:$AC$4),Extrato!$G:$G,'Cadastro e Histórico'!$A407))*G185)</f>
        <v/>
      </c>
      <c r="H407" s="158" t="str">
        <f t="array" ref="H407">IF($A407="","",(SUMIFS(Extrato!$C:$C,Extrato!$A:$A,"&lt;="&amp;XLOOKUP(H$278,dds!$F$1:$Q$1,dds!$R$4:$AC$4),Extrato!$B:$B,'Cadastro e Histórico'!$A407)-SUMIFS(Extrato!$H:$H,Extrato!$F:$F,"&lt;="&amp;XLOOKUP(H$278,dds!$F$1:$Q$1,dds!$R$4:$AC$4),Extrato!$G:$G,'Cadastro e Histórico'!$A407))*H185)</f>
        <v/>
      </c>
      <c r="I407" s="158" t="str">
        <f t="array" ref="I407">IF($A407="","",(SUMIFS(Extrato!$C:$C,Extrato!$A:$A,"&lt;="&amp;XLOOKUP(I$278,dds!$F$1:$Q$1,dds!$R$4:$AC$4),Extrato!$B:$B,'Cadastro e Histórico'!$A407)-SUMIFS(Extrato!$H:$H,Extrato!$F:$F,"&lt;="&amp;XLOOKUP(I$278,dds!$F$1:$Q$1,dds!$R$4:$AC$4),Extrato!$G:$G,'Cadastro e Histórico'!$A407))*I185)</f>
        <v/>
      </c>
      <c r="J407" s="158" t="str">
        <f t="array" ref="J407">IF($A407="","",(SUMIFS(Extrato!$C:$C,Extrato!$A:$A,"&lt;="&amp;XLOOKUP(J$278,dds!$F$1:$Q$1,dds!$R$4:$AC$4),Extrato!$B:$B,'Cadastro e Histórico'!$A407)-SUMIFS(Extrato!$H:$H,Extrato!$F:$F,"&lt;="&amp;XLOOKUP(J$278,dds!$F$1:$Q$1,dds!$R$4:$AC$4),Extrato!$G:$G,'Cadastro e Histórico'!$A407))*J185)</f>
        <v/>
      </c>
      <c r="K407" s="158" t="str">
        <f t="array" ref="K407">IF($A407="","",(SUMIFS(Extrato!$C:$C,Extrato!$A:$A,"&lt;="&amp;XLOOKUP(K$278,dds!$F$1:$Q$1,dds!$R$4:$AC$4),Extrato!$B:$B,'Cadastro e Histórico'!$A407)-SUMIFS(Extrato!$H:$H,Extrato!$F:$F,"&lt;="&amp;XLOOKUP(K$278,dds!$F$1:$Q$1,dds!$R$4:$AC$4),Extrato!$G:$G,'Cadastro e Histórico'!$A407))*K185)</f>
        <v/>
      </c>
      <c r="L407" s="158" t="str">
        <f t="array" ref="L407">IF($A407="","",(SUMIFS(Extrato!$C:$C,Extrato!$A:$A,"&lt;="&amp;XLOOKUP(L$278,dds!$F$1:$Q$1,dds!$R$4:$AC$4),Extrato!$B:$B,'Cadastro e Histórico'!$A407)-SUMIFS(Extrato!$H:$H,Extrato!$F:$F,"&lt;="&amp;XLOOKUP(L$278,dds!$F$1:$Q$1,dds!$R$4:$AC$4),Extrato!$G:$G,'Cadastro e Histórico'!$A407))*L185)</f>
        <v/>
      </c>
      <c r="M407" s="158" t="str">
        <f t="array" ref="M407">IF($A407="","",(SUMIFS(Extrato!$C:$C,Extrato!$A:$A,"&lt;="&amp;XLOOKUP(M$278,dds!$F$1:$Q$1,dds!$R$4:$AC$4),Extrato!$B:$B,'Cadastro e Histórico'!$A407)-SUMIFS(Extrato!$H:$H,Extrato!$F:$F,"&lt;="&amp;XLOOKUP(M$278,dds!$F$1:$Q$1,dds!$R$4:$AC$4),Extrato!$G:$G,'Cadastro e Histórico'!$A407))*M185)</f>
        <v/>
      </c>
      <c r="N407" s="158" t="str">
        <f t="array" ref="N407">IF($A407="","",(SUMIFS(Extrato!$C:$C,Extrato!$A:$A,"&lt;="&amp;XLOOKUP(N$278,dds!$F$1:$Q$1,dds!$R$4:$AC$4),Extrato!$B:$B,'Cadastro e Histórico'!$A407)-SUMIFS(Extrato!$H:$H,Extrato!$F:$F,"&lt;="&amp;XLOOKUP(N$278,dds!$F$1:$Q$1,dds!$R$4:$AC$4),Extrato!$G:$G,'Cadastro e Histórico'!$A407))*N185)</f>
        <v/>
      </c>
      <c r="O407" s="158" t="str">
        <f t="array" ref="O407">IF($A407="","",(SUMIFS(Extrato!$C:$C,Extrato!$A:$A,"&lt;="&amp;XLOOKUP(O$278,dds!$F$1:$Q$1,dds!$R$4:$AC$4),Extrato!$B:$B,'Cadastro e Histórico'!$A407)-SUMIFS(Extrato!$H:$H,Extrato!$F:$F,"&lt;="&amp;XLOOKUP(O$278,dds!$F$1:$Q$1,dds!$R$4:$AC$4),Extrato!$G:$G,'Cadastro e Histórico'!$A407))*O185)</f>
        <v/>
      </c>
      <c r="P407" s="158" t="str">
        <f>IF($A407="","",(SUMIFS(Extrato!$C:$C,Extrato!$B:$B,'Cadastro e Histórico'!$A407)-SUMIFS(Extrato!$H:$H,Extrato!$G:$G,'Cadastro e Histórico'!$A407))*P185)</f>
        <v/>
      </c>
      <c r="Q407" s="90"/>
      <c r="R407" s="90"/>
      <c r="S407" s="90"/>
      <c r="T407" s="90"/>
      <c r="U407" s="90"/>
      <c r="V407" s="90"/>
      <c r="W407" s="90"/>
      <c r="X407" s="90"/>
      <c r="Y407" s="90"/>
      <c r="Z407" s="90"/>
      <c r="AA407" s="90"/>
      <c r="AB407" s="90"/>
      <c r="AC407" s="90"/>
      <c r="AD407" s="90"/>
      <c r="AE407" s="90"/>
      <c r="AF407" s="90"/>
      <c r="AG407" s="90"/>
      <c r="AH407" s="90"/>
      <c r="AI407" s="90"/>
      <c r="AJ407" s="90"/>
      <c r="AK407" s="90"/>
      <c r="AL407" s="90"/>
      <c r="AM407" s="90"/>
      <c r="AN407" s="90"/>
      <c r="AO407" s="90"/>
      <c r="AP407" s="90"/>
      <c r="AQ407" s="90"/>
      <c r="AR407" s="90"/>
      <c r="AS407" s="90"/>
      <c r="AT407" s="90"/>
      <c r="AU407" s="90"/>
      <c r="AV407" s="90"/>
      <c r="AW407" s="90"/>
      <c r="AX407" s="90"/>
      <c r="AY407" s="90"/>
      <c r="AZ407" s="90"/>
      <c r="BA407" s="90"/>
      <c r="BB407" s="90"/>
      <c r="BC407" s="90"/>
      <c r="BD407" s="90"/>
      <c r="BE407" s="90"/>
      <c r="BF407" s="90"/>
      <c r="BG407" s="90"/>
      <c r="BH407" s="90"/>
      <c r="BI407" s="90"/>
      <c r="BJ407" s="90"/>
      <c r="BK407" s="90"/>
      <c r="BL407" s="90"/>
    </row>
    <row r="408" ht="14.25" customHeight="1">
      <c r="A408" s="90"/>
      <c r="B408" s="90"/>
      <c r="C408" s="440" t="str">
        <f t="shared" si="5"/>
        <v/>
      </c>
      <c r="D408" s="90"/>
      <c r="E408" s="158" t="str">
        <f t="array" ref="E408">IF($A408="","",(SUMIFS(Extrato!$C:$C,Extrato!$A:$A,"&lt;="&amp;XLOOKUP(E$278,dds!$F$1:$Q$1,dds!$R$4:$AC$4),Extrato!$B:$B,'Cadastro e Histórico'!$A408)-SUMIFS(Extrato!$H:$H,Extrato!$F:$F,"&lt;="&amp;XLOOKUP(E$278,dds!$F$1:$Q$1,dds!$R$4:$AC$4),Extrato!$G:$G,'Cadastro e Histórico'!$A408))*E186)</f>
        <v/>
      </c>
      <c r="F408" s="158" t="str">
        <f t="array" ref="F408">IF($A408="","",(SUMIFS(Extrato!$C:$C,Extrato!$A:$A,"&lt;="&amp;XLOOKUP(F$278,dds!$F$1:$Q$1,dds!$R$4:$AC$4),Extrato!$B:$B,'Cadastro e Histórico'!$A408)-SUMIFS(Extrato!$H:$H,Extrato!$F:$F,"&lt;="&amp;XLOOKUP(F$278,dds!$F$1:$Q$1,dds!$R$4:$AC$4),Extrato!$G:$G,'Cadastro e Histórico'!$A408))*F186)</f>
        <v/>
      </c>
      <c r="G408" s="158" t="str">
        <f t="array" ref="G408">IF($A408="","",(SUMIFS(Extrato!$C:$C,Extrato!$A:$A,"&lt;="&amp;XLOOKUP(G$278,dds!$F$1:$Q$1,dds!$R$4:$AC$4),Extrato!$B:$B,'Cadastro e Histórico'!$A408)-SUMIFS(Extrato!$H:$H,Extrato!$F:$F,"&lt;="&amp;XLOOKUP(G$278,dds!$F$1:$Q$1,dds!$R$4:$AC$4),Extrato!$G:$G,'Cadastro e Histórico'!$A408))*G186)</f>
        <v/>
      </c>
      <c r="H408" s="158" t="str">
        <f t="array" ref="H408">IF($A408="","",(SUMIFS(Extrato!$C:$C,Extrato!$A:$A,"&lt;="&amp;XLOOKUP(H$278,dds!$F$1:$Q$1,dds!$R$4:$AC$4),Extrato!$B:$B,'Cadastro e Histórico'!$A408)-SUMIFS(Extrato!$H:$H,Extrato!$F:$F,"&lt;="&amp;XLOOKUP(H$278,dds!$F$1:$Q$1,dds!$R$4:$AC$4),Extrato!$G:$G,'Cadastro e Histórico'!$A408))*H186)</f>
        <v/>
      </c>
      <c r="I408" s="158" t="str">
        <f t="array" ref="I408">IF($A408="","",(SUMIFS(Extrato!$C:$C,Extrato!$A:$A,"&lt;="&amp;XLOOKUP(I$278,dds!$F$1:$Q$1,dds!$R$4:$AC$4),Extrato!$B:$B,'Cadastro e Histórico'!$A408)-SUMIFS(Extrato!$H:$H,Extrato!$F:$F,"&lt;="&amp;XLOOKUP(I$278,dds!$F$1:$Q$1,dds!$R$4:$AC$4),Extrato!$G:$G,'Cadastro e Histórico'!$A408))*I186)</f>
        <v/>
      </c>
      <c r="J408" s="158" t="str">
        <f t="array" ref="J408">IF($A408="","",(SUMIFS(Extrato!$C:$C,Extrato!$A:$A,"&lt;="&amp;XLOOKUP(J$278,dds!$F$1:$Q$1,dds!$R$4:$AC$4),Extrato!$B:$B,'Cadastro e Histórico'!$A408)-SUMIFS(Extrato!$H:$H,Extrato!$F:$F,"&lt;="&amp;XLOOKUP(J$278,dds!$F$1:$Q$1,dds!$R$4:$AC$4),Extrato!$G:$G,'Cadastro e Histórico'!$A408))*J186)</f>
        <v/>
      </c>
      <c r="K408" s="158" t="str">
        <f t="array" ref="K408">IF($A408="","",(SUMIFS(Extrato!$C:$C,Extrato!$A:$A,"&lt;="&amp;XLOOKUP(K$278,dds!$F$1:$Q$1,dds!$R$4:$AC$4),Extrato!$B:$B,'Cadastro e Histórico'!$A408)-SUMIFS(Extrato!$H:$H,Extrato!$F:$F,"&lt;="&amp;XLOOKUP(K$278,dds!$F$1:$Q$1,dds!$R$4:$AC$4),Extrato!$G:$G,'Cadastro e Histórico'!$A408))*K186)</f>
        <v/>
      </c>
      <c r="L408" s="158" t="str">
        <f t="array" ref="L408">IF($A408="","",(SUMIFS(Extrato!$C:$C,Extrato!$A:$A,"&lt;="&amp;XLOOKUP(L$278,dds!$F$1:$Q$1,dds!$R$4:$AC$4),Extrato!$B:$B,'Cadastro e Histórico'!$A408)-SUMIFS(Extrato!$H:$H,Extrato!$F:$F,"&lt;="&amp;XLOOKUP(L$278,dds!$F$1:$Q$1,dds!$R$4:$AC$4),Extrato!$G:$G,'Cadastro e Histórico'!$A408))*L186)</f>
        <v/>
      </c>
      <c r="M408" s="158" t="str">
        <f t="array" ref="M408">IF($A408="","",(SUMIFS(Extrato!$C:$C,Extrato!$A:$A,"&lt;="&amp;XLOOKUP(M$278,dds!$F$1:$Q$1,dds!$R$4:$AC$4),Extrato!$B:$B,'Cadastro e Histórico'!$A408)-SUMIFS(Extrato!$H:$H,Extrato!$F:$F,"&lt;="&amp;XLOOKUP(M$278,dds!$F$1:$Q$1,dds!$R$4:$AC$4),Extrato!$G:$G,'Cadastro e Histórico'!$A408))*M186)</f>
        <v/>
      </c>
      <c r="N408" s="158" t="str">
        <f t="array" ref="N408">IF($A408="","",(SUMIFS(Extrato!$C:$C,Extrato!$A:$A,"&lt;="&amp;XLOOKUP(N$278,dds!$F$1:$Q$1,dds!$R$4:$AC$4),Extrato!$B:$B,'Cadastro e Histórico'!$A408)-SUMIFS(Extrato!$H:$H,Extrato!$F:$F,"&lt;="&amp;XLOOKUP(N$278,dds!$F$1:$Q$1,dds!$R$4:$AC$4),Extrato!$G:$G,'Cadastro e Histórico'!$A408))*N186)</f>
        <v/>
      </c>
      <c r="O408" s="158" t="str">
        <f t="array" ref="O408">IF($A408="","",(SUMIFS(Extrato!$C:$C,Extrato!$A:$A,"&lt;="&amp;XLOOKUP(O$278,dds!$F$1:$Q$1,dds!$R$4:$AC$4),Extrato!$B:$B,'Cadastro e Histórico'!$A408)-SUMIFS(Extrato!$H:$H,Extrato!$F:$F,"&lt;="&amp;XLOOKUP(O$278,dds!$F$1:$Q$1,dds!$R$4:$AC$4),Extrato!$G:$G,'Cadastro e Histórico'!$A408))*O186)</f>
        <v/>
      </c>
      <c r="P408" s="158" t="str">
        <f>IF($A408="","",(SUMIFS(Extrato!$C:$C,Extrato!$B:$B,'Cadastro e Histórico'!$A408)-SUMIFS(Extrato!$H:$H,Extrato!$G:$G,'Cadastro e Histórico'!$A408))*P186)</f>
        <v/>
      </c>
      <c r="Q408" s="90"/>
      <c r="R408" s="90"/>
      <c r="S408" s="90"/>
      <c r="T408" s="90"/>
      <c r="U408" s="90"/>
      <c r="V408" s="90"/>
      <c r="W408" s="90"/>
      <c r="X408" s="90"/>
      <c r="Y408" s="90"/>
      <c r="Z408" s="90"/>
      <c r="AA408" s="90"/>
      <c r="AB408" s="90"/>
      <c r="AC408" s="90"/>
      <c r="AD408" s="90"/>
      <c r="AE408" s="90"/>
      <c r="AF408" s="90"/>
      <c r="AG408" s="90"/>
      <c r="AH408" s="90"/>
      <c r="AI408" s="90"/>
      <c r="AJ408" s="90"/>
      <c r="AK408" s="90"/>
      <c r="AL408" s="90"/>
      <c r="AM408" s="90"/>
      <c r="AN408" s="90"/>
      <c r="AO408" s="90"/>
      <c r="AP408" s="90"/>
      <c r="AQ408" s="90"/>
      <c r="AR408" s="90"/>
      <c r="AS408" s="90"/>
      <c r="AT408" s="90"/>
      <c r="AU408" s="90"/>
      <c r="AV408" s="90"/>
      <c r="AW408" s="90"/>
      <c r="AX408" s="90"/>
      <c r="AY408" s="90"/>
      <c r="AZ408" s="90"/>
      <c r="BA408" s="90"/>
      <c r="BB408" s="90"/>
      <c r="BC408" s="90"/>
      <c r="BD408" s="90"/>
      <c r="BE408" s="90"/>
      <c r="BF408" s="90"/>
      <c r="BG408" s="90"/>
      <c r="BH408" s="90"/>
      <c r="BI408" s="90"/>
      <c r="BJ408" s="90"/>
      <c r="BK408" s="90"/>
      <c r="BL408" s="90"/>
    </row>
    <row r="409" ht="14.25" customHeight="1">
      <c r="A409" s="90"/>
      <c r="B409" s="90"/>
      <c r="C409" s="440" t="str">
        <f t="shared" si="5"/>
        <v/>
      </c>
      <c r="D409" s="90"/>
      <c r="E409" s="158" t="str">
        <f t="array" ref="E409">IF($A409="","",(SUMIFS(Extrato!$C:$C,Extrato!$A:$A,"&lt;="&amp;XLOOKUP(E$278,dds!$F$1:$Q$1,dds!$R$4:$AC$4),Extrato!$B:$B,'Cadastro e Histórico'!$A409)-SUMIFS(Extrato!$H:$H,Extrato!$F:$F,"&lt;="&amp;XLOOKUP(E$278,dds!$F$1:$Q$1,dds!$R$4:$AC$4),Extrato!$G:$G,'Cadastro e Histórico'!$A409))*E187)</f>
        <v/>
      </c>
      <c r="F409" s="158" t="str">
        <f t="array" ref="F409">IF($A409="","",(SUMIFS(Extrato!$C:$C,Extrato!$A:$A,"&lt;="&amp;XLOOKUP(F$278,dds!$F$1:$Q$1,dds!$R$4:$AC$4),Extrato!$B:$B,'Cadastro e Histórico'!$A409)-SUMIFS(Extrato!$H:$H,Extrato!$F:$F,"&lt;="&amp;XLOOKUP(F$278,dds!$F$1:$Q$1,dds!$R$4:$AC$4),Extrato!$G:$G,'Cadastro e Histórico'!$A409))*F187)</f>
        <v/>
      </c>
      <c r="G409" s="158" t="str">
        <f t="array" ref="G409">IF($A409="","",(SUMIFS(Extrato!$C:$C,Extrato!$A:$A,"&lt;="&amp;XLOOKUP(G$278,dds!$F$1:$Q$1,dds!$R$4:$AC$4),Extrato!$B:$B,'Cadastro e Histórico'!$A409)-SUMIFS(Extrato!$H:$H,Extrato!$F:$F,"&lt;="&amp;XLOOKUP(G$278,dds!$F$1:$Q$1,dds!$R$4:$AC$4),Extrato!$G:$G,'Cadastro e Histórico'!$A409))*G187)</f>
        <v/>
      </c>
      <c r="H409" s="158" t="str">
        <f t="array" ref="H409">IF($A409="","",(SUMIFS(Extrato!$C:$C,Extrato!$A:$A,"&lt;="&amp;XLOOKUP(H$278,dds!$F$1:$Q$1,dds!$R$4:$AC$4),Extrato!$B:$B,'Cadastro e Histórico'!$A409)-SUMIFS(Extrato!$H:$H,Extrato!$F:$F,"&lt;="&amp;XLOOKUP(H$278,dds!$F$1:$Q$1,dds!$R$4:$AC$4),Extrato!$G:$G,'Cadastro e Histórico'!$A409))*H187)</f>
        <v/>
      </c>
      <c r="I409" s="158" t="str">
        <f t="array" ref="I409">IF($A409="","",(SUMIFS(Extrato!$C:$C,Extrato!$A:$A,"&lt;="&amp;XLOOKUP(I$278,dds!$F$1:$Q$1,dds!$R$4:$AC$4),Extrato!$B:$B,'Cadastro e Histórico'!$A409)-SUMIFS(Extrato!$H:$H,Extrato!$F:$F,"&lt;="&amp;XLOOKUP(I$278,dds!$F$1:$Q$1,dds!$R$4:$AC$4),Extrato!$G:$G,'Cadastro e Histórico'!$A409))*I187)</f>
        <v/>
      </c>
      <c r="J409" s="158" t="str">
        <f t="array" ref="J409">IF($A409="","",(SUMIFS(Extrato!$C:$C,Extrato!$A:$A,"&lt;="&amp;XLOOKUP(J$278,dds!$F$1:$Q$1,dds!$R$4:$AC$4),Extrato!$B:$B,'Cadastro e Histórico'!$A409)-SUMIFS(Extrato!$H:$H,Extrato!$F:$F,"&lt;="&amp;XLOOKUP(J$278,dds!$F$1:$Q$1,dds!$R$4:$AC$4),Extrato!$G:$G,'Cadastro e Histórico'!$A409))*J187)</f>
        <v/>
      </c>
      <c r="K409" s="158" t="str">
        <f t="array" ref="K409">IF($A409="","",(SUMIFS(Extrato!$C:$C,Extrato!$A:$A,"&lt;="&amp;XLOOKUP(K$278,dds!$F$1:$Q$1,dds!$R$4:$AC$4),Extrato!$B:$B,'Cadastro e Histórico'!$A409)-SUMIFS(Extrato!$H:$H,Extrato!$F:$F,"&lt;="&amp;XLOOKUP(K$278,dds!$F$1:$Q$1,dds!$R$4:$AC$4),Extrato!$G:$G,'Cadastro e Histórico'!$A409))*K187)</f>
        <v/>
      </c>
      <c r="L409" s="158" t="str">
        <f t="array" ref="L409">IF($A409="","",(SUMIFS(Extrato!$C:$C,Extrato!$A:$A,"&lt;="&amp;XLOOKUP(L$278,dds!$F$1:$Q$1,dds!$R$4:$AC$4),Extrato!$B:$B,'Cadastro e Histórico'!$A409)-SUMIFS(Extrato!$H:$H,Extrato!$F:$F,"&lt;="&amp;XLOOKUP(L$278,dds!$F$1:$Q$1,dds!$R$4:$AC$4),Extrato!$G:$G,'Cadastro e Histórico'!$A409))*L187)</f>
        <v/>
      </c>
      <c r="M409" s="158" t="str">
        <f t="array" ref="M409">IF($A409="","",(SUMIFS(Extrato!$C:$C,Extrato!$A:$A,"&lt;="&amp;XLOOKUP(M$278,dds!$F$1:$Q$1,dds!$R$4:$AC$4),Extrato!$B:$B,'Cadastro e Histórico'!$A409)-SUMIFS(Extrato!$H:$H,Extrato!$F:$F,"&lt;="&amp;XLOOKUP(M$278,dds!$F$1:$Q$1,dds!$R$4:$AC$4),Extrato!$G:$G,'Cadastro e Histórico'!$A409))*M187)</f>
        <v/>
      </c>
      <c r="N409" s="158" t="str">
        <f t="array" ref="N409">IF($A409="","",(SUMIFS(Extrato!$C:$C,Extrato!$A:$A,"&lt;="&amp;XLOOKUP(N$278,dds!$F$1:$Q$1,dds!$R$4:$AC$4),Extrato!$B:$B,'Cadastro e Histórico'!$A409)-SUMIFS(Extrato!$H:$H,Extrato!$F:$F,"&lt;="&amp;XLOOKUP(N$278,dds!$F$1:$Q$1,dds!$R$4:$AC$4),Extrato!$G:$G,'Cadastro e Histórico'!$A409))*N187)</f>
        <v/>
      </c>
      <c r="O409" s="158" t="str">
        <f t="array" ref="O409">IF($A409="","",(SUMIFS(Extrato!$C:$C,Extrato!$A:$A,"&lt;="&amp;XLOOKUP(O$278,dds!$F$1:$Q$1,dds!$R$4:$AC$4),Extrato!$B:$B,'Cadastro e Histórico'!$A409)-SUMIFS(Extrato!$H:$H,Extrato!$F:$F,"&lt;="&amp;XLOOKUP(O$278,dds!$F$1:$Q$1,dds!$R$4:$AC$4),Extrato!$G:$G,'Cadastro e Histórico'!$A409))*O187)</f>
        <v/>
      </c>
      <c r="P409" s="158" t="str">
        <f>IF($A409="","",(SUMIFS(Extrato!$C:$C,Extrato!$B:$B,'Cadastro e Histórico'!$A409)-SUMIFS(Extrato!$H:$H,Extrato!$G:$G,'Cadastro e Histórico'!$A409))*P187)</f>
        <v/>
      </c>
      <c r="Q409" s="90"/>
      <c r="R409" s="90"/>
      <c r="S409" s="90"/>
      <c r="T409" s="90"/>
      <c r="U409" s="90"/>
      <c r="V409" s="90"/>
      <c r="W409" s="90"/>
      <c r="X409" s="90"/>
      <c r="Y409" s="90"/>
      <c r="Z409" s="90"/>
      <c r="AA409" s="90"/>
      <c r="AB409" s="90"/>
      <c r="AC409" s="90"/>
      <c r="AD409" s="90"/>
      <c r="AE409" s="90"/>
      <c r="AF409" s="90"/>
      <c r="AG409" s="90"/>
      <c r="AH409" s="90"/>
      <c r="AI409" s="90"/>
      <c r="AJ409" s="90"/>
      <c r="AK409" s="90"/>
      <c r="AL409" s="90"/>
      <c r="AM409" s="90"/>
      <c r="AN409" s="90"/>
      <c r="AO409" s="90"/>
      <c r="AP409" s="90"/>
      <c r="AQ409" s="90"/>
      <c r="AR409" s="90"/>
      <c r="AS409" s="90"/>
      <c r="AT409" s="90"/>
      <c r="AU409" s="90"/>
      <c r="AV409" s="90"/>
      <c r="AW409" s="90"/>
      <c r="AX409" s="90"/>
      <c r="AY409" s="90"/>
      <c r="AZ409" s="90"/>
      <c r="BA409" s="90"/>
      <c r="BB409" s="90"/>
      <c r="BC409" s="90"/>
      <c r="BD409" s="90"/>
      <c r="BE409" s="90"/>
      <c r="BF409" s="90"/>
      <c r="BG409" s="90"/>
      <c r="BH409" s="90"/>
      <c r="BI409" s="90"/>
      <c r="BJ409" s="90"/>
      <c r="BK409" s="90"/>
      <c r="BL409" s="90"/>
    </row>
    <row r="410" ht="14.25" customHeight="1">
      <c r="A410" s="90"/>
      <c r="B410" s="90"/>
      <c r="C410" s="440" t="str">
        <f t="shared" si="5"/>
        <v/>
      </c>
      <c r="D410" s="90"/>
      <c r="E410" s="158" t="str">
        <f t="array" ref="E410">IF($A410="","",(SUMIFS(Extrato!$C:$C,Extrato!$A:$A,"&lt;="&amp;XLOOKUP(E$278,dds!$F$1:$Q$1,dds!$R$4:$AC$4),Extrato!$B:$B,'Cadastro e Histórico'!$A410)-SUMIFS(Extrato!$H:$H,Extrato!$F:$F,"&lt;="&amp;XLOOKUP(E$278,dds!$F$1:$Q$1,dds!$R$4:$AC$4),Extrato!$G:$G,'Cadastro e Histórico'!$A410))*E188)</f>
        <v/>
      </c>
      <c r="F410" s="158" t="str">
        <f t="array" ref="F410">IF($A410="","",(SUMIFS(Extrato!$C:$C,Extrato!$A:$A,"&lt;="&amp;XLOOKUP(F$278,dds!$F$1:$Q$1,dds!$R$4:$AC$4),Extrato!$B:$B,'Cadastro e Histórico'!$A410)-SUMIFS(Extrato!$H:$H,Extrato!$F:$F,"&lt;="&amp;XLOOKUP(F$278,dds!$F$1:$Q$1,dds!$R$4:$AC$4),Extrato!$G:$G,'Cadastro e Histórico'!$A410))*F188)</f>
        <v/>
      </c>
      <c r="G410" s="158" t="str">
        <f t="array" ref="G410">IF($A410="","",(SUMIFS(Extrato!$C:$C,Extrato!$A:$A,"&lt;="&amp;XLOOKUP(G$278,dds!$F$1:$Q$1,dds!$R$4:$AC$4),Extrato!$B:$B,'Cadastro e Histórico'!$A410)-SUMIFS(Extrato!$H:$H,Extrato!$F:$F,"&lt;="&amp;XLOOKUP(G$278,dds!$F$1:$Q$1,dds!$R$4:$AC$4),Extrato!$G:$G,'Cadastro e Histórico'!$A410))*G188)</f>
        <v/>
      </c>
      <c r="H410" s="158" t="str">
        <f t="array" ref="H410">IF($A410="","",(SUMIFS(Extrato!$C:$C,Extrato!$A:$A,"&lt;="&amp;XLOOKUP(H$278,dds!$F$1:$Q$1,dds!$R$4:$AC$4),Extrato!$B:$B,'Cadastro e Histórico'!$A410)-SUMIFS(Extrato!$H:$H,Extrato!$F:$F,"&lt;="&amp;XLOOKUP(H$278,dds!$F$1:$Q$1,dds!$R$4:$AC$4),Extrato!$G:$G,'Cadastro e Histórico'!$A410))*H188)</f>
        <v/>
      </c>
      <c r="I410" s="158" t="str">
        <f t="array" ref="I410">IF($A410="","",(SUMIFS(Extrato!$C:$C,Extrato!$A:$A,"&lt;="&amp;XLOOKUP(I$278,dds!$F$1:$Q$1,dds!$R$4:$AC$4),Extrato!$B:$B,'Cadastro e Histórico'!$A410)-SUMIFS(Extrato!$H:$H,Extrato!$F:$F,"&lt;="&amp;XLOOKUP(I$278,dds!$F$1:$Q$1,dds!$R$4:$AC$4),Extrato!$G:$G,'Cadastro e Histórico'!$A410))*I188)</f>
        <v/>
      </c>
      <c r="J410" s="158" t="str">
        <f t="array" ref="J410">IF($A410="","",(SUMIFS(Extrato!$C:$C,Extrato!$A:$A,"&lt;="&amp;XLOOKUP(J$278,dds!$F$1:$Q$1,dds!$R$4:$AC$4),Extrato!$B:$B,'Cadastro e Histórico'!$A410)-SUMIFS(Extrato!$H:$H,Extrato!$F:$F,"&lt;="&amp;XLOOKUP(J$278,dds!$F$1:$Q$1,dds!$R$4:$AC$4),Extrato!$G:$G,'Cadastro e Histórico'!$A410))*J188)</f>
        <v/>
      </c>
      <c r="K410" s="158" t="str">
        <f t="array" ref="K410">IF($A410="","",(SUMIFS(Extrato!$C:$C,Extrato!$A:$A,"&lt;="&amp;XLOOKUP(K$278,dds!$F$1:$Q$1,dds!$R$4:$AC$4),Extrato!$B:$B,'Cadastro e Histórico'!$A410)-SUMIFS(Extrato!$H:$H,Extrato!$F:$F,"&lt;="&amp;XLOOKUP(K$278,dds!$F$1:$Q$1,dds!$R$4:$AC$4),Extrato!$G:$G,'Cadastro e Histórico'!$A410))*K188)</f>
        <v/>
      </c>
      <c r="L410" s="158" t="str">
        <f t="array" ref="L410">IF($A410="","",(SUMIFS(Extrato!$C:$C,Extrato!$A:$A,"&lt;="&amp;XLOOKUP(L$278,dds!$F$1:$Q$1,dds!$R$4:$AC$4),Extrato!$B:$B,'Cadastro e Histórico'!$A410)-SUMIFS(Extrato!$H:$H,Extrato!$F:$F,"&lt;="&amp;XLOOKUP(L$278,dds!$F$1:$Q$1,dds!$R$4:$AC$4),Extrato!$G:$G,'Cadastro e Histórico'!$A410))*L188)</f>
        <v/>
      </c>
      <c r="M410" s="158" t="str">
        <f t="array" ref="M410">IF($A410="","",(SUMIFS(Extrato!$C:$C,Extrato!$A:$A,"&lt;="&amp;XLOOKUP(M$278,dds!$F$1:$Q$1,dds!$R$4:$AC$4),Extrato!$B:$B,'Cadastro e Histórico'!$A410)-SUMIFS(Extrato!$H:$H,Extrato!$F:$F,"&lt;="&amp;XLOOKUP(M$278,dds!$F$1:$Q$1,dds!$R$4:$AC$4),Extrato!$G:$G,'Cadastro e Histórico'!$A410))*M188)</f>
        <v/>
      </c>
      <c r="N410" s="158" t="str">
        <f t="array" ref="N410">IF($A410="","",(SUMIFS(Extrato!$C:$C,Extrato!$A:$A,"&lt;="&amp;XLOOKUP(N$278,dds!$F$1:$Q$1,dds!$R$4:$AC$4),Extrato!$B:$B,'Cadastro e Histórico'!$A410)-SUMIFS(Extrato!$H:$H,Extrato!$F:$F,"&lt;="&amp;XLOOKUP(N$278,dds!$F$1:$Q$1,dds!$R$4:$AC$4),Extrato!$G:$G,'Cadastro e Histórico'!$A410))*N188)</f>
        <v/>
      </c>
      <c r="O410" s="158" t="str">
        <f t="array" ref="O410">IF($A410="","",(SUMIFS(Extrato!$C:$C,Extrato!$A:$A,"&lt;="&amp;XLOOKUP(O$278,dds!$F$1:$Q$1,dds!$R$4:$AC$4),Extrato!$B:$B,'Cadastro e Histórico'!$A410)-SUMIFS(Extrato!$H:$H,Extrato!$F:$F,"&lt;="&amp;XLOOKUP(O$278,dds!$F$1:$Q$1,dds!$R$4:$AC$4),Extrato!$G:$G,'Cadastro e Histórico'!$A410))*O188)</f>
        <v/>
      </c>
      <c r="P410" s="158" t="str">
        <f>IF($A410="","",(SUMIFS(Extrato!$C:$C,Extrato!$B:$B,'Cadastro e Histórico'!$A410)-SUMIFS(Extrato!$H:$H,Extrato!$G:$G,'Cadastro e Histórico'!$A410))*P188)</f>
        <v/>
      </c>
      <c r="Q410" s="90"/>
      <c r="R410" s="90"/>
      <c r="S410" s="90"/>
      <c r="T410" s="90"/>
      <c r="U410" s="90"/>
      <c r="V410" s="90"/>
      <c r="W410" s="90"/>
      <c r="X410" s="90"/>
      <c r="Y410" s="90"/>
      <c r="Z410" s="90"/>
      <c r="AA410" s="90"/>
      <c r="AB410" s="90"/>
      <c r="AC410" s="90"/>
      <c r="AD410" s="90"/>
      <c r="AE410" s="90"/>
      <c r="AF410" s="90"/>
      <c r="AG410" s="90"/>
      <c r="AH410" s="90"/>
      <c r="AI410" s="90"/>
      <c r="AJ410" s="90"/>
      <c r="AK410" s="90"/>
      <c r="AL410" s="90"/>
      <c r="AM410" s="90"/>
      <c r="AN410" s="90"/>
      <c r="AO410" s="90"/>
      <c r="AP410" s="90"/>
      <c r="AQ410" s="90"/>
      <c r="AR410" s="90"/>
      <c r="AS410" s="90"/>
      <c r="AT410" s="90"/>
      <c r="AU410" s="90"/>
      <c r="AV410" s="90"/>
      <c r="AW410" s="90"/>
      <c r="AX410" s="90"/>
      <c r="AY410" s="90"/>
      <c r="AZ410" s="90"/>
      <c r="BA410" s="90"/>
      <c r="BB410" s="90"/>
      <c r="BC410" s="90"/>
      <c r="BD410" s="90"/>
      <c r="BE410" s="90"/>
      <c r="BF410" s="90"/>
      <c r="BG410" s="90"/>
      <c r="BH410" s="90"/>
      <c r="BI410" s="90"/>
      <c r="BJ410" s="90"/>
      <c r="BK410" s="90"/>
      <c r="BL410" s="90"/>
    </row>
    <row r="411" ht="14.25" customHeight="1">
      <c r="A411" s="90"/>
      <c r="B411" s="90"/>
      <c r="C411" s="440" t="str">
        <f t="shared" si="5"/>
        <v/>
      </c>
      <c r="D411" s="90"/>
      <c r="E411" s="158" t="str">
        <f t="array" ref="E411">IF($A411="","",(SUMIFS(Extrato!$C:$C,Extrato!$A:$A,"&lt;="&amp;XLOOKUP(E$278,dds!$F$1:$Q$1,dds!$R$4:$AC$4),Extrato!$B:$B,'Cadastro e Histórico'!$A411)-SUMIFS(Extrato!$H:$H,Extrato!$F:$F,"&lt;="&amp;XLOOKUP(E$278,dds!$F$1:$Q$1,dds!$R$4:$AC$4),Extrato!$G:$G,'Cadastro e Histórico'!$A411))*E189)</f>
        <v/>
      </c>
      <c r="F411" s="158" t="str">
        <f t="array" ref="F411">IF($A411="","",(SUMIFS(Extrato!$C:$C,Extrato!$A:$A,"&lt;="&amp;XLOOKUP(F$278,dds!$F$1:$Q$1,dds!$R$4:$AC$4),Extrato!$B:$B,'Cadastro e Histórico'!$A411)-SUMIFS(Extrato!$H:$H,Extrato!$F:$F,"&lt;="&amp;XLOOKUP(F$278,dds!$F$1:$Q$1,dds!$R$4:$AC$4),Extrato!$G:$G,'Cadastro e Histórico'!$A411))*F189)</f>
        <v/>
      </c>
      <c r="G411" s="158" t="str">
        <f t="array" ref="G411">IF($A411="","",(SUMIFS(Extrato!$C:$C,Extrato!$A:$A,"&lt;="&amp;XLOOKUP(G$278,dds!$F$1:$Q$1,dds!$R$4:$AC$4),Extrato!$B:$B,'Cadastro e Histórico'!$A411)-SUMIFS(Extrato!$H:$H,Extrato!$F:$F,"&lt;="&amp;XLOOKUP(G$278,dds!$F$1:$Q$1,dds!$R$4:$AC$4),Extrato!$G:$G,'Cadastro e Histórico'!$A411))*G189)</f>
        <v/>
      </c>
      <c r="H411" s="158" t="str">
        <f t="array" ref="H411">IF($A411="","",(SUMIFS(Extrato!$C:$C,Extrato!$A:$A,"&lt;="&amp;XLOOKUP(H$278,dds!$F$1:$Q$1,dds!$R$4:$AC$4),Extrato!$B:$B,'Cadastro e Histórico'!$A411)-SUMIFS(Extrato!$H:$H,Extrato!$F:$F,"&lt;="&amp;XLOOKUP(H$278,dds!$F$1:$Q$1,dds!$R$4:$AC$4),Extrato!$G:$G,'Cadastro e Histórico'!$A411))*H189)</f>
        <v/>
      </c>
      <c r="I411" s="158" t="str">
        <f t="array" ref="I411">IF($A411="","",(SUMIFS(Extrato!$C:$C,Extrato!$A:$A,"&lt;="&amp;XLOOKUP(I$278,dds!$F$1:$Q$1,dds!$R$4:$AC$4),Extrato!$B:$B,'Cadastro e Histórico'!$A411)-SUMIFS(Extrato!$H:$H,Extrato!$F:$F,"&lt;="&amp;XLOOKUP(I$278,dds!$F$1:$Q$1,dds!$R$4:$AC$4),Extrato!$G:$G,'Cadastro e Histórico'!$A411))*I189)</f>
        <v/>
      </c>
      <c r="J411" s="158" t="str">
        <f t="array" ref="J411">IF($A411="","",(SUMIFS(Extrato!$C:$C,Extrato!$A:$A,"&lt;="&amp;XLOOKUP(J$278,dds!$F$1:$Q$1,dds!$R$4:$AC$4),Extrato!$B:$B,'Cadastro e Histórico'!$A411)-SUMIFS(Extrato!$H:$H,Extrato!$F:$F,"&lt;="&amp;XLOOKUP(J$278,dds!$F$1:$Q$1,dds!$R$4:$AC$4),Extrato!$G:$G,'Cadastro e Histórico'!$A411))*J189)</f>
        <v/>
      </c>
      <c r="K411" s="158" t="str">
        <f t="array" ref="K411">IF($A411="","",(SUMIFS(Extrato!$C:$C,Extrato!$A:$A,"&lt;="&amp;XLOOKUP(K$278,dds!$F$1:$Q$1,dds!$R$4:$AC$4),Extrato!$B:$B,'Cadastro e Histórico'!$A411)-SUMIFS(Extrato!$H:$H,Extrato!$F:$F,"&lt;="&amp;XLOOKUP(K$278,dds!$F$1:$Q$1,dds!$R$4:$AC$4),Extrato!$G:$G,'Cadastro e Histórico'!$A411))*K189)</f>
        <v/>
      </c>
      <c r="L411" s="158" t="str">
        <f t="array" ref="L411">IF($A411="","",(SUMIFS(Extrato!$C:$C,Extrato!$A:$A,"&lt;="&amp;XLOOKUP(L$278,dds!$F$1:$Q$1,dds!$R$4:$AC$4),Extrato!$B:$B,'Cadastro e Histórico'!$A411)-SUMIFS(Extrato!$H:$H,Extrato!$F:$F,"&lt;="&amp;XLOOKUP(L$278,dds!$F$1:$Q$1,dds!$R$4:$AC$4),Extrato!$G:$G,'Cadastro e Histórico'!$A411))*L189)</f>
        <v/>
      </c>
      <c r="M411" s="158" t="str">
        <f t="array" ref="M411">IF($A411="","",(SUMIFS(Extrato!$C:$C,Extrato!$A:$A,"&lt;="&amp;XLOOKUP(M$278,dds!$F$1:$Q$1,dds!$R$4:$AC$4),Extrato!$B:$B,'Cadastro e Histórico'!$A411)-SUMIFS(Extrato!$H:$H,Extrato!$F:$F,"&lt;="&amp;XLOOKUP(M$278,dds!$F$1:$Q$1,dds!$R$4:$AC$4),Extrato!$G:$G,'Cadastro e Histórico'!$A411))*M189)</f>
        <v/>
      </c>
      <c r="N411" s="158" t="str">
        <f t="array" ref="N411">IF($A411="","",(SUMIFS(Extrato!$C:$C,Extrato!$A:$A,"&lt;="&amp;XLOOKUP(N$278,dds!$F$1:$Q$1,dds!$R$4:$AC$4),Extrato!$B:$B,'Cadastro e Histórico'!$A411)-SUMIFS(Extrato!$H:$H,Extrato!$F:$F,"&lt;="&amp;XLOOKUP(N$278,dds!$F$1:$Q$1,dds!$R$4:$AC$4),Extrato!$G:$G,'Cadastro e Histórico'!$A411))*N189)</f>
        <v/>
      </c>
      <c r="O411" s="158" t="str">
        <f t="array" ref="O411">IF($A411="","",(SUMIFS(Extrato!$C:$C,Extrato!$A:$A,"&lt;="&amp;XLOOKUP(O$278,dds!$F$1:$Q$1,dds!$R$4:$AC$4),Extrato!$B:$B,'Cadastro e Histórico'!$A411)-SUMIFS(Extrato!$H:$H,Extrato!$F:$F,"&lt;="&amp;XLOOKUP(O$278,dds!$F$1:$Q$1,dds!$R$4:$AC$4),Extrato!$G:$G,'Cadastro e Histórico'!$A411))*O189)</f>
        <v/>
      </c>
      <c r="P411" s="158" t="str">
        <f>IF($A411="","",(SUMIFS(Extrato!$C:$C,Extrato!$B:$B,'Cadastro e Histórico'!$A411)-SUMIFS(Extrato!$H:$H,Extrato!$G:$G,'Cadastro e Histórico'!$A411))*P189)</f>
        <v/>
      </c>
      <c r="Q411" s="90"/>
      <c r="R411" s="90"/>
      <c r="S411" s="90"/>
      <c r="T411" s="90"/>
      <c r="U411" s="90"/>
      <c r="V411" s="90"/>
      <c r="W411" s="90"/>
      <c r="X411" s="90"/>
      <c r="Y411" s="90"/>
      <c r="Z411" s="90"/>
      <c r="AA411" s="90"/>
      <c r="AB411" s="90"/>
      <c r="AC411" s="90"/>
      <c r="AD411" s="90"/>
      <c r="AE411" s="90"/>
      <c r="AF411" s="90"/>
      <c r="AG411" s="90"/>
      <c r="AH411" s="90"/>
      <c r="AI411" s="90"/>
      <c r="AJ411" s="90"/>
      <c r="AK411" s="90"/>
      <c r="AL411" s="90"/>
      <c r="AM411" s="90"/>
      <c r="AN411" s="90"/>
      <c r="AO411" s="90"/>
      <c r="AP411" s="90"/>
      <c r="AQ411" s="90"/>
      <c r="AR411" s="90"/>
      <c r="AS411" s="90"/>
      <c r="AT411" s="90"/>
      <c r="AU411" s="90"/>
      <c r="AV411" s="90"/>
      <c r="AW411" s="90"/>
      <c r="AX411" s="90"/>
      <c r="AY411" s="90"/>
      <c r="AZ411" s="90"/>
      <c r="BA411" s="90"/>
      <c r="BB411" s="90"/>
      <c r="BC411" s="90"/>
      <c r="BD411" s="90"/>
      <c r="BE411" s="90"/>
      <c r="BF411" s="90"/>
      <c r="BG411" s="90"/>
      <c r="BH411" s="90"/>
      <c r="BI411" s="90"/>
      <c r="BJ411" s="90"/>
      <c r="BK411" s="90"/>
      <c r="BL411" s="90"/>
    </row>
    <row r="412" ht="14.25" customHeight="1">
      <c r="A412" s="90"/>
      <c r="B412" s="90"/>
      <c r="C412" s="440" t="str">
        <f t="shared" si="5"/>
        <v/>
      </c>
      <c r="D412" s="90"/>
      <c r="E412" s="158" t="str">
        <f t="array" ref="E412">IF($A412="","",(SUMIFS(Extrato!$C:$C,Extrato!$A:$A,"&lt;="&amp;XLOOKUP(E$278,dds!$F$1:$Q$1,dds!$R$4:$AC$4),Extrato!$B:$B,'Cadastro e Histórico'!$A412)-SUMIFS(Extrato!$H:$H,Extrato!$F:$F,"&lt;="&amp;XLOOKUP(E$278,dds!$F$1:$Q$1,dds!$R$4:$AC$4),Extrato!$G:$G,'Cadastro e Histórico'!$A412))*E190)</f>
        <v/>
      </c>
      <c r="F412" s="158" t="str">
        <f t="array" ref="F412">IF($A412="","",(SUMIFS(Extrato!$C:$C,Extrato!$A:$A,"&lt;="&amp;XLOOKUP(F$278,dds!$F$1:$Q$1,dds!$R$4:$AC$4),Extrato!$B:$B,'Cadastro e Histórico'!$A412)-SUMIFS(Extrato!$H:$H,Extrato!$F:$F,"&lt;="&amp;XLOOKUP(F$278,dds!$F$1:$Q$1,dds!$R$4:$AC$4),Extrato!$G:$G,'Cadastro e Histórico'!$A412))*F190)</f>
        <v/>
      </c>
      <c r="G412" s="158" t="str">
        <f t="array" ref="G412">IF($A412="","",(SUMIFS(Extrato!$C:$C,Extrato!$A:$A,"&lt;="&amp;XLOOKUP(G$278,dds!$F$1:$Q$1,dds!$R$4:$AC$4),Extrato!$B:$B,'Cadastro e Histórico'!$A412)-SUMIFS(Extrato!$H:$H,Extrato!$F:$F,"&lt;="&amp;XLOOKUP(G$278,dds!$F$1:$Q$1,dds!$R$4:$AC$4),Extrato!$G:$G,'Cadastro e Histórico'!$A412))*G190)</f>
        <v/>
      </c>
      <c r="H412" s="158" t="str">
        <f t="array" ref="H412">IF($A412="","",(SUMIFS(Extrato!$C:$C,Extrato!$A:$A,"&lt;="&amp;XLOOKUP(H$278,dds!$F$1:$Q$1,dds!$R$4:$AC$4),Extrato!$B:$B,'Cadastro e Histórico'!$A412)-SUMIFS(Extrato!$H:$H,Extrato!$F:$F,"&lt;="&amp;XLOOKUP(H$278,dds!$F$1:$Q$1,dds!$R$4:$AC$4),Extrato!$G:$G,'Cadastro e Histórico'!$A412))*H190)</f>
        <v/>
      </c>
      <c r="I412" s="158" t="str">
        <f t="array" ref="I412">IF($A412="","",(SUMIFS(Extrato!$C:$C,Extrato!$A:$A,"&lt;="&amp;XLOOKUP(I$278,dds!$F$1:$Q$1,dds!$R$4:$AC$4),Extrato!$B:$B,'Cadastro e Histórico'!$A412)-SUMIFS(Extrato!$H:$H,Extrato!$F:$F,"&lt;="&amp;XLOOKUP(I$278,dds!$F$1:$Q$1,dds!$R$4:$AC$4),Extrato!$G:$G,'Cadastro e Histórico'!$A412))*I190)</f>
        <v/>
      </c>
      <c r="J412" s="158" t="str">
        <f t="array" ref="J412">IF($A412="","",(SUMIFS(Extrato!$C:$C,Extrato!$A:$A,"&lt;="&amp;XLOOKUP(J$278,dds!$F$1:$Q$1,dds!$R$4:$AC$4),Extrato!$B:$B,'Cadastro e Histórico'!$A412)-SUMIFS(Extrato!$H:$H,Extrato!$F:$F,"&lt;="&amp;XLOOKUP(J$278,dds!$F$1:$Q$1,dds!$R$4:$AC$4),Extrato!$G:$G,'Cadastro e Histórico'!$A412))*J190)</f>
        <v/>
      </c>
      <c r="K412" s="158" t="str">
        <f t="array" ref="K412">IF($A412="","",(SUMIFS(Extrato!$C:$C,Extrato!$A:$A,"&lt;="&amp;XLOOKUP(K$278,dds!$F$1:$Q$1,dds!$R$4:$AC$4),Extrato!$B:$B,'Cadastro e Histórico'!$A412)-SUMIFS(Extrato!$H:$H,Extrato!$F:$F,"&lt;="&amp;XLOOKUP(K$278,dds!$F$1:$Q$1,dds!$R$4:$AC$4),Extrato!$G:$G,'Cadastro e Histórico'!$A412))*K190)</f>
        <v/>
      </c>
      <c r="L412" s="158" t="str">
        <f t="array" ref="L412">IF($A412="","",(SUMIFS(Extrato!$C:$C,Extrato!$A:$A,"&lt;="&amp;XLOOKUP(L$278,dds!$F$1:$Q$1,dds!$R$4:$AC$4),Extrato!$B:$B,'Cadastro e Histórico'!$A412)-SUMIFS(Extrato!$H:$H,Extrato!$F:$F,"&lt;="&amp;XLOOKUP(L$278,dds!$F$1:$Q$1,dds!$R$4:$AC$4),Extrato!$G:$G,'Cadastro e Histórico'!$A412))*L190)</f>
        <v/>
      </c>
      <c r="M412" s="158" t="str">
        <f t="array" ref="M412">IF($A412="","",(SUMIFS(Extrato!$C:$C,Extrato!$A:$A,"&lt;="&amp;XLOOKUP(M$278,dds!$F$1:$Q$1,dds!$R$4:$AC$4),Extrato!$B:$B,'Cadastro e Histórico'!$A412)-SUMIFS(Extrato!$H:$H,Extrato!$F:$F,"&lt;="&amp;XLOOKUP(M$278,dds!$F$1:$Q$1,dds!$R$4:$AC$4),Extrato!$G:$G,'Cadastro e Histórico'!$A412))*M190)</f>
        <v/>
      </c>
      <c r="N412" s="158" t="str">
        <f t="array" ref="N412">IF($A412="","",(SUMIFS(Extrato!$C:$C,Extrato!$A:$A,"&lt;="&amp;XLOOKUP(N$278,dds!$F$1:$Q$1,dds!$R$4:$AC$4),Extrato!$B:$B,'Cadastro e Histórico'!$A412)-SUMIFS(Extrato!$H:$H,Extrato!$F:$F,"&lt;="&amp;XLOOKUP(N$278,dds!$F$1:$Q$1,dds!$R$4:$AC$4),Extrato!$G:$G,'Cadastro e Histórico'!$A412))*N190)</f>
        <v/>
      </c>
      <c r="O412" s="158" t="str">
        <f t="array" ref="O412">IF($A412="","",(SUMIFS(Extrato!$C:$C,Extrato!$A:$A,"&lt;="&amp;XLOOKUP(O$278,dds!$F$1:$Q$1,dds!$R$4:$AC$4),Extrato!$B:$B,'Cadastro e Histórico'!$A412)-SUMIFS(Extrato!$H:$H,Extrato!$F:$F,"&lt;="&amp;XLOOKUP(O$278,dds!$F$1:$Q$1,dds!$R$4:$AC$4),Extrato!$G:$G,'Cadastro e Histórico'!$A412))*O190)</f>
        <v/>
      </c>
      <c r="P412" s="158" t="str">
        <f>IF($A412="","",(SUMIFS(Extrato!$C:$C,Extrato!$B:$B,'Cadastro e Histórico'!$A412)-SUMIFS(Extrato!$H:$H,Extrato!$G:$G,'Cadastro e Histórico'!$A412))*P190)</f>
        <v/>
      </c>
      <c r="Q412" s="90"/>
      <c r="R412" s="90"/>
      <c r="S412" s="90"/>
      <c r="T412" s="90"/>
      <c r="U412" s="90"/>
      <c r="V412" s="90"/>
      <c r="W412" s="90"/>
      <c r="X412" s="90"/>
      <c r="Y412" s="90"/>
      <c r="Z412" s="90"/>
      <c r="AA412" s="90"/>
      <c r="AB412" s="90"/>
      <c r="AC412" s="90"/>
      <c r="AD412" s="90"/>
      <c r="AE412" s="90"/>
      <c r="AF412" s="90"/>
      <c r="AG412" s="90"/>
      <c r="AH412" s="90"/>
      <c r="AI412" s="90"/>
      <c r="AJ412" s="90"/>
      <c r="AK412" s="90"/>
      <c r="AL412" s="90"/>
      <c r="AM412" s="90"/>
      <c r="AN412" s="90"/>
      <c r="AO412" s="90"/>
      <c r="AP412" s="90"/>
      <c r="AQ412" s="90"/>
      <c r="AR412" s="90"/>
      <c r="AS412" s="90"/>
      <c r="AT412" s="90"/>
      <c r="AU412" s="90"/>
      <c r="AV412" s="90"/>
      <c r="AW412" s="90"/>
      <c r="AX412" s="90"/>
      <c r="AY412" s="90"/>
      <c r="AZ412" s="90"/>
      <c r="BA412" s="90"/>
      <c r="BB412" s="90"/>
      <c r="BC412" s="90"/>
      <c r="BD412" s="90"/>
      <c r="BE412" s="90"/>
      <c r="BF412" s="90"/>
      <c r="BG412" s="90"/>
      <c r="BH412" s="90"/>
      <c r="BI412" s="90"/>
      <c r="BJ412" s="90"/>
      <c r="BK412" s="90"/>
      <c r="BL412" s="90"/>
    </row>
    <row r="413" ht="14.25" customHeight="1">
      <c r="A413" s="90"/>
      <c r="B413" s="90"/>
      <c r="C413" s="440" t="str">
        <f t="shared" si="5"/>
        <v/>
      </c>
      <c r="D413" s="90"/>
      <c r="E413" s="158" t="str">
        <f t="array" ref="E413">IF($A413="","",(SUMIFS(Extrato!$C:$C,Extrato!$A:$A,"&lt;="&amp;XLOOKUP(E$278,dds!$F$1:$Q$1,dds!$R$4:$AC$4),Extrato!$B:$B,'Cadastro e Histórico'!$A413)-SUMIFS(Extrato!$H:$H,Extrato!$F:$F,"&lt;="&amp;XLOOKUP(E$278,dds!$F$1:$Q$1,dds!$R$4:$AC$4),Extrato!$G:$G,'Cadastro e Histórico'!$A413))*E191)</f>
        <v/>
      </c>
      <c r="F413" s="158" t="str">
        <f t="array" ref="F413">IF($A413="","",(SUMIFS(Extrato!$C:$C,Extrato!$A:$A,"&lt;="&amp;XLOOKUP(F$278,dds!$F$1:$Q$1,dds!$R$4:$AC$4),Extrato!$B:$B,'Cadastro e Histórico'!$A413)-SUMIFS(Extrato!$H:$H,Extrato!$F:$F,"&lt;="&amp;XLOOKUP(F$278,dds!$F$1:$Q$1,dds!$R$4:$AC$4),Extrato!$G:$G,'Cadastro e Histórico'!$A413))*F191)</f>
        <v/>
      </c>
      <c r="G413" s="158" t="str">
        <f t="array" ref="G413">IF($A413="","",(SUMIFS(Extrato!$C:$C,Extrato!$A:$A,"&lt;="&amp;XLOOKUP(G$278,dds!$F$1:$Q$1,dds!$R$4:$AC$4),Extrato!$B:$B,'Cadastro e Histórico'!$A413)-SUMIFS(Extrato!$H:$H,Extrato!$F:$F,"&lt;="&amp;XLOOKUP(G$278,dds!$F$1:$Q$1,dds!$R$4:$AC$4),Extrato!$G:$G,'Cadastro e Histórico'!$A413))*G191)</f>
        <v/>
      </c>
      <c r="H413" s="158" t="str">
        <f t="array" ref="H413">IF($A413="","",(SUMIFS(Extrato!$C:$C,Extrato!$A:$A,"&lt;="&amp;XLOOKUP(H$278,dds!$F$1:$Q$1,dds!$R$4:$AC$4),Extrato!$B:$B,'Cadastro e Histórico'!$A413)-SUMIFS(Extrato!$H:$H,Extrato!$F:$F,"&lt;="&amp;XLOOKUP(H$278,dds!$F$1:$Q$1,dds!$R$4:$AC$4),Extrato!$G:$G,'Cadastro e Histórico'!$A413))*H191)</f>
        <v/>
      </c>
      <c r="I413" s="158" t="str">
        <f t="array" ref="I413">IF($A413="","",(SUMIFS(Extrato!$C:$C,Extrato!$A:$A,"&lt;="&amp;XLOOKUP(I$278,dds!$F$1:$Q$1,dds!$R$4:$AC$4),Extrato!$B:$B,'Cadastro e Histórico'!$A413)-SUMIFS(Extrato!$H:$H,Extrato!$F:$F,"&lt;="&amp;XLOOKUP(I$278,dds!$F$1:$Q$1,dds!$R$4:$AC$4),Extrato!$G:$G,'Cadastro e Histórico'!$A413))*I191)</f>
        <v/>
      </c>
      <c r="J413" s="158" t="str">
        <f t="array" ref="J413">IF($A413="","",(SUMIFS(Extrato!$C:$C,Extrato!$A:$A,"&lt;="&amp;XLOOKUP(J$278,dds!$F$1:$Q$1,dds!$R$4:$AC$4),Extrato!$B:$B,'Cadastro e Histórico'!$A413)-SUMIFS(Extrato!$H:$H,Extrato!$F:$F,"&lt;="&amp;XLOOKUP(J$278,dds!$F$1:$Q$1,dds!$R$4:$AC$4),Extrato!$G:$G,'Cadastro e Histórico'!$A413))*J191)</f>
        <v/>
      </c>
      <c r="K413" s="158" t="str">
        <f t="array" ref="K413">IF($A413="","",(SUMIFS(Extrato!$C:$C,Extrato!$A:$A,"&lt;="&amp;XLOOKUP(K$278,dds!$F$1:$Q$1,dds!$R$4:$AC$4),Extrato!$B:$B,'Cadastro e Histórico'!$A413)-SUMIFS(Extrato!$H:$H,Extrato!$F:$F,"&lt;="&amp;XLOOKUP(K$278,dds!$F$1:$Q$1,dds!$R$4:$AC$4),Extrato!$G:$G,'Cadastro e Histórico'!$A413))*K191)</f>
        <v/>
      </c>
      <c r="L413" s="158" t="str">
        <f t="array" ref="L413">IF($A413="","",(SUMIFS(Extrato!$C:$C,Extrato!$A:$A,"&lt;="&amp;XLOOKUP(L$278,dds!$F$1:$Q$1,dds!$R$4:$AC$4),Extrato!$B:$B,'Cadastro e Histórico'!$A413)-SUMIFS(Extrato!$H:$H,Extrato!$F:$F,"&lt;="&amp;XLOOKUP(L$278,dds!$F$1:$Q$1,dds!$R$4:$AC$4),Extrato!$G:$G,'Cadastro e Histórico'!$A413))*L191)</f>
        <v/>
      </c>
      <c r="M413" s="158" t="str">
        <f t="array" ref="M413">IF($A413="","",(SUMIFS(Extrato!$C:$C,Extrato!$A:$A,"&lt;="&amp;XLOOKUP(M$278,dds!$F$1:$Q$1,dds!$R$4:$AC$4),Extrato!$B:$B,'Cadastro e Histórico'!$A413)-SUMIFS(Extrato!$H:$H,Extrato!$F:$F,"&lt;="&amp;XLOOKUP(M$278,dds!$F$1:$Q$1,dds!$R$4:$AC$4),Extrato!$G:$G,'Cadastro e Histórico'!$A413))*M191)</f>
        <v/>
      </c>
      <c r="N413" s="158" t="str">
        <f t="array" ref="N413">IF($A413="","",(SUMIFS(Extrato!$C:$C,Extrato!$A:$A,"&lt;="&amp;XLOOKUP(N$278,dds!$F$1:$Q$1,dds!$R$4:$AC$4),Extrato!$B:$B,'Cadastro e Histórico'!$A413)-SUMIFS(Extrato!$H:$H,Extrato!$F:$F,"&lt;="&amp;XLOOKUP(N$278,dds!$F$1:$Q$1,dds!$R$4:$AC$4),Extrato!$G:$G,'Cadastro e Histórico'!$A413))*N191)</f>
        <v/>
      </c>
      <c r="O413" s="158" t="str">
        <f t="array" ref="O413">IF($A413="","",(SUMIFS(Extrato!$C:$C,Extrato!$A:$A,"&lt;="&amp;XLOOKUP(O$278,dds!$F$1:$Q$1,dds!$R$4:$AC$4),Extrato!$B:$B,'Cadastro e Histórico'!$A413)-SUMIFS(Extrato!$H:$H,Extrato!$F:$F,"&lt;="&amp;XLOOKUP(O$278,dds!$F$1:$Q$1,dds!$R$4:$AC$4),Extrato!$G:$G,'Cadastro e Histórico'!$A413))*O191)</f>
        <v/>
      </c>
      <c r="P413" s="158" t="str">
        <f>IF($A413="","",(SUMIFS(Extrato!$C:$C,Extrato!$B:$B,'Cadastro e Histórico'!$A413)-SUMIFS(Extrato!$H:$H,Extrato!$G:$G,'Cadastro e Histórico'!$A413))*P191)</f>
        <v/>
      </c>
      <c r="Q413" s="90"/>
      <c r="R413" s="90"/>
      <c r="S413" s="90"/>
      <c r="T413" s="90"/>
      <c r="U413" s="90"/>
      <c r="V413" s="90"/>
      <c r="W413" s="90"/>
      <c r="X413" s="90"/>
      <c r="Y413" s="90"/>
      <c r="Z413" s="90"/>
      <c r="AA413" s="90"/>
      <c r="AB413" s="90"/>
      <c r="AC413" s="90"/>
      <c r="AD413" s="90"/>
      <c r="AE413" s="90"/>
      <c r="AF413" s="90"/>
      <c r="AG413" s="90"/>
      <c r="AH413" s="90"/>
      <c r="AI413" s="90"/>
      <c r="AJ413" s="90"/>
      <c r="AK413" s="90"/>
      <c r="AL413" s="90"/>
      <c r="AM413" s="90"/>
      <c r="AN413" s="90"/>
      <c r="AO413" s="90"/>
      <c r="AP413" s="90"/>
      <c r="AQ413" s="90"/>
      <c r="AR413" s="90"/>
      <c r="AS413" s="90"/>
      <c r="AT413" s="90"/>
      <c r="AU413" s="90"/>
      <c r="AV413" s="90"/>
      <c r="AW413" s="90"/>
      <c r="AX413" s="90"/>
      <c r="AY413" s="90"/>
      <c r="AZ413" s="90"/>
      <c r="BA413" s="90"/>
      <c r="BB413" s="90"/>
      <c r="BC413" s="90"/>
      <c r="BD413" s="90"/>
      <c r="BE413" s="90"/>
      <c r="BF413" s="90"/>
      <c r="BG413" s="90"/>
      <c r="BH413" s="90"/>
      <c r="BI413" s="90"/>
      <c r="BJ413" s="90"/>
      <c r="BK413" s="90"/>
      <c r="BL413" s="90"/>
    </row>
    <row r="414" ht="14.25" customHeight="1">
      <c r="A414" s="90"/>
      <c r="B414" s="90"/>
      <c r="C414" s="440" t="str">
        <f t="shared" si="5"/>
        <v/>
      </c>
      <c r="D414" s="90"/>
      <c r="E414" s="158" t="str">
        <f t="array" ref="E414">IF($A414="","",(SUMIFS(Extrato!$C:$C,Extrato!$A:$A,"&lt;="&amp;XLOOKUP(E$278,dds!$F$1:$Q$1,dds!$R$4:$AC$4),Extrato!$B:$B,'Cadastro e Histórico'!$A414)-SUMIFS(Extrato!$H:$H,Extrato!$F:$F,"&lt;="&amp;XLOOKUP(E$278,dds!$F$1:$Q$1,dds!$R$4:$AC$4),Extrato!$G:$G,'Cadastro e Histórico'!$A414))*E192)</f>
        <v/>
      </c>
      <c r="F414" s="158" t="str">
        <f t="array" ref="F414">IF($A414="","",(SUMIFS(Extrato!$C:$C,Extrato!$A:$A,"&lt;="&amp;XLOOKUP(F$278,dds!$F$1:$Q$1,dds!$R$4:$AC$4),Extrato!$B:$B,'Cadastro e Histórico'!$A414)-SUMIFS(Extrato!$H:$H,Extrato!$F:$F,"&lt;="&amp;XLOOKUP(F$278,dds!$F$1:$Q$1,dds!$R$4:$AC$4),Extrato!$G:$G,'Cadastro e Histórico'!$A414))*F192)</f>
        <v/>
      </c>
      <c r="G414" s="158" t="str">
        <f t="array" ref="G414">IF($A414="","",(SUMIFS(Extrato!$C:$C,Extrato!$A:$A,"&lt;="&amp;XLOOKUP(G$278,dds!$F$1:$Q$1,dds!$R$4:$AC$4),Extrato!$B:$B,'Cadastro e Histórico'!$A414)-SUMIFS(Extrato!$H:$H,Extrato!$F:$F,"&lt;="&amp;XLOOKUP(G$278,dds!$F$1:$Q$1,dds!$R$4:$AC$4),Extrato!$G:$G,'Cadastro e Histórico'!$A414))*G192)</f>
        <v/>
      </c>
      <c r="H414" s="158" t="str">
        <f t="array" ref="H414">IF($A414="","",(SUMIFS(Extrato!$C:$C,Extrato!$A:$A,"&lt;="&amp;XLOOKUP(H$278,dds!$F$1:$Q$1,dds!$R$4:$AC$4),Extrato!$B:$B,'Cadastro e Histórico'!$A414)-SUMIFS(Extrato!$H:$H,Extrato!$F:$F,"&lt;="&amp;XLOOKUP(H$278,dds!$F$1:$Q$1,dds!$R$4:$AC$4),Extrato!$G:$G,'Cadastro e Histórico'!$A414))*H192)</f>
        <v/>
      </c>
      <c r="I414" s="158" t="str">
        <f t="array" ref="I414">IF($A414="","",(SUMIFS(Extrato!$C:$C,Extrato!$A:$A,"&lt;="&amp;XLOOKUP(I$278,dds!$F$1:$Q$1,dds!$R$4:$AC$4),Extrato!$B:$B,'Cadastro e Histórico'!$A414)-SUMIFS(Extrato!$H:$H,Extrato!$F:$F,"&lt;="&amp;XLOOKUP(I$278,dds!$F$1:$Q$1,dds!$R$4:$AC$4),Extrato!$G:$G,'Cadastro e Histórico'!$A414))*I192)</f>
        <v/>
      </c>
      <c r="J414" s="158" t="str">
        <f t="array" ref="J414">IF($A414="","",(SUMIFS(Extrato!$C:$C,Extrato!$A:$A,"&lt;="&amp;XLOOKUP(J$278,dds!$F$1:$Q$1,dds!$R$4:$AC$4),Extrato!$B:$B,'Cadastro e Histórico'!$A414)-SUMIFS(Extrato!$H:$H,Extrato!$F:$F,"&lt;="&amp;XLOOKUP(J$278,dds!$F$1:$Q$1,dds!$R$4:$AC$4),Extrato!$G:$G,'Cadastro e Histórico'!$A414))*J192)</f>
        <v/>
      </c>
      <c r="K414" s="158" t="str">
        <f t="array" ref="K414">IF($A414="","",(SUMIFS(Extrato!$C:$C,Extrato!$A:$A,"&lt;="&amp;XLOOKUP(K$278,dds!$F$1:$Q$1,dds!$R$4:$AC$4),Extrato!$B:$B,'Cadastro e Histórico'!$A414)-SUMIFS(Extrato!$H:$H,Extrato!$F:$F,"&lt;="&amp;XLOOKUP(K$278,dds!$F$1:$Q$1,dds!$R$4:$AC$4),Extrato!$G:$G,'Cadastro e Histórico'!$A414))*K192)</f>
        <v/>
      </c>
      <c r="L414" s="158" t="str">
        <f t="array" ref="L414">IF($A414="","",(SUMIFS(Extrato!$C:$C,Extrato!$A:$A,"&lt;="&amp;XLOOKUP(L$278,dds!$F$1:$Q$1,dds!$R$4:$AC$4),Extrato!$B:$B,'Cadastro e Histórico'!$A414)-SUMIFS(Extrato!$H:$H,Extrato!$F:$F,"&lt;="&amp;XLOOKUP(L$278,dds!$F$1:$Q$1,dds!$R$4:$AC$4),Extrato!$G:$G,'Cadastro e Histórico'!$A414))*L192)</f>
        <v/>
      </c>
      <c r="M414" s="158" t="str">
        <f t="array" ref="M414">IF($A414="","",(SUMIFS(Extrato!$C:$C,Extrato!$A:$A,"&lt;="&amp;XLOOKUP(M$278,dds!$F$1:$Q$1,dds!$R$4:$AC$4),Extrato!$B:$B,'Cadastro e Histórico'!$A414)-SUMIFS(Extrato!$H:$H,Extrato!$F:$F,"&lt;="&amp;XLOOKUP(M$278,dds!$F$1:$Q$1,dds!$R$4:$AC$4),Extrato!$G:$G,'Cadastro e Histórico'!$A414))*M192)</f>
        <v/>
      </c>
      <c r="N414" s="158" t="str">
        <f t="array" ref="N414">IF($A414="","",(SUMIFS(Extrato!$C:$C,Extrato!$A:$A,"&lt;="&amp;XLOOKUP(N$278,dds!$F$1:$Q$1,dds!$R$4:$AC$4),Extrato!$B:$B,'Cadastro e Histórico'!$A414)-SUMIFS(Extrato!$H:$H,Extrato!$F:$F,"&lt;="&amp;XLOOKUP(N$278,dds!$F$1:$Q$1,dds!$R$4:$AC$4),Extrato!$G:$G,'Cadastro e Histórico'!$A414))*N192)</f>
        <v/>
      </c>
      <c r="O414" s="158" t="str">
        <f t="array" ref="O414">IF($A414="","",(SUMIFS(Extrato!$C:$C,Extrato!$A:$A,"&lt;="&amp;XLOOKUP(O$278,dds!$F$1:$Q$1,dds!$R$4:$AC$4),Extrato!$B:$B,'Cadastro e Histórico'!$A414)-SUMIFS(Extrato!$H:$H,Extrato!$F:$F,"&lt;="&amp;XLOOKUP(O$278,dds!$F$1:$Q$1,dds!$R$4:$AC$4),Extrato!$G:$G,'Cadastro e Histórico'!$A414))*O192)</f>
        <v/>
      </c>
      <c r="P414" s="158" t="str">
        <f>IF($A414="","",(SUMIFS(Extrato!$C:$C,Extrato!$B:$B,'Cadastro e Histórico'!$A414)-SUMIFS(Extrato!$H:$H,Extrato!$G:$G,'Cadastro e Histórico'!$A414))*P192)</f>
        <v/>
      </c>
      <c r="Q414" s="90"/>
      <c r="R414" s="90"/>
      <c r="S414" s="90"/>
      <c r="T414" s="90"/>
      <c r="U414" s="90"/>
      <c r="V414" s="90"/>
      <c r="W414" s="90"/>
      <c r="X414" s="90"/>
      <c r="Y414" s="90"/>
      <c r="Z414" s="90"/>
      <c r="AA414" s="90"/>
      <c r="AB414" s="90"/>
      <c r="AC414" s="90"/>
      <c r="AD414" s="90"/>
      <c r="AE414" s="90"/>
      <c r="AF414" s="90"/>
      <c r="AG414" s="90"/>
      <c r="AH414" s="90"/>
      <c r="AI414" s="90"/>
      <c r="AJ414" s="90"/>
      <c r="AK414" s="90"/>
      <c r="AL414" s="90"/>
      <c r="AM414" s="90"/>
      <c r="AN414" s="90"/>
      <c r="AO414" s="90"/>
      <c r="AP414" s="90"/>
      <c r="AQ414" s="90"/>
      <c r="AR414" s="90"/>
      <c r="AS414" s="90"/>
      <c r="AT414" s="90"/>
      <c r="AU414" s="90"/>
      <c r="AV414" s="90"/>
      <c r="AW414" s="90"/>
      <c r="AX414" s="90"/>
      <c r="AY414" s="90"/>
      <c r="AZ414" s="90"/>
      <c r="BA414" s="90"/>
      <c r="BB414" s="90"/>
      <c r="BC414" s="90"/>
      <c r="BD414" s="90"/>
      <c r="BE414" s="90"/>
      <c r="BF414" s="90"/>
      <c r="BG414" s="90"/>
      <c r="BH414" s="90"/>
      <c r="BI414" s="90"/>
      <c r="BJ414" s="90"/>
      <c r="BK414" s="90"/>
      <c r="BL414" s="90"/>
    </row>
    <row r="415" ht="14.25" customHeight="1">
      <c r="A415" s="90"/>
      <c r="B415" s="90"/>
      <c r="C415" s="440" t="str">
        <f t="shared" si="5"/>
        <v/>
      </c>
      <c r="D415" s="90"/>
      <c r="E415" s="158" t="str">
        <f t="array" ref="E415">IF($A415="","",(SUMIFS(Extrato!$C:$C,Extrato!$A:$A,"&lt;="&amp;XLOOKUP(E$278,dds!$F$1:$Q$1,dds!$R$4:$AC$4),Extrato!$B:$B,'Cadastro e Histórico'!$A415)-SUMIFS(Extrato!$H:$H,Extrato!$F:$F,"&lt;="&amp;XLOOKUP(E$278,dds!$F$1:$Q$1,dds!$R$4:$AC$4),Extrato!$G:$G,'Cadastro e Histórico'!$A415))*E193)</f>
        <v/>
      </c>
      <c r="F415" s="158" t="str">
        <f t="array" ref="F415">IF($A415="","",(SUMIFS(Extrato!$C:$C,Extrato!$A:$A,"&lt;="&amp;XLOOKUP(F$278,dds!$F$1:$Q$1,dds!$R$4:$AC$4),Extrato!$B:$B,'Cadastro e Histórico'!$A415)-SUMIFS(Extrato!$H:$H,Extrato!$F:$F,"&lt;="&amp;XLOOKUP(F$278,dds!$F$1:$Q$1,dds!$R$4:$AC$4),Extrato!$G:$G,'Cadastro e Histórico'!$A415))*F193)</f>
        <v/>
      </c>
      <c r="G415" s="158" t="str">
        <f t="array" ref="G415">IF($A415="","",(SUMIFS(Extrato!$C:$C,Extrato!$A:$A,"&lt;="&amp;XLOOKUP(G$278,dds!$F$1:$Q$1,dds!$R$4:$AC$4),Extrato!$B:$B,'Cadastro e Histórico'!$A415)-SUMIFS(Extrato!$H:$H,Extrato!$F:$F,"&lt;="&amp;XLOOKUP(G$278,dds!$F$1:$Q$1,dds!$R$4:$AC$4),Extrato!$G:$G,'Cadastro e Histórico'!$A415))*G193)</f>
        <v/>
      </c>
      <c r="H415" s="158" t="str">
        <f t="array" ref="H415">IF($A415="","",(SUMIFS(Extrato!$C:$C,Extrato!$A:$A,"&lt;="&amp;XLOOKUP(H$278,dds!$F$1:$Q$1,dds!$R$4:$AC$4),Extrato!$B:$B,'Cadastro e Histórico'!$A415)-SUMIFS(Extrato!$H:$H,Extrato!$F:$F,"&lt;="&amp;XLOOKUP(H$278,dds!$F$1:$Q$1,dds!$R$4:$AC$4),Extrato!$G:$G,'Cadastro e Histórico'!$A415))*H193)</f>
        <v/>
      </c>
      <c r="I415" s="158" t="str">
        <f t="array" ref="I415">IF($A415="","",(SUMIFS(Extrato!$C:$C,Extrato!$A:$A,"&lt;="&amp;XLOOKUP(I$278,dds!$F$1:$Q$1,dds!$R$4:$AC$4),Extrato!$B:$B,'Cadastro e Histórico'!$A415)-SUMIFS(Extrato!$H:$H,Extrato!$F:$F,"&lt;="&amp;XLOOKUP(I$278,dds!$F$1:$Q$1,dds!$R$4:$AC$4),Extrato!$G:$G,'Cadastro e Histórico'!$A415))*I193)</f>
        <v/>
      </c>
      <c r="J415" s="158" t="str">
        <f t="array" ref="J415">IF($A415="","",(SUMIFS(Extrato!$C:$C,Extrato!$A:$A,"&lt;="&amp;XLOOKUP(J$278,dds!$F$1:$Q$1,dds!$R$4:$AC$4),Extrato!$B:$B,'Cadastro e Histórico'!$A415)-SUMIFS(Extrato!$H:$H,Extrato!$F:$F,"&lt;="&amp;XLOOKUP(J$278,dds!$F$1:$Q$1,dds!$R$4:$AC$4),Extrato!$G:$G,'Cadastro e Histórico'!$A415))*J193)</f>
        <v/>
      </c>
      <c r="K415" s="158" t="str">
        <f t="array" ref="K415">IF($A415="","",(SUMIFS(Extrato!$C:$C,Extrato!$A:$A,"&lt;="&amp;XLOOKUP(K$278,dds!$F$1:$Q$1,dds!$R$4:$AC$4),Extrato!$B:$B,'Cadastro e Histórico'!$A415)-SUMIFS(Extrato!$H:$H,Extrato!$F:$F,"&lt;="&amp;XLOOKUP(K$278,dds!$F$1:$Q$1,dds!$R$4:$AC$4),Extrato!$G:$G,'Cadastro e Histórico'!$A415))*K193)</f>
        <v/>
      </c>
      <c r="L415" s="158" t="str">
        <f t="array" ref="L415">IF($A415="","",(SUMIFS(Extrato!$C:$C,Extrato!$A:$A,"&lt;="&amp;XLOOKUP(L$278,dds!$F$1:$Q$1,dds!$R$4:$AC$4),Extrato!$B:$B,'Cadastro e Histórico'!$A415)-SUMIFS(Extrato!$H:$H,Extrato!$F:$F,"&lt;="&amp;XLOOKUP(L$278,dds!$F$1:$Q$1,dds!$R$4:$AC$4),Extrato!$G:$G,'Cadastro e Histórico'!$A415))*L193)</f>
        <v/>
      </c>
      <c r="M415" s="158" t="str">
        <f t="array" ref="M415">IF($A415="","",(SUMIFS(Extrato!$C:$C,Extrato!$A:$A,"&lt;="&amp;XLOOKUP(M$278,dds!$F$1:$Q$1,dds!$R$4:$AC$4),Extrato!$B:$B,'Cadastro e Histórico'!$A415)-SUMIFS(Extrato!$H:$H,Extrato!$F:$F,"&lt;="&amp;XLOOKUP(M$278,dds!$F$1:$Q$1,dds!$R$4:$AC$4),Extrato!$G:$G,'Cadastro e Histórico'!$A415))*M193)</f>
        <v/>
      </c>
      <c r="N415" s="158" t="str">
        <f t="array" ref="N415">IF($A415="","",(SUMIFS(Extrato!$C:$C,Extrato!$A:$A,"&lt;="&amp;XLOOKUP(N$278,dds!$F$1:$Q$1,dds!$R$4:$AC$4),Extrato!$B:$B,'Cadastro e Histórico'!$A415)-SUMIFS(Extrato!$H:$H,Extrato!$F:$F,"&lt;="&amp;XLOOKUP(N$278,dds!$F$1:$Q$1,dds!$R$4:$AC$4),Extrato!$G:$G,'Cadastro e Histórico'!$A415))*N193)</f>
        <v/>
      </c>
      <c r="O415" s="158" t="str">
        <f t="array" ref="O415">IF($A415="","",(SUMIFS(Extrato!$C:$C,Extrato!$A:$A,"&lt;="&amp;XLOOKUP(O$278,dds!$F$1:$Q$1,dds!$R$4:$AC$4),Extrato!$B:$B,'Cadastro e Histórico'!$A415)-SUMIFS(Extrato!$H:$H,Extrato!$F:$F,"&lt;="&amp;XLOOKUP(O$278,dds!$F$1:$Q$1,dds!$R$4:$AC$4),Extrato!$G:$G,'Cadastro e Histórico'!$A415))*O193)</f>
        <v/>
      </c>
      <c r="P415" s="158" t="str">
        <f>IF($A415="","",(SUMIFS(Extrato!$C:$C,Extrato!$B:$B,'Cadastro e Histórico'!$A415)-SUMIFS(Extrato!$H:$H,Extrato!$G:$G,'Cadastro e Histórico'!$A415))*P193)</f>
        <v/>
      </c>
      <c r="Q415" s="90"/>
      <c r="R415" s="90"/>
      <c r="S415" s="90"/>
      <c r="T415" s="90"/>
      <c r="U415" s="90"/>
      <c r="V415" s="90"/>
      <c r="W415" s="90"/>
      <c r="X415" s="90"/>
      <c r="Y415" s="90"/>
      <c r="Z415" s="90"/>
      <c r="AA415" s="90"/>
      <c r="AB415" s="90"/>
      <c r="AC415" s="90"/>
      <c r="AD415" s="90"/>
      <c r="AE415" s="90"/>
      <c r="AF415" s="90"/>
      <c r="AG415" s="90"/>
      <c r="AH415" s="90"/>
      <c r="AI415" s="90"/>
      <c r="AJ415" s="90"/>
      <c r="AK415" s="90"/>
      <c r="AL415" s="90"/>
      <c r="AM415" s="90"/>
      <c r="AN415" s="90"/>
      <c r="AO415" s="90"/>
      <c r="AP415" s="90"/>
      <c r="AQ415" s="90"/>
      <c r="AR415" s="90"/>
      <c r="AS415" s="90"/>
      <c r="AT415" s="90"/>
      <c r="AU415" s="90"/>
      <c r="AV415" s="90"/>
      <c r="AW415" s="90"/>
      <c r="AX415" s="90"/>
      <c r="AY415" s="90"/>
      <c r="AZ415" s="90"/>
      <c r="BA415" s="90"/>
      <c r="BB415" s="90"/>
      <c r="BC415" s="90"/>
      <c r="BD415" s="90"/>
      <c r="BE415" s="90"/>
      <c r="BF415" s="90"/>
      <c r="BG415" s="90"/>
      <c r="BH415" s="90"/>
      <c r="BI415" s="90"/>
      <c r="BJ415" s="90"/>
      <c r="BK415" s="90"/>
      <c r="BL415" s="90"/>
    </row>
    <row r="416" ht="14.25" customHeight="1">
      <c r="A416" s="90"/>
      <c r="B416" s="90"/>
      <c r="C416" s="440" t="str">
        <f t="shared" si="5"/>
        <v/>
      </c>
      <c r="D416" s="90"/>
      <c r="E416" s="158" t="str">
        <f t="array" ref="E416">IF($A416="","",(SUMIFS(Extrato!$C:$C,Extrato!$A:$A,"&lt;="&amp;XLOOKUP(E$278,dds!$F$1:$Q$1,dds!$R$4:$AC$4),Extrato!$B:$B,'Cadastro e Histórico'!$A416)-SUMIFS(Extrato!$H:$H,Extrato!$F:$F,"&lt;="&amp;XLOOKUP(E$278,dds!$F$1:$Q$1,dds!$R$4:$AC$4),Extrato!$G:$G,'Cadastro e Histórico'!$A416))*E194)</f>
        <v/>
      </c>
      <c r="F416" s="158" t="str">
        <f t="array" ref="F416">IF($A416="","",(SUMIFS(Extrato!$C:$C,Extrato!$A:$A,"&lt;="&amp;XLOOKUP(F$278,dds!$F$1:$Q$1,dds!$R$4:$AC$4),Extrato!$B:$B,'Cadastro e Histórico'!$A416)-SUMIFS(Extrato!$H:$H,Extrato!$F:$F,"&lt;="&amp;XLOOKUP(F$278,dds!$F$1:$Q$1,dds!$R$4:$AC$4),Extrato!$G:$G,'Cadastro e Histórico'!$A416))*F194)</f>
        <v/>
      </c>
      <c r="G416" s="158" t="str">
        <f t="array" ref="G416">IF($A416="","",(SUMIFS(Extrato!$C:$C,Extrato!$A:$A,"&lt;="&amp;XLOOKUP(G$278,dds!$F$1:$Q$1,dds!$R$4:$AC$4),Extrato!$B:$B,'Cadastro e Histórico'!$A416)-SUMIFS(Extrato!$H:$H,Extrato!$F:$F,"&lt;="&amp;XLOOKUP(G$278,dds!$F$1:$Q$1,dds!$R$4:$AC$4),Extrato!$G:$G,'Cadastro e Histórico'!$A416))*G194)</f>
        <v/>
      </c>
      <c r="H416" s="158" t="str">
        <f t="array" ref="H416">IF($A416="","",(SUMIFS(Extrato!$C:$C,Extrato!$A:$A,"&lt;="&amp;XLOOKUP(H$278,dds!$F$1:$Q$1,dds!$R$4:$AC$4),Extrato!$B:$B,'Cadastro e Histórico'!$A416)-SUMIFS(Extrato!$H:$H,Extrato!$F:$F,"&lt;="&amp;XLOOKUP(H$278,dds!$F$1:$Q$1,dds!$R$4:$AC$4),Extrato!$G:$G,'Cadastro e Histórico'!$A416))*H194)</f>
        <v/>
      </c>
      <c r="I416" s="158" t="str">
        <f t="array" ref="I416">IF($A416="","",(SUMIFS(Extrato!$C:$C,Extrato!$A:$A,"&lt;="&amp;XLOOKUP(I$278,dds!$F$1:$Q$1,dds!$R$4:$AC$4),Extrato!$B:$B,'Cadastro e Histórico'!$A416)-SUMIFS(Extrato!$H:$H,Extrato!$F:$F,"&lt;="&amp;XLOOKUP(I$278,dds!$F$1:$Q$1,dds!$R$4:$AC$4),Extrato!$G:$G,'Cadastro e Histórico'!$A416))*I194)</f>
        <v/>
      </c>
      <c r="J416" s="158" t="str">
        <f t="array" ref="J416">IF($A416="","",(SUMIFS(Extrato!$C:$C,Extrato!$A:$A,"&lt;="&amp;XLOOKUP(J$278,dds!$F$1:$Q$1,dds!$R$4:$AC$4),Extrato!$B:$B,'Cadastro e Histórico'!$A416)-SUMIFS(Extrato!$H:$H,Extrato!$F:$F,"&lt;="&amp;XLOOKUP(J$278,dds!$F$1:$Q$1,dds!$R$4:$AC$4),Extrato!$G:$G,'Cadastro e Histórico'!$A416))*J194)</f>
        <v/>
      </c>
      <c r="K416" s="158" t="str">
        <f t="array" ref="K416">IF($A416="","",(SUMIFS(Extrato!$C:$C,Extrato!$A:$A,"&lt;="&amp;XLOOKUP(K$278,dds!$F$1:$Q$1,dds!$R$4:$AC$4),Extrato!$B:$B,'Cadastro e Histórico'!$A416)-SUMIFS(Extrato!$H:$H,Extrato!$F:$F,"&lt;="&amp;XLOOKUP(K$278,dds!$F$1:$Q$1,dds!$R$4:$AC$4),Extrato!$G:$G,'Cadastro e Histórico'!$A416))*K194)</f>
        <v/>
      </c>
      <c r="L416" s="158" t="str">
        <f t="array" ref="L416">IF($A416="","",(SUMIFS(Extrato!$C:$C,Extrato!$A:$A,"&lt;="&amp;XLOOKUP(L$278,dds!$F$1:$Q$1,dds!$R$4:$AC$4),Extrato!$B:$B,'Cadastro e Histórico'!$A416)-SUMIFS(Extrato!$H:$H,Extrato!$F:$F,"&lt;="&amp;XLOOKUP(L$278,dds!$F$1:$Q$1,dds!$R$4:$AC$4),Extrato!$G:$G,'Cadastro e Histórico'!$A416))*L194)</f>
        <v/>
      </c>
      <c r="M416" s="158" t="str">
        <f t="array" ref="M416">IF($A416="","",(SUMIFS(Extrato!$C:$C,Extrato!$A:$A,"&lt;="&amp;XLOOKUP(M$278,dds!$F$1:$Q$1,dds!$R$4:$AC$4),Extrato!$B:$B,'Cadastro e Histórico'!$A416)-SUMIFS(Extrato!$H:$H,Extrato!$F:$F,"&lt;="&amp;XLOOKUP(M$278,dds!$F$1:$Q$1,dds!$R$4:$AC$4),Extrato!$G:$G,'Cadastro e Histórico'!$A416))*M194)</f>
        <v/>
      </c>
      <c r="N416" s="158" t="str">
        <f t="array" ref="N416">IF($A416="","",(SUMIFS(Extrato!$C:$C,Extrato!$A:$A,"&lt;="&amp;XLOOKUP(N$278,dds!$F$1:$Q$1,dds!$R$4:$AC$4),Extrato!$B:$B,'Cadastro e Histórico'!$A416)-SUMIFS(Extrato!$H:$H,Extrato!$F:$F,"&lt;="&amp;XLOOKUP(N$278,dds!$F$1:$Q$1,dds!$R$4:$AC$4),Extrato!$G:$G,'Cadastro e Histórico'!$A416))*N194)</f>
        <v/>
      </c>
      <c r="O416" s="158" t="str">
        <f t="array" ref="O416">IF($A416="","",(SUMIFS(Extrato!$C:$C,Extrato!$A:$A,"&lt;="&amp;XLOOKUP(O$278,dds!$F$1:$Q$1,dds!$R$4:$AC$4),Extrato!$B:$B,'Cadastro e Histórico'!$A416)-SUMIFS(Extrato!$H:$H,Extrato!$F:$F,"&lt;="&amp;XLOOKUP(O$278,dds!$F$1:$Q$1,dds!$R$4:$AC$4),Extrato!$G:$G,'Cadastro e Histórico'!$A416))*O194)</f>
        <v/>
      </c>
      <c r="P416" s="158" t="str">
        <f>IF($A416="","",(SUMIFS(Extrato!$C:$C,Extrato!$B:$B,'Cadastro e Histórico'!$A416)-SUMIFS(Extrato!$H:$H,Extrato!$G:$G,'Cadastro e Histórico'!$A416))*P194)</f>
        <v/>
      </c>
      <c r="Q416" s="90"/>
      <c r="R416" s="90"/>
      <c r="S416" s="90"/>
      <c r="T416" s="90"/>
      <c r="U416" s="90"/>
      <c r="V416" s="90"/>
      <c r="W416" s="90"/>
      <c r="X416" s="90"/>
      <c r="Y416" s="90"/>
      <c r="Z416" s="90"/>
      <c r="AA416" s="90"/>
      <c r="AB416" s="90"/>
      <c r="AC416" s="90"/>
      <c r="AD416" s="90"/>
      <c r="AE416" s="90"/>
      <c r="AF416" s="90"/>
      <c r="AG416" s="90"/>
      <c r="AH416" s="90"/>
      <c r="AI416" s="90"/>
      <c r="AJ416" s="90"/>
      <c r="AK416" s="90"/>
      <c r="AL416" s="90"/>
      <c r="AM416" s="90"/>
      <c r="AN416" s="90"/>
      <c r="AO416" s="90"/>
      <c r="AP416" s="90"/>
      <c r="AQ416" s="90"/>
      <c r="AR416" s="90"/>
      <c r="AS416" s="90"/>
      <c r="AT416" s="90"/>
      <c r="AU416" s="90"/>
      <c r="AV416" s="90"/>
      <c r="AW416" s="90"/>
      <c r="AX416" s="90"/>
      <c r="AY416" s="90"/>
      <c r="AZ416" s="90"/>
      <c r="BA416" s="90"/>
      <c r="BB416" s="90"/>
      <c r="BC416" s="90"/>
      <c r="BD416" s="90"/>
      <c r="BE416" s="90"/>
      <c r="BF416" s="90"/>
      <c r="BG416" s="90"/>
      <c r="BH416" s="90"/>
      <c r="BI416" s="90"/>
      <c r="BJ416" s="90"/>
      <c r="BK416" s="90"/>
      <c r="BL416" s="90"/>
    </row>
    <row r="417" ht="14.25" customHeight="1">
      <c r="A417" s="90"/>
      <c r="B417" s="90"/>
      <c r="C417" s="440" t="str">
        <f t="shared" si="5"/>
        <v/>
      </c>
      <c r="D417" s="90"/>
      <c r="E417" s="158" t="str">
        <f t="array" ref="E417">IF($A417="","",(SUMIFS(Extrato!$C:$C,Extrato!$A:$A,"&lt;="&amp;XLOOKUP(E$278,dds!$F$1:$Q$1,dds!$R$4:$AC$4),Extrato!$B:$B,'Cadastro e Histórico'!$A417)-SUMIFS(Extrato!$H:$H,Extrato!$F:$F,"&lt;="&amp;XLOOKUP(E$278,dds!$F$1:$Q$1,dds!$R$4:$AC$4),Extrato!$G:$G,'Cadastro e Histórico'!$A417))*E195)</f>
        <v/>
      </c>
      <c r="F417" s="158" t="str">
        <f t="array" ref="F417">IF($A417="","",(SUMIFS(Extrato!$C:$C,Extrato!$A:$A,"&lt;="&amp;XLOOKUP(F$278,dds!$F$1:$Q$1,dds!$R$4:$AC$4),Extrato!$B:$B,'Cadastro e Histórico'!$A417)-SUMIFS(Extrato!$H:$H,Extrato!$F:$F,"&lt;="&amp;XLOOKUP(F$278,dds!$F$1:$Q$1,dds!$R$4:$AC$4),Extrato!$G:$G,'Cadastro e Histórico'!$A417))*F195)</f>
        <v/>
      </c>
      <c r="G417" s="158" t="str">
        <f t="array" ref="G417">IF($A417="","",(SUMIFS(Extrato!$C:$C,Extrato!$A:$A,"&lt;="&amp;XLOOKUP(G$278,dds!$F$1:$Q$1,dds!$R$4:$AC$4),Extrato!$B:$B,'Cadastro e Histórico'!$A417)-SUMIFS(Extrato!$H:$H,Extrato!$F:$F,"&lt;="&amp;XLOOKUP(G$278,dds!$F$1:$Q$1,dds!$R$4:$AC$4),Extrato!$G:$G,'Cadastro e Histórico'!$A417))*G195)</f>
        <v/>
      </c>
      <c r="H417" s="158" t="str">
        <f t="array" ref="H417">IF($A417="","",(SUMIFS(Extrato!$C:$C,Extrato!$A:$A,"&lt;="&amp;XLOOKUP(H$278,dds!$F$1:$Q$1,dds!$R$4:$AC$4),Extrato!$B:$B,'Cadastro e Histórico'!$A417)-SUMIFS(Extrato!$H:$H,Extrato!$F:$F,"&lt;="&amp;XLOOKUP(H$278,dds!$F$1:$Q$1,dds!$R$4:$AC$4),Extrato!$G:$G,'Cadastro e Histórico'!$A417))*H195)</f>
        <v/>
      </c>
      <c r="I417" s="158" t="str">
        <f t="array" ref="I417">IF($A417="","",(SUMIFS(Extrato!$C:$C,Extrato!$A:$A,"&lt;="&amp;XLOOKUP(I$278,dds!$F$1:$Q$1,dds!$R$4:$AC$4),Extrato!$B:$B,'Cadastro e Histórico'!$A417)-SUMIFS(Extrato!$H:$H,Extrato!$F:$F,"&lt;="&amp;XLOOKUP(I$278,dds!$F$1:$Q$1,dds!$R$4:$AC$4),Extrato!$G:$G,'Cadastro e Histórico'!$A417))*I195)</f>
        <v/>
      </c>
      <c r="J417" s="158" t="str">
        <f t="array" ref="J417">IF($A417="","",(SUMIFS(Extrato!$C:$C,Extrato!$A:$A,"&lt;="&amp;XLOOKUP(J$278,dds!$F$1:$Q$1,dds!$R$4:$AC$4),Extrato!$B:$B,'Cadastro e Histórico'!$A417)-SUMIFS(Extrato!$H:$H,Extrato!$F:$F,"&lt;="&amp;XLOOKUP(J$278,dds!$F$1:$Q$1,dds!$R$4:$AC$4),Extrato!$G:$G,'Cadastro e Histórico'!$A417))*J195)</f>
        <v/>
      </c>
      <c r="K417" s="158" t="str">
        <f t="array" ref="K417">IF($A417="","",(SUMIFS(Extrato!$C:$C,Extrato!$A:$A,"&lt;="&amp;XLOOKUP(K$278,dds!$F$1:$Q$1,dds!$R$4:$AC$4),Extrato!$B:$B,'Cadastro e Histórico'!$A417)-SUMIFS(Extrato!$H:$H,Extrato!$F:$F,"&lt;="&amp;XLOOKUP(K$278,dds!$F$1:$Q$1,dds!$R$4:$AC$4),Extrato!$G:$G,'Cadastro e Histórico'!$A417))*K195)</f>
        <v/>
      </c>
      <c r="L417" s="158" t="str">
        <f t="array" ref="L417">IF($A417="","",(SUMIFS(Extrato!$C:$C,Extrato!$A:$A,"&lt;="&amp;XLOOKUP(L$278,dds!$F$1:$Q$1,dds!$R$4:$AC$4),Extrato!$B:$B,'Cadastro e Histórico'!$A417)-SUMIFS(Extrato!$H:$H,Extrato!$F:$F,"&lt;="&amp;XLOOKUP(L$278,dds!$F$1:$Q$1,dds!$R$4:$AC$4),Extrato!$G:$G,'Cadastro e Histórico'!$A417))*L195)</f>
        <v/>
      </c>
      <c r="M417" s="158" t="str">
        <f t="array" ref="M417">IF($A417="","",(SUMIFS(Extrato!$C:$C,Extrato!$A:$A,"&lt;="&amp;XLOOKUP(M$278,dds!$F$1:$Q$1,dds!$R$4:$AC$4),Extrato!$B:$B,'Cadastro e Histórico'!$A417)-SUMIFS(Extrato!$H:$H,Extrato!$F:$F,"&lt;="&amp;XLOOKUP(M$278,dds!$F$1:$Q$1,dds!$R$4:$AC$4),Extrato!$G:$G,'Cadastro e Histórico'!$A417))*M195)</f>
        <v/>
      </c>
      <c r="N417" s="158" t="str">
        <f t="array" ref="N417">IF($A417="","",(SUMIFS(Extrato!$C:$C,Extrato!$A:$A,"&lt;="&amp;XLOOKUP(N$278,dds!$F$1:$Q$1,dds!$R$4:$AC$4),Extrato!$B:$B,'Cadastro e Histórico'!$A417)-SUMIFS(Extrato!$H:$H,Extrato!$F:$F,"&lt;="&amp;XLOOKUP(N$278,dds!$F$1:$Q$1,dds!$R$4:$AC$4),Extrato!$G:$G,'Cadastro e Histórico'!$A417))*N195)</f>
        <v/>
      </c>
      <c r="O417" s="158" t="str">
        <f t="array" ref="O417">IF($A417="","",(SUMIFS(Extrato!$C:$C,Extrato!$A:$A,"&lt;="&amp;XLOOKUP(O$278,dds!$F$1:$Q$1,dds!$R$4:$AC$4),Extrato!$B:$B,'Cadastro e Histórico'!$A417)-SUMIFS(Extrato!$H:$H,Extrato!$F:$F,"&lt;="&amp;XLOOKUP(O$278,dds!$F$1:$Q$1,dds!$R$4:$AC$4),Extrato!$G:$G,'Cadastro e Histórico'!$A417))*O195)</f>
        <v/>
      </c>
      <c r="P417" s="158" t="str">
        <f>IF($A417="","",(SUMIFS(Extrato!$C:$C,Extrato!$B:$B,'Cadastro e Histórico'!$A417)-SUMIFS(Extrato!$H:$H,Extrato!$G:$G,'Cadastro e Histórico'!$A417))*P195)</f>
        <v/>
      </c>
      <c r="Q417" s="90"/>
      <c r="R417" s="90"/>
      <c r="S417" s="90"/>
      <c r="T417" s="90"/>
      <c r="U417" s="90"/>
      <c r="V417" s="90"/>
      <c r="W417" s="90"/>
      <c r="X417" s="90"/>
      <c r="Y417" s="90"/>
      <c r="Z417" s="90"/>
      <c r="AA417" s="90"/>
      <c r="AB417" s="90"/>
      <c r="AC417" s="90"/>
      <c r="AD417" s="90"/>
      <c r="AE417" s="90"/>
      <c r="AF417" s="90"/>
      <c r="AG417" s="90"/>
      <c r="AH417" s="90"/>
      <c r="AI417" s="90"/>
      <c r="AJ417" s="90"/>
      <c r="AK417" s="90"/>
      <c r="AL417" s="90"/>
      <c r="AM417" s="90"/>
      <c r="AN417" s="90"/>
      <c r="AO417" s="90"/>
      <c r="AP417" s="90"/>
      <c r="AQ417" s="90"/>
      <c r="AR417" s="90"/>
      <c r="AS417" s="90"/>
      <c r="AT417" s="90"/>
      <c r="AU417" s="90"/>
      <c r="AV417" s="90"/>
      <c r="AW417" s="90"/>
      <c r="AX417" s="90"/>
      <c r="AY417" s="90"/>
      <c r="AZ417" s="90"/>
      <c r="BA417" s="90"/>
      <c r="BB417" s="90"/>
      <c r="BC417" s="90"/>
      <c r="BD417" s="90"/>
      <c r="BE417" s="90"/>
      <c r="BF417" s="90"/>
      <c r="BG417" s="90"/>
      <c r="BH417" s="90"/>
      <c r="BI417" s="90"/>
      <c r="BJ417" s="90"/>
      <c r="BK417" s="90"/>
      <c r="BL417" s="90"/>
    </row>
    <row r="418" ht="14.25" customHeight="1">
      <c r="A418" s="90"/>
      <c r="B418" s="90"/>
      <c r="C418" s="440" t="str">
        <f t="shared" si="5"/>
        <v/>
      </c>
      <c r="D418" s="90"/>
      <c r="E418" s="158" t="str">
        <f t="array" ref="E418">IF($A418="","",(SUMIFS(Extrato!$C:$C,Extrato!$A:$A,"&lt;="&amp;XLOOKUP(E$278,dds!$F$1:$Q$1,dds!$R$4:$AC$4),Extrato!$B:$B,'Cadastro e Histórico'!$A418)-SUMIFS(Extrato!$H:$H,Extrato!$F:$F,"&lt;="&amp;XLOOKUP(E$278,dds!$F$1:$Q$1,dds!$R$4:$AC$4),Extrato!$G:$G,'Cadastro e Histórico'!$A418))*E196)</f>
        <v/>
      </c>
      <c r="F418" s="158" t="str">
        <f t="array" ref="F418">IF($A418="","",(SUMIFS(Extrato!$C:$C,Extrato!$A:$A,"&lt;="&amp;XLOOKUP(F$278,dds!$F$1:$Q$1,dds!$R$4:$AC$4),Extrato!$B:$B,'Cadastro e Histórico'!$A418)-SUMIFS(Extrato!$H:$H,Extrato!$F:$F,"&lt;="&amp;XLOOKUP(F$278,dds!$F$1:$Q$1,dds!$R$4:$AC$4),Extrato!$G:$G,'Cadastro e Histórico'!$A418))*F196)</f>
        <v/>
      </c>
      <c r="G418" s="158" t="str">
        <f t="array" ref="G418">IF($A418="","",(SUMIFS(Extrato!$C:$C,Extrato!$A:$A,"&lt;="&amp;XLOOKUP(G$278,dds!$F$1:$Q$1,dds!$R$4:$AC$4),Extrato!$B:$B,'Cadastro e Histórico'!$A418)-SUMIFS(Extrato!$H:$H,Extrato!$F:$F,"&lt;="&amp;XLOOKUP(G$278,dds!$F$1:$Q$1,dds!$R$4:$AC$4),Extrato!$G:$G,'Cadastro e Histórico'!$A418))*G196)</f>
        <v/>
      </c>
      <c r="H418" s="158" t="str">
        <f t="array" ref="H418">IF($A418="","",(SUMIFS(Extrato!$C:$C,Extrato!$A:$A,"&lt;="&amp;XLOOKUP(H$278,dds!$F$1:$Q$1,dds!$R$4:$AC$4),Extrato!$B:$B,'Cadastro e Histórico'!$A418)-SUMIFS(Extrato!$H:$H,Extrato!$F:$F,"&lt;="&amp;XLOOKUP(H$278,dds!$F$1:$Q$1,dds!$R$4:$AC$4),Extrato!$G:$G,'Cadastro e Histórico'!$A418))*H196)</f>
        <v/>
      </c>
      <c r="I418" s="158" t="str">
        <f t="array" ref="I418">IF($A418="","",(SUMIFS(Extrato!$C:$C,Extrato!$A:$A,"&lt;="&amp;XLOOKUP(I$278,dds!$F$1:$Q$1,dds!$R$4:$AC$4),Extrato!$B:$B,'Cadastro e Histórico'!$A418)-SUMIFS(Extrato!$H:$H,Extrato!$F:$F,"&lt;="&amp;XLOOKUP(I$278,dds!$F$1:$Q$1,dds!$R$4:$AC$4),Extrato!$G:$G,'Cadastro e Histórico'!$A418))*I196)</f>
        <v/>
      </c>
      <c r="J418" s="158" t="str">
        <f t="array" ref="J418">IF($A418="","",(SUMIFS(Extrato!$C:$C,Extrato!$A:$A,"&lt;="&amp;XLOOKUP(J$278,dds!$F$1:$Q$1,dds!$R$4:$AC$4),Extrato!$B:$B,'Cadastro e Histórico'!$A418)-SUMIFS(Extrato!$H:$H,Extrato!$F:$F,"&lt;="&amp;XLOOKUP(J$278,dds!$F$1:$Q$1,dds!$R$4:$AC$4),Extrato!$G:$G,'Cadastro e Histórico'!$A418))*J196)</f>
        <v/>
      </c>
      <c r="K418" s="158" t="str">
        <f t="array" ref="K418">IF($A418="","",(SUMIFS(Extrato!$C:$C,Extrato!$A:$A,"&lt;="&amp;XLOOKUP(K$278,dds!$F$1:$Q$1,dds!$R$4:$AC$4),Extrato!$B:$B,'Cadastro e Histórico'!$A418)-SUMIFS(Extrato!$H:$H,Extrato!$F:$F,"&lt;="&amp;XLOOKUP(K$278,dds!$F$1:$Q$1,dds!$R$4:$AC$4),Extrato!$G:$G,'Cadastro e Histórico'!$A418))*K196)</f>
        <v/>
      </c>
      <c r="L418" s="158" t="str">
        <f t="array" ref="L418">IF($A418="","",(SUMIFS(Extrato!$C:$C,Extrato!$A:$A,"&lt;="&amp;XLOOKUP(L$278,dds!$F$1:$Q$1,dds!$R$4:$AC$4),Extrato!$B:$B,'Cadastro e Histórico'!$A418)-SUMIFS(Extrato!$H:$H,Extrato!$F:$F,"&lt;="&amp;XLOOKUP(L$278,dds!$F$1:$Q$1,dds!$R$4:$AC$4),Extrato!$G:$G,'Cadastro e Histórico'!$A418))*L196)</f>
        <v/>
      </c>
      <c r="M418" s="158" t="str">
        <f t="array" ref="M418">IF($A418="","",(SUMIFS(Extrato!$C:$C,Extrato!$A:$A,"&lt;="&amp;XLOOKUP(M$278,dds!$F$1:$Q$1,dds!$R$4:$AC$4),Extrato!$B:$B,'Cadastro e Histórico'!$A418)-SUMIFS(Extrato!$H:$H,Extrato!$F:$F,"&lt;="&amp;XLOOKUP(M$278,dds!$F$1:$Q$1,dds!$R$4:$AC$4),Extrato!$G:$G,'Cadastro e Histórico'!$A418))*M196)</f>
        <v/>
      </c>
      <c r="N418" s="158" t="str">
        <f t="array" ref="N418">IF($A418="","",(SUMIFS(Extrato!$C:$C,Extrato!$A:$A,"&lt;="&amp;XLOOKUP(N$278,dds!$F$1:$Q$1,dds!$R$4:$AC$4),Extrato!$B:$B,'Cadastro e Histórico'!$A418)-SUMIFS(Extrato!$H:$H,Extrato!$F:$F,"&lt;="&amp;XLOOKUP(N$278,dds!$F$1:$Q$1,dds!$R$4:$AC$4),Extrato!$G:$G,'Cadastro e Histórico'!$A418))*N196)</f>
        <v/>
      </c>
      <c r="O418" s="158" t="str">
        <f t="array" ref="O418">IF($A418="","",(SUMIFS(Extrato!$C:$C,Extrato!$A:$A,"&lt;="&amp;XLOOKUP(O$278,dds!$F$1:$Q$1,dds!$R$4:$AC$4),Extrato!$B:$B,'Cadastro e Histórico'!$A418)-SUMIFS(Extrato!$H:$H,Extrato!$F:$F,"&lt;="&amp;XLOOKUP(O$278,dds!$F$1:$Q$1,dds!$R$4:$AC$4),Extrato!$G:$G,'Cadastro e Histórico'!$A418))*O196)</f>
        <v/>
      </c>
      <c r="P418" s="158" t="str">
        <f>IF($A418="","",(SUMIFS(Extrato!$C:$C,Extrato!$B:$B,'Cadastro e Histórico'!$A418)-SUMIFS(Extrato!$H:$H,Extrato!$G:$G,'Cadastro e Histórico'!$A418))*P196)</f>
        <v/>
      </c>
      <c r="Q418" s="90"/>
      <c r="R418" s="90"/>
      <c r="S418" s="90"/>
      <c r="T418" s="90"/>
      <c r="U418" s="90"/>
      <c r="V418" s="90"/>
      <c r="W418" s="90"/>
      <c r="X418" s="90"/>
      <c r="Y418" s="90"/>
      <c r="Z418" s="90"/>
      <c r="AA418" s="90"/>
      <c r="AB418" s="90"/>
      <c r="AC418" s="90"/>
      <c r="AD418" s="90"/>
      <c r="AE418" s="90"/>
      <c r="AF418" s="90"/>
      <c r="AG418" s="90"/>
      <c r="AH418" s="90"/>
      <c r="AI418" s="90"/>
      <c r="AJ418" s="90"/>
      <c r="AK418" s="90"/>
      <c r="AL418" s="90"/>
      <c r="AM418" s="90"/>
      <c r="AN418" s="90"/>
      <c r="AO418" s="90"/>
      <c r="AP418" s="90"/>
      <c r="AQ418" s="90"/>
      <c r="AR418" s="90"/>
      <c r="AS418" s="90"/>
      <c r="AT418" s="90"/>
      <c r="AU418" s="90"/>
      <c r="AV418" s="90"/>
      <c r="AW418" s="90"/>
      <c r="AX418" s="90"/>
      <c r="AY418" s="90"/>
      <c r="AZ418" s="90"/>
      <c r="BA418" s="90"/>
      <c r="BB418" s="90"/>
      <c r="BC418" s="90"/>
      <c r="BD418" s="90"/>
      <c r="BE418" s="90"/>
      <c r="BF418" s="90"/>
      <c r="BG418" s="90"/>
      <c r="BH418" s="90"/>
      <c r="BI418" s="90"/>
      <c r="BJ418" s="90"/>
      <c r="BK418" s="90"/>
      <c r="BL418" s="90"/>
    </row>
    <row r="419" ht="14.25" customHeight="1">
      <c r="A419" s="90"/>
      <c r="B419" s="90"/>
      <c r="C419" s="440" t="str">
        <f t="shared" si="5"/>
        <v/>
      </c>
      <c r="D419" s="90"/>
      <c r="E419" s="158" t="str">
        <f t="array" ref="E419">IF($A419="","",(SUMIFS(Extrato!$C:$C,Extrato!$A:$A,"&lt;="&amp;XLOOKUP(E$278,dds!$F$1:$Q$1,dds!$R$4:$AC$4),Extrato!$B:$B,'Cadastro e Histórico'!$A419)-SUMIFS(Extrato!$H:$H,Extrato!$F:$F,"&lt;="&amp;XLOOKUP(E$278,dds!$F$1:$Q$1,dds!$R$4:$AC$4),Extrato!$G:$G,'Cadastro e Histórico'!$A419))*E197)</f>
        <v/>
      </c>
      <c r="F419" s="158" t="str">
        <f t="array" ref="F419">IF($A419="","",(SUMIFS(Extrato!$C:$C,Extrato!$A:$A,"&lt;="&amp;XLOOKUP(F$278,dds!$F$1:$Q$1,dds!$R$4:$AC$4),Extrato!$B:$B,'Cadastro e Histórico'!$A419)-SUMIFS(Extrato!$H:$H,Extrato!$F:$F,"&lt;="&amp;XLOOKUP(F$278,dds!$F$1:$Q$1,dds!$R$4:$AC$4),Extrato!$G:$G,'Cadastro e Histórico'!$A419))*F197)</f>
        <v/>
      </c>
      <c r="G419" s="158" t="str">
        <f t="array" ref="G419">IF($A419="","",(SUMIFS(Extrato!$C:$C,Extrato!$A:$A,"&lt;="&amp;XLOOKUP(G$278,dds!$F$1:$Q$1,dds!$R$4:$AC$4),Extrato!$B:$B,'Cadastro e Histórico'!$A419)-SUMIFS(Extrato!$H:$H,Extrato!$F:$F,"&lt;="&amp;XLOOKUP(G$278,dds!$F$1:$Q$1,dds!$R$4:$AC$4),Extrato!$G:$G,'Cadastro e Histórico'!$A419))*G197)</f>
        <v/>
      </c>
      <c r="H419" s="158" t="str">
        <f t="array" ref="H419">IF($A419="","",(SUMIFS(Extrato!$C:$C,Extrato!$A:$A,"&lt;="&amp;XLOOKUP(H$278,dds!$F$1:$Q$1,dds!$R$4:$AC$4),Extrato!$B:$B,'Cadastro e Histórico'!$A419)-SUMIFS(Extrato!$H:$H,Extrato!$F:$F,"&lt;="&amp;XLOOKUP(H$278,dds!$F$1:$Q$1,dds!$R$4:$AC$4),Extrato!$G:$G,'Cadastro e Histórico'!$A419))*H197)</f>
        <v/>
      </c>
      <c r="I419" s="158" t="str">
        <f t="array" ref="I419">IF($A419="","",(SUMIFS(Extrato!$C:$C,Extrato!$A:$A,"&lt;="&amp;XLOOKUP(I$278,dds!$F$1:$Q$1,dds!$R$4:$AC$4),Extrato!$B:$B,'Cadastro e Histórico'!$A419)-SUMIFS(Extrato!$H:$H,Extrato!$F:$F,"&lt;="&amp;XLOOKUP(I$278,dds!$F$1:$Q$1,dds!$R$4:$AC$4),Extrato!$G:$G,'Cadastro e Histórico'!$A419))*I197)</f>
        <v/>
      </c>
      <c r="J419" s="158" t="str">
        <f t="array" ref="J419">IF($A419="","",(SUMIFS(Extrato!$C:$C,Extrato!$A:$A,"&lt;="&amp;XLOOKUP(J$278,dds!$F$1:$Q$1,dds!$R$4:$AC$4),Extrato!$B:$B,'Cadastro e Histórico'!$A419)-SUMIFS(Extrato!$H:$H,Extrato!$F:$F,"&lt;="&amp;XLOOKUP(J$278,dds!$F$1:$Q$1,dds!$R$4:$AC$4),Extrato!$G:$G,'Cadastro e Histórico'!$A419))*J197)</f>
        <v/>
      </c>
      <c r="K419" s="158" t="str">
        <f t="array" ref="K419">IF($A419="","",(SUMIFS(Extrato!$C:$C,Extrato!$A:$A,"&lt;="&amp;XLOOKUP(K$278,dds!$F$1:$Q$1,dds!$R$4:$AC$4),Extrato!$B:$B,'Cadastro e Histórico'!$A419)-SUMIFS(Extrato!$H:$H,Extrato!$F:$F,"&lt;="&amp;XLOOKUP(K$278,dds!$F$1:$Q$1,dds!$R$4:$AC$4),Extrato!$G:$G,'Cadastro e Histórico'!$A419))*K197)</f>
        <v/>
      </c>
      <c r="L419" s="158" t="str">
        <f t="array" ref="L419">IF($A419="","",(SUMIFS(Extrato!$C:$C,Extrato!$A:$A,"&lt;="&amp;XLOOKUP(L$278,dds!$F$1:$Q$1,dds!$R$4:$AC$4),Extrato!$B:$B,'Cadastro e Histórico'!$A419)-SUMIFS(Extrato!$H:$H,Extrato!$F:$F,"&lt;="&amp;XLOOKUP(L$278,dds!$F$1:$Q$1,dds!$R$4:$AC$4),Extrato!$G:$G,'Cadastro e Histórico'!$A419))*L197)</f>
        <v/>
      </c>
      <c r="M419" s="158" t="str">
        <f t="array" ref="M419">IF($A419="","",(SUMIFS(Extrato!$C:$C,Extrato!$A:$A,"&lt;="&amp;XLOOKUP(M$278,dds!$F$1:$Q$1,dds!$R$4:$AC$4),Extrato!$B:$B,'Cadastro e Histórico'!$A419)-SUMIFS(Extrato!$H:$H,Extrato!$F:$F,"&lt;="&amp;XLOOKUP(M$278,dds!$F$1:$Q$1,dds!$R$4:$AC$4),Extrato!$G:$G,'Cadastro e Histórico'!$A419))*M197)</f>
        <v/>
      </c>
      <c r="N419" s="158" t="str">
        <f t="array" ref="N419">IF($A419="","",(SUMIFS(Extrato!$C:$C,Extrato!$A:$A,"&lt;="&amp;XLOOKUP(N$278,dds!$F$1:$Q$1,dds!$R$4:$AC$4),Extrato!$B:$B,'Cadastro e Histórico'!$A419)-SUMIFS(Extrato!$H:$H,Extrato!$F:$F,"&lt;="&amp;XLOOKUP(N$278,dds!$F$1:$Q$1,dds!$R$4:$AC$4),Extrato!$G:$G,'Cadastro e Histórico'!$A419))*N197)</f>
        <v/>
      </c>
      <c r="O419" s="158" t="str">
        <f t="array" ref="O419">IF($A419="","",(SUMIFS(Extrato!$C:$C,Extrato!$A:$A,"&lt;="&amp;XLOOKUP(O$278,dds!$F$1:$Q$1,dds!$R$4:$AC$4),Extrato!$B:$B,'Cadastro e Histórico'!$A419)-SUMIFS(Extrato!$H:$H,Extrato!$F:$F,"&lt;="&amp;XLOOKUP(O$278,dds!$F$1:$Q$1,dds!$R$4:$AC$4),Extrato!$G:$G,'Cadastro e Histórico'!$A419))*O197)</f>
        <v/>
      </c>
      <c r="P419" s="158" t="str">
        <f>IF($A419="","",(SUMIFS(Extrato!$C:$C,Extrato!$B:$B,'Cadastro e Histórico'!$A419)-SUMIFS(Extrato!$H:$H,Extrato!$G:$G,'Cadastro e Histórico'!$A419))*P197)</f>
        <v/>
      </c>
      <c r="Q419" s="90"/>
      <c r="R419" s="90"/>
      <c r="S419" s="90"/>
      <c r="T419" s="90"/>
      <c r="U419" s="90"/>
      <c r="V419" s="90"/>
      <c r="W419" s="90"/>
      <c r="X419" s="90"/>
      <c r="Y419" s="90"/>
      <c r="Z419" s="90"/>
      <c r="AA419" s="90"/>
      <c r="AB419" s="90"/>
      <c r="AC419" s="90"/>
      <c r="AD419" s="90"/>
      <c r="AE419" s="90"/>
      <c r="AF419" s="90"/>
      <c r="AG419" s="90"/>
      <c r="AH419" s="90"/>
      <c r="AI419" s="90"/>
      <c r="AJ419" s="90"/>
      <c r="AK419" s="90"/>
      <c r="AL419" s="90"/>
      <c r="AM419" s="90"/>
      <c r="AN419" s="90"/>
      <c r="AO419" s="90"/>
      <c r="AP419" s="90"/>
      <c r="AQ419" s="90"/>
      <c r="AR419" s="90"/>
      <c r="AS419" s="90"/>
      <c r="AT419" s="90"/>
      <c r="AU419" s="90"/>
      <c r="AV419" s="90"/>
      <c r="AW419" s="90"/>
      <c r="AX419" s="90"/>
      <c r="AY419" s="90"/>
      <c r="AZ419" s="90"/>
      <c r="BA419" s="90"/>
      <c r="BB419" s="90"/>
      <c r="BC419" s="90"/>
      <c r="BD419" s="90"/>
      <c r="BE419" s="90"/>
      <c r="BF419" s="90"/>
      <c r="BG419" s="90"/>
      <c r="BH419" s="90"/>
      <c r="BI419" s="90"/>
      <c r="BJ419" s="90"/>
      <c r="BK419" s="90"/>
      <c r="BL419" s="90"/>
    </row>
    <row r="420" ht="14.25" customHeight="1">
      <c r="A420" s="90"/>
      <c r="B420" s="90"/>
      <c r="C420" s="440" t="str">
        <f t="shared" si="5"/>
        <v/>
      </c>
      <c r="D420" s="90"/>
      <c r="E420" s="158" t="str">
        <f t="array" ref="E420">IF($A420="","",(SUMIFS(Extrato!$C:$C,Extrato!$A:$A,"&lt;="&amp;XLOOKUP(E$278,dds!$F$1:$Q$1,dds!$R$4:$AC$4),Extrato!$B:$B,'Cadastro e Histórico'!$A420)-SUMIFS(Extrato!$H:$H,Extrato!$F:$F,"&lt;="&amp;XLOOKUP(E$278,dds!$F$1:$Q$1,dds!$R$4:$AC$4),Extrato!$G:$G,'Cadastro e Histórico'!$A420))*E198)</f>
        <v/>
      </c>
      <c r="F420" s="158" t="str">
        <f t="array" ref="F420">IF($A420="","",(SUMIFS(Extrato!$C:$C,Extrato!$A:$A,"&lt;="&amp;XLOOKUP(F$278,dds!$F$1:$Q$1,dds!$R$4:$AC$4),Extrato!$B:$B,'Cadastro e Histórico'!$A420)-SUMIFS(Extrato!$H:$H,Extrato!$F:$F,"&lt;="&amp;XLOOKUP(F$278,dds!$F$1:$Q$1,dds!$R$4:$AC$4),Extrato!$G:$G,'Cadastro e Histórico'!$A420))*F198)</f>
        <v/>
      </c>
      <c r="G420" s="158" t="str">
        <f t="array" ref="G420">IF($A420="","",(SUMIFS(Extrato!$C:$C,Extrato!$A:$A,"&lt;="&amp;XLOOKUP(G$278,dds!$F$1:$Q$1,dds!$R$4:$AC$4),Extrato!$B:$B,'Cadastro e Histórico'!$A420)-SUMIFS(Extrato!$H:$H,Extrato!$F:$F,"&lt;="&amp;XLOOKUP(G$278,dds!$F$1:$Q$1,dds!$R$4:$AC$4),Extrato!$G:$G,'Cadastro e Histórico'!$A420))*G198)</f>
        <v/>
      </c>
      <c r="H420" s="158" t="str">
        <f t="array" ref="H420">IF($A420="","",(SUMIFS(Extrato!$C:$C,Extrato!$A:$A,"&lt;="&amp;XLOOKUP(H$278,dds!$F$1:$Q$1,dds!$R$4:$AC$4),Extrato!$B:$B,'Cadastro e Histórico'!$A420)-SUMIFS(Extrato!$H:$H,Extrato!$F:$F,"&lt;="&amp;XLOOKUP(H$278,dds!$F$1:$Q$1,dds!$R$4:$AC$4),Extrato!$G:$G,'Cadastro e Histórico'!$A420))*H198)</f>
        <v/>
      </c>
      <c r="I420" s="158" t="str">
        <f t="array" ref="I420">IF($A420="","",(SUMIFS(Extrato!$C:$C,Extrato!$A:$A,"&lt;="&amp;XLOOKUP(I$278,dds!$F$1:$Q$1,dds!$R$4:$AC$4),Extrato!$B:$B,'Cadastro e Histórico'!$A420)-SUMIFS(Extrato!$H:$H,Extrato!$F:$F,"&lt;="&amp;XLOOKUP(I$278,dds!$F$1:$Q$1,dds!$R$4:$AC$4),Extrato!$G:$G,'Cadastro e Histórico'!$A420))*I198)</f>
        <v/>
      </c>
      <c r="J420" s="158" t="str">
        <f t="array" ref="J420">IF($A420="","",(SUMIFS(Extrato!$C:$C,Extrato!$A:$A,"&lt;="&amp;XLOOKUP(J$278,dds!$F$1:$Q$1,dds!$R$4:$AC$4),Extrato!$B:$B,'Cadastro e Histórico'!$A420)-SUMIFS(Extrato!$H:$H,Extrato!$F:$F,"&lt;="&amp;XLOOKUP(J$278,dds!$F$1:$Q$1,dds!$R$4:$AC$4),Extrato!$G:$G,'Cadastro e Histórico'!$A420))*J198)</f>
        <v/>
      </c>
      <c r="K420" s="158" t="str">
        <f t="array" ref="K420">IF($A420="","",(SUMIFS(Extrato!$C:$C,Extrato!$A:$A,"&lt;="&amp;XLOOKUP(K$278,dds!$F$1:$Q$1,dds!$R$4:$AC$4),Extrato!$B:$B,'Cadastro e Histórico'!$A420)-SUMIFS(Extrato!$H:$H,Extrato!$F:$F,"&lt;="&amp;XLOOKUP(K$278,dds!$F$1:$Q$1,dds!$R$4:$AC$4),Extrato!$G:$G,'Cadastro e Histórico'!$A420))*K198)</f>
        <v/>
      </c>
      <c r="L420" s="158" t="str">
        <f t="array" ref="L420">IF($A420="","",(SUMIFS(Extrato!$C:$C,Extrato!$A:$A,"&lt;="&amp;XLOOKUP(L$278,dds!$F$1:$Q$1,dds!$R$4:$AC$4),Extrato!$B:$B,'Cadastro e Histórico'!$A420)-SUMIFS(Extrato!$H:$H,Extrato!$F:$F,"&lt;="&amp;XLOOKUP(L$278,dds!$F$1:$Q$1,dds!$R$4:$AC$4),Extrato!$G:$G,'Cadastro e Histórico'!$A420))*L198)</f>
        <v/>
      </c>
      <c r="M420" s="158" t="str">
        <f t="array" ref="M420">IF($A420="","",(SUMIFS(Extrato!$C:$C,Extrato!$A:$A,"&lt;="&amp;XLOOKUP(M$278,dds!$F$1:$Q$1,dds!$R$4:$AC$4),Extrato!$B:$B,'Cadastro e Histórico'!$A420)-SUMIFS(Extrato!$H:$H,Extrato!$F:$F,"&lt;="&amp;XLOOKUP(M$278,dds!$F$1:$Q$1,dds!$R$4:$AC$4),Extrato!$G:$G,'Cadastro e Histórico'!$A420))*M198)</f>
        <v/>
      </c>
      <c r="N420" s="158" t="str">
        <f t="array" ref="N420">IF($A420="","",(SUMIFS(Extrato!$C:$C,Extrato!$A:$A,"&lt;="&amp;XLOOKUP(N$278,dds!$F$1:$Q$1,dds!$R$4:$AC$4),Extrato!$B:$B,'Cadastro e Histórico'!$A420)-SUMIFS(Extrato!$H:$H,Extrato!$F:$F,"&lt;="&amp;XLOOKUP(N$278,dds!$F$1:$Q$1,dds!$R$4:$AC$4),Extrato!$G:$G,'Cadastro e Histórico'!$A420))*N198)</f>
        <v/>
      </c>
      <c r="O420" s="158" t="str">
        <f t="array" ref="O420">IF($A420="","",(SUMIFS(Extrato!$C:$C,Extrato!$A:$A,"&lt;="&amp;XLOOKUP(O$278,dds!$F$1:$Q$1,dds!$R$4:$AC$4),Extrato!$B:$B,'Cadastro e Histórico'!$A420)-SUMIFS(Extrato!$H:$H,Extrato!$F:$F,"&lt;="&amp;XLOOKUP(O$278,dds!$F$1:$Q$1,dds!$R$4:$AC$4),Extrato!$G:$G,'Cadastro e Histórico'!$A420))*O198)</f>
        <v/>
      </c>
      <c r="P420" s="158" t="str">
        <f>IF($A420="","",(SUMIFS(Extrato!$C:$C,Extrato!$B:$B,'Cadastro e Histórico'!$A420)-SUMIFS(Extrato!$H:$H,Extrato!$G:$G,'Cadastro e Histórico'!$A420))*P198)</f>
        <v/>
      </c>
      <c r="Q420" s="90"/>
      <c r="R420" s="90"/>
      <c r="S420" s="90"/>
      <c r="T420" s="90"/>
      <c r="U420" s="90"/>
      <c r="V420" s="90"/>
      <c r="W420" s="90"/>
      <c r="X420" s="90"/>
      <c r="Y420" s="90"/>
      <c r="Z420" s="90"/>
      <c r="AA420" s="90"/>
      <c r="AB420" s="90"/>
      <c r="AC420" s="90"/>
      <c r="AD420" s="90"/>
      <c r="AE420" s="90"/>
      <c r="AF420" s="90"/>
      <c r="AG420" s="90"/>
      <c r="AH420" s="90"/>
      <c r="AI420" s="90"/>
      <c r="AJ420" s="90"/>
      <c r="AK420" s="90"/>
      <c r="AL420" s="90"/>
      <c r="AM420" s="90"/>
      <c r="AN420" s="90"/>
      <c r="AO420" s="90"/>
      <c r="AP420" s="90"/>
      <c r="AQ420" s="90"/>
      <c r="AR420" s="90"/>
      <c r="AS420" s="90"/>
      <c r="AT420" s="90"/>
      <c r="AU420" s="90"/>
      <c r="AV420" s="90"/>
      <c r="AW420" s="90"/>
      <c r="AX420" s="90"/>
      <c r="AY420" s="90"/>
      <c r="AZ420" s="90"/>
      <c r="BA420" s="90"/>
      <c r="BB420" s="90"/>
      <c r="BC420" s="90"/>
      <c r="BD420" s="90"/>
      <c r="BE420" s="90"/>
      <c r="BF420" s="90"/>
      <c r="BG420" s="90"/>
      <c r="BH420" s="90"/>
      <c r="BI420" s="90"/>
      <c r="BJ420" s="90"/>
      <c r="BK420" s="90"/>
      <c r="BL420" s="90"/>
    </row>
    <row r="421" ht="14.25" customHeight="1">
      <c r="A421" s="90"/>
      <c r="B421" s="90"/>
      <c r="C421" s="440" t="str">
        <f t="shared" si="5"/>
        <v/>
      </c>
      <c r="D421" s="90"/>
      <c r="E421" s="158" t="str">
        <f t="array" ref="E421">IF($A421="","",(SUMIFS(Extrato!$C:$C,Extrato!$A:$A,"&lt;="&amp;XLOOKUP(E$278,dds!$F$1:$Q$1,dds!$R$4:$AC$4),Extrato!$B:$B,'Cadastro e Histórico'!$A421)-SUMIFS(Extrato!$H:$H,Extrato!$F:$F,"&lt;="&amp;XLOOKUP(E$278,dds!$F$1:$Q$1,dds!$R$4:$AC$4),Extrato!$G:$G,'Cadastro e Histórico'!$A421))*E199)</f>
        <v/>
      </c>
      <c r="F421" s="158" t="str">
        <f t="array" ref="F421">IF($A421="","",(SUMIFS(Extrato!$C:$C,Extrato!$A:$A,"&lt;="&amp;XLOOKUP(F$278,dds!$F$1:$Q$1,dds!$R$4:$AC$4),Extrato!$B:$B,'Cadastro e Histórico'!$A421)-SUMIFS(Extrato!$H:$H,Extrato!$F:$F,"&lt;="&amp;XLOOKUP(F$278,dds!$F$1:$Q$1,dds!$R$4:$AC$4),Extrato!$G:$G,'Cadastro e Histórico'!$A421))*F199)</f>
        <v/>
      </c>
      <c r="G421" s="158" t="str">
        <f t="array" ref="G421">IF($A421="","",(SUMIFS(Extrato!$C:$C,Extrato!$A:$A,"&lt;="&amp;XLOOKUP(G$278,dds!$F$1:$Q$1,dds!$R$4:$AC$4),Extrato!$B:$B,'Cadastro e Histórico'!$A421)-SUMIFS(Extrato!$H:$H,Extrato!$F:$F,"&lt;="&amp;XLOOKUP(G$278,dds!$F$1:$Q$1,dds!$R$4:$AC$4),Extrato!$G:$G,'Cadastro e Histórico'!$A421))*G199)</f>
        <v/>
      </c>
      <c r="H421" s="158" t="str">
        <f t="array" ref="H421">IF($A421="","",(SUMIFS(Extrato!$C:$C,Extrato!$A:$A,"&lt;="&amp;XLOOKUP(H$278,dds!$F$1:$Q$1,dds!$R$4:$AC$4),Extrato!$B:$B,'Cadastro e Histórico'!$A421)-SUMIFS(Extrato!$H:$H,Extrato!$F:$F,"&lt;="&amp;XLOOKUP(H$278,dds!$F$1:$Q$1,dds!$R$4:$AC$4),Extrato!$G:$G,'Cadastro e Histórico'!$A421))*H199)</f>
        <v/>
      </c>
      <c r="I421" s="158" t="str">
        <f t="array" ref="I421">IF($A421="","",(SUMIFS(Extrato!$C:$C,Extrato!$A:$A,"&lt;="&amp;XLOOKUP(I$278,dds!$F$1:$Q$1,dds!$R$4:$AC$4),Extrato!$B:$B,'Cadastro e Histórico'!$A421)-SUMIFS(Extrato!$H:$H,Extrato!$F:$F,"&lt;="&amp;XLOOKUP(I$278,dds!$F$1:$Q$1,dds!$R$4:$AC$4),Extrato!$G:$G,'Cadastro e Histórico'!$A421))*I199)</f>
        <v/>
      </c>
      <c r="J421" s="158" t="str">
        <f t="array" ref="J421">IF($A421="","",(SUMIFS(Extrato!$C:$C,Extrato!$A:$A,"&lt;="&amp;XLOOKUP(J$278,dds!$F$1:$Q$1,dds!$R$4:$AC$4),Extrato!$B:$B,'Cadastro e Histórico'!$A421)-SUMIFS(Extrato!$H:$H,Extrato!$F:$F,"&lt;="&amp;XLOOKUP(J$278,dds!$F$1:$Q$1,dds!$R$4:$AC$4),Extrato!$G:$G,'Cadastro e Histórico'!$A421))*J199)</f>
        <v/>
      </c>
      <c r="K421" s="158" t="str">
        <f t="array" ref="K421">IF($A421="","",(SUMIFS(Extrato!$C:$C,Extrato!$A:$A,"&lt;="&amp;XLOOKUP(K$278,dds!$F$1:$Q$1,dds!$R$4:$AC$4),Extrato!$B:$B,'Cadastro e Histórico'!$A421)-SUMIFS(Extrato!$H:$H,Extrato!$F:$F,"&lt;="&amp;XLOOKUP(K$278,dds!$F$1:$Q$1,dds!$R$4:$AC$4),Extrato!$G:$G,'Cadastro e Histórico'!$A421))*K199)</f>
        <v/>
      </c>
      <c r="L421" s="158" t="str">
        <f t="array" ref="L421">IF($A421="","",(SUMIFS(Extrato!$C:$C,Extrato!$A:$A,"&lt;="&amp;XLOOKUP(L$278,dds!$F$1:$Q$1,dds!$R$4:$AC$4),Extrato!$B:$B,'Cadastro e Histórico'!$A421)-SUMIFS(Extrato!$H:$H,Extrato!$F:$F,"&lt;="&amp;XLOOKUP(L$278,dds!$F$1:$Q$1,dds!$R$4:$AC$4),Extrato!$G:$G,'Cadastro e Histórico'!$A421))*L199)</f>
        <v/>
      </c>
      <c r="M421" s="158" t="str">
        <f t="array" ref="M421">IF($A421="","",(SUMIFS(Extrato!$C:$C,Extrato!$A:$A,"&lt;="&amp;XLOOKUP(M$278,dds!$F$1:$Q$1,dds!$R$4:$AC$4),Extrato!$B:$B,'Cadastro e Histórico'!$A421)-SUMIFS(Extrato!$H:$H,Extrato!$F:$F,"&lt;="&amp;XLOOKUP(M$278,dds!$F$1:$Q$1,dds!$R$4:$AC$4),Extrato!$G:$G,'Cadastro e Histórico'!$A421))*M199)</f>
        <v/>
      </c>
      <c r="N421" s="158" t="str">
        <f t="array" ref="N421">IF($A421="","",(SUMIFS(Extrato!$C:$C,Extrato!$A:$A,"&lt;="&amp;XLOOKUP(N$278,dds!$F$1:$Q$1,dds!$R$4:$AC$4),Extrato!$B:$B,'Cadastro e Histórico'!$A421)-SUMIFS(Extrato!$H:$H,Extrato!$F:$F,"&lt;="&amp;XLOOKUP(N$278,dds!$F$1:$Q$1,dds!$R$4:$AC$4),Extrato!$G:$G,'Cadastro e Histórico'!$A421))*N199)</f>
        <v/>
      </c>
      <c r="O421" s="158" t="str">
        <f t="array" ref="O421">IF($A421="","",(SUMIFS(Extrato!$C:$C,Extrato!$A:$A,"&lt;="&amp;XLOOKUP(O$278,dds!$F$1:$Q$1,dds!$R$4:$AC$4),Extrato!$B:$B,'Cadastro e Histórico'!$A421)-SUMIFS(Extrato!$H:$H,Extrato!$F:$F,"&lt;="&amp;XLOOKUP(O$278,dds!$F$1:$Q$1,dds!$R$4:$AC$4),Extrato!$G:$G,'Cadastro e Histórico'!$A421))*O199)</f>
        <v/>
      </c>
      <c r="P421" s="158" t="str">
        <f>IF($A421="","",(SUMIFS(Extrato!$C:$C,Extrato!$B:$B,'Cadastro e Histórico'!$A421)-SUMIFS(Extrato!$H:$H,Extrato!$G:$G,'Cadastro e Histórico'!$A421))*P199)</f>
        <v/>
      </c>
      <c r="Q421" s="90"/>
      <c r="R421" s="90"/>
      <c r="S421" s="90"/>
      <c r="T421" s="90"/>
      <c r="U421" s="90"/>
      <c r="V421" s="90"/>
      <c r="W421" s="90"/>
      <c r="X421" s="90"/>
      <c r="Y421" s="90"/>
      <c r="Z421" s="90"/>
      <c r="AA421" s="90"/>
      <c r="AB421" s="90"/>
      <c r="AC421" s="90"/>
      <c r="AD421" s="90"/>
      <c r="AE421" s="90"/>
      <c r="AF421" s="90"/>
      <c r="AG421" s="90"/>
      <c r="AH421" s="90"/>
      <c r="AI421" s="90"/>
      <c r="AJ421" s="90"/>
      <c r="AK421" s="90"/>
      <c r="AL421" s="90"/>
      <c r="AM421" s="90"/>
      <c r="AN421" s="90"/>
      <c r="AO421" s="90"/>
      <c r="AP421" s="90"/>
      <c r="AQ421" s="90"/>
      <c r="AR421" s="90"/>
      <c r="AS421" s="90"/>
      <c r="AT421" s="90"/>
      <c r="AU421" s="90"/>
      <c r="AV421" s="90"/>
      <c r="AW421" s="90"/>
      <c r="AX421" s="90"/>
      <c r="AY421" s="90"/>
      <c r="AZ421" s="90"/>
      <c r="BA421" s="90"/>
      <c r="BB421" s="90"/>
      <c r="BC421" s="90"/>
      <c r="BD421" s="90"/>
      <c r="BE421" s="90"/>
      <c r="BF421" s="90"/>
      <c r="BG421" s="90"/>
      <c r="BH421" s="90"/>
      <c r="BI421" s="90"/>
      <c r="BJ421" s="90"/>
      <c r="BK421" s="90"/>
      <c r="BL421" s="90"/>
    </row>
    <row r="422" ht="14.25" customHeight="1">
      <c r="A422" s="90"/>
      <c r="B422" s="90"/>
      <c r="C422" s="440" t="str">
        <f t="shared" si="5"/>
        <v/>
      </c>
      <c r="D422" s="90"/>
      <c r="E422" s="158" t="str">
        <f t="array" ref="E422">IF($A422="","",(SUMIFS(Extrato!$C:$C,Extrato!$A:$A,"&lt;="&amp;XLOOKUP(E$278,dds!$F$1:$Q$1,dds!$R$4:$AC$4),Extrato!$B:$B,'Cadastro e Histórico'!$A422)-SUMIFS(Extrato!$H:$H,Extrato!$F:$F,"&lt;="&amp;XLOOKUP(E$278,dds!$F$1:$Q$1,dds!$R$4:$AC$4),Extrato!$G:$G,'Cadastro e Histórico'!$A422))*E200)</f>
        <v/>
      </c>
      <c r="F422" s="158" t="str">
        <f t="array" ref="F422">IF($A422="","",(SUMIFS(Extrato!$C:$C,Extrato!$A:$A,"&lt;="&amp;XLOOKUP(F$278,dds!$F$1:$Q$1,dds!$R$4:$AC$4),Extrato!$B:$B,'Cadastro e Histórico'!$A422)-SUMIFS(Extrato!$H:$H,Extrato!$F:$F,"&lt;="&amp;XLOOKUP(F$278,dds!$F$1:$Q$1,dds!$R$4:$AC$4),Extrato!$G:$G,'Cadastro e Histórico'!$A422))*F200)</f>
        <v/>
      </c>
      <c r="G422" s="158" t="str">
        <f t="array" ref="G422">IF($A422="","",(SUMIFS(Extrato!$C:$C,Extrato!$A:$A,"&lt;="&amp;XLOOKUP(G$278,dds!$F$1:$Q$1,dds!$R$4:$AC$4),Extrato!$B:$B,'Cadastro e Histórico'!$A422)-SUMIFS(Extrato!$H:$H,Extrato!$F:$F,"&lt;="&amp;XLOOKUP(G$278,dds!$F$1:$Q$1,dds!$R$4:$AC$4),Extrato!$G:$G,'Cadastro e Histórico'!$A422))*G200)</f>
        <v/>
      </c>
      <c r="H422" s="158" t="str">
        <f t="array" ref="H422">IF($A422="","",(SUMIFS(Extrato!$C:$C,Extrato!$A:$A,"&lt;="&amp;XLOOKUP(H$278,dds!$F$1:$Q$1,dds!$R$4:$AC$4),Extrato!$B:$B,'Cadastro e Histórico'!$A422)-SUMIFS(Extrato!$H:$H,Extrato!$F:$F,"&lt;="&amp;XLOOKUP(H$278,dds!$F$1:$Q$1,dds!$R$4:$AC$4),Extrato!$G:$G,'Cadastro e Histórico'!$A422))*H200)</f>
        <v/>
      </c>
      <c r="I422" s="158" t="str">
        <f t="array" ref="I422">IF($A422="","",(SUMIFS(Extrato!$C:$C,Extrato!$A:$A,"&lt;="&amp;XLOOKUP(I$278,dds!$F$1:$Q$1,dds!$R$4:$AC$4),Extrato!$B:$B,'Cadastro e Histórico'!$A422)-SUMIFS(Extrato!$H:$H,Extrato!$F:$F,"&lt;="&amp;XLOOKUP(I$278,dds!$F$1:$Q$1,dds!$R$4:$AC$4),Extrato!$G:$G,'Cadastro e Histórico'!$A422))*I200)</f>
        <v/>
      </c>
      <c r="J422" s="158" t="str">
        <f t="array" ref="J422">IF($A422="","",(SUMIFS(Extrato!$C:$C,Extrato!$A:$A,"&lt;="&amp;XLOOKUP(J$278,dds!$F$1:$Q$1,dds!$R$4:$AC$4),Extrato!$B:$B,'Cadastro e Histórico'!$A422)-SUMIFS(Extrato!$H:$H,Extrato!$F:$F,"&lt;="&amp;XLOOKUP(J$278,dds!$F$1:$Q$1,dds!$R$4:$AC$4),Extrato!$G:$G,'Cadastro e Histórico'!$A422))*J200)</f>
        <v/>
      </c>
      <c r="K422" s="158" t="str">
        <f t="array" ref="K422">IF($A422="","",(SUMIFS(Extrato!$C:$C,Extrato!$A:$A,"&lt;="&amp;XLOOKUP(K$278,dds!$F$1:$Q$1,dds!$R$4:$AC$4),Extrato!$B:$B,'Cadastro e Histórico'!$A422)-SUMIFS(Extrato!$H:$H,Extrato!$F:$F,"&lt;="&amp;XLOOKUP(K$278,dds!$F$1:$Q$1,dds!$R$4:$AC$4),Extrato!$G:$G,'Cadastro e Histórico'!$A422))*K200)</f>
        <v/>
      </c>
      <c r="L422" s="158" t="str">
        <f t="array" ref="L422">IF($A422="","",(SUMIFS(Extrato!$C:$C,Extrato!$A:$A,"&lt;="&amp;XLOOKUP(L$278,dds!$F$1:$Q$1,dds!$R$4:$AC$4),Extrato!$B:$B,'Cadastro e Histórico'!$A422)-SUMIFS(Extrato!$H:$H,Extrato!$F:$F,"&lt;="&amp;XLOOKUP(L$278,dds!$F$1:$Q$1,dds!$R$4:$AC$4),Extrato!$G:$G,'Cadastro e Histórico'!$A422))*L200)</f>
        <v/>
      </c>
      <c r="M422" s="158" t="str">
        <f t="array" ref="M422">IF($A422="","",(SUMIFS(Extrato!$C:$C,Extrato!$A:$A,"&lt;="&amp;XLOOKUP(M$278,dds!$F$1:$Q$1,dds!$R$4:$AC$4),Extrato!$B:$B,'Cadastro e Histórico'!$A422)-SUMIFS(Extrato!$H:$H,Extrato!$F:$F,"&lt;="&amp;XLOOKUP(M$278,dds!$F$1:$Q$1,dds!$R$4:$AC$4),Extrato!$G:$G,'Cadastro e Histórico'!$A422))*M200)</f>
        <v/>
      </c>
      <c r="N422" s="158" t="str">
        <f t="array" ref="N422">IF($A422="","",(SUMIFS(Extrato!$C:$C,Extrato!$A:$A,"&lt;="&amp;XLOOKUP(N$278,dds!$F$1:$Q$1,dds!$R$4:$AC$4),Extrato!$B:$B,'Cadastro e Histórico'!$A422)-SUMIFS(Extrato!$H:$H,Extrato!$F:$F,"&lt;="&amp;XLOOKUP(N$278,dds!$F$1:$Q$1,dds!$R$4:$AC$4),Extrato!$G:$G,'Cadastro e Histórico'!$A422))*N200)</f>
        <v/>
      </c>
      <c r="O422" s="158" t="str">
        <f t="array" ref="O422">IF($A422="","",(SUMIFS(Extrato!$C:$C,Extrato!$A:$A,"&lt;="&amp;XLOOKUP(O$278,dds!$F$1:$Q$1,dds!$R$4:$AC$4),Extrato!$B:$B,'Cadastro e Histórico'!$A422)-SUMIFS(Extrato!$H:$H,Extrato!$F:$F,"&lt;="&amp;XLOOKUP(O$278,dds!$F$1:$Q$1,dds!$R$4:$AC$4),Extrato!$G:$G,'Cadastro e Histórico'!$A422))*O200)</f>
        <v/>
      </c>
      <c r="P422" s="158" t="str">
        <f>IF($A422="","",(SUMIFS(Extrato!$C:$C,Extrato!$B:$B,'Cadastro e Histórico'!$A422)-SUMIFS(Extrato!$H:$H,Extrato!$G:$G,'Cadastro e Histórico'!$A422))*P200)</f>
        <v/>
      </c>
      <c r="Q422" s="90"/>
      <c r="R422" s="90"/>
      <c r="S422" s="90"/>
      <c r="T422" s="90"/>
      <c r="U422" s="90"/>
      <c r="V422" s="90"/>
      <c r="W422" s="90"/>
      <c r="X422" s="90"/>
      <c r="Y422" s="90"/>
      <c r="Z422" s="90"/>
      <c r="AA422" s="90"/>
      <c r="AB422" s="90"/>
      <c r="AC422" s="90"/>
      <c r="AD422" s="90"/>
      <c r="AE422" s="90"/>
      <c r="AF422" s="90"/>
      <c r="AG422" s="90"/>
      <c r="AH422" s="90"/>
      <c r="AI422" s="90"/>
      <c r="AJ422" s="90"/>
      <c r="AK422" s="90"/>
      <c r="AL422" s="90"/>
      <c r="AM422" s="90"/>
      <c r="AN422" s="90"/>
      <c r="AO422" s="90"/>
      <c r="AP422" s="90"/>
      <c r="AQ422" s="90"/>
      <c r="AR422" s="90"/>
      <c r="AS422" s="90"/>
      <c r="AT422" s="90"/>
      <c r="AU422" s="90"/>
      <c r="AV422" s="90"/>
      <c r="AW422" s="90"/>
      <c r="AX422" s="90"/>
      <c r="AY422" s="90"/>
      <c r="AZ422" s="90"/>
      <c r="BA422" s="90"/>
      <c r="BB422" s="90"/>
      <c r="BC422" s="90"/>
      <c r="BD422" s="90"/>
      <c r="BE422" s="90"/>
      <c r="BF422" s="90"/>
      <c r="BG422" s="90"/>
      <c r="BH422" s="90"/>
      <c r="BI422" s="90"/>
      <c r="BJ422" s="90"/>
      <c r="BK422" s="90"/>
      <c r="BL422" s="90"/>
    </row>
    <row r="423" ht="14.25" customHeight="1">
      <c r="A423" s="90"/>
      <c r="B423" s="90"/>
      <c r="C423" s="440" t="str">
        <f t="shared" si="5"/>
        <v/>
      </c>
      <c r="D423" s="90"/>
      <c r="E423" s="158" t="str">
        <f t="array" ref="E423">IF($A423="","",(SUMIFS(Extrato!$C:$C,Extrato!$A:$A,"&lt;="&amp;XLOOKUP(E$278,dds!$F$1:$Q$1,dds!$R$4:$AC$4),Extrato!$B:$B,'Cadastro e Histórico'!$A423)-SUMIFS(Extrato!$H:$H,Extrato!$F:$F,"&lt;="&amp;XLOOKUP(E$278,dds!$F$1:$Q$1,dds!$R$4:$AC$4),Extrato!$G:$G,'Cadastro e Histórico'!$A423))*E201)</f>
        <v/>
      </c>
      <c r="F423" s="158" t="str">
        <f t="array" ref="F423">IF($A423="","",(SUMIFS(Extrato!$C:$C,Extrato!$A:$A,"&lt;="&amp;XLOOKUP(F$278,dds!$F$1:$Q$1,dds!$R$4:$AC$4),Extrato!$B:$B,'Cadastro e Histórico'!$A423)-SUMIFS(Extrato!$H:$H,Extrato!$F:$F,"&lt;="&amp;XLOOKUP(F$278,dds!$F$1:$Q$1,dds!$R$4:$AC$4),Extrato!$G:$G,'Cadastro e Histórico'!$A423))*F201)</f>
        <v/>
      </c>
      <c r="G423" s="158" t="str">
        <f t="array" ref="G423">IF($A423="","",(SUMIFS(Extrato!$C:$C,Extrato!$A:$A,"&lt;="&amp;XLOOKUP(G$278,dds!$F$1:$Q$1,dds!$R$4:$AC$4),Extrato!$B:$B,'Cadastro e Histórico'!$A423)-SUMIFS(Extrato!$H:$H,Extrato!$F:$F,"&lt;="&amp;XLOOKUP(G$278,dds!$F$1:$Q$1,dds!$R$4:$AC$4),Extrato!$G:$G,'Cadastro e Histórico'!$A423))*G201)</f>
        <v/>
      </c>
      <c r="H423" s="158" t="str">
        <f t="array" ref="H423">IF($A423="","",(SUMIFS(Extrato!$C:$C,Extrato!$A:$A,"&lt;="&amp;XLOOKUP(H$278,dds!$F$1:$Q$1,dds!$R$4:$AC$4),Extrato!$B:$B,'Cadastro e Histórico'!$A423)-SUMIFS(Extrato!$H:$H,Extrato!$F:$F,"&lt;="&amp;XLOOKUP(H$278,dds!$F$1:$Q$1,dds!$R$4:$AC$4),Extrato!$G:$G,'Cadastro e Histórico'!$A423))*H201)</f>
        <v/>
      </c>
      <c r="I423" s="158" t="str">
        <f t="array" ref="I423">IF($A423="","",(SUMIFS(Extrato!$C:$C,Extrato!$A:$A,"&lt;="&amp;XLOOKUP(I$278,dds!$F$1:$Q$1,dds!$R$4:$AC$4),Extrato!$B:$B,'Cadastro e Histórico'!$A423)-SUMIFS(Extrato!$H:$H,Extrato!$F:$F,"&lt;="&amp;XLOOKUP(I$278,dds!$F$1:$Q$1,dds!$R$4:$AC$4),Extrato!$G:$G,'Cadastro e Histórico'!$A423))*I201)</f>
        <v/>
      </c>
      <c r="J423" s="158" t="str">
        <f t="array" ref="J423">IF($A423="","",(SUMIFS(Extrato!$C:$C,Extrato!$A:$A,"&lt;="&amp;XLOOKUP(J$278,dds!$F$1:$Q$1,dds!$R$4:$AC$4),Extrato!$B:$B,'Cadastro e Histórico'!$A423)-SUMIFS(Extrato!$H:$H,Extrato!$F:$F,"&lt;="&amp;XLOOKUP(J$278,dds!$F$1:$Q$1,dds!$R$4:$AC$4),Extrato!$G:$G,'Cadastro e Histórico'!$A423))*J201)</f>
        <v/>
      </c>
      <c r="K423" s="158" t="str">
        <f t="array" ref="K423">IF($A423="","",(SUMIFS(Extrato!$C:$C,Extrato!$A:$A,"&lt;="&amp;XLOOKUP(K$278,dds!$F$1:$Q$1,dds!$R$4:$AC$4),Extrato!$B:$B,'Cadastro e Histórico'!$A423)-SUMIFS(Extrato!$H:$H,Extrato!$F:$F,"&lt;="&amp;XLOOKUP(K$278,dds!$F$1:$Q$1,dds!$R$4:$AC$4),Extrato!$G:$G,'Cadastro e Histórico'!$A423))*K201)</f>
        <v/>
      </c>
      <c r="L423" s="158" t="str">
        <f t="array" ref="L423">IF($A423="","",(SUMIFS(Extrato!$C:$C,Extrato!$A:$A,"&lt;="&amp;XLOOKUP(L$278,dds!$F$1:$Q$1,dds!$R$4:$AC$4),Extrato!$B:$B,'Cadastro e Histórico'!$A423)-SUMIFS(Extrato!$H:$H,Extrato!$F:$F,"&lt;="&amp;XLOOKUP(L$278,dds!$F$1:$Q$1,dds!$R$4:$AC$4),Extrato!$G:$G,'Cadastro e Histórico'!$A423))*L201)</f>
        <v/>
      </c>
      <c r="M423" s="158" t="str">
        <f t="array" ref="M423">IF($A423="","",(SUMIFS(Extrato!$C:$C,Extrato!$A:$A,"&lt;="&amp;XLOOKUP(M$278,dds!$F$1:$Q$1,dds!$R$4:$AC$4),Extrato!$B:$B,'Cadastro e Histórico'!$A423)-SUMIFS(Extrato!$H:$H,Extrato!$F:$F,"&lt;="&amp;XLOOKUP(M$278,dds!$F$1:$Q$1,dds!$R$4:$AC$4),Extrato!$G:$G,'Cadastro e Histórico'!$A423))*M201)</f>
        <v/>
      </c>
      <c r="N423" s="158" t="str">
        <f t="array" ref="N423">IF($A423="","",(SUMIFS(Extrato!$C:$C,Extrato!$A:$A,"&lt;="&amp;XLOOKUP(N$278,dds!$F$1:$Q$1,dds!$R$4:$AC$4),Extrato!$B:$B,'Cadastro e Histórico'!$A423)-SUMIFS(Extrato!$H:$H,Extrato!$F:$F,"&lt;="&amp;XLOOKUP(N$278,dds!$F$1:$Q$1,dds!$R$4:$AC$4),Extrato!$G:$G,'Cadastro e Histórico'!$A423))*N201)</f>
        <v/>
      </c>
      <c r="O423" s="158" t="str">
        <f t="array" ref="O423">IF($A423="","",(SUMIFS(Extrato!$C:$C,Extrato!$A:$A,"&lt;="&amp;XLOOKUP(O$278,dds!$F$1:$Q$1,dds!$R$4:$AC$4),Extrato!$B:$B,'Cadastro e Histórico'!$A423)-SUMIFS(Extrato!$H:$H,Extrato!$F:$F,"&lt;="&amp;XLOOKUP(O$278,dds!$F$1:$Q$1,dds!$R$4:$AC$4),Extrato!$G:$G,'Cadastro e Histórico'!$A423))*O201)</f>
        <v/>
      </c>
      <c r="P423" s="158" t="str">
        <f>IF($A423="","",(SUMIFS(Extrato!$C:$C,Extrato!$B:$B,'Cadastro e Histórico'!$A423)-SUMIFS(Extrato!$H:$H,Extrato!$G:$G,'Cadastro e Histórico'!$A423))*P201)</f>
        <v/>
      </c>
      <c r="Q423" s="90"/>
      <c r="R423" s="90"/>
      <c r="S423" s="90"/>
      <c r="T423" s="90"/>
      <c r="U423" s="90"/>
      <c r="V423" s="90"/>
      <c r="W423" s="90"/>
      <c r="X423" s="90"/>
      <c r="Y423" s="90"/>
      <c r="Z423" s="90"/>
      <c r="AA423" s="90"/>
      <c r="AB423" s="90"/>
      <c r="AC423" s="90"/>
      <c r="AD423" s="90"/>
      <c r="AE423" s="90"/>
      <c r="AF423" s="90"/>
      <c r="AG423" s="90"/>
      <c r="AH423" s="90"/>
      <c r="AI423" s="90"/>
      <c r="AJ423" s="90"/>
      <c r="AK423" s="90"/>
      <c r="AL423" s="90"/>
      <c r="AM423" s="90"/>
      <c r="AN423" s="90"/>
      <c r="AO423" s="90"/>
      <c r="AP423" s="90"/>
      <c r="AQ423" s="90"/>
      <c r="AR423" s="90"/>
      <c r="AS423" s="90"/>
      <c r="AT423" s="90"/>
      <c r="AU423" s="90"/>
      <c r="AV423" s="90"/>
      <c r="AW423" s="90"/>
      <c r="AX423" s="90"/>
      <c r="AY423" s="90"/>
      <c r="AZ423" s="90"/>
      <c r="BA423" s="90"/>
      <c r="BB423" s="90"/>
      <c r="BC423" s="90"/>
      <c r="BD423" s="90"/>
      <c r="BE423" s="90"/>
      <c r="BF423" s="90"/>
      <c r="BG423" s="90"/>
      <c r="BH423" s="90"/>
      <c r="BI423" s="90"/>
      <c r="BJ423" s="90"/>
      <c r="BK423" s="90"/>
      <c r="BL423" s="90"/>
    </row>
    <row r="424" ht="14.25" customHeight="1">
      <c r="A424" s="90"/>
      <c r="B424" s="90"/>
      <c r="C424" s="440" t="str">
        <f t="shared" si="5"/>
        <v/>
      </c>
      <c r="D424" s="90"/>
      <c r="E424" s="158" t="str">
        <f t="array" ref="E424">IF($A424="","",(SUMIFS(Extrato!$C:$C,Extrato!$A:$A,"&lt;="&amp;XLOOKUP(E$278,dds!$F$1:$Q$1,dds!$R$4:$AC$4),Extrato!$B:$B,'Cadastro e Histórico'!$A424)-SUMIFS(Extrato!$H:$H,Extrato!$F:$F,"&lt;="&amp;XLOOKUP(E$278,dds!$F$1:$Q$1,dds!$R$4:$AC$4),Extrato!$G:$G,'Cadastro e Histórico'!$A424))*E202)</f>
        <v/>
      </c>
      <c r="F424" s="158" t="str">
        <f t="array" ref="F424">IF($A424="","",(SUMIFS(Extrato!$C:$C,Extrato!$A:$A,"&lt;="&amp;XLOOKUP(F$278,dds!$F$1:$Q$1,dds!$R$4:$AC$4),Extrato!$B:$B,'Cadastro e Histórico'!$A424)-SUMIFS(Extrato!$H:$H,Extrato!$F:$F,"&lt;="&amp;XLOOKUP(F$278,dds!$F$1:$Q$1,dds!$R$4:$AC$4),Extrato!$G:$G,'Cadastro e Histórico'!$A424))*F202)</f>
        <v/>
      </c>
      <c r="G424" s="158" t="str">
        <f t="array" ref="G424">IF($A424="","",(SUMIFS(Extrato!$C:$C,Extrato!$A:$A,"&lt;="&amp;XLOOKUP(G$278,dds!$F$1:$Q$1,dds!$R$4:$AC$4),Extrato!$B:$B,'Cadastro e Histórico'!$A424)-SUMIFS(Extrato!$H:$H,Extrato!$F:$F,"&lt;="&amp;XLOOKUP(G$278,dds!$F$1:$Q$1,dds!$R$4:$AC$4),Extrato!$G:$G,'Cadastro e Histórico'!$A424))*G202)</f>
        <v/>
      </c>
      <c r="H424" s="158" t="str">
        <f t="array" ref="H424">IF($A424="","",(SUMIFS(Extrato!$C:$C,Extrato!$A:$A,"&lt;="&amp;XLOOKUP(H$278,dds!$F$1:$Q$1,dds!$R$4:$AC$4),Extrato!$B:$B,'Cadastro e Histórico'!$A424)-SUMIFS(Extrato!$H:$H,Extrato!$F:$F,"&lt;="&amp;XLOOKUP(H$278,dds!$F$1:$Q$1,dds!$R$4:$AC$4),Extrato!$G:$G,'Cadastro e Histórico'!$A424))*H202)</f>
        <v/>
      </c>
      <c r="I424" s="158" t="str">
        <f t="array" ref="I424">IF($A424="","",(SUMIFS(Extrato!$C:$C,Extrato!$A:$A,"&lt;="&amp;XLOOKUP(I$278,dds!$F$1:$Q$1,dds!$R$4:$AC$4),Extrato!$B:$B,'Cadastro e Histórico'!$A424)-SUMIFS(Extrato!$H:$H,Extrato!$F:$F,"&lt;="&amp;XLOOKUP(I$278,dds!$F$1:$Q$1,dds!$R$4:$AC$4),Extrato!$G:$G,'Cadastro e Histórico'!$A424))*I202)</f>
        <v/>
      </c>
      <c r="J424" s="158" t="str">
        <f t="array" ref="J424">IF($A424="","",(SUMIFS(Extrato!$C:$C,Extrato!$A:$A,"&lt;="&amp;XLOOKUP(J$278,dds!$F$1:$Q$1,dds!$R$4:$AC$4),Extrato!$B:$B,'Cadastro e Histórico'!$A424)-SUMIFS(Extrato!$H:$H,Extrato!$F:$F,"&lt;="&amp;XLOOKUP(J$278,dds!$F$1:$Q$1,dds!$R$4:$AC$4),Extrato!$G:$G,'Cadastro e Histórico'!$A424))*J202)</f>
        <v/>
      </c>
      <c r="K424" s="158" t="str">
        <f t="array" ref="K424">IF($A424="","",(SUMIFS(Extrato!$C:$C,Extrato!$A:$A,"&lt;="&amp;XLOOKUP(K$278,dds!$F$1:$Q$1,dds!$R$4:$AC$4),Extrato!$B:$B,'Cadastro e Histórico'!$A424)-SUMIFS(Extrato!$H:$H,Extrato!$F:$F,"&lt;="&amp;XLOOKUP(K$278,dds!$F$1:$Q$1,dds!$R$4:$AC$4),Extrato!$G:$G,'Cadastro e Histórico'!$A424))*K202)</f>
        <v/>
      </c>
      <c r="L424" s="158" t="str">
        <f t="array" ref="L424">IF($A424="","",(SUMIFS(Extrato!$C:$C,Extrato!$A:$A,"&lt;="&amp;XLOOKUP(L$278,dds!$F$1:$Q$1,dds!$R$4:$AC$4),Extrato!$B:$B,'Cadastro e Histórico'!$A424)-SUMIFS(Extrato!$H:$H,Extrato!$F:$F,"&lt;="&amp;XLOOKUP(L$278,dds!$F$1:$Q$1,dds!$R$4:$AC$4),Extrato!$G:$G,'Cadastro e Histórico'!$A424))*L202)</f>
        <v/>
      </c>
      <c r="M424" s="158" t="str">
        <f t="array" ref="M424">IF($A424="","",(SUMIFS(Extrato!$C:$C,Extrato!$A:$A,"&lt;="&amp;XLOOKUP(M$278,dds!$F$1:$Q$1,dds!$R$4:$AC$4),Extrato!$B:$B,'Cadastro e Histórico'!$A424)-SUMIFS(Extrato!$H:$H,Extrato!$F:$F,"&lt;="&amp;XLOOKUP(M$278,dds!$F$1:$Q$1,dds!$R$4:$AC$4),Extrato!$G:$G,'Cadastro e Histórico'!$A424))*M202)</f>
        <v/>
      </c>
      <c r="N424" s="158" t="str">
        <f t="array" ref="N424">IF($A424="","",(SUMIFS(Extrato!$C:$C,Extrato!$A:$A,"&lt;="&amp;XLOOKUP(N$278,dds!$F$1:$Q$1,dds!$R$4:$AC$4),Extrato!$B:$B,'Cadastro e Histórico'!$A424)-SUMIFS(Extrato!$H:$H,Extrato!$F:$F,"&lt;="&amp;XLOOKUP(N$278,dds!$F$1:$Q$1,dds!$R$4:$AC$4),Extrato!$G:$G,'Cadastro e Histórico'!$A424))*N202)</f>
        <v/>
      </c>
      <c r="O424" s="158" t="str">
        <f t="array" ref="O424">IF($A424="","",(SUMIFS(Extrato!$C:$C,Extrato!$A:$A,"&lt;="&amp;XLOOKUP(O$278,dds!$F$1:$Q$1,dds!$R$4:$AC$4),Extrato!$B:$B,'Cadastro e Histórico'!$A424)-SUMIFS(Extrato!$H:$H,Extrato!$F:$F,"&lt;="&amp;XLOOKUP(O$278,dds!$F$1:$Q$1,dds!$R$4:$AC$4),Extrato!$G:$G,'Cadastro e Histórico'!$A424))*O202)</f>
        <v/>
      </c>
      <c r="P424" s="158" t="str">
        <f>IF($A424="","",(SUMIFS(Extrato!$C:$C,Extrato!$B:$B,'Cadastro e Histórico'!$A424)-SUMIFS(Extrato!$H:$H,Extrato!$G:$G,'Cadastro e Histórico'!$A424))*P202)</f>
        <v/>
      </c>
      <c r="Q424" s="90"/>
      <c r="R424" s="90"/>
      <c r="S424" s="90"/>
      <c r="T424" s="90"/>
      <c r="U424" s="90"/>
      <c r="V424" s="90"/>
      <c r="W424" s="90"/>
      <c r="X424" s="90"/>
      <c r="Y424" s="90"/>
      <c r="Z424" s="90"/>
      <c r="AA424" s="90"/>
      <c r="AB424" s="90"/>
      <c r="AC424" s="90"/>
      <c r="AD424" s="90"/>
      <c r="AE424" s="90"/>
      <c r="AF424" s="90"/>
      <c r="AG424" s="90"/>
      <c r="AH424" s="90"/>
      <c r="AI424" s="90"/>
      <c r="AJ424" s="90"/>
      <c r="AK424" s="90"/>
      <c r="AL424" s="90"/>
      <c r="AM424" s="90"/>
      <c r="AN424" s="90"/>
      <c r="AO424" s="90"/>
      <c r="AP424" s="90"/>
      <c r="AQ424" s="90"/>
      <c r="AR424" s="90"/>
      <c r="AS424" s="90"/>
      <c r="AT424" s="90"/>
      <c r="AU424" s="90"/>
      <c r="AV424" s="90"/>
      <c r="AW424" s="90"/>
      <c r="AX424" s="90"/>
      <c r="AY424" s="90"/>
      <c r="AZ424" s="90"/>
      <c r="BA424" s="90"/>
      <c r="BB424" s="90"/>
      <c r="BC424" s="90"/>
      <c r="BD424" s="90"/>
      <c r="BE424" s="90"/>
      <c r="BF424" s="90"/>
      <c r="BG424" s="90"/>
      <c r="BH424" s="90"/>
      <c r="BI424" s="90"/>
      <c r="BJ424" s="90"/>
      <c r="BK424" s="90"/>
      <c r="BL424" s="90"/>
    </row>
    <row r="425" ht="14.25" customHeight="1">
      <c r="A425" s="90"/>
      <c r="B425" s="90"/>
      <c r="C425" s="440" t="str">
        <f t="shared" si="5"/>
        <v/>
      </c>
      <c r="D425" s="90"/>
      <c r="E425" s="158" t="str">
        <f t="array" ref="E425">IF($A425="","",(SUMIFS(Extrato!$C:$C,Extrato!$A:$A,"&lt;="&amp;XLOOKUP(E$278,dds!$F$1:$Q$1,dds!$R$4:$AC$4),Extrato!$B:$B,'Cadastro e Histórico'!$A425)-SUMIFS(Extrato!$H:$H,Extrato!$F:$F,"&lt;="&amp;XLOOKUP(E$278,dds!$F$1:$Q$1,dds!$R$4:$AC$4),Extrato!$G:$G,'Cadastro e Histórico'!$A425))*E203)</f>
        <v/>
      </c>
      <c r="F425" s="158" t="str">
        <f t="array" ref="F425">IF($A425="","",(SUMIFS(Extrato!$C:$C,Extrato!$A:$A,"&lt;="&amp;XLOOKUP(F$278,dds!$F$1:$Q$1,dds!$R$4:$AC$4),Extrato!$B:$B,'Cadastro e Histórico'!$A425)-SUMIFS(Extrato!$H:$H,Extrato!$F:$F,"&lt;="&amp;XLOOKUP(F$278,dds!$F$1:$Q$1,dds!$R$4:$AC$4),Extrato!$G:$G,'Cadastro e Histórico'!$A425))*F203)</f>
        <v/>
      </c>
      <c r="G425" s="158" t="str">
        <f t="array" ref="G425">IF($A425="","",(SUMIFS(Extrato!$C:$C,Extrato!$A:$A,"&lt;="&amp;XLOOKUP(G$278,dds!$F$1:$Q$1,dds!$R$4:$AC$4),Extrato!$B:$B,'Cadastro e Histórico'!$A425)-SUMIFS(Extrato!$H:$H,Extrato!$F:$F,"&lt;="&amp;XLOOKUP(G$278,dds!$F$1:$Q$1,dds!$R$4:$AC$4),Extrato!$G:$G,'Cadastro e Histórico'!$A425))*G203)</f>
        <v/>
      </c>
      <c r="H425" s="158" t="str">
        <f t="array" ref="H425">IF($A425="","",(SUMIFS(Extrato!$C:$C,Extrato!$A:$A,"&lt;="&amp;XLOOKUP(H$278,dds!$F$1:$Q$1,dds!$R$4:$AC$4),Extrato!$B:$B,'Cadastro e Histórico'!$A425)-SUMIFS(Extrato!$H:$H,Extrato!$F:$F,"&lt;="&amp;XLOOKUP(H$278,dds!$F$1:$Q$1,dds!$R$4:$AC$4),Extrato!$G:$G,'Cadastro e Histórico'!$A425))*H203)</f>
        <v/>
      </c>
      <c r="I425" s="158" t="str">
        <f t="array" ref="I425">IF($A425="","",(SUMIFS(Extrato!$C:$C,Extrato!$A:$A,"&lt;="&amp;XLOOKUP(I$278,dds!$F$1:$Q$1,dds!$R$4:$AC$4),Extrato!$B:$B,'Cadastro e Histórico'!$A425)-SUMIFS(Extrato!$H:$H,Extrato!$F:$F,"&lt;="&amp;XLOOKUP(I$278,dds!$F$1:$Q$1,dds!$R$4:$AC$4),Extrato!$G:$G,'Cadastro e Histórico'!$A425))*I203)</f>
        <v/>
      </c>
      <c r="J425" s="158" t="str">
        <f t="array" ref="J425">IF($A425="","",(SUMIFS(Extrato!$C:$C,Extrato!$A:$A,"&lt;="&amp;XLOOKUP(J$278,dds!$F$1:$Q$1,dds!$R$4:$AC$4),Extrato!$B:$B,'Cadastro e Histórico'!$A425)-SUMIFS(Extrato!$H:$H,Extrato!$F:$F,"&lt;="&amp;XLOOKUP(J$278,dds!$F$1:$Q$1,dds!$R$4:$AC$4),Extrato!$G:$G,'Cadastro e Histórico'!$A425))*J203)</f>
        <v/>
      </c>
      <c r="K425" s="158" t="str">
        <f t="array" ref="K425">IF($A425="","",(SUMIFS(Extrato!$C:$C,Extrato!$A:$A,"&lt;="&amp;XLOOKUP(K$278,dds!$F$1:$Q$1,dds!$R$4:$AC$4),Extrato!$B:$B,'Cadastro e Histórico'!$A425)-SUMIFS(Extrato!$H:$H,Extrato!$F:$F,"&lt;="&amp;XLOOKUP(K$278,dds!$F$1:$Q$1,dds!$R$4:$AC$4),Extrato!$G:$G,'Cadastro e Histórico'!$A425))*K203)</f>
        <v/>
      </c>
      <c r="L425" s="158" t="str">
        <f t="array" ref="L425">IF($A425="","",(SUMIFS(Extrato!$C:$C,Extrato!$A:$A,"&lt;="&amp;XLOOKUP(L$278,dds!$F$1:$Q$1,dds!$R$4:$AC$4),Extrato!$B:$B,'Cadastro e Histórico'!$A425)-SUMIFS(Extrato!$H:$H,Extrato!$F:$F,"&lt;="&amp;XLOOKUP(L$278,dds!$F$1:$Q$1,dds!$R$4:$AC$4),Extrato!$G:$G,'Cadastro e Histórico'!$A425))*L203)</f>
        <v/>
      </c>
      <c r="M425" s="158" t="str">
        <f t="array" ref="M425">IF($A425="","",(SUMIFS(Extrato!$C:$C,Extrato!$A:$A,"&lt;="&amp;XLOOKUP(M$278,dds!$F$1:$Q$1,dds!$R$4:$AC$4),Extrato!$B:$B,'Cadastro e Histórico'!$A425)-SUMIFS(Extrato!$H:$H,Extrato!$F:$F,"&lt;="&amp;XLOOKUP(M$278,dds!$F$1:$Q$1,dds!$R$4:$AC$4),Extrato!$G:$G,'Cadastro e Histórico'!$A425))*M203)</f>
        <v/>
      </c>
      <c r="N425" s="158" t="str">
        <f t="array" ref="N425">IF($A425="","",(SUMIFS(Extrato!$C:$C,Extrato!$A:$A,"&lt;="&amp;XLOOKUP(N$278,dds!$F$1:$Q$1,dds!$R$4:$AC$4),Extrato!$B:$B,'Cadastro e Histórico'!$A425)-SUMIFS(Extrato!$H:$H,Extrato!$F:$F,"&lt;="&amp;XLOOKUP(N$278,dds!$F$1:$Q$1,dds!$R$4:$AC$4),Extrato!$G:$G,'Cadastro e Histórico'!$A425))*N203)</f>
        <v/>
      </c>
      <c r="O425" s="158" t="str">
        <f t="array" ref="O425">IF($A425="","",(SUMIFS(Extrato!$C:$C,Extrato!$A:$A,"&lt;="&amp;XLOOKUP(O$278,dds!$F$1:$Q$1,dds!$R$4:$AC$4),Extrato!$B:$B,'Cadastro e Histórico'!$A425)-SUMIFS(Extrato!$H:$H,Extrato!$F:$F,"&lt;="&amp;XLOOKUP(O$278,dds!$F$1:$Q$1,dds!$R$4:$AC$4),Extrato!$G:$G,'Cadastro e Histórico'!$A425))*O203)</f>
        <v/>
      </c>
      <c r="P425" s="158" t="str">
        <f>IF($A425="","",(SUMIFS(Extrato!$C:$C,Extrato!$B:$B,'Cadastro e Histórico'!$A425)-SUMIFS(Extrato!$H:$H,Extrato!$G:$G,'Cadastro e Histórico'!$A425))*P203)</f>
        <v/>
      </c>
      <c r="Q425" s="90"/>
      <c r="R425" s="90"/>
      <c r="S425" s="90"/>
      <c r="T425" s="90"/>
      <c r="U425" s="90"/>
      <c r="V425" s="90"/>
      <c r="W425" s="90"/>
      <c r="X425" s="90"/>
      <c r="Y425" s="90"/>
      <c r="Z425" s="90"/>
      <c r="AA425" s="90"/>
      <c r="AB425" s="90"/>
      <c r="AC425" s="90"/>
      <c r="AD425" s="90"/>
      <c r="AE425" s="90"/>
      <c r="AF425" s="90"/>
      <c r="AG425" s="90"/>
      <c r="AH425" s="90"/>
      <c r="AI425" s="90"/>
      <c r="AJ425" s="90"/>
      <c r="AK425" s="90"/>
      <c r="AL425" s="90"/>
      <c r="AM425" s="90"/>
      <c r="AN425" s="90"/>
      <c r="AO425" s="90"/>
      <c r="AP425" s="90"/>
      <c r="AQ425" s="90"/>
      <c r="AR425" s="90"/>
      <c r="AS425" s="90"/>
      <c r="AT425" s="90"/>
      <c r="AU425" s="90"/>
      <c r="AV425" s="90"/>
      <c r="AW425" s="90"/>
      <c r="AX425" s="90"/>
      <c r="AY425" s="90"/>
      <c r="AZ425" s="90"/>
      <c r="BA425" s="90"/>
      <c r="BB425" s="90"/>
      <c r="BC425" s="90"/>
      <c r="BD425" s="90"/>
      <c r="BE425" s="90"/>
      <c r="BF425" s="90"/>
      <c r="BG425" s="90"/>
      <c r="BH425" s="90"/>
      <c r="BI425" s="90"/>
      <c r="BJ425" s="90"/>
      <c r="BK425" s="90"/>
      <c r="BL425" s="90"/>
    </row>
    <row r="426" ht="14.25" customHeight="1">
      <c r="A426" s="90"/>
      <c r="B426" s="90"/>
      <c r="C426" s="440" t="str">
        <f t="shared" si="5"/>
        <v/>
      </c>
      <c r="D426" s="90"/>
      <c r="E426" s="158" t="str">
        <f t="array" ref="E426">IF($A426="","",(SUMIFS(Extrato!$C:$C,Extrato!$A:$A,"&lt;="&amp;XLOOKUP(E$278,dds!$F$1:$Q$1,dds!$R$4:$AC$4),Extrato!$B:$B,'Cadastro e Histórico'!$A426)-SUMIFS(Extrato!$H:$H,Extrato!$F:$F,"&lt;="&amp;XLOOKUP(E$278,dds!$F$1:$Q$1,dds!$R$4:$AC$4),Extrato!$G:$G,'Cadastro e Histórico'!$A426))*E204)</f>
        <v/>
      </c>
      <c r="F426" s="158" t="str">
        <f t="array" ref="F426">IF($A426="","",(SUMIFS(Extrato!$C:$C,Extrato!$A:$A,"&lt;="&amp;XLOOKUP(F$278,dds!$F$1:$Q$1,dds!$R$4:$AC$4),Extrato!$B:$B,'Cadastro e Histórico'!$A426)-SUMIFS(Extrato!$H:$H,Extrato!$F:$F,"&lt;="&amp;XLOOKUP(F$278,dds!$F$1:$Q$1,dds!$R$4:$AC$4),Extrato!$G:$G,'Cadastro e Histórico'!$A426))*F204)</f>
        <v/>
      </c>
      <c r="G426" s="158" t="str">
        <f t="array" ref="G426">IF($A426="","",(SUMIFS(Extrato!$C:$C,Extrato!$A:$A,"&lt;="&amp;XLOOKUP(G$278,dds!$F$1:$Q$1,dds!$R$4:$AC$4),Extrato!$B:$B,'Cadastro e Histórico'!$A426)-SUMIFS(Extrato!$H:$H,Extrato!$F:$F,"&lt;="&amp;XLOOKUP(G$278,dds!$F$1:$Q$1,dds!$R$4:$AC$4),Extrato!$G:$G,'Cadastro e Histórico'!$A426))*G204)</f>
        <v/>
      </c>
      <c r="H426" s="158" t="str">
        <f t="array" ref="H426">IF($A426="","",(SUMIFS(Extrato!$C:$C,Extrato!$A:$A,"&lt;="&amp;XLOOKUP(H$278,dds!$F$1:$Q$1,dds!$R$4:$AC$4),Extrato!$B:$B,'Cadastro e Histórico'!$A426)-SUMIFS(Extrato!$H:$H,Extrato!$F:$F,"&lt;="&amp;XLOOKUP(H$278,dds!$F$1:$Q$1,dds!$R$4:$AC$4),Extrato!$G:$G,'Cadastro e Histórico'!$A426))*H204)</f>
        <v/>
      </c>
      <c r="I426" s="158" t="str">
        <f t="array" ref="I426">IF($A426="","",(SUMIFS(Extrato!$C:$C,Extrato!$A:$A,"&lt;="&amp;XLOOKUP(I$278,dds!$F$1:$Q$1,dds!$R$4:$AC$4),Extrato!$B:$B,'Cadastro e Histórico'!$A426)-SUMIFS(Extrato!$H:$H,Extrato!$F:$F,"&lt;="&amp;XLOOKUP(I$278,dds!$F$1:$Q$1,dds!$R$4:$AC$4),Extrato!$G:$G,'Cadastro e Histórico'!$A426))*I204)</f>
        <v/>
      </c>
      <c r="J426" s="158" t="str">
        <f t="array" ref="J426">IF($A426="","",(SUMIFS(Extrato!$C:$C,Extrato!$A:$A,"&lt;="&amp;XLOOKUP(J$278,dds!$F$1:$Q$1,dds!$R$4:$AC$4),Extrato!$B:$B,'Cadastro e Histórico'!$A426)-SUMIFS(Extrato!$H:$H,Extrato!$F:$F,"&lt;="&amp;XLOOKUP(J$278,dds!$F$1:$Q$1,dds!$R$4:$AC$4),Extrato!$G:$G,'Cadastro e Histórico'!$A426))*J204)</f>
        <v/>
      </c>
      <c r="K426" s="158" t="str">
        <f t="array" ref="K426">IF($A426="","",(SUMIFS(Extrato!$C:$C,Extrato!$A:$A,"&lt;="&amp;XLOOKUP(K$278,dds!$F$1:$Q$1,dds!$R$4:$AC$4),Extrato!$B:$B,'Cadastro e Histórico'!$A426)-SUMIFS(Extrato!$H:$H,Extrato!$F:$F,"&lt;="&amp;XLOOKUP(K$278,dds!$F$1:$Q$1,dds!$R$4:$AC$4),Extrato!$G:$G,'Cadastro e Histórico'!$A426))*K204)</f>
        <v/>
      </c>
      <c r="L426" s="158" t="str">
        <f t="array" ref="L426">IF($A426="","",(SUMIFS(Extrato!$C:$C,Extrato!$A:$A,"&lt;="&amp;XLOOKUP(L$278,dds!$F$1:$Q$1,dds!$R$4:$AC$4),Extrato!$B:$B,'Cadastro e Histórico'!$A426)-SUMIFS(Extrato!$H:$H,Extrato!$F:$F,"&lt;="&amp;XLOOKUP(L$278,dds!$F$1:$Q$1,dds!$R$4:$AC$4),Extrato!$G:$G,'Cadastro e Histórico'!$A426))*L204)</f>
        <v/>
      </c>
      <c r="M426" s="158" t="str">
        <f t="array" ref="M426">IF($A426="","",(SUMIFS(Extrato!$C:$C,Extrato!$A:$A,"&lt;="&amp;XLOOKUP(M$278,dds!$F$1:$Q$1,dds!$R$4:$AC$4),Extrato!$B:$B,'Cadastro e Histórico'!$A426)-SUMIFS(Extrato!$H:$H,Extrato!$F:$F,"&lt;="&amp;XLOOKUP(M$278,dds!$F$1:$Q$1,dds!$R$4:$AC$4),Extrato!$G:$G,'Cadastro e Histórico'!$A426))*M204)</f>
        <v/>
      </c>
      <c r="N426" s="158" t="str">
        <f t="array" ref="N426">IF($A426="","",(SUMIFS(Extrato!$C:$C,Extrato!$A:$A,"&lt;="&amp;XLOOKUP(N$278,dds!$F$1:$Q$1,dds!$R$4:$AC$4),Extrato!$B:$B,'Cadastro e Histórico'!$A426)-SUMIFS(Extrato!$H:$H,Extrato!$F:$F,"&lt;="&amp;XLOOKUP(N$278,dds!$F$1:$Q$1,dds!$R$4:$AC$4),Extrato!$G:$G,'Cadastro e Histórico'!$A426))*N204)</f>
        <v/>
      </c>
      <c r="O426" s="158" t="str">
        <f t="array" ref="O426">IF($A426="","",(SUMIFS(Extrato!$C:$C,Extrato!$A:$A,"&lt;="&amp;XLOOKUP(O$278,dds!$F$1:$Q$1,dds!$R$4:$AC$4),Extrato!$B:$B,'Cadastro e Histórico'!$A426)-SUMIFS(Extrato!$H:$H,Extrato!$F:$F,"&lt;="&amp;XLOOKUP(O$278,dds!$F$1:$Q$1,dds!$R$4:$AC$4),Extrato!$G:$G,'Cadastro e Histórico'!$A426))*O204)</f>
        <v/>
      </c>
      <c r="P426" s="158" t="str">
        <f>IF($A426="","",(SUMIFS(Extrato!$C:$C,Extrato!$B:$B,'Cadastro e Histórico'!$A426)-SUMIFS(Extrato!$H:$H,Extrato!$G:$G,'Cadastro e Histórico'!$A426))*P204)</f>
        <v/>
      </c>
      <c r="Q426" s="90"/>
      <c r="R426" s="90"/>
      <c r="S426" s="90"/>
      <c r="T426" s="90"/>
      <c r="U426" s="90"/>
      <c r="V426" s="90"/>
      <c r="W426" s="90"/>
      <c r="X426" s="90"/>
      <c r="Y426" s="90"/>
      <c r="Z426" s="90"/>
      <c r="AA426" s="90"/>
      <c r="AB426" s="90"/>
      <c r="AC426" s="90"/>
      <c r="AD426" s="90"/>
      <c r="AE426" s="90"/>
      <c r="AF426" s="90"/>
      <c r="AG426" s="90"/>
      <c r="AH426" s="90"/>
      <c r="AI426" s="90"/>
      <c r="AJ426" s="90"/>
      <c r="AK426" s="90"/>
      <c r="AL426" s="90"/>
      <c r="AM426" s="90"/>
      <c r="AN426" s="90"/>
      <c r="AO426" s="90"/>
      <c r="AP426" s="90"/>
      <c r="AQ426" s="90"/>
      <c r="AR426" s="90"/>
      <c r="AS426" s="90"/>
      <c r="AT426" s="90"/>
      <c r="AU426" s="90"/>
      <c r="AV426" s="90"/>
      <c r="AW426" s="90"/>
      <c r="AX426" s="90"/>
      <c r="AY426" s="90"/>
      <c r="AZ426" s="90"/>
      <c r="BA426" s="90"/>
      <c r="BB426" s="90"/>
      <c r="BC426" s="90"/>
      <c r="BD426" s="90"/>
      <c r="BE426" s="90"/>
      <c r="BF426" s="90"/>
      <c r="BG426" s="90"/>
      <c r="BH426" s="90"/>
      <c r="BI426" s="90"/>
      <c r="BJ426" s="90"/>
      <c r="BK426" s="90"/>
      <c r="BL426" s="90"/>
    </row>
    <row r="427" ht="14.25" customHeight="1">
      <c r="A427" s="90"/>
      <c r="B427" s="90"/>
      <c r="C427" s="440" t="str">
        <f t="shared" si="5"/>
        <v/>
      </c>
      <c r="D427" s="90"/>
      <c r="E427" s="158" t="str">
        <f t="array" ref="E427">IF($A427="","",(SUMIFS(Extrato!$C:$C,Extrato!$A:$A,"&lt;="&amp;XLOOKUP(E$278,dds!$F$1:$Q$1,dds!$R$4:$AC$4),Extrato!$B:$B,'Cadastro e Histórico'!$A427)-SUMIFS(Extrato!$H:$H,Extrato!$F:$F,"&lt;="&amp;XLOOKUP(E$278,dds!$F$1:$Q$1,dds!$R$4:$AC$4),Extrato!$G:$G,'Cadastro e Histórico'!$A427))*E205)</f>
        <v/>
      </c>
      <c r="F427" s="158" t="str">
        <f t="array" ref="F427">IF($A427="","",(SUMIFS(Extrato!$C:$C,Extrato!$A:$A,"&lt;="&amp;XLOOKUP(F$278,dds!$F$1:$Q$1,dds!$R$4:$AC$4),Extrato!$B:$B,'Cadastro e Histórico'!$A427)-SUMIFS(Extrato!$H:$H,Extrato!$F:$F,"&lt;="&amp;XLOOKUP(F$278,dds!$F$1:$Q$1,dds!$R$4:$AC$4),Extrato!$G:$G,'Cadastro e Histórico'!$A427))*F205)</f>
        <v/>
      </c>
      <c r="G427" s="158" t="str">
        <f t="array" ref="G427">IF($A427="","",(SUMIFS(Extrato!$C:$C,Extrato!$A:$A,"&lt;="&amp;XLOOKUP(G$278,dds!$F$1:$Q$1,dds!$R$4:$AC$4),Extrato!$B:$B,'Cadastro e Histórico'!$A427)-SUMIFS(Extrato!$H:$H,Extrato!$F:$F,"&lt;="&amp;XLOOKUP(G$278,dds!$F$1:$Q$1,dds!$R$4:$AC$4),Extrato!$G:$G,'Cadastro e Histórico'!$A427))*G205)</f>
        <v/>
      </c>
      <c r="H427" s="158" t="str">
        <f t="array" ref="H427">IF($A427="","",(SUMIFS(Extrato!$C:$C,Extrato!$A:$A,"&lt;="&amp;XLOOKUP(H$278,dds!$F$1:$Q$1,dds!$R$4:$AC$4),Extrato!$B:$B,'Cadastro e Histórico'!$A427)-SUMIFS(Extrato!$H:$H,Extrato!$F:$F,"&lt;="&amp;XLOOKUP(H$278,dds!$F$1:$Q$1,dds!$R$4:$AC$4),Extrato!$G:$G,'Cadastro e Histórico'!$A427))*H205)</f>
        <v/>
      </c>
      <c r="I427" s="158" t="str">
        <f t="array" ref="I427">IF($A427="","",(SUMIFS(Extrato!$C:$C,Extrato!$A:$A,"&lt;="&amp;XLOOKUP(I$278,dds!$F$1:$Q$1,dds!$R$4:$AC$4),Extrato!$B:$B,'Cadastro e Histórico'!$A427)-SUMIFS(Extrato!$H:$H,Extrato!$F:$F,"&lt;="&amp;XLOOKUP(I$278,dds!$F$1:$Q$1,dds!$R$4:$AC$4),Extrato!$G:$G,'Cadastro e Histórico'!$A427))*I205)</f>
        <v/>
      </c>
      <c r="J427" s="158" t="str">
        <f t="array" ref="J427">IF($A427="","",(SUMIFS(Extrato!$C:$C,Extrato!$A:$A,"&lt;="&amp;XLOOKUP(J$278,dds!$F$1:$Q$1,dds!$R$4:$AC$4),Extrato!$B:$B,'Cadastro e Histórico'!$A427)-SUMIFS(Extrato!$H:$H,Extrato!$F:$F,"&lt;="&amp;XLOOKUP(J$278,dds!$F$1:$Q$1,dds!$R$4:$AC$4),Extrato!$G:$G,'Cadastro e Histórico'!$A427))*J205)</f>
        <v/>
      </c>
      <c r="K427" s="158" t="str">
        <f t="array" ref="K427">IF($A427="","",(SUMIFS(Extrato!$C:$C,Extrato!$A:$A,"&lt;="&amp;XLOOKUP(K$278,dds!$F$1:$Q$1,dds!$R$4:$AC$4),Extrato!$B:$B,'Cadastro e Histórico'!$A427)-SUMIFS(Extrato!$H:$H,Extrato!$F:$F,"&lt;="&amp;XLOOKUP(K$278,dds!$F$1:$Q$1,dds!$R$4:$AC$4),Extrato!$G:$G,'Cadastro e Histórico'!$A427))*K205)</f>
        <v/>
      </c>
      <c r="L427" s="158" t="str">
        <f t="array" ref="L427">IF($A427="","",(SUMIFS(Extrato!$C:$C,Extrato!$A:$A,"&lt;="&amp;XLOOKUP(L$278,dds!$F$1:$Q$1,dds!$R$4:$AC$4),Extrato!$B:$B,'Cadastro e Histórico'!$A427)-SUMIFS(Extrato!$H:$H,Extrato!$F:$F,"&lt;="&amp;XLOOKUP(L$278,dds!$F$1:$Q$1,dds!$R$4:$AC$4),Extrato!$G:$G,'Cadastro e Histórico'!$A427))*L205)</f>
        <v/>
      </c>
      <c r="M427" s="158" t="str">
        <f t="array" ref="M427">IF($A427="","",(SUMIFS(Extrato!$C:$C,Extrato!$A:$A,"&lt;="&amp;XLOOKUP(M$278,dds!$F$1:$Q$1,dds!$R$4:$AC$4),Extrato!$B:$B,'Cadastro e Histórico'!$A427)-SUMIFS(Extrato!$H:$H,Extrato!$F:$F,"&lt;="&amp;XLOOKUP(M$278,dds!$F$1:$Q$1,dds!$R$4:$AC$4),Extrato!$G:$G,'Cadastro e Histórico'!$A427))*M205)</f>
        <v/>
      </c>
      <c r="N427" s="158" t="str">
        <f t="array" ref="N427">IF($A427="","",(SUMIFS(Extrato!$C:$C,Extrato!$A:$A,"&lt;="&amp;XLOOKUP(N$278,dds!$F$1:$Q$1,dds!$R$4:$AC$4),Extrato!$B:$B,'Cadastro e Histórico'!$A427)-SUMIFS(Extrato!$H:$H,Extrato!$F:$F,"&lt;="&amp;XLOOKUP(N$278,dds!$F$1:$Q$1,dds!$R$4:$AC$4),Extrato!$G:$G,'Cadastro e Histórico'!$A427))*N205)</f>
        <v/>
      </c>
      <c r="O427" s="158" t="str">
        <f t="array" ref="O427">IF($A427="","",(SUMIFS(Extrato!$C:$C,Extrato!$A:$A,"&lt;="&amp;XLOOKUP(O$278,dds!$F$1:$Q$1,dds!$R$4:$AC$4),Extrato!$B:$B,'Cadastro e Histórico'!$A427)-SUMIFS(Extrato!$H:$H,Extrato!$F:$F,"&lt;="&amp;XLOOKUP(O$278,dds!$F$1:$Q$1,dds!$R$4:$AC$4),Extrato!$G:$G,'Cadastro e Histórico'!$A427))*O205)</f>
        <v/>
      </c>
      <c r="P427" s="158" t="str">
        <f>IF($A427="","",(SUMIFS(Extrato!$C:$C,Extrato!$B:$B,'Cadastro e Histórico'!$A427)-SUMIFS(Extrato!$H:$H,Extrato!$G:$G,'Cadastro e Histórico'!$A427))*P205)</f>
        <v/>
      </c>
      <c r="Q427" s="90"/>
      <c r="R427" s="90"/>
      <c r="S427" s="90"/>
      <c r="T427" s="90"/>
      <c r="U427" s="90"/>
      <c r="V427" s="90"/>
      <c r="W427" s="90"/>
      <c r="X427" s="90"/>
      <c r="Y427" s="90"/>
      <c r="Z427" s="90"/>
      <c r="AA427" s="90"/>
      <c r="AB427" s="90"/>
      <c r="AC427" s="90"/>
      <c r="AD427" s="90"/>
      <c r="AE427" s="90"/>
      <c r="AF427" s="90"/>
      <c r="AG427" s="90"/>
      <c r="AH427" s="90"/>
      <c r="AI427" s="90"/>
      <c r="AJ427" s="90"/>
      <c r="AK427" s="90"/>
      <c r="AL427" s="90"/>
      <c r="AM427" s="90"/>
      <c r="AN427" s="90"/>
      <c r="AO427" s="90"/>
      <c r="AP427" s="90"/>
      <c r="AQ427" s="90"/>
      <c r="AR427" s="90"/>
      <c r="AS427" s="90"/>
      <c r="AT427" s="90"/>
      <c r="AU427" s="90"/>
      <c r="AV427" s="90"/>
      <c r="AW427" s="90"/>
      <c r="AX427" s="90"/>
      <c r="AY427" s="90"/>
      <c r="AZ427" s="90"/>
      <c r="BA427" s="90"/>
      <c r="BB427" s="90"/>
      <c r="BC427" s="90"/>
      <c r="BD427" s="90"/>
      <c r="BE427" s="90"/>
      <c r="BF427" s="90"/>
      <c r="BG427" s="90"/>
      <c r="BH427" s="90"/>
      <c r="BI427" s="90"/>
      <c r="BJ427" s="90"/>
      <c r="BK427" s="90"/>
      <c r="BL427" s="90"/>
    </row>
    <row r="428" ht="14.25" customHeight="1">
      <c r="A428" s="90"/>
      <c r="B428" s="90"/>
      <c r="C428" s="440" t="str">
        <f t="shared" si="5"/>
        <v/>
      </c>
      <c r="D428" s="90"/>
      <c r="E428" s="158" t="str">
        <f t="array" ref="E428">IF($A428="","",(SUMIFS(Extrato!$C:$C,Extrato!$A:$A,"&lt;="&amp;XLOOKUP(E$278,dds!$F$1:$Q$1,dds!$R$4:$AC$4),Extrato!$B:$B,'Cadastro e Histórico'!$A428)-SUMIFS(Extrato!$H:$H,Extrato!$F:$F,"&lt;="&amp;XLOOKUP(E$278,dds!$F$1:$Q$1,dds!$R$4:$AC$4),Extrato!$G:$G,'Cadastro e Histórico'!$A428))*E206)</f>
        <v/>
      </c>
      <c r="F428" s="158" t="str">
        <f t="array" ref="F428">IF($A428="","",(SUMIFS(Extrato!$C:$C,Extrato!$A:$A,"&lt;="&amp;XLOOKUP(F$278,dds!$F$1:$Q$1,dds!$R$4:$AC$4),Extrato!$B:$B,'Cadastro e Histórico'!$A428)-SUMIFS(Extrato!$H:$H,Extrato!$F:$F,"&lt;="&amp;XLOOKUP(F$278,dds!$F$1:$Q$1,dds!$R$4:$AC$4),Extrato!$G:$G,'Cadastro e Histórico'!$A428))*F206)</f>
        <v/>
      </c>
      <c r="G428" s="158" t="str">
        <f t="array" ref="G428">IF($A428="","",(SUMIFS(Extrato!$C:$C,Extrato!$A:$A,"&lt;="&amp;XLOOKUP(G$278,dds!$F$1:$Q$1,dds!$R$4:$AC$4),Extrato!$B:$B,'Cadastro e Histórico'!$A428)-SUMIFS(Extrato!$H:$H,Extrato!$F:$F,"&lt;="&amp;XLOOKUP(G$278,dds!$F$1:$Q$1,dds!$R$4:$AC$4),Extrato!$G:$G,'Cadastro e Histórico'!$A428))*G206)</f>
        <v/>
      </c>
      <c r="H428" s="158" t="str">
        <f t="array" ref="H428">IF($A428="","",(SUMIFS(Extrato!$C:$C,Extrato!$A:$A,"&lt;="&amp;XLOOKUP(H$278,dds!$F$1:$Q$1,dds!$R$4:$AC$4),Extrato!$B:$B,'Cadastro e Histórico'!$A428)-SUMIFS(Extrato!$H:$H,Extrato!$F:$F,"&lt;="&amp;XLOOKUP(H$278,dds!$F$1:$Q$1,dds!$R$4:$AC$4),Extrato!$G:$G,'Cadastro e Histórico'!$A428))*H206)</f>
        <v/>
      </c>
      <c r="I428" s="158" t="str">
        <f t="array" ref="I428">IF($A428="","",(SUMIFS(Extrato!$C:$C,Extrato!$A:$A,"&lt;="&amp;XLOOKUP(I$278,dds!$F$1:$Q$1,dds!$R$4:$AC$4),Extrato!$B:$B,'Cadastro e Histórico'!$A428)-SUMIFS(Extrato!$H:$H,Extrato!$F:$F,"&lt;="&amp;XLOOKUP(I$278,dds!$F$1:$Q$1,dds!$R$4:$AC$4),Extrato!$G:$G,'Cadastro e Histórico'!$A428))*I206)</f>
        <v/>
      </c>
      <c r="J428" s="158" t="str">
        <f t="array" ref="J428">IF($A428="","",(SUMIFS(Extrato!$C:$C,Extrato!$A:$A,"&lt;="&amp;XLOOKUP(J$278,dds!$F$1:$Q$1,dds!$R$4:$AC$4),Extrato!$B:$B,'Cadastro e Histórico'!$A428)-SUMIFS(Extrato!$H:$H,Extrato!$F:$F,"&lt;="&amp;XLOOKUP(J$278,dds!$F$1:$Q$1,dds!$R$4:$AC$4),Extrato!$G:$G,'Cadastro e Histórico'!$A428))*J206)</f>
        <v/>
      </c>
      <c r="K428" s="158" t="str">
        <f t="array" ref="K428">IF($A428="","",(SUMIFS(Extrato!$C:$C,Extrato!$A:$A,"&lt;="&amp;XLOOKUP(K$278,dds!$F$1:$Q$1,dds!$R$4:$AC$4),Extrato!$B:$B,'Cadastro e Histórico'!$A428)-SUMIFS(Extrato!$H:$H,Extrato!$F:$F,"&lt;="&amp;XLOOKUP(K$278,dds!$F$1:$Q$1,dds!$R$4:$AC$4),Extrato!$G:$G,'Cadastro e Histórico'!$A428))*K206)</f>
        <v/>
      </c>
      <c r="L428" s="158" t="str">
        <f t="array" ref="L428">IF($A428="","",(SUMIFS(Extrato!$C:$C,Extrato!$A:$A,"&lt;="&amp;XLOOKUP(L$278,dds!$F$1:$Q$1,dds!$R$4:$AC$4),Extrato!$B:$B,'Cadastro e Histórico'!$A428)-SUMIFS(Extrato!$H:$H,Extrato!$F:$F,"&lt;="&amp;XLOOKUP(L$278,dds!$F$1:$Q$1,dds!$R$4:$AC$4),Extrato!$G:$G,'Cadastro e Histórico'!$A428))*L206)</f>
        <v/>
      </c>
      <c r="M428" s="158" t="str">
        <f t="array" ref="M428">IF($A428="","",(SUMIFS(Extrato!$C:$C,Extrato!$A:$A,"&lt;="&amp;XLOOKUP(M$278,dds!$F$1:$Q$1,dds!$R$4:$AC$4),Extrato!$B:$B,'Cadastro e Histórico'!$A428)-SUMIFS(Extrato!$H:$H,Extrato!$F:$F,"&lt;="&amp;XLOOKUP(M$278,dds!$F$1:$Q$1,dds!$R$4:$AC$4),Extrato!$G:$G,'Cadastro e Histórico'!$A428))*M206)</f>
        <v/>
      </c>
      <c r="N428" s="158" t="str">
        <f t="array" ref="N428">IF($A428="","",(SUMIFS(Extrato!$C:$C,Extrato!$A:$A,"&lt;="&amp;XLOOKUP(N$278,dds!$F$1:$Q$1,dds!$R$4:$AC$4),Extrato!$B:$B,'Cadastro e Histórico'!$A428)-SUMIFS(Extrato!$H:$H,Extrato!$F:$F,"&lt;="&amp;XLOOKUP(N$278,dds!$F$1:$Q$1,dds!$R$4:$AC$4),Extrato!$G:$G,'Cadastro e Histórico'!$A428))*N206)</f>
        <v/>
      </c>
      <c r="O428" s="158" t="str">
        <f t="array" ref="O428">IF($A428="","",(SUMIFS(Extrato!$C:$C,Extrato!$A:$A,"&lt;="&amp;XLOOKUP(O$278,dds!$F$1:$Q$1,dds!$R$4:$AC$4),Extrato!$B:$B,'Cadastro e Histórico'!$A428)-SUMIFS(Extrato!$H:$H,Extrato!$F:$F,"&lt;="&amp;XLOOKUP(O$278,dds!$F$1:$Q$1,dds!$R$4:$AC$4),Extrato!$G:$G,'Cadastro e Histórico'!$A428))*O206)</f>
        <v/>
      </c>
      <c r="P428" s="158" t="str">
        <f>IF($A428="","",(SUMIFS(Extrato!$C:$C,Extrato!$B:$B,'Cadastro e Histórico'!$A428)-SUMIFS(Extrato!$H:$H,Extrato!$G:$G,'Cadastro e Histórico'!$A428))*P206)</f>
        <v/>
      </c>
      <c r="Q428" s="90"/>
      <c r="R428" s="90"/>
      <c r="S428" s="90"/>
      <c r="T428" s="90"/>
      <c r="U428" s="90"/>
      <c r="V428" s="90"/>
      <c r="W428" s="90"/>
      <c r="X428" s="90"/>
      <c r="Y428" s="90"/>
      <c r="Z428" s="90"/>
      <c r="AA428" s="90"/>
      <c r="AB428" s="90"/>
      <c r="AC428" s="90"/>
      <c r="AD428" s="90"/>
      <c r="AE428" s="90"/>
      <c r="AF428" s="90"/>
      <c r="AG428" s="90"/>
      <c r="AH428" s="90"/>
      <c r="AI428" s="90"/>
      <c r="AJ428" s="90"/>
      <c r="AK428" s="90"/>
      <c r="AL428" s="90"/>
      <c r="AM428" s="90"/>
      <c r="AN428" s="90"/>
      <c r="AO428" s="90"/>
      <c r="AP428" s="90"/>
      <c r="AQ428" s="90"/>
      <c r="AR428" s="90"/>
      <c r="AS428" s="90"/>
      <c r="AT428" s="90"/>
      <c r="AU428" s="90"/>
      <c r="AV428" s="90"/>
      <c r="AW428" s="90"/>
      <c r="AX428" s="90"/>
      <c r="AY428" s="90"/>
      <c r="AZ428" s="90"/>
      <c r="BA428" s="90"/>
      <c r="BB428" s="90"/>
      <c r="BC428" s="90"/>
      <c r="BD428" s="90"/>
      <c r="BE428" s="90"/>
      <c r="BF428" s="90"/>
      <c r="BG428" s="90"/>
      <c r="BH428" s="90"/>
      <c r="BI428" s="90"/>
      <c r="BJ428" s="90"/>
      <c r="BK428" s="90"/>
      <c r="BL428" s="90"/>
    </row>
    <row r="429" ht="14.25" customHeight="1">
      <c r="A429" s="90"/>
      <c r="B429" s="90"/>
      <c r="C429" s="440" t="str">
        <f t="shared" si="5"/>
        <v/>
      </c>
      <c r="D429" s="90"/>
      <c r="E429" s="158" t="str">
        <f t="array" ref="E429">IF($A429="","",(SUMIFS(Extrato!$C:$C,Extrato!$A:$A,"&lt;="&amp;XLOOKUP(E$278,dds!$F$1:$Q$1,dds!$R$4:$AC$4),Extrato!$B:$B,'Cadastro e Histórico'!$A429)-SUMIFS(Extrato!$H:$H,Extrato!$F:$F,"&lt;="&amp;XLOOKUP(E$278,dds!$F$1:$Q$1,dds!$R$4:$AC$4),Extrato!$G:$G,'Cadastro e Histórico'!$A429))*E207)</f>
        <v/>
      </c>
      <c r="F429" s="158" t="str">
        <f t="array" ref="F429">IF($A429="","",(SUMIFS(Extrato!$C:$C,Extrato!$A:$A,"&lt;="&amp;XLOOKUP(F$278,dds!$F$1:$Q$1,dds!$R$4:$AC$4),Extrato!$B:$B,'Cadastro e Histórico'!$A429)-SUMIFS(Extrato!$H:$H,Extrato!$F:$F,"&lt;="&amp;XLOOKUP(F$278,dds!$F$1:$Q$1,dds!$R$4:$AC$4),Extrato!$G:$G,'Cadastro e Histórico'!$A429))*F207)</f>
        <v/>
      </c>
      <c r="G429" s="158" t="str">
        <f t="array" ref="G429">IF($A429="","",(SUMIFS(Extrato!$C:$C,Extrato!$A:$A,"&lt;="&amp;XLOOKUP(G$278,dds!$F$1:$Q$1,dds!$R$4:$AC$4),Extrato!$B:$B,'Cadastro e Histórico'!$A429)-SUMIFS(Extrato!$H:$H,Extrato!$F:$F,"&lt;="&amp;XLOOKUP(G$278,dds!$F$1:$Q$1,dds!$R$4:$AC$4),Extrato!$G:$G,'Cadastro e Histórico'!$A429))*G207)</f>
        <v/>
      </c>
      <c r="H429" s="158" t="str">
        <f t="array" ref="H429">IF($A429="","",(SUMIFS(Extrato!$C:$C,Extrato!$A:$A,"&lt;="&amp;XLOOKUP(H$278,dds!$F$1:$Q$1,dds!$R$4:$AC$4),Extrato!$B:$B,'Cadastro e Histórico'!$A429)-SUMIFS(Extrato!$H:$H,Extrato!$F:$F,"&lt;="&amp;XLOOKUP(H$278,dds!$F$1:$Q$1,dds!$R$4:$AC$4),Extrato!$G:$G,'Cadastro e Histórico'!$A429))*H207)</f>
        <v/>
      </c>
      <c r="I429" s="158" t="str">
        <f t="array" ref="I429">IF($A429="","",(SUMIFS(Extrato!$C:$C,Extrato!$A:$A,"&lt;="&amp;XLOOKUP(I$278,dds!$F$1:$Q$1,dds!$R$4:$AC$4),Extrato!$B:$B,'Cadastro e Histórico'!$A429)-SUMIFS(Extrato!$H:$H,Extrato!$F:$F,"&lt;="&amp;XLOOKUP(I$278,dds!$F$1:$Q$1,dds!$R$4:$AC$4),Extrato!$G:$G,'Cadastro e Histórico'!$A429))*I207)</f>
        <v/>
      </c>
      <c r="J429" s="158" t="str">
        <f t="array" ref="J429">IF($A429="","",(SUMIFS(Extrato!$C:$C,Extrato!$A:$A,"&lt;="&amp;XLOOKUP(J$278,dds!$F$1:$Q$1,dds!$R$4:$AC$4),Extrato!$B:$B,'Cadastro e Histórico'!$A429)-SUMIFS(Extrato!$H:$H,Extrato!$F:$F,"&lt;="&amp;XLOOKUP(J$278,dds!$F$1:$Q$1,dds!$R$4:$AC$4),Extrato!$G:$G,'Cadastro e Histórico'!$A429))*J207)</f>
        <v/>
      </c>
      <c r="K429" s="158" t="str">
        <f t="array" ref="K429">IF($A429="","",(SUMIFS(Extrato!$C:$C,Extrato!$A:$A,"&lt;="&amp;XLOOKUP(K$278,dds!$F$1:$Q$1,dds!$R$4:$AC$4),Extrato!$B:$B,'Cadastro e Histórico'!$A429)-SUMIFS(Extrato!$H:$H,Extrato!$F:$F,"&lt;="&amp;XLOOKUP(K$278,dds!$F$1:$Q$1,dds!$R$4:$AC$4),Extrato!$G:$G,'Cadastro e Histórico'!$A429))*K207)</f>
        <v/>
      </c>
      <c r="L429" s="158" t="str">
        <f t="array" ref="L429">IF($A429="","",(SUMIFS(Extrato!$C:$C,Extrato!$A:$A,"&lt;="&amp;XLOOKUP(L$278,dds!$F$1:$Q$1,dds!$R$4:$AC$4),Extrato!$B:$B,'Cadastro e Histórico'!$A429)-SUMIFS(Extrato!$H:$H,Extrato!$F:$F,"&lt;="&amp;XLOOKUP(L$278,dds!$F$1:$Q$1,dds!$R$4:$AC$4),Extrato!$G:$G,'Cadastro e Histórico'!$A429))*L207)</f>
        <v/>
      </c>
      <c r="M429" s="158" t="str">
        <f t="array" ref="M429">IF($A429="","",(SUMIFS(Extrato!$C:$C,Extrato!$A:$A,"&lt;="&amp;XLOOKUP(M$278,dds!$F$1:$Q$1,dds!$R$4:$AC$4),Extrato!$B:$B,'Cadastro e Histórico'!$A429)-SUMIFS(Extrato!$H:$H,Extrato!$F:$F,"&lt;="&amp;XLOOKUP(M$278,dds!$F$1:$Q$1,dds!$R$4:$AC$4),Extrato!$G:$G,'Cadastro e Histórico'!$A429))*M207)</f>
        <v/>
      </c>
      <c r="N429" s="158" t="str">
        <f t="array" ref="N429">IF($A429="","",(SUMIFS(Extrato!$C:$C,Extrato!$A:$A,"&lt;="&amp;XLOOKUP(N$278,dds!$F$1:$Q$1,dds!$R$4:$AC$4),Extrato!$B:$B,'Cadastro e Histórico'!$A429)-SUMIFS(Extrato!$H:$H,Extrato!$F:$F,"&lt;="&amp;XLOOKUP(N$278,dds!$F$1:$Q$1,dds!$R$4:$AC$4),Extrato!$G:$G,'Cadastro e Histórico'!$A429))*N207)</f>
        <v/>
      </c>
      <c r="O429" s="158" t="str">
        <f t="array" ref="O429">IF($A429="","",(SUMIFS(Extrato!$C:$C,Extrato!$A:$A,"&lt;="&amp;XLOOKUP(O$278,dds!$F$1:$Q$1,dds!$R$4:$AC$4),Extrato!$B:$B,'Cadastro e Histórico'!$A429)-SUMIFS(Extrato!$H:$H,Extrato!$F:$F,"&lt;="&amp;XLOOKUP(O$278,dds!$F$1:$Q$1,dds!$R$4:$AC$4),Extrato!$G:$G,'Cadastro e Histórico'!$A429))*O207)</f>
        <v/>
      </c>
      <c r="P429" s="158" t="str">
        <f>IF($A429="","",(SUMIFS(Extrato!$C:$C,Extrato!$B:$B,'Cadastro e Histórico'!$A429)-SUMIFS(Extrato!$H:$H,Extrato!$G:$G,'Cadastro e Histórico'!$A429))*P207)</f>
        <v/>
      </c>
      <c r="Q429" s="90"/>
      <c r="R429" s="90"/>
      <c r="S429" s="90"/>
      <c r="T429" s="90"/>
      <c r="U429" s="90"/>
      <c r="V429" s="90"/>
      <c r="W429" s="90"/>
      <c r="X429" s="90"/>
      <c r="Y429" s="90"/>
      <c r="Z429" s="90"/>
      <c r="AA429" s="90"/>
      <c r="AB429" s="90"/>
      <c r="AC429" s="90"/>
      <c r="AD429" s="90"/>
      <c r="AE429" s="90"/>
      <c r="AF429" s="90"/>
      <c r="AG429" s="90"/>
      <c r="AH429" s="90"/>
      <c r="AI429" s="90"/>
      <c r="AJ429" s="90"/>
      <c r="AK429" s="90"/>
      <c r="AL429" s="90"/>
      <c r="AM429" s="90"/>
      <c r="AN429" s="90"/>
      <c r="AO429" s="90"/>
      <c r="AP429" s="90"/>
      <c r="AQ429" s="90"/>
      <c r="AR429" s="90"/>
      <c r="AS429" s="90"/>
      <c r="AT429" s="90"/>
      <c r="AU429" s="90"/>
      <c r="AV429" s="90"/>
      <c r="AW429" s="90"/>
      <c r="AX429" s="90"/>
      <c r="AY429" s="90"/>
      <c r="AZ429" s="90"/>
      <c r="BA429" s="90"/>
      <c r="BB429" s="90"/>
      <c r="BC429" s="90"/>
      <c r="BD429" s="90"/>
      <c r="BE429" s="90"/>
      <c r="BF429" s="90"/>
      <c r="BG429" s="90"/>
      <c r="BH429" s="90"/>
      <c r="BI429" s="90"/>
      <c r="BJ429" s="90"/>
      <c r="BK429" s="90"/>
      <c r="BL429" s="90"/>
    </row>
    <row r="430" ht="14.25" customHeight="1">
      <c r="A430" s="90"/>
      <c r="B430" s="90"/>
      <c r="C430" s="440" t="str">
        <f t="shared" si="5"/>
        <v/>
      </c>
      <c r="D430" s="90"/>
      <c r="E430" s="158" t="str">
        <f t="array" ref="E430">IF($A430="","",(SUMIFS(Extrato!$C:$C,Extrato!$A:$A,"&lt;="&amp;XLOOKUP(E$278,dds!$F$1:$Q$1,dds!$R$4:$AC$4),Extrato!$B:$B,'Cadastro e Histórico'!$A430)-SUMIFS(Extrato!$H:$H,Extrato!$F:$F,"&lt;="&amp;XLOOKUP(E$278,dds!$F$1:$Q$1,dds!$R$4:$AC$4),Extrato!$G:$G,'Cadastro e Histórico'!$A430))*E208)</f>
        <v/>
      </c>
      <c r="F430" s="158" t="str">
        <f t="array" ref="F430">IF($A430="","",(SUMIFS(Extrato!$C:$C,Extrato!$A:$A,"&lt;="&amp;XLOOKUP(F$278,dds!$F$1:$Q$1,dds!$R$4:$AC$4),Extrato!$B:$B,'Cadastro e Histórico'!$A430)-SUMIFS(Extrato!$H:$H,Extrato!$F:$F,"&lt;="&amp;XLOOKUP(F$278,dds!$F$1:$Q$1,dds!$R$4:$AC$4),Extrato!$G:$G,'Cadastro e Histórico'!$A430))*F208)</f>
        <v/>
      </c>
      <c r="G430" s="158" t="str">
        <f t="array" ref="G430">IF($A430="","",(SUMIFS(Extrato!$C:$C,Extrato!$A:$A,"&lt;="&amp;XLOOKUP(G$278,dds!$F$1:$Q$1,dds!$R$4:$AC$4),Extrato!$B:$B,'Cadastro e Histórico'!$A430)-SUMIFS(Extrato!$H:$H,Extrato!$F:$F,"&lt;="&amp;XLOOKUP(G$278,dds!$F$1:$Q$1,dds!$R$4:$AC$4),Extrato!$G:$G,'Cadastro e Histórico'!$A430))*G208)</f>
        <v/>
      </c>
      <c r="H430" s="158" t="str">
        <f t="array" ref="H430">IF($A430="","",(SUMIFS(Extrato!$C:$C,Extrato!$A:$A,"&lt;="&amp;XLOOKUP(H$278,dds!$F$1:$Q$1,dds!$R$4:$AC$4),Extrato!$B:$B,'Cadastro e Histórico'!$A430)-SUMIFS(Extrato!$H:$H,Extrato!$F:$F,"&lt;="&amp;XLOOKUP(H$278,dds!$F$1:$Q$1,dds!$R$4:$AC$4),Extrato!$G:$G,'Cadastro e Histórico'!$A430))*H208)</f>
        <v/>
      </c>
      <c r="I430" s="158" t="str">
        <f t="array" ref="I430">IF($A430="","",(SUMIFS(Extrato!$C:$C,Extrato!$A:$A,"&lt;="&amp;XLOOKUP(I$278,dds!$F$1:$Q$1,dds!$R$4:$AC$4),Extrato!$B:$B,'Cadastro e Histórico'!$A430)-SUMIFS(Extrato!$H:$H,Extrato!$F:$F,"&lt;="&amp;XLOOKUP(I$278,dds!$F$1:$Q$1,dds!$R$4:$AC$4),Extrato!$G:$G,'Cadastro e Histórico'!$A430))*I208)</f>
        <v/>
      </c>
      <c r="J430" s="158" t="str">
        <f t="array" ref="J430">IF($A430="","",(SUMIFS(Extrato!$C:$C,Extrato!$A:$A,"&lt;="&amp;XLOOKUP(J$278,dds!$F$1:$Q$1,dds!$R$4:$AC$4),Extrato!$B:$B,'Cadastro e Histórico'!$A430)-SUMIFS(Extrato!$H:$H,Extrato!$F:$F,"&lt;="&amp;XLOOKUP(J$278,dds!$F$1:$Q$1,dds!$R$4:$AC$4),Extrato!$G:$G,'Cadastro e Histórico'!$A430))*J208)</f>
        <v/>
      </c>
      <c r="K430" s="158" t="str">
        <f t="array" ref="K430">IF($A430="","",(SUMIFS(Extrato!$C:$C,Extrato!$A:$A,"&lt;="&amp;XLOOKUP(K$278,dds!$F$1:$Q$1,dds!$R$4:$AC$4),Extrato!$B:$B,'Cadastro e Histórico'!$A430)-SUMIFS(Extrato!$H:$H,Extrato!$F:$F,"&lt;="&amp;XLOOKUP(K$278,dds!$F$1:$Q$1,dds!$R$4:$AC$4),Extrato!$G:$G,'Cadastro e Histórico'!$A430))*K208)</f>
        <v/>
      </c>
      <c r="L430" s="158" t="str">
        <f t="array" ref="L430">IF($A430="","",(SUMIFS(Extrato!$C:$C,Extrato!$A:$A,"&lt;="&amp;XLOOKUP(L$278,dds!$F$1:$Q$1,dds!$R$4:$AC$4),Extrato!$B:$B,'Cadastro e Histórico'!$A430)-SUMIFS(Extrato!$H:$H,Extrato!$F:$F,"&lt;="&amp;XLOOKUP(L$278,dds!$F$1:$Q$1,dds!$R$4:$AC$4),Extrato!$G:$G,'Cadastro e Histórico'!$A430))*L208)</f>
        <v/>
      </c>
      <c r="M430" s="158" t="str">
        <f t="array" ref="M430">IF($A430="","",(SUMIFS(Extrato!$C:$C,Extrato!$A:$A,"&lt;="&amp;XLOOKUP(M$278,dds!$F$1:$Q$1,dds!$R$4:$AC$4),Extrato!$B:$B,'Cadastro e Histórico'!$A430)-SUMIFS(Extrato!$H:$H,Extrato!$F:$F,"&lt;="&amp;XLOOKUP(M$278,dds!$F$1:$Q$1,dds!$R$4:$AC$4),Extrato!$G:$G,'Cadastro e Histórico'!$A430))*M208)</f>
        <v/>
      </c>
      <c r="N430" s="158" t="str">
        <f t="array" ref="N430">IF($A430="","",(SUMIFS(Extrato!$C:$C,Extrato!$A:$A,"&lt;="&amp;XLOOKUP(N$278,dds!$F$1:$Q$1,dds!$R$4:$AC$4),Extrato!$B:$B,'Cadastro e Histórico'!$A430)-SUMIFS(Extrato!$H:$H,Extrato!$F:$F,"&lt;="&amp;XLOOKUP(N$278,dds!$F$1:$Q$1,dds!$R$4:$AC$4),Extrato!$G:$G,'Cadastro e Histórico'!$A430))*N208)</f>
        <v/>
      </c>
      <c r="O430" s="158" t="str">
        <f t="array" ref="O430">IF($A430="","",(SUMIFS(Extrato!$C:$C,Extrato!$A:$A,"&lt;="&amp;XLOOKUP(O$278,dds!$F$1:$Q$1,dds!$R$4:$AC$4),Extrato!$B:$B,'Cadastro e Histórico'!$A430)-SUMIFS(Extrato!$H:$H,Extrato!$F:$F,"&lt;="&amp;XLOOKUP(O$278,dds!$F$1:$Q$1,dds!$R$4:$AC$4),Extrato!$G:$G,'Cadastro e Histórico'!$A430))*O208)</f>
        <v/>
      </c>
      <c r="P430" s="158" t="str">
        <f>IF($A430="","",(SUMIFS(Extrato!$C:$C,Extrato!$B:$B,'Cadastro e Histórico'!$A430)-SUMIFS(Extrato!$H:$H,Extrato!$G:$G,'Cadastro e Histórico'!$A430))*P208)</f>
        <v/>
      </c>
      <c r="Q430" s="90"/>
      <c r="R430" s="90"/>
      <c r="S430" s="90"/>
      <c r="T430" s="90"/>
      <c r="U430" s="90"/>
      <c r="V430" s="90"/>
      <c r="W430" s="90"/>
      <c r="X430" s="90"/>
      <c r="Y430" s="90"/>
      <c r="Z430" s="90"/>
      <c r="AA430" s="90"/>
      <c r="AB430" s="90"/>
      <c r="AC430" s="90"/>
      <c r="AD430" s="90"/>
      <c r="AE430" s="90"/>
      <c r="AF430" s="90"/>
      <c r="AG430" s="90"/>
      <c r="AH430" s="90"/>
      <c r="AI430" s="90"/>
      <c r="AJ430" s="90"/>
      <c r="AK430" s="90"/>
      <c r="AL430" s="90"/>
      <c r="AM430" s="90"/>
      <c r="AN430" s="90"/>
      <c r="AO430" s="90"/>
      <c r="AP430" s="90"/>
      <c r="AQ430" s="90"/>
      <c r="AR430" s="90"/>
      <c r="AS430" s="90"/>
      <c r="AT430" s="90"/>
      <c r="AU430" s="90"/>
      <c r="AV430" s="90"/>
      <c r="AW430" s="90"/>
      <c r="AX430" s="90"/>
      <c r="AY430" s="90"/>
      <c r="AZ430" s="90"/>
      <c r="BA430" s="90"/>
      <c r="BB430" s="90"/>
      <c r="BC430" s="90"/>
      <c r="BD430" s="90"/>
      <c r="BE430" s="90"/>
      <c r="BF430" s="90"/>
      <c r="BG430" s="90"/>
      <c r="BH430" s="90"/>
      <c r="BI430" s="90"/>
      <c r="BJ430" s="90"/>
      <c r="BK430" s="90"/>
      <c r="BL430" s="90"/>
    </row>
    <row r="431" ht="14.25" customHeight="1">
      <c r="A431" s="90"/>
      <c r="B431" s="90"/>
      <c r="C431" s="440" t="str">
        <f t="shared" si="5"/>
        <v/>
      </c>
      <c r="D431" s="90"/>
      <c r="E431" s="158" t="str">
        <f t="array" ref="E431">IF($A431="","",(SUMIFS(Extrato!$C:$C,Extrato!$A:$A,"&lt;="&amp;XLOOKUP(E$278,dds!$F$1:$Q$1,dds!$R$4:$AC$4),Extrato!$B:$B,'Cadastro e Histórico'!$A431)-SUMIFS(Extrato!$H:$H,Extrato!$F:$F,"&lt;="&amp;XLOOKUP(E$278,dds!$F$1:$Q$1,dds!$R$4:$AC$4),Extrato!$G:$G,'Cadastro e Histórico'!$A431))*E209)</f>
        <v/>
      </c>
      <c r="F431" s="158" t="str">
        <f t="array" ref="F431">IF($A431="","",(SUMIFS(Extrato!$C:$C,Extrato!$A:$A,"&lt;="&amp;XLOOKUP(F$278,dds!$F$1:$Q$1,dds!$R$4:$AC$4),Extrato!$B:$B,'Cadastro e Histórico'!$A431)-SUMIFS(Extrato!$H:$H,Extrato!$F:$F,"&lt;="&amp;XLOOKUP(F$278,dds!$F$1:$Q$1,dds!$R$4:$AC$4),Extrato!$G:$G,'Cadastro e Histórico'!$A431))*F209)</f>
        <v/>
      </c>
      <c r="G431" s="158" t="str">
        <f t="array" ref="G431">IF($A431="","",(SUMIFS(Extrato!$C:$C,Extrato!$A:$A,"&lt;="&amp;XLOOKUP(G$278,dds!$F$1:$Q$1,dds!$R$4:$AC$4),Extrato!$B:$B,'Cadastro e Histórico'!$A431)-SUMIFS(Extrato!$H:$H,Extrato!$F:$F,"&lt;="&amp;XLOOKUP(G$278,dds!$F$1:$Q$1,dds!$R$4:$AC$4),Extrato!$G:$G,'Cadastro e Histórico'!$A431))*G209)</f>
        <v/>
      </c>
      <c r="H431" s="158" t="str">
        <f t="array" ref="H431">IF($A431="","",(SUMIFS(Extrato!$C:$C,Extrato!$A:$A,"&lt;="&amp;XLOOKUP(H$278,dds!$F$1:$Q$1,dds!$R$4:$AC$4),Extrato!$B:$B,'Cadastro e Histórico'!$A431)-SUMIFS(Extrato!$H:$H,Extrato!$F:$F,"&lt;="&amp;XLOOKUP(H$278,dds!$F$1:$Q$1,dds!$R$4:$AC$4),Extrato!$G:$G,'Cadastro e Histórico'!$A431))*H209)</f>
        <v/>
      </c>
      <c r="I431" s="158" t="str">
        <f t="array" ref="I431">IF($A431="","",(SUMIFS(Extrato!$C:$C,Extrato!$A:$A,"&lt;="&amp;XLOOKUP(I$278,dds!$F$1:$Q$1,dds!$R$4:$AC$4),Extrato!$B:$B,'Cadastro e Histórico'!$A431)-SUMIFS(Extrato!$H:$H,Extrato!$F:$F,"&lt;="&amp;XLOOKUP(I$278,dds!$F$1:$Q$1,dds!$R$4:$AC$4),Extrato!$G:$G,'Cadastro e Histórico'!$A431))*I209)</f>
        <v/>
      </c>
      <c r="J431" s="158" t="str">
        <f t="array" ref="J431">IF($A431="","",(SUMIFS(Extrato!$C:$C,Extrato!$A:$A,"&lt;="&amp;XLOOKUP(J$278,dds!$F$1:$Q$1,dds!$R$4:$AC$4),Extrato!$B:$B,'Cadastro e Histórico'!$A431)-SUMIFS(Extrato!$H:$H,Extrato!$F:$F,"&lt;="&amp;XLOOKUP(J$278,dds!$F$1:$Q$1,dds!$R$4:$AC$4),Extrato!$G:$G,'Cadastro e Histórico'!$A431))*J209)</f>
        <v/>
      </c>
      <c r="K431" s="158" t="str">
        <f t="array" ref="K431">IF($A431="","",(SUMIFS(Extrato!$C:$C,Extrato!$A:$A,"&lt;="&amp;XLOOKUP(K$278,dds!$F$1:$Q$1,dds!$R$4:$AC$4),Extrato!$B:$B,'Cadastro e Histórico'!$A431)-SUMIFS(Extrato!$H:$H,Extrato!$F:$F,"&lt;="&amp;XLOOKUP(K$278,dds!$F$1:$Q$1,dds!$R$4:$AC$4),Extrato!$G:$G,'Cadastro e Histórico'!$A431))*K209)</f>
        <v/>
      </c>
      <c r="L431" s="158" t="str">
        <f t="array" ref="L431">IF($A431="","",(SUMIFS(Extrato!$C:$C,Extrato!$A:$A,"&lt;="&amp;XLOOKUP(L$278,dds!$F$1:$Q$1,dds!$R$4:$AC$4),Extrato!$B:$B,'Cadastro e Histórico'!$A431)-SUMIFS(Extrato!$H:$H,Extrato!$F:$F,"&lt;="&amp;XLOOKUP(L$278,dds!$F$1:$Q$1,dds!$R$4:$AC$4),Extrato!$G:$G,'Cadastro e Histórico'!$A431))*L209)</f>
        <v/>
      </c>
      <c r="M431" s="158" t="str">
        <f t="array" ref="M431">IF($A431="","",(SUMIFS(Extrato!$C:$C,Extrato!$A:$A,"&lt;="&amp;XLOOKUP(M$278,dds!$F$1:$Q$1,dds!$R$4:$AC$4),Extrato!$B:$B,'Cadastro e Histórico'!$A431)-SUMIFS(Extrato!$H:$H,Extrato!$F:$F,"&lt;="&amp;XLOOKUP(M$278,dds!$F$1:$Q$1,dds!$R$4:$AC$4),Extrato!$G:$G,'Cadastro e Histórico'!$A431))*M209)</f>
        <v/>
      </c>
      <c r="N431" s="158" t="str">
        <f t="array" ref="N431">IF($A431="","",(SUMIFS(Extrato!$C:$C,Extrato!$A:$A,"&lt;="&amp;XLOOKUP(N$278,dds!$F$1:$Q$1,dds!$R$4:$AC$4),Extrato!$B:$B,'Cadastro e Histórico'!$A431)-SUMIFS(Extrato!$H:$H,Extrato!$F:$F,"&lt;="&amp;XLOOKUP(N$278,dds!$F$1:$Q$1,dds!$R$4:$AC$4),Extrato!$G:$G,'Cadastro e Histórico'!$A431))*N209)</f>
        <v/>
      </c>
      <c r="O431" s="158" t="str">
        <f t="array" ref="O431">IF($A431="","",(SUMIFS(Extrato!$C:$C,Extrato!$A:$A,"&lt;="&amp;XLOOKUP(O$278,dds!$F$1:$Q$1,dds!$R$4:$AC$4),Extrato!$B:$B,'Cadastro e Histórico'!$A431)-SUMIFS(Extrato!$H:$H,Extrato!$F:$F,"&lt;="&amp;XLOOKUP(O$278,dds!$F$1:$Q$1,dds!$R$4:$AC$4),Extrato!$G:$G,'Cadastro e Histórico'!$A431))*O209)</f>
        <v/>
      </c>
      <c r="P431" s="158" t="str">
        <f>IF($A431="","",(SUMIFS(Extrato!$C:$C,Extrato!$B:$B,'Cadastro e Histórico'!$A431)-SUMIFS(Extrato!$H:$H,Extrato!$G:$G,'Cadastro e Histórico'!$A431))*P209)</f>
        <v/>
      </c>
      <c r="Q431" s="90"/>
      <c r="R431" s="90"/>
      <c r="S431" s="90"/>
      <c r="T431" s="90"/>
      <c r="U431" s="90"/>
      <c r="V431" s="90"/>
      <c r="W431" s="90"/>
      <c r="X431" s="90"/>
      <c r="Y431" s="90"/>
      <c r="Z431" s="90"/>
      <c r="AA431" s="90"/>
      <c r="AB431" s="90"/>
      <c r="AC431" s="90"/>
      <c r="AD431" s="90"/>
      <c r="AE431" s="90"/>
      <c r="AF431" s="90"/>
      <c r="AG431" s="90"/>
      <c r="AH431" s="90"/>
      <c r="AI431" s="90"/>
      <c r="AJ431" s="90"/>
      <c r="AK431" s="90"/>
      <c r="AL431" s="90"/>
      <c r="AM431" s="90"/>
      <c r="AN431" s="90"/>
      <c r="AO431" s="90"/>
      <c r="AP431" s="90"/>
      <c r="AQ431" s="90"/>
      <c r="AR431" s="90"/>
      <c r="AS431" s="90"/>
      <c r="AT431" s="90"/>
      <c r="AU431" s="90"/>
      <c r="AV431" s="90"/>
      <c r="AW431" s="90"/>
      <c r="AX431" s="90"/>
      <c r="AY431" s="90"/>
      <c r="AZ431" s="90"/>
      <c r="BA431" s="90"/>
      <c r="BB431" s="90"/>
      <c r="BC431" s="90"/>
      <c r="BD431" s="90"/>
      <c r="BE431" s="90"/>
      <c r="BF431" s="90"/>
      <c r="BG431" s="90"/>
      <c r="BH431" s="90"/>
      <c r="BI431" s="90"/>
      <c r="BJ431" s="90"/>
      <c r="BK431" s="90"/>
      <c r="BL431" s="90"/>
    </row>
    <row r="432" ht="14.25" customHeight="1">
      <c r="A432" s="90"/>
      <c r="B432" s="90"/>
      <c r="C432" s="440" t="str">
        <f t="shared" si="5"/>
        <v/>
      </c>
      <c r="D432" s="90"/>
      <c r="E432" s="158" t="str">
        <f t="array" ref="E432">IF($A432="","",(SUMIFS(Extrato!$C:$C,Extrato!$A:$A,"&lt;="&amp;XLOOKUP(E$278,dds!$F$1:$Q$1,dds!$R$4:$AC$4),Extrato!$B:$B,'Cadastro e Histórico'!$A432)-SUMIFS(Extrato!$H:$H,Extrato!$F:$F,"&lt;="&amp;XLOOKUP(E$278,dds!$F$1:$Q$1,dds!$R$4:$AC$4),Extrato!$G:$G,'Cadastro e Histórico'!$A432))*E210)</f>
        <v/>
      </c>
      <c r="F432" s="158" t="str">
        <f t="array" ref="F432">IF($A432="","",(SUMIFS(Extrato!$C:$C,Extrato!$A:$A,"&lt;="&amp;XLOOKUP(F$278,dds!$F$1:$Q$1,dds!$R$4:$AC$4),Extrato!$B:$B,'Cadastro e Histórico'!$A432)-SUMIFS(Extrato!$H:$H,Extrato!$F:$F,"&lt;="&amp;XLOOKUP(F$278,dds!$F$1:$Q$1,dds!$R$4:$AC$4),Extrato!$G:$G,'Cadastro e Histórico'!$A432))*F210)</f>
        <v/>
      </c>
      <c r="G432" s="158" t="str">
        <f t="array" ref="G432">IF($A432="","",(SUMIFS(Extrato!$C:$C,Extrato!$A:$A,"&lt;="&amp;XLOOKUP(G$278,dds!$F$1:$Q$1,dds!$R$4:$AC$4),Extrato!$B:$B,'Cadastro e Histórico'!$A432)-SUMIFS(Extrato!$H:$H,Extrato!$F:$F,"&lt;="&amp;XLOOKUP(G$278,dds!$F$1:$Q$1,dds!$R$4:$AC$4),Extrato!$G:$G,'Cadastro e Histórico'!$A432))*G210)</f>
        <v/>
      </c>
      <c r="H432" s="158" t="str">
        <f t="array" ref="H432">IF($A432="","",(SUMIFS(Extrato!$C:$C,Extrato!$A:$A,"&lt;="&amp;XLOOKUP(H$278,dds!$F$1:$Q$1,dds!$R$4:$AC$4),Extrato!$B:$B,'Cadastro e Histórico'!$A432)-SUMIFS(Extrato!$H:$H,Extrato!$F:$F,"&lt;="&amp;XLOOKUP(H$278,dds!$F$1:$Q$1,dds!$R$4:$AC$4),Extrato!$G:$G,'Cadastro e Histórico'!$A432))*H210)</f>
        <v/>
      </c>
      <c r="I432" s="158" t="str">
        <f t="array" ref="I432">IF($A432="","",(SUMIFS(Extrato!$C:$C,Extrato!$A:$A,"&lt;="&amp;XLOOKUP(I$278,dds!$F$1:$Q$1,dds!$R$4:$AC$4),Extrato!$B:$B,'Cadastro e Histórico'!$A432)-SUMIFS(Extrato!$H:$H,Extrato!$F:$F,"&lt;="&amp;XLOOKUP(I$278,dds!$F$1:$Q$1,dds!$R$4:$AC$4),Extrato!$G:$G,'Cadastro e Histórico'!$A432))*I210)</f>
        <v/>
      </c>
      <c r="J432" s="158" t="str">
        <f t="array" ref="J432">IF($A432="","",(SUMIFS(Extrato!$C:$C,Extrato!$A:$A,"&lt;="&amp;XLOOKUP(J$278,dds!$F$1:$Q$1,dds!$R$4:$AC$4),Extrato!$B:$B,'Cadastro e Histórico'!$A432)-SUMIFS(Extrato!$H:$H,Extrato!$F:$F,"&lt;="&amp;XLOOKUP(J$278,dds!$F$1:$Q$1,dds!$R$4:$AC$4),Extrato!$G:$G,'Cadastro e Histórico'!$A432))*J210)</f>
        <v/>
      </c>
      <c r="K432" s="158" t="str">
        <f t="array" ref="K432">IF($A432="","",(SUMIFS(Extrato!$C:$C,Extrato!$A:$A,"&lt;="&amp;XLOOKUP(K$278,dds!$F$1:$Q$1,dds!$R$4:$AC$4),Extrato!$B:$B,'Cadastro e Histórico'!$A432)-SUMIFS(Extrato!$H:$H,Extrato!$F:$F,"&lt;="&amp;XLOOKUP(K$278,dds!$F$1:$Q$1,dds!$R$4:$AC$4),Extrato!$G:$G,'Cadastro e Histórico'!$A432))*K210)</f>
        <v/>
      </c>
      <c r="L432" s="158" t="str">
        <f t="array" ref="L432">IF($A432="","",(SUMIFS(Extrato!$C:$C,Extrato!$A:$A,"&lt;="&amp;XLOOKUP(L$278,dds!$F$1:$Q$1,dds!$R$4:$AC$4),Extrato!$B:$B,'Cadastro e Histórico'!$A432)-SUMIFS(Extrato!$H:$H,Extrato!$F:$F,"&lt;="&amp;XLOOKUP(L$278,dds!$F$1:$Q$1,dds!$R$4:$AC$4),Extrato!$G:$G,'Cadastro e Histórico'!$A432))*L210)</f>
        <v/>
      </c>
      <c r="M432" s="158" t="str">
        <f t="array" ref="M432">IF($A432="","",(SUMIFS(Extrato!$C:$C,Extrato!$A:$A,"&lt;="&amp;XLOOKUP(M$278,dds!$F$1:$Q$1,dds!$R$4:$AC$4),Extrato!$B:$B,'Cadastro e Histórico'!$A432)-SUMIFS(Extrato!$H:$H,Extrato!$F:$F,"&lt;="&amp;XLOOKUP(M$278,dds!$F$1:$Q$1,dds!$R$4:$AC$4),Extrato!$G:$G,'Cadastro e Histórico'!$A432))*M210)</f>
        <v/>
      </c>
      <c r="N432" s="158" t="str">
        <f t="array" ref="N432">IF($A432="","",(SUMIFS(Extrato!$C:$C,Extrato!$A:$A,"&lt;="&amp;XLOOKUP(N$278,dds!$F$1:$Q$1,dds!$R$4:$AC$4),Extrato!$B:$B,'Cadastro e Histórico'!$A432)-SUMIFS(Extrato!$H:$H,Extrato!$F:$F,"&lt;="&amp;XLOOKUP(N$278,dds!$F$1:$Q$1,dds!$R$4:$AC$4),Extrato!$G:$G,'Cadastro e Histórico'!$A432))*N210)</f>
        <v/>
      </c>
      <c r="O432" s="158" t="str">
        <f t="array" ref="O432">IF($A432="","",(SUMIFS(Extrato!$C:$C,Extrato!$A:$A,"&lt;="&amp;XLOOKUP(O$278,dds!$F$1:$Q$1,dds!$R$4:$AC$4),Extrato!$B:$B,'Cadastro e Histórico'!$A432)-SUMIFS(Extrato!$H:$H,Extrato!$F:$F,"&lt;="&amp;XLOOKUP(O$278,dds!$F$1:$Q$1,dds!$R$4:$AC$4),Extrato!$G:$G,'Cadastro e Histórico'!$A432))*O210)</f>
        <v/>
      </c>
      <c r="P432" s="158" t="str">
        <f>IF($A432="","",(SUMIFS(Extrato!$C:$C,Extrato!$B:$B,'Cadastro e Histórico'!$A432)-SUMIFS(Extrato!$H:$H,Extrato!$G:$G,'Cadastro e Histórico'!$A432))*P210)</f>
        <v/>
      </c>
      <c r="Q432" s="90"/>
      <c r="R432" s="90"/>
      <c r="S432" s="90"/>
      <c r="T432" s="90"/>
      <c r="U432" s="90"/>
      <c r="V432" s="90"/>
      <c r="W432" s="90"/>
      <c r="X432" s="90"/>
      <c r="Y432" s="90"/>
      <c r="Z432" s="90"/>
      <c r="AA432" s="90"/>
      <c r="AB432" s="90"/>
      <c r="AC432" s="90"/>
      <c r="AD432" s="90"/>
      <c r="AE432" s="90"/>
      <c r="AF432" s="90"/>
      <c r="AG432" s="90"/>
      <c r="AH432" s="90"/>
      <c r="AI432" s="90"/>
      <c r="AJ432" s="90"/>
      <c r="AK432" s="90"/>
      <c r="AL432" s="90"/>
      <c r="AM432" s="90"/>
      <c r="AN432" s="90"/>
      <c r="AO432" s="90"/>
      <c r="AP432" s="90"/>
      <c r="AQ432" s="90"/>
      <c r="AR432" s="90"/>
      <c r="AS432" s="90"/>
      <c r="AT432" s="90"/>
      <c r="AU432" s="90"/>
      <c r="AV432" s="90"/>
      <c r="AW432" s="90"/>
      <c r="AX432" s="90"/>
      <c r="AY432" s="90"/>
      <c r="AZ432" s="90"/>
      <c r="BA432" s="90"/>
      <c r="BB432" s="90"/>
      <c r="BC432" s="90"/>
      <c r="BD432" s="90"/>
      <c r="BE432" s="90"/>
      <c r="BF432" s="90"/>
      <c r="BG432" s="90"/>
      <c r="BH432" s="90"/>
      <c r="BI432" s="90"/>
      <c r="BJ432" s="90"/>
      <c r="BK432" s="90"/>
      <c r="BL432" s="90"/>
    </row>
    <row r="433" ht="14.25" customHeight="1">
      <c r="A433" s="90"/>
      <c r="B433" s="90"/>
      <c r="C433" s="440" t="str">
        <f t="shared" si="5"/>
        <v/>
      </c>
      <c r="D433" s="90"/>
      <c r="E433" s="158" t="str">
        <f t="array" ref="E433">IF($A433="","",(SUMIFS(Extrato!$C:$C,Extrato!$A:$A,"&lt;="&amp;XLOOKUP(E$278,dds!$F$1:$Q$1,dds!$R$4:$AC$4),Extrato!$B:$B,'Cadastro e Histórico'!$A433)-SUMIFS(Extrato!$H:$H,Extrato!$F:$F,"&lt;="&amp;XLOOKUP(E$278,dds!$F$1:$Q$1,dds!$R$4:$AC$4),Extrato!$G:$G,'Cadastro e Histórico'!$A433))*E211)</f>
        <v/>
      </c>
      <c r="F433" s="158" t="str">
        <f t="array" ref="F433">IF($A433="","",(SUMIFS(Extrato!$C:$C,Extrato!$A:$A,"&lt;="&amp;XLOOKUP(F$278,dds!$F$1:$Q$1,dds!$R$4:$AC$4),Extrato!$B:$B,'Cadastro e Histórico'!$A433)-SUMIFS(Extrato!$H:$H,Extrato!$F:$F,"&lt;="&amp;XLOOKUP(F$278,dds!$F$1:$Q$1,dds!$R$4:$AC$4),Extrato!$G:$G,'Cadastro e Histórico'!$A433))*F211)</f>
        <v/>
      </c>
      <c r="G433" s="158" t="str">
        <f t="array" ref="G433">IF($A433="","",(SUMIFS(Extrato!$C:$C,Extrato!$A:$A,"&lt;="&amp;XLOOKUP(G$278,dds!$F$1:$Q$1,dds!$R$4:$AC$4),Extrato!$B:$B,'Cadastro e Histórico'!$A433)-SUMIFS(Extrato!$H:$H,Extrato!$F:$F,"&lt;="&amp;XLOOKUP(G$278,dds!$F$1:$Q$1,dds!$R$4:$AC$4),Extrato!$G:$G,'Cadastro e Histórico'!$A433))*G211)</f>
        <v/>
      </c>
      <c r="H433" s="158" t="str">
        <f t="array" ref="H433">IF($A433="","",(SUMIFS(Extrato!$C:$C,Extrato!$A:$A,"&lt;="&amp;XLOOKUP(H$278,dds!$F$1:$Q$1,dds!$R$4:$AC$4),Extrato!$B:$B,'Cadastro e Histórico'!$A433)-SUMIFS(Extrato!$H:$H,Extrato!$F:$F,"&lt;="&amp;XLOOKUP(H$278,dds!$F$1:$Q$1,dds!$R$4:$AC$4),Extrato!$G:$G,'Cadastro e Histórico'!$A433))*H211)</f>
        <v/>
      </c>
      <c r="I433" s="158" t="str">
        <f t="array" ref="I433">IF($A433="","",(SUMIFS(Extrato!$C:$C,Extrato!$A:$A,"&lt;="&amp;XLOOKUP(I$278,dds!$F$1:$Q$1,dds!$R$4:$AC$4),Extrato!$B:$B,'Cadastro e Histórico'!$A433)-SUMIFS(Extrato!$H:$H,Extrato!$F:$F,"&lt;="&amp;XLOOKUP(I$278,dds!$F$1:$Q$1,dds!$R$4:$AC$4),Extrato!$G:$G,'Cadastro e Histórico'!$A433))*I211)</f>
        <v/>
      </c>
      <c r="J433" s="158" t="str">
        <f t="array" ref="J433">IF($A433="","",(SUMIFS(Extrato!$C:$C,Extrato!$A:$A,"&lt;="&amp;XLOOKUP(J$278,dds!$F$1:$Q$1,dds!$R$4:$AC$4),Extrato!$B:$B,'Cadastro e Histórico'!$A433)-SUMIFS(Extrato!$H:$H,Extrato!$F:$F,"&lt;="&amp;XLOOKUP(J$278,dds!$F$1:$Q$1,dds!$R$4:$AC$4),Extrato!$G:$G,'Cadastro e Histórico'!$A433))*J211)</f>
        <v/>
      </c>
      <c r="K433" s="158" t="str">
        <f t="array" ref="K433">IF($A433="","",(SUMIFS(Extrato!$C:$C,Extrato!$A:$A,"&lt;="&amp;XLOOKUP(K$278,dds!$F$1:$Q$1,dds!$R$4:$AC$4),Extrato!$B:$B,'Cadastro e Histórico'!$A433)-SUMIFS(Extrato!$H:$H,Extrato!$F:$F,"&lt;="&amp;XLOOKUP(K$278,dds!$F$1:$Q$1,dds!$R$4:$AC$4),Extrato!$G:$G,'Cadastro e Histórico'!$A433))*K211)</f>
        <v/>
      </c>
      <c r="L433" s="158" t="str">
        <f t="array" ref="L433">IF($A433="","",(SUMIFS(Extrato!$C:$C,Extrato!$A:$A,"&lt;="&amp;XLOOKUP(L$278,dds!$F$1:$Q$1,dds!$R$4:$AC$4),Extrato!$B:$B,'Cadastro e Histórico'!$A433)-SUMIFS(Extrato!$H:$H,Extrato!$F:$F,"&lt;="&amp;XLOOKUP(L$278,dds!$F$1:$Q$1,dds!$R$4:$AC$4),Extrato!$G:$G,'Cadastro e Histórico'!$A433))*L211)</f>
        <v/>
      </c>
      <c r="M433" s="158" t="str">
        <f t="array" ref="M433">IF($A433="","",(SUMIFS(Extrato!$C:$C,Extrato!$A:$A,"&lt;="&amp;XLOOKUP(M$278,dds!$F$1:$Q$1,dds!$R$4:$AC$4),Extrato!$B:$B,'Cadastro e Histórico'!$A433)-SUMIFS(Extrato!$H:$H,Extrato!$F:$F,"&lt;="&amp;XLOOKUP(M$278,dds!$F$1:$Q$1,dds!$R$4:$AC$4),Extrato!$G:$G,'Cadastro e Histórico'!$A433))*M211)</f>
        <v/>
      </c>
      <c r="N433" s="158" t="str">
        <f t="array" ref="N433">IF($A433="","",(SUMIFS(Extrato!$C:$C,Extrato!$A:$A,"&lt;="&amp;XLOOKUP(N$278,dds!$F$1:$Q$1,dds!$R$4:$AC$4),Extrato!$B:$B,'Cadastro e Histórico'!$A433)-SUMIFS(Extrato!$H:$H,Extrato!$F:$F,"&lt;="&amp;XLOOKUP(N$278,dds!$F$1:$Q$1,dds!$R$4:$AC$4),Extrato!$G:$G,'Cadastro e Histórico'!$A433))*N211)</f>
        <v/>
      </c>
      <c r="O433" s="158" t="str">
        <f t="array" ref="O433">IF($A433="","",(SUMIFS(Extrato!$C:$C,Extrato!$A:$A,"&lt;="&amp;XLOOKUP(O$278,dds!$F$1:$Q$1,dds!$R$4:$AC$4),Extrato!$B:$B,'Cadastro e Histórico'!$A433)-SUMIFS(Extrato!$H:$H,Extrato!$F:$F,"&lt;="&amp;XLOOKUP(O$278,dds!$F$1:$Q$1,dds!$R$4:$AC$4),Extrato!$G:$G,'Cadastro e Histórico'!$A433))*O211)</f>
        <v/>
      </c>
      <c r="P433" s="158" t="str">
        <f>IF($A433="","",(SUMIFS(Extrato!$C:$C,Extrato!$B:$B,'Cadastro e Histórico'!$A433)-SUMIFS(Extrato!$H:$H,Extrato!$G:$G,'Cadastro e Histórico'!$A433))*P211)</f>
        <v/>
      </c>
      <c r="Q433" s="90"/>
      <c r="R433" s="90"/>
      <c r="S433" s="90"/>
      <c r="T433" s="90"/>
      <c r="U433" s="90"/>
      <c r="V433" s="90"/>
      <c r="W433" s="90"/>
      <c r="X433" s="90"/>
      <c r="Y433" s="90"/>
      <c r="Z433" s="90"/>
      <c r="AA433" s="90"/>
      <c r="AB433" s="90"/>
      <c r="AC433" s="90"/>
      <c r="AD433" s="90"/>
      <c r="AE433" s="90"/>
      <c r="AF433" s="90"/>
      <c r="AG433" s="90"/>
      <c r="AH433" s="90"/>
      <c r="AI433" s="90"/>
      <c r="AJ433" s="90"/>
      <c r="AK433" s="90"/>
      <c r="AL433" s="90"/>
      <c r="AM433" s="90"/>
      <c r="AN433" s="90"/>
      <c r="AO433" s="90"/>
      <c r="AP433" s="90"/>
      <c r="AQ433" s="90"/>
      <c r="AR433" s="90"/>
      <c r="AS433" s="90"/>
      <c r="AT433" s="90"/>
      <c r="AU433" s="90"/>
      <c r="AV433" s="90"/>
      <c r="AW433" s="90"/>
      <c r="AX433" s="90"/>
      <c r="AY433" s="90"/>
      <c r="AZ433" s="90"/>
      <c r="BA433" s="90"/>
      <c r="BB433" s="90"/>
      <c r="BC433" s="90"/>
      <c r="BD433" s="90"/>
      <c r="BE433" s="90"/>
      <c r="BF433" s="90"/>
      <c r="BG433" s="90"/>
      <c r="BH433" s="90"/>
      <c r="BI433" s="90"/>
      <c r="BJ433" s="90"/>
      <c r="BK433" s="90"/>
      <c r="BL433" s="90"/>
    </row>
    <row r="434" ht="14.25" customHeight="1">
      <c r="A434" s="90"/>
      <c r="B434" s="90"/>
      <c r="C434" s="440" t="str">
        <f t="shared" si="5"/>
        <v/>
      </c>
      <c r="D434" s="90"/>
      <c r="E434" s="158" t="str">
        <f t="array" ref="E434">IF($A434="","",(SUMIFS(Extrato!$C:$C,Extrato!$A:$A,"&lt;="&amp;XLOOKUP(E$278,dds!$F$1:$Q$1,dds!$R$4:$AC$4),Extrato!$B:$B,'Cadastro e Histórico'!$A434)-SUMIFS(Extrato!$H:$H,Extrato!$F:$F,"&lt;="&amp;XLOOKUP(E$278,dds!$F$1:$Q$1,dds!$R$4:$AC$4),Extrato!$G:$G,'Cadastro e Histórico'!$A434))*E212)</f>
        <v/>
      </c>
      <c r="F434" s="158" t="str">
        <f t="array" ref="F434">IF($A434="","",(SUMIFS(Extrato!$C:$C,Extrato!$A:$A,"&lt;="&amp;XLOOKUP(F$278,dds!$F$1:$Q$1,dds!$R$4:$AC$4),Extrato!$B:$B,'Cadastro e Histórico'!$A434)-SUMIFS(Extrato!$H:$H,Extrato!$F:$F,"&lt;="&amp;XLOOKUP(F$278,dds!$F$1:$Q$1,dds!$R$4:$AC$4),Extrato!$G:$G,'Cadastro e Histórico'!$A434))*F212)</f>
        <v/>
      </c>
      <c r="G434" s="158" t="str">
        <f t="array" ref="G434">IF($A434="","",(SUMIFS(Extrato!$C:$C,Extrato!$A:$A,"&lt;="&amp;XLOOKUP(G$278,dds!$F$1:$Q$1,dds!$R$4:$AC$4),Extrato!$B:$B,'Cadastro e Histórico'!$A434)-SUMIFS(Extrato!$H:$H,Extrato!$F:$F,"&lt;="&amp;XLOOKUP(G$278,dds!$F$1:$Q$1,dds!$R$4:$AC$4),Extrato!$G:$G,'Cadastro e Histórico'!$A434))*G212)</f>
        <v/>
      </c>
      <c r="H434" s="158" t="str">
        <f t="array" ref="H434">IF($A434="","",(SUMIFS(Extrato!$C:$C,Extrato!$A:$A,"&lt;="&amp;XLOOKUP(H$278,dds!$F$1:$Q$1,dds!$R$4:$AC$4),Extrato!$B:$B,'Cadastro e Histórico'!$A434)-SUMIFS(Extrato!$H:$H,Extrato!$F:$F,"&lt;="&amp;XLOOKUP(H$278,dds!$F$1:$Q$1,dds!$R$4:$AC$4),Extrato!$G:$G,'Cadastro e Histórico'!$A434))*H212)</f>
        <v/>
      </c>
      <c r="I434" s="158" t="str">
        <f t="array" ref="I434">IF($A434="","",(SUMIFS(Extrato!$C:$C,Extrato!$A:$A,"&lt;="&amp;XLOOKUP(I$278,dds!$F$1:$Q$1,dds!$R$4:$AC$4),Extrato!$B:$B,'Cadastro e Histórico'!$A434)-SUMIFS(Extrato!$H:$H,Extrato!$F:$F,"&lt;="&amp;XLOOKUP(I$278,dds!$F$1:$Q$1,dds!$R$4:$AC$4),Extrato!$G:$G,'Cadastro e Histórico'!$A434))*I212)</f>
        <v/>
      </c>
      <c r="J434" s="158" t="str">
        <f t="array" ref="J434">IF($A434="","",(SUMIFS(Extrato!$C:$C,Extrato!$A:$A,"&lt;="&amp;XLOOKUP(J$278,dds!$F$1:$Q$1,dds!$R$4:$AC$4),Extrato!$B:$B,'Cadastro e Histórico'!$A434)-SUMIFS(Extrato!$H:$H,Extrato!$F:$F,"&lt;="&amp;XLOOKUP(J$278,dds!$F$1:$Q$1,dds!$R$4:$AC$4),Extrato!$G:$G,'Cadastro e Histórico'!$A434))*J212)</f>
        <v/>
      </c>
      <c r="K434" s="158" t="str">
        <f t="array" ref="K434">IF($A434="","",(SUMIFS(Extrato!$C:$C,Extrato!$A:$A,"&lt;="&amp;XLOOKUP(K$278,dds!$F$1:$Q$1,dds!$R$4:$AC$4),Extrato!$B:$B,'Cadastro e Histórico'!$A434)-SUMIFS(Extrato!$H:$H,Extrato!$F:$F,"&lt;="&amp;XLOOKUP(K$278,dds!$F$1:$Q$1,dds!$R$4:$AC$4),Extrato!$G:$G,'Cadastro e Histórico'!$A434))*K212)</f>
        <v/>
      </c>
      <c r="L434" s="158" t="str">
        <f t="array" ref="L434">IF($A434="","",(SUMIFS(Extrato!$C:$C,Extrato!$A:$A,"&lt;="&amp;XLOOKUP(L$278,dds!$F$1:$Q$1,dds!$R$4:$AC$4),Extrato!$B:$B,'Cadastro e Histórico'!$A434)-SUMIFS(Extrato!$H:$H,Extrato!$F:$F,"&lt;="&amp;XLOOKUP(L$278,dds!$F$1:$Q$1,dds!$R$4:$AC$4),Extrato!$G:$G,'Cadastro e Histórico'!$A434))*L212)</f>
        <v/>
      </c>
      <c r="M434" s="158" t="str">
        <f t="array" ref="M434">IF($A434="","",(SUMIFS(Extrato!$C:$C,Extrato!$A:$A,"&lt;="&amp;XLOOKUP(M$278,dds!$F$1:$Q$1,dds!$R$4:$AC$4),Extrato!$B:$B,'Cadastro e Histórico'!$A434)-SUMIFS(Extrato!$H:$H,Extrato!$F:$F,"&lt;="&amp;XLOOKUP(M$278,dds!$F$1:$Q$1,dds!$R$4:$AC$4),Extrato!$G:$G,'Cadastro e Histórico'!$A434))*M212)</f>
        <v/>
      </c>
      <c r="N434" s="158" t="str">
        <f t="array" ref="N434">IF($A434="","",(SUMIFS(Extrato!$C:$C,Extrato!$A:$A,"&lt;="&amp;XLOOKUP(N$278,dds!$F$1:$Q$1,dds!$R$4:$AC$4),Extrato!$B:$B,'Cadastro e Histórico'!$A434)-SUMIFS(Extrato!$H:$H,Extrato!$F:$F,"&lt;="&amp;XLOOKUP(N$278,dds!$F$1:$Q$1,dds!$R$4:$AC$4),Extrato!$G:$G,'Cadastro e Histórico'!$A434))*N212)</f>
        <v/>
      </c>
      <c r="O434" s="158" t="str">
        <f t="array" ref="O434">IF($A434="","",(SUMIFS(Extrato!$C:$C,Extrato!$A:$A,"&lt;="&amp;XLOOKUP(O$278,dds!$F$1:$Q$1,dds!$R$4:$AC$4),Extrato!$B:$B,'Cadastro e Histórico'!$A434)-SUMIFS(Extrato!$H:$H,Extrato!$F:$F,"&lt;="&amp;XLOOKUP(O$278,dds!$F$1:$Q$1,dds!$R$4:$AC$4),Extrato!$G:$G,'Cadastro e Histórico'!$A434))*O212)</f>
        <v/>
      </c>
      <c r="P434" s="158" t="str">
        <f>IF($A434="","",(SUMIFS(Extrato!$C:$C,Extrato!$B:$B,'Cadastro e Histórico'!$A434)-SUMIFS(Extrato!$H:$H,Extrato!$G:$G,'Cadastro e Histórico'!$A434))*P212)</f>
        <v/>
      </c>
      <c r="Q434" s="90"/>
      <c r="R434" s="90"/>
      <c r="S434" s="90"/>
      <c r="T434" s="90"/>
      <c r="U434" s="90"/>
      <c r="V434" s="90"/>
      <c r="W434" s="90"/>
      <c r="X434" s="90"/>
      <c r="Y434" s="90"/>
      <c r="Z434" s="90"/>
      <c r="AA434" s="90"/>
      <c r="AB434" s="90"/>
      <c r="AC434" s="90"/>
      <c r="AD434" s="90"/>
      <c r="AE434" s="90"/>
      <c r="AF434" s="90"/>
      <c r="AG434" s="90"/>
      <c r="AH434" s="90"/>
      <c r="AI434" s="90"/>
      <c r="AJ434" s="90"/>
      <c r="AK434" s="90"/>
      <c r="AL434" s="90"/>
      <c r="AM434" s="90"/>
      <c r="AN434" s="90"/>
      <c r="AO434" s="90"/>
      <c r="AP434" s="90"/>
      <c r="AQ434" s="90"/>
      <c r="AR434" s="90"/>
      <c r="AS434" s="90"/>
      <c r="AT434" s="90"/>
      <c r="AU434" s="90"/>
      <c r="AV434" s="90"/>
      <c r="AW434" s="90"/>
      <c r="AX434" s="90"/>
      <c r="AY434" s="90"/>
      <c r="AZ434" s="90"/>
      <c r="BA434" s="90"/>
      <c r="BB434" s="90"/>
      <c r="BC434" s="90"/>
      <c r="BD434" s="90"/>
      <c r="BE434" s="90"/>
      <c r="BF434" s="90"/>
      <c r="BG434" s="90"/>
      <c r="BH434" s="90"/>
      <c r="BI434" s="90"/>
      <c r="BJ434" s="90"/>
      <c r="BK434" s="90"/>
      <c r="BL434" s="90"/>
    </row>
    <row r="435" ht="14.25" customHeight="1">
      <c r="A435" s="90"/>
      <c r="B435" s="90"/>
      <c r="C435" s="440" t="str">
        <f t="shared" si="5"/>
        <v/>
      </c>
      <c r="D435" s="90"/>
      <c r="E435" s="158" t="str">
        <f t="array" ref="E435">IF($A435="","",(SUMIFS(Extrato!$C:$C,Extrato!$A:$A,"&lt;="&amp;XLOOKUP(E$278,dds!$F$1:$Q$1,dds!$R$4:$AC$4),Extrato!$B:$B,'Cadastro e Histórico'!$A435)-SUMIFS(Extrato!$H:$H,Extrato!$F:$F,"&lt;="&amp;XLOOKUP(E$278,dds!$F$1:$Q$1,dds!$R$4:$AC$4),Extrato!$G:$G,'Cadastro e Histórico'!$A435))*E213)</f>
        <v/>
      </c>
      <c r="F435" s="158" t="str">
        <f t="array" ref="F435">IF($A435="","",(SUMIFS(Extrato!$C:$C,Extrato!$A:$A,"&lt;="&amp;XLOOKUP(F$278,dds!$F$1:$Q$1,dds!$R$4:$AC$4),Extrato!$B:$B,'Cadastro e Histórico'!$A435)-SUMIFS(Extrato!$H:$H,Extrato!$F:$F,"&lt;="&amp;XLOOKUP(F$278,dds!$F$1:$Q$1,dds!$R$4:$AC$4),Extrato!$G:$G,'Cadastro e Histórico'!$A435))*F213)</f>
        <v/>
      </c>
      <c r="G435" s="158" t="str">
        <f t="array" ref="G435">IF($A435="","",(SUMIFS(Extrato!$C:$C,Extrato!$A:$A,"&lt;="&amp;XLOOKUP(G$278,dds!$F$1:$Q$1,dds!$R$4:$AC$4),Extrato!$B:$B,'Cadastro e Histórico'!$A435)-SUMIFS(Extrato!$H:$H,Extrato!$F:$F,"&lt;="&amp;XLOOKUP(G$278,dds!$F$1:$Q$1,dds!$R$4:$AC$4),Extrato!$G:$G,'Cadastro e Histórico'!$A435))*G213)</f>
        <v/>
      </c>
      <c r="H435" s="158" t="str">
        <f t="array" ref="H435">IF($A435="","",(SUMIFS(Extrato!$C:$C,Extrato!$A:$A,"&lt;="&amp;XLOOKUP(H$278,dds!$F$1:$Q$1,dds!$R$4:$AC$4),Extrato!$B:$B,'Cadastro e Histórico'!$A435)-SUMIFS(Extrato!$H:$H,Extrato!$F:$F,"&lt;="&amp;XLOOKUP(H$278,dds!$F$1:$Q$1,dds!$R$4:$AC$4),Extrato!$G:$G,'Cadastro e Histórico'!$A435))*H213)</f>
        <v/>
      </c>
      <c r="I435" s="158" t="str">
        <f t="array" ref="I435">IF($A435="","",(SUMIFS(Extrato!$C:$C,Extrato!$A:$A,"&lt;="&amp;XLOOKUP(I$278,dds!$F$1:$Q$1,dds!$R$4:$AC$4),Extrato!$B:$B,'Cadastro e Histórico'!$A435)-SUMIFS(Extrato!$H:$H,Extrato!$F:$F,"&lt;="&amp;XLOOKUP(I$278,dds!$F$1:$Q$1,dds!$R$4:$AC$4),Extrato!$G:$G,'Cadastro e Histórico'!$A435))*I213)</f>
        <v/>
      </c>
      <c r="J435" s="158" t="str">
        <f t="array" ref="J435">IF($A435="","",(SUMIFS(Extrato!$C:$C,Extrato!$A:$A,"&lt;="&amp;XLOOKUP(J$278,dds!$F$1:$Q$1,dds!$R$4:$AC$4),Extrato!$B:$B,'Cadastro e Histórico'!$A435)-SUMIFS(Extrato!$H:$H,Extrato!$F:$F,"&lt;="&amp;XLOOKUP(J$278,dds!$F$1:$Q$1,dds!$R$4:$AC$4),Extrato!$G:$G,'Cadastro e Histórico'!$A435))*J213)</f>
        <v/>
      </c>
      <c r="K435" s="158" t="str">
        <f t="array" ref="K435">IF($A435="","",(SUMIFS(Extrato!$C:$C,Extrato!$A:$A,"&lt;="&amp;XLOOKUP(K$278,dds!$F$1:$Q$1,dds!$R$4:$AC$4),Extrato!$B:$B,'Cadastro e Histórico'!$A435)-SUMIFS(Extrato!$H:$H,Extrato!$F:$F,"&lt;="&amp;XLOOKUP(K$278,dds!$F$1:$Q$1,dds!$R$4:$AC$4),Extrato!$G:$G,'Cadastro e Histórico'!$A435))*K213)</f>
        <v/>
      </c>
      <c r="L435" s="158" t="str">
        <f t="array" ref="L435">IF($A435="","",(SUMIFS(Extrato!$C:$C,Extrato!$A:$A,"&lt;="&amp;XLOOKUP(L$278,dds!$F$1:$Q$1,dds!$R$4:$AC$4),Extrato!$B:$B,'Cadastro e Histórico'!$A435)-SUMIFS(Extrato!$H:$H,Extrato!$F:$F,"&lt;="&amp;XLOOKUP(L$278,dds!$F$1:$Q$1,dds!$R$4:$AC$4),Extrato!$G:$G,'Cadastro e Histórico'!$A435))*L213)</f>
        <v/>
      </c>
      <c r="M435" s="158" t="str">
        <f t="array" ref="M435">IF($A435="","",(SUMIFS(Extrato!$C:$C,Extrato!$A:$A,"&lt;="&amp;XLOOKUP(M$278,dds!$F$1:$Q$1,dds!$R$4:$AC$4),Extrato!$B:$B,'Cadastro e Histórico'!$A435)-SUMIFS(Extrato!$H:$H,Extrato!$F:$F,"&lt;="&amp;XLOOKUP(M$278,dds!$F$1:$Q$1,dds!$R$4:$AC$4),Extrato!$G:$G,'Cadastro e Histórico'!$A435))*M213)</f>
        <v/>
      </c>
      <c r="N435" s="158" t="str">
        <f t="array" ref="N435">IF($A435="","",(SUMIFS(Extrato!$C:$C,Extrato!$A:$A,"&lt;="&amp;XLOOKUP(N$278,dds!$F$1:$Q$1,dds!$R$4:$AC$4),Extrato!$B:$B,'Cadastro e Histórico'!$A435)-SUMIFS(Extrato!$H:$H,Extrato!$F:$F,"&lt;="&amp;XLOOKUP(N$278,dds!$F$1:$Q$1,dds!$R$4:$AC$4),Extrato!$G:$G,'Cadastro e Histórico'!$A435))*N213)</f>
        <v/>
      </c>
      <c r="O435" s="158" t="str">
        <f t="array" ref="O435">IF($A435="","",(SUMIFS(Extrato!$C:$C,Extrato!$A:$A,"&lt;="&amp;XLOOKUP(O$278,dds!$F$1:$Q$1,dds!$R$4:$AC$4),Extrato!$B:$B,'Cadastro e Histórico'!$A435)-SUMIFS(Extrato!$H:$H,Extrato!$F:$F,"&lt;="&amp;XLOOKUP(O$278,dds!$F$1:$Q$1,dds!$R$4:$AC$4),Extrato!$G:$G,'Cadastro e Histórico'!$A435))*O213)</f>
        <v/>
      </c>
      <c r="P435" s="158" t="str">
        <f>IF($A435="","",(SUMIFS(Extrato!$C:$C,Extrato!$B:$B,'Cadastro e Histórico'!$A435)-SUMIFS(Extrato!$H:$H,Extrato!$G:$G,'Cadastro e Histórico'!$A435))*P213)</f>
        <v/>
      </c>
      <c r="Q435" s="90"/>
      <c r="R435" s="90"/>
      <c r="S435" s="90"/>
      <c r="T435" s="90"/>
      <c r="U435" s="90"/>
      <c r="V435" s="90"/>
      <c r="W435" s="90"/>
      <c r="X435" s="90"/>
      <c r="Y435" s="90"/>
      <c r="Z435" s="90"/>
      <c r="AA435" s="90"/>
      <c r="AB435" s="90"/>
      <c r="AC435" s="90"/>
      <c r="AD435" s="90"/>
      <c r="AE435" s="90"/>
      <c r="AF435" s="90"/>
      <c r="AG435" s="90"/>
      <c r="AH435" s="90"/>
      <c r="AI435" s="90"/>
      <c r="AJ435" s="90"/>
      <c r="AK435" s="90"/>
      <c r="AL435" s="90"/>
      <c r="AM435" s="90"/>
      <c r="AN435" s="90"/>
      <c r="AO435" s="90"/>
      <c r="AP435" s="90"/>
      <c r="AQ435" s="90"/>
      <c r="AR435" s="90"/>
      <c r="AS435" s="90"/>
      <c r="AT435" s="90"/>
      <c r="AU435" s="90"/>
      <c r="AV435" s="90"/>
      <c r="AW435" s="90"/>
      <c r="AX435" s="90"/>
      <c r="AY435" s="90"/>
      <c r="AZ435" s="90"/>
      <c r="BA435" s="90"/>
      <c r="BB435" s="90"/>
      <c r="BC435" s="90"/>
      <c r="BD435" s="90"/>
      <c r="BE435" s="90"/>
      <c r="BF435" s="90"/>
      <c r="BG435" s="90"/>
      <c r="BH435" s="90"/>
      <c r="BI435" s="90"/>
      <c r="BJ435" s="90"/>
      <c r="BK435" s="90"/>
      <c r="BL435" s="90"/>
    </row>
    <row r="436" ht="14.25" customHeight="1">
      <c r="A436" s="90"/>
      <c r="B436" s="90"/>
      <c r="C436" s="440" t="str">
        <f t="shared" si="5"/>
        <v/>
      </c>
      <c r="D436" s="90"/>
      <c r="E436" s="158" t="str">
        <f t="array" ref="E436">IF($A436="","",(SUMIFS(Extrato!$C:$C,Extrato!$A:$A,"&lt;="&amp;XLOOKUP(E$278,dds!$F$1:$Q$1,dds!$R$4:$AC$4),Extrato!$B:$B,'Cadastro e Histórico'!$A436)-SUMIFS(Extrato!$H:$H,Extrato!$F:$F,"&lt;="&amp;XLOOKUP(E$278,dds!$F$1:$Q$1,dds!$R$4:$AC$4),Extrato!$G:$G,'Cadastro e Histórico'!$A436))*E214)</f>
        <v/>
      </c>
      <c r="F436" s="158" t="str">
        <f t="array" ref="F436">IF($A436="","",(SUMIFS(Extrato!$C:$C,Extrato!$A:$A,"&lt;="&amp;XLOOKUP(F$278,dds!$F$1:$Q$1,dds!$R$4:$AC$4),Extrato!$B:$B,'Cadastro e Histórico'!$A436)-SUMIFS(Extrato!$H:$H,Extrato!$F:$F,"&lt;="&amp;XLOOKUP(F$278,dds!$F$1:$Q$1,dds!$R$4:$AC$4),Extrato!$G:$G,'Cadastro e Histórico'!$A436))*F214)</f>
        <v/>
      </c>
      <c r="G436" s="158" t="str">
        <f t="array" ref="G436">IF($A436="","",(SUMIFS(Extrato!$C:$C,Extrato!$A:$A,"&lt;="&amp;XLOOKUP(G$278,dds!$F$1:$Q$1,dds!$R$4:$AC$4),Extrato!$B:$B,'Cadastro e Histórico'!$A436)-SUMIFS(Extrato!$H:$H,Extrato!$F:$F,"&lt;="&amp;XLOOKUP(G$278,dds!$F$1:$Q$1,dds!$R$4:$AC$4),Extrato!$G:$G,'Cadastro e Histórico'!$A436))*G214)</f>
        <v/>
      </c>
      <c r="H436" s="158" t="str">
        <f t="array" ref="H436">IF($A436="","",(SUMIFS(Extrato!$C:$C,Extrato!$A:$A,"&lt;="&amp;XLOOKUP(H$278,dds!$F$1:$Q$1,dds!$R$4:$AC$4),Extrato!$B:$B,'Cadastro e Histórico'!$A436)-SUMIFS(Extrato!$H:$H,Extrato!$F:$F,"&lt;="&amp;XLOOKUP(H$278,dds!$F$1:$Q$1,dds!$R$4:$AC$4),Extrato!$G:$G,'Cadastro e Histórico'!$A436))*H214)</f>
        <v/>
      </c>
      <c r="I436" s="158" t="str">
        <f t="array" ref="I436">IF($A436="","",(SUMIFS(Extrato!$C:$C,Extrato!$A:$A,"&lt;="&amp;XLOOKUP(I$278,dds!$F$1:$Q$1,dds!$R$4:$AC$4),Extrato!$B:$B,'Cadastro e Histórico'!$A436)-SUMIFS(Extrato!$H:$H,Extrato!$F:$F,"&lt;="&amp;XLOOKUP(I$278,dds!$F$1:$Q$1,dds!$R$4:$AC$4),Extrato!$G:$G,'Cadastro e Histórico'!$A436))*I214)</f>
        <v/>
      </c>
      <c r="J436" s="158" t="str">
        <f t="array" ref="J436">IF($A436="","",(SUMIFS(Extrato!$C:$C,Extrato!$A:$A,"&lt;="&amp;XLOOKUP(J$278,dds!$F$1:$Q$1,dds!$R$4:$AC$4),Extrato!$B:$B,'Cadastro e Histórico'!$A436)-SUMIFS(Extrato!$H:$H,Extrato!$F:$F,"&lt;="&amp;XLOOKUP(J$278,dds!$F$1:$Q$1,dds!$R$4:$AC$4),Extrato!$G:$G,'Cadastro e Histórico'!$A436))*J214)</f>
        <v/>
      </c>
      <c r="K436" s="158" t="str">
        <f t="array" ref="K436">IF($A436="","",(SUMIFS(Extrato!$C:$C,Extrato!$A:$A,"&lt;="&amp;XLOOKUP(K$278,dds!$F$1:$Q$1,dds!$R$4:$AC$4),Extrato!$B:$B,'Cadastro e Histórico'!$A436)-SUMIFS(Extrato!$H:$H,Extrato!$F:$F,"&lt;="&amp;XLOOKUP(K$278,dds!$F$1:$Q$1,dds!$R$4:$AC$4),Extrato!$G:$G,'Cadastro e Histórico'!$A436))*K214)</f>
        <v/>
      </c>
      <c r="L436" s="158" t="str">
        <f t="array" ref="L436">IF($A436="","",(SUMIFS(Extrato!$C:$C,Extrato!$A:$A,"&lt;="&amp;XLOOKUP(L$278,dds!$F$1:$Q$1,dds!$R$4:$AC$4),Extrato!$B:$B,'Cadastro e Histórico'!$A436)-SUMIFS(Extrato!$H:$H,Extrato!$F:$F,"&lt;="&amp;XLOOKUP(L$278,dds!$F$1:$Q$1,dds!$R$4:$AC$4),Extrato!$G:$G,'Cadastro e Histórico'!$A436))*L214)</f>
        <v/>
      </c>
      <c r="M436" s="158" t="str">
        <f t="array" ref="M436">IF($A436="","",(SUMIFS(Extrato!$C:$C,Extrato!$A:$A,"&lt;="&amp;XLOOKUP(M$278,dds!$F$1:$Q$1,dds!$R$4:$AC$4),Extrato!$B:$B,'Cadastro e Histórico'!$A436)-SUMIFS(Extrato!$H:$H,Extrato!$F:$F,"&lt;="&amp;XLOOKUP(M$278,dds!$F$1:$Q$1,dds!$R$4:$AC$4),Extrato!$G:$G,'Cadastro e Histórico'!$A436))*M214)</f>
        <v/>
      </c>
      <c r="N436" s="158" t="str">
        <f t="array" ref="N436">IF($A436="","",(SUMIFS(Extrato!$C:$C,Extrato!$A:$A,"&lt;="&amp;XLOOKUP(N$278,dds!$F$1:$Q$1,dds!$R$4:$AC$4),Extrato!$B:$B,'Cadastro e Histórico'!$A436)-SUMIFS(Extrato!$H:$H,Extrato!$F:$F,"&lt;="&amp;XLOOKUP(N$278,dds!$F$1:$Q$1,dds!$R$4:$AC$4),Extrato!$G:$G,'Cadastro e Histórico'!$A436))*N214)</f>
        <v/>
      </c>
      <c r="O436" s="158" t="str">
        <f t="array" ref="O436">IF($A436="","",(SUMIFS(Extrato!$C:$C,Extrato!$A:$A,"&lt;="&amp;XLOOKUP(O$278,dds!$F$1:$Q$1,dds!$R$4:$AC$4),Extrato!$B:$B,'Cadastro e Histórico'!$A436)-SUMIFS(Extrato!$H:$H,Extrato!$F:$F,"&lt;="&amp;XLOOKUP(O$278,dds!$F$1:$Q$1,dds!$R$4:$AC$4),Extrato!$G:$G,'Cadastro e Histórico'!$A436))*O214)</f>
        <v/>
      </c>
      <c r="P436" s="158" t="str">
        <f>IF($A436="","",(SUMIFS(Extrato!$C:$C,Extrato!$B:$B,'Cadastro e Histórico'!$A436)-SUMIFS(Extrato!$H:$H,Extrato!$G:$G,'Cadastro e Histórico'!$A436))*P214)</f>
        <v/>
      </c>
      <c r="Q436" s="90"/>
      <c r="R436" s="90"/>
      <c r="S436" s="90"/>
      <c r="T436" s="90"/>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c r="AT436" s="90"/>
      <c r="AU436" s="90"/>
      <c r="AV436" s="90"/>
      <c r="AW436" s="90"/>
      <c r="AX436" s="90"/>
      <c r="AY436" s="90"/>
      <c r="AZ436" s="90"/>
      <c r="BA436" s="90"/>
      <c r="BB436" s="90"/>
      <c r="BC436" s="90"/>
      <c r="BD436" s="90"/>
      <c r="BE436" s="90"/>
      <c r="BF436" s="90"/>
      <c r="BG436" s="90"/>
      <c r="BH436" s="90"/>
      <c r="BI436" s="90"/>
      <c r="BJ436" s="90"/>
      <c r="BK436" s="90"/>
      <c r="BL436" s="90"/>
    </row>
    <row r="437" ht="14.25" customHeight="1">
      <c r="A437" s="90"/>
      <c r="B437" s="90"/>
      <c r="C437" s="440" t="str">
        <f t="shared" si="5"/>
        <v/>
      </c>
      <c r="D437" s="90"/>
      <c r="E437" s="158" t="str">
        <f t="array" ref="E437">IF($A437="","",(SUMIFS(Extrato!$C:$C,Extrato!$A:$A,"&lt;="&amp;XLOOKUP(E$278,dds!$F$1:$Q$1,dds!$R$4:$AC$4),Extrato!$B:$B,'Cadastro e Histórico'!$A437)-SUMIFS(Extrato!$H:$H,Extrato!$F:$F,"&lt;="&amp;XLOOKUP(E$278,dds!$F$1:$Q$1,dds!$R$4:$AC$4),Extrato!$G:$G,'Cadastro e Histórico'!$A437))*E215)</f>
        <v/>
      </c>
      <c r="F437" s="158" t="str">
        <f t="array" ref="F437">IF($A437="","",(SUMIFS(Extrato!$C:$C,Extrato!$A:$A,"&lt;="&amp;XLOOKUP(F$278,dds!$F$1:$Q$1,dds!$R$4:$AC$4),Extrato!$B:$B,'Cadastro e Histórico'!$A437)-SUMIFS(Extrato!$H:$H,Extrato!$F:$F,"&lt;="&amp;XLOOKUP(F$278,dds!$F$1:$Q$1,dds!$R$4:$AC$4),Extrato!$G:$G,'Cadastro e Histórico'!$A437))*F215)</f>
        <v/>
      </c>
      <c r="G437" s="158" t="str">
        <f t="array" ref="G437">IF($A437="","",(SUMIFS(Extrato!$C:$C,Extrato!$A:$A,"&lt;="&amp;XLOOKUP(G$278,dds!$F$1:$Q$1,dds!$R$4:$AC$4),Extrato!$B:$B,'Cadastro e Histórico'!$A437)-SUMIFS(Extrato!$H:$H,Extrato!$F:$F,"&lt;="&amp;XLOOKUP(G$278,dds!$F$1:$Q$1,dds!$R$4:$AC$4),Extrato!$G:$G,'Cadastro e Histórico'!$A437))*G215)</f>
        <v/>
      </c>
      <c r="H437" s="158" t="str">
        <f t="array" ref="H437">IF($A437="","",(SUMIFS(Extrato!$C:$C,Extrato!$A:$A,"&lt;="&amp;XLOOKUP(H$278,dds!$F$1:$Q$1,dds!$R$4:$AC$4),Extrato!$B:$B,'Cadastro e Histórico'!$A437)-SUMIFS(Extrato!$H:$H,Extrato!$F:$F,"&lt;="&amp;XLOOKUP(H$278,dds!$F$1:$Q$1,dds!$R$4:$AC$4),Extrato!$G:$G,'Cadastro e Histórico'!$A437))*H215)</f>
        <v/>
      </c>
      <c r="I437" s="158" t="str">
        <f t="array" ref="I437">IF($A437="","",(SUMIFS(Extrato!$C:$C,Extrato!$A:$A,"&lt;="&amp;XLOOKUP(I$278,dds!$F$1:$Q$1,dds!$R$4:$AC$4),Extrato!$B:$B,'Cadastro e Histórico'!$A437)-SUMIFS(Extrato!$H:$H,Extrato!$F:$F,"&lt;="&amp;XLOOKUP(I$278,dds!$F$1:$Q$1,dds!$R$4:$AC$4),Extrato!$G:$G,'Cadastro e Histórico'!$A437))*I215)</f>
        <v/>
      </c>
      <c r="J437" s="158" t="str">
        <f t="array" ref="J437">IF($A437="","",(SUMIFS(Extrato!$C:$C,Extrato!$A:$A,"&lt;="&amp;XLOOKUP(J$278,dds!$F$1:$Q$1,dds!$R$4:$AC$4),Extrato!$B:$B,'Cadastro e Histórico'!$A437)-SUMIFS(Extrato!$H:$H,Extrato!$F:$F,"&lt;="&amp;XLOOKUP(J$278,dds!$F$1:$Q$1,dds!$R$4:$AC$4),Extrato!$G:$G,'Cadastro e Histórico'!$A437))*J215)</f>
        <v/>
      </c>
      <c r="K437" s="158" t="str">
        <f t="array" ref="K437">IF($A437="","",(SUMIFS(Extrato!$C:$C,Extrato!$A:$A,"&lt;="&amp;XLOOKUP(K$278,dds!$F$1:$Q$1,dds!$R$4:$AC$4),Extrato!$B:$B,'Cadastro e Histórico'!$A437)-SUMIFS(Extrato!$H:$H,Extrato!$F:$F,"&lt;="&amp;XLOOKUP(K$278,dds!$F$1:$Q$1,dds!$R$4:$AC$4),Extrato!$G:$G,'Cadastro e Histórico'!$A437))*K215)</f>
        <v/>
      </c>
      <c r="L437" s="158" t="str">
        <f t="array" ref="L437">IF($A437="","",(SUMIFS(Extrato!$C:$C,Extrato!$A:$A,"&lt;="&amp;XLOOKUP(L$278,dds!$F$1:$Q$1,dds!$R$4:$AC$4),Extrato!$B:$B,'Cadastro e Histórico'!$A437)-SUMIFS(Extrato!$H:$H,Extrato!$F:$F,"&lt;="&amp;XLOOKUP(L$278,dds!$F$1:$Q$1,dds!$R$4:$AC$4),Extrato!$G:$G,'Cadastro e Histórico'!$A437))*L215)</f>
        <v/>
      </c>
      <c r="M437" s="158" t="str">
        <f t="array" ref="M437">IF($A437="","",(SUMIFS(Extrato!$C:$C,Extrato!$A:$A,"&lt;="&amp;XLOOKUP(M$278,dds!$F$1:$Q$1,dds!$R$4:$AC$4),Extrato!$B:$B,'Cadastro e Histórico'!$A437)-SUMIFS(Extrato!$H:$H,Extrato!$F:$F,"&lt;="&amp;XLOOKUP(M$278,dds!$F$1:$Q$1,dds!$R$4:$AC$4),Extrato!$G:$G,'Cadastro e Histórico'!$A437))*M215)</f>
        <v/>
      </c>
      <c r="N437" s="158" t="str">
        <f t="array" ref="N437">IF($A437="","",(SUMIFS(Extrato!$C:$C,Extrato!$A:$A,"&lt;="&amp;XLOOKUP(N$278,dds!$F$1:$Q$1,dds!$R$4:$AC$4),Extrato!$B:$B,'Cadastro e Histórico'!$A437)-SUMIFS(Extrato!$H:$H,Extrato!$F:$F,"&lt;="&amp;XLOOKUP(N$278,dds!$F$1:$Q$1,dds!$R$4:$AC$4),Extrato!$G:$G,'Cadastro e Histórico'!$A437))*N215)</f>
        <v/>
      </c>
      <c r="O437" s="158" t="str">
        <f t="array" ref="O437">IF($A437="","",(SUMIFS(Extrato!$C:$C,Extrato!$A:$A,"&lt;="&amp;XLOOKUP(O$278,dds!$F$1:$Q$1,dds!$R$4:$AC$4),Extrato!$B:$B,'Cadastro e Histórico'!$A437)-SUMIFS(Extrato!$H:$H,Extrato!$F:$F,"&lt;="&amp;XLOOKUP(O$278,dds!$F$1:$Q$1,dds!$R$4:$AC$4),Extrato!$G:$G,'Cadastro e Histórico'!$A437))*O215)</f>
        <v/>
      </c>
      <c r="P437" s="158" t="str">
        <f>IF($A437="","",(SUMIFS(Extrato!$C:$C,Extrato!$B:$B,'Cadastro e Histórico'!$A437)-SUMIFS(Extrato!$H:$H,Extrato!$G:$G,'Cadastro e Histórico'!$A437))*P215)</f>
        <v/>
      </c>
      <c r="Q437" s="90"/>
      <c r="R437" s="90"/>
      <c r="S437" s="90"/>
      <c r="T437" s="90"/>
      <c r="U437" s="90"/>
      <c r="V437" s="90"/>
      <c r="W437" s="90"/>
      <c r="X437" s="90"/>
      <c r="Y437" s="90"/>
      <c r="Z437" s="90"/>
      <c r="AA437" s="90"/>
      <c r="AB437" s="90"/>
      <c r="AC437" s="90"/>
      <c r="AD437" s="90"/>
      <c r="AE437" s="90"/>
      <c r="AF437" s="90"/>
      <c r="AG437" s="90"/>
      <c r="AH437" s="90"/>
      <c r="AI437" s="90"/>
      <c r="AJ437" s="90"/>
      <c r="AK437" s="90"/>
      <c r="AL437" s="90"/>
      <c r="AM437" s="90"/>
      <c r="AN437" s="90"/>
      <c r="AO437" s="90"/>
      <c r="AP437" s="90"/>
      <c r="AQ437" s="90"/>
      <c r="AR437" s="90"/>
      <c r="AS437" s="90"/>
      <c r="AT437" s="90"/>
      <c r="AU437" s="90"/>
      <c r="AV437" s="90"/>
      <c r="AW437" s="90"/>
      <c r="AX437" s="90"/>
      <c r="AY437" s="90"/>
      <c r="AZ437" s="90"/>
      <c r="BA437" s="90"/>
      <c r="BB437" s="90"/>
      <c r="BC437" s="90"/>
      <c r="BD437" s="90"/>
      <c r="BE437" s="90"/>
      <c r="BF437" s="90"/>
      <c r="BG437" s="90"/>
      <c r="BH437" s="90"/>
      <c r="BI437" s="90"/>
      <c r="BJ437" s="90"/>
      <c r="BK437" s="90"/>
      <c r="BL437" s="90"/>
    </row>
    <row r="438" ht="14.25" customHeight="1">
      <c r="A438" s="90"/>
      <c r="B438" s="90"/>
      <c r="C438" s="440" t="str">
        <f t="shared" si="5"/>
        <v/>
      </c>
      <c r="D438" s="90"/>
      <c r="E438" s="158" t="str">
        <f t="array" ref="E438">IF($A438="","",(SUMIFS(Extrato!$C:$C,Extrato!$A:$A,"&lt;="&amp;XLOOKUP(E$278,dds!$F$1:$Q$1,dds!$R$4:$AC$4),Extrato!$B:$B,'Cadastro e Histórico'!$A438)-SUMIFS(Extrato!$H:$H,Extrato!$F:$F,"&lt;="&amp;XLOOKUP(E$278,dds!$F$1:$Q$1,dds!$R$4:$AC$4),Extrato!$G:$G,'Cadastro e Histórico'!$A438))*E216)</f>
        <v/>
      </c>
      <c r="F438" s="158" t="str">
        <f t="array" ref="F438">IF($A438="","",(SUMIFS(Extrato!$C:$C,Extrato!$A:$A,"&lt;="&amp;XLOOKUP(F$278,dds!$F$1:$Q$1,dds!$R$4:$AC$4),Extrato!$B:$B,'Cadastro e Histórico'!$A438)-SUMIFS(Extrato!$H:$H,Extrato!$F:$F,"&lt;="&amp;XLOOKUP(F$278,dds!$F$1:$Q$1,dds!$R$4:$AC$4),Extrato!$G:$G,'Cadastro e Histórico'!$A438))*F216)</f>
        <v/>
      </c>
      <c r="G438" s="158" t="str">
        <f t="array" ref="G438">IF($A438="","",(SUMIFS(Extrato!$C:$C,Extrato!$A:$A,"&lt;="&amp;XLOOKUP(G$278,dds!$F$1:$Q$1,dds!$R$4:$AC$4),Extrato!$B:$B,'Cadastro e Histórico'!$A438)-SUMIFS(Extrato!$H:$H,Extrato!$F:$F,"&lt;="&amp;XLOOKUP(G$278,dds!$F$1:$Q$1,dds!$R$4:$AC$4),Extrato!$G:$G,'Cadastro e Histórico'!$A438))*G216)</f>
        <v/>
      </c>
      <c r="H438" s="158" t="str">
        <f t="array" ref="H438">IF($A438="","",(SUMIFS(Extrato!$C:$C,Extrato!$A:$A,"&lt;="&amp;XLOOKUP(H$278,dds!$F$1:$Q$1,dds!$R$4:$AC$4),Extrato!$B:$B,'Cadastro e Histórico'!$A438)-SUMIFS(Extrato!$H:$H,Extrato!$F:$F,"&lt;="&amp;XLOOKUP(H$278,dds!$F$1:$Q$1,dds!$R$4:$AC$4),Extrato!$G:$G,'Cadastro e Histórico'!$A438))*H216)</f>
        <v/>
      </c>
      <c r="I438" s="158" t="str">
        <f t="array" ref="I438">IF($A438="","",(SUMIFS(Extrato!$C:$C,Extrato!$A:$A,"&lt;="&amp;XLOOKUP(I$278,dds!$F$1:$Q$1,dds!$R$4:$AC$4),Extrato!$B:$B,'Cadastro e Histórico'!$A438)-SUMIFS(Extrato!$H:$H,Extrato!$F:$F,"&lt;="&amp;XLOOKUP(I$278,dds!$F$1:$Q$1,dds!$R$4:$AC$4),Extrato!$G:$G,'Cadastro e Histórico'!$A438))*I216)</f>
        <v/>
      </c>
      <c r="J438" s="158" t="str">
        <f t="array" ref="J438">IF($A438="","",(SUMIFS(Extrato!$C:$C,Extrato!$A:$A,"&lt;="&amp;XLOOKUP(J$278,dds!$F$1:$Q$1,dds!$R$4:$AC$4),Extrato!$B:$B,'Cadastro e Histórico'!$A438)-SUMIFS(Extrato!$H:$H,Extrato!$F:$F,"&lt;="&amp;XLOOKUP(J$278,dds!$F$1:$Q$1,dds!$R$4:$AC$4),Extrato!$G:$G,'Cadastro e Histórico'!$A438))*J216)</f>
        <v/>
      </c>
      <c r="K438" s="158" t="str">
        <f t="array" ref="K438">IF($A438="","",(SUMIFS(Extrato!$C:$C,Extrato!$A:$A,"&lt;="&amp;XLOOKUP(K$278,dds!$F$1:$Q$1,dds!$R$4:$AC$4),Extrato!$B:$B,'Cadastro e Histórico'!$A438)-SUMIFS(Extrato!$H:$H,Extrato!$F:$F,"&lt;="&amp;XLOOKUP(K$278,dds!$F$1:$Q$1,dds!$R$4:$AC$4),Extrato!$G:$G,'Cadastro e Histórico'!$A438))*K216)</f>
        <v/>
      </c>
      <c r="L438" s="158" t="str">
        <f t="array" ref="L438">IF($A438="","",(SUMIFS(Extrato!$C:$C,Extrato!$A:$A,"&lt;="&amp;XLOOKUP(L$278,dds!$F$1:$Q$1,dds!$R$4:$AC$4),Extrato!$B:$B,'Cadastro e Histórico'!$A438)-SUMIFS(Extrato!$H:$H,Extrato!$F:$F,"&lt;="&amp;XLOOKUP(L$278,dds!$F$1:$Q$1,dds!$R$4:$AC$4),Extrato!$G:$G,'Cadastro e Histórico'!$A438))*L216)</f>
        <v/>
      </c>
      <c r="M438" s="158" t="str">
        <f t="array" ref="M438">IF($A438="","",(SUMIFS(Extrato!$C:$C,Extrato!$A:$A,"&lt;="&amp;XLOOKUP(M$278,dds!$F$1:$Q$1,dds!$R$4:$AC$4),Extrato!$B:$B,'Cadastro e Histórico'!$A438)-SUMIFS(Extrato!$H:$H,Extrato!$F:$F,"&lt;="&amp;XLOOKUP(M$278,dds!$F$1:$Q$1,dds!$R$4:$AC$4),Extrato!$G:$G,'Cadastro e Histórico'!$A438))*M216)</f>
        <v/>
      </c>
      <c r="N438" s="158" t="str">
        <f t="array" ref="N438">IF($A438="","",(SUMIFS(Extrato!$C:$C,Extrato!$A:$A,"&lt;="&amp;XLOOKUP(N$278,dds!$F$1:$Q$1,dds!$R$4:$AC$4),Extrato!$B:$B,'Cadastro e Histórico'!$A438)-SUMIFS(Extrato!$H:$H,Extrato!$F:$F,"&lt;="&amp;XLOOKUP(N$278,dds!$F$1:$Q$1,dds!$R$4:$AC$4),Extrato!$G:$G,'Cadastro e Histórico'!$A438))*N216)</f>
        <v/>
      </c>
      <c r="O438" s="158" t="str">
        <f t="array" ref="O438">IF($A438="","",(SUMIFS(Extrato!$C:$C,Extrato!$A:$A,"&lt;="&amp;XLOOKUP(O$278,dds!$F$1:$Q$1,dds!$R$4:$AC$4),Extrato!$B:$B,'Cadastro e Histórico'!$A438)-SUMIFS(Extrato!$H:$H,Extrato!$F:$F,"&lt;="&amp;XLOOKUP(O$278,dds!$F$1:$Q$1,dds!$R$4:$AC$4),Extrato!$G:$G,'Cadastro e Histórico'!$A438))*O216)</f>
        <v/>
      </c>
      <c r="P438" s="158" t="str">
        <f>IF($A438="","",(SUMIFS(Extrato!$C:$C,Extrato!$B:$B,'Cadastro e Histórico'!$A438)-SUMIFS(Extrato!$H:$H,Extrato!$G:$G,'Cadastro e Histórico'!$A438))*P216)</f>
        <v/>
      </c>
      <c r="Q438" s="90"/>
      <c r="R438" s="90"/>
      <c r="S438" s="90"/>
      <c r="T438" s="90"/>
      <c r="U438" s="90"/>
      <c r="V438" s="90"/>
      <c r="W438" s="90"/>
      <c r="X438" s="90"/>
      <c r="Y438" s="90"/>
      <c r="Z438" s="90"/>
      <c r="AA438" s="90"/>
      <c r="AB438" s="90"/>
      <c r="AC438" s="90"/>
      <c r="AD438" s="90"/>
      <c r="AE438" s="90"/>
      <c r="AF438" s="90"/>
      <c r="AG438" s="90"/>
      <c r="AH438" s="90"/>
      <c r="AI438" s="90"/>
      <c r="AJ438" s="90"/>
      <c r="AK438" s="90"/>
      <c r="AL438" s="90"/>
      <c r="AM438" s="90"/>
      <c r="AN438" s="90"/>
      <c r="AO438" s="90"/>
      <c r="AP438" s="90"/>
      <c r="AQ438" s="90"/>
      <c r="AR438" s="90"/>
      <c r="AS438" s="90"/>
      <c r="AT438" s="90"/>
      <c r="AU438" s="90"/>
      <c r="AV438" s="90"/>
      <c r="AW438" s="90"/>
      <c r="AX438" s="90"/>
      <c r="AY438" s="90"/>
      <c r="AZ438" s="90"/>
      <c r="BA438" s="90"/>
      <c r="BB438" s="90"/>
      <c r="BC438" s="90"/>
      <c r="BD438" s="90"/>
      <c r="BE438" s="90"/>
      <c r="BF438" s="90"/>
      <c r="BG438" s="90"/>
      <c r="BH438" s="90"/>
      <c r="BI438" s="90"/>
      <c r="BJ438" s="90"/>
      <c r="BK438" s="90"/>
      <c r="BL438" s="90"/>
    </row>
    <row r="439" ht="14.25" customHeight="1">
      <c r="A439" s="90"/>
      <c r="B439" s="90"/>
      <c r="C439" s="440" t="str">
        <f t="shared" si="5"/>
        <v/>
      </c>
      <c r="D439" s="90"/>
      <c r="E439" s="158" t="str">
        <f t="array" ref="E439">IF($A439="","",(SUMIFS(Extrato!$C:$C,Extrato!$A:$A,"&lt;="&amp;XLOOKUP(E$278,dds!$F$1:$Q$1,dds!$R$4:$AC$4),Extrato!$B:$B,'Cadastro e Histórico'!$A439)-SUMIFS(Extrato!$H:$H,Extrato!$F:$F,"&lt;="&amp;XLOOKUP(E$278,dds!$F$1:$Q$1,dds!$R$4:$AC$4),Extrato!$G:$G,'Cadastro e Histórico'!$A439))*E217)</f>
        <v/>
      </c>
      <c r="F439" s="158" t="str">
        <f t="array" ref="F439">IF($A439="","",(SUMIFS(Extrato!$C:$C,Extrato!$A:$A,"&lt;="&amp;XLOOKUP(F$278,dds!$F$1:$Q$1,dds!$R$4:$AC$4),Extrato!$B:$B,'Cadastro e Histórico'!$A439)-SUMIFS(Extrato!$H:$H,Extrato!$F:$F,"&lt;="&amp;XLOOKUP(F$278,dds!$F$1:$Q$1,dds!$R$4:$AC$4),Extrato!$G:$G,'Cadastro e Histórico'!$A439))*F217)</f>
        <v/>
      </c>
      <c r="G439" s="158" t="str">
        <f t="array" ref="G439">IF($A439="","",(SUMIFS(Extrato!$C:$C,Extrato!$A:$A,"&lt;="&amp;XLOOKUP(G$278,dds!$F$1:$Q$1,dds!$R$4:$AC$4),Extrato!$B:$B,'Cadastro e Histórico'!$A439)-SUMIFS(Extrato!$H:$H,Extrato!$F:$F,"&lt;="&amp;XLOOKUP(G$278,dds!$F$1:$Q$1,dds!$R$4:$AC$4),Extrato!$G:$G,'Cadastro e Histórico'!$A439))*G217)</f>
        <v/>
      </c>
      <c r="H439" s="158" t="str">
        <f t="array" ref="H439">IF($A439="","",(SUMIFS(Extrato!$C:$C,Extrato!$A:$A,"&lt;="&amp;XLOOKUP(H$278,dds!$F$1:$Q$1,dds!$R$4:$AC$4),Extrato!$B:$B,'Cadastro e Histórico'!$A439)-SUMIFS(Extrato!$H:$H,Extrato!$F:$F,"&lt;="&amp;XLOOKUP(H$278,dds!$F$1:$Q$1,dds!$R$4:$AC$4),Extrato!$G:$G,'Cadastro e Histórico'!$A439))*H217)</f>
        <v/>
      </c>
      <c r="I439" s="158" t="str">
        <f t="array" ref="I439">IF($A439="","",(SUMIFS(Extrato!$C:$C,Extrato!$A:$A,"&lt;="&amp;XLOOKUP(I$278,dds!$F$1:$Q$1,dds!$R$4:$AC$4),Extrato!$B:$B,'Cadastro e Histórico'!$A439)-SUMIFS(Extrato!$H:$H,Extrato!$F:$F,"&lt;="&amp;XLOOKUP(I$278,dds!$F$1:$Q$1,dds!$R$4:$AC$4),Extrato!$G:$G,'Cadastro e Histórico'!$A439))*I217)</f>
        <v/>
      </c>
      <c r="J439" s="158" t="str">
        <f t="array" ref="J439">IF($A439="","",(SUMIFS(Extrato!$C:$C,Extrato!$A:$A,"&lt;="&amp;XLOOKUP(J$278,dds!$F$1:$Q$1,dds!$R$4:$AC$4),Extrato!$B:$B,'Cadastro e Histórico'!$A439)-SUMIFS(Extrato!$H:$H,Extrato!$F:$F,"&lt;="&amp;XLOOKUP(J$278,dds!$F$1:$Q$1,dds!$R$4:$AC$4),Extrato!$G:$G,'Cadastro e Histórico'!$A439))*J217)</f>
        <v/>
      </c>
      <c r="K439" s="158" t="str">
        <f t="array" ref="K439">IF($A439="","",(SUMIFS(Extrato!$C:$C,Extrato!$A:$A,"&lt;="&amp;XLOOKUP(K$278,dds!$F$1:$Q$1,dds!$R$4:$AC$4),Extrato!$B:$B,'Cadastro e Histórico'!$A439)-SUMIFS(Extrato!$H:$H,Extrato!$F:$F,"&lt;="&amp;XLOOKUP(K$278,dds!$F$1:$Q$1,dds!$R$4:$AC$4),Extrato!$G:$G,'Cadastro e Histórico'!$A439))*K217)</f>
        <v/>
      </c>
      <c r="L439" s="158" t="str">
        <f t="array" ref="L439">IF($A439="","",(SUMIFS(Extrato!$C:$C,Extrato!$A:$A,"&lt;="&amp;XLOOKUP(L$278,dds!$F$1:$Q$1,dds!$R$4:$AC$4),Extrato!$B:$B,'Cadastro e Histórico'!$A439)-SUMIFS(Extrato!$H:$H,Extrato!$F:$F,"&lt;="&amp;XLOOKUP(L$278,dds!$F$1:$Q$1,dds!$R$4:$AC$4),Extrato!$G:$G,'Cadastro e Histórico'!$A439))*L217)</f>
        <v/>
      </c>
      <c r="M439" s="158" t="str">
        <f t="array" ref="M439">IF($A439="","",(SUMIFS(Extrato!$C:$C,Extrato!$A:$A,"&lt;="&amp;XLOOKUP(M$278,dds!$F$1:$Q$1,dds!$R$4:$AC$4),Extrato!$B:$B,'Cadastro e Histórico'!$A439)-SUMIFS(Extrato!$H:$H,Extrato!$F:$F,"&lt;="&amp;XLOOKUP(M$278,dds!$F$1:$Q$1,dds!$R$4:$AC$4),Extrato!$G:$G,'Cadastro e Histórico'!$A439))*M217)</f>
        <v/>
      </c>
      <c r="N439" s="158" t="str">
        <f t="array" ref="N439">IF($A439="","",(SUMIFS(Extrato!$C:$C,Extrato!$A:$A,"&lt;="&amp;XLOOKUP(N$278,dds!$F$1:$Q$1,dds!$R$4:$AC$4),Extrato!$B:$B,'Cadastro e Histórico'!$A439)-SUMIFS(Extrato!$H:$H,Extrato!$F:$F,"&lt;="&amp;XLOOKUP(N$278,dds!$F$1:$Q$1,dds!$R$4:$AC$4),Extrato!$G:$G,'Cadastro e Histórico'!$A439))*N217)</f>
        <v/>
      </c>
      <c r="O439" s="158" t="str">
        <f t="array" ref="O439">IF($A439="","",(SUMIFS(Extrato!$C:$C,Extrato!$A:$A,"&lt;="&amp;XLOOKUP(O$278,dds!$F$1:$Q$1,dds!$R$4:$AC$4),Extrato!$B:$B,'Cadastro e Histórico'!$A439)-SUMIFS(Extrato!$H:$H,Extrato!$F:$F,"&lt;="&amp;XLOOKUP(O$278,dds!$F$1:$Q$1,dds!$R$4:$AC$4),Extrato!$G:$G,'Cadastro e Histórico'!$A439))*O217)</f>
        <v/>
      </c>
      <c r="P439" s="158" t="str">
        <f>IF($A439="","",(SUMIFS(Extrato!$C:$C,Extrato!$B:$B,'Cadastro e Histórico'!$A439)-SUMIFS(Extrato!$H:$H,Extrato!$G:$G,'Cadastro e Histórico'!$A439))*P217)</f>
        <v/>
      </c>
      <c r="Q439" s="90"/>
      <c r="R439" s="90"/>
      <c r="S439" s="90"/>
      <c r="T439" s="90"/>
      <c r="U439" s="90"/>
      <c r="V439" s="90"/>
      <c r="W439" s="90"/>
      <c r="X439" s="90"/>
      <c r="Y439" s="90"/>
      <c r="Z439" s="90"/>
      <c r="AA439" s="90"/>
      <c r="AB439" s="90"/>
      <c r="AC439" s="90"/>
      <c r="AD439" s="90"/>
      <c r="AE439" s="90"/>
      <c r="AF439" s="90"/>
      <c r="AG439" s="90"/>
      <c r="AH439" s="90"/>
      <c r="AI439" s="90"/>
      <c r="AJ439" s="90"/>
      <c r="AK439" s="90"/>
      <c r="AL439" s="90"/>
      <c r="AM439" s="90"/>
      <c r="AN439" s="90"/>
      <c r="AO439" s="90"/>
      <c r="AP439" s="90"/>
      <c r="AQ439" s="90"/>
      <c r="AR439" s="90"/>
      <c r="AS439" s="90"/>
      <c r="AT439" s="90"/>
      <c r="AU439" s="90"/>
      <c r="AV439" s="90"/>
      <c r="AW439" s="90"/>
      <c r="AX439" s="90"/>
      <c r="AY439" s="90"/>
      <c r="AZ439" s="90"/>
      <c r="BA439" s="90"/>
      <c r="BB439" s="90"/>
      <c r="BC439" s="90"/>
      <c r="BD439" s="90"/>
      <c r="BE439" s="90"/>
      <c r="BF439" s="90"/>
      <c r="BG439" s="90"/>
      <c r="BH439" s="90"/>
      <c r="BI439" s="90"/>
      <c r="BJ439" s="90"/>
      <c r="BK439" s="90"/>
      <c r="BL439" s="90"/>
    </row>
    <row r="440" ht="14.25" customHeight="1">
      <c r="A440" s="90"/>
      <c r="B440" s="90"/>
      <c r="C440" s="440" t="str">
        <f t="shared" si="5"/>
        <v/>
      </c>
      <c r="D440" s="90"/>
      <c r="E440" s="158" t="str">
        <f t="array" ref="E440">IF($A440="","",(SUMIFS(Extrato!$C:$C,Extrato!$A:$A,"&lt;="&amp;XLOOKUP(E$278,dds!$F$1:$Q$1,dds!$R$4:$AC$4),Extrato!$B:$B,'Cadastro e Histórico'!$A440)-SUMIFS(Extrato!$H:$H,Extrato!$F:$F,"&lt;="&amp;XLOOKUP(E$278,dds!$F$1:$Q$1,dds!$R$4:$AC$4),Extrato!$G:$G,'Cadastro e Histórico'!$A440))*E218)</f>
        <v/>
      </c>
      <c r="F440" s="158" t="str">
        <f t="array" ref="F440">IF($A440="","",(SUMIFS(Extrato!$C:$C,Extrato!$A:$A,"&lt;="&amp;XLOOKUP(F$278,dds!$F$1:$Q$1,dds!$R$4:$AC$4),Extrato!$B:$B,'Cadastro e Histórico'!$A440)-SUMIFS(Extrato!$H:$H,Extrato!$F:$F,"&lt;="&amp;XLOOKUP(F$278,dds!$F$1:$Q$1,dds!$R$4:$AC$4),Extrato!$G:$G,'Cadastro e Histórico'!$A440))*F218)</f>
        <v/>
      </c>
      <c r="G440" s="158" t="str">
        <f t="array" ref="G440">IF($A440="","",(SUMIFS(Extrato!$C:$C,Extrato!$A:$A,"&lt;="&amp;XLOOKUP(G$278,dds!$F$1:$Q$1,dds!$R$4:$AC$4),Extrato!$B:$B,'Cadastro e Histórico'!$A440)-SUMIFS(Extrato!$H:$H,Extrato!$F:$F,"&lt;="&amp;XLOOKUP(G$278,dds!$F$1:$Q$1,dds!$R$4:$AC$4),Extrato!$G:$G,'Cadastro e Histórico'!$A440))*G218)</f>
        <v/>
      </c>
      <c r="H440" s="158" t="str">
        <f t="array" ref="H440">IF($A440="","",(SUMIFS(Extrato!$C:$C,Extrato!$A:$A,"&lt;="&amp;XLOOKUP(H$278,dds!$F$1:$Q$1,dds!$R$4:$AC$4),Extrato!$B:$B,'Cadastro e Histórico'!$A440)-SUMIFS(Extrato!$H:$H,Extrato!$F:$F,"&lt;="&amp;XLOOKUP(H$278,dds!$F$1:$Q$1,dds!$R$4:$AC$4),Extrato!$G:$G,'Cadastro e Histórico'!$A440))*H218)</f>
        <v/>
      </c>
      <c r="I440" s="158" t="str">
        <f t="array" ref="I440">IF($A440="","",(SUMIFS(Extrato!$C:$C,Extrato!$A:$A,"&lt;="&amp;XLOOKUP(I$278,dds!$F$1:$Q$1,dds!$R$4:$AC$4),Extrato!$B:$B,'Cadastro e Histórico'!$A440)-SUMIFS(Extrato!$H:$H,Extrato!$F:$F,"&lt;="&amp;XLOOKUP(I$278,dds!$F$1:$Q$1,dds!$R$4:$AC$4),Extrato!$G:$G,'Cadastro e Histórico'!$A440))*I218)</f>
        <v/>
      </c>
      <c r="J440" s="158" t="str">
        <f t="array" ref="J440">IF($A440="","",(SUMIFS(Extrato!$C:$C,Extrato!$A:$A,"&lt;="&amp;XLOOKUP(J$278,dds!$F$1:$Q$1,dds!$R$4:$AC$4),Extrato!$B:$B,'Cadastro e Histórico'!$A440)-SUMIFS(Extrato!$H:$H,Extrato!$F:$F,"&lt;="&amp;XLOOKUP(J$278,dds!$F$1:$Q$1,dds!$R$4:$AC$4),Extrato!$G:$G,'Cadastro e Histórico'!$A440))*J218)</f>
        <v/>
      </c>
      <c r="K440" s="158" t="str">
        <f t="array" ref="K440">IF($A440="","",(SUMIFS(Extrato!$C:$C,Extrato!$A:$A,"&lt;="&amp;XLOOKUP(K$278,dds!$F$1:$Q$1,dds!$R$4:$AC$4),Extrato!$B:$B,'Cadastro e Histórico'!$A440)-SUMIFS(Extrato!$H:$H,Extrato!$F:$F,"&lt;="&amp;XLOOKUP(K$278,dds!$F$1:$Q$1,dds!$R$4:$AC$4),Extrato!$G:$G,'Cadastro e Histórico'!$A440))*K218)</f>
        <v/>
      </c>
      <c r="L440" s="158" t="str">
        <f t="array" ref="L440">IF($A440="","",(SUMIFS(Extrato!$C:$C,Extrato!$A:$A,"&lt;="&amp;XLOOKUP(L$278,dds!$F$1:$Q$1,dds!$R$4:$AC$4),Extrato!$B:$B,'Cadastro e Histórico'!$A440)-SUMIFS(Extrato!$H:$H,Extrato!$F:$F,"&lt;="&amp;XLOOKUP(L$278,dds!$F$1:$Q$1,dds!$R$4:$AC$4),Extrato!$G:$G,'Cadastro e Histórico'!$A440))*L218)</f>
        <v/>
      </c>
      <c r="M440" s="158" t="str">
        <f t="array" ref="M440">IF($A440="","",(SUMIFS(Extrato!$C:$C,Extrato!$A:$A,"&lt;="&amp;XLOOKUP(M$278,dds!$F$1:$Q$1,dds!$R$4:$AC$4),Extrato!$B:$B,'Cadastro e Histórico'!$A440)-SUMIFS(Extrato!$H:$H,Extrato!$F:$F,"&lt;="&amp;XLOOKUP(M$278,dds!$F$1:$Q$1,dds!$R$4:$AC$4),Extrato!$G:$G,'Cadastro e Histórico'!$A440))*M218)</f>
        <v/>
      </c>
      <c r="N440" s="158" t="str">
        <f t="array" ref="N440">IF($A440="","",(SUMIFS(Extrato!$C:$C,Extrato!$A:$A,"&lt;="&amp;XLOOKUP(N$278,dds!$F$1:$Q$1,dds!$R$4:$AC$4),Extrato!$B:$B,'Cadastro e Histórico'!$A440)-SUMIFS(Extrato!$H:$H,Extrato!$F:$F,"&lt;="&amp;XLOOKUP(N$278,dds!$F$1:$Q$1,dds!$R$4:$AC$4),Extrato!$G:$G,'Cadastro e Histórico'!$A440))*N218)</f>
        <v/>
      </c>
      <c r="O440" s="158" t="str">
        <f t="array" ref="O440">IF($A440="","",(SUMIFS(Extrato!$C:$C,Extrato!$A:$A,"&lt;="&amp;XLOOKUP(O$278,dds!$F$1:$Q$1,dds!$R$4:$AC$4),Extrato!$B:$B,'Cadastro e Histórico'!$A440)-SUMIFS(Extrato!$H:$H,Extrato!$F:$F,"&lt;="&amp;XLOOKUP(O$278,dds!$F$1:$Q$1,dds!$R$4:$AC$4),Extrato!$G:$G,'Cadastro e Histórico'!$A440))*O218)</f>
        <v/>
      </c>
      <c r="P440" s="158" t="str">
        <f>IF($A440="","",(SUMIFS(Extrato!$C:$C,Extrato!$B:$B,'Cadastro e Histórico'!$A440)-SUMIFS(Extrato!$H:$H,Extrato!$G:$G,'Cadastro e Histórico'!$A440))*P218)</f>
        <v/>
      </c>
      <c r="Q440" s="90"/>
      <c r="R440" s="90"/>
      <c r="S440" s="90"/>
      <c r="T440" s="90"/>
      <c r="U440" s="90"/>
      <c r="V440" s="90"/>
      <c r="W440" s="90"/>
      <c r="X440" s="90"/>
      <c r="Y440" s="90"/>
      <c r="Z440" s="90"/>
      <c r="AA440" s="90"/>
      <c r="AB440" s="90"/>
      <c r="AC440" s="90"/>
      <c r="AD440" s="90"/>
      <c r="AE440" s="90"/>
      <c r="AF440" s="90"/>
      <c r="AG440" s="90"/>
      <c r="AH440" s="90"/>
      <c r="AI440" s="90"/>
      <c r="AJ440" s="90"/>
      <c r="AK440" s="90"/>
      <c r="AL440" s="90"/>
      <c r="AM440" s="90"/>
      <c r="AN440" s="90"/>
      <c r="AO440" s="90"/>
      <c r="AP440" s="90"/>
      <c r="AQ440" s="90"/>
      <c r="AR440" s="90"/>
      <c r="AS440" s="90"/>
      <c r="AT440" s="90"/>
      <c r="AU440" s="90"/>
      <c r="AV440" s="90"/>
      <c r="AW440" s="90"/>
      <c r="AX440" s="90"/>
      <c r="AY440" s="90"/>
      <c r="AZ440" s="90"/>
      <c r="BA440" s="90"/>
      <c r="BB440" s="90"/>
      <c r="BC440" s="90"/>
      <c r="BD440" s="90"/>
      <c r="BE440" s="90"/>
      <c r="BF440" s="90"/>
      <c r="BG440" s="90"/>
      <c r="BH440" s="90"/>
      <c r="BI440" s="90"/>
      <c r="BJ440" s="90"/>
      <c r="BK440" s="90"/>
      <c r="BL440" s="90"/>
    </row>
    <row r="441" ht="14.25" customHeight="1">
      <c r="A441" s="90"/>
      <c r="B441" s="90"/>
      <c r="C441" s="440" t="str">
        <f t="shared" si="5"/>
        <v/>
      </c>
      <c r="D441" s="90"/>
      <c r="E441" s="158" t="str">
        <f t="array" ref="E441">IF($A441="","",(SUMIFS(Extrato!$C:$C,Extrato!$A:$A,"&lt;="&amp;XLOOKUP(E$278,dds!$F$1:$Q$1,dds!$R$4:$AC$4),Extrato!$B:$B,'Cadastro e Histórico'!$A441)-SUMIFS(Extrato!$H:$H,Extrato!$F:$F,"&lt;="&amp;XLOOKUP(E$278,dds!$F$1:$Q$1,dds!$R$4:$AC$4),Extrato!$G:$G,'Cadastro e Histórico'!$A441))*E219)</f>
        <v/>
      </c>
      <c r="F441" s="158" t="str">
        <f t="array" ref="F441">IF($A441="","",(SUMIFS(Extrato!$C:$C,Extrato!$A:$A,"&lt;="&amp;XLOOKUP(F$278,dds!$F$1:$Q$1,dds!$R$4:$AC$4),Extrato!$B:$B,'Cadastro e Histórico'!$A441)-SUMIFS(Extrato!$H:$H,Extrato!$F:$F,"&lt;="&amp;XLOOKUP(F$278,dds!$F$1:$Q$1,dds!$R$4:$AC$4),Extrato!$G:$G,'Cadastro e Histórico'!$A441))*F219)</f>
        <v/>
      </c>
      <c r="G441" s="158" t="str">
        <f t="array" ref="G441">IF($A441="","",(SUMIFS(Extrato!$C:$C,Extrato!$A:$A,"&lt;="&amp;XLOOKUP(G$278,dds!$F$1:$Q$1,dds!$R$4:$AC$4),Extrato!$B:$B,'Cadastro e Histórico'!$A441)-SUMIFS(Extrato!$H:$H,Extrato!$F:$F,"&lt;="&amp;XLOOKUP(G$278,dds!$F$1:$Q$1,dds!$R$4:$AC$4),Extrato!$G:$G,'Cadastro e Histórico'!$A441))*G219)</f>
        <v/>
      </c>
      <c r="H441" s="158" t="str">
        <f t="array" ref="H441">IF($A441="","",(SUMIFS(Extrato!$C:$C,Extrato!$A:$A,"&lt;="&amp;XLOOKUP(H$278,dds!$F$1:$Q$1,dds!$R$4:$AC$4),Extrato!$B:$B,'Cadastro e Histórico'!$A441)-SUMIFS(Extrato!$H:$H,Extrato!$F:$F,"&lt;="&amp;XLOOKUP(H$278,dds!$F$1:$Q$1,dds!$R$4:$AC$4),Extrato!$G:$G,'Cadastro e Histórico'!$A441))*H219)</f>
        <v/>
      </c>
      <c r="I441" s="158" t="str">
        <f t="array" ref="I441">IF($A441="","",(SUMIFS(Extrato!$C:$C,Extrato!$A:$A,"&lt;="&amp;XLOOKUP(I$278,dds!$F$1:$Q$1,dds!$R$4:$AC$4),Extrato!$B:$B,'Cadastro e Histórico'!$A441)-SUMIFS(Extrato!$H:$H,Extrato!$F:$F,"&lt;="&amp;XLOOKUP(I$278,dds!$F$1:$Q$1,dds!$R$4:$AC$4),Extrato!$G:$G,'Cadastro e Histórico'!$A441))*I219)</f>
        <v/>
      </c>
      <c r="J441" s="158" t="str">
        <f t="array" ref="J441">IF($A441="","",(SUMIFS(Extrato!$C:$C,Extrato!$A:$A,"&lt;="&amp;XLOOKUP(J$278,dds!$F$1:$Q$1,dds!$R$4:$AC$4),Extrato!$B:$B,'Cadastro e Histórico'!$A441)-SUMIFS(Extrato!$H:$H,Extrato!$F:$F,"&lt;="&amp;XLOOKUP(J$278,dds!$F$1:$Q$1,dds!$R$4:$AC$4),Extrato!$G:$G,'Cadastro e Histórico'!$A441))*J219)</f>
        <v/>
      </c>
      <c r="K441" s="158" t="str">
        <f t="array" ref="K441">IF($A441="","",(SUMIFS(Extrato!$C:$C,Extrato!$A:$A,"&lt;="&amp;XLOOKUP(K$278,dds!$F$1:$Q$1,dds!$R$4:$AC$4),Extrato!$B:$B,'Cadastro e Histórico'!$A441)-SUMIFS(Extrato!$H:$H,Extrato!$F:$F,"&lt;="&amp;XLOOKUP(K$278,dds!$F$1:$Q$1,dds!$R$4:$AC$4),Extrato!$G:$G,'Cadastro e Histórico'!$A441))*K219)</f>
        <v/>
      </c>
      <c r="L441" s="158" t="str">
        <f t="array" ref="L441">IF($A441="","",(SUMIFS(Extrato!$C:$C,Extrato!$A:$A,"&lt;="&amp;XLOOKUP(L$278,dds!$F$1:$Q$1,dds!$R$4:$AC$4),Extrato!$B:$B,'Cadastro e Histórico'!$A441)-SUMIFS(Extrato!$H:$H,Extrato!$F:$F,"&lt;="&amp;XLOOKUP(L$278,dds!$F$1:$Q$1,dds!$R$4:$AC$4),Extrato!$G:$G,'Cadastro e Histórico'!$A441))*L219)</f>
        <v/>
      </c>
      <c r="M441" s="158" t="str">
        <f t="array" ref="M441">IF($A441="","",(SUMIFS(Extrato!$C:$C,Extrato!$A:$A,"&lt;="&amp;XLOOKUP(M$278,dds!$F$1:$Q$1,dds!$R$4:$AC$4),Extrato!$B:$B,'Cadastro e Histórico'!$A441)-SUMIFS(Extrato!$H:$H,Extrato!$F:$F,"&lt;="&amp;XLOOKUP(M$278,dds!$F$1:$Q$1,dds!$R$4:$AC$4),Extrato!$G:$G,'Cadastro e Histórico'!$A441))*M219)</f>
        <v/>
      </c>
      <c r="N441" s="158" t="str">
        <f t="array" ref="N441">IF($A441="","",(SUMIFS(Extrato!$C:$C,Extrato!$A:$A,"&lt;="&amp;XLOOKUP(N$278,dds!$F$1:$Q$1,dds!$R$4:$AC$4),Extrato!$B:$B,'Cadastro e Histórico'!$A441)-SUMIFS(Extrato!$H:$H,Extrato!$F:$F,"&lt;="&amp;XLOOKUP(N$278,dds!$F$1:$Q$1,dds!$R$4:$AC$4),Extrato!$G:$G,'Cadastro e Histórico'!$A441))*N219)</f>
        <v/>
      </c>
      <c r="O441" s="158" t="str">
        <f t="array" ref="O441">IF($A441="","",(SUMIFS(Extrato!$C:$C,Extrato!$A:$A,"&lt;="&amp;XLOOKUP(O$278,dds!$F$1:$Q$1,dds!$R$4:$AC$4),Extrato!$B:$B,'Cadastro e Histórico'!$A441)-SUMIFS(Extrato!$H:$H,Extrato!$F:$F,"&lt;="&amp;XLOOKUP(O$278,dds!$F$1:$Q$1,dds!$R$4:$AC$4),Extrato!$G:$G,'Cadastro e Histórico'!$A441))*O219)</f>
        <v/>
      </c>
      <c r="P441" s="158" t="str">
        <f>IF($A441="","",(SUMIFS(Extrato!$C:$C,Extrato!$B:$B,'Cadastro e Histórico'!$A441)-SUMIFS(Extrato!$H:$H,Extrato!$G:$G,'Cadastro e Histórico'!$A441))*P219)</f>
        <v/>
      </c>
      <c r="Q441" s="90"/>
      <c r="R441" s="90"/>
      <c r="S441" s="90"/>
      <c r="T441" s="90"/>
      <c r="U441" s="90"/>
      <c r="V441" s="90"/>
      <c r="W441" s="90"/>
      <c r="X441" s="90"/>
      <c r="Y441" s="90"/>
      <c r="Z441" s="90"/>
      <c r="AA441" s="90"/>
      <c r="AB441" s="90"/>
      <c r="AC441" s="90"/>
      <c r="AD441" s="90"/>
      <c r="AE441" s="90"/>
      <c r="AF441" s="90"/>
      <c r="AG441" s="90"/>
      <c r="AH441" s="90"/>
      <c r="AI441" s="90"/>
      <c r="AJ441" s="90"/>
      <c r="AK441" s="90"/>
      <c r="AL441" s="90"/>
      <c r="AM441" s="90"/>
      <c r="AN441" s="90"/>
      <c r="AO441" s="90"/>
      <c r="AP441" s="90"/>
      <c r="AQ441" s="90"/>
      <c r="AR441" s="90"/>
      <c r="AS441" s="90"/>
      <c r="AT441" s="90"/>
      <c r="AU441" s="90"/>
      <c r="AV441" s="90"/>
      <c r="AW441" s="90"/>
      <c r="AX441" s="90"/>
      <c r="AY441" s="90"/>
      <c r="AZ441" s="90"/>
      <c r="BA441" s="90"/>
      <c r="BB441" s="90"/>
      <c r="BC441" s="90"/>
      <c r="BD441" s="90"/>
      <c r="BE441" s="90"/>
      <c r="BF441" s="90"/>
      <c r="BG441" s="90"/>
      <c r="BH441" s="90"/>
      <c r="BI441" s="90"/>
      <c r="BJ441" s="90"/>
      <c r="BK441" s="90"/>
      <c r="BL441" s="90"/>
    </row>
    <row r="442" ht="14.25" customHeight="1">
      <c r="A442" s="90"/>
      <c r="B442" s="90"/>
      <c r="C442" s="440" t="str">
        <f t="shared" si="5"/>
        <v/>
      </c>
      <c r="D442" s="90"/>
      <c r="E442" s="158" t="str">
        <f t="array" ref="E442">IF($A442="","",(SUMIFS(Extrato!$C:$C,Extrato!$A:$A,"&lt;="&amp;XLOOKUP(E$278,dds!$F$1:$Q$1,dds!$R$4:$AC$4),Extrato!$B:$B,'Cadastro e Histórico'!$A442)-SUMIFS(Extrato!$H:$H,Extrato!$F:$F,"&lt;="&amp;XLOOKUP(E$278,dds!$F$1:$Q$1,dds!$R$4:$AC$4),Extrato!$G:$G,'Cadastro e Histórico'!$A442))*E220)</f>
        <v/>
      </c>
      <c r="F442" s="158" t="str">
        <f t="array" ref="F442">IF($A442="","",(SUMIFS(Extrato!$C:$C,Extrato!$A:$A,"&lt;="&amp;XLOOKUP(F$278,dds!$F$1:$Q$1,dds!$R$4:$AC$4),Extrato!$B:$B,'Cadastro e Histórico'!$A442)-SUMIFS(Extrato!$H:$H,Extrato!$F:$F,"&lt;="&amp;XLOOKUP(F$278,dds!$F$1:$Q$1,dds!$R$4:$AC$4),Extrato!$G:$G,'Cadastro e Histórico'!$A442))*F220)</f>
        <v/>
      </c>
      <c r="G442" s="158" t="str">
        <f t="array" ref="G442">IF($A442="","",(SUMIFS(Extrato!$C:$C,Extrato!$A:$A,"&lt;="&amp;XLOOKUP(G$278,dds!$F$1:$Q$1,dds!$R$4:$AC$4),Extrato!$B:$B,'Cadastro e Histórico'!$A442)-SUMIFS(Extrato!$H:$H,Extrato!$F:$F,"&lt;="&amp;XLOOKUP(G$278,dds!$F$1:$Q$1,dds!$R$4:$AC$4),Extrato!$G:$G,'Cadastro e Histórico'!$A442))*G220)</f>
        <v/>
      </c>
      <c r="H442" s="158" t="str">
        <f t="array" ref="H442">IF($A442="","",(SUMIFS(Extrato!$C:$C,Extrato!$A:$A,"&lt;="&amp;XLOOKUP(H$278,dds!$F$1:$Q$1,dds!$R$4:$AC$4),Extrato!$B:$B,'Cadastro e Histórico'!$A442)-SUMIFS(Extrato!$H:$H,Extrato!$F:$F,"&lt;="&amp;XLOOKUP(H$278,dds!$F$1:$Q$1,dds!$R$4:$AC$4),Extrato!$G:$G,'Cadastro e Histórico'!$A442))*H220)</f>
        <v/>
      </c>
      <c r="I442" s="158" t="str">
        <f t="array" ref="I442">IF($A442="","",(SUMIFS(Extrato!$C:$C,Extrato!$A:$A,"&lt;="&amp;XLOOKUP(I$278,dds!$F$1:$Q$1,dds!$R$4:$AC$4),Extrato!$B:$B,'Cadastro e Histórico'!$A442)-SUMIFS(Extrato!$H:$H,Extrato!$F:$F,"&lt;="&amp;XLOOKUP(I$278,dds!$F$1:$Q$1,dds!$R$4:$AC$4),Extrato!$G:$G,'Cadastro e Histórico'!$A442))*I220)</f>
        <v/>
      </c>
      <c r="J442" s="158" t="str">
        <f t="array" ref="J442">IF($A442="","",(SUMIFS(Extrato!$C:$C,Extrato!$A:$A,"&lt;="&amp;XLOOKUP(J$278,dds!$F$1:$Q$1,dds!$R$4:$AC$4),Extrato!$B:$B,'Cadastro e Histórico'!$A442)-SUMIFS(Extrato!$H:$H,Extrato!$F:$F,"&lt;="&amp;XLOOKUP(J$278,dds!$F$1:$Q$1,dds!$R$4:$AC$4),Extrato!$G:$G,'Cadastro e Histórico'!$A442))*J220)</f>
        <v/>
      </c>
      <c r="K442" s="158" t="str">
        <f t="array" ref="K442">IF($A442="","",(SUMIFS(Extrato!$C:$C,Extrato!$A:$A,"&lt;="&amp;XLOOKUP(K$278,dds!$F$1:$Q$1,dds!$R$4:$AC$4),Extrato!$B:$B,'Cadastro e Histórico'!$A442)-SUMIFS(Extrato!$H:$H,Extrato!$F:$F,"&lt;="&amp;XLOOKUP(K$278,dds!$F$1:$Q$1,dds!$R$4:$AC$4),Extrato!$G:$G,'Cadastro e Histórico'!$A442))*K220)</f>
        <v/>
      </c>
      <c r="L442" s="158" t="str">
        <f t="array" ref="L442">IF($A442="","",(SUMIFS(Extrato!$C:$C,Extrato!$A:$A,"&lt;="&amp;XLOOKUP(L$278,dds!$F$1:$Q$1,dds!$R$4:$AC$4),Extrato!$B:$B,'Cadastro e Histórico'!$A442)-SUMIFS(Extrato!$H:$H,Extrato!$F:$F,"&lt;="&amp;XLOOKUP(L$278,dds!$F$1:$Q$1,dds!$R$4:$AC$4),Extrato!$G:$G,'Cadastro e Histórico'!$A442))*L220)</f>
        <v/>
      </c>
      <c r="M442" s="158" t="str">
        <f t="array" ref="M442">IF($A442="","",(SUMIFS(Extrato!$C:$C,Extrato!$A:$A,"&lt;="&amp;XLOOKUP(M$278,dds!$F$1:$Q$1,dds!$R$4:$AC$4),Extrato!$B:$B,'Cadastro e Histórico'!$A442)-SUMIFS(Extrato!$H:$H,Extrato!$F:$F,"&lt;="&amp;XLOOKUP(M$278,dds!$F$1:$Q$1,dds!$R$4:$AC$4),Extrato!$G:$G,'Cadastro e Histórico'!$A442))*M220)</f>
        <v/>
      </c>
      <c r="N442" s="158" t="str">
        <f t="array" ref="N442">IF($A442="","",(SUMIFS(Extrato!$C:$C,Extrato!$A:$A,"&lt;="&amp;XLOOKUP(N$278,dds!$F$1:$Q$1,dds!$R$4:$AC$4),Extrato!$B:$B,'Cadastro e Histórico'!$A442)-SUMIFS(Extrato!$H:$H,Extrato!$F:$F,"&lt;="&amp;XLOOKUP(N$278,dds!$F$1:$Q$1,dds!$R$4:$AC$4),Extrato!$G:$G,'Cadastro e Histórico'!$A442))*N220)</f>
        <v/>
      </c>
      <c r="O442" s="158" t="str">
        <f t="array" ref="O442">IF($A442="","",(SUMIFS(Extrato!$C:$C,Extrato!$A:$A,"&lt;="&amp;XLOOKUP(O$278,dds!$F$1:$Q$1,dds!$R$4:$AC$4),Extrato!$B:$B,'Cadastro e Histórico'!$A442)-SUMIFS(Extrato!$H:$H,Extrato!$F:$F,"&lt;="&amp;XLOOKUP(O$278,dds!$F$1:$Q$1,dds!$R$4:$AC$4),Extrato!$G:$G,'Cadastro e Histórico'!$A442))*O220)</f>
        <v/>
      </c>
      <c r="P442" s="158" t="str">
        <f>IF($A442="","",(SUMIFS(Extrato!$C:$C,Extrato!$B:$B,'Cadastro e Histórico'!$A442)-SUMIFS(Extrato!$H:$H,Extrato!$G:$G,'Cadastro e Histórico'!$A442))*P220)</f>
        <v/>
      </c>
      <c r="Q442" s="90"/>
      <c r="R442" s="90"/>
      <c r="S442" s="90"/>
      <c r="T442" s="90"/>
      <c r="U442" s="90"/>
      <c r="V442" s="90"/>
      <c r="W442" s="90"/>
      <c r="X442" s="90"/>
      <c r="Y442" s="90"/>
      <c r="Z442" s="90"/>
      <c r="AA442" s="90"/>
      <c r="AB442" s="90"/>
      <c r="AC442" s="90"/>
      <c r="AD442" s="90"/>
      <c r="AE442" s="90"/>
      <c r="AF442" s="90"/>
      <c r="AG442" s="90"/>
      <c r="AH442" s="90"/>
      <c r="AI442" s="90"/>
      <c r="AJ442" s="90"/>
      <c r="AK442" s="90"/>
      <c r="AL442" s="90"/>
      <c r="AM442" s="90"/>
      <c r="AN442" s="90"/>
      <c r="AO442" s="90"/>
      <c r="AP442" s="90"/>
      <c r="AQ442" s="90"/>
      <c r="AR442" s="90"/>
      <c r="AS442" s="90"/>
      <c r="AT442" s="90"/>
      <c r="AU442" s="90"/>
      <c r="AV442" s="90"/>
      <c r="AW442" s="90"/>
      <c r="AX442" s="90"/>
      <c r="AY442" s="90"/>
      <c r="AZ442" s="90"/>
      <c r="BA442" s="90"/>
      <c r="BB442" s="90"/>
      <c r="BC442" s="90"/>
      <c r="BD442" s="90"/>
      <c r="BE442" s="90"/>
      <c r="BF442" s="90"/>
      <c r="BG442" s="90"/>
      <c r="BH442" s="90"/>
      <c r="BI442" s="90"/>
      <c r="BJ442" s="90"/>
      <c r="BK442" s="90"/>
      <c r="BL442" s="90"/>
    </row>
    <row r="443" ht="14.25" customHeight="1">
      <c r="A443" s="90"/>
      <c r="B443" s="90"/>
      <c r="C443" s="440" t="str">
        <f t="shared" si="5"/>
        <v/>
      </c>
      <c r="D443" s="90"/>
      <c r="E443" s="158" t="str">
        <f t="array" ref="E443">IF($A443="","",(SUMIFS(Extrato!$C:$C,Extrato!$A:$A,"&lt;="&amp;XLOOKUP(E$278,dds!$F$1:$Q$1,dds!$R$4:$AC$4),Extrato!$B:$B,'Cadastro e Histórico'!$A443)-SUMIFS(Extrato!$H:$H,Extrato!$F:$F,"&lt;="&amp;XLOOKUP(E$278,dds!$F$1:$Q$1,dds!$R$4:$AC$4),Extrato!$G:$G,'Cadastro e Histórico'!$A443))*E221)</f>
        <v/>
      </c>
      <c r="F443" s="158" t="str">
        <f t="array" ref="F443">IF($A443="","",(SUMIFS(Extrato!$C:$C,Extrato!$A:$A,"&lt;="&amp;XLOOKUP(F$278,dds!$F$1:$Q$1,dds!$R$4:$AC$4),Extrato!$B:$B,'Cadastro e Histórico'!$A443)-SUMIFS(Extrato!$H:$H,Extrato!$F:$F,"&lt;="&amp;XLOOKUP(F$278,dds!$F$1:$Q$1,dds!$R$4:$AC$4),Extrato!$G:$G,'Cadastro e Histórico'!$A443))*F221)</f>
        <v/>
      </c>
      <c r="G443" s="158" t="str">
        <f t="array" ref="G443">IF($A443="","",(SUMIFS(Extrato!$C:$C,Extrato!$A:$A,"&lt;="&amp;XLOOKUP(G$278,dds!$F$1:$Q$1,dds!$R$4:$AC$4),Extrato!$B:$B,'Cadastro e Histórico'!$A443)-SUMIFS(Extrato!$H:$H,Extrato!$F:$F,"&lt;="&amp;XLOOKUP(G$278,dds!$F$1:$Q$1,dds!$R$4:$AC$4),Extrato!$G:$G,'Cadastro e Histórico'!$A443))*G221)</f>
        <v/>
      </c>
      <c r="H443" s="158" t="str">
        <f t="array" ref="H443">IF($A443="","",(SUMIFS(Extrato!$C:$C,Extrato!$A:$A,"&lt;="&amp;XLOOKUP(H$278,dds!$F$1:$Q$1,dds!$R$4:$AC$4),Extrato!$B:$B,'Cadastro e Histórico'!$A443)-SUMIFS(Extrato!$H:$H,Extrato!$F:$F,"&lt;="&amp;XLOOKUP(H$278,dds!$F$1:$Q$1,dds!$R$4:$AC$4),Extrato!$G:$G,'Cadastro e Histórico'!$A443))*H221)</f>
        <v/>
      </c>
      <c r="I443" s="158" t="str">
        <f t="array" ref="I443">IF($A443="","",(SUMIFS(Extrato!$C:$C,Extrato!$A:$A,"&lt;="&amp;XLOOKUP(I$278,dds!$F$1:$Q$1,dds!$R$4:$AC$4),Extrato!$B:$B,'Cadastro e Histórico'!$A443)-SUMIFS(Extrato!$H:$H,Extrato!$F:$F,"&lt;="&amp;XLOOKUP(I$278,dds!$F$1:$Q$1,dds!$R$4:$AC$4),Extrato!$G:$G,'Cadastro e Histórico'!$A443))*I221)</f>
        <v/>
      </c>
      <c r="J443" s="158" t="str">
        <f t="array" ref="J443">IF($A443="","",(SUMIFS(Extrato!$C:$C,Extrato!$A:$A,"&lt;="&amp;XLOOKUP(J$278,dds!$F$1:$Q$1,dds!$R$4:$AC$4),Extrato!$B:$B,'Cadastro e Histórico'!$A443)-SUMIFS(Extrato!$H:$H,Extrato!$F:$F,"&lt;="&amp;XLOOKUP(J$278,dds!$F$1:$Q$1,dds!$R$4:$AC$4),Extrato!$G:$G,'Cadastro e Histórico'!$A443))*J221)</f>
        <v/>
      </c>
      <c r="K443" s="158" t="str">
        <f t="array" ref="K443">IF($A443="","",(SUMIFS(Extrato!$C:$C,Extrato!$A:$A,"&lt;="&amp;XLOOKUP(K$278,dds!$F$1:$Q$1,dds!$R$4:$AC$4),Extrato!$B:$B,'Cadastro e Histórico'!$A443)-SUMIFS(Extrato!$H:$H,Extrato!$F:$F,"&lt;="&amp;XLOOKUP(K$278,dds!$F$1:$Q$1,dds!$R$4:$AC$4),Extrato!$G:$G,'Cadastro e Histórico'!$A443))*K221)</f>
        <v/>
      </c>
      <c r="L443" s="158" t="str">
        <f t="array" ref="L443">IF($A443="","",(SUMIFS(Extrato!$C:$C,Extrato!$A:$A,"&lt;="&amp;XLOOKUP(L$278,dds!$F$1:$Q$1,dds!$R$4:$AC$4),Extrato!$B:$B,'Cadastro e Histórico'!$A443)-SUMIFS(Extrato!$H:$H,Extrato!$F:$F,"&lt;="&amp;XLOOKUP(L$278,dds!$F$1:$Q$1,dds!$R$4:$AC$4),Extrato!$G:$G,'Cadastro e Histórico'!$A443))*L221)</f>
        <v/>
      </c>
      <c r="M443" s="158" t="str">
        <f t="array" ref="M443">IF($A443="","",(SUMIFS(Extrato!$C:$C,Extrato!$A:$A,"&lt;="&amp;XLOOKUP(M$278,dds!$F$1:$Q$1,dds!$R$4:$AC$4),Extrato!$B:$B,'Cadastro e Histórico'!$A443)-SUMIFS(Extrato!$H:$H,Extrato!$F:$F,"&lt;="&amp;XLOOKUP(M$278,dds!$F$1:$Q$1,dds!$R$4:$AC$4),Extrato!$G:$G,'Cadastro e Histórico'!$A443))*M221)</f>
        <v/>
      </c>
      <c r="N443" s="158" t="str">
        <f t="array" ref="N443">IF($A443="","",(SUMIFS(Extrato!$C:$C,Extrato!$A:$A,"&lt;="&amp;XLOOKUP(N$278,dds!$F$1:$Q$1,dds!$R$4:$AC$4),Extrato!$B:$B,'Cadastro e Histórico'!$A443)-SUMIFS(Extrato!$H:$H,Extrato!$F:$F,"&lt;="&amp;XLOOKUP(N$278,dds!$F$1:$Q$1,dds!$R$4:$AC$4),Extrato!$G:$G,'Cadastro e Histórico'!$A443))*N221)</f>
        <v/>
      </c>
      <c r="O443" s="158" t="str">
        <f t="array" ref="O443">IF($A443="","",(SUMIFS(Extrato!$C:$C,Extrato!$A:$A,"&lt;="&amp;XLOOKUP(O$278,dds!$F$1:$Q$1,dds!$R$4:$AC$4),Extrato!$B:$B,'Cadastro e Histórico'!$A443)-SUMIFS(Extrato!$H:$H,Extrato!$F:$F,"&lt;="&amp;XLOOKUP(O$278,dds!$F$1:$Q$1,dds!$R$4:$AC$4),Extrato!$G:$G,'Cadastro e Histórico'!$A443))*O221)</f>
        <v/>
      </c>
      <c r="P443" s="158" t="str">
        <f>IF($A443="","",(SUMIFS(Extrato!$C:$C,Extrato!$B:$B,'Cadastro e Histórico'!$A443)-SUMIFS(Extrato!$H:$H,Extrato!$G:$G,'Cadastro e Histórico'!$A443))*P221)</f>
        <v/>
      </c>
      <c r="Q443" s="90"/>
      <c r="R443" s="90"/>
      <c r="S443" s="90"/>
      <c r="T443" s="90"/>
      <c r="U443" s="90"/>
      <c r="V443" s="90"/>
      <c r="W443" s="90"/>
      <c r="X443" s="90"/>
      <c r="Y443" s="90"/>
      <c r="Z443" s="90"/>
      <c r="AA443" s="90"/>
      <c r="AB443" s="90"/>
      <c r="AC443" s="90"/>
      <c r="AD443" s="90"/>
      <c r="AE443" s="90"/>
      <c r="AF443" s="90"/>
      <c r="AG443" s="90"/>
      <c r="AH443" s="90"/>
      <c r="AI443" s="90"/>
      <c r="AJ443" s="90"/>
      <c r="AK443" s="90"/>
      <c r="AL443" s="90"/>
      <c r="AM443" s="90"/>
      <c r="AN443" s="90"/>
      <c r="AO443" s="90"/>
      <c r="AP443" s="90"/>
      <c r="AQ443" s="90"/>
      <c r="AR443" s="90"/>
      <c r="AS443" s="90"/>
      <c r="AT443" s="90"/>
      <c r="AU443" s="90"/>
      <c r="AV443" s="90"/>
      <c r="AW443" s="90"/>
      <c r="AX443" s="90"/>
      <c r="AY443" s="90"/>
      <c r="AZ443" s="90"/>
      <c r="BA443" s="90"/>
      <c r="BB443" s="90"/>
      <c r="BC443" s="90"/>
      <c r="BD443" s="90"/>
      <c r="BE443" s="90"/>
      <c r="BF443" s="90"/>
      <c r="BG443" s="90"/>
      <c r="BH443" s="90"/>
      <c r="BI443" s="90"/>
      <c r="BJ443" s="90"/>
      <c r="BK443" s="90"/>
      <c r="BL443" s="90"/>
    </row>
    <row r="444" ht="14.25" customHeight="1">
      <c r="A444" s="90"/>
      <c r="B444" s="90"/>
      <c r="C444" s="440" t="str">
        <f t="shared" si="5"/>
        <v/>
      </c>
      <c r="D444" s="90"/>
      <c r="E444" s="158" t="str">
        <f t="array" ref="E444">IF($A444="","",(SUMIFS(Extrato!$C:$C,Extrato!$A:$A,"&lt;="&amp;XLOOKUP(E$278,dds!$F$1:$Q$1,dds!$R$4:$AC$4),Extrato!$B:$B,'Cadastro e Histórico'!$A444)-SUMIFS(Extrato!$H:$H,Extrato!$F:$F,"&lt;="&amp;XLOOKUP(E$278,dds!$F$1:$Q$1,dds!$R$4:$AC$4),Extrato!$G:$G,'Cadastro e Histórico'!$A444))*E222)</f>
        <v/>
      </c>
      <c r="F444" s="158" t="str">
        <f t="array" ref="F444">IF($A444="","",(SUMIFS(Extrato!$C:$C,Extrato!$A:$A,"&lt;="&amp;XLOOKUP(F$278,dds!$F$1:$Q$1,dds!$R$4:$AC$4),Extrato!$B:$B,'Cadastro e Histórico'!$A444)-SUMIFS(Extrato!$H:$H,Extrato!$F:$F,"&lt;="&amp;XLOOKUP(F$278,dds!$F$1:$Q$1,dds!$R$4:$AC$4),Extrato!$G:$G,'Cadastro e Histórico'!$A444))*F222)</f>
        <v/>
      </c>
      <c r="G444" s="158" t="str">
        <f t="array" ref="G444">IF($A444="","",(SUMIFS(Extrato!$C:$C,Extrato!$A:$A,"&lt;="&amp;XLOOKUP(G$278,dds!$F$1:$Q$1,dds!$R$4:$AC$4),Extrato!$B:$B,'Cadastro e Histórico'!$A444)-SUMIFS(Extrato!$H:$H,Extrato!$F:$F,"&lt;="&amp;XLOOKUP(G$278,dds!$F$1:$Q$1,dds!$R$4:$AC$4),Extrato!$G:$G,'Cadastro e Histórico'!$A444))*G222)</f>
        <v/>
      </c>
      <c r="H444" s="158" t="str">
        <f t="array" ref="H444">IF($A444="","",(SUMIFS(Extrato!$C:$C,Extrato!$A:$A,"&lt;="&amp;XLOOKUP(H$278,dds!$F$1:$Q$1,dds!$R$4:$AC$4),Extrato!$B:$B,'Cadastro e Histórico'!$A444)-SUMIFS(Extrato!$H:$H,Extrato!$F:$F,"&lt;="&amp;XLOOKUP(H$278,dds!$F$1:$Q$1,dds!$R$4:$AC$4),Extrato!$G:$G,'Cadastro e Histórico'!$A444))*H222)</f>
        <v/>
      </c>
      <c r="I444" s="158" t="str">
        <f t="array" ref="I444">IF($A444="","",(SUMIFS(Extrato!$C:$C,Extrato!$A:$A,"&lt;="&amp;XLOOKUP(I$278,dds!$F$1:$Q$1,dds!$R$4:$AC$4),Extrato!$B:$B,'Cadastro e Histórico'!$A444)-SUMIFS(Extrato!$H:$H,Extrato!$F:$F,"&lt;="&amp;XLOOKUP(I$278,dds!$F$1:$Q$1,dds!$R$4:$AC$4),Extrato!$G:$G,'Cadastro e Histórico'!$A444))*I222)</f>
        <v/>
      </c>
      <c r="J444" s="158" t="str">
        <f t="array" ref="J444">IF($A444="","",(SUMIFS(Extrato!$C:$C,Extrato!$A:$A,"&lt;="&amp;XLOOKUP(J$278,dds!$F$1:$Q$1,dds!$R$4:$AC$4),Extrato!$B:$B,'Cadastro e Histórico'!$A444)-SUMIFS(Extrato!$H:$H,Extrato!$F:$F,"&lt;="&amp;XLOOKUP(J$278,dds!$F$1:$Q$1,dds!$R$4:$AC$4),Extrato!$G:$G,'Cadastro e Histórico'!$A444))*J222)</f>
        <v/>
      </c>
      <c r="K444" s="158" t="str">
        <f t="array" ref="K444">IF($A444="","",(SUMIFS(Extrato!$C:$C,Extrato!$A:$A,"&lt;="&amp;XLOOKUP(K$278,dds!$F$1:$Q$1,dds!$R$4:$AC$4),Extrato!$B:$B,'Cadastro e Histórico'!$A444)-SUMIFS(Extrato!$H:$H,Extrato!$F:$F,"&lt;="&amp;XLOOKUP(K$278,dds!$F$1:$Q$1,dds!$R$4:$AC$4),Extrato!$G:$G,'Cadastro e Histórico'!$A444))*K222)</f>
        <v/>
      </c>
      <c r="L444" s="158" t="str">
        <f t="array" ref="L444">IF($A444="","",(SUMIFS(Extrato!$C:$C,Extrato!$A:$A,"&lt;="&amp;XLOOKUP(L$278,dds!$F$1:$Q$1,dds!$R$4:$AC$4),Extrato!$B:$B,'Cadastro e Histórico'!$A444)-SUMIFS(Extrato!$H:$H,Extrato!$F:$F,"&lt;="&amp;XLOOKUP(L$278,dds!$F$1:$Q$1,dds!$R$4:$AC$4),Extrato!$G:$G,'Cadastro e Histórico'!$A444))*L222)</f>
        <v/>
      </c>
      <c r="M444" s="158" t="str">
        <f t="array" ref="M444">IF($A444="","",(SUMIFS(Extrato!$C:$C,Extrato!$A:$A,"&lt;="&amp;XLOOKUP(M$278,dds!$F$1:$Q$1,dds!$R$4:$AC$4),Extrato!$B:$B,'Cadastro e Histórico'!$A444)-SUMIFS(Extrato!$H:$H,Extrato!$F:$F,"&lt;="&amp;XLOOKUP(M$278,dds!$F$1:$Q$1,dds!$R$4:$AC$4),Extrato!$G:$G,'Cadastro e Histórico'!$A444))*M222)</f>
        <v/>
      </c>
      <c r="N444" s="158" t="str">
        <f t="array" ref="N444">IF($A444="","",(SUMIFS(Extrato!$C:$C,Extrato!$A:$A,"&lt;="&amp;XLOOKUP(N$278,dds!$F$1:$Q$1,dds!$R$4:$AC$4),Extrato!$B:$B,'Cadastro e Histórico'!$A444)-SUMIFS(Extrato!$H:$H,Extrato!$F:$F,"&lt;="&amp;XLOOKUP(N$278,dds!$F$1:$Q$1,dds!$R$4:$AC$4),Extrato!$G:$G,'Cadastro e Histórico'!$A444))*N222)</f>
        <v/>
      </c>
      <c r="O444" s="158" t="str">
        <f t="array" ref="O444">IF($A444="","",(SUMIFS(Extrato!$C:$C,Extrato!$A:$A,"&lt;="&amp;XLOOKUP(O$278,dds!$F$1:$Q$1,dds!$R$4:$AC$4),Extrato!$B:$B,'Cadastro e Histórico'!$A444)-SUMIFS(Extrato!$H:$H,Extrato!$F:$F,"&lt;="&amp;XLOOKUP(O$278,dds!$F$1:$Q$1,dds!$R$4:$AC$4),Extrato!$G:$G,'Cadastro e Histórico'!$A444))*O222)</f>
        <v/>
      </c>
      <c r="P444" s="158" t="str">
        <f>IF($A444="","",(SUMIFS(Extrato!$C:$C,Extrato!$B:$B,'Cadastro e Histórico'!$A444)-SUMIFS(Extrato!$H:$H,Extrato!$G:$G,'Cadastro e Histórico'!$A444))*P222)</f>
        <v/>
      </c>
      <c r="Q444" s="90"/>
      <c r="R444" s="90"/>
      <c r="S444" s="90"/>
      <c r="T444" s="90"/>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c r="AT444" s="90"/>
      <c r="AU444" s="90"/>
      <c r="AV444" s="90"/>
      <c r="AW444" s="90"/>
      <c r="AX444" s="90"/>
      <c r="AY444" s="90"/>
      <c r="AZ444" s="90"/>
      <c r="BA444" s="90"/>
      <c r="BB444" s="90"/>
      <c r="BC444" s="90"/>
      <c r="BD444" s="90"/>
      <c r="BE444" s="90"/>
      <c r="BF444" s="90"/>
      <c r="BG444" s="90"/>
      <c r="BH444" s="90"/>
      <c r="BI444" s="90"/>
      <c r="BJ444" s="90"/>
      <c r="BK444" s="90"/>
      <c r="BL444" s="90"/>
    </row>
    <row r="445" ht="14.25" customHeight="1">
      <c r="A445" s="90"/>
      <c r="B445" s="90"/>
      <c r="C445" s="440" t="str">
        <f t="shared" si="5"/>
        <v/>
      </c>
      <c r="D445" s="90"/>
      <c r="E445" s="158" t="str">
        <f t="array" ref="E445">IF($A445="","",(SUMIFS(Extrato!$C:$C,Extrato!$A:$A,"&lt;="&amp;XLOOKUP(E$278,dds!$F$1:$Q$1,dds!$R$4:$AC$4),Extrato!$B:$B,'Cadastro e Histórico'!$A445)-SUMIFS(Extrato!$H:$H,Extrato!$F:$F,"&lt;="&amp;XLOOKUP(E$278,dds!$F$1:$Q$1,dds!$R$4:$AC$4),Extrato!$G:$G,'Cadastro e Histórico'!$A445))*E223)</f>
        <v/>
      </c>
      <c r="F445" s="158" t="str">
        <f t="array" ref="F445">IF($A445="","",(SUMIFS(Extrato!$C:$C,Extrato!$A:$A,"&lt;="&amp;XLOOKUP(F$278,dds!$F$1:$Q$1,dds!$R$4:$AC$4),Extrato!$B:$B,'Cadastro e Histórico'!$A445)-SUMIFS(Extrato!$H:$H,Extrato!$F:$F,"&lt;="&amp;XLOOKUP(F$278,dds!$F$1:$Q$1,dds!$R$4:$AC$4),Extrato!$G:$G,'Cadastro e Histórico'!$A445))*F223)</f>
        <v/>
      </c>
      <c r="G445" s="158" t="str">
        <f t="array" ref="G445">IF($A445="","",(SUMIFS(Extrato!$C:$C,Extrato!$A:$A,"&lt;="&amp;XLOOKUP(G$278,dds!$F$1:$Q$1,dds!$R$4:$AC$4),Extrato!$B:$B,'Cadastro e Histórico'!$A445)-SUMIFS(Extrato!$H:$H,Extrato!$F:$F,"&lt;="&amp;XLOOKUP(G$278,dds!$F$1:$Q$1,dds!$R$4:$AC$4),Extrato!$G:$G,'Cadastro e Histórico'!$A445))*G223)</f>
        <v/>
      </c>
      <c r="H445" s="158" t="str">
        <f t="array" ref="H445">IF($A445="","",(SUMIFS(Extrato!$C:$C,Extrato!$A:$A,"&lt;="&amp;XLOOKUP(H$278,dds!$F$1:$Q$1,dds!$R$4:$AC$4),Extrato!$B:$B,'Cadastro e Histórico'!$A445)-SUMIFS(Extrato!$H:$H,Extrato!$F:$F,"&lt;="&amp;XLOOKUP(H$278,dds!$F$1:$Q$1,dds!$R$4:$AC$4),Extrato!$G:$G,'Cadastro e Histórico'!$A445))*H223)</f>
        <v/>
      </c>
      <c r="I445" s="158" t="str">
        <f t="array" ref="I445">IF($A445="","",(SUMIFS(Extrato!$C:$C,Extrato!$A:$A,"&lt;="&amp;XLOOKUP(I$278,dds!$F$1:$Q$1,dds!$R$4:$AC$4),Extrato!$B:$B,'Cadastro e Histórico'!$A445)-SUMIFS(Extrato!$H:$H,Extrato!$F:$F,"&lt;="&amp;XLOOKUP(I$278,dds!$F$1:$Q$1,dds!$R$4:$AC$4),Extrato!$G:$G,'Cadastro e Histórico'!$A445))*I223)</f>
        <v/>
      </c>
      <c r="J445" s="158" t="str">
        <f t="array" ref="J445">IF($A445="","",(SUMIFS(Extrato!$C:$C,Extrato!$A:$A,"&lt;="&amp;XLOOKUP(J$278,dds!$F$1:$Q$1,dds!$R$4:$AC$4),Extrato!$B:$B,'Cadastro e Histórico'!$A445)-SUMIFS(Extrato!$H:$H,Extrato!$F:$F,"&lt;="&amp;XLOOKUP(J$278,dds!$F$1:$Q$1,dds!$R$4:$AC$4),Extrato!$G:$G,'Cadastro e Histórico'!$A445))*J223)</f>
        <v/>
      </c>
      <c r="K445" s="158" t="str">
        <f t="array" ref="K445">IF($A445="","",(SUMIFS(Extrato!$C:$C,Extrato!$A:$A,"&lt;="&amp;XLOOKUP(K$278,dds!$F$1:$Q$1,dds!$R$4:$AC$4),Extrato!$B:$B,'Cadastro e Histórico'!$A445)-SUMIFS(Extrato!$H:$H,Extrato!$F:$F,"&lt;="&amp;XLOOKUP(K$278,dds!$F$1:$Q$1,dds!$R$4:$AC$4),Extrato!$G:$G,'Cadastro e Histórico'!$A445))*K223)</f>
        <v/>
      </c>
      <c r="L445" s="158" t="str">
        <f t="array" ref="L445">IF($A445="","",(SUMIFS(Extrato!$C:$C,Extrato!$A:$A,"&lt;="&amp;XLOOKUP(L$278,dds!$F$1:$Q$1,dds!$R$4:$AC$4),Extrato!$B:$B,'Cadastro e Histórico'!$A445)-SUMIFS(Extrato!$H:$H,Extrato!$F:$F,"&lt;="&amp;XLOOKUP(L$278,dds!$F$1:$Q$1,dds!$R$4:$AC$4),Extrato!$G:$G,'Cadastro e Histórico'!$A445))*L223)</f>
        <v/>
      </c>
      <c r="M445" s="158" t="str">
        <f t="array" ref="M445">IF($A445="","",(SUMIFS(Extrato!$C:$C,Extrato!$A:$A,"&lt;="&amp;XLOOKUP(M$278,dds!$F$1:$Q$1,dds!$R$4:$AC$4),Extrato!$B:$B,'Cadastro e Histórico'!$A445)-SUMIFS(Extrato!$H:$H,Extrato!$F:$F,"&lt;="&amp;XLOOKUP(M$278,dds!$F$1:$Q$1,dds!$R$4:$AC$4),Extrato!$G:$G,'Cadastro e Histórico'!$A445))*M223)</f>
        <v/>
      </c>
      <c r="N445" s="158" t="str">
        <f t="array" ref="N445">IF($A445="","",(SUMIFS(Extrato!$C:$C,Extrato!$A:$A,"&lt;="&amp;XLOOKUP(N$278,dds!$F$1:$Q$1,dds!$R$4:$AC$4),Extrato!$B:$B,'Cadastro e Histórico'!$A445)-SUMIFS(Extrato!$H:$H,Extrato!$F:$F,"&lt;="&amp;XLOOKUP(N$278,dds!$F$1:$Q$1,dds!$R$4:$AC$4),Extrato!$G:$G,'Cadastro e Histórico'!$A445))*N223)</f>
        <v/>
      </c>
      <c r="O445" s="158" t="str">
        <f t="array" ref="O445">IF($A445="","",(SUMIFS(Extrato!$C:$C,Extrato!$A:$A,"&lt;="&amp;XLOOKUP(O$278,dds!$F$1:$Q$1,dds!$R$4:$AC$4),Extrato!$B:$B,'Cadastro e Histórico'!$A445)-SUMIFS(Extrato!$H:$H,Extrato!$F:$F,"&lt;="&amp;XLOOKUP(O$278,dds!$F$1:$Q$1,dds!$R$4:$AC$4),Extrato!$G:$G,'Cadastro e Histórico'!$A445))*O223)</f>
        <v/>
      </c>
      <c r="P445" s="158" t="str">
        <f>IF($A445="","",(SUMIFS(Extrato!$C:$C,Extrato!$B:$B,'Cadastro e Histórico'!$A445)-SUMIFS(Extrato!$H:$H,Extrato!$G:$G,'Cadastro e Histórico'!$A445))*P223)</f>
        <v/>
      </c>
      <c r="Q445" s="90"/>
      <c r="R445" s="90"/>
      <c r="S445" s="90"/>
      <c r="T445" s="90"/>
      <c r="U445" s="90"/>
      <c r="V445" s="90"/>
      <c r="W445" s="90"/>
      <c r="X445" s="90"/>
      <c r="Y445" s="90"/>
      <c r="Z445" s="90"/>
      <c r="AA445" s="90"/>
      <c r="AB445" s="90"/>
      <c r="AC445" s="90"/>
      <c r="AD445" s="90"/>
      <c r="AE445" s="90"/>
      <c r="AF445" s="90"/>
      <c r="AG445" s="90"/>
      <c r="AH445" s="90"/>
      <c r="AI445" s="90"/>
      <c r="AJ445" s="90"/>
      <c r="AK445" s="90"/>
      <c r="AL445" s="90"/>
      <c r="AM445" s="90"/>
      <c r="AN445" s="90"/>
      <c r="AO445" s="90"/>
      <c r="AP445" s="90"/>
      <c r="AQ445" s="90"/>
      <c r="AR445" s="90"/>
      <c r="AS445" s="90"/>
      <c r="AT445" s="90"/>
      <c r="AU445" s="90"/>
      <c r="AV445" s="90"/>
      <c r="AW445" s="90"/>
      <c r="AX445" s="90"/>
      <c r="AY445" s="90"/>
      <c r="AZ445" s="90"/>
      <c r="BA445" s="90"/>
      <c r="BB445" s="90"/>
      <c r="BC445" s="90"/>
      <c r="BD445" s="90"/>
      <c r="BE445" s="90"/>
      <c r="BF445" s="90"/>
      <c r="BG445" s="90"/>
      <c r="BH445" s="90"/>
      <c r="BI445" s="90"/>
      <c r="BJ445" s="90"/>
      <c r="BK445" s="90"/>
      <c r="BL445" s="90"/>
    </row>
    <row r="446" ht="14.25" customHeight="1">
      <c r="A446" s="90"/>
      <c r="B446" s="90"/>
      <c r="C446" s="440" t="str">
        <f t="shared" si="5"/>
        <v/>
      </c>
      <c r="D446" s="90"/>
      <c r="E446" s="158" t="str">
        <f t="array" ref="E446">IF($A446="","",(SUMIFS(Extrato!$C:$C,Extrato!$A:$A,"&lt;="&amp;XLOOKUP(E$278,dds!$F$1:$Q$1,dds!$R$4:$AC$4),Extrato!$B:$B,'Cadastro e Histórico'!$A446)-SUMIFS(Extrato!$H:$H,Extrato!$F:$F,"&lt;="&amp;XLOOKUP(E$278,dds!$F$1:$Q$1,dds!$R$4:$AC$4),Extrato!$G:$G,'Cadastro e Histórico'!$A446))*E224)</f>
        <v/>
      </c>
      <c r="F446" s="158" t="str">
        <f t="array" ref="F446">IF($A446="","",(SUMIFS(Extrato!$C:$C,Extrato!$A:$A,"&lt;="&amp;XLOOKUP(F$278,dds!$F$1:$Q$1,dds!$R$4:$AC$4),Extrato!$B:$B,'Cadastro e Histórico'!$A446)-SUMIFS(Extrato!$H:$H,Extrato!$F:$F,"&lt;="&amp;XLOOKUP(F$278,dds!$F$1:$Q$1,dds!$R$4:$AC$4),Extrato!$G:$G,'Cadastro e Histórico'!$A446))*F224)</f>
        <v/>
      </c>
      <c r="G446" s="158" t="str">
        <f t="array" ref="G446">IF($A446="","",(SUMIFS(Extrato!$C:$C,Extrato!$A:$A,"&lt;="&amp;XLOOKUP(G$278,dds!$F$1:$Q$1,dds!$R$4:$AC$4),Extrato!$B:$B,'Cadastro e Histórico'!$A446)-SUMIFS(Extrato!$H:$H,Extrato!$F:$F,"&lt;="&amp;XLOOKUP(G$278,dds!$F$1:$Q$1,dds!$R$4:$AC$4),Extrato!$G:$G,'Cadastro e Histórico'!$A446))*G224)</f>
        <v/>
      </c>
      <c r="H446" s="158" t="str">
        <f t="array" ref="H446">IF($A446="","",(SUMIFS(Extrato!$C:$C,Extrato!$A:$A,"&lt;="&amp;XLOOKUP(H$278,dds!$F$1:$Q$1,dds!$R$4:$AC$4),Extrato!$B:$B,'Cadastro e Histórico'!$A446)-SUMIFS(Extrato!$H:$H,Extrato!$F:$F,"&lt;="&amp;XLOOKUP(H$278,dds!$F$1:$Q$1,dds!$R$4:$AC$4),Extrato!$G:$G,'Cadastro e Histórico'!$A446))*H224)</f>
        <v/>
      </c>
      <c r="I446" s="158" t="str">
        <f t="array" ref="I446">IF($A446="","",(SUMIFS(Extrato!$C:$C,Extrato!$A:$A,"&lt;="&amp;XLOOKUP(I$278,dds!$F$1:$Q$1,dds!$R$4:$AC$4),Extrato!$B:$B,'Cadastro e Histórico'!$A446)-SUMIFS(Extrato!$H:$H,Extrato!$F:$F,"&lt;="&amp;XLOOKUP(I$278,dds!$F$1:$Q$1,dds!$R$4:$AC$4),Extrato!$G:$G,'Cadastro e Histórico'!$A446))*I224)</f>
        <v/>
      </c>
      <c r="J446" s="158" t="str">
        <f t="array" ref="J446">IF($A446="","",(SUMIFS(Extrato!$C:$C,Extrato!$A:$A,"&lt;="&amp;XLOOKUP(J$278,dds!$F$1:$Q$1,dds!$R$4:$AC$4),Extrato!$B:$B,'Cadastro e Histórico'!$A446)-SUMIFS(Extrato!$H:$H,Extrato!$F:$F,"&lt;="&amp;XLOOKUP(J$278,dds!$F$1:$Q$1,dds!$R$4:$AC$4),Extrato!$G:$G,'Cadastro e Histórico'!$A446))*J224)</f>
        <v/>
      </c>
      <c r="K446" s="158" t="str">
        <f t="array" ref="K446">IF($A446="","",(SUMIFS(Extrato!$C:$C,Extrato!$A:$A,"&lt;="&amp;XLOOKUP(K$278,dds!$F$1:$Q$1,dds!$R$4:$AC$4),Extrato!$B:$B,'Cadastro e Histórico'!$A446)-SUMIFS(Extrato!$H:$H,Extrato!$F:$F,"&lt;="&amp;XLOOKUP(K$278,dds!$F$1:$Q$1,dds!$R$4:$AC$4),Extrato!$G:$G,'Cadastro e Histórico'!$A446))*K224)</f>
        <v/>
      </c>
      <c r="L446" s="158" t="str">
        <f t="array" ref="L446">IF($A446="","",(SUMIFS(Extrato!$C:$C,Extrato!$A:$A,"&lt;="&amp;XLOOKUP(L$278,dds!$F$1:$Q$1,dds!$R$4:$AC$4),Extrato!$B:$B,'Cadastro e Histórico'!$A446)-SUMIFS(Extrato!$H:$H,Extrato!$F:$F,"&lt;="&amp;XLOOKUP(L$278,dds!$F$1:$Q$1,dds!$R$4:$AC$4),Extrato!$G:$G,'Cadastro e Histórico'!$A446))*L224)</f>
        <v/>
      </c>
      <c r="M446" s="158" t="str">
        <f t="array" ref="M446">IF($A446="","",(SUMIFS(Extrato!$C:$C,Extrato!$A:$A,"&lt;="&amp;XLOOKUP(M$278,dds!$F$1:$Q$1,dds!$R$4:$AC$4),Extrato!$B:$B,'Cadastro e Histórico'!$A446)-SUMIFS(Extrato!$H:$H,Extrato!$F:$F,"&lt;="&amp;XLOOKUP(M$278,dds!$F$1:$Q$1,dds!$R$4:$AC$4),Extrato!$G:$G,'Cadastro e Histórico'!$A446))*M224)</f>
        <v/>
      </c>
      <c r="N446" s="158" t="str">
        <f t="array" ref="N446">IF($A446="","",(SUMIFS(Extrato!$C:$C,Extrato!$A:$A,"&lt;="&amp;XLOOKUP(N$278,dds!$F$1:$Q$1,dds!$R$4:$AC$4),Extrato!$B:$B,'Cadastro e Histórico'!$A446)-SUMIFS(Extrato!$H:$H,Extrato!$F:$F,"&lt;="&amp;XLOOKUP(N$278,dds!$F$1:$Q$1,dds!$R$4:$AC$4),Extrato!$G:$G,'Cadastro e Histórico'!$A446))*N224)</f>
        <v/>
      </c>
      <c r="O446" s="158" t="str">
        <f t="array" ref="O446">IF($A446="","",(SUMIFS(Extrato!$C:$C,Extrato!$A:$A,"&lt;="&amp;XLOOKUP(O$278,dds!$F$1:$Q$1,dds!$R$4:$AC$4),Extrato!$B:$B,'Cadastro e Histórico'!$A446)-SUMIFS(Extrato!$H:$H,Extrato!$F:$F,"&lt;="&amp;XLOOKUP(O$278,dds!$F$1:$Q$1,dds!$R$4:$AC$4),Extrato!$G:$G,'Cadastro e Histórico'!$A446))*O224)</f>
        <v/>
      </c>
      <c r="P446" s="158" t="str">
        <f>IF($A446="","",(SUMIFS(Extrato!$C:$C,Extrato!$B:$B,'Cadastro e Histórico'!$A446)-SUMIFS(Extrato!$H:$H,Extrato!$G:$G,'Cadastro e Histórico'!$A446))*P224)</f>
        <v/>
      </c>
      <c r="Q446" s="90"/>
      <c r="R446" s="90"/>
      <c r="S446" s="90"/>
      <c r="T446" s="90"/>
      <c r="U446" s="90"/>
      <c r="V446" s="90"/>
      <c r="W446" s="90"/>
      <c r="X446" s="90"/>
      <c r="Y446" s="90"/>
      <c r="Z446" s="90"/>
      <c r="AA446" s="90"/>
      <c r="AB446" s="90"/>
      <c r="AC446" s="90"/>
      <c r="AD446" s="90"/>
      <c r="AE446" s="90"/>
      <c r="AF446" s="90"/>
      <c r="AG446" s="90"/>
      <c r="AH446" s="90"/>
      <c r="AI446" s="90"/>
      <c r="AJ446" s="90"/>
      <c r="AK446" s="90"/>
      <c r="AL446" s="90"/>
      <c r="AM446" s="90"/>
      <c r="AN446" s="90"/>
      <c r="AO446" s="90"/>
      <c r="AP446" s="90"/>
      <c r="AQ446" s="90"/>
      <c r="AR446" s="90"/>
      <c r="AS446" s="90"/>
      <c r="AT446" s="90"/>
      <c r="AU446" s="90"/>
      <c r="AV446" s="90"/>
      <c r="AW446" s="90"/>
      <c r="AX446" s="90"/>
      <c r="AY446" s="90"/>
      <c r="AZ446" s="90"/>
      <c r="BA446" s="90"/>
      <c r="BB446" s="90"/>
      <c r="BC446" s="90"/>
      <c r="BD446" s="90"/>
      <c r="BE446" s="90"/>
      <c r="BF446" s="90"/>
      <c r="BG446" s="90"/>
      <c r="BH446" s="90"/>
      <c r="BI446" s="90"/>
      <c r="BJ446" s="90"/>
      <c r="BK446" s="90"/>
      <c r="BL446" s="90"/>
    </row>
    <row r="447" ht="14.25" customHeight="1">
      <c r="A447" s="90"/>
      <c r="B447" s="90"/>
      <c r="C447" s="440" t="str">
        <f t="shared" si="5"/>
        <v/>
      </c>
      <c r="D447" s="90"/>
      <c r="E447" s="158" t="str">
        <f t="array" ref="E447">IF($A447="","",(SUMIFS(Extrato!$C:$C,Extrato!$A:$A,"&lt;="&amp;XLOOKUP(E$278,dds!$F$1:$Q$1,dds!$R$4:$AC$4),Extrato!$B:$B,'Cadastro e Histórico'!$A447)-SUMIFS(Extrato!$H:$H,Extrato!$F:$F,"&lt;="&amp;XLOOKUP(E$278,dds!$F$1:$Q$1,dds!$R$4:$AC$4),Extrato!$G:$G,'Cadastro e Histórico'!$A447))*E225)</f>
        <v/>
      </c>
      <c r="F447" s="158" t="str">
        <f t="array" ref="F447">IF($A447="","",(SUMIFS(Extrato!$C:$C,Extrato!$A:$A,"&lt;="&amp;XLOOKUP(F$278,dds!$F$1:$Q$1,dds!$R$4:$AC$4),Extrato!$B:$B,'Cadastro e Histórico'!$A447)-SUMIFS(Extrato!$H:$H,Extrato!$F:$F,"&lt;="&amp;XLOOKUP(F$278,dds!$F$1:$Q$1,dds!$R$4:$AC$4),Extrato!$G:$G,'Cadastro e Histórico'!$A447))*F225)</f>
        <v/>
      </c>
      <c r="G447" s="158" t="str">
        <f t="array" ref="G447">IF($A447="","",(SUMIFS(Extrato!$C:$C,Extrato!$A:$A,"&lt;="&amp;XLOOKUP(G$278,dds!$F$1:$Q$1,dds!$R$4:$AC$4),Extrato!$B:$B,'Cadastro e Histórico'!$A447)-SUMIFS(Extrato!$H:$H,Extrato!$F:$F,"&lt;="&amp;XLOOKUP(G$278,dds!$F$1:$Q$1,dds!$R$4:$AC$4),Extrato!$G:$G,'Cadastro e Histórico'!$A447))*G225)</f>
        <v/>
      </c>
      <c r="H447" s="158" t="str">
        <f t="array" ref="H447">IF($A447="","",(SUMIFS(Extrato!$C:$C,Extrato!$A:$A,"&lt;="&amp;XLOOKUP(H$278,dds!$F$1:$Q$1,dds!$R$4:$AC$4),Extrato!$B:$B,'Cadastro e Histórico'!$A447)-SUMIFS(Extrato!$H:$H,Extrato!$F:$F,"&lt;="&amp;XLOOKUP(H$278,dds!$F$1:$Q$1,dds!$R$4:$AC$4),Extrato!$G:$G,'Cadastro e Histórico'!$A447))*H225)</f>
        <v/>
      </c>
      <c r="I447" s="158" t="str">
        <f t="array" ref="I447">IF($A447="","",(SUMIFS(Extrato!$C:$C,Extrato!$A:$A,"&lt;="&amp;XLOOKUP(I$278,dds!$F$1:$Q$1,dds!$R$4:$AC$4),Extrato!$B:$B,'Cadastro e Histórico'!$A447)-SUMIFS(Extrato!$H:$H,Extrato!$F:$F,"&lt;="&amp;XLOOKUP(I$278,dds!$F$1:$Q$1,dds!$R$4:$AC$4),Extrato!$G:$G,'Cadastro e Histórico'!$A447))*I225)</f>
        <v/>
      </c>
      <c r="J447" s="158" t="str">
        <f t="array" ref="J447">IF($A447="","",(SUMIFS(Extrato!$C:$C,Extrato!$A:$A,"&lt;="&amp;XLOOKUP(J$278,dds!$F$1:$Q$1,dds!$R$4:$AC$4),Extrato!$B:$B,'Cadastro e Histórico'!$A447)-SUMIFS(Extrato!$H:$H,Extrato!$F:$F,"&lt;="&amp;XLOOKUP(J$278,dds!$F$1:$Q$1,dds!$R$4:$AC$4),Extrato!$G:$G,'Cadastro e Histórico'!$A447))*J225)</f>
        <v/>
      </c>
      <c r="K447" s="158" t="str">
        <f t="array" ref="K447">IF($A447="","",(SUMIFS(Extrato!$C:$C,Extrato!$A:$A,"&lt;="&amp;XLOOKUP(K$278,dds!$F$1:$Q$1,dds!$R$4:$AC$4),Extrato!$B:$B,'Cadastro e Histórico'!$A447)-SUMIFS(Extrato!$H:$H,Extrato!$F:$F,"&lt;="&amp;XLOOKUP(K$278,dds!$F$1:$Q$1,dds!$R$4:$AC$4),Extrato!$G:$G,'Cadastro e Histórico'!$A447))*K225)</f>
        <v/>
      </c>
      <c r="L447" s="158" t="str">
        <f t="array" ref="L447">IF($A447="","",(SUMIFS(Extrato!$C:$C,Extrato!$A:$A,"&lt;="&amp;XLOOKUP(L$278,dds!$F$1:$Q$1,dds!$R$4:$AC$4),Extrato!$B:$B,'Cadastro e Histórico'!$A447)-SUMIFS(Extrato!$H:$H,Extrato!$F:$F,"&lt;="&amp;XLOOKUP(L$278,dds!$F$1:$Q$1,dds!$R$4:$AC$4),Extrato!$G:$G,'Cadastro e Histórico'!$A447))*L225)</f>
        <v/>
      </c>
      <c r="M447" s="158" t="str">
        <f t="array" ref="M447">IF($A447="","",(SUMIFS(Extrato!$C:$C,Extrato!$A:$A,"&lt;="&amp;XLOOKUP(M$278,dds!$F$1:$Q$1,dds!$R$4:$AC$4),Extrato!$B:$B,'Cadastro e Histórico'!$A447)-SUMIFS(Extrato!$H:$H,Extrato!$F:$F,"&lt;="&amp;XLOOKUP(M$278,dds!$F$1:$Q$1,dds!$R$4:$AC$4),Extrato!$G:$G,'Cadastro e Histórico'!$A447))*M225)</f>
        <v/>
      </c>
      <c r="N447" s="158" t="str">
        <f t="array" ref="N447">IF($A447="","",(SUMIFS(Extrato!$C:$C,Extrato!$A:$A,"&lt;="&amp;XLOOKUP(N$278,dds!$F$1:$Q$1,dds!$R$4:$AC$4),Extrato!$B:$B,'Cadastro e Histórico'!$A447)-SUMIFS(Extrato!$H:$H,Extrato!$F:$F,"&lt;="&amp;XLOOKUP(N$278,dds!$F$1:$Q$1,dds!$R$4:$AC$4),Extrato!$G:$G,'Cadastro e Histórico'!$A447))*N225)</f>
        <v/>
      </c>
      <c r="O447" s="158" t="str">
        <f t="array" ref="O447">IF($A447="","",(SUMIFS(Extrato!$C:$C,Extrato!$A:$A,"&lt;="&amp;XLOOKUP(O$278,dds!$F$1:$Q$1,dds!$R$4:$AC$4),Extrato!$B:$B,'Cadastro e Histórico'!$A447)-SUMIFS(Extrato!$H:$H,Extrato!$F:$F,"&lt;="&amp;XLOOKUP(O$278,dds!$F$1:$Q$1,dds!$R$4:$AC$4),Extrato!$G:$G,'Cadastro e Histórico'!$A447))*O225)</f>
        <v/>
      </c>
      <c r="P447" s="158" t="str">
        <f>IF($A447="","",(SUMIFS(Extrato!$C:$C,Extrato!$B:$B,'Cadastro e Histórico'!$A447)-SUMIFS(Extrato!$H:$H,Extrato!$G:$G,'Cadastro e Histórico'!$A447))*P225)</f>
        <v/>
      </c>
      <c r="Q447" s="90"/>
      <c r="R447" s="90"/>
      <c r="S447" s="90"/>
      <c r="T447" s="90"/>
      <c r="U447" s="90"/>
      <c r="V447" s="90"/>
      <c r="W447" s="90"/>
      <c r="X447" s="90"/>
      <c r="Y447" s="90"/>
      <c r="Z447" s="90"/>
      <c r="AA447" s="90"/>
      <c r="AB447" s="90"/>
      <c r="AC447" s="90"/>
      <c r="AD447" s="90"/>
      <c r="AE447" s="90"/>
      <c r="AF447" s="90"/>
      <c r="AG447" s="90"/>
      <c r="AH447" s="90"/>
      <c r="AI447" s="90"/>
      <c r="AJ447" s="90"/>
      <c r="AK447" s="90"/>
      <c r="AL447" s="90"/>
      <c r="AM447" s="90"/>
      <c r="AN447" s="90"/>
      <c r="AO447" s="90"/>
      <c r="AP447" s="90"/>
      <c r="AQ447" s="90"/>
      <c r="AR447" s="90"/>
      <c r="AS447" s="90"/>
      <c r="AT447" s="90"/>
      <c r="AU447" s="90"/>
      <c r="AV447" s="90"/>
      <c r="AW447" s="90"/>
      <c r="AX447" s="90"/>
      <c r="AY447" s="90"/>
      <c r="AZ447" s="90"/>
      <c r="BA447" s="90"/>
      <c r="BB447" s="90"/>
      <c r="BC447" s="90"/>
      <c r="BD447" s="90"/>
      <c r="BE447" s="90"/>
      <c r="BF447" s="90"/>
      <c r="BG447" s="90"/>
      <c r="BH447" s="90"/>
      <c r="BI447" s="90"/>
      <c r="BJ447" s="90"/>
      <c r="BK447" s="90"/>
      <c r="BL447" s="90"/>
    </row>
    <row r="448" ht="14.25" customHeight="1">
      <c r="A448" s="90"/>
      <c r="B448" s="90"/>
      <c r="C448" s="440" t="str">
        <f t="shared" si="5"/>
        <v/>
      </c>
      <c r="D448" s="90"/>
      <c r="E448" s="158" t="str">
        <f t="array" ref="E448">IF($A448="","",(SUMIFS(Extrato!$C:$C,Extrato!$A:$A,"&lt;="&amp;XLOOKUP(E$278,dds!$F$1:$Q$1,dds!$R$4:$AC$4),Extrato!$B:$B,'Cadastro e Histórico'!$A448)-SUMIFS(Extrato!$H:$H,Extrato!$F:$F,"&lt;="&amp;XLOOKUP(E$278,dds!$F$1:$Q$1,dds!$R$4:$AC$4),Extrato!$G:$G,'Cadastro e Histórico'!$A448))*E226)</f>
        <v/>
      </c>
      <c r="F448" s="158" t="str">
        <f t="array" ref="F448">IF($A448="","",(SUMIFS(Extrato!$C:$C,Extrato!$A:$A,"&lt;="&amp;XLOOKUP(F$278,dds!$F$1:$Q$1,dds!$R$4:$AC$4),Extrato!$B:$B,'Cadastro e Histórico'!$A448)-SUMIFS(Extrato!$H:$H,Extrato!$F:$F,"&lt;="&amp;XLOOKUP(F$278,dds!$F$1:$Q$1,dds!$R$4:$AC$4),Extrato!$G:$G,'Cadastro e Histórico'!$A448))*F226)</f>
        <v/>
      </c>
      <c r="G448" s="158" t="str">
        <f t="array" ref="G448">IF($A448="","",(SUMIFS(Extrato!$C:$C,Extrato!$A:$A,"&lt;="&amp;XLOOKUP(G$278,dds!$F$1:$Q$1,dds!$R$4:$AC$4),Extrato!$B:$B,'Cadastro e Histórico'!$A448)-SUMIFS(Extrato!$H:$H,Extrato!$F:$F,"&lt;="&amp;XLOOKUP(G$278,dds!$F$1:$Q$1,dds!$R$4:$AC$4),Extrato!$G:$G,'Cadastro e Histórico'!$A448))*G226)</f>
        <v/>
      </c>
      <c r="H448" s="158" t="str">
        <f t="array" ref="H448">IF($A448="","",(SUMIFS(Extrato!$C:$C,Extrato!$A:$A,"&lt;="&amp;XLOOKUP(H$278,dds!$F$1:$Q$1,dds!$R$4:$AC$4),Extrato!$B:$B,'Cadastro e Histórico'!$A448)-SUMIFS(Extrato!$H:$H,Extrato!$F:$F,"&lt;="&amp;XLOOKUP(H$278,dds!$F$1:$Q$1,dds!$R$4:$AC$4),Extrato!$G:$G,'Cadastro e Histórico'!$A448))*H226)</f>
        <v/>
      </c>
      <c r="I448" s="158" t="str">
        <f t="array" ref="I448">IF($A448="","",(SUMIFS(Extrato!$C:$C,Extrato!$A:$A,"&lt;="&amp;XLOOKUP(I$278,dds!$F$1:$Q$1,dds!$R$4:$AC$4),Extrato!$B:$B,'Cadastro e Histórico'!$A448)-SUMIFS(Extrato!$H:$H,Extrato!$F:$F,"&lt;="&amp;XLOOKUP(I$278,dds!$F$1:$Q$1,dds!$R$4:$AC$4),Extrato!$G:$G,'Cadastro e Histórico'!$A448))*I226)</f>
        <v/>
      </c>
      <c r="J448" s="158" t="str">
        <f t="array" ref="J448">IF($A448="","",(SUMIFS(Extrato!$C:$C,Extrato!$A:$A,"&lt;="&amp;XLOOKUP(J$278,dds!$F$1:$Q$1,dds!$R$4:$AC$4),Extrato!$B:$B,'Cadastro e Histórico'!$A448)-SUMIFS(Extrato!$H:$H,Extrato!$F:$F,"&lt;="&amp;XLOOKUP(J$278,dds!$F$1:$Q$1,dds!$R$4:$AC$4),Extrato!$G:$G,'Cadastro e Histórico'!$A448))*J226)</f>
        <v/>
      </c>
      <c r="K448" s="158" t="str">
        <f t="array" ref="K448">IF($A448="","",(SUMIFS(Extrato!$C:$C,Extrato!$A:$A,"&lt;="&amp;XLOOKUP(K$278,dds!$F$1:$Q$1,dds!$R$4:$AC$4),Extrato!$B:$B,'Cadastro e Histórico'!$A448)-SUMIFS(Extrato!$H:$H,Extrato!$F:$F,"&lt;="&amp;XLOOKUP(K$278,dds!$F$1:$Q$1,dds!$R$4:$AC$4),Extrato!$G:$G,'Cadastro e Histórico'!$A448))*K226)</f>
        <v/>
      </c>
      <c r="L448" s="158" t="str">
        <f t="array" ref="L448">IF($A448="","",(SUMIFS(Extrato!$C:$C,Extrato!$A:$A,"&lt;="&amp;XLOOKUP(L$278,dds!$F$1:$Q$1,dds!$R$4:$AC$4),Extrato!$B:$B,'Cadastro e Histórico'!$A448)-SUMIFS(Extrato!$H:$H,Extrato!$F:$F,"&lt;="&amp;XLOOKUP(L$278,dds!$F$1:$Q$1,dds!$R$4:$AC$4),Extrato!$G:$G,'Cadastro e Histórico'!$A448))*L226)</f>
        <v/>
      </c>
      <c r="M448" s="158" t="str">
        <f t="array" ref="M448">IF($A448="","",(SUMIFS(Extrato!$C:$C,Extrato!$A:$A,"&lt;="&amp;XLOOKUP(M$278,dds!$F$1:$Q$1,dds!$R$4:$AC$4),Extrato!$B:$B,'Cadastro e Histórico'!$A448)-SUMIFS(Extrato!$H:$H,Extrato!$F:$F,"&lt;="&amp;XLOOKUP(M$278,dds!$F$1:$Q$1,dds!$R$4:$AC$4),Extrato!$G:$G,'Cadastro e Histórico'!$A448))*M226)</f>
        <v/>
      </c>
      <c r="N448" s="158" t="str">
        <f t="array" ref="N448">IF($A448="","",(SUMIFS(Extrato!$C:$C,Extrato!$A:$A,"&lt;="&amp;XLOOKUP(N$278,dds!$F$1:$Q$1,dds!$R$4:$AC$4),Extrato!$B:$B,'Cadastro e Histórico'!$A448)-SUMIFS(Extrato!$H:$H,Extrato!$F:$F,"&lt;="&amp;XLOOKUP(N$278,dds!$F$1:$Q$1,dds!$R$4:$AC$4),Extrato!$G:$G,'Cadastro e Histórico'!$A448))*N226)</f>
        <v/>
      </c>
      <c r="O448" s="158" t="str">
        <f t="array" ref="O448">IF($A448="","",(SUMIFS(Extrato!$C:$C,Extrato!$A:$A,"&lt;="&amp;XLOOKUP(O$278,dds!$F$1:$Q$1,dds!$R$4:$AC$4),Extrato!$B:$B,'Cadastro e Histórico'!$A448)-SUMIFS(Extrato!$H:$H,Extrato!$F:$F,"&lt;="&amp;XLOOKUP(O$278,dds!$F$1:$Q$1,dds!$R$4:$AC$4),Extrato!$G:$G,'Cadastro e Histórico'!$A448))*O226)</f>
        <v/>
      </c>
      <c r="P448" s="158" t="str">
        <f>IF($A448="","",(SUMIFS(Extrato!$C:$C,Extrato!$B:$B,'Cadastro e Histórico'!$A448)-SUMIFS(Extrato!$H:$H,Extrato!$G:$G,'Cadastro e Histórico'!$A448))*P226)</f>
        <v/>
      </c>
      <c r="Q448" s="90"/>
      <c r="R448" s="90"/>
      <c r="S448" s="90"/>
      <c r="T448" s="90"/>
      <c r="U448" s="90"/>
      <c r="V448" s="90"/>
      <c r="W448" s="90"/>
      <c r="X448" s="90"/>
      <c r="Y448" s="90"/>
      <c r="Z448" s="90"/>
      <c r="AA448" s="90"/>
      <c r="AB448" s="90"/>
      <c r="AC448" s="90"/>
      <c r="AD448" s="90"/>
      <c r="AE448" s="90"/>
      <c r="AF448" s="90"/>
      <c r="AG448" s="90"/>
      <c r="AH448" s="90"/>
      <c r="AI448" s="90"/>
      <c r="AJ448" s="90"/>
      <c r="AK448" s="90"/>
      <c r="AL448" s="90"/>
      <c r="AM448" s="90"/>
      <c r="AN448" s="90"/>
      <c r="AO448" s="90"/>
      <c r="AP448" s="90"/>
      <c r="AQ448" s="90"/>
      <c r="AR448" s="90"/>
      <c r="AS448" s="90"/>
      <c r="AT448" s="90"/>
      <c r="AU448" s="90"/>
      <c r="AV448" s="90"/>
      <c r="AW448" s="90"/>
      <c r="AX448" s="90"/>
      <c r="AY448" s="90"/>
      <c r="AZ448" s="90"/>
      <c r="BA448" s="90"/>
      <c r="BB448" s="90"/>
      <c r="BC448" s="90"/>
      <c r="BD448" s="90"/>
      <c r="BE448" s="90"/>
      <c r="BF448" s="90"/>
      <c r="BG448" s="90"/>
      <c r="BH448" s="90"/>
      <c r="BI448" s="90"/>
      <c r="BJ448" s="90"/>
      <c r="BK448" s="90"/>
      <c r="BL448" s="90"/>
    </row>
    <row r="449" ht="14.25" customHeight="1">
      <c r="A449" s="90"/>
      <c r="B449" s="90"/>
      <c r="C449" s="440" t="str">
        <f t="shared" si="5"/>
        <v/>
      </c>
      <c r="D449" s="90"/>
      <c r="E449" s="158" t="str">
        <f t="array" ref="E449">IF($A449="","",(SUMIFS(Extrato!$C:$C,Extrato!$A:$A,"&lt;="&amp;XLOOKUP(E$278,dds!$F$1:$Q$1,dds!$R$4:$AC$4),Extrato!$B:$B,'Cadastro e Histórico'!$A449)-SUMIFS(Extrato!$H:$H,Extrato!$F:$F,"&lt;="&amp;XLOOKUP(E$278,dds!$F$1:$Q$1,dds!$R$4:$AC$4),Extrato!$G:$G,'Cadastro e Histórico'!$A449))*E227)</f>
        <v/>
      </c>
      <c r="F449" s="158" t="str">
        <f t="array" ref="F449">IF($A449="","",(SUMIFS(Extrato!$C:$C,Extrato!$A:$A,"&lt;="&amp;XLOOKUP(F$278,dds!$F$1:$Q$1,dds!$R$4:$AC$4),Extrato!$B:$B,'Cadastro e Histórico'!$A449)-SUMIFS(Extrato!$H:$H,Extrato!$F:$F,"&lt;="&amp;XLOOKUP(F$278,dds!$F$1:$Q$1,dds!$R$4:$AC$4),Extrato!$G:$G,'Cadastro e Histórico'!$A449))*F227)</f>
        <v/>
      </c>
      <c r="G449" s="158" t="str">
        <f t="array" ref="G449">IF($A449="","",(SUMIFS(Extrato!$C:$C,Extrato!$A:$A,"&lt;="&amp;XLOOKUP(G$278,dds!$F$1:$Q$1,dds!$R$4:$AC$4),Extrato!$B:$B,'Cadastro e Histórico'!$A449)-SUMIFS(Extrato!$H:$H,Extrato!$F:$F,"&lt;="&amp;XLOOKUP(G$278,dds!$F$1:$Q$1,dds!$R$4:$AC$4),Extrato!$G:$G,'Cadastro e Histórico'!$A449))*G227)</f>
        <v/>
      </c>
      <c r="H449" s="158" t="str">
        <f t="array" ref="H449">IF($A449="","",(SUMIFS(Extrato!$C:$C,Extrato!$A:$A,"&lt;="&amp;XLOOKUP(H$278,dds!$F$1:$Q$1,dds!$R$4:$AC$4),Extrato!$B:$B,'Cadastro e Histórico'!$A449)-SUMIFS(Extrato!$H:$H,Extrato!$F:$F,"&lt;="&amp;XLOOKUP(H$278,dds!$F$1:$Q$1,dds!$R$4:$AC$4),Extrato!$G:$G,'Cadastro e Histórico'!$A449))*H227)</f>
        <v/>
      </c>
      <c r="I449" s="158" t="str">
        <f t="array" ref="I449">IF($A449="","",(SUMIFS(Extrato!$C:$C,Extrato!$A:$A,"&lt;="&amp;XLOOKUP(I$278,dds!$F$1:$Q$1,dds!$R$4:$AC$4),Extrato!$B:$B,'Cadastro e Histórico'!$A449)-SUMIFS(Extrato!$H:$H,Extrato!$F:$F,"&lt;="&amp;XLOOKUP(I$278,dds!$F$1:$Q$1,dds!$R$4:$AC$4),Extrato!$G:$G,'Cadastro e Histórico'!$A449))*I227)</f>
        <v/>
      </c>
      <c r="J449" s="158" t="str">
        <f t="array" ref="J449">IF($A449="","",(SUMIFS(Extrato!$C:$C,Extrato!$A:$A,"&lt;="&amp;XLOOKUP(J$278,dds!$F$1:$Q$1,dds!$R$4:$AC$4),Extrato!$B:$B,'Cadastro e Histórico'!$A449)-SUMIFS(Extrato!$H:$H,Extrato!$F:$F,"&lt;="&amp;XLOOKUP(J$278,dds!$F$1:$Q$1,dds!$R$4:$AC$4),Extrato!$G:$G,'Cadastro e Histórico'!$A449))*J227)</f>
        <v/>
      </c>
      <c r="K449" s="158" t="str">
        <f t="array" ref="K449">IF($A449="","",(SUMIFS(Extrato!$C:$C,Extrato!$A:$A,"&lt;="&amp;XLOOKUP(K$278,dds!$F$1:$Q$1,dds!$R$4:$AC$4),Extrato!$B:$B,'Cadastro e Histórico'!$A449)-SUMIFS(Extrato!$H:$H,Extrato!$F:$F,"&lt;="&amp;XLOOKUP(K$278,dds!$F$1:$Q$1,dds!$R$4:$AC$4),Extrato!$G:$G,'Cadastro e Histórico'!$A449))*K227)</f>
        <v/>
      </c>
      <c r="L449" s="158" t="str">
        <f t="array" ref="L449">IF($A449="","",(SUMIFS(Extrato!$C:$C,Extrato!$A:$A,"&lt;="&amp;XLOOKUP(L$278,dds!$F$1:$Q$1,dds!$R$4:$AC$4),Extrato!$B:$B,'Cadastro e Histórico'!$A449)-SUMIFS(Extrato!$H:$H,Extrato!$F:$F,"&lt;="&amp;XLOOKUP(L$278,dds!$F$1:$Q$1,dds!$R$4:$AC$4),Extrato!$G:$G,'Cadastro e Histórico'!$A449))*L227)</f>
        <v/>
      </c>
      <c r="M449" s="158" t="str">
        <f t="array" ref="M449">IF($A449="","",(SUMIFS(Extrato!$C:$C,Extrato!$A:$A,"&lt;="&amp;XLOOKUP(M$278,dds!$F$1:$Q$1,dds!$R$4:$AC$4),Extrato!$B:$B,'Cadastro e Histórico'!$A449)-SUMIFS(Extrato!$H:$H,Extrato!$F:$F,"&lt;="&amp;XLOOKUP(M$278,dds!$F$1:$Q$1,dds!$R$4:$AC$4),Extrato!$G:$G,'Cadastro e Histórico'!$A449))*M227)</f>
        <v/>
      </c>
      <c r="N449" s="158" t="str">
        <f t="array" ref="N449">IF($A449="","",(SUMIFS(Extrato!$C:$C,Extrato!$A:$A,"&lt;="&amp;XLOOKUP(N$278,dds!$F$1:$Q$1,dds!$R$4:$AC$4),Extrato!$B:$B,'Cadastro e Histórico'!$A449)-SUMIFS(Extrato!$H:$H,Extrato!$F:$F,"&lt;="&amp;XLOOKUP(N$278,dds!$F$1:$Q$1,dds!$R$4:$AC$4),Extrato!$G:$G,'Cadastro e Histórico'!$A449))*N227)</f>
        <v/>
      </c>
      <c r="O449" s="158" t="str">
        <f t="array" ref="O449">IF($A449="","",(SUMIFS(Extrato!$C:$C,Extrato!$A:$A,"&lt;="&amp;XLOOKUP(O$278,dds!$F$1:$Q$1,dds!$R$4:$AC$4),Extrato!$B:$B,'Cadastro e Histórico'!$A449)-SUMIFS(Extrato!$H:$H,Extrato!$F:$F,"&lt;="&amp;XLOOKUP(O$278,dds!$F$1:$Q$1,dds!$R$4:$AC$4),Extrato!$G:$G,'Cadastro e Histórico'!$A449))*O227)</f>
        <v/>
      </c>
      <c r="P449" s="158" t="str">
        <f>IF($A449="","",(SUMIFS(Extrato!$C:$C,Extrato!$B:$B,'Cadastro e Histórico'!$A449)-SUMIFS(Extrato!$H:$H,Extrato!$G:$G,'Cadastro e Histórico'!$A449))*P227)</f>
        <v/>
      </c>
      <c r="Q449" s="90"/>
      <c r="R449" s="90"/>
      <c r="S449" s="90"/>
      <c r="T449" s="90"/>
      <c r="U449" s="90"/>
      <c r="V449" s="90"/>
      <c r="W449" s="90"/>
      <c r="X449" s="90"/>
      <c r="Y449" s="90"/>
      <c r="Z449" s="90"/>
      <c r="AA449" s="90"/>
      <c r="AB449" s="90"/>
      <c r="AC449" s="90"/>
      <c r="AD449" s="90"/>
      <c r="AE449" s="90"/>
      <c r="AF449" s="90"/>
      <c r="AG449" s="90"/>
      <c r="AH449" s="90"/>
      <c r="AI449" s="90"/>
      <c r="AJ449" s="90"/>
      <c r="AK449" s="90"/>
      <c r="AL449" s="90"/>
      <c r="AM449" s="90"/>
      <c r="AN449" s="90"/>
      <c r="AO449" s="90"/>
      <c r="AP449" s="90"/>
      <c r="AQ449" s="90"/>
      <c r="AR449" s="90"/>
      <c r="AS449" s="90"/>
      <c r="AT449" s="90"/>
      <c r="AU449" s="90"/>
      <c r="AV449" s="90"/>
      <c r="AW449" s="90"/>
      <c r="AX449" s="90"/>
      <c r="AY449" s="90"/>
      <c r="AZ449" s="90"/>
      <c r="BA449" s="90"/>
      <c r="BB449" s="90"/>
      <c r="BC449" s="90"/>
      <c r="BD449" s="90"/>
      <c r="BE449" s="90"/>
      <c r="BF449" s="90"/>
      <c r="BG449" s="90"/>
      <c r="BH449" s="90"/>
      <c r="BI449" s="90"/>
      <c r="BJ449" s="90"/>
      <c r="BK449" s="90"/>
      <c r="BL449" s="90"/>
    </row>
    <row r="450" ht="14.25" customHeight="1">
      <c r="A450" s="90"/>
      <c r="B450" s="90"/>
      <c r="C450" s="440" t="str">
        <f t="shared" si="5"/>
        <v/>
      </c>
      <c r="D450" s="90"/>
      <c r="E450" s="158" t="str">
        <f t="array" ref="E450">IF($A450="","",(SUMIFS(Extrato!$C:$C,Extrato!$A:$A,"&lt;="&amp;XLOOKUP(E$278,dds!$F$1:$Q$1,dds!$R$4:$AC$4),Extrato!$B:$B,'Cadastro e Histórico'!$A450)-SUMIFS(Extrato!$H:$H,Extrato!$F:$F,"&lt;="&amp;XLOOKUP(E$278,dds!$F$1:$Q$1,dds!$R$4:$AC$4),Extrato!$G:$G,'Cadastro e Histórico'!$A450))*E228)</f>
        <v/>
      </c>
      <c r="F450" s="158" t="str">
        <f t="array" ref="F450">IF($A450="","",(SUMIFS(Extrato!$C:$C,Extrato!$A:$A,"&lt;="&amp;XLOOKUP(F$278,dds!$F$1:$Q$1,dds!$R$4:$AC$4),Extrato!$B:$B,'Cadastro e Histórico'!$A450)-SUMIFS(Extrato!$H:$H,Extrato!$F:$F,"&lt;="&amp;XLOOKUP(F$278,dds!$F$1:$Q$1,dds!$R$4:$AC$4),Extrato!$G:$G,'Cadastro e Histórico'!$A450))*F228)</f>
        <v/>
      </c>
      <c r="G450" s="158" t="str">
        <f t="array" ref="G450">IF($A450="","",(SUMIFS(Extrato!$C:$C,Extrato!$A:$A,"&lt;="&amp;XLOOKUP(G$278,dds!$F$1:$Q$1,dds!$R$4:$AC$4),Extrato!$B:$B,'Cadastro e Histórico'!$A450)-SUMIFS(Extrato!$H:$H,Extrato!$F:$F,"&lt;="&amp;XLOOKUP(G$278,dds!$F$1:$Q$1,dds!$R$4:$AC$4),Extrato!$G:$G,'Cadastro e Histórico'!$A450))*G228)</f>
        <v/>
      </c>
      <c r="H450" s="158" t="str">
        <f t="array" ref="H450">IF($A450="","",(SUMIFS(Extrato!$C:$C,Extrato!$A:$A,"&lt;="&amp;XLOOKUP(H$278,dds!$F$1:$Q$1,dds!$R$4:$AC$4),Extrato!$B:$B,'Cadastro e Histórico'!$A450)-SUMIFS(Extrato!$H:$H,Extrato!$F:$F,"&lt;="&amp;XLOOKUP(H$278,dds!$F$1:$Q$1,dds!$R$4:$AC$4),Extrato!$G:$G,'Cadastro e Histórico'!$A450))*H228)</f>
        <v/>
      </c>
      <c r="I450" s="158" t="str">
        <f t="array" ref="I450">IF($A450="","",(SUMIFS(Extrato!$C:$C,Extrato!$A:$A,"&lt;="&amp;XLOOKUP(I$278,dds!$F$1:$Q$1,dds!$R$4:$AC$4),Extrato!$B:$B,'Cadastro e Histórico'!$A450)-SUMIFS(Extrato!$H:$H,Extrato!$F:$F,"&lt;="&amp;XLOOKUP(I$278,dds!$F$1:$Q$1,dds!$R$4:$AC$4),Extrato!$G:$G,'Cadastro e Histórico'!$A450))*I228)</f>
        <v/>
      </c>
      <c r="J450" s="158" t="str">
        <f t="array" ref="J450">IF($A450="","",(SUMIFS(Extrato!$C:$C,Extrato!$A:$A,"&lt;="&amp;XLOOKUP(J$278,dds!$F$1:$Q$1,dds!$R$4:$AC$4),Extrato!$B:$B,'Cadastro e Histórico'!$A450)-SUMIFS(Extrato!$H:$H,Extrato!$F:$F,"&lt;="&amp;XLOOKUP(J$278,dds!$F$1:$Q$1,dds!$R$4:$AC$4),Extrato!$G:$G,'Cadastro e Histórico'!$A450))*J228)</f>
        <v/>
      </c>
      <c r="K450" s="158" t="str">
        <f t="array" ref="K450">IF($A450="","",(SUMIFS(Extrato!$C:$C,Extrato!$A:$A,"&lt;="&amp;XLOOKUP(K$278,dds!$F$1:$Q$1,dds!$R$4:$AC$4),Extrato!$B:$B,'Cadastro e Histórico'!$A450)-SUMIFS(Extrato!$H:$H,Extrato!$F:$F,"&lt;="&amp;XLOOKUP(K$278,dds!$F$1:$Q$1,dds!$R$4:$AC$4),Extrato!$G:$G,'Cadastro e Histórico'!$A450))*K228)</f>
        <v/>
      </c>
      <c r="L450" s="158" t="str">
        <f t="array" ref="L450">IF($A450="","",(SUMIFS(Extrato!$C:$C,Extrato!$A:$A,"&lt;="&amp;XLOOKUP(L$278,dds!$F$1:$Q$1,dds!$R$4:$AC$4),Extrato!$B:$B,'Cadastro e Histórico'!$A450)-SUMIFS(Extrato!$H:$H,Extrato!$F:$F,"&lt;="&amp;XLOOKUP(L$278,dds!$F$1:$Q$1,dds!$R$4:$AC$4),Extrato!$G:$G,'Cadastro e Histórico'!$A450))*L228)</f>
        <v/>
      </c>
      <c r="M450" s="158" t="str">
        <f t="array" ref="M450">IF($A450="","",(SUMIFS(Extrato!$C:$C,Extrato!$A:$A,"&lt;="&amp;XLOOKUP(M$278,dds!$F$1:$Q$1,dds!$R$4:$AC$4),Extrato!$B:$B,'Cadastro e Histórico'!$A450)-SUMIFS(Extrato!$H:$H,Extrato!$F:$F,"&lt;="&amp;XLOOKUP(M$278,dds!$F$1:$Q$1,dds!$R$4:$AC$4),Extrato!$G:$G,'Cadastro e Histórico'!$A450))*M228)</f>
        <v/>
      </c>
      <c r="N450" s="158" t="str">
        <f t="array" ref="N450">IF($A450="","",(SUMIFS(Extrato!$C:$C,Extrato!$A:$A,"&lt;="&amp;XLOOKUP(N$278,dds!$F$1:$Q$1,dds!$R$4:$AC$4),Extrato!$B:$B,'Cadastro e Histórico'!$A450)-SUMIFS(Extrato!$H:$H,Extrato!$F:$F,"&lt;="&amp;XLOOKUP(N$278,dds!$F$1:$Q$1,dds!$R$4:$AC$4),Extrato!$G:$G,'Cadastro e Histórico'!$A450))*N228)</f>
        <v/>
      </c>
      <c r="O450" s="158" t="str">
        <f t="array" ref="O450">IF($A450="","",(SUMIFS(Extrato!$C:$C,Extrato!$A:$A,"&lt;="&amp;XLOOKUP(O$278,dds!$F$1:$Q$1,dds!$R$4:$AC$4),Extrato!$B:$B,'Cadastro e Histórico'!$A450)-SUMIFS(Extrato!$H:$H,Extrato!$F:$F,"&lt;="&amp;XLOOKUP(O$278,dds!$F$1:$Q$1,dds!$R$4:$AC$4),Extrato!$G:$G,'Cadastro e Histórico'!$A450))*O228)</f>
        <v/>
      </c>
      <c r="P450" s="158" t="str">
        <f>IF($A450="","",(SUMIFS(Extrato!$C:$C,Extrato!$B:$B,'Cadastro e Histórico'!$A450)-SUMIFS(Extrato!$H:$H,Extrato!$G:$G,'Cadastro e Histórico'!$A450))*P228)</f>
        <v/>
      </c>
      <c r="Q450" s="90"/>
      <c r="R450" s="90"/>
      <c r="S450" s="90"/>
      <c r="T450" s="90"/>
      <c r="U450" s="90"/>
      <c r="V450" s="90"/>
      <c r="W450" s="90"/>
      <c r="X450" s="90"/>
      <c r="Y450" s="90"/>
      <c r="Z450" s="90"/>
      <c r="AA450" s="90"/>
      <c r="AB450" s="90"/>
      <c r="AC450" s="90"/>
      <c r="AD450" s="90"/>
      <c r="AE450" s="90"/>
      <c r="AF450" s="90"/>
      <c r="AG450" s="90"/>
      <c r="AH450" s="90"/>
      <c r="AI450" s="90"/>
      <c r="AJ450" s="90"/>
      <c r="AK450" s="90"/>
      <c r="AL450" s="90"/>
      <c r="AM450" s="90"/>
      <c r="AN450" s="90"/>
      <c r="AO450" s="90"/>
      <c r="AP450" s="90"/>
      <c r="AQ450" s="90"/>
      <c r="AR450" s="90"/>
      <c r="AS450" s="90"/>
      <c r="AT450" s="90"/>
      <c r="AU450" s="90"/>
      <c r="AV450" s="90"/>
      <c r="AW450" s="90"/>
      <c r="AX450" s="90"/>
      <c r="AY450" s="90"/>
      <c r="AZ450" s="90"/>
      <c r="BA450" s="90"/>
      <c r="BB450" s="90"/>
      <c r="BC450" s="90"/>
      <c r="BD450" s="90"/>
      <c r="BE450" s="90"/>
      <c r="BF450" s="90"/>
      <c r="BG450" s="90"/>
      <c r="BH450" s="90"/>
      <c r="BI450" s="90"/>
      <c r="BJ450" s="90"/>
      <c r="BK450" s="90"/>
      <c r="BL450" s="90"/>
    </row>
    <row r="451" ht="14.25" customHeight="1">
      <c r="A451" s="90"/>
      <c r="B451" s="90"/>
      <c r="C451" s="440" t="str">
        <f t="shared" si="5"/>
        <v/>
      </c>
      <c r="D451" s="90"/>
      <c r="E451" s="158" t="str">
        <f t="array" ref="E451">IF($A451="","",(SUMIFS(Extrato!$C:$C,Extrato!$A:$A,"&lt;="&amp;XLOOKUP(E$278,dds!$F$1:$Q$1,dds!$R$4:$AC$4),Extrato!$B:$B,'Cadastro e Histórico'!$A451)-SUMIFS(Extrato!$H:$H,Extrato!$F:$F,"&lt;="&amp;XLOOKUP(E$278,dds!$F$1:$Q$1,dds!$R$4:$AC$4),Extrato!$G:$G,'Cadastro e Histórico'!$A451))*E229)</f>
        <v/>
      </c>
      <c r="F451" s="158" t="str">
        <f t="array" ref="F451">IF($A451="","",(SUMIFS(Extrato!$C:$C,Extrato!$A:$A,"&lt;="&amp;XLOOKUP(F$278,dds!$F$1:$Q$1,dds!$R$4:$AC$4),Extrato!$B:$B,'Cadastro e Histórico'!$A451)-SUMIFS(Extrato!$H:$H,Extrato!$F:$F,"&lt;="&amp;XLOOKUP(F$278,dds!$F$1:$Q$1,dds!$R$4:$AC$4),Extrato!$G:$G,'Cadastro e Histórico'!$A451))*F229)</f>
        <v/>
      </c>
      <c r="G451" s="158" t="str">
        <f t="array" ref="G451">IF($A451="","",(SUMIFS(Extrato!$C:$C,Extrato!$A:$A,"&lt;="&amp;XLOOKUP(G$278,dds!$F$1:$Q$1,dds!$R$4:$AC$4),Extrato!$B:$B,'Cadastro e Histórico'!$A451)-SUMIFS(Extrato!$H:$H,Extrato!$F:$F,"&lt;="&amp;XLOOKUP(G$278,dds!$F$1:$Q$1,dds!$R$4:$AC$4),Extrato!$G:$G,'Cadastro e Histórico'!$A451))*G229)</f>
        <v/>
      </c>
      <c r="H451" s="158" t="str">
        <f t="array" ref="H451">IF($A451="","",(SUMIFS(Extrato!$C:$C,Extrato!$A:$A,"&lt;="&amp;XLOOKUP(H$278,dds!$F$1:$Q$1,dds!$R$4:$AC$4),Extrato!$B:$B,'Cadastro e Histórico'!$A451)-SUMIFS(Extrato!$H:$H,Extrato!$F:$F,"&lt;="&amp;XLOOKUP(H$278,dds!$F$1:$Q$1,dds!$R$4:$AC$4),Extrato!$G:$G,'Cadastro e Histórico'!$A451))*H229)</f>
        <v/>
      </c>
      <c r="I451" s="158" t="str">
        <f t="array" ref="I451">IF($A451="","",(SUMIFS(Extrato!$C:$C,Extrato!$A:$A,"&lt;="&amp;XLOOKUP(I$278,dds!$F$1:$Q$1,dds!$R$4:$AC$4),Extrato!$B:$B,'Cadastro e Histórico'!$A451)-SUMIFS(Extrato!$H:$H,Extrato!$F:$F,"&lt;="&amp;XLOOKUP(I$278,dds!$F$1:$Q$1,dds!$R$4:$AC$4),Extrato!$G:$G,'Cadastro e Histórico'!$A451))*I229)</f>
        <v/>
      </c>
      <c r="J451" s="158" t="str">
        <f t="array" ref="J451">IF($A451="","",(SUMIFS(Extrato!$C:$C,Extrato!$A:$A,"&lt;="&amp;XLOOKUP(J$278,dds!$F$1:$Q$1,dds!$R$4:$AC$4),Extrato!$B:$B,'Cadastro e Histórico'!$A451)-SUMIFS(Extrato!$H:$H,Extrato!$F:$F,"&lt;="&amp;XLOOKUP(J$278,dds!$F$1:$Q$1,dds!$R$4:$AC$4),Extrato!$G:$G,'Cadastro e Histórico'!$A451))*J229)</f>
        <v/>
      </c>
      <c r="K451" s="158" t="str">
        <f t="array" ref="K451">IF($A451="","",(SUMIFS(Extrato!$C:$C,Extrato!$A:$A,"&lt;="&amp;XLOOKUP(K$278,dds!$F$1:$Q$1,dds!$R$4:$AC$4),Extrato!$B:$B,'Cadastro e Histórico'!$A451)-SUMIFS(Extrato!$H:$H,Extrato!$F:$F,"&lt;="&amp;XLOOKUP(K$278,dds!$F$1:$Q$1,dds!$R$4:$AC$4),Extrato!$G:$G,'Cadastro e Histórico'!$A451))*K229)</f>
        <v/>
      </c>
      <c r="L451" s="158" t="str">
        <f t="array" ref="L451">IF($A451="","",(SUMIFS(Extrato!$C:$C,Extrato!$A:$A,"&lt;="&amp;XLOOKUP(L$278,dds!$F$1:$Q$1,dds!$R$4:$AC$4),Extrato!$B:$B,'Cadastro e Histórico'!$A451)-SUMIFS(Extrato!$H:$H,Extrato!$F:$F,"&lt;="&amp;XLOOKUP(L$278,dds!$F$1:$Q$1,dds!$R$4:$AC$4),Extrato!$G:$G,'Cadastro e Histórico'!$A451))*L229)</f>
        <v/>
      </c>
      <c r="M451" s="158" t="str">
        <f t="array" ref="M451">IF($A451="","",(SUMIFS(Extrato!$C:$C,Extrato!$A:$A,"&lt;="&amp;XLOOKUP(M$278,dds!$F$1:$Q$1,dds!$R$4:$AC$4),Extrato!$B:$B,'Cadastro e Histórico'!$A451)-SUMIFS(Extrato!$H:$H,Extrato!$F:$F,"&lt;="&amp;XLOOKUP(M$278,dds!$F$1:$Q$1,dds!$R$4:$AC$4),Extrato!$G:$G,'Cadastro e Histórico'!$A451))*M229)</f>
        <v/>
      </c>
      <c r="N451" s="158" t="str">
        <f t="array" ref="N451">IF($A451="","",(SUMIFS(Extrato!$C:$C,Extrato!$A:$A,"&lt;="&amp;XLOOKUP(N$278,dds!$F$1:$Q$1,dds!$R$4:$AC$4),Extrato!$B:$B,'Cadastro e Histórico'!$A451)-SUMIFS(Extrato!$H:$H,Extrato!$F:$F,"&lt;="&amp;XLOOKUP(N$278,dds!$F$1:$Q$1,dds!$R$4:$AC$4),Extrato!$G:$G,'Cadastro e Histórico'!$A451))*N229)</f>
        <v/>
      </c>
      <c r="O451" s="158" t="str">
        <f t="array" ref="O451">IF($A451="","",(SUMIFS(Extrato!$C:$C,Extrato!$A:$A,"&lt;="&amp;XLOOKUP(O$278,dds!$F$1:$Q$1,dds!$R$4:$AC$4),Extrato!$B:$B,'Cadastro e Histórico'!$A451)-SUMIFS(Extrato!$H:$H,Extrato!$F:$F,"&lt;="&amp;XLOOKUP(O$278,dds!$F$1:$Q$1,dds!$R$4:$AC$4),Extrato!$G:$G,'Cadastro e Histórico'!$A451))*O229)</f>
        <v/>
      </c>
      <c r="P451" s="158" t="str">
        <f>IF($A451="","",(SUMIFS(Extrato!$C:$C,Extrato!$B:$B,'Cadastro e Histórico'!$A451)-SUMIFS(Extrato!$H:$H,Extrato!$G:$G,'Cadastro e Histórico'!$A451))*P229)</f>
        <v/>
      </c>
      <c r="Q451" s="90"/>
      <c r="R451" s="90"/>
      <c r="S451" s="90"/>
      <c r="T451" s="90"/>
      <c r="U451" s="90"/>
      <c r="V451" s="90"/>
      <c r="W451" s="90"/>
      <c r="X451" s="90"/>
      <c r="Y451" s="90"/>
      <c r="Z451" s="90"/>
      <c r="AA451" s="90"/>
      <c r="AB451" s="90"/>
      <c r="AC451" s="90"/>
      <c r="AD451" s="90"/>
      <c r="AE451" s="90"/>
      <c r="AF451" s="90"/>
      <c r="AG451" s="90"/>
      <c r="AH451" s="90"/>
      <c r="AI451" s="90"/>
      <c r="AJ451" s="90"/>
      <c r="AK451" s="90"/>
      <c r="AL451" s="90"/>
      <c r="AM451" s="90"/>
      <c r="AN451" s="90"/>
      <c r="AO451" s="90"/>
      <c r="AP451" s="90"/>
      <c r="AQ451" s="90"/>
      <c r="AR451" s="90"/>
      <c r="AS451" s="90"/>
      <c r="AT451" s="90"/>
      <c r="AU451" s="90"/>
      <c r="AV451" s="90"/>
      <c r="AW451" s="90"/>
      <c r="AX451" s="90"/>
      <c r="AY451" s="90"/>
      <c r="AZ451" s="90"/>
      <c r="BA451" s="90"/>
      <c r="BB451" s="90"/>
      <c r="BC451" s="90"/>
      <c r="BD451" s="90"/>
      <c r="BE451" s="90"/>
      <c r="BF451" s="90"/>
      <c r="BG451" s="90"/>
      <c r="BH451" s="90"/>
      <c r="BI451" s="90"/>
      <c r="BJ451" s="90"/>
      <c r="BK451" s="90"/>
      <c r="BL451" s="90"/>
    </row>
    <row r="452" ht="14.25" customHeight="1">
      <c r="A452" s="90"/>
      <c r="B452" s="90"/>
      <c r="C452" s="440" t="str">
        <f t="shared" si="5"/>
        <v/>
      </c>
      <c r="D452" s="90"/>
      <c r="E452" s="158" t="str">
        <f t="array" ref="E452">IF($A452="","",(SUMIFS(Extrato!$C:$C,Extrato!$A:$A,"&lt;="&amp;XLOOKUP(E$278,dds!$F$1:$Q$1,dds!$R$4:$AC$4),Extrato!$B:$B,'Cadastro e Histórico'!$A452)-SUMIFS(Extrato!$H:$H,Extrato!$F:$F,"&lt;="&amp;XLOOKUP(E$278,dds!$F$1:$Q$1,dds!$R$4:$AC$4),Extrato!$G:$G,'Cadastro e Histórico'!$A452))*E230)</f>
        <v/>
      </c>
      <c r="F452" s="158" t="str">
        <f t="array" ref="F452">IF($A452="","",(SUMIFS(Extrato!$C:$C,Extrato!$A:$A,"&lt;="&amp;XLOOKUP(F$278,dds!$F$1:$Q$1,dds!$R$4:$AC$4),Extrato!$B:$B,'Cadastro e Histórico'!$A452)-SUMIFS(Extrato!$H:$H,Extrato!$F:$F,"&lt;="&amp;XLOOKUP(F$278,dds!$F$1:$Q$1,dds!$R$4:$AC$4),Extrato!$G:$G,'Cadastro e Histórico'!$A452))*F230)</f>
        <v/>
      </c>
      <c r="G452" s="158" t="str">
        <f t="array" ref="G452">IF($A452="","",(SUMIFS(Extrato!$C:$C,Extrato!$A:$A,"&lt;="&amp;XLOOKUP(G$278,dds!$F$1:$Q$1,dds!$R$4:$AC$4),Extrato!$B:$B,'Cadastro e Histórico'!$A452)-SUMIFS(Extrato!$H:$H,Extrato!$F:$F,"&lt;="&amp;XLOOKUP(G$278,dds!$F$1:$Q$1,dds!$R$4:$AC$4),Extrato!$G:$G,'Cadastro e Histórico'!$A452))*G230)</f>
        <v/>
      </c>
      <c r="H452" s="158" t="str">
        <f t="array" ref="H452">IF($A452="","",(SUMIFS(Extrato!$C:$C,Extrato!$A:$A,"&lt;="&amp;XLOOKUP(H$278,dds!$F$1:$Q$1,dds!$R$4:$AC$4),Extrato!$B:$B,'Cadastro e Histórico'!$A452)-SUMIFS(Extrato!$H:$H,Extrato!$F:$F,"&lt;="&amp;XLOOKUP(H$278,dds!$F$1:$Q$1,dds!$R$4:$AC$4),Extrato!$G:$G,'Cadastro e Histórico'!$A452))*H230)</f>
        <v/>
      </c>
      <c r="I452" s="158" t="str">
        <f t="array" ref="I452">IF($A452="","",(SUMIFS(Extrato!$C:$C,Extrato!$A:$A,"&lt;="&amp;XLOOKUP(I$278,dds!$F$1:$Q$1,dds!$R$4:$AC$4),Extrato!$B:$B,'Cadastro e Histórico'!$A452)-SUMIFS(Extrato!$H:$H,Extrato!$F:$F,"&lt;="&amp;XLOOKUP(I$278,dds!$F$1:$Q$1,dds!$R$4:$AC$4),Extrato!$G:$G,'Cadastro e Histórico'!$A452))*I230)</f>
        <v/>
      </c>
      <c r="J452" s="158" t="str">
        <f t="array" ref="J452">IF($A452="","",(SUMIFS(Extrato!$C:$C,Extrato!$A:$A,"&lt;="&amp;XLOOKUP(J$278,dds!$F$1:$Q$1,dds!$R$4:$AC$4),Extrato!$B:$B,'Cadastro e Histórico'!$A452)-SUMIFS(Extrato!$H:$H,Extrato!$F:$F,"&lt;="&amp;XLOOKUP(J$278,dds!$F$1:$Q$1,dds!$R$4:$AC$4),Extrato!$G:$G,'Cadastro e Histórico'!$A452))*J230)</f>
        <v/>
      </c>
      <c r="K452" s="158" t="str">
        <f t="array" ref="K452">IF($A452="","",(SUMIFS(Extrato!$C:$C,Extrato!$A:$A,"&lt;="&amp;XLOOKUP(K$278,dds!$F$1:$Q$1,dds!$R$4:$AC$4),Extrato!$B:$B,'Cadastro e Histórico'!$A452)-SUMIFS(Extrato!$H:$H,Extrato!$F:$F,"&lt;="&amp;XLOOKUP(K$278,dds!$F$1:$Q$1,dds!$R$4:$AC$4),Extrato!$G:$G,'Cadastro e Histórico'!$A452))*K230)</f>
        <v/>
      </c>
      <c r="L452" s="158" t="str">
        <f t="array" ref="L452">IF($A452="","",(SUMIFS(Extrato!$C:$C,Extrato!$A:$A,"&lt;="&amp;XLOOKUP(L$278,dds!$F$1:$Q$1,dds!$R$4:$AC$4),Extrato!$B:$B,'Cadastro e Histórico'!$A452)-SUMIFS(Extrato!$H:$H,Extrato!$F:$F,"&lt;="&amp;XLOOKUP(L$278,dds!$F$1:$Q$1,dds!$R$4:$AC$4),Extrato!$G:$G,'Cadastro e Histórico'!$A452))*L230)</f>
        <v/>
      </c>
      <c r="M452" s="158" t="str">
        <f t="array" ref="M452">IF($A452="","",(SUMIFS(Extrato!$C:$C,Extrato!$A:$A,"&lt;="&amp;XLOOKUP(M$278,dds!$F$1:$Q$1,dds!$R$4:$AC$4),Extrato!$B:$B,'Cadastro e Histórico'!$A452)-SUMIFS(Extrato!$H:$H,Extrato!$F:$F,"&lt;="&amp;XLOOKUP(M$278,dds!$F$1:$Q$1,dds!$R$4:$AC$4),Extrato!$G:$G,'Cadastro e Histórico'!$A452))*M230)</f>
        <v/>
      </c>
      <c r="N452" s="158" t="str">
        <f t="array" ref="N452">IF($A452="","",(SUMIFS(Extrato!$C:$C,Extrato!$A:$A,"&lt;="&amp;XLOOKUP(N$278,dds!$F$1:$Q$1,dds!$R$4:$AC$4),Extrato!$B:$B,'Cadastro e Histórico'!$A452)-SUMIFS(Extrato!$H:$H,Extrato!$F:$F,"&lt;="&amp;XLOOKUP(N$278,dds!$F$1:$Q$1,dds!$R$4:$AC$4),Extrato!$G:$G,'Cadastro e Histórico'!$A452))*N230)</f>
        <v/>
      </c>
      <c r="O452" s="158" t="str">
        <f t="array" ref="O452">IF($A452="","",(SUMIFS(Extrato!$C:$C,Extrato!$A:$A,"&lt;="&amp;XLOOKUP(O$278,dds!$F$1:$Q$1,dds!$R$4:$AC$4),Extrato!$B:$B,'Cadastro e Histórico'!$A452)-SUMIFS(Extrato!$H:$H,Extrato!$F:$F,"&lt;="&amp;XLOOKUP(O$278,dds!$F$1:$Q$1,dds!$R$4:$AC$4),Extrato!$G:$G,'Cadastro e Histórico'!$A452))*O230)</f>
        <v/>
      </c>
      <c r="P452" s="158" t="str">
        <f>IF($A452="","",(SUMIFS(Extrato!$C:$C,Extrato!$B:$B,'Cadastro e Histórico'!$A452)-SUMIFS(Extrato!$H:$H,Extrato!$G:$G,'Cadastro e Histórico'!$A452))*P230)</f>
        <v/>
      </c>
      <c r="Q452" s="90"/>
      <c r="R452" s="90"/>
      <c r="S452" s="90"/>
      <c r="T452" s="90"/>
      <c r="U452" s="90"/>
      <c r="V452" s="90"/>
      <c r="W452" s="90"/>
      <c r="X452" s="90"/>
      <c r="Y452" s="90"/>
      <c r="Z452" s="90"/>
      <c r="AA452" s="90"/>
      <c r="AB452" s="90"/>
      <c r="AC452" s="90"/>
      <c r="AD452" s="90"/>
      <c r="AE452" s="90"/>
      <c r="AF452" s="90"/>
      <c r="AG452" s="90"/>
      <c r="AH452" s="90"/>
      <c r="AI452" s="90"/>
      <c r="AJ452" s="90"/>
      <c r="AK452" s="90"/>
      <c r="AL452" s="90"/>
      <c r="AM452" s="90"/>
      <c r="AN452" s="90"/>
      <c r="AO452" s="90"/>
      <c r="AP452" s="90"/>
      <c r="AQ452" s="90"/>
      <c r="AR452" s="90"/>
      <c r="AS452" s="90"/>
      <c r="AT452" s="90"/>
      <c r="AU452" s="90"/>
      <c r="AV452" s="90"/>
      <c r="AW452" s="90"/>
      <c r="AX452" s="90"/>
      <c r="AY452" s="90"/>
      <c r="AZ452" s="90"/>
      <c r="BA452" s="90"/>
      <c r="BB452" s="90"/>
      <c r="BC452" s="90"/>
      <c r="BD452" s="90"/>
      <c r="BE452" s="90"/>
      <c r="BF452" s="90"/>
      <c r="BG452" s="90"/>
      <c r="BH452" s="90"/>
      <c r="BI452" s="90"/>
      <c r="BJ452" s="90"/>
      <c r="BK452" s="90"/>
      <c r="BL452" s="90"/>
    </row>
    <row r="453" ht="14.25" customHeight="1">
      <c r="A453" s="90"/>
      <c r="B453" s="90"/>
      <c r="C453" s="440" t="str">
        <f t="shared" si="5"/>
        <v/>
      </c>
      <c r="D453" s="90"/>
      <c r="E453" s="158" t="str">
        <f t="array" ref="E453">IF($A453="","",(SUMIFS(Extrato!$C:$C,Extrato!$A:$A,"&lt;="&amp;XLOOKUP(E$278,dds!$F$1:$Q$1,dds!$R$4:$AC$4),Extrato!$B:$B,'Cadastro e Histórico'!$A453)-SUMIFS(Extrato!$H:$H,Extrato!$F:$F,"&lt;="&amp;XLOOKUP(E$278,dds!$F$1:$Q$1,dds!$R$4:$AC$4),Extrato!$G:$G,'Cadastro e Histórico'!$A453))*E231)</f>
        <v/>
      </c>
      <c r="F453" s="158" t="str">
        <f t="array" ref="F453">IF($A453="","",(SUMIFS(Extrato!$C:$C,Extrato!$A:$A,"&lt;="&amp;XLOOKUP(F$278,dds!$F$1:$Q$1,dds!$R$4:$AC$4),Extrato!$B:$B,'Cadastro e Histórico'!$A453)-SUMIFS(Extrato!$H:$H,Extrato!$F:$F,"&lt;="&amp;XLOOKUP(F$278,dds!$F$1:$Q$1,dds!$R$4:$AC$4),Extrato!$G:$G,'Cadastro e Histórico'!$A453))*F231)</f>
        <v/>
      </c>
      <c r="G453" s="158" t="str">
        <f t="array" ref="G453">IF($A453="","",(SUMIFS(Extrato!$C:$C,Extrato!$A:$A,"&lt;="&amp;XLOOKUP(G$278,dds!$F$1:$Q$1,dds!$R$4:$AC$4),Extrato!$B:$B,'Cadastro e Histórico'!$A453)-SUMIFS(Extrato!$H:$H,Extrato!$F:$F,"&lt;="&amp;XLOOKUP(G$278,dds!$F$1:$Q$1,dds!$R$4:$AC$4),Extrato!$G:$G,'Cadastro e Histórico'!$A453))*G231)</f>
        <v/>
      </c>
      <c r="H453" s="158" t="str">
        <f t="array" ref="H453">IF($A453="","",(SUMIFS(Extrato!$C:$C,Extrato!$A:$A,"&lt;="&amp;XLOOKUP(H$278,dds!$F$1:$Q$1,dds!$R$4:$AC$4),Extrato!$B:$B,'Cadastro e Histórico'!$A453)-SUMIFS(Extrato!$H:$H,Extrato!$F:$F,"&lt;="&amp;XLOOKUP(H$278,dds!$F$1:$Q$1,dds!$R$4:$AC$4),Extrato!$G:$G,'Cadastro e Histórico'!$A453))*H231)</f>
        <v/>
      </c>
      <c r="I453" s="158" t="str">
        <f t="array" ref="I453">IF($A453="","",(SUMIFS(Extrato!$C:$C,Extrato!$A:$A,"&lt;="&amp;XLOOKUP(I$278,dds!$F$1:$Q$1,dds!$R$4:$AC$4),Extrato!$B:$B,'Cadastro e Histórico'!$A453)-SUMIFS(Extrato!$H:$H,Extrato!$F:$F,"&lt;="&amp;XLOOKUP(I$278,dds!$F$1:$Q$1,dds!$R$4:$AC$4),Extrato!$G:$G,'Cadastro e Histórico'!$A453))*I231)</f>
        <v/>
      </c>
      <c r="J453" s="158" t="str">
        <f t="array" ref="J453">IF($A453="","",(SUMIFS(Extrato!$C:$C,Extrato!$A:$A,"&lt;="&amp;XLOOKUP(J$278,dds!$F$1:$Q$1,dds!$R$4:$AC$4),Extrato!$B:$B,'Cadastro e Histórico'!$A453)-SUMIFS(Extrato!$H:$H,Extrato!$F:$F,"&lt;="&amp;XLOOKUP(J$278,dds!$F$1:$Q$1,dds!$R$4:$AC$4),Extrato!$G:$G,'Cadastro e Histórico'!$A453))*J231)</f>
        <v/>
      </c>
      <c r="K453" s="158" t="str">
        <f t="array" ref="K453">IF($A453="","",(SUMIFS(Extrato!$C:$C,Extrato!$A:$A,"&lt;="&amp;XLOOKUP(K$278,dds!$F$1:$Q$1,dds!$R$4:$AC$4),Extrato!$B:$B,'Cadastro e Histórico'!$A453)-SUMIFS(Extrato!$H:$H,Extrato!$F:$F,"&lt;="&amp;XLOOKUP(K$278,dds!$F$1:$Q$1,dds!$R$4:$AC$4),Extrato!$G:$G,'Cadastro e Histórico'!$A453))*K231)</f>
        <v/>
      </c>
      <c r="L453" s="158" t="str">
        <f t="array" ref="L453">IF($A453="","",(SUMIFS(Extrato!$C:$C,Extrato!$A:$A,"&lt;="&amp;XLOOKUP(L$278,dds!$F$1:$Q$1,dds!$R$4:$AC$4),Extrato!$B:$B,'Cadastro e Histórico'!$A453)-SUMIFS(Extrato!$H:$H,Extrato!$F:$F,"&lt;="&amp;XLOOKUP(L$278,dds!$F$1:$Q$1,dds!$R$4:$AC$4),Extrato!$G:$G,'Cadastro e Histórico'!$A453))*L231)</f>
        <v/>
      </c>
      <c r="M453" s="158" t="str">
        <f t="array" ref="M453">IF($A453="","",(SUMIFS(Extrato!$C:$C,Extrato!$A:$A,"&lt;="&amp;XLOOKUP(M$278,dds!$F$1:$Q$1,dds!$R$4:$AC$4),Extrato!$B:$B,'Cadastro e Histórico'!$A453)-SUMIFS(Extrato!$H:$H,Extrato!$F:$F,"&lt;="&amp;XLOOKUP(M$278,dds!$F$1:$Q$1,dds!$R$4:$AC$4),Extrato!$G:$G,'Cadastro e Histórico'!$A453))*M231)</f>
        <v/>
      </c>
      <c r="N453" s="158" t="str">
        <f t="array" ref="N453">IF($A453="","",(SUMIFS(Extrato!$C:$C,Extrato!$A:$A,"&lt;="&amp;XLOOKUP(N$278,dds!$F$1:$Q$1,dds!$R$4:$AC$4),Extrato!$B:$B,'Cadastro e Histórico'!$A453)-SUMIFS(Extrato!$H:$H,Extrato!$F:$F,"&lt;="&amp;XLOOKUP(N$278,dds!$F$1:$Q$1,dds!$R$4:$AC$4),Extrato!$G:$G,'Cadastro e Histórico'!$A453))*N231)</f>
        <v/>
      </c>
      <c r="O453" s="158" t="str">
        <f t="array" ref="O453">IF($A453="","",(SUMIFS(Extrato!$C:$C,Extrato!$A:$A,"&lt;="&amp;XLOOKUP(O$278,dds!$F$1:$Q$1,dds!$R$4:$AC$4),Extrato!$B:$B,'Cadastro e Histórico'!$A453)-SUMIFS(Extrato!$H:$H,Extrato!$F:$F,"&lt;="&amp;XLOOKUP(O$278,dds!$F$1:$Q$1,dds!$R$4:$AC$4),Extrato!$G:$G,'Cadastro e Histórico'!$A453))*O231)</f>
        <v/>
      </c>
      <c r="P453" s="158" t="str">
        <f>IF($A453="","",(SUMIFS(Extrato!$C:$C,Extrato!$B:$B,'Cadastro e Histórico'!$A453)-SUMIFS(Extrato!$H:$H,Extrato!$G:$G,'Cadastro e Histórico'!$A453))*P231)</f>
        <v/>
      </c>
      <c r="Q453" s="90"/>
      <c r="R453" s="90"/>
      <c r="S453" s="90"/>
      <c r="T453" s="90"/>
      <c r="U453" s="90"/>
      <c r="V453" s="90"/>
      <c r="W453" s="90"/>
      <c r="X453" s="90"/>
      <c r="Y453" s="90"/>
      <c r="Z453" s="90"/>
      <c r="AA453" s="90"/>
      <c r="AB453" s="90"/>
      <c r="AC453" s="90"/>
      <c r="AD453" s="90"/>
      <c r="AE453" s="90"/>
      <c r="AF453" s="90"/>
      <c r="AG453" s="90"/>
      <c r="AH453" s="90"/>
      <c r="AI453" s="90"/>
      <c r="AJ453" s="90"/>
      <c r="AK453" s="90"/>
      <c r="AL453" s="90"/>
      <c r="AM453" s="90"/>
      <c r="AN453" s="90"/>
      <c r="AO453" s="90"/>
      <c r="AP453" s="90"/>
      <c r="AQ453" s="90"/>
      <c r="AR453" s="90"/>
      <c r="AS453" s="90"/>
      <c r="AT453" s="90"/>
      <c r="AU453" s="90"/>
      <c r="AV453" s="90"/>
      <c r="AW453" s="90"/>
      <c r="AX453" s="90"/>
      <c r="AY453" s="90"/>
      <c r="AZ453" s="90"/>
      <c r="BA453" s="90"/>
      <c r="BB453" s="90"/>
      <c r="BC453" s="90"/>
      <c r="BD453" s="90"/>
      <c r="BE453" s="90"/>
      <c r="BF453" s="90"/>
      <c r="BG453" s="90"/>
      <c r="BH453" s="90"/>
      <c r="BI453" s="90"/>
      <c r="BJ453" s="90"/>
      <c r="BK453" s="90"/>
      <c r="BL453" s="90"/>
    </row>
    <row r="454" ht="14.25" customHeight="1">
      <c r="A454" s="90"/>
      <c r="B454" s="90"/>
      <c r="C454" s="440" t="str">
        <f t="shared" si="5"/>
        <v/>
      </c>
      <c r="D454" s="90"/>
      <c r="E454" s="158" t="str">
        <f t="array" ref="E454">IF($A454="","",(SUMIFS(Extrato!$C:$C,Extrato!$A:$A,"&lt;="&amp;XLOOKUP(E$278,dds!$F$1:$Q$1,dds!$R$4:$AC$4),Extrato!$B:$B,'Cadastro e Histórico'!$A454)-SUMIFS(Extrato!$H:$H,Extrato!$F:$F,"&lt;="&amp;XLOOKUP(E$278,dds!$F$1:$Q$1,dds!$R$4:$AC$4),Extrato!$G:$G,'Cadastro e Histórico'!$A454))*E232)</f>
        <v/>
      </c>
      <c r="F454" s="158" t="str">
        <f t="array" ref="F454">IF($A454="","",(SUMIFS(Extrato!$C:$C,Extrato!$A:$A,"&lt;="&amp;XLOOKUP(F$278,dds!$F$1:$Q$1,dds!$R$4:$AC$4),Extrato!$B:$B,'Cadastro e Histórico'!$A454)-SUMIFS(Extrato!$H:$H,Extrato!$F:$F,"&lt;="&amp;XLOOKUP(F$278,dds!$F$1:$Q$1,dds!$R$4:$AC$4),Extrato!$G:$G,'Cadastro e Histórico'!$A454))*F232)</f>
        <v/>
      </c>
      <c r="G454" s="158" t="str">
        <f t="array" ref="G454">IF($A454="","",(SUMIFS(Extrato!$C:$C,Extrato!$A:$A,"&lt;="&amp;XLOOKUP(G$278,dds!$F$1:$Q$1,dds!$R$4:$AC$4),Extrato!$B:$B,'Cadastro e Histórico'!$A454)-SUMIFS(Extrato!$H:$H,Extrato!$F:$F,"&lt;="&amp;XLOOKUP(G$278,dds!$F$1:$Q$1,dds!$R$4:$AC$4),Extrato!$G:$G,'Cadastro e Histórico'!$A454))*G232)</f>
        <v/>
      </c>
      <c r="H454" s="158" t="str">
        <f t="array" ref="H454">IF($A454="","",(SUMIFS(Extrato!$C:$C,Extrato!$A:$A,"&lt;="&amp;XLOOKUP(H$278,dds!$F$1:$Q$1,dds!$R$4:$AC$4),Extrato!$B:$B,'Cadastro e Histórico'!$A454)-SUMIFS(Extrato!$H:$H,Extrato!$F:$F,"&lt;="&amp;XLOOKUP(H$278,dds!$F$1:$Q$1,dds!$R$4:$AC$4),Extrato!$G:$G,'Cadastro e Histórico'!$A454))*H232)</f>
        <v/>
      </c>
      <c r="I454" s="158" t="str">
        <f t="array" ref="I454">IF($A454="","",(SUMIFS(Extrato!$C:$C,Extrato!$A:$A,"&lt;="&amp;XLOOKUP(I$278,dds!$F$1:$Q$1,dds!$R$4:$AC$4),Extrato!$B:$B,'Cadastro e Histórico'!$A454)-SUMIFS(Extrato!$H:$H,Extrato!$F:$F,"&lt;="&amp;XLOOKUP(I$278,dds!$F$1:$Q$1,dds!$R$4:$AC$4),Extrato!$G:$G,'Cadastro e Histórico'!$A454))*I232)</f>
        <v/>
      </c>
      <c r="J454" s="158" t="str">
        <f t="array" ref="J454">IF($A454="","",(SUMIFS(Extrato!$C:$C,Extrato!$A:$A,"&lt;="&amp;XLOOKUP(J$278,dds!$F$1:$Q$1,dds!$R$4:$AC$4),Extrato!$B:$B,'Cadastro e Histórico'!$A454)-SUMIFS(Extrato!$H:$H,Extrato!$F:$F,"&lt;="&amp;XLOOKUP(J$278,dds!$F$1:$Q$1,dds!$R$4:$AC$4),Extrato!$G:$G,'Cadastro e Histórico'!$A454))*J232)</f>
        <v/>
      </c>
      <c r="K454" s="158" t="str">
        <f t="array" ref="K454">IF($A454="","",(SUMIFS(Extrato!$C:$C,Extrato!$A:$A,"&lt;="&amp;XLOOKUP(K$278,dds!$F$1:$Q$1,dds!$R$4:$AC$4),Extrato!$B:$B,'Cadastro e Histórico'!$A454)-SUMIFS(Extrato!$H:$H,Extrato!$F:$F,"&lt;="&amp;XLOOKUP(K$278,dds!$F$1:$Q$1,dds!$R$4:$AC$4),Extrato!$G:$G,'Cadastro e Histórico'!$A454))*K232)</f>
        <v/>
      </c>
      <c r="L454" s="158" t="str">
        <f t="array" ref="L454">IF($A454="","",(SUMIFS(Extrato!$C:$C,Extrato!$A:$A,"&lt;="&amp;XLOOKUP(L$278,dds!$F$1:$Q$1,dds!$R$4:$AC$4),Extrato!$B:$B,'Cadastro e Histórico'!$A454)-SUMIFS(Extrato!$H:$H,Extrato!$F:$F,"&lt;="&amp;XLOOKUP(L$278,dds!$F$1:$Q$1,dds!$R$4:$AC$4),Extrato!$G:$G,'Cadastro e Histórico'!$A454))*L232)</f>
        <v/>
      </c>
      <c r="M454" s="158" t="str">
        <f t="array" ref="M454">IF($A454="","",(SUMIFS(Extrato!$C:$C,Extrato!$A:$A,"&lt;="&amp;XLOOKUP(M$278,dds!$F$1:$Q$1,dds!$R$4:$AC$4),Extrato!$B:$B,'Cadastro e Histórico'!$A454)-SUMIFS(Extrato!$H:$H,Extrato!$F:$F,"&lt;="&amp;XLOOKUP(M$278,dds!$F$1:$Q$1,dds!$R$4:$AC$4),Extrato!$G:$G,'Cadastro e Histórico'!$A454))*M232)</f>
        <v/>
      </c>
      <c r="N454" s="158" t="str">
        <f t="array" ref="N454">IF($A454="","",(SUMIFS(Extrato!$C:$C,Extrato!$A:$A,"&lt;="&amp;XLOOKUP(N$278,dds!$F$1:$Q$1,dds!$R$4:$AC$4),Extrato!$B:$B,'Cadastro e Histórico'!$A454)-SUMIFS(Extrato!$H:$H,Extrato!$F:$F,"&lt;="&amp;XLOOKUP(N$278,dds!$F$1:$Q$1,dds!$R$4:$AC$4),Extrato!$G:$G,'Cadastro e Histórico'!$A454))*N232)</f>
        <v/>
      </c>
      <c r="O454" s="158" t="str">
        <f t="array" ref="O454">IF($A454="","",(SUMIFS(Extrato!$C:$C,Extrato!$A:$A,"&lt;="&amp;XLOOKUP(O$278,dds!$F$1:$Q$1,dds!$R$4:$AC$4),Extrato!$B:$B,'Cadastro e Histórico'!$A454)-SUMIFS(Extrato!$H:$H,Extrato!$F:$F,"&lt;="&amp;XLOOKUP(O$278,dds!$F$1:$Q$1,dds!$R$4:$AC$4),Extrato!$G:$G,'Cadastro e Histórico'!$A454))*O232)</f>
        <v/>
      </c>
      <c r="P454" s="158" t="str">
        <f>IF($A454="","",(SUMIFS(Extrato!$C:$C,Extrato!$B:$B,'Cadastro e Histórico'!$A454)-SUMIFS(Extrato!$H:$H,Extrato!$G:$G,'Cadastro e Histórico'!$A454))*P232)</f>
        <v/>
      </c>
      <c r="Q454" s="90"/>
      <c r="R454" s="90"/>
      <c r="S454" s="90"/>
      <c r="T454" s="90"/>
      <c r="U454" s="90"/>
      <c r="V454" s="90"/>
      <c r="W454" s="90"/>
      <c r="X454" s="90"/>
      <c r="Y454" s="90"/>
      <c r="Z454" s="90"/>
      <c r="AA454" s="90"/>
      <c r="AB454" s="90"/>
      <c r="AC454" s="90"/>
      <c r="AD454" s="90"/>
      <c r="AE454" s="90"/>
      <c r="AF454" s="90"/>
      <c r="AG454" s="90"/>
      <c r="AH454" s="90"/>
      <c r="AI454" s="90"/>
      <c r="AJ454" s="90"/>
      <c r="AK454" s="90"/>
      <c r="AL454" s="90"/>
      <c r="AM454" s="90"/>
      <c r="AN454" s="90"/>
      <c r="AO454" s="90"/>
      <c r="AP454" s="90"/>
      <c r="AQ454" s="90"/>
      <c r="AR454" s="90"/>
      <c r="AS454" s="90"/>
      <c r="AT454" s="90"/>
      <c r="AU454" s="90"/>
      <c r="AV454" s="90"/>
      <c r="AW454" s="90"/>
      <c r="AX454" s="90"/>
      <c r="AY454" s="90"/>
      <c r="AZ454" s="90"/>
      <c r="BA454" s="90"/>
      <c r="BB454" s="90"/>
      <c r="BC454" s="90"/>
      <c r="BD454" s="90"/>
      <c r="BE454" s="90"/>
      <c r="BF454" s="90"/>
      <c r="BG454" s="90"/>
      <c r="BH454" s="90"/>
      <c r="BI454" s="90"/>
      <c r="BJ454" s="90"/>
      <c r="BK454" s="90"/>
      <c r="BL454" s="90"/>
    </row>
    <row r="455" ht="14.25" customHeight="1">
      <c r="A455" s="90"/>
      <c r="B455" s="90"/>
      <c r="C455" s="440" t="str">
        <f t="shared" si="5"/>
        <v/>
      </c>
      <c r="D455" s="90"/>
      <c r="E455" s="158" t="str">
        <f t="array" ref="E455">IF($A455="","",(SUMIFS(Extrato!$C:$C,Extrato!$A:$A,"&lt;="&amp;XLOOKUP(E$278,dds!$F$1:$Q$1,dds!$R$4:$AC$4),Extrato!$B:$B,'Cadastro e Histórico'!$A455)-SUMIFS(Extrato!$H:$H,Extrato!$F:$F,"&lt;="&amp;XLOOKUP(E$278,dds!$F$1:$Q$1,dds!$R$4:$AC$4),Extrato!$G:$G,'Cadastro e Histórico'!$A455))*E233)</f>
        <v/>
      </c>
      <c r="F455" s="158" t="str">
        <f t="array" ref="F455">IF($A455="","",(SUMIFS(Extrato!$C:$C,Extrato!$A:$A,"&lt;="&amp;XLOOKUP(F$278,dds!$F$1:$Q$1,dds!$R$4:$AC$4),Extrato!$B:$B,'Cadastro e Histórico'!$A455)-SUMIFS(Extrato!$H:$H,Extrato!$F:$F,"&lt;="&amp;XLOOKUP(F$278,dds!$F$1:$Q$1,dds!$R$4:$AC$4),Extrato!$G:$G,'Cadastro e Histórico'!$A455))*F233)</f>
        <v/>
      </c>
      <c r="G455" s="158" t="str">
        <f t="array" ref="G455">IF($A455="","",(SUMIFS(Extrato!$C:$C,Extrato!$A:$A,"&lt;="&amp;XLOOKUP(G$278,dds!$F$1:$Q$1,dds!$R$4:$AC$4),Extrato!$B:$B,'Cadastro e Histórico'!$A455)-SUMIFS(Extrato!$H:$H,Extrato!$F:$F,"&lt;="&amp;XLOOKUP(G$278,dds!$F$1:$Q$1,dds!$R$4:$AC$4),Extrato!$G:$G,'Cadastro e Histórico'!$A455))*G233)</f>
        <v/>
      </c>
      <c r="H455" s="158" t="str">
        <f t="array" ref="H455">IF($A455="","",(SUMIFS(Extrato!$C:$C,Extrato!$A:$A,"&lt;="&amp;XLOOKUP(H$278,dds!$F$1:$Q$1,dds!$R$4:$AC$4),Extrato!$B:$B,'Cadastro e Histórico'!$A455)-SUMIFS(Extrato!$H:$H,Extrato!$F:$F,"&lt;="&amp;XLOOKUP(H$278,dds!$F$1:$Q$1,dds!$R$4:$AC$4),Extrato!$G:$G,'Cadastro e Histórico'!$A455))*H233)</f>
        <v/>
      </c>
      <c r="I455" s="158" t="str">
        <f t="array" ref="I455">IF($A455="","",(SUMIFS(Extrato!$C:$C,Extrato!$A:$A,"&lt;="&amp;XLOOKUP(I$278,dds!$F$1:$Q$1,dds!$R$4:$AC$4),Extrato!$B:$B,'Cadastro e Histórico'!$A455)-SUMIFS(Extrato!$H:$H,Extrato!$F:$F,"&lt;="&amp;XLOOKUP(I$278,dds!$F$1:$Q$1,dds!$R$4:$AC$4),Extrato!$G:$G,'Cadastro e Histórico'!$A455))*I233)</f>
        <v/>
      </c>
      <c r="J455" s="158" t="str">
        <f t="array" ref="J455">IF($A455="","",(SUMIFS(Extrato!$C:$C,Extrato!$A:$A,"&lt;="&amp;XLOOKUP(J$278,dds!$F$1:$Q$1,dds!$R$4:$AC$4),Extrato!$B:$B,'Cadastro e Histórico'!$A455)-SUMIFS(Extrato!$H:$H,Extrato!$F:$F,"&lt;="&amp;XLOOKUP(J$278,dds!$F$1:$Q$1,dds!$R$4:$AC$4),Extrato!$G:$G,'Cadastro e Histórico'!$A455))*J233)</f>
        <v/>
      </c>
      <c r="K455" s="158" t="str">
        <f t="array" ref="K455">IF($A455="","",(SUMIFS(Extrato!$C:$C,Extrato!$A:$A,"&lt;="&amp;XLOOKUP(K$278,dds!$F$1:$Q$1,dds!$R$4:$AC$4),Extrato!$B:$B,'Cadastro e Histórico'!$A455)-SUMIFS(Extrato!$H:$H,Extrato!$F:$F,"&lt;="&amp;XLOOKUP(K$278,dds!$F$1:$Q$1,dds!$R$4:$AC$4),Extrato!$G:$G,'Cadastro e Histórico'!$A455))*K233)</f>
        <v/>
      </c>
      <c r="L455" s="158" t="str">
        <f t="array" ref="L455">IF($A455="","",(SUMIFS(Extrato!$C:$C,Extrato!$A:$A,"&lt;="&amp;XLOOKUP(L$278,dds!$F$1:$Q$1,dds!$R$4:$AC$4),Extrato!$B:$B,'Cadastro e Histórico'!$A455)-SUMIFS(Extrato!$H:$H,Extrato!$F:$F,"&lt;="&amp;XLOOKUP(L$278,dds!$F$1:$Q$1,dds!$R$4:$AC$4),Extrato!$G:$G,'Cadastro e Histórico'!$A455))*L233)</f>
        <v/>
      </c>
      <c r="M455" s="158" t="str">
        <f t="array" ref="M455">IF($A455="","",(SUMIFS(Extrato!$C:$C,Extrato!$A:$A,"&lt;="&amp;XLOOKUP(M$278,dds!$F$1:$Q$1,dds!$R$4:$AC$4),Extrato!$B:$B,'Cadastro e Histórico'!$A455)-SUMIFS(Extrato!$H:$H,Extrato!$F:$F,"&lt;="&amp;XLOOKUP(M$278,dds!$F$1:$Q$1,dds!$R$4:$AC$4),Extrato!$G:$G,'Cadastro e Histórico'!$A455))*M233)</f>
        <v/>
      </c>
      <c r="N455" s="158" t="str">
        <f t="array" ref="N455">IF($A455="","",(SUMIFS(Extrato!$C:$C,Extrato!$A:$A,"&lt;="&amp;XLOOKUP(N$278,dds!$F$1:$Q$1,dds!$R$4:$AC$4),Extrato!$B:$B,'Cadastro e Histórico'!$A455)-SUMIFS(Extrato!$H:$H,Extrato!$F:$F,"&lt;="&amp;XLOOKUP(N$278,dds!$F$1:$Q$1,dds!$R$4:$AC$4),Extrato!$G:$G,'Cadastro e Histórico'!$A455))*N233)</f>
        <v/>
      </c>
      <c r="O455" s="158" t="str">
        <f t="array" ref="O455">IF($A455="","",(SUMIFS(Extrato!$C:$C,Extrato!$A:$A,"&lt;="&amp;XLOOKUP(O$278,dds!$F$1:$Q$1,dds!$R$4:$AC$4),Extrato!$B:$B,'Cadastro e Histórico'!$A455)-SUMIFS(Extrato!$H:$H,Extrato!$F:$F,"&lt;="&amp;XLOOKUP(O$278,dds!$F$1:$Q$1,dds!$R$4:$AC$4),Extrato!$G:$G,'Cadastro e Histórico'!$A455))*O233)</f>
        <v/>
      </c>
      <c r="P455" s="158" t="str">
        <f>IF($A455="","",(SUMIFS(Extrato!$C:$C,Extrato!$B:$B,'Cadastro e Histórico'!$A455)-SUMIFS(Extrato!$H:$H,Extrato!$G:$G,'Cadastro e Histórico'!$A455))*P233)</f>
        <v/>
      </c>
      <c r="Q455" s="90"/>
      <c r="R455" s="90"/>
      <c r="S455" s="90"/>
      <c r="T455" s="90"/>
      <c r="U455" s="90"/>
      <c r="V455" s="90"/>
      <c r="W455" s="90"/>
      <c r="X455" s="90"/>
      <c r="Y455" s="90"/>
      <c r="Z455" s="90"/>
      <c r="AA455" s="90"/>
      <c r="AB455" s="90"/>
      <c r="AC455" s="90"/>
      <c r="AD455" s="90"/>
      <c r="AE455" s="90"/>
      <c r="AF455" s="90"/>
      <c r="AG455" s="90"/>
      <c r="AH455" s="90"/>
      <c r="AI455" s="90"/>
      <c r="AJ455" s="90"/>
      <c r="AK455" s="90"/>
      <c r="AL455" s="90"/>
      <c r="AM455" s="90"/>
      <c r="AN455" s="90"/>
      <c r="AO455" s="90"/>
      <c r="AP455" s="90"/>
      <c r="AQ455" s="90"/>
      <c r="AR455" s="90"/>
      <c r="AS455" s="90"/>
      <c r="AT455" s="90"/>
      <c r="AU455" s="90"/>
      <c r="AV455" s="90"/>
      <c r="AW455" s="90"/>
      <c r="AX455" s="90"/>
      <c r="AY455" s="90"/>
      <c r="AZ455" s="90"/>
      <c r="BA455" s="90"/>
      <c r="BB455" s="90"/>
      <c r="BC455" s="90"/>
      <c r="BD455" s="90"/>
      <c r="BE455" s="90"/>
      <c r="BF455" s="90"/>
      <c r="BG455" s="90"/>
      <c r="BH455" s="90"/>
      <c r="BI455" s="90"/>
      <c r="BJ455" s="90"/>
      <c r="BK455" s="90"/>
      <c r="BL455" s="90"/>
    </row>
    <row r="456" ht="14.25" customHeight="1">
      <c r="A456" s="90"/>
      <c r="B456" s="90"/>
      <c r="C456" s="440" t="str">
        <f t="shared" si="5"/>
        <v/>
      </c>
      <c r="D456" s="90"/>
      <c r="E456" s="158" t="str">
        <f t="array" ref="E456">IF($A456="","",(SUMIFS(Extrato!$C:$C,Extrato!$A:$A,"&lt;="&amp;XLOOKUP(E$278,dds!$F$1:$Q$1,dds!$R$4:$AC$4),Extrato!$B:$B,'Cadastro e Histórico'!$A456)-SUMIFS(Extrato!$H:$H,Extrato!$F:$F,"&lt;="&amp;XLOOKUP(E$278,dds!$F$1:$Q$1,dds!$R$4:$AC$4),Extrato!$G:$G,'Cadastro e Histórico'!$A456))*E234)</f>
        <v/>
      </c>
      <c r="F456" s="158" t="str">
        <f t="array" ref="F456">IF($A456="","",(SUMIFS(Extrato!$C:$C,Extrato!$A:$A,"&lt;="&amp;XLOOKUP(F$278,dds!$F$1:$Q$1,dds!$R$4:$AC$4),Extrato!$B:$B,'Cadastro e Histórico'!$A456)-SUMIFS(Extrato!$H:$H,Extrato!$F:$F,"&lt;="&amp;XLOOKUP(F$278,dds!$F$1:$Q$1,dds!$R$4:$AC$4),Extrato!$G:$G,'Cadastro e Histórico'!$A456))*F234)</f>
        <v/>
      </c>
      <c r="G456" s="158" t="str">
        <f t="array" ref="G456">IF($A456="","",(SUMIFS(Extrato!$C:$C,Extrato!$A:$A,"&lt;="&amp;XLOOKUP(G$278,dds!$F$1:$Q$1,dds!$R$4:$AC$4),Extrato!$B:$B,'Cadastro e Histórico'!$A456)-SUMIFS(Extrato!$H:$H,Extrato!$F:$F,"&lt;="&amp;XLOOKUP(G$278,dds!$F$1:$Q$1,dds!$R$4:$AC$4),Extrato!$G:$G,'Cadastro e Histórico'!$A456))*G234)</f>
        <v/>
      </c>
      <c r="H456" s="158" t="str">
        <f t="array" ref="H456">IF($A456="","",(SUMIFS(Extrato!$C:$C,Extrato!$A:$A,"&lt;="&amp;XLOOKUP(H$278,dds!$F$1:$Q$1,dds!$R$4:$AC$4),Extrato!$B:$B,'Cadastro e Histórico'!$A456)-SUMIFS(Extrato!$H:$H,Extrato!$F:$F,"&lt;="&amp;XLOOKUP(H$278,dds!$F$1:$Q$1,dds!$R$4:$AC$4),Extrato!$G:$G,'Cadastro e Histórico'!$A456))*H234)</f>
        <v/>
      </c>
      <c r="I456" s="158" t="str">
        <f t="array" ref="I456">IF($A456="","",(SUMIFS(Extrato!$C:$C,Extrato!$A:$A,"&lt;="&amp;XLOOKUP(I$278,dds!$F$1:$Q$1,dds!$R$4:$AC$4),Extrato!$B:$B,'Cadastro e Histórico'!$A456)-SUMIFS(Extrato!$H:$H,Extrato!$F:$F,"&lt;="&amp;XLOOKUP(I$278,dds!$F$1:$Q$1,dds!$R$4:$AC$4),Extrato!$G:$G,'Cadastro e Histórico'!$A456))*I234)</f>
        <v/>
      </c>
      <c r="J456" s="158" t="str">
        <f t="array" ref="J456">IF($A456="","",(SUMIFS(Extrato!$C:$C,Extrato!$A:$A,"&lt;="&amp;XLOOKUP(J$278,dds!$F$1:$Q$1,dds!$R$4:$AC$4),Extrato!$B:$B,'Cadastro e Histórico'!$A456)-SUMIFS(Extrato!$H:$H,Extrato!$F:$F,"&lt;="&amp;XLOOKUP(J$278,dds!$F$1:$Q$1,dds!$R$4:$AC$4),Extrato!$G:$G,'Cadastro e Histórico'!$A456))*J234)</f>
        <v/>
      </c>
      <c r="K456" s="158" t="str">
        <f t="array" ref="K456">IF($A456="","",(SUMIFS(Extrato!$C:$C,Extrato!$A:$A,"&lt;="&amp;XLOOKUP(K$278,dds!$F$1:$Q$1,dds!$R$4:$AC$4),Extrato!$B:$B,'Cadastro e Histórico'!$A456)-SUMIFS(Extrato!$H:$H,Extrato!$F:$F,"&lt;="&amp;XLOOKUP(K$278,dds!$F$1:$Q$1,dds!$R$4:$AC$4),Extrato!$G:$G,'Cadastro e Histórico'!$A456))*K234)</f>
        <v/>
      </c>
      <c r="L456" s="158" t="str">
        <f t="array" ref="L456">IF($A456="","",(SUMIFS(Extrato!$C:$C,Extrato!$A:$A,"&lt;="&amp;XLOOKUP(L$278,dds!$F$1:$Q$1,dds!$R$4:$AC$4),Extrato!$B:$B,'Cadastro e Histórico'!$A456)-SUMIFS(Extrato!$H:$H,Extrato!$F:$F,"&lt;="&amp;XLOOKUP(L$278,dds!$F$1:$Q$1,dds!$R$4:$AC$4),Extrato!$G:$G,'Cadastro e Histórico'!$A456))*L234)</f>
        <v/>
      </c>
      <c r="M456" s="158" t="str">
        <f t="array" ref="M456">IF($A456="","",(SUMIFS(Extrato!$C:$C,Extrato!$A:$A,"&lt;="&amp;XLOOKUP(M$278,dds!$F$1:$Q$1,dds!$R$4:$AC$4),Extrato!$B:$B,'Cadastro e Histórico'!$A456)-SUMIFS(Extrato!$H:$H,Extrato!$F:$F,"&lt;="&amp;XLOOKUP(M$278,dds!$F$1:$Q$1,dds!$R$4:$AC$4),Extrato!$G:$G,'Cadastro e Histórico'!$A456))*M234)</f>
        <v/>
      </c>
      <c r="N456" s="158" t="str">
        <f t="array" ref="N456">IF($A456="","",(SUMIFS(Extrato!$C:$C,Extrato!$A:$A,"&lt;="&amp;XLOOKUP(N$278,dds!$F$1:$Q$1,dds!$R$4:$AC$4),Extrato!$B:$B,'Cadastro e Histórico'!$A456)-SUMIFS(Extrato!$H:$H,Extrato!$F:$F,"&lt;="&amp;XLOOKUP(N$278,dds!$F$1:$Q$1,dds!$R$4:$AC$4),Extrato!$G:$G,'Cadastro e Histórico'!$A456))*N234)</f>
        <v/>
      </c>
      <c r="O456" s="158" t="str">
        <f t="array" ref="O456">IF($A456="","",(SUMIFS(Extrato!$C:$C,Extrato!$A:$A,"&lt;="&amp;XLOOKUP(O$278,dds!$F$1:$Q$1,dds!$R$4:$AC$4),Extrato!$B:$B,'Cadastro e Histórico'!$A456)-SUMIFS(Extrato!$H:$H,Extrato!$F:$F,"&lt;="&amp;XLOOKUP(O$278,dds!$F$1:$Q$1,dds!$R$4:$AC$4),Extrato!$G:$G,'Cadastro e Histórico'!$A456))*O234)</f>
        <v/>
      </c>
      <c r="P456" s="158" t="str">
        <f>IF($A456="","",(SUMIFS(Extrato!$C:$C,Extrato!$B:$B,'Cadastro e Histórico'!$A456)-SUMIFS(Extrato!$H:$H,Extrato!$G:$G,'Cadastro e Histórico'!$A456))*P234)</f>
        <v/>
      </c>
      <c r="Q456" s="90"/>
      <c r="R456" s="90"/>
      <c r="S456" s="90"/>
      <c r="T456" s="90"/>
      <c r="U456" s="90"/>
      <c r="V456" s="90"/>
      <c r="W456" s="90"/>
      <c r="X456" s="90"/>
      <c r="Y456" s="90"/>
      <c r="Z456" s="90"/>
      <c r="AA456" s="90"/>
      <c r="AB456" s="90"/>
      <c r="AC456" s="90"/>
      <c r="AD456" s="90"/>
      <c r="AE456" s="90"/>
      <c r="AF456" s="90"/>
      <c r="AG456" s="90"/>
      <c r="AH456" s="90"/>
      <c r="AI456" s="90"/>
      <c r="AJ456" s="90"/>
      <c r="AK456" s="90"/>
      <c r="AL456" s="90"/>
      <c r="AM456" s="90"/>
      <c r="AN456" s="90"/>
      <c r="AO456" s="90"/>
      <c r="AP456" s="90"/>
      <c r="AQ456" s="90"/>
      <c r="AR456" s="90"/>
      <c r="AS456" s="90"/>
      <c r="AT456" s="90"/>
      <c r="AU456" s="90"/>
      <c r="AV456" s="90"/>
      <c r="AW456" s="90"/>
      <c r="AX456" s="90"/>
      <c r="AY456" s="90"/>
      <c r="AZ456" s="90"/>
      <c r="BA456" s="90"/>
      <c r="BB456" s="90"/>
      <c r="BC456" s="90"/>
      <c r="BD456" s="90"/>
      <c r="BE456" s="90"/>
      <c r="BF456" s="90"/>
      <c r="BG456" s="90"/>
      <c r="BH456" s="90"/>
      <c r="BI456" s="90"/>
      <c r="BJ456" s="90"/>
      <c r="BK456" s="90"/>
      <c r="BL456" s="90"/>
    </row>
    <row r="457" ht="14.25" customHeight="1">
      <c r="A457" s="90"/>
      <c r="B457" s="90"/>
      <c r="C457" s="440" t="str">
        <f t="shared" si="5"/>
        <v/>
      </c>
      <c r="D457" s="90"/>
      <c r="E457" s="158" t="str">
        <f t="array" ref="E457">IF($A457="","",(SUMIFS(Extrato!$C:$C,Extrato!$A:$A,"&lt;="&amp;XLOOKUP(E$278,dds!$F$1:$Q$1,dds!$R$4:$AC$4),Extrato!$B:$B,'Cadastro e Histórico'!$A457)-SUMIFS(Extrato!$H:$H,Extrato!$F:$F,"&lt;="&amp;XLOOKUP(E$278,dds!$F$1:$Q$1,dds!$R$4:$AC$4),Extrato!$G:$G,'Cadastro e Histórico'!$A457))*E235)</f>
        <v/>
      </c>
      <c r="F457" s="158" t="str">
        <f t="array" ref="F457">IF($A457="","",(SUMIFS(Extrato!$C:$C,Extrato!$A:$A,"&lt;="&amp;XLOOKUP(F$278,dds!$F$1:$Q$1,dds!$R$4:$AC$4),Extrato!$B:$B,'Cadastro e Histórico'!$A457)-SUMIFS(Extrato!$H:$H,Extrato!$F:$F,"&lt;="&amp;XLOOKUP(F$278,dds!$F$1:$Q$1,dds!$R$4:$AC$4),Extrato!$G:$G,'Cadastro e Histórico'!$A457))*F235)</f>
        <v/>
      </c>
      <c r="G457" s="158" t="str">
        <f t="array" ref="G457">IF($A457="","",(SUMIFS(Extrato!$C:$C,Extrato!$A:$A,"&lt;="&amp;XLOOKUP(G$278,dds!$F$1:$Q$1,dds!$R$4:$AC$4),Extrato!$B:$B,'Cadastro e Histórico'!$A457)-SUMIFS(Extrato!$H:$H,Extrato!$F:$F,"&lt;="&amp;XLOOKUP(G$278,dds!$F$1:$Q$1,dds!$R$4:$AC$4),Extrato!$G:$G,'Cadastro e Histórico'!$A457))*G235)</f>
        <v/>
      </c>
      <c r="H457" s="158" t="str">
        <f t="array" ref="H457">IF($A457="","",(SUMIFS(Extrato!$C:$C,Extrato!$A:$A,"&lt;="&amp;XLOOKUP(H$278,dds!$F$1:$Q$1,dds!$R$4:$AC$4),Extrato!$B:$B,'Cadastro e Histórico'!$A457)-SUMIFS(Extrato!$H:$H,Extrato!$F:$F,"&lt;="&amp;XLOOKUP(H$278,dds!$F$1:$Q$1,dds!$R$4:$AC$4),Extrato!$G:$G,'Cadastro e Histórico'!$A457))*H235)</f>
        <v/>
      </c>
      <c r="I457" s="158" t="str">
        <f t="array" ref="I457">IF($A457="","",(SUMIFS(Extrato!$C:$C,Extrato!$A:$A,"&lt;="&amp;XLOOKUP(I$278,dds!$F$1:$Q$1,dds!$R$4:$AC$4),Extrato!$B:$B,'Cadastro e Histórico'!$A457)-SUMIFS(Extrato!$H:$H,Extrato!$F:$F,"&lt;="&amp;XLOOKUP(I$278,dds!$F$1:$Q$1,dds!$R$4:$AC$4),Extrato!$G:$G,'Cadastro e Histórico'!$A457))*I235)</f>
        <v/>
      </c>
      <c r="J457" s="158" t="str">
        <f t="array" ref="J457">IF($A457="","",(SUMIFS(Extrato!$C:$C,Extrato!$A:$A,"&lt;="&amp;XLOOKUP(J$278,dds!$F$1:$Q$1,dds!$R$4:$AC$4),Extrato!$B:$B,'Cadastro e Histórico'!$A457)-SUMIFS(Extrato!$H:$H,Extrato!$F:$F,"&lt;="&amp;XLOOKUP(J$278,dds!$F$1:$Q$1,dds!$R$4:$AC$4),Extrato!$G:$G,'Cadastro e Histórico'!$A457))*J235)</f>
        <v/>
      </c>
      <c r="K457" s="158" t="str">
        <f t="array" ref="K457">IF($A457="","",(SUMIFS(Extrato!$C:$C,Extrato!$A:$A,"&lt;="&amp;XLOOKUP(K$278,dds!$F$1:$Q$1,dds!$R$4:$AC$4),Extrato!$B:$B,'Cadastro e Histórico'!$A457)-SUMIFS(Extrato!$H:$H,Extrato!$F:$F,"&lt;="&amp;XLOOKUP(K$278,dds!$F$1:$Q$1,dds!$R$4:$AC$4),Extrato!$G:$G,'Cadastro e Histórico'!$A457))*K235)</f>
        <v/>
      </c>
      <c r="L457" s="158" t="str">
        <f t="array" ref="L457">IF($A457="","",(SUMIFS(Extrato!$C:$C,Extrato!$A:$A,"&lt;="&amp;XLOOKUP(L$278,dds!$F$1:$Q$1,dds!$R$4:$AC$4),Extrato!$B:$B,'Cadastro e Histórico'!$A457)-SUMIFS(Extrato!$H:$H,Extrato!$F:$F,"&lt;="&amp;XLOOKUP(L$278,dds!$F$1:$Q$1,dds!$R$4:$AC$4),Extrato!$G:$G,'Cadastro e Histórico'!$A457))*L235)</f>
        <v/>
      </c>
      <c r="M457" s="158" t="str">
        <f t="array" ref="M457">IF($A457="","",(SUMIFS(Extrato!$C:$C,Extrato!$A:$A,"&lt;="&amp;XLOOKUP(M$278,dds!$F$1:$Q$1,dds!$R$4:$AC$4),Extrato!$B:$B,'Cadastro e Histórico'!$A457)-SUMIFS(Extrato!$H:$H,Extrato!$F:$F,"&lt;="&amp;XLOOKUP(M$278,dds!$F$1:$Q$1,dds!$R$4:$AC$4),Extrato!$G:$G,'Cadastro e Histórico'!$A457))*M235)</f>
        <v/>
      </c>
      <c r="N457" s="158" t="str">
        <f t="array" ref="N457">IF($A457="","",(SUMIFS(Extrato!$C:$C,Extrato!$A:$A,"&lt;="&amp;XLOOKUP(N$278,dds!$F$1:$Q$1,dds!$R$4:$AC$4),Extrato!$B:$B,'Cadastro e Histórico'!$A457)-SUMIFS(Extrato!$H:$H,Extrato!$F:$F,"&lt;="&amp;XLOOKUP(N$278,dds!$F$1:$Q$1,dds!$R$4:$AC$4),Extrato!$G:$G,'Cadastro e Histórico'!$A457))*N235)</f>
        <v/>
      </c>
      <c r="O457" s="158" t="str">
        <f t="array" ref="O457">IF($A457="","",(SUMIFS(Extrato!$C:$C,Extrato!$A:$A,"&lt;="&amp;XLOOKUP(O$278,dds!$F$1:$Q$1,dds!$R$4:$AC$4),Extrato!$B:$B,'Cadastro e Histórico'!$A457)-SUMIFS(Extrato!$H:$H,Extrato!$F:$F,"&lt;="&amp;XLOOKUP(O$278,dds!$F$1:$Q$1,dds!$R$4:$AC$4),Extrato!$G:$G,'Cadastro e Histórico'!$A457))*O235)</f>
        <v/>
      </c>
      <c r="P457" s="158" t="str">
        <f>IF($A457="","",(SUMIFS(Extrato!$C:$C,Extrato!$B:$B,'Cadastro e Histórico'!$A457)-SUMIFS(Extrato!$H:$H,Extrato!$G:$G,'Cadastro e Histórico'!$A457))*P235)</f>
        <v/>
      </c>
      <c r="Q457" s="90"/>
      <c r="R457" s="90"/>
      <c r="S457" s="90"/>
      <c r="T457" s="90"/>
      <c r="U457" s="90"/>
      <c r="V457" s="90"/>
      <c r="W457" s="90"/>
      <c r="X457" s="90"/>
      <c r="Y457" s="90"/>
      <c r="Z457" s="90"/>
      <c r="AA457" s="90"/>
      <c r="AB457" s="90"/>
      <c r="AC457" s="90"/>
      <c r="AD457" s="90"/>
      <c r="AE457" s="90"/>
      <c r="AF457" s="90"/>
      <c r="AG457" s="90"/>
      <c r="AH457" s="90"/>
      <c r="AI457" s="90"/>
      <c r="AJ457" s="90"/>
      <c r="AK457" s="90"/>
      <c r="AL457" s="90"/>
      <c r="AM457" s="90"/>
      <c r="AN457" s="90"/>
      <c r="AO457" s="90"/>
      <c r="AP457" s="90"/>
      <c r="AQ457" s="90"/>
      <c r="AR457" s="90"/>
      <c r="AS457" s="90"/>
      <c r="AT457" s="90"/>
      <c r="AU457" s="90"/>
      <c r="AV457" s="90"/>
      <c r="AW457" s="90"/>
      <c r="AX457" s="90"/>
      <c r="AY457" s="90"/>
      <c r="AZ457" s="90"/>
      <c r="BA457" s="90"/>
      <c r="BB457" s="90"/>
      <c r="BC457" s="90"/>
      <c r="BD457" s="90"/>
      <c r="BE457" s="90"/>
      <c r="BF457" s="90"/>
      <c r="BG457" s="90"/>
      <c r="BH457" s="90"/>
      <c r="BI457" s="90"/>
      <c r="BJ457" s="90"/>
      <c r="BK457" s="90"/>
      <c r="BL457" s="90"/>
    </row>
    <row r="458" ht="14.25" customHeight="1">
      <c r="A458" s="90"/>
      <c r="B458" s="90"/>
      <c r="C458" s="440" t="str">
        <f t="shared" si="5"/>
        <v/>
      </c>
      <c r="D458" s="90"/>
      <c r="E458" s="158" t="str">
        <f t="array" ref="E458">IF($A458="","",(SUMIFS(Extrato!$C:$C,Extrato!$A:$A,"&lt;="&amp;XLOOKUP(E$278,dds!$F$1:$Q$1,dds!$R$4:$AC$4),Extrato!$B:$B,'Cadastro e Histórico'!$A458)-SUMIFS(Extrato!$H:$H,Extrato!$F:$F,"&lt;="&amp;XLOOKUP(E$278,dds!$F$1:$Q$1,dds!$R$4:$AC$4),Extrato!$G:$G,'Cadastro e Histórico'!$A458))*E236)</f>
        <v/>
      </c>
      <c r="F458" s="158" t="str">
        <f t="array" ref="F458">IF($A458="","",(SUMIFS(Extrato!$C:$C,Extrato!$A:$A,"&lt;="&amp;XLOOKUP(F$278,dds!$F$1:$Q$1,dds!$R$4:$AC$4),Extrato!$B:$B,'Cadastro e Histórico'!$A458)-SUMIFS(Extrato!$H:$H,Extrato!$F:$F,"&lt;="&amp;XLOOKUP(F$278,dds!$F$1:$Q$1,dds!$R$4:$AC$4),Extrato!$G:$G,'Cadastro e Histórico'!$A458))*F236)</f>
        <v/>
      </c>
      <c r="G458" s="158" t="str">
        <f t="array" ref="G458">IF($A458="","",(SUMIFS(Extrato!$C:$C,Extrato!$A:$A,"&lt;="&amp;XLOOKUP(G$278,dds!$F$1:$Q$1,dds!$R$4:$AC$4),Extrato!$B:$B,'Cadastro e Histórico'!$A458)-SUMIFS(Extrato!$H:$H,Extrato!$F:$F,"&lt;="&amp;XLOOKUP(G$278,dds!$F$1:$Q$1,dds!$R$4:$AC$4),Extrato!$G:$G,'Cadastro e Histórico'!$A458))*G236)</f>
        <v/>
      </c>
      <c r="H458" s="158" t="str">
        <f t="array" ref="H458">IF($A458="","",(SUMIFS(Extrato!$C:$C,Extrato!$A:$A,"&lt;="&amp;XLOOKUP(H$278,dds!$F$1:$Q$1,dds!$R$4:$AC$4),Extrato!$B:$B,'Cadastro e Histórico'!$A458)-SUMIFS(Extrato!$H:$H,Extrato!$F:$F,"&lt;="&amp;XLOOKUP(H$278,dds!$F$1:$Q$1,dds!$R$4:$AC$4),Extrato!$G:$G,'Cadastro e Histórico'!$A458))*H236)</f>
        <v/>
      </c>
      <c r="I458" s="158" t="str">
        <f t="array" ref="I458">IF($A458="","",(SUMIFS(Extrato!$C:$C,Extrato!$A:$A,"&lt;="&amp;XLOOKUP(I$278,dds!$F$1:$Q$1,dds!$R$4:$AC$4),Extrato!$B:$B,'Cadastro e Histórico'!$A458)-SUMIFS(Extrato!$H:$H,Extrato!$F:$F,"&lt;="&amp;XLOOKUP(I$278,dds!$F$1:$Q$1,dds!$R$4:$AC$4),Extrato!$G:$G,'Cadastro e Histórico'!$A458))*I236)</f>
        <v/>
      </c>
      <c r="J458" s="158" t="str">
        <f t="array" ref="J458">IF($A458="","",(SUMIFS(Extrato!$C:$C,Extrato!$A:$A,"&lt;="&amp;XLOOKUP(J$278,dds!$F$1:$Q$1,dds!$R$4:$AC$4),Extrato!$B:$B,'Cadastro e Histórico'!$A458)-SUMIFS(Extrato!$H:$H,Extrato!$F:$F,"&lt;="&amp;XLOOKUP(J$278,dds!$F$1:$Q$1,dds!$R$4:$AC$4),Extrato!$G:$G,'Cadastro e Histórico'!$A458))*J236)</f>
        <v/>
      </c>
      <c r="K458" s="158" t="str">
        <f t="array" ref="K458">IF($A458="","",(SUMIFS(Extrato!$C:$C,Extrato!$A:$A,"&lt;="&amp;XLOOKUP(K$278,dds!$F$1:$Q$1,dds!$R$4:$AC$4),Extrato!$B:$B,'Cadastro e Histórico'!$A458)-SUMIFS(Extrato!$H:$H,Extrato!$F:$F,"&lt;="&amp;XLOOKUP(K$278,dds!$F$1:$Q$1,dds!$R$4:$AC$4),Extrato!$G:$G,'Cadastro e Histórico'!$A458))*K236)</f>
        <v/>
      </c>
      <c r="L458" s="158" t="str">
        <f t="array" ref="L458">IF($A458="","",(SUMIFS(Extrato!$C:$C,Extrato!$A:$A,"&lt;="&amp;XLOOKUP(L$278,dds!$F$1:$Q$1,dds!$R$4:$AC$4),Extrato!$B:$B,'Cadastro e Histórico'!$A458)-SUMIFS(Extrato!$H:$H,Extrato!$F:$F,"&lt;="&amp;XLOOKUP(L$278,dds!$F$1:$Q$1,dds!$R$4:$AC$4),Extrato!$G:$G,'Cadastro e Histórico'!$A458))*L236)</f>
        <v/>
      </c>
      <c r="M458" s="158" t="str">
        <f t="array" ref="M458">IF($A458="","",(SUMIFS(Extrato!$C:$C,Extrato!$A:$A,"&lt;="&amp;XLOOKUP(M$278,dds!$F$1:$Q$1,dds!$R$4:$AC$4),Extrato!$B:$B,'Cadastro e Histórico'!$A458)-SUMIFS(Extrato!$H:$H,Extrato!$F:$F,"&lt;="&amp;XLOOKUP(M$278,dds!$F$1:$Q$1,dds!$R$4:$AC$4),Extrato!$G:$G,'Cadastro e Histórico'!$A458))*M236)</f>
        <v/>
      </c>
      <c r="N458" s="158" t="str">
        <f t="array" ref="N458">IF($A458="","",(SUMIFS(Extrato!$C:$C,Extrato!$A:$A,"&lt;="&amp;XLOOKUP(N$278,dds!$F$1:$Q$1,dds!$R$4:$AC$4),Extrato!$B:$B,'Cadastro e Histórico'!$A458)-SUMIFS(Extrato!$H:$H,Extrato!$F:$F,"&lt;="&amp;XLOOKUP(N$278,dds!$F$1:$Q$1,dds!$R$4:$AC$4),Extrato!$G:$G,'Cadastro e Histórico'!$A458))*N236)</f>
        <v/>
      </c>
      <c r="O458" s="158" t="str">
        <f t="array" ref="O458">IF($A458="","",(SUMIFS(Extrato!$C:$C,Extrato!$A:$A,"&lt;="&amp;XLOOKUP(O$278,dds!$F$1:$Q$1,dds!$R$4:$AC$4),Extrato!$B:$B,'Cadastro e Histórico'!$A458)-SUMIFS(Extrato!$H:$H,Extrato!$F:$F,"&lt;="&amp;XLOOKUP(O$278,dds!$F$1:$Q$1,dds!$R$4:$AC$4),Extrato!$G:$G,'Cadastro e Histórico'!$A458))*O236)</f>
        <v/>
      </c>
      <c r="P458" s="158" t="str">
        <f>IF($A458="","",(SUMIFS(Extrato!$C:$C,Extrato!$B:$B,'Cadastro e Histórico'!$A458)-SUMIFS(Extrato!$H:$H,Extrato!$G:$G,'Cadastro e Histórico'!$A458))*P236)</f>
        <v/>
      </c>
      <c r="Q458" s="90"/>
      <c r="R458" s="90"/>
      <c r="S458" s="90"/>
      <c r="T458" s="90"/>
      <c r="U458" s="90"/>
      <c r="V458" s="90"/>
      <c r="W458" s="90"/>
      <c r="X458" s="90"/>
      <c r="Y458" s="90"/>
      <c r="Z458" s="90"/>
      <c r="AA458" s="90"/>
      <c r="AB458" s="90"/>
      <c r="AC458" s="90"/>
      <c r="AD458" s="90"/>
      <c r="AE458" s="90"/>
      <c r="AF458" s="90"/>
      <c r="AG458" s="90"/>
      <c r="AH458" s="90"/>
      <c r="AI458" s="90"/>
      <c r="AJ458" s="90"/>
      <c r="AK458" s="90"/>
      <c r="AL458" s="90"/>
      <c r="AM458" s="90"/>
      <c r="AN458" s="90"/>
      <c r="AO458" s="90"/>
      <c r="AP458" s="90"/>
      <c r="AQ458" s="90"/>
      <c r="AR458" s="90"/>
      <c r="AS458" s="90"/>
      <c r="AT458" s="90"/>
      <c r="AU458" s="90"/>
      <c r="AV458" s="90"/>
      <c r="AW458" s="90"/>
      <c r="AX458" s="90"/>
      <c r="AY458" s="90"/>
      <c r="AZ458" s="90"/>
      <c r="BA458" s="90"/>
      <c r="BB458" s="90"/>
      <c r="BC458" s="90"/>
      <c r="BD458" s="90"/>
      <c r="BE458" s="90"/>
      <c r="BF458" s="90"/>
      <c r="BG458" s="90"/>
      <c r="BH458" s="90"/>
      <c r="BI458" s="90"/>
      <c r="BJ458" s="90"/>
      <c r="BK458" s="90"/>
      <c r="BL458" s="90"/>
    </row>
    <row r="459" ht="14.25" customHeight="1">
      <c r="A459" s="90"/>
      <c r="B459" s="90"/>
      <c r="C459" s="440" t="str">
        <f t="shared" si="5"/>
        <v/>
      </c>
      <c r="D459" s="90"/>
      <c r="E459" s="158" t="str">
        <f t="array" ref="E459">IF($A459="","",(SUMIFS(Extrato!$C:$C,Extrato!$A:$A,"&lt;="&amp;XLOOKUP(E$278,dds!$F$1:$Q$1,dds!$R$4:$AC$4),Extrato!$B:$B,'Cadastro e Histórico'!$A459)-SUMIFS(Extrato!$H:$H,Extrato!$F:$F,"&lt;="&amp;XLOOKUP(E$278,dds!$F$1:$Q$1,dds!$R$4:$AC$4),Extrato!$G:$G,'Cadastro e Histórico'!$A459))*E237)</f>
        <v/>
      </c>
      <c r="F459" s="158" t="str">
        <f t="array" ref="F459">IF($A459="","",(SUMIFS(Extrato!$C:$C,Extrato!$A:$A,"&lt;="&amp;XLOOKUP(F$278,dds!$F$1:$Q$1,dds!$R$4:$AC$4),Extrato!$B:$B,'Cadastro e Histórico'!$A459)-SUMIFS(Extrato!$H:$H,Extrato!$F:$F,"&lt;="&amp;XLOOKUP(F$278,dds!$F$1:$Q$1,dds!$R$4:$AC$4),Extrato!$G:$G,'Cadastro e Histórico'!$A459))*F237)</f>
        <v/>
      </c>
      <c r="G459" s="158" t="str">
        <f t="array" ref="G459">IF($A459="","",(SUMIFS(Extrato!$C:$C,Extrato!$A:$A,"&lt;="&amp;XLOOKUP(G$278,dds!$F$1:$Q$1,dds!$R$4:$AC$4),Extrato!$B:$B,'Cadastro e Histórico'!$A459)-SUMIFS(Extrato!$H:$H,Extrato!$F:$F,"&lt;="&amp;XLOOKUP(G$278,dds!$F$1:$Q$1,dds!$R$4:$AC$4),Extrato!$G:$G,'Cadastro e Histórico'!$A459))*G237)</f>
        <v/>
      </c>
      <c r="H459" s="158" t="str">
        <f t="array" ref="H459">IF($A459="","",(SUMIFS(Extrato!$C:$C,Extrato!$A:$A,"&lt;="&amp;XLOOKUP(H$278,dds!$F$1:$Q$1,dds!$R$4:$AC$4),Extrato!$B:$B,'Cadastro e Histórico'!$A459)-SUMIFS(Extrato!$H:$H,Extrato!$F:$F,"&lt;="&amp;XLOOKUP(H$278,dds!$F$1:$Q$1,dds!$R$4:$AC$4),Extrato!$G:$G,'Cadastro e Histórico'!$A459))*H237)</f>
        <v/>
      </c>
      <c r="I459" s="158" t="str">
        <f t="array" ref="I459">IF($A459="","",(SUMIFS(Extrato!$C:$C,Extrato!$A:$A,"&lt;="&amp;XLOOKUP(I$278,dds!$F$1:$Q$1,dds!$R$4:$AC$4),Extrato!$B:$B,'Cadastro e Histórico'!$A459)-SUMIFS(Extrato!$H:$H,Extrato!$F:$F,"&lt;="&amp;XLOOKUP(I$278,dds!$F$1:$Q$1,dds!$R$4:$AC$4),Extrato!$G:$G,'Cadastro e Histórico'!$A459))*I237)</f>
        <v/>
      </c>
      <c r="J459" s="158" t="str">
        <f t="array" ref="J459">IF($A459="","",(SUMIFS(Extrato!$C:$C,Extrato!$A:$A,"&lt;="&amp;XLOOKUP(J$278,dds!$F$1:$Q$1,dds!$R$4:$AC$4),Extrato!$B:$B,'Cadastro e Histórico'!$A459)-SUMIFS(Extrato!$H:$H,Extrato!$F:$F,"&lt;="&amp;XLOOKUP(J$278,dds!$F$1:$Q$1,dds!$R$4:$AC$4),Extrato!$G:$G,'Cadastro e Histórico'!$A459))*J237)</f>
        <v/>
      </c>
      <c r="K459" s="158" t="str">
        <f t="array" ref="K459">IF($A459="","",(SUMIFS(Extrato!$C:$C,Extrato!$A:$A,"&lt;="&amp;XLOOKUP(K$278,dds!$F$1:$Q$1,dds!$R$4:$AC$4),Extrato!$B:$B,'Cadastro e Histórico'!$A459)-SUMIFS(Extrato!$H:$H,Extrato!$F:$F,"&lt;="&amp;XLOOKUP(K$278,dds!$F$1:$Q$1,dds!$R$4:$AC$4),Extrato!$G:$G,'Cadastro e Histórico'!$A459))*K237)</f>
        <v/>
      </c>
      <c r="L459" s="158" t="str">
        <f t="array" ref="L459">IF($A459="","",(SUMIFS(Extrato!$C:$C,Extrato!$A:$A,"&lt;="&amp;XLOOKUP(L$278,dds!$F$1:$Q$1,dds!$R$4:$AC$4),Extrato!$B:$B,'Cadastro e Histórico'!$A459)-SUMIFS(Extrato!$H:$H,Extrato!$F:$F,"&lt;="&amp;XLOOKUP(L$278,dds!$F$1:$Q$1,dds!$R$4:$AC$4),Extrato!$G:$G,'Cadastro e Histórico'!$A459))*L237)</f>
        <v/>
      </c>
      <c r="M459" s="158" t="str">
        <f t="array" ref="M459">IF($A459="","",(SUMIFS(Extrato!$C:$C,Extrato!$A:$A,"&lt;="&amp;XLOOKUP(M$278,dds!$F$1:$Q$1,dds!$R$4:$AC$4),Extrato!$B:$B,'Cadastro e Histórico'!$A459)-SUMIFS(Extrato!$H:$H,Extrato!$F:$F,"&lt;="&amp;XLOOKUP(M$278,dds!$F$1:$Q$1,dds!$R$4:$AC$4),Extrato!$G:$G,'Cadastro e Histórico'!$A459))*M237)</f>
        <v/>
      </c>
      <c r="N459" s="158" t="str">
        <f t="array" ref="N459">IF($A459="","",(SUMIFS(Extrato!$C:$C,Extrato!$A:$A,"&lt;="&amp;XLOOKUP(N$278,dds!$F$1:$Q$1,dds!$R$4:$AC$4),Extrato!$B:$B,'Cadastro e Histórico'!$A459)-SUMIFS(Extrato!$H:$H,Extrato!$F:$F,"&lt;="&amp;XLOOKUP(N$278,dds!$F$1:$Q$1,dds!$R$4:$AC$4),Extrato!$G:$G,'Cadastro e Histórico'!$A459))*N237)</f>
        <v/>
      </c>
      <c r="O459" s="158" t="str">
        <f t="array" ref="O459">IF($A459="","",(SUMIFS(Extrato!$C:$C,Extrato!$A:$A,"&lt;="&amp;XLOOKUP(O$278,dds!$F$1:$Q$1,dds!$R$4:$AC$4),Extrato!$B:$B,'Cadastro e Histórico'!$A459)-SUMIFS(Extrato!$H:$H,Extrato!$F:$F,"&lt;="&amp;XLOOKUP(O$278,dds!$F$1:$Q$1,dds!$R$4:$AC$4),Extrato!$G:$G,'Cadastro e Histórico'!$A459))*O237)</f>
        <v/>
      </c>
      <c r="P459" s="158" t="str">
        <f>IF($A459="","",(SUMIFS(Extrato!$C:$C,Extrato!$B:$B,'Cadastro e Histórico'!$A459)-SUMIFS(Extrato!$H:$H,Extrato!$G:$G,'Cadastro e Histórico'!$A459))*P237)</f>
        <v/>
      </c>
      <c r="Q459" s="90"/>
      <c r="R459" s="90"/>
      <c r="S459" s="90"/>
      <c r="T459" s="90"/>
      <c r="U459" s="90"/>
      <c r="V459" s="90"/>
      <c r="W459" s="90"/>
      <c r="X459" s="90"/>
      <c r="Y459" s="90"/>
      <c r="Z459" s="90"/>
      <c r="AA459" s="90"/>
      <c r="AB459" s="90"/>
      <c r="AC459" s="90"/>
      <c r="AD459" s="90"/>
      <c r="AE459" s="90"/>
      <c r="AF459" s="90"/>
      <c r="AG459" s="90"/>
      <c r="AH459" s="90"/>
      <c r="AI459" s="90"/>
      <c r="AJ459" s="90"/>
      <c r="AK459" s="90"/>
      <c r="AL459" s="90"/>
      <c r="AM459" s="90"/>
      <c r="AN459" s="90"/>
      <c r="AO459" s="90"/>
      <c r="AP459" s="90"/>
      <c r="AQ459" s="90"/>
      <c r="AR459" s="90"/>
      <c r="AS459" s="90"/>
      <c r="AT459" s="90"/>
      <c r="AU459" s="90"/>
      <c r="AV459" s="90"/>
      <c r="AW459" s="90"/>
      <c r="AX459" s="90"/>
      <c r="AY459" s="90"/>
      <c r="AZ459" s="90"/>
      <c r="BA459" s="90"/>
      <c r="BB459" s="90"/>
      <c r="BC459" s="90"/>
      <c r="BD459" s="90"/>
      <c r="BE459" s="90"/>
      <c r="BF459" s="90"/>
      <c r="BG459" s="90"/>
      <c r="BH459" s="90"/>
      <c r="BI459" s="90"/>
      <c r="BJ459" s="90"/>
      <c r="BK459" s="90"/>
      <c r="BL459" s="90"/>
    </row>
    <row r="460" ht="14.25" customHeight="1">
      <c r="A460" s="90"/>
      <c r="B460" s="90"/>
      <c r="C460" s="440" t="str">
        <f t="shared" si="5"/>
        <v/>
      </c>
      <c r="D460" s="90"/>
      <c r="E460" s="158" t="str">
        <f t="array" ref="E460">IF($A460="","",(SUMIFS(Extrato!$C:$C,Extrato!$A:$A,"&lt;="&amp;XLOOKUP(E$278,dds!$F$1:$Q$1,dds!$R$4:$AC$4),Extrato!$B:$B,'Cadastro e Histórico'!$A460)-SUMIFS(Extrato!$H:$H,Extrato!$F:$F,"&lt;="&amp;XLOOKUP(E$278,dds!$F$1:$Q$1,dds!$R$4:$AC$4),Extrato!$G:$G,'Cadastro e Histórico'!$A460))*E238)</f>
        <v/>
      </c>
      <c r="F460" s="158" t="str">
        <f t="array" ref="F460">IF($A460="","",(SUMIFS(Extrato!$C:$C,Extrato!$A:$A,"&lt;="&amp;XLOOKUP(F$278,dds!$F$1:$Q$1,dds!$R$4:$AC$4),Extrato!$B:$B,'Cadastro e Histórico'!$A460)-SUMIFS(Extrato!$H:$H,Extrato!$F:$F,"&lt;="&amp;XLOOKUP(F$278,dds!$F$1:$Q$1,dds!$R$4:$AC$4),Extrato!$G:$G,'Cadastro e Histórico'!$A460))*F238)</f>
        <v/>
      </c>
      <c r="G460" s="158" t="str">
        <f t="array" ref="G460">IF($A460="","",(SUMIFS(Extrato!$C:$C,Extrato!$A:$A,"&lt;="&amp;XLOOKUP(G$278,dds!$F$1:$Q$1,dds!$R$4:$AC$4),Extrato!$B:$B,'Cadastro e Histórico'!$A460)-SUMIFS(Extrato!$H:$H,Extrato!$F:$F,"&lt;="&amp;XLOOKUP(G$278,dds!$F$1:$Q$1,dds!$R$4:$AC$4),Extrato!$G:$G,'Cadastro e Histórico'!$A460))*G238)</f>
        <v/>
      </c>
      <c r="H460" s="158" t="str">
        <f t="array" ref="H460">IF($A460="","",(SUMIFS(Extrato!$C:$C,Extrato!$A:$A,"&lt;="&amp;XLOOKUP(H$278,dds!$F$1:$Q$1,dds!$R$4:$AC$4),Extrato!$B:$B,'Cadastro e Histórico'!$A460)-SUMIFS(Extrato!$H:$H,Extrato!$F:$F,"&lt;="&amp;XLOOKUP(H$278,dds!$F$1:$Q$1,dds!$R$4:$AC$4),Extrato!$G:$G,'Cadastro e Histórico'!$A460))*H238)</f>
        <v/>
      </c>
      <c r="I460" s="158" t="str">
        <f t="array" ref="I460">IF($A460="","",(SUMIFS(Extrato!$C:$C,Extrato!$A:$A,"&lt;="&amp;XLOOKUP(I$278,dds!$F$1:$Q$1,dds!$R$4:$AC$4),Extrato!$B:$B,'Cadastro e Histórico'!$A460)-SUMIFS(Extrato!$H:$H,Extrato!$F:$F,"&lt;="&amp;XLOOKUP(I$278,dds!$F$1:$Q$1,dds!$R$4:$AC$4),Extrato!$G:$G,'Cadastro e Histórico'!$A460))*I238)</f>
        <v/>
      </c>
      <c r="J460" s="158" t="str">
        <f t="array" ref="J460">IF($A460="","",(SUMIFS(Extrato!$C:$C,Extrato!$A:$A,"&lt;="&amp;XLOOKUP(J$278,dds!$F$1:$Q$1,dds!$R$4:$AC$4),Extrato!$B:$B,'Cadastro e Histórico'!$A460)-SUMIFS(Extrato!$H:$H,Extrato!$F:$F,"&lt;="&amp;XLOOKUP(J$278,dds!$F$1:$Q$1,dds!$R$4:$AC$4),Extrato!$G:$G,'Cadastro e Histórico'!$A460))*J238)</f>
        <v/>
      </c>
      <c r="K460" s="158" t="str">
        <f t="array" ref="K460">IF($A460="","",(SUMIFS(Extrato!$C:$C,Extrato!$A:$A,"&lt;="&amp;XLOOKUP(K$278,dds!$F$1:$Q$1,dds!$R$4:$AC$4),Extrato!$B:$B,'Cadastro e Histórico'!$A460)-SUMIFS(Extrato!$H:$H,Extrato!$F:$F,"&lt;="&amp;XLOOKUP(K$278,dds!$F$1:$Q$1,dds!$R$4:$AC$4),Extrato!$G:$G,'Cadastro e Histórico'!$A460))*K238)</f>
        <v/>
      </c>
      <c r="L460" s="158" t="str">
        <f t="array" ref="L460">IF($A460="","",(SUMIFS(Extrato!$C:$C,Extrato!$A:$A,"&lt;="&amp;XLOOKUP(L$278,dds!$F$1:$Q$1,dds!$R$4:$AC$4),Extrato!$B:$B,'Cadastro e Histórico'!$A460)-SUMIFS(Extrato!$H:$H,Extrato!$F:$F,"&lt;="&amp;XLOOKUP(L$278,dds!$F$1:$Q$1,dds!$R$4:$AC$4),Extrato!$G:$G,'Cadastro e Histórico'!$A460))*L238)</f>
        <v/>
      </c>
      <c r="M460" s="158" t="str">
        <f t="array" ref="M460">IF($A460="","",(SUMIFS(Extrato!$C:$C,Extrato!$A:$A,"&lt;="&amp;XLOOKUP(M$278,dds!$F$1:$Q$1,dds!$R$4:$AC$4),Extrato!$B:$B,'Cadastro e Histórico'!$A460)-SUMIFS(Extrato!$H:$H,Extrato!$F:$F,"&lt;="&amp;XLOOKUP(M$278,dds!$F$1:$Q$1,dds!$R$4:$AC$4),Extrato!$G:$G,'Cadastro e Histórico'!$A460))*M238)</f>
        <v/>
      </c>
      <c r="N460" s="158" t="str">
        <f t="array" ref="N460">IF($A460="","",(SUMIFS(Extrato!$C:$C,Extrato!$A:$A,"&lt;="&amp;XLOOKUP(N$278,dds!$F$1:$Q$1,dds!$R$4:$AC$4),Extrato!$B:$B,'Cadastro e Histórico'!$A460)-SUMIFS(Extrato!$H:$H,Extrato!$F:$F,"&lt;="&amp;XLOOKUP(N$278,dds!$F$1:$Q$1,dds!$R$4:$AC$4),Extrato!$G:$G,'Cadastro e Histórico'!$A460))*N238)</f>
        <v/>
      </c>
      <c r="O460" s="158" t="str">
        <f t="array" ref="O460">IF($A460="","",(SUMIFS(Extrato!$C:$C,Extrato!$A:$A,"&lt;="&amp;XLOOKUP(O$278,dds!$F$1:$Q$1,dds!$R$4:$AC$4),Extrato!$B:$B,'Cadastro e Histórico'!$A460)-SUMIFS(Extrato!$H:$H,Extrato!$F:$F,"&lt;="&amp;XLOOKUP(O$278,dds!$F$1:$Q$1,dds!$R$4:$AC$4),Extrato!$G:$G,'Cadastro e Histórico'!$A460))*O238)</f>
        <v/>
      </c>
      <c r="P460" s="158" t="str">
        <f>IF($A460="","",(SUMIFS(Extrato!$C:$C,Extrato!$B:$B,'Cadastro e Histórico'!$A460)-SUMIFS(Extrato!$H:$H,Extrato!$G:$G,'Cadastro e Histórico'!$A460))*P238)</f>
        <v/>
      </c>
      <c r="Q460" s="90"/>
      <c r="R460" s="90"/>
      <c r="S460" s="90"/>
      <c r="T460" s="90"/>
      <c r="U460" s="90"/>
      <c r="V460" s="90"/>
      <c r="W460" s="90"/>
      <c r="X460" s="90"/>
      <c r="Y460" s="90"/>
      <c r="Z460" s="90"/>
      <c r="AA460" s="90"/>
      <c r="AB460" s="90"/>
      <c r="AC460" s="90"/>
      <c r="AD460" s="90"/>
      <c r="AE460" s="90"/>
      <c r="AF460" s="90"/>
      <c r="AG460" s="90"/>
      <c r="AH460" s="90"/>
      <c r="AI460" s="90"/>
      <c r="AJ460" s="90"/>
      <c r="AK460" s="90"/>
      <c r="AL460" s="90"/>
      <c r="AM460" s="90"/>
      <c r="AN460" s="90"/>
      <c r="AO460" s="90"/>
      <c r="AP460" s="90"/>
      <c r="AQ460" s="90"/>
      <c r="AR460" s="90"/>
      <c r="AS460" s="90"/>
      <c r="AT460" s="90"/>
      <c r="AU460" s="90"/>
      <c r="AV460" s="90"/>
      <c r="AW460" s="90"/>
      <c r="AX460" s="90"/>
      <c r="AY460" s="90"/>
      <c r="AZ460" s="90"/>
      <c r="BA460" s="90"/>
      <c r="BB460" s="90"/>
      <c r="BC460" s="90"/>
      <c r="BD460" s="90"/>
      <c r="BE460" s="90"/>
      <c r="BF460" s="90"/>
      <c r="BG460" s="90"/>
      <c r="BH460" s="90"/>
      <c r="BI460" s="90"/>
      <c r="BJ460" s="90"/>
      <c r="BK460" s="90"/>
      <c r="BL460" s="90"/>
    </row>
    <row r="461" ht="14.25" customHeight="1">
      <c r="A461" s="90"/>
      <c r="B461" s="90"/>
      <c r="C461" s="440" t="str">
        <f t="shared" si="5"/>
        <v/>
      </c>
      <c r="D461" s="90"/>
      <c r="E461" s="158" t="str">
        <f t="array" ref="E461">IF($A461="","",(SUMIFS(Extrato!$C:$C,Extrato!$A:$A,"&lt;="&amp;XLOOKUP(E$278,dds!$F$1:$Q$1,dds!$R$4:$AC$4),Extrato!$B:$B,'Cadastro e Histórico'!$A461)-SUMIFS(Extrato!$H:$H,Extrato!$F:$F,"&lt;="&amp;XLOOKUP(E$278,dds!$F$1:$Q$1,dds!$R$4:$AC$4),Extrato!$G:$G,'Cadastro e Histórico'!$A461))*E239)</f>
        <v/>
      </c>
      <c r="F461" s="158" t="str">
        <f t="array" ref="F461">IF($A461="","",(SUMIFS(Extrato!$C:$C,Extrato!$A:$A,"&lt;="&amp;XLOOKUP(F$278,dds!$F$1:$Q$1,dds!$R$4:$AC$4),Extrato!$B:$B,'Cadastro e Histórico'!$A461)-SUMIFS(Extrato!$H:$H,Extrato!$F:$F,"&lt;="&amp;XLOOKUP(F$278,dds!$F$1:$Q$1,dds!$R$4:$AC$4),Extrato!$G:$G,'Cadastro e Histórico'!$A461))*F239)</f>
        <v/>
      </c>
      <c r="G461" s="158" t="str">
        <f t="array" ref="G461">IF($A461="","",(SUMIFS(Extrato!$C:$C,Extrato!$A:$A,"&lt;="&amp;XLOOKUP(G$278,dds!$F$1:$Q$1,dds!$R$4:$AC$4),Extrato!$B:$B,'Cadastro e Histórico'!$A461)-SUMIFS(Extrato!$H:$H,Extrato!$F:$F,"&lt;="&amp;XLOOKUP(G$278,dds!$F$1:$Q$1,dds!$R$4:$AC$4),Extrato!$G:$G,'Cadastro e Histórico'!$A461))*G239)</f>
        <v/>
      </c>
      <c r="H461" s="158" t="str">
        <f t="array" ref="H461">IF($A461="","",(SUMIFS(Extrato!$C:$C,Extrato!$A:$A,"&lt;="&amp;XLOOKUP(H$278,dds!$F$1:$Q$1,dds!$R$4:$AC$4),Extrato!$B:$B,'Cadastro e Histórico'!$A461)-SUMIFS(Extrato!$H:$H,Extrato!$F:$F,"&lt;="&amp;XLOOKUP(H$278,dds!$F$1:$Q$1,dds!$R$4:$AC$4),Extrato!$G:$G,'Cadastro e Histórico'!$A461))*H239)</f>
        <v/>
      </c>
      <c r="I461" s="158" t="str">
        <f t="array" ref="I461">IF($A461="","",(SUMIFS(Extrato!$C:$C,Extrato!$A:$A,"&lt;="&amp;XLOOKUP(I$278,dds!$F$1:$Q$1,dds!$R$4:$AC$4),Extrato!$B:$B,'Cadastro e Histórico'!$A461)-SUMIFS(Extrato!$H:$H,Extrato!$F:$F,"&lt;="&amp;XLOOKUP(I$278,dds!$F$1:$Q$1,dds!$R$4:$AC$4),Extrato!$G:$G,'Cadastro e Histórico'!$A461))*I239)</f>
        <v/>
      </c>
      <c r="J461" s="158" t="str">
        <f t="array" ref="J461">IF($A461="","",(SUMIFS(Extrato!$C:$C,Extrato!$A:$A,"&lt;="&amp;XLOOKUP(J$278,dds!$F$1:$Q$1,dds!$R$4:$AC$4),Extrato!$B:$B,'Cadastro e Histórico'!$A461)-SUMIFS(Extrato!$H:$H,Extrato!$F:$F,"&lt;="&amp;XLOOKUP(J$278,dds!$F$1:$Q$1,dds!$R$4:$AC$4),Extrato!$G:$G,'Cadastro e Histórico'!$A461))*J239)</f>
        <v/>
      </c>
      <c r="K461" s="158" t="str">
        <f t="array" ref="K461">IF($A461="","",(SUMIFS(Extrato!$C:$C,Extrato!$A:$A,"&lt;="&amp;XLOOKUP(K$278,dds!$F$1:$Q$1,dds!$R$4:$AC$4),Extrato!$B:$B,'Cadastro e Histórico'!$A461)-SUMIFS(Extrato!$H:$H,Extrato!$F:$F,"&lt;="&amp;XLOOKUP(K$278,dds!$F$1:$Q$1,dds!$R$4:$AC$4),Extrato!$G:$G,'Cadastro e Histórico'!$A461))*K239)</f>
        <v/>
      </c>
      <c r="L461" s="158" t="str">
        <f t="array" ref="L461">IF($A461="","",(SUMIFS(Extrato!$C:$C,Extrato!$A:$A,"&lt;="&amp;XLOOKUP(L$278,dds!$F$1:$Q$1,dds!$R$4:$AC$4),Extrato!$B:$B,'Cadastro e Histórico'!$A461)-SUMIFS(Extrato!$H:$H,Extrato!$F:$F,"&lt;="&amp;XLOOKUP(L$278,dds!$F$1:$Q$1,dds!$R$4:$AC$4),Extrato!$G:$G,'Cadastro e Histórico'!$A461))*L239)</f>
        <v/>
      </c>
      <c r="M461" s="158" t="str">
        <f t="array" ref="M461">IF($A461="","",(SUMIFS(Extrato!$C:$C,Extrato!$A:$A,"&lt;="&amp;XLOOKUP(M$278,dds!$F$1:$Q$1,dds!$R$4:$AC$4),Extrato!$B:$B,'Cadastro e Histórico'!$A461)-SUMIFS(Extrato!$H:$H,Extrato!$F:$F,"&lt;="&amp;XLOOKUP(M$278,dds!$F$1:$Q$1,dds!$R$4:$AC$4),Extrato!$G:$G,'Cadastro e Histórico'!$A461))*M239)</f>
        <v/>
      </c>
      <c r="N461" s="158" t="str">
        <f t="array" ref="N461">IF($A461="","",(SUMIFS(Extrato!$C:$C,Extrato!$A:$A,"&lt;="&amp;XLOOKUP(N$278,dds!$F$1:$Q$1,dds!$R$4:$AC$4),Extrato!$B:$B,'Cadastro e Histórico'!$A461)-SUMIFS(Extrato!$H:$H,Extrato!$F:$F,"&lt;="&amp;XLOOKUP(N$278,dds!$F$1:$Q$1,dds!$R$4:$AC$4),Extrato!$G:$G,'Cadastro e Histórico'!$A461))*N239)</f>
        <v/>
      </c>
      <c r="O461" s="158" t="str">
        <f t="array" ref="O461">IF($A461="","",(SUMIFS(Extrato!$C:$C,Extrato!$A:$A,"&lt;="&amp;XLOOKUP(O$278,dds!$F$1:$Q$1,dds!$R$4:$AC$4),Extrato!$B:$B,'Cadastro e Histórico'!$A461)-SUMIFS(Extrato!$H:$H,Extrato!$F:$F,"&lt;="&amp;XLOOKUP(O$278,dds!$F$1:$Q$1,dds!$R$4:$AC$4),Extrato!$G:$G,'Cadastro e Histórico'!$A461))*O239)</f>
        <v/>
      </c>
      <c r="P461" s="158" t="str">
        <f>IF($A461="","",(SUMIFS(Extrato!$C:$C,Extrato!$B:$B,'Cadastro e Histórico'!$A461)-SUMIFS(Extrato!$H:$H,Extrato!$G:$G,'Cadastro e Histórico'!$A461))*P239)</f>
        <v/>
      </c>
      <c r="Q461" s="90"/>
      <c r="R461" s="90"/>
      <c r="S461" s="90"/>
      <c r="T461" s="90"/>
      <c r="U461" s="90"/>
      <c r="V461" s="90"/>
      <c r="W461" s="90"/>
      <c r="X461" s="90"/>
      <c r="Y461" s="90"/>
      <c r="Z461" s="90"/>
      <c r="AA461" s="90"/>
      <c r="AB461" s="90"/>
      <c r="AC461" s="90"/>
      <c r="AD461" s="90"/>
      <c r="AE461" s="90"/>
      <c r="AF461" s="90"/>
      <c r="AG461" s="90"/>
      <c r="AH461" s="90"/>
      <c r="AI461" s="90"/>
      <c r="AJ461" s="90"/>
      <c r="AK461" s="90"/>
      <c r="AL461" s="90"/>
      <c r="AM461" s="90"/>
      <c r="AN461" s="90"/>
      <c r="AO461" s="90"/>
      <c r="AP461" s="90"/>
      <c r="AQ461" s="90"/>
      <c r="AR461" s="90"/>
      <c r="AS461" s="90"/>
      <c r="AT461" s="90"/>
      <c r="AU461" s="90"/>
      <c r="AV461" s="90"/>
      <c r="AW461" s="90"/>
      <c r="AX461" s="90"/>
      <c r="AY461" s="90"/>
      <c r="AZ461" s="90"/>
      <c r="BA461" s="90"/>
      <c r="BB461" s="90"/>
      <c r="BC461" s="90"/>
      <c r="BD461" s="90"/>
      <c r="BE461" s="90"/>
      <c r="BF461" s="90"/>
      <c r="BG461" s="90"/>
      <c r="BH461" s="90"/>
      <c r="BI461" s="90"/>
      <c r="BJ461" s="90"/>
      <c r="BK461" s="90"/>
      <c r="BL461" s="90"/>
    </row>
    <row r="462" ht="14.25" customHeight="1">
      <c r="A462" s="90"/>
      <c r="B462" s="90"/>
      <c r="C462" s="440" t="str">
        <f t="shared" si="5"/>
        <v/>
      </c>
      <c r="D462" s="90"/>
      <c r="E462" s="158" t="str">
        <f t="array" ref="E462">IF($A462="","",(SUMIFS(Extrato!$C:$C,Extrato!$A:$A,"&lt;="&amp;XLOOKUP(E$278,dds!$F$1:$Q$1,dds!$R$4:$AC$4),Extrato!$B:$B,'Cadastro e Histórico'!$A462)-SUMIFS(Extrato!$H:$H,Extrato!$F:$F,"&lt;="&amp;XLOOKUP(E$278,dds!$F$1:$Q$1,dds!$R$4:$AC$4),Extrato!$G:$G,'Cadastro e Histórico'!$A462))*E240)</f>
        <v/>
      </c>
      <c r="F462" s="158" t="str">
        <f t="array" ref="F462">IF($A462="","",(SUMIFS(Extrato!$C:$C,Extrato!$A:$A,"&lt;="&amp;XLOOKUP(F$278,dds!$F$1:$Q$1,dds!$R$4:$AC$4),Extrato!$B:$B,'Cadastro e Histórico'!$A462)-SUMIFS(Extrato!$H:$H,Extrato!$F:$F,"&lt;="&amp;XLOOKUP(F$278,dds!$F$1:$Q$1,dds!$R$4:$AC$4),Extrato!$G:$G,'Cadastro e Histórico'!$A462))*F240)</f>
        <v/>
      </c>
      <c r="G462" s="158" t="str">
        <f t="array" ref="G462">IF($A462="","",(SUMIFS(Extrato!$C:$C,Extrato!$A:$A,"&lt;="&amp;XLOOKUP(G$278,dds!$F$1:$Q$1,dds!$R$4:$AC$4),Extrato!$B:$B,'Cadastro e Histórico'!$A462)-SUMIFS(Extrato!$H:$H,Extrato!$F:$F,"&lt;="&amp;XLOOKUP(G$278,dds!$F$1:$Q$1,dds!$R$4:$AC$4),Extrato!$G:$G,'Cadastro e Histórico'!$A462))*G240)</f>
        <v/>
      </c>
      <c r="H462" s="158" t="str">
        <f t="array" ref="H462">IF($A462="","",(SUMIFS(Extrato!$C:$C,Extrato!$A:$A,"&lt;="&amp;XLOOKUP(H$278,dds!$F$1:$Q$1,dds!$R$4:$AC$4),Extrato!$B:$B,'Cadastro e Histórico'!$A462)-SUMIFS(Extrato!$H:$H,Extrato!$F:$F,"&lt;="&amp;XLOOKUP(H$278,dds!$F$1:$Q$1,dds!$R$4:$AC$4),Extrato!$G:$G,'Cadastro e Histórico'!$A462))*H240)</f>
        <v/>
      </c>
      <c r="I462" s="158" t="str">
        <f t="array" ref="I462">IF($A462="","",(SUMIFS(Extrato!$C:$C,Extrato!$A:$A,"&lt;="&amp;XLOOKUP(I$278,dds!$F$1:$Q$1,dds!$R$4:$AC$4),Extrato!$B:$B,'Cadastro e Histórico'!$A462)-SUMIFS(Extrato!$H:$H,Extrato!$F:$F,"&lt;="&amp;XLOOKUP(I$278,dds!$F$1:$Q$1,dds!$R$4:$AC$4),Extrato!$G:$G,'Cadastro e Histórico'!$A462))*I240)</f>
        <v/>
      </c>
      <c r="J462" s="158" t="str">
        <f t="array" ref="J462">IF($A462="","",(SUMIFS(Extrato!$C:$C,Extrato!$A:$A,"&lt;="&amp;XLOOKUP(J$278,dds!$F$1:$Q$1,dds!$R$4:$AC$4),Extrato!$B:$B,'Cadastro e Histórico'!$A462)-SUMIFS(Extrato!$H:$H,Extrato!$F:$F,"&lt;="&amp;XLOOKUP(J$278,dds!$F$1:$Q$1,dds!$R$4:$AC$4),Extrato!$G:$G,'Cadastro e Histórico'!$A462))*J240)</f>
        <v/>
      </c>
      <c r="K462" s="158" t="str">
        <f t="array" ref="K462">IF($A462="","",(SUMIFS(Extrato!$C:$C,Extrato!$A:$A,"&lt;="&amp;XLOOKUP(K$278,dds!$F$1:$Q$1,dds!$R$4:$AC$4),Extrato!$B:$B,'Cadastro e Histórico'!$A462)-SUMIFS(Extrato!$H:$H,Extrato!$F:$F,"&lt;="&amp;XLOOKUP(K$278,dds!$F$1:$Q$1,dds!$R$4:$AC$4),Extrato!$G:$G,'Cadastro e Histórico'!$A462))*K240)</f>
        <v/>
      </c>
      <c r="L462" s="158" t="str">
        <f t="array" ref="L462">IF($A462="","",(SUMIFS(Extrato!$C:$C,Extrato!$A:$A,"&lt;="&amp;XLOOKUP(L$278,dds!$F$1:$Q$1,dds!$R$4:$AC$4),Extrato!$B:$B,'Cadastro e Histórico'!$A462)-SUMIFS(Extrato!$H:$H,Extrato!$F:$F,"&lt;="&amp;XLOOKUP(L$278,dds!$F$1:$Q$1,dds!$R$4:$AC$4),Extrato!$G:$G,'Cadastro e Histórico'!$A462))*L240)</f>
        <v/>
      </c>
      <c r="M462" s="158" t="str">
        <f t="array" ref="M462">IF($A462="","",(SUMIFS(Extrato!$C:$C,Extrato!$A:$A,"&lt;="&amp;XLOOKUP(M$278,dds!$F$1:$Q$1,dds!$R$4:$AC$4),Extrato!$B:$B,'Cadastro e Histórico'!$A462)-SUMIFS(Extrato!$H:$H,Extrato!$F:$F,"&lt;="&amp;XLOOKUP(M$278,dds!$F$1:$Q$1,dds!$R$4:$AC$4),Extrato!$G:$G,'Cadastro e Histórico'!$A462))*M240)</f>
        <v/>
      </c>
      <c r="N462" s="158" t="str">
        <f t="array" ref="N462">IF($A462="","",(SUMIFS(Extrato!$C:$C,Extrato!$A:$A,"&lt;="&amp;XLOOKUP(N$278,dds!$F$1:$Q$1,dds!$R$4:$AC$4),Extrato!$B:$B,'Cadastro e Histórico'!$A462)-SUMIFS(Extrato!$H:$H,Extrato!$F:$F,"&lt;="&amp;XLOOKUP(N$278,dds!$F$1:$Q$1,dds!$R$4:$AC$4),Extrato!$G:$G,'Cadastro e Histórico'!$A462))*N240)</f>
        <v/>
      </c>
      <c r="O462" s="158" t="str">
        <f t="array" ref="O462">IF($A462="","",(SUMIFS(Extrato!$C:$C,Extrato!$A:$A,"&lt;="&amp;XLOOKUP(O$278,dds!$F$1:$Q$1,dds!$R$4:$AC$4),Extrato!$B:$B,'Cadastro e Histórico'!$A462)-SUMIFS(Extrato!$H:$H,Extrato!$F:$F,"&lt;="&amp;XLOOKUP(O$278,dds!$F$1:$Q$1,dds!$R$4:$AC$4),Extrato!$G:$G,'Cadastro e Histórico'!$A462))*O240)</f>
        <v/>
      </c>
      <c r="P462" s="158" t="str">
        <f>IF($A462="","",(SUMIFS(Extrato!$C:$C,Extrato!$B:$B,'Cadastro e Histórico'!$A462)-SUMIFS(Extrato!$H:$H,Extrato!$G:$G,'Cadastro e Histórico'!$A462))*P240)</f>
        <v/>
      </c>
      <c r="Q462" s="90"/>
      <c r="R462" s="90"/>
      <c r="S462" s="90"/>
      <c r="T462" s="90"/>
      <c r="U462" s="90"/>
      <c r="V462" s="90"/>
      <c r="W462" s="90"/>
      <c r="X462" s="90"/>
      <c r="Y462" s="90"/>
      <c r="Z462" s="90"/>
      <c r="AA462" s="90"/>
      <c r="AB462" s="90"/>
      <c r="AC462" s="90"/>
      <c r="AD462" s="90"/>
      <c r="AE462" s="90"/>
      <c r="AF462" s="90"/>
      <c r="AG462" s="90"/>
      <c r="AH462" s="90"/>
      <c r="AI462" s="90"/>
      <c r="AJ462" s="90"/>
      <c r="AK462" s="90"/>
      <c r="AL462" s="90"/>
      <c r="AM462" s="90"/>
      <c r="AN462" s="90"/>
      <c r="AO462" s="90"/>
      <c r="AP462" s="90"/>
      <c r="AQ462" s="90"/>
      <c r="AR462" s="90"/>
      <c r="AS462" s="90"/>
      <c r="AT462" s="90"/>
      <c r="AU462" s="90"/>
      <c r="AV462" s="90"/>
      <c r="AW462" s="90"/>
      <c r="AX462" s="90"/>
      <c r="AY462" s="90"/>
      <c r="AZ462" s="90"/>
      <c r="BA462" s="90"/>
      <c r="BB462" s="90"/>
      <c r="BC462" s="90"/>
      <c r="BD462" s="90"/>
      <c r="BE462" s="90"/>
      <c r="BF462" s="90"/>
      <c r="BG462" s="90"/>
      <c r="BH462" s="90"/>
      <c r="BI462" s="90"/>
      <c r="BJ462" s="90"/>
      <c r="BK462" s="90"/>
      <c r="BL462" s="90"/>
    </row>
    <row r="463" ht="14.25" customHeight="1">
      <c r="A463" s="90"/>
      <c r="B463" s="90"/>
      <c r="C463" s="440" t="str">
        <f t="shared" si="5"/>
        <v/>
      </c>
      <c r="D463" s="90"/>
      <c r="E463" s="158" t="str">
        <f t="array" ref="E463">IF($A463="","",(SUMIFS(Extrato!$C:$C,Extrato!$A:$A,"&lt;="&amp;XLOOKUP(E$278,dds!$F$1:$Q$1,dds!$R$4:$AC$4),Extrato!$B:$B,'Cadastro e Histórico'!$A463)-SUMIFS(Extrato!$H:$H,Extrato!$F:$F,"&lt;="&amp;XLOOKUP(E$278,dds!$F$1:$Q$1,dds!$R$4:$AC$4),Extrato!$G:$G,'Cadastro e Histórico'!$A463))*E241)</f>
        <v/>
      </c>
      <c r="F463" s="158" t="str">
        <f t="array" ref="F463">IF($A463="","",(SUMIFS(Extrato!$C:$C,Extrato!$A:$A,"&lt;="&amp;XLOOKUP(F$278,dds!$F$1:$Q$1,dds!$R$4:$AC$4),Extrato!$B:$B,'Cadastro e Histórico'!$A463)-SUMIFS(Extrato!$H:$H,Extrato!$F:$F,"&lt;="&amp;XLOOKUP(F$278,dds!$F$1:$Q$1,dds!$R$4:$AC$4),Extrato!$G:$G,'Cadastro e Histórico'!$A463))*F241)</f>
        <v/>
      </c>
      <c r="G463" s="158" t="str">
        <f t="array" ref="G463">IF($A463="","",(SUMIFS(Extrato!$C:$C,Extrato!$A:$A,"&lt;="&amp;XLOOKUP(G$278,dds!$F$1:$Q$1,dds!$R$4:$AC$4),Extrato!$B:$B,'Cadastro e Histórico'!$A463)-SUMIFS(Extrato!$H:$H,Extrato!$F:$F,"&lt;="&amp;XLOOKUP(G$278,dds!$F$1:$Q$1,dds!$R$4:$AC$4),Extrato!$G:$G,'Cadastro e Histórico'!$A463))*G241)</f>
        <v/>
      </c>
      <c r="H463" s="158" t="str">
        <f t="array" ref="H463">IF($A463="","",(SUMIFS(Extrato!$C:$C,Extrato!$A:$A,"&lt;="&amp;XLOOKUP(H$278,dds!$F$1:$Q$1,dds!$R$4:$AC$4),Extrato!$B:$B,'Cadastro e Histórico'!$A463)-SUMIFS(Extrato!$H:$H,Extrato!$F:$F,"&lt;="&amp;XLOOKUP(H$278,dds!$F$1:$Q$1,dds!$R$4:$AC$4),Extrato!$G:$G,'Cadastro e Histórico'!$A463))*H241)</f>
        <v/>
      </c>
      <c r="I463" s="158" t="str">
        <f t="array" ref="I463">IF($A463="","",(SUMIFS(Extrato!$C:$C,Extrato!$A:$A,"&lt;="&amp;XLOOKUP(I$278,dds!$F$1:$Q$1,dds!$R$4:$AC$4),Extrato!$B:$B,'Cadastro e Histórico'!$A463)-SUMIFS(Extrato!$H:$H,Extrato!$F:$F,"&lt;="&amp;XLOOKUP(I$278,dds!$F$1:$Q$1,dds!$R$4:$AC$4),Extrato!$G:$G,'Cadastro e Histórico'!$A463))*I241)</f>
        <v/>
      </c>
      <c r="J463" s="158" t="str">
        <f t="array" ref="J463">IF($A463="","",(SUMIFS(Extrato!$C:$C,Extrato!$A:$A,"&lt;="&amp;XLOOKUP(J$278,dds!$F$1:$Q$1,dds!$R$4:$AC$4),Extrato!$B:$B,'Cadastro e Histórico'!$A463)-SUMIFS(Extrato!$H:$H,Extrato!$F:$F,"&lt;="&amp;XLOOKUP(J$278,dds!$F$1:$Q$1,dds!$R$4:$AC$4),Extrato!$G:$G,'Cadastro e Histórico'!$A463))*J241)</f>
        <v/>
      </c>
      <c r="K463" s="158" t="str">
        <f t="array" ref="K463">IF($A463="","",(SUMIFS(Extrato!$C:$C,Extrato!$A:$A,"&lt;="&amp;XLOOKUP(K$278,dds!$F$1:$Q$1,dds!$R$4:$AC$4),Extrato!$B:$B,'Cadastro e Histórico'!$A463)-SUMIFS(Extrato!$H:$H,Extrato!$F:$F,"&lt;="&amp;XLOOKUP(K$278,dds!$F$1:$Q$1,dds!$R$4:$AC$4),Extrato!$G:$G,'Cadastro e Histórico'!$A463))*K241)</f>
        <v/>
      </c>
      <c r="L463" s="158" t="str">
        <f t="array" ref="L463">IF($A463="","",(SUMIFS(Extrato!$C:$C,Extrato!$A:$A,"&lt;="&amp;XLOOKUP(L$278,dds!$F$1:$Q$1,dds!$R$4:$AC$4),Extrato!$B:$B,'Cadastro e Histórico'!$A463)-SUMIFS(Extrato!$H:$H,Extrato!$F:$F,"&lt;="&amp;XLOOKUP(L$278,dds!$F$1:$Q$1,dds!$R$4:$AC$4),Extrato!$G:$G,'Cadastro e Histórico'!$A463))*L241)</f>
        <v/>
      </c>
      <c r="M463" s="158" t="str">
        <f t="array" ref="M463">IF($A463="","",(SUMIFS(Extrato!$C:$C,Extrato!$A:$A,"&lt;="&amp;XLOOKUP(M$278,dds!$F$1:$Q$1,dds!$R$4:$AC$4),Extrato!$B:$B,'Cadastro e Histórico'!$A463)-SUMIFS(Extrato!$H:$H,Extrato!$F:$F,"&lt;="&amp;XLOOKUP(M$278,dds!$F$1:$Q$1,dds!$R$4:$AC$4),Extrato!$G:$G,'Cadastro e Histórico'!$A463))*M241)</f>
        <v/>
      </c>
      <c r="N463" s="158" t="str">
        <f t="array" ref="N463">IF($A463="","",(SUMIFS(Extrato!$C:$C,Extrato!$A:$A,"&lt;="&amp;XLOOKUP(N$278,dds!$F$1:$Q$1,dds!$R$4:$AC$4),Extrato!$B:$B,'Cadastro e Histórico'!$A463)-SUMIFS(Extrato!$H:$H,Extrato!$F:$F,"&lt;="&amp;XLOOKUP(N$278,dds!$F$1:$Q$1,dds!$R$4:$AC$4),Extrato!$G:$G,'Cadastro e Histórico'!$A463))*N241)</f>
        <v/>
      </c>
      <c r="O463" s="158" t="str">
        <f t="array" ref="O463">IF($A463="","",(SUMIFS(Extrato!$C:$C,Extrato!$A:$A,"&lt;="&amp;XLOOKUP(O$278,dds!$F$1:$Q$1,dds!$R$4:$AC$4),Extrato!$B:$B,'Cadastro e Histórico'!$A463)-SUMIFS(Extrato!$H:$H,Extrato!$F:$F,"&lt;="&amp;XLOOKUP(O$278,dds!$F$1:$Q$1,dds!$R$4:$AC$4),Extrato!$G:$G,'Cadastro e Histórico'!$A463))*O241)</f>
        <v/>
      </c>
      <c r="P463" s="158" t="str">
        <f>IF($A463="","",(SUMIFS(Extrato!$C:$C,Extrato!$B:$B,'Cadastro e Histórico'!$A463)-SUMIFS(Extrato!$H:$H,Extrato!$G:$G,'Cadastro e Histórico'!$A463))*P241)</f>
        <v/>
      </c>
      <c r="Q463" s="90"/>
      <c r="R463" s="90"/>
      <c r="S463" s="90"/>
      <c r="T463" s="90"/>
      <c r="U463" s="90"/>
      <c r="V463" s="90"/>
      <c r="W463" s="90"/>
      <c r="X463" s="90"/>
      <c r="Y463" s="90"/>
      <c r="Z463" s="90"/>
      <c r="AA463" s="90"/>
      <c r="AB463" s="90"/>
      <c r="AC463" s="90"/>
      <c r="AD463" s="90"/>
      <c r="AE463" s="90"/>
      <c r="AF463" s="90"/>
      <c r="AG463" s="90"/>
      <c r="AH463" s="90"/>
      <c r="AI463" s="90"/>
      <c r="AJ463" s="90"/>
      <c r="AK463" s="90"/>
      <c r="AL463" s="90"/>
      <c r="AM463" s="90"/>
      <c r="AN463" s="90"/>
      <c r="AO463" s="90"/>
      <c r="AP463" s="90"/>
      <c r="AQ463" s="90"/>
      <c r="AR463" s="90"/>
      <c r="AS463" s="90"/>
      <c r="AT463" s="90"/>
      <c r="AU463" s="90"/>
      <c r="AV463" s="90"/>
      <c r="AW463" s="90"/>
      <c r="AX463" s="90"/>
      <c r="AY463" s="90"/>
      <c r="AZ463" s="90"/>
      <c r="BA463" s="90"/>
      <c r="BB463" s="90"/>
      <c r="BC463" s="90"/>
      <c r="BD463" s="90"/>
      <c r="BE463" s="90"/>
      <c r="BF463" s="90"/>
      <c r="BG463" s="90"/>
      <c r="BH463" s="90"/>
      <c r="BI463" s="90"/>
      <c r="BJ463" s="90"/>
      <c r="BK463" s="90"/>
      <c r="BL463" s="90"/>
    </row>
    <row r="464" ht="14.25" customHeight="1">
      <c r="A464" s="90"/>
      <c r="B464" s="90"/>
      <c r="C464" s="440" t="str">
        <f t="shared" si="5"/>
        <v/>
      </c>
      <c r="D464" s="90"/>
      <c r="E464" s="158" t="str">
        <f t="array" ref="E464">IF($A464="","",(SUMIFS(Extrato!$C:$C,Extrato!$A:$A,"&lt;="&amp;XLOOKUP(E$278,dds!$F$1:$Q$1,dds!$R$4:$AC$4),Extrato!$B:$B,'Cadastro e Histórico'!$A464)-SUMIFS(Extrato!$H:$H,Extrato!$F:$F,"&lt;="&amp;XLOOKUP(E$278,dds!$F$1:$Q$1,dds!$R$4:$AC$4),Extrato!$G:$G,'Cadastro e Histórico'!$A464))*E242)</f>
        <v/>
      </c>
      <c r="F464" s="158" t="str">
        <f t="array" ref="F464">IF($A464="","",(SUMIFS(Extrato!$C:$C,Extrato!$A:$A,"&lt;="&amp;XLOOKUP(F$278,dds!$F$1:$Q$1,dds!$R$4:$AC$4),Extrato!$B:$B,'Cadastro e Histórico'!$A464)-SUMIFS(Extrato!$H:$H,Extrato!$F:$F,"&lt;="&amp;XLOOKUP(F$278,dds!$F$1:$Q$1,dds!$R$4:$AC$4),Extrato!$G:$G,'Cadastro e Histórico'!$A464))*F242)</f>
        <v/>
      </c>
      <c r="G464" s="158" t="str">
        <f t="array" ref="G464">IF($A464="","",(SUMIFS(Extrato!$C:$C,Extrato!$A:$A,"&lt;="&amp;XLOOKUP(G$278,dds!$F$1:$Q$1,dds!$R$4:$AC$4),Extrato!$B:$B,'Cadastro e Histórico'!$A464)-SUMIFS(Extrato!$H:$H,Extrato!$F:$F,"&lt;="&amp;XLOOKUP(G$278,dds!$F$1:$Q$1,dds!$R$4:$AC$4),Extrato!$G:$G,'Cadastro e Histórico'!$A464))*G242)</f>
        <v/>
      </c>
      <c r="H464" s="158" t="str">
        <f t="array" ref="H464">IF($A464="","",(SUMIFS(Extrato!$C:$C,Extrato!$A:$A,"&lt;="&amp;XLOOKUP(H$278,dds!$F$1:$Q$1,dds!$R$4:$AC$4),Extrato!$B:$B,'Cadastro e Histórico'!$A464)-SUMIFS(Extrato!$H:$H,Extrato!$F:$F,"&lt;="&amp;XLOOKUP(H$278,dds!$F$1:$Q$1,dds!$R$4:$AC$4),Extrato!$G:$G,'Cadastro e Histórico'!$A464))*H242)</f>
        <v/>
      </c>
      <c r="I464" s="158" t="str">
        <f t="array" ref="I464">IF($A464="","",(SUMIFS(Extrato!$C:$C,Extrato!$A:$A,"&lt;="&amp;XLOOKUP(I$278,dds!$F$1:$Q$1,dds!$R$4:$AC$4),Extrato!$B:$B,'Cadastro e Histórico'!$A464)-SUMIFS(Extrato!$H:$H,Extrato!$F:$F,"&lt;="&amp;XLOOKUP(I$278,dds!$F$1:$Q$1,dds!$R$4:$AC$4),Extrato!$G:$G,'Cadastro e Histórico'!$A464))*I242)</f>
        <v/>
      </c>
      <c r="J464" s="158" t="str">
        <f t="array" ref="J464">IF($A464="","",(SUMIFS(Extrato!$C:$C,Extrato!$A:$A,"&lt;="&amp;XLOOKUP(J$278,dds!$F$1:$Q$1,dds!$R$4:$AC$4),Extrato!$B:$B,'Cadastro e Histórico'!$A464)-SUMIFS(Extrato!$H:$H,Extrato!$F:$F,"&lt;="&amp;XLOOKUP(J$278,dds!$F$1:$Q$1,dds!$R$4:$AC$4),Extrato!$G:$G,'Cadastro e Histórico'!$A464))*J242)</f>
        <v/>
      </c>
      <c r="K464" s="158" t="str">
        <f t="array" ref="K464">IF($A464="","",(SUMIFS(Extrato!$C:$C,Extrato!$A:$A,"&lt;="&amp;XLOOKUP(K$278,dds!$F$1:$Q$1,dds!$R$4:$AC$4),Extrato!$B:$B,'Cadastro e Histórico'!$A464)-SUMIFS(Extrato!$H:$H,Extrato!$F:$F,"&lt;="&amp;XLOOKUP(K$278,dds!$F$1:$Q$1,dds!$R$4:$AC$4),Extrato!$G:$G,'Cadastro e Histórico'!$A464))*K242)</f>
        <v/>
      </c>
      <c r="L464" s="158" t="str">
        <f t="array" ref="L464">IF($A464="","",(SUMIFS(Extrato!$C:$C,Extrato!$A:$A,"&lt;="&amp;XLOOKUP(L$278,dds!$F$1:$Q$1,dds!$R$4:$AC$4),Extrato!$B:$B,'Cadastro e Histórico'!$A464)-SUMIFS(Extrato!$H:$H,Extrato!$F:$F,"&lt;="&amp;XLOOKUP(L$278,dds!$F$1:$Q$1,dds!$R$4:$AC$4),Extrato!$G:$G,'Cadastro e Histórico'!$A464))*L242)</f>
        <v/>
      </c>
      <c r="M464" s="158" t="str">
        <f t="array" ref="M464">IF($A464="","",(SUMIFS(Extrato!$C:$C,Extrato!$A:$A,"&lt;="&amp;XLOOKUP(M$278,dds!$F$1:$Q$1,dds!$R$4:$AC$4),Extrato!$B:$B,'Cadastro e Histórico'!$A464)-SUMIFS(Extrato!$H:$H,Extrato!$F:$F,"&lt;="&amp;XLOOKUP(M$278,dds!$F$1:$Q$1,dds!$R$4:$AC$4),Extrato!$G:$G,'Cadastro e Histórico'!$A464))*M242)</f>
        <v/>
      </c>
      <c r="N464" s="158" t="str">
        <f t="array" ref="N464">IF($A464="","",(SUMIFS(Extrato!$C:$C,Extrato!$A:$A,"&lt;="&amp;XLOOKUP(N$278,dds!$F$1:$Q$1,dds!$R$4:$AC$4),Extrato!$B:$B,'Cadastro e Histórico'!$A464)-SUMIFS(Extrato!$H:$H,Extrato!$F:$F,"&lt;="&amp;XLOOKUP(N$278,dds!$F$1:$Q$1,dds!$R$4:$AC$4),Extrato!$G:$G,'Cadastro e Histórico'!$A464))*N242)</f>
        <v/>
      </c>
      <c r="O464" s="158" t="str">
        <f t="array" ref="O464">IF($A464="","",(SUMIFS(Extrato!$C:$C,Extrato!$A:$A,"&lt;="&amp;XLOOKUP(O$278,dds!$F$1:$Q$1,dds!$R$4:$AC$4),Extrato!$B:$B,'Cadastro e Histórico'!$A464)-SUMIFS(Extrato!$H:$H,Extrato!$F:$F,"&lt;="&amp;XLOOKUP(O$278,dds!$F$1:$Q$1,dds!$R$4:$AC$4),Extrato!$G:$G,'Cadastro e Histórico'!$A464))*O242)</f>
        <v/>
      </c>
      <c r="P464" s="158" t="str">
        <f>IF($A464="","",(SUMIFS(Extrato!$C:$C,Extrato!$B:$B,'Cadastro e Histórico'!$A464)-SUMIFS(Extrato!$H:$H,Extrato!$G:$G,'Cadastro e Histórico'!$A464))*P242)</f>
        <v/>
      </c>
      <c r="Q464" s="90"/>
      <c r="R464" s="90"/>
      <c r="S464" s="90"/>
      <c r="T464" s="90"/>
      <c r="U464" s="90"/>
      <c r="V464" s="90"/>
      <c r="W464" s="90"/>
      <c r="X464" s="90"/>
      <c r="Y464" s="90"/>
      <c r="Z464" s="90"/>
      <c r="AA464" s="90"/>
      <c r="AB464" s="90"/>
      <c r="AC464" s="90"/>
      <c r="AD464" s="90"/>
      <c r="AE464" s="90"/>
      <c r="AF464" s="90"/>
      <c r="AG464" s="90"/>
      <c r="AH464" s="90"/>
      <c r="AI464" s="90"/>
      <c r="AJ464" s="90"/>
      <c r="AK464" s="90"/>
      <c r="AL464" s="90"/>
      <c r="AM464" s="90"/>
      <c r="AN464" s="90"/>
      <c r="AO464" s="90"/>
      <c r="AP464" s="90"/>
      <c r="AQ464" s="90"/>
      <c r="AR464" s="90"/>
      <c r="AS464" s="90"/>
      <c r="AT464" s="90"/>
      <c r="AU464" s="90"/>
      <c r="AV464" s="90"/>
      <c r="AW464" s="90"/>
      <c r="AX464" s="90"/>
      <c r="AY464" s="90"/>
      <c r="AZ464" s="90"/>
      <c r="BA464" s="90"/>
      <c r="BB464" s="90"/>
      <c r="BC464" s="90"/>
      <c r="BD464" s="90"/>
      <c r="BE464" s="90"/>
      <c r="BF464" s="90"/>
      <c r="BG464" s="90"/>
      <c r="BH464" s="90"/>
      <c r="BI464" s="90"/>
      <c r="BJ464" s="90"/>
      <c r="BK464" s="90"/>
      <c r="BL464" s="90"/>
    </row>
    <row r="465" ht="14.25" customHeight="1">
      <c r="A465" s="90"/>
      <c r="B465" s="90"/>
      <c r="C465" s="440" t="str">
        <f t="shared" si="5"/>
        <v/>
      </c>
      <c r="D465" s="90"/>
      <c r="E465" s="90"/>
      <c r="F465" s="90"/>
      <c r="G465" s="90"/>
      <c r="H465" s="90"/>
      <c r="I465" s="90"/>
      <c r="J465" s="90"/>
      <c r="K465" s="158" t="str">
        <f>IF(FALSE()=OR(A465=0,A465=""),K243*(SUMIF(Extrato!$B$8:$B$260,'Cadastro e Histórico'!A465,Extrato!$C$8:$C$260)-SUMIF(Extrato!$G$8:$G$260,'Cadastro e Histórico'!A465,Extrato!$H$8:$H$260)),"")</f>
        <v/>
      </c>
      <c r="L465" s="158" t="str">
        <f>IF(FALSE()=OR(A465=0,A465=""),L243*(SUMIF(Extrato!$B$8:$B$260,'Cadastro e Histórico'!A465,Extrato!$C$8:$C$260)-SUMIF(Extrato!$G$8:$G$260,'Cadastro e Histórico'!A465,Extrato!$H$8:$H$260)),"")</f>
        <v/>
      </c>
      <c r="M465" s="158" t="str">
        <f>IF(FALSE()=OR(A465=0,A465=""),M243*(SUMIF(Extrato!$B$8:$B$260,'Cadastro e Histórico'!A465,Extrato!$C$8:$C$260)-SUMIF(Extrato!$G$8:$G$260,'Cadastro e Histórico'!A465,Extrato!$H$8:$H$260)),"")</f>
        <v/>
      </c>
      <c r="N465" s="158" t="str">
        <f>IF(FALSE()=OR(A465=0,A465=""),N243*(SUMIF(Extrato!$B$8:$B$260,'Cadastro e Histórico'!A465,Extrato!$C$8:$C$260)-SUMIF(Extrato!$G$8:$G$260,'Cadastro e Histórico'!A465,Extrato!$H$8:$H$260)),"")</f>
        <v/>
      </c>
      <c r="O465" s="158" t="str">
        <f>IF(FALSE()=OR(A465=0,A465=""),O243*(SUMIF(Extrato!$B$8:$B$260,'Cadastro e Histórico'!A465,Extrato!$C$8:$C$260)-SUMIF(Extrato!$G$8:$G$260,'Cadastro e Histórico'!A465,Extrato!$H$8:$H$260)),"")</f>
        <v/>
      </c>
      <c r="P465" s="158" t="str">
        <f>IF($A465="","",(SUMIFS(Extrato!$C:$C,Extrato!$B:$B,'Cadastro e Histórico'!$A465)-SUMIFS(Extrato!$H:$H,Extrato!$G:$G,'Cadastro e Histórico'!$A465))*P243)</f>
        <v/>
      </c>
      <c r="Q465" s="90"/>
      <c r="R465" s="90"/>
      <c r="S465" s="90"/>
      <c r="T465" s="90"/>
      <c r="U465" s="90"/>
      <c r="V465" s="90"/>
      <c r="W465" s="90"/>
      <c r="X465" s="90"/>
      <c r="Y465" s="90"/>
      <c r="Z465" s="90"/>
      <c r="AA465" s="90"/>
      <c r="AB465" s="90"/>
      <c r="AC465" s="90"/>
      <c r="AD465" s="90"/>
      <c r="AE465" s="90"/>
      <c r="AF465" s="90"/>
      <c r="AG465" s="90"/>
      <c r="AH465" s="90"/>
      <c r="AI465" s="90"/>
      <c r="AJ465" s="90"/>
      <c r="AK465" s="90"/>
      <c r="AL465" s="90"/>
      <c r="AM465" s="90"/>
      <c r="AN465" s="90"/>
      <c r="AO465" s="90"/>
      <c r="AP465" s="90"/>
      <c r="AQ465" s="90"/>
      <c r="AR465" s="90"/>
      <c r="AS465" s="90"/>
      <c r="AT465" s="90"/>
      <c r="AU465" s="90"/>
      <c r="AV465" s="90"/>
      <c r="AW465" s="90"/>
      <c r="AX465" s="90"/>
      <c r="AY465" s="90"/>
      <c r="AZ465" s="90"/>
      <c r="BA465" s="90"/>
      <c r="BB465" s="90"/>
      <c r="BC465" s="90"/>
      <c r="BD465" s="90"/>
      <c r="BE465" s="90"/>
      <c r="BF465" s="90"/>
      <c r="BG465" s="90"/>
      <c r="BH465" s="90"/>
      <c r="BI465" s="90"/>
      <c r="BJ465" s="90"/>
      <c r="BK465" s="90"/>
      <c r="BL465" s="90"/>
    </row>
    <row r="466" ht="14.25" customHeight="1">
      <c r="A466" s="90"/>
      <c r="B466" s="90"/>
      <c r="C466" s="440" t="str">
        <f t="shared" si="5"/>
        <v/>
      </c>
      <c r="D466" s="90"/>
      <c r="E466" s="90"/>
      <c r="F466" s="90"/>
      <c r="G466" s="90"/>
      <c r="H466" s="90"/>
      <c r="I466" s="90"/>
      <c r="J466" s="90"/>
      <c r="K466" s="158" t="str">
        <f>IF(FALSE()=OR(A466=0,A466=""),K244*(SUMIF(Extrato!$B$8:$B$260,'Cadastro e Histórico'!A466,Extrato!$C$8:$C$260)-SUMIF(Extrato!$G$8:$G$260,'Cadastro e Histórico'!A466,Extrato!$H$8:$H$260)),"")</f>
        <v/>
      </c>
      <c r="L466" s="158" t="str">
        <f>IF(FALSE()=OR(A466=0,A466=""),L244*(SUMIF(Extrato!$B$8:$B$260,'Cadastro e Histórico'!A466,Extrato!$C$8:$C$260)-SUMIF(Extrato!$G$8:$G$260,'Cadastro e Histórico'!A466,Extrato!$H$8:$H$260)),"")</f>
        <v/>
      </c>
      <c r="M466" s="158" t="str">
        <f>IF(FALSE()=OR(A466=0,A466=""),M244*(SUMIF(Extrato!$B$8:$B$260,'Cadastro e Histórico'!A466,Extrato!$C$8:$C$260)-SUMIF(Extrato!$G$8:$G$260,'Cadastro e Histórico'!A466,Extrato!$H$8:$H$260)),"")</f>
        <v/>
      </c>
      <c r="N466" s="158" t="str">
        <f>IF(FALSE()=OR(A466=0,A466=""),N244*(SUMIF(Extrato!$B$8:$B$260,'Cadastro e Histórico'!A466,Extrato!$C$8:$C$260)-SUMIF(Extrato!$G$8:$G$260,'Cadastro e Histórico'!A466,Extrato!$H$8:$H$260)),"")</f>
        <v/>
      </c>
      <c r="O466" s="158" t="str">
        <f>IF(FALSE()=OR(A466=0,A466=""),O244*(SUMIF(Extrato!$B$8:$B$260,'Cadastro e Histórico'!A466,Extrato!$C$8:$C$260)-SUMIF(Extrato!$G$8:$G$260,'Cadastro e Histórico'!A466,Extrato!$H$8:$H$260)),"")</f>
        <v/>
      </c>
      <c r="P466" s="158" t="str">
        <f>IF($A466="","",(SUMIFS(Extrato!$C:$C,Extrato!$B:$B,'Cadastro e Histórico'!$A466)-SUMIFS(Extrato!$H:$H,Extrato!$G:$G,'Cadastro e Histórico'!$A466))*P244)</f>
        <v/>
      </c>
      <c r="Q466" s="90"/>
      <c r="R466" s="90"/>
      <c r="S466" s="90"/>
      <c r="T466" s="90"/>
      <c r="U466" s="90"/>
      <c r="V466" s="90"/>
      <c r="W466" s="90"/>
      <c r="X466" s="90"/>
      <c r="Y466" s="90"/>
      <c r="Z466" s="90"/>
      <c r="AA466" s="90"/>
      <c r="AB466" s="90"/>
      <c r="AC466" s="90"/>
      <c r="AD466" s="90"/>
      <c r="AE466" s="90"/>
      <c r="AF466" s="90"/>
      <c r="AG466" s="90"/>
      <c r="AH466" s="90"/>
      <c r="AI466" s="90"/>
      <c r="AJ466" s="90"/>
      <c r="AK466" s="90"/>
      <c r="AL466" s="90"/>
      <c r="AM466" s="90"/>
      <c r="AN466" s="90"/>
      <c r="AO466" s="90"/>
      <c r="AP466" s="90"/>
      <c r="AQ466" s="90"/>
      <c r="AR466" s="90"/>
      <c r="AS466" s="90"/>
      <c r="AT466" s="90"/>
      <c r="AU466" s="90"/>
      <c r="AV466" s="90"/>
      <c r="AW466" s="90"/>
      <c r="AX466" s="90"/>
      <c r="AY466" s="90"/>
      <c r="AZ466" s="90"/>
      <c r="BA466" s="90"/>
      <c r="BB466" s="90"/>
      <c r="BC466" s="90"/>
      <c r="BD466" s="90"/>
      <c r="BE466" s="90"/>
      <c r="BF466" s="90"/>
      <c r="BG466" s="90"/>
      <c r="BH466" s="90"/>
      <c r="BI466" s="90"/>
      <c r="BJ466" s="90"/>
      <c r="BK466" s="90"/>
      <c r="BL466" s="90"/>
    </row>
    <row r="467" ht="14.25" customHeight="1">
      <c r="A467" s="90"/>
      <c r="B467" s="90"/>
      <c r="C467" s="440" t="str">
        <f t="shared" si="5"/>
        <v/>
      </c>
      <c r="D467" s="90"/>
      <c r="E467" s="90"/>
      <c r="F467" s="90"/>
      <c r="G467" s="90"/>
      <c r="H467" s="90"/>
      <c r="I467" s="90"/>
      <c r="J467" s="90"/>
      <c r="K467" s="158" t="str">
        <f>IF(FALSE()=OR(A467=0,A467=""),K245*(SUMIF(Extrato!$B$8:$B$260,'Cadastro e Histórico'!A467,Extrato!$C$8:$C$260)-SUMIF(Extrato!$G$8:$G$260,'Cadastro e Histórico'!A467,Extrato!$H$8:$H$260)),"")</f>
        <v/>
      </c>
      <c r="L467" s="158" t="str">
        <f>IF(FALSE()=OR(A467=0,A467=""),L245*(SUMIF(Extrato!$B$8:$B$260,'Cadastro e Histórico'!A467,Extrato!$C$8:$C$260)-SUMIF(Extrato!$G$8:$G$260,'Cadastro e Histórico'!A467,Extrato!$H$8:$H$260)),"")</f>
        <v/>
      </c>
      <c r="M467" s="158" t="str">
        <f>IF(FALSE()=OR(A467=0,A467=""),M245*(SUMIF(Extrato!$B$8:$B$260,'Cadastro e Histórico'!A467,Extrato!$C$8:$C$260)-SUMIF(Extrato!$G$8:$G$260,'Cadastro e Histórico'!A467,Extrato!$H$8:$H$260)),"")</f>
        <v/>
      </c>
      <c r="N467" s="158" t="str">
        <f>IF(FALSE()=OR(A467=0,A467=""),N245*(SUMIF(Extrato!$B$8:$B$260,'Cadastro e Histórico'!A467,Extrato!$C$8:$C$260)-SUMIF(Extrato!$G$8:$G$260,'Cadastro e Histórico'!A467,Extrato!$H$8:$H$260)),"")</f>
        <v/>
      </c>
      <c r="O467" s="158" t="str">
        <f>IF(FALSE()=OR(A467=0,A467=""),O245*(SUMIF(Extrato!$B$8:$B$260,'Cadastro e Histórico'!A467,Extrato!$C$8:$C$260)-SUMIF(Extrato!$G$8:$G$260,'Cadastro e Histórico'!A467,Extrato!$H$8:$H$260)),"")</f>
        <v/>
      </c>
      <c r="P467" s="158" t="str">
        <f>IF($A467="","",(SUMIFS(Extrato!$C:$C,Extrato!$B:$B,'Cadastro e Histórico'!$A467)-SUMIFS(Extrato!$H:$H,Extrato!$G:$G,'Cadastro e Histórico'!$A467))*P245)</f>
        <v/>
      </c>
      <c r="Q467" s="90"/>
      <c r="R467" s="90"/>
      <c r="S467" s="90"/>
      <c r="T467" s="90"/>
      <c r="U467" s="90"/>
      <c r="V467" s="90"/>
      <c r="W467" s="90"/>
      <c r="X467" s="90"/>
      <c r="Y467" s="90"/>
      <c r="Z467" s="90"/>
      <c r="AA467" s="90"/>
      <c r="AB467" s="90"/>
      <c r="AC467" s="90"/>
      <c r="AD467" s="90"/>
      <c r="AE467" s="90"/>
      <c r="AF467" s="90"/>
      <c r="AG467" s="90"/>
      <c r="AH467" s="90"/>
      <c r="AI467" s="90"/>
      <c r="AJ467" s="90"/>
      <c r="AK467" s="90"/>
      <c r="AL467" s="90"/>
      <c r="AM467" s="90"/>
      <c r="AN467" s="90"/>
      <c r="AO467" s="90"/>
      <c r="AP467" s="90"/>
      <c r="AQ467" s="90"/>
      <c r="AR467" s="90"/>
      <c r="AS467" s="90"/>
      <c r="AT467" s="90"/>
      <c r="AU467" s="90"/>
      <c r="AV467" s="90"/>
      <c r="AW467" s="90"/>
      <c r="AX467" s="90"/>
      <c r="AY467" s="90"/>
      <c r="AZ467" s="90"/>
      <c r="BA467" s="90"/>
      <c r="BB467" s="90"/>
      <c r="BC467" s="90"/>
      <c r="BD467" s="90"/>
      <c r="BE467" s="90"/>
      <c r="BF467" s="90"/>
      <c r="BG467" s="90"/>
      <c r="BH467" s="90"/>
      <c r="BI467" s="90"/>
      <c r="BJ467" s="90"/>
      <c r="BK467" s="90"/>
      <c r="BL467" s="90"/>
    </row>
    <row r="468" ht="14.25" customHeight="1">
      <c r="A468" s="90"/>
      <c r="B468" s="90"/>
      <c r="C468" s="440" t="str">
        <f t="shared" si="5"/>
        <v/>
      </c>
      <c r="D468" s="90"/>
      <c r="E468" s="90"/>
      <c r="F468" s="90"/>
      <c r="G468" s="90"/>
      <c r="H468" s="90"/>
      <c r="I468" s="90"/>
      <c r="J468" s="90"/>
      <c r="K468" s="158" t="str">
        <f>IF(FALSE()=OR(A468=0,A468=""),K246*(SUMIF(Extrato!$B$8:$B$260,'Cadastro e Histórico'!A468,Extrato!$C$8:$C$260)-SUMIF(Extrato!$G$8:$G$260,'Cadastro e Histórico'!A468,Extrato!$H$8:$H$260)),"")</f>
        <v/>
      </c>
      <c r="L468" s="158" t="str">
        <f>IF(FALSE()=OR(A468=0,A468=""),L246*(SUMIF(Extrato!$B$8:$B$260,'Cadastro e Histórico'!A468,Extrato!$C$8:$C$260)-SUMIF(Extrato!$G$8:$G$260,'Cadastro e Histórico'!A468,Extrato!$H$8:$H$260)),"")</f>
        <v/>
      </c>
      <c r="M468" s="158" t="str">
        <f>IF(FALSE()=OR(A468=0,A468=""),M246*(SUMIF(Extrato!$B$8:$B$260,'Cadastro e Histórico'!A468,Extrato!$C$8:$C$260)-SUMIF(Extrato!$G$8:$G$260,'Cadastro e Histórico'!A468,Extrato!$H$8:$H$260)),"")</f>
        <v/>
      </c>
      <c r="N468" s="158" t="str">
        <f>IF(FALSE()=OR(A468=0,A468=""),N246*(SUMIF(Extrato!$B$8:$B$260,'Cadastro e Histórico'!A468,Extrato!$C$8:$C$260)-SUMIF(Extrato!$G$8:$G$260,'Cadastro e Histórico'!A468,Extrato!$H$8:$H$260)),"")</f>
        <v/>
      </c>
      <c r="O468" s="158" t="str">
        <f>IF(FALSE()=OR(A468=0,A468=""),O246*(SUMIF(Extrato!$B$8:$B$260,'Cadastro e Histórico'!A468,Extrato!$C$8:$C$260)-SUMIF(Extrato!$G$8:$G$260,'Cadastro e Histórico'!A468,Extrato!$H$8:$H$260)),"")</f>
        <v/>
      </c>
      <c r="P468" s="158" t="str">
        <f>IF($A468="","",(SUMIFS(Extrato!$C:$C,Extrato!$B:$B,'Cadastro e Histórico'!$A468)-SUMIFS(Extrato!$H:$H,Extrato!$G:$G,'Cadastro e Histórico'!$A468))*P246)</f>
        <v/>
      </c>
      <c r="Q468" s="90"/>
      <c r="R468" s="90"/>
      <c r="S468" s="90"/>
      <c r="T468" s="90"/>
      <c r="U468" s="90"/>
      <c r="V468" s="90"/>
      <c r="W468" s="90"/>
      <c r="X468" s="90"/>
      <c r="Y468" s="90"/>
      <c r="Z468" s="90"/>
      <c r="AA468" s="90"/>
      <c r="AB468" s="90"/>
      <c r="AC468" s="90"/>
      <c r="AD468" s="90"/>
      <c r="AE468" s="90"/>
      <c r="AF468" s="90"/>
      <c r="AG468" s="90"/>
      <c r="AH468" s="90"/>
      <c r="AI468" s="90"/>
      <c r="AJ468" s="90"/>
      <c r="AK468" s="90"/>
      <c r="AL468" s="90"/>
      <c r="AM468" s="90"/>
      <c r="AN468" s="90"/>
      <c r="AO468" s="90"/>
      <c r="AP468" s="90"/>
      <c r="AQ468" s="90"/>
      <c r="AR468" s="90"/>
      <c r="AS468" s="90"/>
      <c r="AT468" s="90"/>
      <c r="AU468" s="90"/>
      <c r="AV468" s="90"/>
      <c r="AW468" s="90"/>
      <c r="AX468" s="90"/>
      <c r="AY468" s="90"/>
      <c r="AZ468" s="90"/>
      <c r="BA468" s="90"/>
      <c r="BB468" s="90"/>
      <c r="BC468" s="90"/>
      <c r="BD468" s="90"/>
      <c r="BE468" s="90"/>
      <c r="BF468" s="90"/>
      <c r="BG468" s="90"/>
      <c r="BH468" s="90"/>
      <c r="BI468" s="90"/>
      <c r="BJ468" s="90"/>
      <c r="BK468" s="90"/>
      <c r="BL468" s="90"/>
    </row>
    <row r="469" ht="14.25" customHeight="1">
      <c r="A469" s="90"/>
      <c r="B469" s="90"/>
      <c r="C469" s="440" t="str">
        <f t="shared" si="5"/>
        <v/>
      </c>
      <c r="D469" s="90"/>
      <c r="E469" s="90"/>
      <c r="F469" s="90"/>
      <c r="G469" s="90"/>
      <c r="H469" s="90"/>
      <c r="I469" s="90"/>
      <c r="J469" s="90"/>
      <c r="K469" s="158" t="str">
        <f>IF(FALSE()=OR(A469=0,A469=""),K247*(SUMIF(Extrato!$B$8:$B$260,'Cadastro e Histórico'!A469,Extrato!$C$8:$C$260)-SUMIF(Extrato!$G$8:$G$260,'Cadastro e Histórico'!A469,Extrato!$H$8:$H$260)),"")</f>
        <v/>
      </c>
      <c r="L469" s="158" t="str">
        <f>IF(FALSE()=OR(A469=0,A469=""),L247*(SUMIF(Extrato!$B$8:$B$260,'Cadastro e Histórico'!A469,Extrato!$C$8:$C$260)-SUMIF(Extrato!$G$8:$G$260,'Cadastro e Histórico'!A469,Extrato!$H$8:$H$260)),"")</f>
        <v/>
      </c>
      <c r="M469" s="158" t="str">
        <f>IF(FALSE()=OR(A469=0,A469=""),M247*(SUMIF(Extrato!$B$8:$B$260,'Cadastro e Histórico'!A469,Extrato!$C$8:$C$260)-SUMIF(Extrato!$G$8:$G$260,'Cadastro e Histórico'!A469,Extrato!$H$8:$H$260)),"")</f>
        <v/>
      </c>
      <c r="N469" s="158" t="str">
        <f>IF(FALSE()=OR(A469=0,A469=""),N247*(SUMIF(Extrato!$B$8:$B$260,'Cadastro e Histórico'!A469,Extrato!$C$8:$C$260)-SUMIF(Extrato!$G$8:$G$260,'Cadastro e Histórico'!A469,Extrato!$H$8:$H$260)),"")</f>
        <v/>
      </c>
      <c r="O469" s="158" t="str">
        <f>IF(FALSE()=OR(A469=0,A469=""),O247*(SUMIF(Extrato!$B$8:$B$260,'Cadastro e Histórico'!A469,Extrato!$C$8:$C$260)-SUMIF(Extrato!$G$8:$G$260,'Cadastro e Histórico'!A469,Extrato!$H$8:$H$260)),"")</f>
        <v/>
      </c>
      <c r="P469" s="158" t="str">
        <f>IF($A469="","",(SUMIFS(Extrato!$C:$C,Extrato!$B:$B,'Cadastro e Histórico'!$A469)-SUMIFS(Extrato!$H:$H,Extrato!$G:$G,'Cadastro e Histórico'!$A469))*P247)</f>
        <v/>
      </c>
      <c r="Q469" s="90"/>
      <c r="R469" s="90"/>
      <c r="S469" s="90"/>
      <c r="T469" s="90"/>
      <c r="U469" s="90"/>
      <c r="V469" s="90"/>
      <c r="W469" s="90"/>
      <c r="X469" s="90"/>
      <c r="Y469" s="90"/>
      <c r="Z469" s="90"/>
      <c r="AA469" s="90"/>
      <c r="AB469" s="90"/>
      <c r="AC469" s="90"/>
      <c r="AD469" s="90"/>
      <c r="AE469" s="90"/>
      <c r="AF469" s="90"/>
      <c r="AG469" s="90"/>
      <c r="AH469" s="90"/>
      <c r="AI469" s="90"/>
      <c r="AJ469" s="90"/>
      <c r="AK469" s="90"/>
      <c r="AL469" s="90"/>
      <c r="AM469" s="90"/>
      <c r="AN469" s="90"/>
      <c r="AO469" s="90"/>
      <c r="AP469" s="90"/>
      <c r="AQ469" s="90"/>
      <c r="AR469" s="90"/>
      <c r="AS469" s="90"/>
      <c r="AT469" s="90"/>
      <c r="AU469" s="90"/>
      <c r="AV469" s="90"/>
      <c r="AW469" s="90"/>
      <c r="AX469" s="90"/>
      <c r="AY469" s="90"/>
      <c r="AZ469" s="90"/>
      <c r="BA469" s="90"/>
      <c r="BB469" s="90"/>
      <c r="BC469" s="90"/>
      <c r="BD469" s="90"/>
      <c r="BE469" s="90"/>
      <c r="BF469" s="90"/>
      <c r="BG469" s="90"/>
      <c r="BH469" s="90"/>
      <c r="BI469" s="90"/>
      <c r="BJ469" s="90"/>
      <c r="BK469" s="90"/>
      <c r="BL469" s="90"/>
    </row>
    <row r="470" ht="14.25" customHeight="1">
      <c r="A470" s="90"/>
      <c r="B470" s="90"/>
      <c r="C470" s="440" t="str">
        <f t="shared" si="5"/>
        <v/>
      </c>
      <c r="D470" s="90"/>
      <c r="E470" s="90"/>
      <c r="F470" s="90"/>
      <c r="G470" s="90"/>
      <c r="H470" s="90"/>
      <c r="I470" s="90"/>
      <c r="J470" s="90"/>
      <c r="K470" s="158" t="str">
        <f>IF(FALSE()=OR(A470=0,A470=""),K248*(SUMIF(Extrato!$B$8:$B$260,'Cadastro e Histórico'!A470,Extrato!$C$8:$C$260)-SUMIF(Extrato!$G$8:$G$260,'Cadastro e Histórico'!A470,Extrato!$H$8:$H$260)),"")</f>
        <v/>
      </c>
      <c r="L470" s="158" t="str">
        <f>IF(FALSE()=OR(A470=0,A470=""),L248*(SUMIF(Extrato!$B$8:$B$260,'Cadastro e Histórico'!A470,Extrato!$C$8:$C$260)-SUMIF(Extrato!$G$8:$G$260,'Cadastro e Histórico'!A470,Extrato!$H$8:$H$260)),"")</f>
        <v/>
      </c>
      <c r="M470" s="158" t="str">
        <f>IF(FALSE()=OR(A470=0,A470=""),M248*(SUMIF(Extrato!$B$8:$B$260,'Cadastro e Histórico'!A470,Extrato!$C$8:$C$260)-SUMIF(Extrato!$G$8:$G$260,'Cadastro e Histórico'!A470,Extrato!$H$8:$H$260)),"")</f>
        <v/>
      </c>
      <c r="N470" s="158" t="str">
        <f>IF(FALSE()=OR(A470=0,A470=""),N248*(SUMIF(Extrato!$B$8:$B$260,'Cadastro e Histórico'!A470,Extrato!$C$8:$C$260)-SUMIF(Extrato!$G$8:$G$260,'Cadastro e Histórico'!A470,Extrato!$H$8:$H$260)),"")</f>
        <v/>
      </c>
      <c r="O470" s="158" t="str">
        <f>IF(FALSE()=OR(A470=0,A470=""),O248*(SUMIF(Extrato!$B$8:$B$260,'Cadastro e Histórico'!A470,Extrato!$C$8:$C$260)-SUMIF(Extrato!$G$8:$G$260,'Cadastro e Histórico'!A470,Extrato!$H$8:$H$260)),"")</f>
        <v/>
      </c>
      <c r="P470" s="158" t="str">
        <f>IF($A470="","",(SUMIFS(Extrato!$C:$C,Extrato!$B:$B,'Cadastro e Histórico'!$A470)-SUMIFS(Extrato!$H:$H,Extrato!$G:$G,'Cadastro e Histórico'!$A470))*P248)</f>
        <v/>
      </c>
      <c r="Q470" s="90"/>
      <c r="R470" s="90"/>
      <c r="S470" s="90"/>
      <c r="T470" s="90"/>
      <c r="U470" s="90"/>
      <c r="V470" s="90"/>
      <c r="W470" s="90"/>
      <c r="X470" s="90"/>
      <c r="Y470" s="90"/>
      <c r="Z470" s="90"/>
      <c r="AA470" s="90"/>
      <c r="AB470" s="90"/>
      <c r="AC470" s="90"/>
      <c r="AD470" s="90"/>
      <c r="AE470" s="90"/>
      <c r="AF470" s="90"/>
      <c r="AG470" s="90"/>
      <c r="AH470" s="90"/>
      <c r="AI470" s="90"/>
      <c r="AJ470" s="90"/>
      <c r="AK470" s="90"/>
      <c r="AL470" s="90"/>
      <c r="AM470" s="90"/>
      <c r="AN470" s="90"/>
      <c r="AO470" s="90"/>
      <c r="AP470" s="90"/>
      <c r="AQ470" s="90"/>
      <c r="AR470" s="90"/>
      <c r="AS470" s="90"/>
      <c r="AT470" s="90"/>
      <c r="AU470" s="90"/>
      <c r="AV470" s="90"/>
      <c r="AW470" s="90"/>
      <c r="AX470" s="90"/>
      <c r="AY470" s="90"/>
      <c r="AZ470" s="90"/>
      <c r="BA470" s="90"/>
      <c r="BB470" s="90"/>
      <c r="BC470" s="90"/>
      <c r="BD470" s="90"/>
      <c r="BE470" s="90"/>
      <c r="BF470" s="90"/>
      <c r="BG470" s="90"/>
      <c r="BH470" s="90"/>
      <c r="BI470" s="90"/>
      <c r="BJ470" s="90"/>
      <c r="BK470" s="90"/>
      <c r="BL470" s="90"/>
    </row>
    <row r="471" ht="14.25" customHeight="1">
      <c r="A471" s="90"/>
      <c r="B471" s="90"/>
      <c r="C471" s="440" t="str">
        <f t="shared" si="5"/>
        <v/>
      </c>
      <c r="D471" s="90"/>
      <c r="E471" s="90"/>
      <c r="F471" s="90"/>
      <c r="G471" s="90"/>
      <c r="H471" s="90"/>
      <c r="I471" s="90"/>
      <c r="J471" s="90"/>
      <c r="K471" s="158" t="str">
        <f>IF(FALSE()=OR(A471=0,A471=""),K249*(SUMIF(Extrato!$B$8:$B$260,'Cadastro e Histórico'!A471,Extrato!$C$8:$C$260)-SUMIF(Extrato!$G$8:$G$260,'Cadastro e Histórico'!A471,Extrato!$H$8:$H$260)),"")</f>
        <v/>
      </c>
      <c r="L471" s="158" t="str">
        <f>IF(FALSE()=OR(A471=0,A471=""),L249*(SUMIF(Extrato!$B$8:$B$260,'Cadastro e Histórico'!A471,Extrato!$C$8:$C$260)-SUMIF(Extrato!$G$8:$G$260,'Cadastro e Histórico'!A471,Extrato!$H$8:$H$260)),"")</f>
        <v/>
      </c>
      <c r="M471" s="158" t="str">
        <f>IF(FALSE()=OR(A471=0,A471=""),M249*(SUMIF(Extrato!$B$8:$B$260,'Cadastro e Histórico'!A471,Extrato!$C$8:$C$260)-SUMIF(Extrato!$G$8:$G$260,'Cadastro e Histórico'!A471,Extrato!$H$8:$H$260)),"")</f>
        <v/>
      </c>
      <c r="N471" s="158" t="str">
        <f>IF(FALSE()=OR(A471=0,A471=""),N249*(SUMIF(Extrato!$B$8:$B$260,'Cadastro e Histórico'!A471,Extrato!$C$8:$C$260)-SUMIF(Extrato!$G$8:$G$260,'Cadastro e Histórico'!A471,Extrato!$H$8:$H$260)),"")</f>
        <v/>
      </c>
      <c r="O471" s="158" t="str">
        <f>IF(FALSE()=OR(A471=0,A471=""),O249*(SUMIF(Extrato!$B$8:$B$260,'Cadastro e Histórico'!A471,Extrato!$C$8:$C$260)-SUMIF(Extrato!$G$8:$G$260,'Cadastro e Histórico'!A471,Extrato!$H$8:$H$260)),"")</f>
        <v/>
      </c>
      <c r="P471" s="158" t="str">
        <f>IF($A471="","",(SUMIFS(Extrato!$C:$C,Extrato!$B:$B,'Cadastro e Histórico'!$A471)-SUMIFS(Extrato!$H:$H,Extrato!$G:$G,'Cadastro e Histórico'!$A471))*P249)</f>
        <v/>
      </c>
      <c r="Q471" s="90"/>
      <c r="R471" s="90"/>
      <c r="S471" s="90"/>
      <c r="T471" s="90"/>
      <c r="U471" s="90"/>
      <c r="V471" s="90"/>
      <c r="W471" s="90"/>
      <c r="X471" s="90"/>
      <c r="Y471" s="90"/>
      <c r="Z471" s="90"/>
      <c r="AA471" s="90"/>
      <c r="AB471" s="90"/>
      <c r="AC471" s="90"/>
      <c r="AD471" s="90"/>
      <c r="AE471" s="90"/>
      <c r="AF471" s="90"/>
      <c r="AG471" s="90"/>
      <c r="AH471" s="90"/>
      <c r="AI471" s="90"/>
      <c r="AJ471" s="90"/>
      <c r="AK471" s="90"/>
      <c r="AL471" s="90"/>
      <c r="AM471" s="90"/>
      <c r="AN471" s="90"/>
      <c r="AO471" s="90"/>
      <c r="AP471" s="90"/>
      <c r="AQ471" s="90"/>
      <c r="AR471" s="90"/>
      <c r="AS471" s="90"/>
      <c r="AT471" s="90"/>
      <c r="AU471" s="90"/>
      <c r="AV471" s="90"/>
      <c r="AW471" s="90"/>
      <c r="AX471" s="90"/>
      <c r="AY471" s="90"/>
      <c r="AZ471" s="90"/>
      <c r="BA471" s="90"/>
      <c r="BB471" s="90"/>
      <c r="BC471" s="90"/>
      <c r="BD471" s="90"/>
      <c r="BE471" s="90"/>
      <c r="BF471" s="90"/>
      <c r="BG471" s="90"/>
      <c r="BH471" s="90"/>
      <c r="BI471" s="90"/>
      <c r="BJ471" s="90"/>
      <c r="BK471" s="90"/>
      <c r="BL471" s="90"/>
    </row>
    <row r="472" ht="14.25" customHeight="1">
      <c r="A472" s="90"/>
      <c r="B472" s="90"/>
      <c r="C472" s="440" t="str">
        <f t="shared" si="5"/>
        <v/>
      </c>
      <c r="D472" s="90"/>
      <c r="E472" s="90"/>
      <c r="F472" s="90"/>
      <c r="G472" s="90"/>
      <c r="H472" s="90"/>
      <c r="I472" s="90"/>
      <c r="J472" s="90"/>
      <c r="K472" s="158" t="str">
        <f>IF(FALSE()=OR(A472=0,A472=""),K250*(SUMIF(Extrato!$B$8:$B$260,'Cadastro e Histórico'!A472,Extrato!$C$8:$C$260)-SUMIF(Extrato!$G$8:$G$260,'Cadastro e Histórico'!A472,Extrato!$H$8:$H$260)),"")</f>
        <v/>
      </c>
      <c r="L472" s="158" t="str">
        <f>IF(FALSE()=OR(A472=0,A472=""),L250*(SUMIF(Extrato!$B$8:$B$260,'Cadastro e Histórico'!A472,Extrato!$C$8:$C$260)-SUMIF(Extrato!$G$8:$G$260,'Cadastro e Histórico'!A472,Extrato!$H$8:$H$260)),"")</f>
        <v/>
      </c>
      <c r="M472" s="158" t="str">
        <f>IF(FALSE()=OR(A472=0,A472=""),M250*(SUMIF(Extrato!$B$8:$B$260,'Cadastro e Histórico'!A472,Extrato!$C$8:$C$260)-SUMIF(Extrato!$G$8:$G$260,'Cadastro e Histórico'!A472,Extrato!$H$8:$H$260)),"")</f>
        <v/>
      </c>
      <c r="N472" s="158" t="str">
        <f>IF(FALSE()=OR(A472=0,A472=""),N250*(SUMIF(Extrato!$B$8:$B$260,'Cadastro e Histórico'!A472,Extrato!$C$8:$C$260)-SUMIF(Extrato!$G$8:$G$260,'Cadastro e Histórico'!A472,Extrato!$H$8:$H$260)),"")</f>
        <v/>
      </c>
      <c r="O472" s="158" t="str">
        <f>IF(FALSE()=OR(A472=0,A472=""),O250*(SUMIF(Extrato!$B$8:$B$260,'Cadastro e Histórico'!A472,Extrato!$C$8:$C$260)-SUMIF(Extrato!$G$8:$G$260,'Cadastro e Histórico'!A472,Extrato!$H$8:$H$260)),"")</f>
        <v/>
      </c>
      <c r="P472" s="158" t="str">
        <f>IF($A472="","",(SUMIFS(Extrato!$C:$C,Extrato!$B:$B,'Cadastro e Histórico'!$A472)-SUMIFS(Extrato!$H:$H,Extrato!$G:$G,'Cadastro e Histórico'!$A472))*P250)</f>
        <v/>
      </c>
      <c r="Q472" s="90"/>
      <c r="R472" s="90"/>
      <c r="S472" s="90"/>
      <c r="T472" s="90"/>
      <c r="U472" s="90"/>
      <c r="V472" s="90"/>
      <c r="W472" s="90"/>
      <c r="X472" s="90"/>
      <c r="Y472" s="90"/>
      <c r="Z472" s="90"/>
      <c r="AA472" s="90"/>
      <c r="AB472" s="90"/>
      <c r="AC472" s="90"/>
      <c r="AD472" s="90"/>
      <c r="AE472" s="90"/>
      <c r="AF472" s="90"/>
      <c r="AG472" s="90"/>
      <c r="AH472" s="90"/>
      <c r="AI472" s="90"/>
      <c r="AJ472" s="90"/>
      <c r="AK472" s="90"/>
      <c r="AL472" s="90"/>
      <c r="AM472" s="90"/>
      <c r="AN472" s="90"/>
      <c r="AO472" s="90"/>
      <c r="AP472" s="90"/>
      <c r="AQ472" s="90"/>
      <c r="AR472" s="90"/>
      <c r="AS472" s="90"/>
      <c r="AT472" s="90"/>
      <c r="AU472" s="90"/>
      <c r="AV472" s="90"/>
      <c r="AW472" s="90"/>
      <c r="AX472" s="90"/>
      <c r="AY472" s="90"/>
      <c r="AZ472" s="90"/>
      <c r="BA472" s="90"/>
      <c r="BB472" s="90"/>
      <c r="BC472" s="90"/>
      <c r="BD472" s="90"/>
      <c r="BE472" s="90"/>
      <c r="BF472" s="90"/>
      <c r="BG472" s="90"/>
      <c r="BH472" s="90"/>
      <c r="BI472" s="90"/>
      <c r="BJ472" s="90"/>
      <c r="BK472" s="90"/>
      <c r="BL472" s="90"/>
    </row>
    <row r="473" ht="14.25" customHeight="1">
      <c r="A473" s="90"/>
      <c r="B473" s="90"/>
      <c r="C473" s="440" t="str">
        <f t="shared" si="5"/>
        <v/>
      </c>
      <c r="D473" s="90"/>
      <c r="E473" s="90"/>
      <c r="F473" s="90"/>
      <c r="G473" s="90"/>
      <c r="H473" s="90"/>
      <c r="I473" s="90"/>
      <c r="J473" s="90"/>
      <c r="K473" s="158" t="str">
        <f>IF(FALSE()=OR(A473=0,A473=""),K251*(SUMIF(Extrato!$B$8:$B$260,'Cadastro e Histórico'!A473,Extrato!$C$8:$C$260)-SUMIF(Extrato!$G$8:$G$260,'Cadastro e Histórico'!A473,Extrato!$H$8:$H$260)),"")</f>
        <v/>
      </c>
      <c r="L473" s="158" t="str">
        <f>IF(FALSE()=OR(A473=0,A473=""),L251*(SUMIF(Extrato!$B$8:$B$260,'Cadastro e Histórico'!A473,Extrato!$C$8:$C$260)-SUMIF(Extrato!$G$8:$G$260,'Cadastro e Histórico'!A473,Extrato!$H$8:$H$260)),"")</f>
        <v/>
      </c>
      <c r="M473" s="158" t="str">
        <f>IF(FALSE()=OR(A473=0,A473=""),M251*(SUMIF(Extrato!$B$8:$B$260,'Cadastro e Histórico'!A473,Extrato!$C$8:$C$260)-SUMIF(Extrato!$G$8:$G$260,'Cadastro e Histórico'!A473,Extrato!$H$8:$H$260)),"")</f>
        <v/>
      </c>
      <c r="N473" s="158" t="str">
        <f>IF(FALSE()=OR(A473=0,A473=""),N251*(SUMIF(Extrato!$B$8:$B$260,'Cadastro e Histórico'!A473,Extrato!$C$8:$C$260)-SUMIF(Extrato!$G$8:$G$260,'Cadastro e Histórico'!A473,Extrato!$H$8:$H$260)),"")</f>
        <v/>
      </c>
      <c r="O473" s="158" t="str">
        <f>IF(FALSE()=OR(A473=0,A473=""),O251*(SUMIF(Extrato!$B$8:$B$260,'Cadastro e Histórico'!A473,Extrato!$C$8:$C$260)-SUMIF(Extrato!$G$8:$G$260,'Cadastro e Histórico'!A473,Extrato!$H$8:$H$260)),"")</f>
        <v/>
      </c>
      <c r="P473" s="158" t="str">
        <f>IF($A473="","",(SUMIFS(Extrato!$C:$C,Extrato!$B:$B,'Cadastro e Histórico'!$A473)-SUMIFS(Extrato!$H:$H,Extrato!$G:$G,'Cadastro e Histórico'!$A473))*P251)</f>
        <v/>
      </c>
      <c r="Q473" s="90"/>
      <c r="R473" s="90"/>
      <c r="S473" s="90"/>
      <c r="T473" s="90"/>
      <c r="U473" s="90"/>
      <c r="V473" s="90"/>
      <c r="W473" s="90"/>
      <c r="X473" s="90"/>
      <c r="Y473" s="90"/>
      <c r="Z473" s="90"/>
      <c r="AA473" s="90"/>
      <c r="AB473" s="90"/>
      <c r="AC473" s="90"/>
      <c r="AD473" s="90"/>
      <c r="AE473" s="90"/>
      <c r="AF473" s="90"/>
      <c r="AG473" s="90"/>
      <c r="AH473" s="90"/>
      <c r="AI473" s="90"/>
      <c r="AJ473" s="90"/>
      <c r="AK473" s="90"/>
      <c r="AL473" s="90"/>
      <c r="AM473" s="90"/>
      <c r="AN473" s="90"/>
      <c r="AO473" s="90"/>
      <c r="AP473" s="90"/>
      <c r="AQ473" s="90"/>
      <c r="AR473" s="90"/>
      <c r="AS473" s="90"/>
      <c r="AT473" s="90"/>
      <c r="AU473" s="90"/>
      <c r="AV473" s="90"/>
      <c r="AW473" s="90"/>
      <c r="AX473" s="90"/>
      <c r="AY473" s="90"/>
      <c r="AZ473" s="90"/>
      <c r="BA473" s="90"/>
      <c r="BB473" s="90"/>
      <c r="BC473" s="90"/>
      <c r="BD473" s="90"/>
      <c r="BE473" s="90"/>
      <c r="BF473" s="90"/>
      <c r="BG473" s="90"/>
      <c r="BH473" s="90"/>
      <c r="BI473" s="90"/>
      <c r="BJ473" s="90"/>
      <c r="BK473" s="90"/>
      <c r="BL473" s="90"/>
    </row>
    <row r="474" ht="14.25" customHeight="1">
      <c r="A474" s="90"/>
      <c r="B474" s="90"/>
      <c r="C474" s="440" t="str">
        <f t="shared" si="5"/>
        <v/>
      </c>
      <c r="D474" s="90"/>
      <c r="E474" s="90"/>
      <c r="F474" s="90"/>
      <c r="G474" s="90"/>
      <c r="H474" s="90"/>
      <c r="I474" s="90"/>
      <c r="J474" s="90"/>
      <c r="K474" s="158" t="str">
        <f>IF(FALSE()=OR(A474=0,A474=""),K252*(SUMIF(Extrato!$B$8:$B$260,'Cadastro e Histórico'!A474,Extrato!$C$8:$C$260)-SUMIF(Extrato!$G$8:$G$260,'Cadastro e Histórico'!A474,Extrato!$H$8:$H$260)),"")</f>
        <v/>
      </c>
      <c r="L474" s="158" t="str">
        <f>IF(FALSE()=OR(A474=0,A474=""),L252*(SUMIF(Extrato!$B$8:$B$260,'Cadastro e Histórico'!A474,Extrato!$C$8:$C$260)-SUMIF(Extrato!$G$8:$G$260,'Cadastro e Histórico'!A474,Extrato!$H$8:$H$260)),"")</f>
        <v/>
      </c>
      <c r="M474" s="158" t="str">
        <f>IF(FALSE()=OR(A474=0,A474=""),M252*(SUMIF(Extrato!$B$8:$B$260,'Cadastro e Histórico'!A474,Extrato!$C$8:$C$260)-SUMIF(Extrato!$G$8:$G$260,'Cadastro e Histórico'!A474,Extrato!$H$8:$H$260)),"")</f>
        <v/>
      </c>
      <c r="N474" s="158" t="str">
        <f>IF(FALSE()=OR(A474=0,A474=""),N252*(SUMIF(Extrato!$B$8:$B$260,'Cadastro e Histórico'!A474,Extrato!$C$8:$C$260)-SUMIF(Extrato!$G$8:$G$260,'Cadastro e Histórico'!A474,Extrato!$H$8:$H$260)),"")</f>
        <v/>
      </c>
      <c r="O474" s="158" t="str">
        <f>IF(FALSE()=OR(A474=0,A474=""),O252*(SUMIF(Extrato!$B$8:$B$260,'Cadastro e Histórico'!A474,Extrato!$C$8:$C$260)-SUMIF(Extrato!$G$8:$G$260,'Cadastro e Histórico'!A474,Extrato!$H$8:$H$260)),"")</f>
        <v/>
      </c>
      <c r="P474" s="158" t="str">
        <f>IF($A474="","",(SUMIFS(Extrato!$C:$C,Extrato!$B:$B,'Cadastro e Histórico'!$A474)-SUMIFS(Extrato!$H:$H,Extrato!$G:$G,'Cadastro e Histórico'!$A474))*P252)</f>
        <v/>
      </c>
      <c r="Q474" s="90"/>
      <c r="R474" s="90"/>
      <c r="S474" s="90"/>
      <c r="T474" s="90"/>
      <c r="U474" s="90"/>
      <c r="V474" s="90"/>
      <c r="W474" s="90"/>
      <c r="X474" s="90"/>
      <c r="Y474" s="90"/>
      <c r="Z474" s="90"/>
      <c r="AA474" s="90"/>
      <c r="AB474" s="90"/>
      <c r="AC474" s="90"/>
      <c r="AD474" s="90"/>
      <c r="AE474" s="90"/>
      <c r="AF474" s="90"/>
      <c r="AG474" s="90"/>
      <c r="AH474" s="90"/>
      <c r="AI474" s="90"/>
      <c r="AJ474" s="90"/>
      <c r="AK474" s="90"/>
      <c r="AL474" s="90"/>
      <c r="AM474" s="90"/>
      <c r="AN474" s="90"/>
      <c r="AO474" s="90"/>
      <c r="AP474" s="90"/>
      <c r="AQ474" s="90"/>
      <c r="AR474" s="90"/>
      <c r="AS474" s="90"/>
      <c r="AT474" s="90"/>
      <c r="AU474" s="90"/>
      <c r="AV474" s="90"/>
      <c r="AW474" s="90"/>
      <c r="AX474" s="90"/>
      <c r="AY474" s="90"/>
      <c r="AZ474" s="90"/>
      <c r="BA474" s="90"/>
      <c r="BB474" s="90"/>
      <c r="BC474" s="90"/>
      <c r="BD474" s="90"/>
      <c r="BE474" s="90"/>
      <c r="BF474" s="90"/>
      <c r="BG474" s="90"/>
      <c r="BH474" s="90"/>
      <c r="BI474" s="90"/>
      <c r="BJ474" s="90"/>
      <c r="BK474" s="90"/>
      <c r="BL474" s="90"/>
    </row>
    <row r="475" ht="14.25" customHeight="1">
      <c r="A475" s="90"/>
      <c r="B475" s="90"/>
      <c r="C475" s="440" t="str">
        <f t="shared" si="5"/>
        <v/>
      </c>
      <c r="D475" s="90"/>
      <c r="E475" s="90"/>
      <c r="F475" s="90"/>
      <c r="G475" s="90"/>
      <c r="H475" s="90"/>
      <c r="I475" s="90"/>
      <c r="J475" s="90"/>
      <c r="K475" s="158" t="str">
        <f>IF(FALSE()=OR(A475=0,A475=""),K253*(SUMIF(Extrato!$B$8:$B$260,'Cadastro e Histórico'!A475,Extrato!$C$8:$C$260)-SUMIF(Extrato!$G$8:$G$260,'Cadastro e Histórico'!A475,Extrato!$H$8:$H$260)),"")</f>
        <v/>
      </c>
      <c r="L475" s="158" t="str">
        <f>IF(FALSE()=OR(A475=0,A475=""),L253*(SUMIF(Extrato!$B$8:$B$260,'Cadastro e Histórico'!A475,Extrato!$C$8:$C$260)-SUMIF(Extrato!$G$8:$G$260,'Cadastro e Histórico'!A475,Extrato!$H$8:$H$260)),"")</f>
        <v/>
      </c>
      <c r="M475" s="158" t="str">
        <f>IF(FALSE()=OR(A475=0,A475=""),M253*(SUMIF(Extrato!$B$8:$B$260,'Cadastro e Histórico'!A475,Extrato!$C$8:$C$260)-SUMIF(Extrato!$G$8:$G$260,'Cadastro e Histórico'!A475,Extrato!$H$8:$H$260)),"")</f>
        <v/>
      </c>
      <c r="N475" s="158" t="str">
        <f>IF(FALSE()=OR(A475=0,A475=""),N253*(SUMIF(Extrato!$B$8:$B$260,'Cadastro e Histórico'!A475,Extrato!$C$8:$C$260)-SUMIF(Extrato!$G$8:$G$260,'Cadastro e Histórico'!A475,Extrato!$H$8:$H$260)),"")</f>
        <v/>
      </c>
      <c r="O475" s="158" t="str">
        <f>IF(FALSE()=OR(A475=0,A475=""),O253*(SUMIF(Extrato!$B$8:$B$260,'Cadastro e Histórico'!A475,Extrato!$C$8:$C$260)-SUMIF(Extrato!$G$8:$G$260,'Cadastro e Histórico'!A475,Extrato!$H$8:$H$260)),"")</f>
        <v/>
      </c>
      <c r="P475" s="158" t="str">
        <f>IF($A475="","",(SUMIFS(Extrato!$C:$C,Extrato!$B:$B,'Cadastro e Histórico'!$A475)-SUMIFS(Extrato!$H:$H,Extrato!$G:$G,'Cadastro e Histórico'!$A475))*P253)</f>
        <v/>
      </c>
      <c r="Q475" s="90"/>
      <c r="R475" s="90"/>
      <c r="S475" s="90"/>
      <c r="T475" s="90"/>
      <c r="U475" s="90"/>
      <c r="V475" s="90"/>
      <c r="W475" s="90"/>
      <c r="X475" s="90"/>
      <c r="Y475" s="90"/>
      <c r="Z475" s="90"/>
      <c r="AA475" s="90"/>
      <c r="AB475" s="90"/>
      <c r="AC475" s="90"/>
      <c r="AD475" s="90"/>
      <c r="AE475" s="90"/>
      <c r="AF475" s="90"/>
      <c r="AG475" s="90"/>
      <c r="AH475" s="90"/>
      <c r="AI475" s="90"/>
      <c r="AJ475" s="90"/>
      <c r="AK475" s="90"/>
      <c r="AL475" s="90"/>
      <c r="AM475" s="90"/>
      <c r="AN475" s="90"/>
      <c r="AO475" s="90"/>
      <c r="AP475" s="90"/>
      <c r="AQ475" s="90"/>
      <c r="AR475" s="90"/>
      <c r="AS475" s="90"/>
      <c r="AT475" s="90"/>
      <c r="AU475" s="90"/>
      <c r="AV475" s="90"/>
      <c r="AW475" s="90"/>
      <c r="AX475" s="90"/>
      <c r="AY475" s="90"/>
      <c r="AZ475" s="90"/>
      <c r="BA475" s="90"/>
      <c r="BB475" s="90"/>
      <c r="BC475" s="90"/>
      <c r="BD475" s="90"/>
      <c r="BE475" s="90"/>
      <c r="BF475" s="90"/>
      <c r="BG475" s="90"/>
      <c r="BH475" s="90"/>
      <c r="BI475" s="90"/>
      <c r="BJ475" s="90"/>
      <c r="BK475" s="90"/>
      <c r="BL475" s="90"/>
    </row>
    <row r="476" ht="14.25" customHeight="1">
      <c r="A476" s="90"/>
      <c r="B476" s="90"/>
      <c r="C476" s="440" t="str">
        <f t="shared" si="5"/>
        <v/>
      </c>
      <c r="D476" s="90"/>
      <c r="E476" s="90"/>
      <c r="F476" s="90"/>
      <c r="G476" s="90"/>
      <c r="H476" s="90"/>
      <c r="I476" s="90"/>
      <c r="J476" s="90"/>
      <c r="K476" s="158" t="str">
        <f>IF(FALSE()=OR(A476=0,A476=""),K254*(SUMIF(Extrato!$B$8:$B$260,'Cadastro e Histórico'!A476,Extrato!$C$8:$C$260)-SUMIF(Extrato!$G$8:$G$260,'Cadastro e Histórico'!A476,Extrato!$H$8:$H$260)),"")</f>
        <v/>
      </c>
      <c r="L476" s="158" t="str">
        <f>IF(FALSE()=OR(A476=0,A476=""),L254*(SUMIF(Extrato!$B$8:$B$260,'Cadastro e Histórico'!A476,Extrato!$C$8:$C$260)-SUMIF(Extrato!$G$8:$G$260,'Cadastro e Histórico'!A476,Extrato!$H$8:$H$260)),"")</f>
        <v/>
      </c>
      <c r="M476" s="158" t="str">
        <f>IF(FALSE()=OR(A476=0,A476=""),M254*(SUMIF(Extrato!$B$8:$B$260,'Cadastro e Histórico'!A476,Extrato!$C$8:$C$260)-SUMIF(Extrato!$G$8:$G$260,'Cadastro e Histórico'!A476,Extrato!$H$8:$H$260)),"")</f>
        <v/>
      </c>
      <c r="N476" s="158" t="str">
        <f>IF(FALSE()=OR(A476=0,A476=""),N254*(SUMIF(Extrato!$B$8:$B$260,'Cadastro e Histórico'!A476,Extrato!$C$8:$C$260)-SUMIF(Extrato!$G$8:$G$260,'Cadastro e Histórico'!A476,Extrato!$H$8:$H$260)),"")</f>
        <v/>
      </c>
      <c r="O476" s="158" t="str">
        <f>IF(FALSE()=OR(A476=0,A476=""),O254*(SUMIF(Extrato!$B$8:$B$260,'Cadastro e Histórico'!A476,Extrato!$C$8:$C$260)-SUMIF(Extrato!$G$8:$G$260,'Cadastro e Histórico'!A476,Extrato!$H$8:$H$260)),"")</f>
        <v/>
      </c>
      <c r="P476" s="158" t="str">
        <f>IF($A476="","",(SUMIFS(Extrato!$C:$C,Extrato!$B:$B,'Cadastro e Histórico'!$A476)-SUMIFS(Extrato!$H:$H,Extrato!$G:$G,'Cadastro e Histórico'!$A476))*P254)</f>
        <v/>
      </c>
      <c r="Q476" s="90"/>
      <c r="R476" s="90"/>
      <c r="S476" s="90"/>
      <c r="T476" s="90"/>
      <c r="U476" s="90"/>
      <c r="V476" s="90"/>
      <c r="W476" s="90"/>
      <c r="X476" s="90"/>
      <c r="Y476" s="90"/>
      <c r="Z476" s="90"/>
      <c r="AA476" s="90"/>
      <c r="AB476" s="90"/>
      <c r="AC476" s="90"/>
      <c r="AD476" s="90"/>
      <c r="AE476" s="90"/>
      <c r="AF476" s="90"/>
      <c r="AG476" s="90"/>
      <c r="AH476" s="90"/>
      <c r="AI476" s="90"/>
      <c r="AJ476" s="90"/>
      <c r="AK476" s="90"/>
      <c r="AL476" s="90"/>
      <c r="AM476" s="90"/>
      <c r="AN476" s="90"/>
      <c r="AO476" s="90"/>
      <c r="AP476" s="90"/>
      <c r="AQ476" s="90"/>
      <c r="AR476" s="90"/>
      <c r="AS476" s="90"/>
      <c r="AT476" s="90"/>
      <c r="AU476" s="90"/>
      <c r="AV476" s="90"/>
      <c r="AW476" s="90"/>
      <c r="AX476" s="90"/>
      <c r="AY476" s="90"/>
      <c r="AZ476" s="90"/>
      <c r="BA476" s="90"/>
      <c r="BB476" s="90"/>
      <c r="BC476" s="90"/>
      <c r="BD476" s="90"/>
      <c r="BE476" s="90"/>
      <c r="BF476" s="90"/>
      <c r="BG476" s="90"/>
      <c r="BH476" s="90"/>
      <c r="BI476" s="90"/>
      <c r="BJ476" s="90"/>
      <c r="BK476" s="90"/>
      <c r="BL476" s="90"/>
    </row>
    <row r="477" ht="14.25" customHeight="1">
      <c r="A477" s="90"/>
      <c r="B477" s="90"/>
      <c r="C477" s="440" t="str">
        <f t="shared" si="5"/>
        <v/>
      </c>
      <c r="D477" s="90"/>
      <c r="E477" s="90"/>
      <c r="F477" s="90"/>
      <c r="G477" s="90"/>
      <c r="H477" s="90"/>
      <c r="I477" s="90"/>
      <c r="J477" s="90"/>
      <c r="K477" s="158" t="str">
        <f>IF(FALSE()=OR(A477=0,A477=""),K255*(SUMIF(Extrato!$B$8:$B$260,'Cadastro e Histórico'!A477,Extrato!$C$8:$C$260)-SUMIF(Extrato!$G$8:$G$260,'Cadastro e Histórico'!A477,Extrato!$H$8:$H$260)),"")</f>
        <v/>
      </c>
      <c r="L477" s="158" t="str">
        <f>IF(FALSE()=OR(A477=0,A477=""),L255*(SUMIF(Extrato!$B$8:$B$260,'Cadastro e Histórico'!A477,Extrato!$C$8:$C$260)-SUMIF(Extrato!$G$8:$G$260,'Cadastro e Histórico'!A477,Extrato!$H$8:$H$260)),"")</f>
        <v/>
      </c>
      <c r="M477" s="158" t="str">
        <f>IF(FALSE()=OR(A477=0,A477=""),M255*(SUMIF(Extrato!$B$8:$B$260,'Cadastro e Histórico'!A477,Extrato!$C$8:$C$260)-SUMIF(Extrato!$G$8:$G$260,'Cadastro e Histórico'!A477,Extrato!$H$8:$H$260)),"")</f>
        <v/>
      </c>
      <c r="N477" s="158" t="str">
        <f>IF(FALSE()=OR(A477=0,A477=""),N255*(SUMIF(Extrato!$B$8:$B$260,'Cadastro e Histórico'!A477,Extrato!$C$8:$C$260)-SUMIF(Extrato!$G$8:$G$260,'Cadastro e Histórico'!A477,Extrato!$H$8:$H$260)),"")</f>
        <v/>
      </c>
      <c r="O477" s="158" t="str">
        <f>IF(FALSE()=OR(A477=0,A477=""),O255*(SUMIF(Extrato!$B$8:$B$260,'Cadastro e Histórico'!A477,Extrato!$C$8:$C$260)-SUMIF(Extrato!$G$8:$G$260,'Cadastro e Histórico'!A477,Extrato!$H$8:$H$260)),"")</f>
        <v/>
      </c>
      <c r="P477" s="158" t="str">
        <f>IF($A477="","",(SUMIFS(Extrato!$C:$C,Extrato!$B:$B,'Cadastro e Histórico'!$A477)-SUMIFS(Extrato!$H:$H,Extrato!$G:$G,'Cadastro e Histórico'!$A477))*P255)</f>
        <v/>
      </c>
      <c r="Q477" s="90"/>
      <c r="R477" s="90"/>
      <c r="S477" s="90"/>
      <c r="T477" s="90"/>
      <c r="U477" s="90"/>
      <c r="V477" s="90"/>
      <c r="W477" s="90"/>
      <c r="X477" s="90"/>
      <c r="Y477" s="90"/>
      <c r="Z477" s="90"/>
      <c r="AA477" s="90"/>
      <c r="AB477" s="90"/>
      <c r="AC477" s="90"/>
      <c r="AD477" s="90"/>
      <c r="AE477" s="90"/>
      <c r="AF477" s="90"/>
      <c r="AG477" s="90"/>
      <c r="AH477" s="90"/>
      <c r="AI477" s="90"/>
      <c r="AJ477" s="90"/>
      <c r="AK477" s="90"/>
      <c r="AL477" s="90"/>
      <c r="AM477" s="90"/>
      <c r="AN477" s="90"/>
      <c r="AO477" s="90"/>
      <c r="AP477" s="90"/>
      <c r="AQ477" s="90"/>
      <c r="AR477" s="90"/>
      <c r="AS477" s="90"/>
      <c r="AT477" s="90"/>
      <c r="AU477" s="90"/>
      <c r="AV477" s="90"/>
      <c r="AW477" s="90"/>
      <c r="AX477" s="90"/>
      <c r="AY477" s="90"/>
      <c r="AZ477" s="90"/>
      <c r="BA477" s="90"/>
      <c r="BB477" s="90"/>
      <c r="BC477" s="90"/>
      <c r="BD477" s="90"/>
      <c r="BE477" s="90"/>
      <c r="BF477" s="90"/>
      <c r="BG477" s="90"/>
      <c r="BH477" s="90"/>
      <c r="BI477" s="90"/>
      <c r="BJ477" s="90"/>
      <c r="BK477" s="90"/>
      <c r="BL477" s="90"/>
    </row>
    <row r="478" ht="14.25" customHeight="1">
      <c r="A478" s="90"/>
      <c r="B478" s="90"/>
      <c r="C478" s="440" t="str">
        <f t="shared" si="5"/>
        <v/>
      </c>
      <c r="D478" s="90"/>
      <c r="E478" s="90"/>
      <c r="F478" s="90"/>
      <c r="G478" s="90"/>
      <c r="H478" s="90"/>
      <c r="I478" s="90"/>
      <c r="J478" s="90"/>
      <c r="K478" s="158" t="str">
        <f>IF(FALSE()=OR(A478=0,A478=""),K256*(SUMIF(Extrato!$B$8:$B$260,'Cadastro e Histórico'!A478,Extrato!$C$8:$C$260)-SUMIF(Extrato!$G$8:$G$260,'Cadastro e Histórico'!A478,Extrato!$H$8:$H$260)),"")</f>
        <v/>
      </c>
      <c r="L478" s="158" t="str">
        <f>IF(FALSE()=OR(A478=0,A478=""),L256*(SUMIF(Extrato!$B$8:$B$260,'Cadastro e Histórico'!A478,Extrato!$C$8:$C$260)-SUMIF(Extrato!$G$8:$G$260,'Cadastro e Histórico'!A478,Extrato!$H$8:$H$260)),"")</f>
        <v/>
      </c>
      <c r="M478" s="158" t="str">
        <f>IF(FALSE()=OR(A478=0,A478=""),M256*(SUMIF(Extrato!$B$8:$B$260,'Cadastro e Histórico'!A478,Extrato!$C$8:$C$260)-SUMIF(Extrato!$G$8:$G$260,'Cadastro e Histórico'!A478,Extrato!$H$8:$H$260)),"")</f>
        <v/>
      </c>
      <c r="N478" s="158" t="str">
        <f>IF(FALSE()=OR(A478=0,A478=""),N256*(SUMIF(Extrato!$B$8:$B$260,'Cadastro e Histórico'!A478,Extrato!$C$8:$C$260)-SUMIF(Extrato!$G$8:$G$260,'Cadastro e Histórico'!A478,Extrato!$H$8:$H$260)),"")</f>
        <v/>
      </c>
      <c r="O478" s="158" t="str">
        <f>IF(FALSE()=OR(A478=0,A478=""),O256*(SUMIF(Extrato!$B$8:$B$260,'Cadastro e Histórico'!A478,Extrato!$C$8:$C$260)-SUMIF(Extrato!$G$8:$G$260,'Cadastro e Histórico'!A478,Extrato!$H$8:$H$260)),"")</f>
        <v/>
      </c>
      <c r="P478" s="158" t="str">
        <f>IF($A478="","",(SUMIFS(Extrato!$C:$C,Extrato!$B:$B,'Cadastro e Histórico'!$A478)-SUMIFS(Extrato!$H:$H,Extrato!$G:$G,'Cadastro e Histórico'!$A478))*P256)</f>
        <v/>
      </c>
      <c r="Q478" s="90"/>
      <c r="R478" s="90"/>
      <c r="S478" s="90"/>
      <c r="T478" s="90"/>
      <c r="U478" s="90"/>
      <c r="V478" s="90"/>
      <c r="W478" s="90"/>
      <c r="X478" s="90"/>
      <c r="Y478" s="90"/>
      <c r="Z478" s="90"/>
      <c r="AA478" s="90"/>
      <c r="AB478" s="90"/>
      <c r="AC478" s="90"/>
      <c r="AD478" s="90"/>
      <c r="AE478" s="90"/>
      <c r="AF478" s="90"/>
      <c r="AG478" s="90"/>
      <c r="AH478" s="90"/>
      <c r="AI478" s="90"/>
      <c r="AJ478" s="90"/>
      <c r="AK478" s="90"/>
      <c r="AL478" s="90"/>
      <c r="AM478" s="90"/>
      <c r="AN478" s="90"/>
      <c r="AO478" s="90"/>
      <c r="AP478" s="90"/>
      <c r="AQ478" s="90"/>
      <c r="AR478" s="90"/>
      <c r="AS478" s="90"/>
      <c r="AT478" s="90"/>
      <c r="AU478" s="90"/>
      <c r="AV478" s="90"/>
      <c r="AW478" s="90"/>
      <c r="AX478" s="90"/>
      <c r="AY478" s="90"/>
      <c r="AZ478" s="90"/>
      <c r="BA478" s="90"/>
      <c r="BB478" s="90"/>
      <c r="BC478" s="90"/>
      <c r="BD478" s="90"/>
      <c r="BE478" s="90"/>
      <c r="BF478" s="90"/>
      <c r="BG478" s="90"/>
      <c r="BH478" s="90"/>
      <c r="BI478" s="90"/>
      <c r="BJ478" s="90"/>
      <c r="BK478" s="90"/>
      <c r="BL478" s="90"/>
    </row>
    <row r="479" ht="14.25" customHeight="1">
      <c r="A479" s="90"/>
      <c r="B479" s="90"/>
      <c r="C479" s="440" t="str">
        <f t="shared" si="5"/>
        <v/>
      </c>
      <c r="D479" s="90"/>
      <c r="E479" s="90"/>
      <c r="F479" s="90"/>
      <c r="G479" s="90"/>
      <c r="H479" s="90"/>
      <c r="I479" s="90"/>
      <c r="J479" s="90"/>
      <c r="K479" s="158" t="str">
        <f>IF(FALSE()=OR(A479=0,A479=""),K257*(SUMIF(Extrato!$B$8:$B$260,'Cadastro e Histórico'!A479,Extrato!$C$8:$C$260)-SUMIF(Extrato!$G$8:$G$260,'Cadastro e Histórico'!A479,Extrato!$H$8:$H$260)),"")</f>
        <v/>
      </c>
      <c r="L479" s="158" t="str">
        <f>IF(FALSE()=OR(A479=0,A479=""),L257*(SUMIF(Extrato!$B$8:$B$260,'Cadastro e Histórico'!A479,Extrato!$C$8:$C$260)-SUMIF(Extrato!$G$8:$G$260,'Cadastro e Histórico'!A479,Extrato!$H$8:$H$260)),"")</f>
        <v/>
      </c>
      <c r="M479" s="158" t="str">
        <f>IF(FALSE()=OR(A479=0,A479=""),M257*(SUMIF(Extrato!$B$8:$B$260,'Cadastro e Histórico'!A479,Extrato!$C$8:$C$260)-SUMIF(Extrato!$G$8:$G$260,'Cadastro e Histórico'!A479,Extrato!$H$8:$H$260)),"")</f>
        <v/>
      </c>
      <c r="N479" s="158" t="str">
        <f>IF(FALSE()=OR(A479=0,A479=""),N257*(SUMIF(Extrato!$B$8:$B$260,'Cadastro e Histórico'!A479,Extrato!$C$8:$C$260)-SUMIF(Extrato!$G$8:$G$260,'Cadastro e Histórico'!A479,Extrato!$H$8:$H$260)),"")</f>
        <v/>
      </c>
      <c r="O479" s="158" t="str">
        <f>IF(FALSE()=OR(A479=0,A479=""),O257*(SUMIF(Extrato!$B$8:$B$260,'Cadastro e Histórico'!A479,Extrato!$C$8:$C$260)-SUMIF(Extrato!$G$8:$G$260,'Cadastro e Histórico'!A479,Extrato!$H$8:$H$260)),"")</f>
        <v/>
      </c>
      <c r="P479" s="158" t="str">
        <f>IF($A479="","",(SUMIFS(Extrato!$C:$C,Extrato!$B:$B,'Cadastro e Histórico'!$A479)-SUMIFS(Extrato!$H:$H,Extrato!$G:$G,'Cadastro e Histórico'!$A479))*P257)</f>
        <v/>
      </c>
      <c r="Q479" s="90"/>
      <c r="R479" s="90"/>
      <c r="S479" s="90"/>
      <c r="T479" s="90"/>
      <c r="U479" s="90"/>
      <c r="V479" s="90"/>
      <c r="W479" s="90"/>
      <c r="X479" s="90"/>
      <c r="Y479" s="90"/>
      <c r="Z479" s="90"/>
      <c r="AA479" s="90"/>
      <c r="AB479" s="90"/>
      <c r="AC479" s="90"/>
      <c r="AD479" s="90"/>
      <c r="AE479" s="90"/>
      <c r="AF479" s="90"/>
      <c r="AG479" s="90"/>
      <c r="AH479" s="90"/>
      <c r="AI479" s="90"/>
      <c r="AJ479" s="90"/>
      <c r="AK479" s="90"/>
      <c r="AL479" s="90"/>
      <c r="AM479" s="90"/>
      <c r="AN479" s="90"/>
      <c r="AO479" s="90"/>
      <c r="AP479" s="90"/>
      <c r="AQ479" s="90"/>
      <c r="AR479" s="90"/>
      <c r="AS479" s="90"/>
      <c r="AT479" s="90"/>
      <c r="AU479" s="90"/>
      <c r="AV479" s="90"/>
      <c r="AW479" s="90"/>
      <c r="AX479" s="90"/>
      <c r="AY479" s="90"/>
      <c r="AZ479" s="90"/>
      <c r="BA479" s="90"/>
      <c r="BB479" s="90"/>
      <c r="BC479" s="90"/>
      <c r="BD479" s="90"/>
      <c r="BE479" s="90"/>
      <c r="BF479" s="90"/>
      <c r="BG479" s="90"/>
      <c r="BH479" s="90"/>
      <c r="BI479" s="90"/>
      <c r="BJ479" s="90"/>
      <c r="BK479" s="90"/>
      <c r="BL479" s="90"/>
    </row>
    <row r="480" ht="14.25" customHeight="1">
      <c r="A480" s="90"/>
      <c r="B480" s="90"/>
      <c r="C480" s="440" t="str">
        <f t="shared" si="5"/>
        <v/>
      </c>
      <c r="D480" s="90"/>
      <c r="E480" s="90"/>
      <c r="F480" s="90"/>
      <c r="G480" s="90"/>
      <c r="H480" s="90"/>
      <c r="I480" s="90"/>
      <c r="J480" s="90"/>
      <c r="K480" s="158" t="str">
        <f>IF(FALSE()=OR(A480=0,A480=""),K258*(SUMIF(Extrato!$B$8:$B$260,'Cadastro e Histórico'!A480,Extrato!$C$8:$C$260)-SUMIF(Extrato!$G$8:$G$260,'Cadastro e Histórico'!A480,Extrato!$H$8:$H$260)),"")</f>
        <v/>
      </c>
      <c r="L480" s="158" t="str">
        <f>IF(FALSE()=OR(A480=0,A480=""),L258*(SUMIF(Extrato!$B$8:$B$260,'Cadastro e Histórico'!A480,Extrato!$C$8:$C$260)-SUMIF(Extrato!$G$8:$G$260,'Cadastro e Histórico'!A480,Extrato!$H$8:$H$260)),"")</f>
        <v/>
      </c>
      <c r="M480" s="158" t="str">
        <f>IF(FALSE()=OR(A480=0,A480=""),M258*(SUMIF(Extrato!$B$8:$B$260,'Cadastro e Histórico'!A480,Extrato!$C$8:$C$260)-SUMIF(Extrato!$G$8:$G$260,'Cadastro e Histórico'!A480,Extrato!$H$8:$H$260)),"")</f>
        <v/>
      </c>
      <c r="N480" s="158" t="str">
        <f>IF(FALSE()=OR(A480=0,A480=""),N258*(SUMIF(Extrato!$B$8:$B$260,'Cadastro e Histórico'!A480,Extrato!$C$8:$C$260)-SUMIF(Extrato!$G$8:$G$260,'Cadastro e Histórico'!A480,Extrato!$H$8:$H$260)),"")</f>
        <v/>
      </c>
      <c r="O480" s="158" t="str">
        <f>IF(FALSE()=OR(A480=0,A480=""),O258*(SUMIF(Extrato!$B$8:$B$260,'Cadastro e Histórico'!A480,Extrato!$C$8:$C$260)-SUMIF(Extrato!$G$8:$G$260,'Cadastro e Histórico'!A480,Extrato!$H$8:$H$260)),"")</f>
        <v/>
      </c>
      <c r="P480" s="158" t="str">
        <f>IF($A480="","",(SUMIFS(Extrato!$C:$C,Extrato!$B:$B,'Cadastro e Histórico'!$A480)-SUMIFS(Extrato!$H:$H,Extrato!$G:$G,'Cadastro e Histórico'!$A480))*P258)</f>
        <v/>
      </c>
      <c r="Q480" s="90"/>
      <c r="R480" s="90"/>
      <c r="S480" s="90"/>
      <c r="T480" s="90"/>
      <c r="U480" s="90"/>
      <c r="V480" s="90"/>
      <c r="W480" s="90"/>
      <c r="X480" s="90"/>
      <c r="Y480" s="90"/>
      <c r="Z480" s="90"/>
      <c r="AA480" s="90"/>
      <c r="AB480" s="90"/>
      <c r="AC480" s="90"/>
      <c r="AD480" s="90"/>
      <c r="AE480" s="90"/>
      <c r="AF480" s="90"/>
      <c r="AG480" s="90"/>
      <c r="AH480" s="90"/>
      <c r="AI480" s="90"/>
      <c r="AJ480" s="90"/>
      <c r="AK480" s="90"/>
      <c r="AL480" s="90"/>
      <c r="AM480" s="90"/>
      <c r="AN480" s="90"/>
      <c r="AO480" s="90"/>
      <c r="AP480" s="90"/>
      <c r="AQ480" s="90"/>
      <c r="AR480" s="90"/>
      <c r="AS480" s="90"/>
      <c r="AT480" s="90"/>
      <c r="AU480" s="90"/>
      <c r="AV480" s="90"/>
      <c r="AW480" s="90"/>
      <c r="AX480" s="90"/>
      <c r="AY480" s="90"/>
      <c r="AZ480" s="90"/>
      <c r="BA480" s="90"/>
      <c r="BB480" s="90"/>
      <c r="BC480" s="90"/>
      <c r="BD480" s="90"/>
      <c r="BE480" s="90"/>
      <c r="BF480" s="90"/>
      <c r="BG480" s="90"/>
      <c r="BH480" s="90"/>
      <c r="BI480" s="90"/>
      <c r="BJ480" s="90"/>
      <c r="BK480" s="90"/>
      <c r="BL480" s="90"/>
    </row>
    <row r="481" ht="14.25" customHeight="1">
      <c r="A481" s="90"/>
      <c r="B481" s="90"/>
      <c r="C481" s="440" t="str">
        <f t="shared" si="5"/>
        <v/>
      </c>
      <c r="D481" s="90"/>
      <c r="E481" s="90"/>
      <c r="F481" s="90"/>
      <c r="G481" s="90"/>
      <c r="H481" s="90"/>
      <c r="I481" s="90"/>
      <c r="J481" s="90"/>
      <c r="K481" s="158" t="str">
        <f>IF(FALSE()=OR(A481=0,A481=""),K259*(SUMIF(Extrato!$B$8:$B$260,'Cadastro e Histórico'!A481,Extrato!$C$8:$C$260)-SUMIF(Extrato!$G$8:$G$260,'Cadastro e Histórico'!A481,Extrato!$H$8:$H$260)),"")</f>
        <v/>
      </c>
      <c r="L481" s="158" t="str">
        <f>IF(FALSE()=OR(A481=0,A481=""),L259*(SUMIF(Extrato!$B$8:$B$260,'Cadastro e Histórico'!A481,Extrato!$C$8:$C$260)-SUMIF(Extrato!$G$8:$G$260,'Cadastro e Histórico'!A481,Extrato!$H$8:$H$260)),"")</f>
        <v/>
      </c>
      <c r="M481" s="158" t="str">
        <f>IF(FALSE()=OR(A481=0,A481=""),M259*(SUMIF(Extrato!$B$8:$B$260,'Cadastro e Histórico'!A481,Extrato!$C$8:$C$260)-SUMIF(Extrato!$G$8:$G$260,'Cadastro e Histórico'!A481,Extrato!$H$8:$H$260)),"")</f>
        <v/>
      </c>
      <c r="N481" s="158" t="str">
        <f>IF(FALSE()=OR(A481=0,A481=""),N259*(SUMIF(Extrato!$B$8:$B$260,'Cadastro e Histórico'!A481,Extrato!$C$8:$C$260)-SUMIF(Extrato!$G$8:$G$260,'Cadastro e Histórico'!A481,Extrato!$H$8:$H$260)),"")</f>
        <v/>
      </c>
      <c r="O481" s="158" t="str">
        <f>IF(FALSE()=OR(A481=0,A481=""),O259*(SUMIF(Extrato!$B$8:$B$260,'Cadastro e Histórico'!A481,Extrato!$C$8:$C$260)-SUMIF(Extrato!$G$8:$G$260,'Cadastro e Histórico'!A481,Extrato!$H$8:$H$260)),"")</f>
        <v/>
      </c>
      <c r="P481" s="158" t="str">
        <f>IF($A481="","",(SUMIFS(Extrato!$C:$C,Extrato!$B:$B,'Cadastro e Histórico'!$A481)-SUMIFS(Extrato!$H:$H,Extrato!$G:$G,'Cadastro e Histórico'!$A481))*P259)</f>
        <v/>
      </c>
      <c r="Q481" s="90"/>
      <c r="R481" s="90"/>
      <c r="S481" s="90"/>
      <c r="T481" s="90"/>
      <c r="U481" s="90"/>
      <c r="V481" s="90"/>
      <c r="W481" s="90"/>
      <c r="X481" s="90"/>
      <c r="Y481" s="90"/>
      <c r="Z481" s="90"/>
      <c r="AA481" s="90"/>
      <c r="AB481" s="90"/>
      <c r="AC481" s="90"/>
      <c r="AD481" s="90"/>
      <c r="AE481" s="90"/>
      <c r="AF481" s="90"/>
      <c r="AG481" s="90"/>
      <c r="AH481" s="90"/>
      <c r="AI481" s="90"/>
      <c r="AJ481" s="90"/>
      <c r="AK481" s="90"/>
      <c r="AL481" s="90"/>
      <c r="AM481" s="90"/>
      <c r="AN481" s="90"/>
      <c r="AO481" s="90"/>
      <c r="AP481" s="90"/>
      <c r="AQ481" s="90"/>
      <c r="AR481" s="90"/>
      <c r="AS481" s="90"/>
      <c r="AT481" s="90"/>
      <c r="AU481" s="90"/>
      <c r="AV481" s="90"/>
      <c r="AW481" s="90"/>
      <c r="AX481" s="90"/>
      <c r="AY481" s="90"/>
      <c r="AZ481" s="90"/>
      <c r="BA481" s="90"/>
      <c r="BB481" s="90"/>
      <c r="BC481" s="90"/>
      <c r="BD481" s="90"/>
      <c r="BE481" s="90"/>
      <c r="BF481" s="90"/>
      <c r="BG481" s="90"/>
      <c r="BH481" s="90"/>
      <c r="BI481" s="90"/>
      <c r="BJ481" s="90"/>
      <c r="BK481" s="90"/>
      <c r="BL481" s="90"/>
    </row>
    <row r="482" ht="14.25" customHeight="1">
      <c r="A482" s="90"/>
      <c r="B482" s="90"/>
      <c r="C482" s="440" t="str">
        <f t="shared" si="5"/>
        <v/>
      </c>
      <c r="D482" s="90"/>
      <c r="E482" s="90"/>
      <c r="F482" s="90"/>
      <c r="G482" s="90"/>
      <c r="H482" s="90"/>
      <c r="I482" s="90"/>
      <c r="J482" s="90"/>
      <c r="K482" s="158" t="str">
        <f>IF(FALSE()=OR(A482=0,A482=""),K260*(SUMIF(Extrato!$B$8:$B$260,'Cadastro e Histórico'!A482,Extrato!$C$8:$C$260)-SUMIF(Extrato!$G$8:$G$260,'Cadastro e Histórico'!A482,Extrato!$H$8:$H$260)),"")</f>
        <v/>
      </c>
      <c r="L482" s="158" t="str">
        <f>IF(FALSE()=OR(A482=0,A482=""),L260*(SUMIF(Extrato!$B$8:$B$260,'Cadastro e Histórico'!A482,Extrato!$C$8:$C$260)-SUMIF(Extrato!$G$8:$G$260,'Cadastro e Histórico'!A482,Extrato!$H$8:$H$260)),"")</f>
        <v/>
      </c>
      <c r="M482" s="158" t="str">
        <f>IF(FALSE()=OR(A482=0,A482=""),M260*(SUMIF(Extrato!$B$8:$B$260,'Cadastro e Histórico'!A482,Extrato!$C$8:$C$260)-SUMIF(Extrato!$G$8:$G$260,'Cadastro e Histórico'!A482,Extrato!$H$8:$H$260)),"")</f>
        <v/>
      </c>
      <c r="N482" s="158" t="str">
        <f>IF(FALSE()=OR(A482=0,A482=""),N260*(SUMIF(Extrato!$B$8:$B$260,'Cadastro e Histórico'!A482,Extrato!$C$8:$C$260)-SUMIF(Extrato!$G$8:$G$260,'Cadastro e Histórico'!A482,Extrato!$H$8:$H$260)),"")</f>
        <v/>
      </c>
      <c r="O482" s="158" t="str">
        <f>IF(FALSE()=OR(A482=0,A482=""),O260*(SUMIF(Extrato!$B$8:$B$260,'Cadastro e Histórico'!A482,Extrato!$C$8:$C$260)-SUMIF(Extrato!$G$8:$G$260,'Cadastro e Histórico'!A482,Extrato!$H$8:$H$260)),"")</f>
        <v/>
      </c>
      <c r="P482" s="158" t="str">
        <f>IF($A482="","",(SUMIFS(Extrato!$C:$C,Extrato!$B:$B,'Cadastro e Histórico'!$A482)-SUMIFS(Extrato!$H:$H,Extrato!$G:$G,'Cadastro e Histórico'!$A482))*P260)</f>
        <v/>
      </c>
      <c r="Q482" s="90"/>
      <c r="R482" s="90"/>
      <c r="S482" s="90"/>
      <c r="T482" s="90"/>
      <c r="U482" s="90"/>
      <c r="V482" s="90"/>
      <c r="W482" s="90"/>
      <c r="X482" s="90"/>
      <c r="Y482" s="90"/>
      <c r="Z482" s="90"/>
      <c r="AA482" s="90"/>
      <c r="AB482" s="90"/>
      <c r="AC482" s="90"/>
      <c r="AD482" s="90"/>
      <c r="AE482" s="90"/>
      <c r="AF482" s="90"/>
      <c r="AG482" s="90"/>
      <c r="AH482" s="90"/>
      <c r="AI482" s="90"/>
      <c r="AJ482" s="90"/>
      <c r="AK482" s="90"/>
      <c r="AL482" s="90"/>
      <c r="AM482" s="90"/>
      <c r="AN482" s="90"/>
      <c r="AO482" s="90"/>
      <c r="AP482" s="90"/>
      <c r="AQ482" s="90"/>
      <c r="AR482" s="90"/>
      <c r="AS482" s="90"/>
      <c r="AT482" s="90"/>
      <c r="AU482" s="90"/>
      <c r="AV482" s="90"/>
      <c r="AW482" s="90"/>
      <c r="AX482" s="90"/>
      <c r="AY482" s="90"/>
      <c r="AZ482" s="90"/>
      <c r="BA482" s="90"/>
      <c r="BB482" s="90"/>
      <c r="BC482" s="90"/>
      <c r="BD482" s="90"/>
      <c r="BE482" s="90"/>
      <c r="BF482" s="90"/>
      <c r="BG482" s="90"/>
      <c r="BH482" s="90"/>
      <c r="BI482" s="90"/>
      <c r="BJ482" s="90"/>
      <c r="BK482" s="90"/>
      <c r="BL482" s="90"/>
    </row>
    <row r="483" ht="14.25" customHeight="1">
      <c r="A483" s="90"/>
      <c r="B483" s="90"/>
      <c r="C483" s="440" t="str">
        <f t="shared" si="5"/>
        <v/>
      </c>
      <c r="D483" s="90"/>
      <c r="E483" s="90"/>
      <c r="F483" s="90"/>
      <c r="G483" s="90"/>
      <c r="H483" s="90"/>
      <c r="I483" s="90"/>
      <c r="J483" s="90"/>
      <c r="K483" s="158" t="str">
        <f>IF(FALSE()=OR(A483=0,A483=""),K261*(SUMIF(Extrato!$B$8:$B$260,'Cadastro e Histórico'!A483,Extrato!$C$8:$C$260)-SUMIF(Extrato!$G$8:$G$260,'Cadastro e Histórico'!A483,Extrato!$H$8:$H$260)),"")</f>
        <v/>
      </c>
      <c r="L483" s="158" t="str">
        <f>IF(FALSE()=OR(A483=0,A483=""),L261*(SUMIF(Extrato!$B$8:$B$260,'Cadastro e Histórico'!A483,Extrato!$C$8:$C$260)-SUMIF(Extrato!$G$8:$G$260,'Cadastro e Histórico'!A483,Extrato!$H$8:$H$260)),"")</f>
        <v/>
      </c>
      <c r="M483" s="158" t="str">
        <f>IF(FALSE()=OR(A483=0,A483=""),M261*(SUMIF(Extrato!$B$8:$B$260,'Cadastro e Histórico'!A483,Extrato!$C$8:$C$260)-SUMIF(Extrato!$G$8:$G$260,'Cadastro e Histórico'!A483,Extrato!$H$8:$H$260)),"")</f>
        <v/>
      </c>
      <c r="N483" s="158" t="str">
        <f>IF(FALSE()=OR(A483=0,A483=""),N261*(SUMIF(Extrato!$B$8:$B$260,'Cadastro e Histórico'!A483,Extrato!$C$8:$C$260)-SUMIF(Extrato!$G$8:$G$260,'Cadastro e Histórico'!A483,Extrato!$H$8:$H$260)),"")</f>
        <v/>
      </c>
      <c r="O483" s="158" t="str">
        <f>IF(FALSE()=OR(A483=0,A483=""),O261*(SUMIF(Extrato!$B$8:$B$260,'Cadastro e Histórico'!A483,Extrato!$C$8:$C$260)-SUMIF(Extrato!$G$8:$G$260,'Cadastro e Histórico'!A483,Extrato!$H$8:$H$260)),"")</f>
        <v/>
      </c>
      <c r="P483" s="158" t="str">
        <f>IF($A483="","",(SUMIFS(Extrato!$C:$C,Extrato!$B:$B,'Cadastro e Histórico'!$A483)-SUMIFS(Extrato!$H:$H,Extrato!$G:$G,'Cadastro e Histórico'!$A483))*P261)</f>
        <v/>
      </c>
      <c r="Q483" s="90"/>
      <c r="R483" s="90"/>
      <c r="S483" s="90"/>
      <c r="T483" s="90"/>
      <c r="U483" s="90"/>
      <c r="V483" s="90"/>
      <c r="W483" s="90"/>
      <c r="X483" s="90"/>
      <c r="Y483" s="90"/>
      <c r="Z483" s="90"/>
      <c r="AA483" s="90"/>
      <c r="AB483" s="90"/>
      <c r="AC483" s="90"/>
      <c r="AD483" s="90"/>
      <c r="AE483" s="90"/>
      <c r="AF483" s="90"/>
      <c r="AG483" s="90"/>
      <c r="AH483" s="90"/>
      <c r="AI483" s="90"/>
      <c r="AJ483" s="90"/>
      <c r="AK483" s="90"/>
      <c r="AL483" s="90"/>
      <c r="AM483" s="90"/>
      <c r="AN483" s="90"/>
      <c r="AO483" s="90"/>
      <c r="AP483" s="90"/>
      <c r="AQ483" s="90"/>
      <c r="AR483" s="90"/>
      <c r="AS483" s="90"/>
      <c r="AT483" s="90"/>
      <c r="AU483" s="90"/>
      <c r="AV483" s="90"/>
      <c r="AW483" s="90"/>
      <c r="AX483" s="90"/>
      <c r="AY483" s="90"/>
      <c r="AZ483" s="90"/>
      <c r="BA483" s="90"/>
      <c r="BB483" s="90"/>
      <c r="BC483" s="90"/>
      <c r="BD483" s="90"/>
      <c r="BE483" s="90"/>
      <c r="BF483" s="90"/>
      <c r="BG483" s="90"/>
      <c r="BH483" s="90"/>
      <c r="BI483" s="90"/>
      <c r="BJ483" s="90"/>
      <c r="BK483" s="90"/>
      <c r="BL483" s="90"/>
    </row>
    <row r="484" ht="14.25" customHeight="1">
      <c r="A484" s="90"/>
      <c r="B484" s="90"/>
      <c r="C484" s="440" t="str">
        <f t="shared" si="5"/>
        <v/>
      </c>
      <c r="D484" s="90"/>
      <c r="E484" s="90"/>
      <c r="F484" s="90"/>
      <c r="G484" s="90"/>
      <c r="H484" s="90"/>
      <c r="I484" s="90"/>
      <c r="J484" s="90"/>
      <c r="K484" s="158" t="str">
        <f>IF(FALSE()=OR(A484=0,A484=""),K262*(SUMIF(Extrato!$B$8:$B$260,'Cadastro e Histórico'!A484,Extrato!$C$8:$C$260)-SUMIF(Extrato!$G$8:$G$260,'Cadastro e Histórico'!A484,Extrato!$H$8:$H$260)),"")</f>
        <v/>
      </c>
      <c r="L484" s="158" t="str">
        <f>IF(FALSE()=OR(A484=0,A484=""),L262*(SUMIF(Extrato!$B$8:$B$260,'Cadastro e Histórico'!A484,Extrato!$C$8:$C$260)-SUMIF(Extrato!$G$8:$G$260,'Cadastro e Histórico'!A484,Extrato!$H$8:$H$260)),"")</f>
        <v/>
      </c>
      <c r="M484" s="158" t="str">
        <f>IF(FALSE()=OR(A484=0,A484=""),M262*(SUMIF(Extrato!$B$8:$B$260,'Cadastro e Histórico'!A484,Extrato!$C$8:$C$260)-SUMIF(Extrato!$G$8:$G$260,'Cadastro e Histórico'!A484,Extrato!$H$8:$H$260)),"")</f>
        <v/>
      </c>
      <c r="N484" s="158" t="str">
        <f>IF(FALSE()=OR(A484=0,A484=""),N262*(SUMIF(Extrato!$B$8:$B$260,'Cadastro e Histórico'!A484,Extrato!$C$8:$C$260)-SUMIF(Extrato!$G$8:$G$260,'Cadastro e Histórico'!A484,Extrato!$H$8:$H$260)),"")</f>
        <v/>
      </c>
      <c r="O484" s="158" t="str">
        <f>IF(FALSE()=OR(A484=0,A484=""),O262*(SUMIF(Extrato!$B$8:$B$260,'Cadastro e Histórico'!A484,Extrato!$C$8:$C$260)-SUMIF(Extrato!$G$8:$G$260,'Cadastro e Histórico'!A484,Extrato!$H$8:$H$260)),"")</f>
        <v/>
      </c>
      <c r="P484" s="158" t="str">
        <f>IF($A484="","",(SUMIFS(Extrato!$C:$C,Extrato!$B:$B,'Cadastro e Histórico'!$A484)-SUMIFS(Extrato!$H:$H,Extrato!$G:$G,'Cadastro e Histórico'!$A484))*P262)</f>
        <v/>
      </c>
      <c r="Q484" s="90"/>
      <c r="R484" s="90"/>
      <c r="S484" s="90"/>
      <c r="T484" s="90"/>
      <c r="U484" s="90"/>
      <c r="V484" s="90"/>
      <c r="W484" s="90"/>
      <c r="X484" s="90"/>
      <c r="Y484" s="90"/>
      <c r="Z484" s="90"/>
      <c r="AA484" s="90"/>
      <c r="AB484" s="90"/>
      <c r="AC484" s="90"/>
      <c r="AD484" s="90"/>
      <c r="AE484" s="90"/>
      <c r="AF484" s="90"/>
      <c r="AG484" s="90"/>
      <c r="AH484" s="90"/>
      <c r="AI484" s="90"/>
      <c r="AJ484" s="90"/>
      <c r="AK484" s="90"/>
      <c r="AL484" s="90"/>
      <c r="AM484" s="90"/>
      <c r="AN484" s="90"/>
      <c r="AO484" s="90"/>
      <c r="AP484" s="90"/>
      <c r="AQ484" s="90"/>
      <c r="AR484" s="90"/>
      <c r="AS484" s="90"/>
      <c r="AT484" s="90"/>
      <c r="AU484" s="90"/>
      <c r="AV484" s="90"/>
      <c r="AW484" s="90"/>
      <c r="AX484" s="90"/>
      <c r="AY484" s="90"/>
      <c r="AZ484" s="90"/>
      <c r="BA484" s="90"/>
      <c r="BB484" s="90"/>
      <c r="BC484" s="90"/>
      <c r="BD484" s="90"/>
      <c r="BE484" s="90"/>
      <c r="BF484" s="90"/>
      <c r="BG484" s="90"/>
      <c r="BH484" s="90"/>
      <c r="BI484" s="90"/>
      <c r="BJ484" s="90"/>
      <c r="BK484" s="90"/>
      <c r="BL484" s="90"/>
    </row>
    <row r="485" ht="14.25" customHeight="1">
      <c r="A485" s="90"/>
      <c r="B485" s="90"/>
      <c r="C485" s="440" t="str">
        <f t="shared" si="5"/>
        <v/>
      </c>
      <c r="D485" s="90"/>
      <c r="E485" s="90"/>
      <c r="F485" s="90"/>
      <c r="G485" s="90"/>
      <c r="H485" s="90"/>
      <c r="I485" s="90"/>
      <c r="J485" s="90"/>
      <c r="K485" s="158" t="str">
        <f>IF(FALSE()=OR(A485=0,A485=""),K263*(SUMIF(Extrato!$B$8:$B$260,'Cadastro e Histórico'!A485,Extrato!$C$8:$C$260)-SUMIF(Extrato!$G$8:$G$260,'Cadastro e Histórico'!A485,Extrato!$H$8:$H$260)),"")</f>
        <v/>
      </c>
      <c r="L485" s="158" t="str">
        <f>IF(FALSE()=OR(A485=0,A485=""),L263*(SUMIF(Extrato!$B$8:$B$260,'Cadastro e Histórico'!A485,Extrato!$C$8:$C$260)-SUMIF(Extrato!$G$8:$G$260,'Cadastro e Histórico'!A485,Extrato!$H$8:$H$260)),"")</f>
        <v/>
      </c>
      <c r="M485" s="158" t="str">
        <f>IF(FALSE()=OR(A485=0,A485=""),M263*(SUMIF(Extrato!$B$8:$B$260,'Cadastro e Histórico'!A485,Extrato!$C$8:$C$260)-SUMIF(Extrato!$G$8:$G$260,'Cadastro e Histórico'!A485,Extrato!$H$8:$H$260)),"")</f>
        <v/>
      </c>
      <c r="N485" s="158" t="str">
        <f>IF(FALSE()=OR(A485=0,A485=""),N263*(SUMIF(Extrato!$B$8:$B$260,'Cadastro e Histórico'!A485,Extrato!$C$8:$C$260)-SUMIF(Extrato!$G$8:$G$260,'Cadastro e Histórico'!A485,Extrato!$H$8:$H$260)),"")</f>
        <v/>
      </c>
      <c r="O485" s="158" t="str">
        <f>IF(FALSE()=OR(A485=0,A485=""),O263*(SUMIF(Extrato!$B$8:$B$260,'Cadastro e Histórico'!A485,Extrato!$C$8:$C$260)-SUMIF(Extrato!$G$8:$G$260,'Cadastro e Histórico'!A485,Extrato!$H$8:$H$260)),"")</f>
        <v/>
      </c>
      <c r="P485" s="158" t="str">
        <f>IF($A485="","",(SUMIFS(Extrato!$C:$C,Extrato!$B:$B,'Cadastro e Histórico'!$A485)-SUMIFS(Extrato!$H:$H,Extrato!$G:$G,'Cadastro e Histórico'!$A485))*P263)</f>
        <v/>
      </c>
      <c r="Q485" s="90"/>
      <c r="R485" s="90"/>
      <c r="S485" s="90"/>
      <c r="T485" s="90"/>
      <c r="U485" s="90"/>
      <c r="V485" s="90"/>
      <c r="W485" s="90"/>
      <c r="X485" s="90"/>
      <c r="Y485" s="90"/>
      <c r="Z485" s="90"/>
      <c r="AA485" s="90"/>
      <c r="AB485" s="90"/>
      <c r="AC485" s="90"/>
      <c r="AD485" s="90"/>
      <c r="AE485" s="90"/>
      <c r="AF485" s="90"/>
      <c r="AG485" s="90"/>
      <c r="AH485" s="90"/>
      <c r="AI485" s="90"/>
      <c r="AJ485" s="90"/>
      <c r="AK485" s="90"/>
      <c r="AL485" s="90"/>
      <c r="AM485" s="90"/>
      <c r="AN485" s="90"/>
      <c r="AO485" s="90"/>
      <c r="AP485" s="90"/>
      <c r="AQ485" s="90"/>
      <c r="AR485" s="90"/>
      <c r="AS485" s="90"/>
      <c r="AT485" s="90"/>
      <c r="AU485" s="90"/>
      <c r="AV485" s="90"/>
      <c r="AW485" s="90"/>
      <c r="AX485" s="90"/>
      <c r="AY485" s="90"/>
      <c r="AZ485" s="90"/>
      <c r="BA485" s="90"/>
      <c r="BB485" s="90"/>
      <c r="BC485" s="90"/>
      <c r="BD485" s="90"/>
      <c r="BE485" s="90"/>
      <c r="BF485" s="90"/>
      <c r="BG485" s="90"/>
      <c r="BH485" s="90"/>
      <c r="BI485" s="90"/>
      <c r="BJ485" s="90"/>
      <c r="BK485" s="90"/>
      <c r="BL485" s="90"/>
    </row>
    <row r="486" ht="14.25" customHeight="1">
      <c r="A486" s="90"/>
      <c r="B486" s="90"/>
      <c r="C486" s="440" t="str">
        <f t="shared" si="5"/>
        <v/>
      </c>
      <c r="D486" s="90"/>
      <c r="E486" s="90"/>
      <c r="F486" s="90"/>
      <c r="G486" s="90"/>
      <c r="H486" s="90"/>
      <c r="I486" s="90"/>
      <c r="J486" s="90"/>
      <c r="K486" s="158" t="str">
        <f>IF(FALSE()=OR(A486=0,A486=""),K264*(SUMIF(Extrato!$B$8:$B$260,'Cadastro e Histórico'!A486,Extrato!$C$8:$C$260)-SUMIF(Extrato!$G$8:$G$260,'Cadastro e Histórico'!A486,Extrato!$H$8:$H$260)),"")</f>
        <v/>
      </c>
      <c r="L486" s="158" t="str">
        <f>IF(FALSE()=OR(A486=0,A486=""),L264*(SUMIF(Extrato!$B$8:$B$260,'Cadastro e Histórico'!A486,Extrato!$C$8:$C$260)-SUMIF(Extrato!$G$8:$G$260,'Cadastro e Histórico'!A486,Extrato!$H$8:$H$260)),"")</f>
        <v/>
      </c>
      <c r="M486" s="158" t="str">
        <f>IF(FALSE()=OR(A486=0,A486=""),M264*(SUMIF(Extrato!$B$8:$B$260,'Cadastro e Histórico'!A486,Extrato!$C$8:$C$260)-SUMIF(Extrato!$G$8:$G$260,'Cadastro e Histórico'!A486,Extrato!$H$8:$H$260)),"")</f>
        <v/>
      </c>
      <c r="N486" s="158" t="str">
        <f>IF(FALSE()=OR(A486=0,A486=""),N264*(SUMIF(Extrato!$B$8:$B$260,'Cadastro e Histórico'!A486,Extrato!$C$8:$C$260)-SUMIF(Extrato!$G$8:$G$260,'Cadastro e Histórico'!A486,Extrato!$H$8:$H$260)),"")</f>
        <v/>
      </c>
      <c r="O486" s="158" t="str">
        <f>IF(FALSE()=OR(A486=0,A486=""),O264*(SUMIF(Extrato!$B$8:$B$260,'Cadastro e Histórico'!A486,Extrato!$C$8:$C$260)-SUMIF(Extrato!$G$8:$G$260,'Cadastro e Histórico'!A486,Extrato!$H$8:$H$260)),"")</f>
        <v/>
      </c>
      <c r="P486" s="158" t="str">
        <f>IF($A486="","",(SUMIFS(Extrato!$C:$C,Extrato!$B:$B,'Cadastro e Histórico'!$A486)-SUMIFS(Extrato!$H:$H,Extrato!$G:$G,'Cadastro e Histórico'!$A486))*P264)</f>
        <v/>
      </c>
      <c r="Q486" s="90"/>
      <c r="R486" s="90"/>
      <c r="S486" s="90"/>
      <c r="T486" s="90"/>
      <c r="U486" s="90"/>
      <c r="V486" s="90"/>
      <c r="W486" s="90"/>
      <c r="X486" s="90"/>
      <c r="Y486" s="90"/>
      <c r="Z486" s="90"/>
      <c r="AA486" s="90"/>
      <c r="AB486" s="90"/>
      <c r="AC486" s="90"/>
      <c r="AD486" s="90"/>
      <c r="AE486" s="90"/>
      <c r="AF486" s="90"/>
      <c r="AG486" s="90"/>
      <c r="AH486" s="90"/>
      <c r="AI486" s="90"/>
      <c r="AJ486" s="90"/>
      <c r="AK486" s="90"/>
      <c r="AL486" s="90"/>
      <c r="AM486" s="90"/>
      <c r="AN486" s="90"/>
      <c r="AO486" s="90"/>
      <c r="AP486" s="90"/>
      <c r="AQ486" s="90"/>
      <c r="AR486" s="90"/>
      <c r="AS486" s="90"/>
      <c r="AT486" s="90"/>
      <c r="AU486" s="90"/>
      <c r="AV486" s="90"/>
      <c r="AW486" s="90"/>
      <c r="AX486" s="90"/>
      <c r="AY486" s="90"/>
      <c r="AZ486" s="90"/>
      <c r="BA486" s="90"/>
      <c r="BB486" s="90"/>
      <c r="BC486" s="90"/>
      <c r="BD486" s="90"/>
      <c r="BE486" s="90"/>
      <c r="BF486" s="90"/>
      <c r="BG486" s="90"/>
      <c r="BH486" s="90"/>
      <c r="BI486" s="90"/>
      <c r="BJ486" s="90"/>
      <c r="BK486" s="90"/>
      <c r="BL486" s="90"/>
    </row>
    <row r="487" ht="14.25" customHeight="1">
      <c r="A487" s="90"/>
      <c r="B487" s="90"/>
      <c r="C487" s="440" t="str">
        <f t="shared" si="5"/>
        <v/>
      </c>
      <c r="D487" s="90"/>
      <c r="E487" s="90"/>
      <c r="F487" s="90"/>
      <c r="G487" s="90"/>
      <c r="H487" s="90"/>
      <c r="I487" s="90"/>
      <c r="J487" s="90"/>
      <c r="K487" s="158" t="str">
        <f>IF(FALSE()=OR(A487=0,A487=""),K265*(SUMIF(Extrato!$B$8:$B$260,'Cadastro e Histórico'!A487,Extrato!$C$8:$C$260)-SUMIF(Extrato!$G$8:$G$260,'Cadastro e Histórico'!A487,Extrato!$H$8:$H$260)),"")</f>
        <v/>
      </c>
      <c r="L487" s="158" t="str">
        <f>IF(FALSE()=OR(A487=0,A487=""),L265*(SUMIF(Extrato!$B$8:$B$260,'Cadastro e Histórico'!A487,Extrato!$C$8:$C$260)-SUMIF(Extrato!$G$8:$G$260,'Cadastro e Histórico'!A487,Extrato!$H$8:$H$260)),"")</f>
        <v/>
      </c>
      <c r="M487" s="158" t="str">
        <f>IF(FALSE()=OR(A487=0,A487=""),M265*(SUMIF(Extrato!$B$8:$B$260,'Cadastro e Histórico'!A487,Extrato!$C$8:$C$260)-SUMIF(Extrato!$G$8:$G$260,'Cadastro e Histórico'!A487,Extrato!$H$8:$H$260)),"")</f>
        <v/>
      </c>
      <c r="N487" s="158" t="str">
        <f>IF(FALSE()=OR(A487=0,A487=""),N265*(SUMIF(Extrato!$B$8:$B$260,'Cadastro e Histórico'!A487,Extrato!$C$8:$C$260)-SUMIF(Extrato!$G$8:$G$260,'Cadastro e Histórico'!A487,Extrato!$H$8:$H$260)),"")</f>
        <v/>
      </c>
      <c r="O487" s="158" t="str">
        <f>IF(FALSE()=OR(A487=0,A487=""),O265*(SUMIF(Extrato!$B$8:$B$260,'Cadastro e Histórico'!A487,Extrato!$C$8:$C$260)-SUMIF(Extrato!$G$8:$G$260,'Cadastro e Histórico'!A487,Extrato!$H$8:$H$260)),"")</f>
        <v/>
      </c>
      <c r="P487" s="158" t="str">
        <f>IF($A487="","",(SUMIFS(Extrato!$C:$C,Extrato!$B:$B,'Cadastro e Histórico'!$A487)-SUMIFS(Extrato!$H:$H,Extrato!$G:$G,'Cadastro e Histórico'!$A487))*P265)</f>
        <v/>
      </c>
      <c r="Q487" s="90"/>
      <c r="R487" s="90"/>
      <c r="S487" s="90"/>
      <c r="T487" s="90"/>
      <c r="U487" s="90"/>
      <c r="V487" s="90"/>
      <c r="W487" s="90"/>
      <c r="X487" s="90"/>
      <c r="Y487" s="90"/>
      <c r="Z487" s="90"/>
      <c r="AA487" s="90"/>
      <c r="AB487" s="90"/>
      <c r="AC487" s="90"/>
      <c r="AD487" s="90"/>
      <c r="AE487" s="90"/>
      <c r="AF487" s="90"/>
      <c r="AG487" s="90"/>
      <c r="AH487" s="90"/>
      <c r="AI487" s="90"/>
      <c r="AJ487" s="90"/>
      <c r="AK487" s="90"/>
      <c r="AL487" s="90"/>
      <c r="AM487" s="90"/>
      <c r="AN487" s="90"/>
      <c r="AO487" s="90"/>
      <c r="AP487" s="90"/>
      <c r="AQ487" s="90"/>
      <c r="AR487" s="90"/>
      <c r="AS487" s="90"/>
      <c r="AT487" s="90"/>
      <c r="AU487" s="90"/>
      <c r="AV487" s="90"/>
      <c r="AW487" s="90"/>
      <c r="AX487" s="90"/>
      <c r="AY487" s="90"/>
      <c r="AZ487" s="90"/>
      <c r="BA487" s="90"/>
      <c r="BB487" s="90"/>
      <c r="BC487" s="90"/>
      <c r="BD487" s="90"/>
      <c r="BE487" s="90"/>
      <c r="BF487" s="90"/>
      <c r="BG487" s="90"/>
      <c r="BH487" s="90"/>
      <c r="BI487" s="90"/>
      <c r="BJ487" s="90"/>
      <c r="BK487" s="90"/>
      <c r="BL487" s="90"/>
    </row>
    <row r="488" ht="14.25" customHeight="1">
      <c r="A488" s="90"/>
      <c r="B488" s="90"/>
      <c r="C488" s="440" t="str">
        <f t="shared" si="5"/>
        <v/>
      </c>
      <c r="D488" s="90"/>
      <c r="E488" s="90"/>
      <c r="F488" s="90"/>
      <c r="G488" s="90"/>
      <c r="H488" s="90"/>
      <c r="I488" s="90"/>
      <c r="J488" s="90"/>
      <c r="K488" s="158" t="str">
        <f>IF(FALSE()=OR(A488=0,A488=""),K266*(SUMIF(Extrato!$B$8:$B$260,'Cadastro e Histórico'!A488,Extrato!$C$8:$C$260)-SUMIF(Extrato!$G$8:$G$260,'Cadastro e Histórico'!A488,Extrato!$H$8:$H$260)),"")</f>
        <v/>
      </c>
      <c r="L488" s="158" t="str">
        <f>IF(FALSE()=OR(A488=0,A488=""),L266*(SUMIF(Extrato!$B$8:$B$260,'Cadastro e Histórico'!A488,Extrato!$C$8:$C$260)-SUMIF(Extrato!$G$8:$G$260,'Cadastro e Histórico'!A488,Extrato!$H$8:$H$260)),"")</f>
        <v/>
      </c>
      <c r="M488" s="158" t="str">
        <f>IF(FALSE()=OR(A488=0,A488=""),M266*(SUMIF(Extrato!$B$8:$B$260,'Cadastro e Histórico'!A488,Extrato!$C$8:$C$260)-SUMIF(Extrato!$G$8:$G$260,'Cadastro e Histórico'!A488,Extrato!$H$8:$H$260)),"")</f>
        <v/>
      </c>
      <c r="N488" s="158" t="str">
        <f>IF(FALSE()=OR(A488=0,A488=""),N266*(SUMIF(Extrato!$B$8:$B$260,'Cadastro e Histórico'!A488,Extrato!$C$8:$C$260)-SUMIF(Extrato!$G$8:$G$260,'Cadastro e Histórico'!A488,Extrato!$H$8:$H$260)),"")</f>
        <v/>
      </c>
      <c r="O488" s="158" t="str">
        <f>IF(FALSE()=OR(A488=0,A488=""),O266*(SUMIF(Extrato!$B$8:$B$260,'Cadastro e Histórico'!A488,Extrato!$C$8:$C$260)-SUMIF(Extrato!$G$8:$G$260,'Cadastro e Histórico'!A488,Extrato!$H$8:$H$260)),"")</f>
        <v/>
      </c>
      <c r="P488" s="158" t="str">
        <f>IF($A488="","",(SUMIFS(Extrato!$C:$C,Extrato!$B:$B,'Cadastro e Histórico'!$A488)-SUMIFS(Extrato!$H:$H,Extrato!$G:$G,'Cadastro e Histórico'!$A488))*P266)</f>
        <v/>
      </c>
      <c r="Q488" s="90"/>
      <c r="R488" s="90"/>
      <c r="S488" s="90"/>
      <c r="T488" s="90"/>
      <c r="U488" s="90"/>
      <c r="V488" s="90"/>
      <c r="W488" s="90"/>
      <c r="X488" s="90"/>
      <c r="Y488" s="90"/>
      <c r="Z488" s="90"/>
      <c r="AA488" s="90"/>
      <c r="AB488" s="90"/>
      <c r="AC488" s="90"/>
      <c r="AD488" s="90"/>
      <c r="AE488" s="90"/>
      <c r="AF488" s="90"/>
      <c r="AG488" s="90"/>
      <c r="AH488" s="90"/>
      <c r="AI488" s="90"/>
      <c r="AJ488" s="90"/>
      <c r="AK488" s="90"/>
      <c r="AL488" s="90"/>
      <c r="AM488" s="90"/>
      <c r="AN488" s="90"/>
      <c r="AO488" s="90"/>
      <c r="AP488" s="90"/>
      <c r="AQ488" s="90"/>
      <c r="AR488" s="90"/>
      <c r="AS488" s="90"/>
      <c r="AT488" s="90"/>
      <c r="AU488" s="90"/>
      <c r="AV488" s="90"/>
      <c r="AW488" s="90"/>
      <c r="AX488" s="90"/>
      <c r="AY488" s="90"/>
      <c r="AZ488" s="90"/>
      <c r="BA488" s="90"/>
      <c r="BB488" s="90"/>
      <c r="BC488" s="90"/>
      <c r="BD488" s="90"/>
      <c r="BE488" s="90"/>
      <c r="BF488" s="90"/>
      <c r="BG488" s="90"/>
      <c r="BH488" s="90"/>
      <c r="BI488" s="90"/>
      <c r="BJ488" s="90"/>
      <c r="BK488" s="90"/>
      <c r="BL488" s="90"/>
    </row>
    <row r="489" ht="14.25" customHeight="1">
      <c r="A489" s="90"/>
      <c r="B489" s="90"/>
      <c r="C489" s="440" t="str">
        <f t="shared" si="5"/>
        <v/>
      </c>
      <c r="D489" s="90"/>
      <c r="E489" s="90"/>
      <c r="F489" s="90"/>
      <c r="G489" s="90"/>
      <c r="H489" s="90"/>
      <c r="I489" s="90"/>
      <c r="J489" s="90"/>
      <c r="K489" s="158" t="str">
        <f>IF(FALSE()=OR(A489=0,A489=""),K267*(SUMIF(Extrato!$B$8:$B$260,'Cadastro e Histórico'!A489,Extrato!$C$8:$C$260)-SUMIF(Extrato!$G$8:$G$260,'Cadastro e Histórico'!A489,Extrato!$H$8:$H$260)),"")</f>
        <v/>
      </c>
      <c r="L489" s="158" t="str">
        <f>IF(FALSE()=OR(A489=0,A489=""),L267*(SUMIF(Extrato!$B$8:$B$260,'Cadastro e Histórico'!A489,Extrato!$C$8:$C$260)-SUMIF(Extrato!$G$8:$G$260,'Cadastro e Histórico'!A489,Extrato!$H$8:$H$260)),"")</f>
        <v/>
      </c>
      <c r="M489" s="158" t="str">
        <f>IF(FALSE()=OR(A489=0,A489=""),M267*(SUMIF(Extrato!$B$8:$B$260,'Cadastro e Histórico'!A489,Extrato!$C$8:$C$260)-SUMIF(Extrato!$G$8:$G$260,'Cadastro e Histórico'!A489,Extrato!$H$8:$H$260)),"")</f>
        <v/>
      </c>
      <c r="N489" s="158" t="str">
        <f>IF(FALSE()=OR(A489=0,A489=""),N267*(SUMIF(Extrato!$B$8:$B$260,'Cadastro e Histórico'!A489,Extrato!$C$8:$C$260)-SUMIF(Extrato!$G$8:$G$260,'Cadastro e Histórico'!A489,Extrato!$H$8:$H$260)),"")</f>
        <v/>
      </c>
      <c r="O489" s="158" t="str">
        <f>IF(FALSE()=OR(A489=0,A489=""),O267*(SUMIF(Extrato!$B$8:$B$260,'Cadastro e Histórico'!A489,Extrato!$C$8:$C$260)-SUMIF(Extrato!$G$8:$G$260,'Cadastro e Histórico'!A489,Extrato!$H$8:$H$260)),"")</f>
        <v/>
      </c>
      <c r="P489" s="158" t="str">
        <f>IF($A489="","",(SUMIFS(Extrato!$C:$C,Extrato!$B:$B,'Cadastro e Histórico'!$A489)-SUMIFS(Extrato!$H:$H,Extrato!$G:$G,'Cadastro e Histórico'!$A489))*P267)</f>
        <v/>
      </c>
      <c r="Q489" s="90"/>
      <c r="R489" s="90"/>
      <c r="S489" s="90"/>
      <c r="T489" s="90"/>
      <c r="U489" s="90"/>
      <c r="V489" s="90"/>
      <c r="W489" s="90"/>
      <c r="X489" s="90"/>
      <c r="Y489" s="90"/>
      <c r="Z489" s="90"/>
      <c r="AA489" s="90"/>
      <c r="AB489" s="90"/>
      <c r="AC489" s="90"/>
      <c r="AD489" s="90"/>
      <c r="AE489" s="90"/>
      <c r="AF489" s="90"/>
      <c r="AG489" s="90"/>
      <c r="AH489" s="90"/>
      <c r="AI489" s="90"/>
      <c r="AJ489" s="90"/>
      <c r="AK489" s="90"/>
      <c r="AL489" s="90"/>
      <c r="AM489" s="90"/>
      <c r="AN489" s="90"/>
      <c r="AO489" s="90"/>
      <c r="AP489" s="90"/>
      <c r="AQ489" s="90"/>
      <c r="AR489" s="90"/>
      <c r="AS489" s="90"/>
      <c r="AT489" s="90"/>
      <c r="AU489" s="90"/>
      <c r="AV489" s="90"/>
      <c r="AW489" s="90"/>
      <c r="AX489" s="90"/>
      <c r="AY489" s="90"/>
      <c r="AZ489" s="90"/>
      <c r="BA489" s="90"/>
      <c r="BB489" s="90"/>
      <c r="BC489" s="90"/>
      <c r="BD489" s="90"/>
      <c r="BE489" s="90"/>
      <c r="BF489" s="90"/>
      <c r="BG489" s="90"/>
      <c r="BH489" s="90"/>
      <c r="BI489" s="90"/>
      <c r="BJ489" s="90"/>
      <c r="BK489" s="90"/>
      <c r="BL489" s="90"/>
    </row>
    <row r="490" ht="14.25" customHeight="1">
      <c r="A490" s="90"/>
      <c r="B490" s="90"/>
      <c r="C490" s="440" t="str">
        <f t="shared" si="5"/>
        <v/>
      </c>
      <c r="D490" s="90"/>
      <c r="E490" s="90"/>
      <c r="F490" s="90"/>
      <c r="G490" s="90"/>
      <c r="H490" s="90"/>
      <c r="I490" s="90"/>
      <c r="J490" s="90"/>
      <c r="K490" s="158" t="str">
        <f>IF(FALSE()=OR(A490=0,A490=""),K268*(SUMIF(Extrato!$B$8:$B$260,'Cadastro e Histórico'!A490,Extrato!$C$8:$C$260)-SUMIF(Extrato!$G$8:$G$260,'Cadastro e Histórico'!A490,Extrato!$H$8:$H$260)),"")</f>
        <v/>
      </c>
      <c r="L490" s="158" t="str">
        <f>IF(FALSE()=OR(A490=0,A490=""),L268*(SUMIF(Extrato!$B$8:$B$260,'Cadastro e Histórico'!A490,Extrato!$C$8:$C$260)-SUMIF(Extrato!$G$8:$G$260,'Cadastro e Histórico'!A490,Extrato!$H$8:$H$260)),"")</f>
        <v/>
      </c>
      <c r="M490" s="158" t="str">
        <f>IF(FALSE()=OR(A490=0,A490=""),M268*(SUMIF(Extrato!$B$8:$B$260,'Cadastro e Histórico'!A490,Extrato!$C$8:$C$260)-SUMIF(Extrato!$G$8:$G$260,'Cadastro e Histórico'!A490,Extrato!$H$8:$H$260)),"")</f>
        <v/>
      </c>
      <c r="N490" s="158" t="str">
        <f>IF(FALSE()=OR(A490=0,A490=""),N268*(SUMIF(Extrato!$B$8:$B$260,'Cadastro e Histórico'!A490,Extrato!$C$8:$C$260)-SUMIF(Extrato!$G$8:$G$260,'Cadastro e Histórico'!A490,Extrato!$H$8:$H$260)),"")</f>
        <v/>
      </c>
      <c r="O490" s="158" t="str">
        <f>IF(FALSE()=OR(A490=0,A490=""),O268*(SUMIF(Extrato!$B$8:$B$260,'Cadastro e Histórico'!A490,Extrato!$C$8:$C$260)-SUMIF(Extrato!$G$8:$G$260,'Cadastro e Histórico'!A490,Extrato!$H$8:$H$260)),"")</f>
        <v/>
      </c>
      <c r="P490" s="158" t="str">
        <f>IF($A490="","",(SUMIFS(Extrato!$C:$C,Extrato!$B:$B,'Cadastro e Histórico'!$A490)-SUMIFS(Extrato!$H:$H,Extrato!$G:$G,'Cadastro e Histórico'!$A490))*P268)</f>
        <v/>
      </c>
      <c r="Q490" s="90"/>
      <c r="R490" s="90"/>
      <c r="S490" s="90"/>
      <c r="T490" s="90"/>
      <c r="U490" s="90"/>
      <c r="V490" s="90"/>
      <c r="W490" s="90"/>
      <c r="X490" s="90"/>
      <c r="Y490" s="90"/>
      <c r="Z490" s="90"/>
      <c r="AA490" s="90"/>
      <c r="AB490" s="90"/>
      <c r="AC490" s="90"/>
      <c r="AD490" s="90"/>
      <c r="AE490" s="90"/>
      <c r="AF490" s="90"/>
      <c r="AG490" s="90"/>
      <c r="AH490" s="90"/>
      <c r="AI490" s="90"/>
      <c r="AJ490" s="90"/>
      <c r="AK490" s="90"/>
      <c r="AL490" s="90"/>
      <c r="AM490" s="90"/>
      <c r="AN490" s="90"/>
      <c r="AO490" s="90"/>
      <c r="AP490" s="90"/>
      <c r="AQ490" s="90"/>
      <c r="AR490" s="90"/>
      <c r="AS490" s="90"/>
      <c r="AT490" s="90"/>
      <c r="AU490" s="90"/>
      <c r="AV490" s="90"/>
      <c r="AW490" s="90"/>
      <c r="AX490" s="90"/>
      <c r="AY490" s="90"/>
      <c r="AZ490" s="90"/>
      <c r="BA490" s="90"/>
      <c r="BB490" s="90"/>
      <c r="BC490" s="90"/>
      <c r="BD490" s="90"/>
      <c r="BE490" s="90"/>
      <c r="BF490" s="90"/>
      <c r="BG490" s="90"/>
      <c r="BH490" s="90"/>
      <c r="BI490" s="90"/>
      <c r="BJ490" s="90"/>
      <c r="BK490" s="90"/>
      <c r="BL490" s="90"/>
    </row>
    <row r="491" ht="14.25" customHeight="1">
      <c r="A491" s="90"/>
      <c r="B491" s="90"/>
      <c r="C491" s="440" t="str">
        <f t="shared" si="5"/>
        <v/>
      </c>
      <c r="D491" s="90"/>
      <c r="E491" s="90"/>
      <c r="F491" s="90"/>
      <c r="G491" s="90"/>
      <c r="H491" s="90"/>
      <c r="I491" s="90"/>
      <c r="J491" s="90"/>
      <c r="K491" s="158" t="str">
        <f>IF(FALSE()=OR(A491=0,A491=""),K269*(SUMIF(Extrato!$B$8:$B$260,'Cadastro e Histórico'!A491,Extrato!$C$8:$C$260)-SUMIF(Extrato!$G$8:$G$260,'Cadastro e Histórico'!A491,Extrato!$H$8:$H$260)),"")</f>
        <v/>
      </c>
      <c r="L491" s="158" t="str">
        <f>IF(FALSE()=OR(A491=0,A491=""),L269*(SUMIF(Extrato!$B$8:$B$260,'Cadastro e Histórico'!A491,Extrato!$C$8:$C$260)-SUMIF(Extrato!$G$8:$G$260,'Cadastro e Histórico'!A491,Extrato!$H$8:$H$260)),"")</f>
        <v/>
      </c>
      <c r="M491" s="158" t="str">
        <f>IF(FALSE()=OR(A491=0,A491=""),M269*(SUMIF(Extrato!$B$8:$B$260,'Cadastro e Histórico'!A491,Extrato!$C$8:$C$260)-SUMIF(Extrato!$G$8:$G$260,'Cadastro e Histórico'!A491,Extrato!$H$8:$H$260)),"")</f>
        <v/>
      </c>
      <c r="N491" s="158" t="str">
        <f>IF(FALSE()=OR(A491=0,A491=""),N269*(SUMIF(Extrato!$B$8:$B$260,'Cadastro e Histórico'!A491,Extrato!$C$8:$C$260)-SUMIF(Extrato!$G$8:$G$260,'Cadastro e Histórico'!A491,Extrato!$H$8:$H$260)),"")</f>
        <v/>
      </c>
      <c r="O491" s="158" t="str">
        <f>IF(FALSE()=OR(A491=0,A491=""),O269*(SUMIF(Extrato!$B$8:$B$260,'Cadastro e Histórico'!A491,Extrato!$C$8:$C$260)-SUMIF(Extrato!$G$8:$G$260,'Cadastro e Histórico'!A491,Extrato!$H$8:$H$260)),"")</f>
        <v/>
      </c>
      <c r="P491" s="158" t="str">
        <f>IF($A491="","",(SUMIFS(Extrato!$C:$C,Extrato!$B:$B,'Cadastro e Histórico'!$A491)-SUMIFS(Extrato!$H:$H,Extrato!$G:$G,'Cadastro e Histórico'!$A491))*P269)</f>
        <v/>
      </c>
      <c r="Q491" s="90"/>
      <c r="R491" s="90"/>
      <c r="S491" s="90"/>
      <c r="T491" s="90"/>
      <c r="U491" s="90"/>
      <c r="V491" s="90"/>
      <c r="W491" s="90"/>
      <c r="X491" s="90"/>
      <c r="Y491" s="90"/>
      <c r="Z491" s="90"/>
      <c r="AA491" s="90"/>
      <c r="AB491" s="90"/>
      <c r="AC491" s="90"/>
      <c r="AD491" s="90"/>
      <c r="AE491" s="90"/>
      <c r="AF491" s="90"/>
      <c r="AG491" s="90"/>
      <c r="AH491" s="90"/>
      <c r="AI491" s="90"/>
      <c r="AJ491" s="90"/>
      <c r="AK491" s="90"/>
      <c r="AL491" s="90"/>
      <c r="AM491" s="90"/>
      <c r="AN491" s="90"/>
      <c r="AO491" s="90"/>
      <c r="AP491" s="90"/>
      <c r="AQ491" s="90"/>
      <c r="AR491" s="90"/>
      <c r="AS491" s="90"/>
      <c r="AT491" s="90"/>
      <c r="AU491" s="90"/>
      <c r="AV491" s="90"/>
      <c r="AW491" s="90"/>
      <c r="AX491" s="90"/>
      <c r="AY491" s="90"/>
      <c r="AZ491" s="90"/>
      <c r="BA491" s="90"/>
      <c r="BB491" s="90"/>
      <c r="BC491" s="90"/>
      <c r="BD491" s="90"/>
      <c r="BE491" s="90"/>
      <c r="BF491" s="90"/>
      <c r="BG491" s="90"/>
      <c r="BH491" s="90"/>
      <c r="BI491" s="90"/>
      <c r="BJ491" s="90"/>
      <c r="BK491" s="90"/>
      <c r="BL491" s="90"/>
    </row>
    <row r="492" ht="14.25" customHeight="1">
      <c r="A492" s="90"/>
      <c r="B492" s="90"/>
      <c r="C492" s="440" t="str">
        <f t="shared" si="5"/>
        <v/>
      </c>
      <c r="D492" s="90"/>
      <c r="E492" s="90"/>
      <c r="F492" s="90"/>
      <c r="G492" s="90"/>
      <c r="H492" s="90"/>
      <c r="I492" s="90"/>
      <c r="J492" s="90"/>
      <c r="K492" s="158" t="str">
        <f>IF(FALSE()=OR(A492=0,A492=""),K270*(SUMIF(Extrato!$B$8:$B$260,'Cadastro e Histórico'!A492,Extrato!$C$8:$C$260)-SUMIF(Extrato!$G$8:$G$260,'Cadastro e Histórico'!A492,Extrato!$H$8:$H$260)),"")</f>
        <v/>
      </c>
      <c r="L492" s="158" t="str">
        <f>IF(FALSE()=OR(A492=0,A492=""),L270*(SUMIF(Extrato!$B$8:$B$260,'Cadastro e Histórico'!A492,Extrato!$C$8:$C$260)-SUMIF(Extrato!$G$8:$G$260,'Cadastro e Histórico'!A492,Extrato!$H$8:$H$260)),"")</f>
        <v/>
      </c>
      <c r="M492" s="158" t="str">
        <f>IF(FALSE()=OR(A492=0,A492=""),M270*(SUMIF(Extrato!$B$8:$B$260,'Cadastro e Histórico'!A492,Extrato!$C$8:$C$260)-SUMIF(Extrato!$G$8:$G$260,'Cadastro e Histórico'!A492,Extrato!$H$8:$H$260)),"")</f>
        <v/>
      </c>
      <c r="N492" s="158" t="str">
        <f>IF(FALSE()=OR(A492=0,A492=""),N270*(SUMIF(Extrato!$B$8:$B$260,'Cadastro e Histórico'!A492,Extrato!$C$8:$C$260)-SUMIF(Extrato!$G$8:$G$260,'Cadastro e Histórico'!A492,Extrato!$H$8:$H$260)),"")</f>
        <v/>
      </c>
      <c r="O492" s="158" t="str">
        <f>IF(FALSE()=OR(A492=0,A492=""),O270*(SUMIF(Extrato!$B$8:$B$260,'Cadastro e Histórico'!A492,Extrato!$C$8:$C$260)-SUMIF(Extrato!$G$8:$G$260,'Cadastro e Histórico'!A492,Extrato!$H$8:$H$260)),"")</f>
        <v/>
      </c>
      <c r="P492" s="158" t="str">
        <f>IF($A492="","",(SUMIFS(Extrato!$C:$C,Extrato!$B:$B,'Cadastro e Histórico'!$A492)-SUMIFS(Extrato!$H:$H,Extrato!$G:$G,'Cadastro e Histórico'!$A492))*P270)</f>
        <v/>
      </c>
      <c r="Q492" s="90"/>
      <c r="R492" s="90"/>
      <c r="S492" s="90"/>
      <c r="T492" s="90"/>
      <c r="U492" s="90"/>
      <c r="V492" s="90"/>
      <c r="W492" s="90"/>
      <c r="X492" s="90"/>
      <c r="Y492" s="90"/>
      <c r="Z492" s="90"/>
      <c r="AA492" s="90"/>
      <c r="AB492" s="90"/>
      <c r="AC492" s="90"/>
      <c r="AD492" s="90"/>
      <c r="AE492" s="90"/>
      <c r="AF492" s="90"/>
      <c r="AG492" s="90"/>
      <c r="AH492" s="90"/>
      <c r="AI492" s="90"/>
      <c r="AJ492" s="90"/>
      <c r="AK492" s="90"/>
      <c r="AL492" s="90"/>
      <c r="AM492" s="90"/>
      <c r="AN492" s="90"/>
      <c r="AO492" s="90"/>
      <c r="AP492" s="90"/>
      <c r="AQ492" s="90"/>
      <c r="AR492" s="90"/>
      <c r="AS492" s="90"/>
      <c r="AT492" s="90"/>
      <c r="AU492" s="90"/>
      <c r="AV492" s="90"/>
      <c r="AW492" s="90"/>
      <c r="AX492" s="90"/>
      <c r="AY492" s="90"/>
      <c r="AZ492" s="90"/>
      <c r="BA492" s="90"/>
      <c r="BB492" s="90"/>
      <c r="BC492" s="90"/>
      <c r="BD492" s="90"/>
      <c r="BE492" s="90"/>
      <c r="BF492" s="90"/>
      <c r="BG492" s="90"/>
      <c r="BH492" s="90"/>
      <c r="BI492" s="90"/>
      <c r="BJ492" s="90"/>
      <c r="BK492" s="90"/>
      <c r="BL492" s="90"/>
    </row>
    <row r="493" ht="14.25" customHeight="1">
      <c r="A493" s="90"/>
      <c r="B493" s="90"/>
      <c r="C493" s="440" t="str">
        <f t="shared" si="5"/>
        <v/>
      </c>
      <c r="D493" s="90"/>
      <c r="E493" s="90"/>
      <c r="F493" s="90"/>
      <c r="G493" s="90"/>
      <c r="H493" s="90"/>
      <c r="I493" s="90"/>
      <c r="J493" s="90"/>
      <c r="K493" s="158" t="str">
        <f>IF(FALSE()=OR(A493=0,A493=""),K271*(SUMIF(Extrato!$B$8:$B$260,'Cadastro e Histórico'!A493,Extrato!$C$8:$C$260)-SUMIF(Extrato!$G$8:$G$260,'Cadastro e Histórico'!A493,Extrato!$H$8:$H$260)),"")</f>
        <v/>
      </c>
      <c r="L493" s="158" t="str">
        <f>IF(FALSE()=OR(A493=0,A493=""),L271*(SUMIF(Extrato!$B$8:$B$260,'Cadastro e Histórico'!A493,Extrato!$C$8:$C$260)-SUMIF(Extrato!$G$8:$G$260,'Cadastro e Histórico'!A493,Extrato!$H$8:$H$260)),"")</f>
        <v/>
      </c>
      <c r="M493" s="158" t="str">
        <f>IF(FALSE()=OR(A493=0,A493=""),M271*(SUMIF(Extrato!$B$8:$B$260,'Cadastro e Histórico'!A493,Extrato!$C$8:$C$260)-SUMIF(Extrato!$G$8:$G$260,'Cadastro e Histórico'!A493,Extrato!$H$8:$H$260)),"")</f>
        <v/>
      </c>
      <c r="N493" s="158" t="str">
        <f>IF(FALSE()=OR(A493=0,A493=""),N271*(SUMIF(Extrato!$B$8:$B$260,'Cadastro e Histórico'!A493,Extrato!$C$8:$C$260)-SUMIF(Extrato!$G$8:$G$260,'Cadastro e Histórico'!A493,Extrato!$H$8:$H$260)),"")</f>
        <v/>
      </c>
      <c r="O493" s="158" t="str">
        <f>IF(FALSE()=OR(A493=0,A493=""),O271*(SUMIF(Extrato!$B$8:$B$260,'Cadastro e Histórico'!A493,Extrato!$C$8:$C$260)-SUMIF(Extrato!$G$8:$G$260,'Cadastro e Histórico'!A493,Extrato!$H$8:$H$260)),"")</f>
        <v/>
      </c>
      <c r="P493" s="158" t="str">
        <f>IF($A493="","",(SUMIFS(Extrato!$C:$C,Extrato!$B:$B,'Cadastro e Histórico'!$A493)-SUMIFS(Extrato!$H:$H,Extrato!$G:$G,'Cadastro e Histórico'!$A493))*P271)</f>
        <v/>
      </c>
      <c r="Q493" s="90"/>
      <c r="R493" s="90"/>
      <c r="S493" s="90"/>
      <c r="T493" s="90"/>
      <c r="U493" s="90"/>
      <c r="V493" s="90"/>
      <c r="W493" s="90"/>
      <c r="X493" s="90"/>
      <c r="Y493" s="90"/>
      <c r="Z493" s="90"/>
      <c r="AA493" s="90"/>
      <c r="AB493" s="90"/>
      <c r="AC493" s="90"/>
      <c r="AD493" s="90"/>
      <c r="AE493" s="90"/>
      <c r="AF493" s="90"/>
      <c r="AG493" s="90"/>
      <c r="AH493" s="90"/>
      <c r="AI493" s="90"/>
      <c r="AJ493" s="90"/>
      <c r="AK493" s="90"/>
      <c r="AL493" s="90"/>
      <c r="AM493" s="90"/>
      <c r="AN493" s="90"/>
      <c r="AO493" s="90"/>
      <c r="AP493" s="90"/>
      <c r="AQ493" s="90"/>
      <c r="AR493" s="90"/>
      <c r="AS493" s="90"/>
      <c r="AT493" s="90"/>
      <c r="AU493" s="90"/>
      <c r="AV493" s="90"/>
      <c r="AW493" s="90"/>
      <c r="AX493" s="90"/>
      <c r="AY493" s="90"/>
      <c r="AZ493" s="90"/>
      <c r="BA493" s="90"/>
      <c r="BB493" s="90"/>
      <c r="BC493" s="90"/>
      <c r="BD493" s="90"/>
      <c r="BE493" s="90"/>
      <c r="BF493" s="90"/>
      <c r="BG493" s="90"/>
      <c r="BH493" s="90"/>
      <c r="BI493" s="90"/>
      <c r="BJ493" s="90"/>
      <c r="BK493" s="90"/>
      <c r="BL493" s="90"/>
    </row>
    <row r="494" ht="14.25" customHeight="1">
      <c r="A494" s="90"/>
      <c r="B494" s="90"/>
      <c r="C494" s="440" t="str">
        <f t="shared" si="5"/>
        <v/>
      </c>
      <c r="D494" s="90"/>
      <c r="E494" s="90"/>
      <c r="F494" s="90"/>
      <c r="G494" s="90"/>
      <c r="H494" s="90"/>
      <c r="I494" s="90"/>
      <c r="J494" s="90"/>
      <c r="K494" s="158" t="str">
        <f>IF(FALSE()=OR(A494=0,A494=""),K272*(SUMIF(Extrato!$B$8:$B$260,'Cadastro e Histórico'!A494,Extrato!$C$8:$C$260)-SUMIF(Extrato!$G$8:$G$260,'Cadastro e Histórico'!A494,Extrato!$H$8:$H$260)),"")</f>
        <v/>
      </c>
      <c r="L494" s="158" t="str">
        <f>IF(FALSE()=OR(A494=0,A494=""),L272*(SUMIF(Extrato!$B$8:$B$260,'Cadastro e Histórico'!A494,Extrato!$C$8:$C$260)-SUMIF(Extrato!$G$8:$G$260,'Cadastro e Histórico'!A494,Extrato!$H$8:$H$260)),"")</f>
        <v/>
      </c>
      <c r="M494" s="158" t="str">
        <f>IF(FALSE()=OR(A494=0,A494=""),M272*(SUMIF(Extrato!$B$8:$B$260,'Cadastro e Histórico'!A494,Extrato!$C$8:$C$260)-SUMIF(Extrato!$G$8:$G$260,'Cadastro e Histórico'!A494,Extrato!$H$8:$H$260)),"")</f>
        <v/>
      </c>
      <c r="N494" s="158" t="str">
        <f>IF(FALSE()=OR(A494=0,A494=""),N272*(SUMIF(Extrato!$B$8:$B$260,'Cadastro e Histórico'!A494,Extrato!$C$8:$C$260)-SUMIF(Extrato!$G$8:$G$260,'Cadastro e Histórico'!A494,Extrato!$H$8:$H$260)),"")</f>
        <v/>
      </c>
      <c r="O494" s="158" t="str">
        <f>IF(FALSE()=OR(A494=0,A494=""),O272*(SUMIF(Extrato!$B$8:$B$260,'Cadastro e Histórico'!A494,Extrato!$C$8:$C$260)-SUMIF(Extrato!$G$8:$G$260,'Cadastro e Histórico'!A494,Extrato!$H$8:$H$260)),"")</f>
        <v/>
      </c>
      <c r="P494" s="158" t="str">
        <f>IF($A494="","",(SUMIFS(Extrato!$C:$C,Extrato!$B:$B,'Cadastro e Histórico'!$A494)-SUMIFS(Extrato!$H:$H,Extrato!$G:$G,'Cadastro e Histórico'!$A494))*P272)</f>
        <v/>
      </c>
      <c r="Q494" s="90"/>
      <c r="R494" s="90"/>
      <c r="S494" s="90"/>
      <c r="T494" s="90"/>
      <c r="U494" s="90"/>
      <c r="V494" s="90"/>
      <c r="W494" s="90"/>
      <c r="X494" s="90"/>
      <c r="Y494" s="90"/>
      <c r="Z494" s="90"/>
      <c r="AA494" s="90"/>
      <c r="AB494" s="90"/>
      <c r="AC494" s="90"/>
      <c r="AD494" s="90"/>
      <c r="AE494" s="90"/>
      <c r="AF494" s="90"/>
      <c r="AG494" s="90"/>
      <c r="AH494" s="90"/>
      <c r="AI494" s="90"/>
      <c r="AJ494" s="90"/>
      <c r="AK494" s="90"/>
      <c r="AL494" s="90"/>
      <c r="AM494" s="90"/>
      <c r="AN494" s="90"/>
      <c r="AO494" s="90"/>
      <c r="AP494" s="90"/>
      <c r="AQ494" s="90"/>
      <c r="AR494" s="90"/>
      <c r="AS494" s="90"/>
      <c r="AT494" s="90"/>
      <c r="AU494" s="90"/>
      <c r="AV494" s="90"/>
      <c r="AW494" s="90"/>
      <c r="AX494" s="90"/>
      <c r="AY494" s="90"/>
      <c r="AZ494" s="90"/>
      <c r="BA494" s="90"/>
      <c r="BB494" s="90"/>
      <c r="BC494" s="90"/>
      <c r="BD494" s="90"/>
      <c r="BE494" s="90"/>
      <c r="BF494" s="90"/>
      <c r="BG494" s="90"/>
      <c r="BH494" s="90"/>
      <c r="BI494" s="90"/>
      <c r="BJ494" s="90"/>
      <c r="BK494" s="90"/>
      <c r="BL494" s="90"/>
    </row>
    <row r="495" ht="14.25" customHeight="1">
      <c r="A495" s="90"/>
      <c r="B495" s="90"/>
      <c r="C495" s="440" t="str">
        <f t="shared" si="5"/>
        <v/>
      </c>
      <c r="D495" s="90"/>
      <c r="E495" s="90"/>
      <c r="F495" s="90"/>
      <c r="G495" s="90"/>
      <c r="H495" s="90"/>
      <c r="I495" s="90"/>
      <c r="J495" s="90"/>
      <c r="K495" s="158" t="str">
        <f>IF(FALSE()=OR(A495=0,A495=""),K273*(SUMIF(Extrato!$B$8:$B$260,'Cadastro e Histórico'!A495,Extrato!$C$8:$C$260)-SUMIF(Extrato!$G$8:$G$260,'Cadastro e Histórico'!A495,Extrato!$H$8:$H$260)),"")</f>
        <v/>
      </c>
      <c r="L495" s="158" t="str">
        <f>IF(FALSE()=OR(A495=0,A495=""),L273*(SUMIF(Extrato!$B$8:$B$260,'Cadastro e Histórico'!A495,Extrato!$C$8:$C$260)-SUMIF(Extrato!$G$8:$G$260,'Cadastro e Histórico'!A495,Extrato!$H$8:$H$260)),"")</f>
        <v/>
      </c>
      <c r="M495" s="158" t="str">
        <f>IF(FALSE()=OR(A495=0,A495=""),M273*(SUMIF(Extrato!$B$8:$B$260,'Cadastro e Histórico'!A495,Extrato!$C$8:$C$260)-SUMIF(Extrato!$G$8:$G$260,'Cadastro e Histórico'!A495,Extrato!$H$8:$H$260)),"")</f>
        <v/>
      </c>
      <c r="N495" s="158" t="str">
        <f>IF(FALSE()=OR(A495=0,A495=""),N273*(SUMIF(Extrato!$B$8:$B$260,'Cadastro e Histórico'!A495,Extrato!$C$8:$C$260)-SUMIF(Extrato!$G$8:$G$260,'Cadastro e Histórico'!A495,Extrato!$H$8:$H$260)),"")</f>
        <v/>
      </c>
      <c r="O495" s="158" t="str">
        <f>IF(FALSE()=OR(A495=0,A495=""),O273*(SUMIF(Extrato!$B$8:$B$260,'Cadastro e Histórico'!A495,Extrato!$C$8:$C$260)-SUMIF(Extrato!$G$8:$G$260,'Cadastro e Histórico'!A495,Extrato!$H$8:$H$260)),"")</f>
        <v/>
      </c>
      <c r="P495" s="158" t="str">
        <f>IF($A495="","",(SUMIFS(Extrato!$C:$C,Extrato!$B:$B,'Cadastro e Histórico'!$A495)-SUMIFS(Extrato!$H:$H,Extrato!$G:$G,'Cadastro e Histórico'!$A495))*P273)</f>
        <v/>
      </c>
      <c r="Q495" s="90"/>
      <c r="R495" s="90"/>
      <c r="S495" s="90"/>
      <c r="T495" s="90"/>
      <c r="U495" s="90"/>
      <c r="V495" s="90"/>
      <c r="W495" s="90"/>
      <c r="X495" s="90"/>
      <c r="Y495" s="90"/>
      <c r="Z495" s="90"/>
      <c r="AA495" s="90"/>
      <c r="AB495" s="90"/>
      <c r="AC495" s="90"/>
      <c r="AD495" s="90"/>
      <c r="AE495" s="90"/>
      <c r="AF495" s="90"/>
      <c r="AG495" s="90"/>
      <c r="AH495" s="90"/>
      <c r="AI495" s="90"/>
      <c r="AJ495" s="90"/>
      <c r="AK495" s="90"/>
      <c r="AL495" s="90"/>
      <c r="AM495" s="90"/>
      <c r="AN495" s="90"/>
      <c r="AO495" s="90"/>
      <c r="AP495" s="90"/>
      <c r="AQ495" s="90"/>
      <c r="AR495" s="90"/>
      <c r="AS495" s="90"/>
      <c r="AT495" s="90"/>
      <c r="AU495" s="90"/>
      <c r="AV495" s="90"/>
      <c r="AW495" s="90"/>
      <c r="AX495" s="90"/>
      <c r="AY495" s="90"/>
      <c r="AZ495" s="90"/>
      <c r="BA495" s="90"/>
      <c r="BB495" s="90"/>
      <c r="BC495" s="90"/>
      <c r="BD495" s="90"/>
      <c r="BE495" s="90"/>
      <c r="BF495" s="90"/>
      <c r="BG495" s="90"/>
      <c r="BH495" s="90"/>
      <c r="BI495" s="90"/>
      <c r="BJ495" s="90"/>
      <c r="BK495" s="90"/>
      <c r="BL495" s="90"/>
    </row>
    <row r="496" ht="14.25" customHeight="1">
      <c r="A496" s="90"/>
      <c r="B496" s="90"/>
      <c r="C496" s="440" t="str">
        <f t="shared" si="5"/>
        <v/>
      </c>
      <c r="D496" s="90"/>
      <c r="E496" s="90"/>
      <c r="F496" s="90"/>
      <c r="G496" s="90"/>
      <c r="H496" s="90"/>
      <c r="I496" s="90"/>
      <c r="J496" s="90"/>
      <c r="K496" s="158" t="str">
        <f>IF(FALSE()=OR(A496=0,A496=""),#REF!*(SUMIF(Extrato!$B$8:$B$260,'Cadastro e Histórico'!A496,Extrato!$C$8:$C$260)-SUMIF(Extrato!$G$8:$G$260,'Cadastro e Histórico'!A496,Extrato!$H$8:$H$260)),"")</f>
        <v/>
      </c>
      <c r="L496" s="158" t="str">
        <f>IF(FALSE()=OR(A496=0,A496=""),#REF!*(SUMIF(Extrato!$B$8:$B$260,'Cadastro e Histórico'!A496,Extrato!$C$8:$C$260)-SUMIF(Extrato!$G$8:$G$260,'Cadastro e Histórico'!A496,Extrato!$H$8:$H$260)),"")</f>
        <v/>
      </c>
      <c r="M496" s="158" t="str">
        <f>IF(FALSE()=OR(A496=0,A496=""),F273*(SUMIF(Extrato!$B$8:$B$260,'Cadastro e Histórico'!A496,Extrato!$C$8:$C$260)-SUMIF(Extrato!$G$8:$G$260,'Cadastro e Histórico'!A496,Extrato!$H$8:$H$260)),"")</f>
        <v/>
      </c>
      <c r="N496" s="158" t="str">
        <f>IF(FALSE()=OR(A496=0,A496=""),#REF!*(SUMIF(Extrato!$B$8:$B$260,'Cadastro e Histórico'!A496,Extrato!$C$8:$C$260)-SUMIF(Extrato!$G$8:$G$260,'Cadastro e Histórico'!A496,Extrato!$H$8:$H$260)),"")</f>
        <v/>
      </c>
      <c r="O496" s="158" t="str">
        <f>IF(FALSE()=OR(A496=0,A496=""),G273*(SUMIF(Extrato!$B$8:$B$260,'Cadastro e Histórico'!A496,Extrato!$C$8:$C$260)-SUMIF(Extrato!$G$8:$G$260,'Cadastro e Histórico'!A496,Extrato!$H$8:$H$260)),"")</f>
        <v/>
      </c>
      <c r="P496" s="158" t="str">
        <f>IF($A496="","",(SUMIFS(Extrato!$C:$C,Extrato!$B:$B,'Cadastro e Histórico'!$A496)-SUMIFS(Extrato!$H:$H,Extrato!$G:$G,'Cadastro e Histórico'!$A496))*P274)</f>
        <v/>
      </c>
      <c r="Q496" s="90"/>
      <c r="R496" s="90"/>
      <c r="S496" s="90"/>
      <c r="T496" s="90"/>
      <c r="U496" s="90"/>
      <c r="V496" s="90"/>
      <c r="W496" s="90"/>
      <c r="X496" s="90"/>
      <c r="Y496" s="90"/>
      <c r="Z496" s="90"/>
      <c r="AA496" s="90"/>
      <c r="AB496" s="90"/>
      <c r="AC496" s="90"/>
      <c r="AD496" s="90"/>
      <c r="AE496" s="90"/>
      <c r="AF496" s="90"/>
      <c r="AG496" s="90"/>
      <c r="AH496" s="90"/>
      <c r="AI496" s="90"/>
      <c r="AJ496" s="90"/>
      <c r="AK496" s="90"/>
      <c r="AL496" s="90"/>
      <c r="AM496" s="90"/>
      <c r="AN496" s="90"/>
      <c r="AO496" s="90"/>
      <c r="AP496" s="90"/>
      <c r="AQ496" s="90"/>
      <c r="AR496" s="90"/>
      <c r="AS496" s="90"/>
      <c r="AT496" s="90"/>
      <c r="AU496" s="90"/>
      <c r="AV496" s="90"/>
      <c r="AW496" s="90"/>
      <c r="AX496" s="90"/>
      <c r="AY496" s="90"/>
      <c r="AZ496" s="90"/>
      <c r="BA496" s="90"/>
      <c r="BB496" s="90"/>
      <c r="BC496" s="90"/>
      <c r="BD496" s="90"/>
      <c r="BE496" s="90"/>
      <c r="BF496" s="90"/>
      <c r="BG496" s="90"/>
      <c r="BH496" s="90"/>
      <c r="BI496" s="90"/>
      <c r="BJ496" s="90"/>
      <c r="BK496" s="90"/>
      <c r="BL496" s="90"/>
    </row>
    <row r="497" ht="14.25" customHeight="1">
      <c r="A497" s="90"/>
      <c r="B497" s="90"/>
      <c r="C497" s="440" t="str">
        <f t="shared" si="5"/>
        <v/>
      </c>
      <c r="D497" s="90"/>
      <c r="E497" s="90"/>
      <c r="F497" s="90"/>
      <c r="G497" s="90"/>
      <c r="H497" s="90"/>
      <c r="I497" s="90"/>
      <c r="J497" s="90"/>
      <c r="K497" s="158" t="str">
        <f>IF(FALSE()=OR(A497=0,A497=""),#REF!*(SUMIF(Extrato!$B$8:$B$260,'Cadastro e Histórico'!A497,Extrato!$C$8:$C$260)-SUMIF(Extrato!$G$8:$G$260,'Cadastro e Histórico'!A497,Extrato!$H$8:$H$260)),"")</f>
        <v/>
      </c>
      <c r="L497" s="158" t="str">
        <f>IF(FALSE()=OR(A497=0,A497=""),#REF!*(SUMIF(Extrato!$B$8:$B$260,'Cadastro e Histórico'!A497,Extrato!$C$8:$C$260)-SUMIF(Extrato!$G$8:$G$260,'Cadastro e Histórico'!A497,Extrato!$H$8:$H$260)),"")</f>
        <v/>
      </c>
      <c r="M497" s="158" t="str">
        <f>IF(FALSE()=OR(A497=0,A497=""),K275*(SUMIF(Extrato!$B$8:$B$260,'Cadastro e Histórico'!A497,Extrato!$C$8:$C$260)-SUMIF(Extrato!$G$8:$G$260,'Cadastro e Histórico'!A497,Extrato!$H$8:$H$260)),"")</f>
        <v/>
      </c>
      <c r="N497" s="158" t="str">
        <f>IF(FALSE()=OR(A497=0,A497=""),#REF!*(SUMIF(Extrato!$B$8:$B$260,'Cadastro e Histórico'!A497,Extrato!$C$8:$C$260)-SUMIF(Extrato!$G$8:$G$260,'Cadastro e Histórico'!A497,Extrato!$H$8:$H$260)),"")</f>
        <v/>
      </c>
      <c r="O497" s="158" t="str">
        <f>IF(FALSE()=OR(A497=0,A497=""),M275*(SUMIF(Extrato!$B$8:$B$260,'Cadastro e Histórico'!A497,Extrato!$C$8:$C$260)-SUMIF(Extrato!$G$8:$G$260,'Cadastro e Histórico'!A497,Extrato!$H$8:$H$260)),"")</f>
        <v/>
      </c>
      <c r="P497" s="158" t="str">
        <f>IF($A497="","",(SUMIFS(Extrato!$C:$C,Extrato!$B:$B,'Cadastro e Histórico'!$A497)-SUMIFS(Extrato!$H:$H,Extrato!$G:$G,'Cadastro e Histórico'!$A497))*P275)</f>
        <v/>
      </c>
      <c r="Q497" s="90"/>
      <c r="R497" s="90"/>
      <c r="S497" s="90"/>
      <c r="T497" s="90"/>
      <c r="U497" s="90"/>
      <c r="V497" s="90"/>
      <c r="W497" s="90"/>
      <c r="X497" s="90"/>
      <c r="Y497" s="90"/>
      <c r="Z497" s="90"/>
      <c r="AA497" s="90"/>
      <c r="AB497" s="90"/>
      <c r="AC497" s="90"/>
      <c r="AD497" s="90"/>
      <c r="AE497" s="90"/>
      <c r="AF497" s="90"/>
      <c r="AG497" s="90"/>
      <c r="AH497" s="90"/>
      <c r="AI497" s="90"/>
      <c r="AJ497" s="90"/>
      <c r="AK497" s="90"/>
      <c r="AL497" s="90"/>
      <c r="AM497" s="90"/>
      <c r="AN497" s="90"/>
      <c r="AO497" s="90"/>
      <c r="AP497" s="90"/>
      <c r="AQ497" s="90"/>
      <c r="AR497" s="90"/>
      <c r="AS497" s="90"/>
      <c r="AT497" s="90"/>
      <c r="AU497" s="90"/>
      <c r="AV497" s="90"/>
      <c r="AW497" s="90"/>
      <c r="AX497" s="90"/>
      <c r="AY497" s="90"/>
      <c r="AZ497" s="90"/>
      <c r="BA497" s="90"/>
      <c r="BB497" s="90"/>
      <c r="BC497" s="90"/>
      <c r="BD497" s="90"/>
      <c r="BE497" s="90"/>
      <c r="BF497" s="90"/>
      <c r="BG497" s="90"/>
      <c r="BH497" s="90"/>
      <c r="BI497" s="90"/>
      <c r="BJ497" s="90"/>
      <c r="BK497" s="90"/>
      <c r="BL497" s="90"/>
    </row>
    <row r="498" ht="14.25" customHeight="1">
      <c r="A498" s="90"/>
      <c r="B498" s="90"/>
      <c r="C498" s="440" t="str">
        <f t="shared" si="5"/>
        <v/>
      </c>
      <c r="D498" s="90"/>
      <c r="E498" s="90"/>
      <c r="F498" s="90"/>
      <c r="G498" s="90"/>
      <c r="H498" s="90"/>
      <c r="I498" s="90"/>
      <c r="J498" s="90"/>
      <c r="K498" s="158" t="str">
        <f>IF(FALSE()=OR(A498=0,A498=""),#REF!*(SUMIF(Extrato!$B$8:$B$260,'Cadastro e Histórico'!A498,Extrato!$C$8:$C$260)-SUMIF(Extrato!$G$8:$G$260,'Cadastro e Histórico'!A498,Extrato!$H$8:$H$260)),"")</f>
        <v/>
      </c>
      <c r="L498" s="158" t="str">
        <f>IF(FALSE()=OR(A498=0,A498=""),#REF!*(SUMIF(Extrato!$B$8:$B$260,'Cadastro e Histórico'!A498,Extrato!$C$8:$C$260)-SUMIF(Extrato!$G$8:$G$260,'Cadastro e Histórico'!A498,Extrato!$H$8:$H$260)),"")</f>
        <v/>
      </c>
      <c r="M498" s="158" t="str">
        <f>IF(FALSE()=OR(A498=0,A498=""),K276*(SUMIF(Extrato!$B$8:$B$260,'Cadastro e Histórico'!A498,Extrato!$C$8:$C$260)-SUMIF(Extrato!$G$8:$G$260,'Cadastro e Histórico'!A498,Extrato!$H$8:$H$260)),"")</f>
        <v/>
      </c>
      <c r="N498" s="158" t="str">
        <f>IF(FALSE()=OR(A498=0,A498=""),#REF!*(SUMIF(Extrato!$B$8:$B$260,'Cadastro e Histórico'!A498,Extrato!$C$8:$C$260)-SUMIF(Extrato!$G$8:$G$260,'Cadastro e Histórico'!A498,Extrato!$H$8:$H$260)),"")</f>
        <v/>
      </c>
      <c r="O498" s="158" t="str">
        <f>IF(FALSE()=OR(A498=0,A498=""),M276*(SUMIF(Extrato!$B$8:$B$260,'Cadastro e Histórico'!A498,Extrato!$C$8:$C$260)-SUMIF(Extrato!$G$8:$G$260,'Cadastro e Histórico'!A498,Extrato!$H$8:$H$260)),"")</f>
        <v/>
      </c>
      <c r="P498" s="158" t="str">
        <f>IF($A498="","",(SUMIFS(Extrato!$C:$C,Extrato!$B:$B,'Cadastro e Histórico'!$A498)-SUMIFS(Extrato!$H:$H,Extrato!$G:$G,'Cadastro e Histórico'!$A498))*P276)</f>
        <v/>
      </c>
      <c r="Q498" s="90"/>
      <c r="R498" s="90"/>
      <c r="S498" s="90"/>
      <c r="T498" s="90"/>
      <c r="U498" s="90"/>
      <c r="V498" s="90"/>
      <c r="W498" s="90"/>
      <c r="X498" s="90"/>
      <c r="Y498" s="90"/>
      <c r="Z498" s="90"/>
      <c r="AA498" s="90"/>
      <c r="AB498" s="90"/>
      <c r="AC498" s="90"/>
      <c r="AD498" s="90"/>
      <c r="AE498" s="90"/>
      <c r="AF498" s="90"/>
      <c r="AG498" s="90"/>
      <c r="AH498" s="90"/>
      <c r="AI498" s="90"/>
      <c r="AJ498" s="90"/>
      <c r="AK498" s="90"/>
      <c r="AL498" s="90"/>
      <c r="AM498" s="90"/>
      <c r="AN498" s="90"/>
      <c r="AO498" s="90"/>
      <c r="AP498" s="90"/>
      <c r="AQ498" s="90"/>
      <c r="AR498" s="90"/>
      <c r="AS498" s="90"/>
      <c r="AT498" s="90"/>
      <c r="AU498" s="90"/>
      <c r="AV498" s="90"/>
      <c r="AW498" s="90"/>
      <c r="AX498" s="90"/>
      <c r="AY498" s="90"/>
      <c r="AZ498" s="90"/>
      <c r="BA498" s="90"/>
      <c r="BB498" s="90"/>
      <c r="BC498" s="90"/>
      <c r="BD498" s="90"/>
      <c r="BE498" s="90"/>
      <c r="BF498" s="90"/>
      <c r="BG498" s="90"/>
      <c r="BH498" s="90"/>
      <c r="BI498" s="90"/>
      <c r="BJ498" s="90"/>
      <c r="BK498" s="90"/>
      <c r="BL498" s="90"/>
    </row>
    <row r="499" ht="14.25" customHeight="1">
      <c r="A499" s="90"/>
      <c r="B499" s="90"/>
      <c r="C499" s="440" t="str">
        <f t="shared" si="5"/>
        <v/>
      </c>
      <c r="D499" s="90"/>
      <c r="E499" s="90"/>
      <c r="F499" s="90"/>
      <c r="G499" s="90"/>
      <c r="H499" s="90"/>
      <c r="I499" s="90"/>
      <c r="J499" s="90"/>
      <c r="K499" s="158" t="str">
        <f>IF(FALSE()=OR(A499=0,A499=""),K277*(SUMIF(Extrato!$B$8:$B$260,'Cadastro e Histórico'!A499,Extrato!$C$8:$C$260)-SUMIF(Extrato!$G$8:$G$260,'Cadastro e Histórico'!A499,Extrato!$H$8:$H$260)),"")</f>
        <v/>
      </c>
      <c r="L499" s="158" t="str">
        <f>IF(FALSE()=OR(A499=0,A499=""),L277*(SUMIF(Extrato!$B$8:$B$260,'Cadastro e Histórico'!A499,Extrato!$C$8:$C$260)-SUMIF(Extrato!$G$8:$G$260,'Cadastro e Histórico'!A499,Extrato!$H$8:$H$260)),"")</f>
        <v/>
      </c>
      <c r="M499" s="158" t="str">
        <f>IF(FALSE()=OR(A499=0,A499=""),M277*(SUMIF(Extrato!$B$8:$B$260,'Cadastro e Histórico'!A499,Extrato!$C$8:$C$260)-SUMIF(Extrato!$G$8:$G$260,'Cadastro e Histórico'!A499,Extrato!$H$8:$H$260)),"")</f>
        <v/>
      </c>
      <c r="N499" s="158" t="str">
        <f>IF(FALSE()=OR(A499=0,A499=""),#REF!*(SUMIF(Extrato!$B$8:$B$260,'Cadastro e Histórico'!A499,Extrato!$C$8:$C$260)-SUMIF(Extrato!$G$8:$G$260,'Cadastro e Histórico'!A499,Extrato!$H$8:$H$260)),"")</f>
        <v/>
      </c>
      <c r="O499" s="158" t="str">
        <f>IF(FALSE()=OR(A499=0,A499=""),N277*(SUMIF(Extrato!$B$8:$B$260,'Cadastro e Histórico'!A499,Extrato!$C$8:$C$260)-SUMIF(Extrato!$G$8:$G$260,'Cadastro e Histórico'!A499,Extrato!$H$8:$H$260)),"")</f>
        <v/>
      </c>
      <c r="P499" s="158" t="str">
        <f>IF($A499="","",(SUMIFS(Extrato!$C:$C,Extrato!$B:$B,'Cadastro e Histórico'!$A499)-SUMIFS(Extrato!$H:$H,Extrato!$G:$G,'Cadastro e Histórico'!$A499))*P277)</f>
        <v/>
      </c>
      <c r="Q499" s="90"/>
      <c r="R499" s="90"/>
      <c r="S499" s="90"/>
      <c r="T499" s="90"/>
      <c r="U499" s="90"/>
      <c r="V499" s="90"/>
      <c r="W499" s="90"/>
      <c r="X499" s="90"/>
      <c r="Y499" s="90"/>
      <c r="Z499" s="90"/>
      <c r="AA499" s="90"/>
      <c r="AB499" s="90"/>
      <c r="AC499" s="90"/>
      <c r="AD499" s="90"/>
      <c r="AE499" s="90"/>
      <c r="AF499" s="90"/>
      <c r="AG499" s="90"/>
      <c r="AH499" s="90"/>
      <c r="AI499" s="90"/>
      <c r="AJ499" s="90"/>
      <c r="AK499" s="90"/>
      <c r="AL499" s="90"/>
      <c r="AM499" s="90"/>
      <c r="AN499" s="90"/>
      <c r="AO499" s="90"/>
      <c r="AP499" s="90"/>
      <c r="AQ499" s="90"/>
      <c r="AR499" s="90"/>
      <c r="AS499" s="90"/>
      <c r="AT499" s="90"/>
      <c r="AU499" s="90"/>
      <c r="AV499" s="90"/>
      <c r="AW499" s="90"/>
      <c r="AX499" s="90"/>
      <c r="AY499" s="90"/>
      <c r="AZ499" s="90"/>
      <c r="BA499" s="90"/>
      <c r="BB499" s="90"/>
      <c r="BC499" s="90"/>
      <c r="BD499" s="90"/>
      <c r="BE499" s="90"/>
      <c r="BF499" s="90"/>
      <c r="BG499" s="90"/>
      <c r="BH499" s="90"/>
      <c r="BI499" s="90"/>
      <c r="BJ499" s="90"/>
      <c r="BK499" s="90"/>
      <c r="BL499" s="90"/>
    </row>
    <row r="500" ht="14.25" customHeight="1">
      <c r="A500" s="90"/>
      <c r="B500" s="90"/>
      <c r="C500" s="440" t="str">
        <f t="shared" si="5"/>
        <v/>
      </c>
      <c r="D500" s="90"/>
      <c r="E500" s="90"/>
      <c r="F500" s="90"/>
      <c r="G500" s="90"/>
      <c r="H500" s="90"/>
      <c r="I500" s="90"/>
      <c r="J500" s="90"/>
      <c r="K500" s="158" t="str">
        <f>IF(FALSE()=OR(A500=0,A500=""),K278*(SUMIF(Extrato!$B$8:$B$260,'Cadastro e Histórico'!A500,Extrato!$C$8:$C$260)-SUMIF(Extrato!$G$8:$G$260,'Cadastro e Histórico'!A500,Extrato!$H$8:$H$260)),"")</f>
        <v/>
      </c>
      <c r="L500" s="158" t="str">
        <f>IF(FALSE()=OR(A500=0,A500=""),L278*(SUMIF(Extrato!$B$8:$B$260,'Cadastro e Histórico'!A500,Extrato!$C$8:$C$260)-SUMIF(Extrato!$G$8:$G$260,'Cadastro e Histórico'!A500,Extrato!$H$8:$H$260)),"")</f>
        <v/>
      </c>
      <c r="M500" s="158" t="str">
        <f>IF(FALSE()=OR(A500=0,A500=""),M278*(SUMIF(Extrato!$B$8:$B$260,'Cadastro e Histórico'!A500,Extrato!$C$8:$C$260)-SUMIF(Extrato!$G$8:$G$260,'Cadastro e Histórico'!A500,Extrato!$H$8:$H$260)),"")</f>
        <v/>
      </c>
      <c r="N500" s="158" t="str">
        <f>IF(FALSE()=OR(A500=0,A500=""),N278*(SUMIF(Extrato!$B$8:$B$260,'Cadastro e Histórico'!A500,Extrato!$C$8:$C$260)-SUMIF(Extrato!$G$8:$G$260,'Cadastro e Histórico'!A500,Extrato!$H$8:$H$260)),"")</f>
        <v/>
      </c>
      <c r="O500" s="158" t="str">
        <f>IF(FALSE()=OR(A500=0,A500=""),O278*(SUMIF(Extrato!$B$8:$B$260,'Cadastro e Histórico'!A500,Extrato!$C$8:$C$260)-SUMIF(Extrato!$G$8:$G$260,'Cadastro e Histórico'!A500,Extrato!$H$8:$H$260)),"")</f>
        <v/>
      </c>
      <c r="P500" s="158" t="str">
        <f>IF($A500="","",(SUMIFS(Extrato!$C:$C,Extrato!$B:$B,'Cadastro e Histórico'!$A500)-SUMIFS(Extrato!$H:$H,Extrato!$G:$G,'Cadastro e Histórico'!$A500))*P278)</f>
        <v/>
      </c>
      <c r="Q500" s="90"/>
      <c r="R500" s="90"/>
      <c r="S500" s="90"/>
      <c r="T500" s="90"/>
      <c r="U500" s="90"/>
      <c r="V500" s="90"/>
      <c r="W500" s="90"/>
      <c r="X500" s="90"/>
      <c r="Y500" s="90"/>
      <c r="Z500" s="90"/>
      <c r="AA500" s="90"/>
      <c r="AB500" s="90"/>
      <c r="AC500" s="90"/>
      <c r="AD500" s="90"/>
      <c r="AE500" s="90"/>
      <c r="AF500" s="90"/>
      <c r="AG500" s="90"/>
      <c r="AH500" s="90"/>
      <c r="AI500" s="90"/>
      <c r="AJ500" s="90"/>
      <c r="AK500" s="90"/>
      <c r="AL500" s="90"/>
      <c r="AM500" s="90"/>
      <c r="AN500" s="90"/>
      <c r="AO500" s="90"/>
      <c r="AP500" s="90"/>
      <c r="AQ500" s="90"/>
      <c r="AR500" s="90"/>
      <c r="AS500" s="90"/>
      <c r="AT500" s="90"/>
      <c r="AU500" s="90"/>
      <c r="AV500" s="90"/>
      <c r="AW500" s="90"/>
      <c r="AX500" s="90"/>
      <c r="AY500" s="90"/>
      <c r="AZ500" s="90"/>
      <c r="BA500" s="90"/>
      <c r="BB500" s="90"/>
      <c r="BC500" s="90"/>
      <c r="BD500" s="90"/>
      <c r="BE500" s="90"/>
      <c r="BF500" s="90"/>
      <c r="BG500" s="90"/>
      <c r="BH500" s="90"/>
      <c r="BI500" s="90"/>
      <c r="BJ500" s="90"/>
      <c r="BK500" s="90"/>
      <c r="BL500" s="90"/>
    </row>
    <row r="501" ht="14.25" customHeight="1">
      <c r="A501" s="90"/>
      <c r="B501" s="90"/>
      <c r="C501" s="440" t="str">
        <f t="shared" si="5"/>
        <v/>
      </c>
      <c r="D501" s="90"/>
      <c r="E501" s="90"/>
      <c r="F501" s="90"/>
      <c r="G501" s="90"/>
      <c r="H501" s="90"/>
      <c r="I501" s="90"/>
      <c r="J501" s="90"/>
      <c r="K501" s="158" t="str">
        <f>IF(FALSE()=OR(A501=0,A501=""),K279*(SUMIF(Extrato!$B$8:$B$260,'Cadastro e Histórico'!A501,Extrato!$C$8:$C$260)-SUMIF(Extrato!$G$8:$G$260,'Cadastro e Histórico'!A501,Extrato!$H$8:$H$260)),"")</f>
        <v/>
      </c>
      <c r="L501" s="158" t="str">
        <f>IF(FALSE()=OR(A501=0,A501=""),L279*(SUMIF(Extrato!$B$8:$B$260,'Cadastro e Histórico'!A501,Extrato!$C$8:$C$260)-SUMIF(Extrato!$G$8:$G$260,'Cadastro e Histórico'!A501,Extrato!$H$8:$H$260)),"")</f>
        <v/>
      </c>
      <c r="M501" s="158" t="str">
        <f>IF(FALSE()=OR(A501=0,A501=""),M279*(SUMIF(Extrato!$B$8:$B$260,'Cadastro e Histórico'!A501,Extrato!$C$8:$C$260)-SUMIF(Extrato!$G$8:$G$260,'Cadastro e Histórico'!A501,Extrato!$H$8:$H$260)),"")</f>
        <v/>
      </c>
      <c r="N501" s="158" t="str">
        <f>IF(FALSE()=OR(A501=0,A501=""),N279*(SUMIF(Extrato!$B$8:$B$260,'Cadastro e Histórico'!A501,Extrato!$C$8:$C$260)-SUMIF(Extrato!$G$8:$G$260,'Cadastro e Histórico'!A501,Extrato!$H$8:$H$260)),"")</f>
        <v/>
      </c>
      <c r="O501" s="158" t="str">
        <f>IF(FALSE()=OR(A501=0,A501=""),O279*(SUMIF(Extrato!$B$8:$B$260,'Cadastro e Histórico'!A501,Extrato!$C$8:$C$260)-SUMIF(Extrato!$G$8:$G$260,'Cadastro e Histórico'!A501,Extrato!$H$8:$H$260)),"")</f>
        <v/>
      </c>
      <c r="P501" s="158" t="str">
        <f>IF($A501="","",(SUMIFS(Extrato!$C:$C,Extrato!$B:$B,'Cadastro e Histórico'!$A501)-SUMIFS(Extrato!$H:$H,Extrato!$G:$G,'Cadastro e Histórico'!$A501))*P279)</f>
        <v/>
      </c>
      <c r="Q501" s="90"/>
      <c r="R501" s="90"/>
      <c r="S501" s="90"/>
      <c r="T501" s="90"/>
      <c r="U501" s="90"/>
      <c r="V501" s="90"/>
      <c r="W501" s="90"/>
      <c r="X501" s="90"/>
      <c r="Y501" s="90"/>
      <c r="Z501" s="90"/>
      <c r="AA501" s="90"/>
      <c r="AB501" s="90"/>
      <c r="AC501" s="90"/>
      <c r="AD501" s="90"/>
      <c r="AE501" s="90"/>
      <c r="AF501" s="90"/>
      <c r="AG501" s="90"/>
      <c r="AH501" s="90"/>
      <c r="AI501" s="90"/>
      <c r="AJ501" s="90"/>
      <c r="AK501" s="90"/>
      <c r="AL501" s="90"/>
      <c r="AM501" s="90"/>
      <c r="AN501" s="90"/>
      <c r="AO501" s="90"/>
      <c r="AP501" s="90"/>
      <c r="AQ501" s="90"/>
      <c r="AR501" s="90"/>
      <c r="AS501" s="90"/>
      <c r="AT501" s="90"/>
      <c r="AU501" s="90"/>
      <c r="AV501" s="90"/>
      <c r="AW501" s="90"/>
      <c r="AX501" s="90"/>
      <c r="AY501" s="90"/>
      <c r="AZ501" s="90"/>
      <c r="BA501" s="90"/>
      <c r="BB501" s="90"/>
      <c r="BC501" s="90"/>
      <c r="BD501" s="90"/>
      <c r="BE501" s="90"/>
      <c r="BF501" s="90"/>
      <c r="BG501" s="90"/>
      <c r="BH501" s="90"/>
      <c r="BI501" s="90"/>
      <c r="BJ501" s="90"/>
      <c r="BK501" s="90"/>
      <c r="BL501" s="90"/>
    </row>
    <row r="502" ht="14.25" customHeight="1">
      <c r="A502" s="90"/>
      <c r="B502" s="90"/>
      <c r="C502" s="440" t="str">
        <f t="shared" si="5"/>
        <v/>
      </c>
      <c r="D502" s="90"/>
      <c r="E502" s="90"/>
      <c r="F502" s="90"/>
      <c r="G502" s="90"/>
      <c r="H502" s="90"/>
      <c r="I502" s="90"/>
      <c r="J502" s="90"/>
      <c r="K502" s="158" t="str">
        <f>IF(FALSE()=OR(A502=0,A502=""),K280*(SUMIF(Extrato!$B$8:$B$260,'Cadastro e Histórico'!A502,Extrato!$C$8:$C$260)-SUMIF(Extrato!$G$8:$G$260,'Cadastro e Histórico'!A502,Extrato!$H$8:$H$260)),"")</f>
        <v/>
      </c>
      <c r="L502" s="158" t="str">
        <f>IF(FALSE()=OR(A502=0,A502=""),L280*(SUMIF(Extrato!$B$8:$B$260,'Cadastro e Histórico'!A502,Extrato!$C$8:$C$260)-SUMIF(Extrato!$G$8:$G$260,'Cadastro e Histórico'!A502,Extrato!$H$8:$H$260)),"")</f>
        <v/>
      </c>
      <c r="M502" s="158" t="str">
        <f>IF(FALSE()=OR(A502=0,A502=""),M280*(SUMIF(Extrato!$B$8:$B$260,'Cadastro e Histórico'!A502,Extrato!$C$8:$C$260)-SUMIF(Extrato!$G$8:$G$260,'Cadastro e Histórico'!A502,Extrato!$H$8:$H$260)),"")</f>
        <v/>
      </c>
      <c r="N502" s="158" t="str">
        <f>IF(FALSE()=OR(A502=0,A502=""),N280*(SUMIF(Extrato!$B$8:$B$260,'Cadastro e Histórico'!A502,Extrato!$C$8:$C$260)-SUMIF(Extrato!$G$8:$G$260,'Cadastro e Histórico'!A502,Extrato!$H$8:$H$260)),"")</f>
        <v/>
      </c>
      <c r="O502" s="158" t="str">
        <f>IF(FALSE()=OR(A502=0,A502=""),O280*(SUMIF(Extrato!$B$8:$B$260,'Cadastro e Histórico'!A502,Extrato!$C$8:$C$260)-SUMIF(Extrato!$G$8:$G$260,'Cadastro e Histórico'!A502,Extrato!$H$8:$H$260)),"")</f>
        <v/>
      </c>
      <c r="P502" s="158" t="str">
        <f>IF($A502="","",(SUMIFS(Extrato!$C:$C,Extrato!$B:$B,'Cadastro e Histórico'!$A502)-SUMIFS(Extrato!$H:$H,Extrato!$G:$G,'Cadastro e Histórico'!$A502))*P280)</f>
        <v/>
      </c>
      <c r="Q502" s="90"/>
      <c r="R502" s="90"/>
      <c r="S502" s="90"/>
      <c r="T502" s="90"/>
      <c r="U502" s="90"/>
      <c r="V502" s="90"/>
      <c r="W502" s="90"/>
      <c r="X502" s="90"/>
      <c r="Y502" s="90"/>
      <c r="Z502" s="90"/>
      <c r="AA502" s="90"/>
      <c r="AB502" s="90"/>
      <c r="AC502" s="90"/>
      <c r="AD502" s="90"/>
      <c r="AE502" s="90"/>
      <c r="AF502" s="90"/>
      <c r="AG502" s="90"/>
      <c r="AH502" s="90"/>
      <c r="AI502" s="90"/>
      <c r="AJ502" s="90"/>
      <c r="AK502" s="90"/>
      <c r="AL502" s="90"/>
      <c r="AM502" s="90"/>
      <c r="AN502" s="90"/>
      <c r="AO502" s="90"/>
      <c r="AP502" s="90"/>
      <c r="AQ502" s="90"/>
      <c r="AR502" s="90"/>
      <c r="AS502" s="90"/>
      <c r="AT502" s="90"/>
      <c r="AU502" s="90"/>
      <c r="AV502" s="90"/>
      <c r="AW502" s="90"/>
      <c r="AX502" s="90"/>
      <c r="AY502" s="90"/>
      <c r="AZ502" s="90"/>
      <c r="BA502" s="90"/>
      <c r="BB502" s="90"/>
      <c r="BC502" s="90"/>
      <c r="BD502" s="90"/>
      <c r="BE502" s="90"/>
      <c r="BF502" s="90"/>
      <c r="BG502" s="90"/>
      <c r="BH502" s="90"/>
      <c r="BI502" s="90"/>
      <c r="BJ502" s="90"/>
      <c r="BK502" s="90"/>
      <c r="BL502" s="90"/>
    </row>
    <row r="503" ht="14.25" customHeight="1">
      <c r="A503" s="90"/>
      <c r="B503" s="90"/>
      <c r="C503" s="440" t="str">
        <f t="shared" si="5"/>
        <v/>
      </c>
      <c r="D503" s="90"/>
      <c r="E503" s="90"/>
      <c r="F503" s="90"/>
      <c r="G503" s="90"/>
      <c r="H503" s="90"/>
      <c r="I503" s="90"/>
      <c r="J503" s="90"/>
      <c r="K503" s="158" t="str">
        <f>IF(FALSE()=OR(A503=0,A503=""),K281*(SUMIF(Extrato!$B$8:$B$260,'Cadastro e Histórico'!A503,Extrato!$C$8:$C$260)-SUMIF(Extrato!$G$8:$G$260,'Cadastro e Histórico'!A503,Extrato!$H$8:$H$260)),"")</f>
        <v/>
      </c>
      <c r="L503" s="158" t="str">
        <f>IF(FALSE()=OR(A503=0,A503=""),L281*(SUMIF(Extrato!$B$8:$B$260,'Cadastro e Histórico'!A503,Extrato!$C$8:$C$260)-SUMIF(Extrato!$G$8:$G$260,'Cadastro e Histórico'!A503,Extrato!$H$8:$H$260)),"")</f>
        <v/>
      </c>
      <c r="M503" s="158" t="str">
        <f>IF(FALSE()=OR(A503=0,A503=""),M281*(SUMIF(Extrato!$B$8:$B$260,'Cadastro e Histórico'!A503,Extrato!$C$8:$C$260)-SUMIF(Extrato!$G$8:$G$260,'Cadastro e Histórico'!A503,Extrato!$H$8:$H$260)),"")</f>
        <v/>
      </c>
      <c r="N503" s="158" t="str">
        <f>IF(FALSE()=OR(A503=0,A503=""),N281*(SUMIF(Extrato!$B$8:$B$260,'Cadastro e Histórico'!A503,Extrato!$C$8:$C$260)-SUMIF(Extrato!$G$8:$G$260,'Cadastro e Histórico'!A503,Extrato!$H$8:$H$260)),"")</f>
        <v/>
      </c>
      <c r="O503" s="158" t="str">
        <f>IF(FALSE()=OR(A503=0,A503=""),O281*(SUMIF(Extrato!$B$8:$B$260,'Cadastro e Histórico'!A503,Extrato!$C$8:$C$260)-SUMIF(Extrato!$G$8:$G$260,'Cadastro e Histórico'!A503,Extrato!$H$8:$H$260)),"")</f>
        <v/>
      </c>
      <c r="P503" s="158" t="str">
        <f>IF($A503="","",(SUMIFS(Extrato!$C:$C,Extrato!$B:$B,'Cadastro e Histórico'!$A503)-SUMIFS(Extrato!$H:$H,Extrato!$G:$G,'Cadastro e Histórico'!$A503))*P281)</f>
        <v/>
      </c>
      <c r="Q503" s="90"/>
      <c r="R503" s="90"/>
      <c r="S503" s="90"/>
      <c r="T503" s="90"/>
      <c r="U503" s="90"/>
      <c r="V503" s="90"/>
      <c r="W503" s="90"/>
      <c r="X503" s="90"/>
      <c r="Y503" s="90"/>
      <c r="Z503" s="90"/>
      <c r="AA503" s="90"/>
      <c r="AB503" s="90"/>
      <c r="AC503" s="90"/>
      <c r="AD503" s="90"/>
      <c r="AE503" s="90"/>
      <c r="AF503" s="90"/>
      <c r="AG503" s="90"/>
      <c r="AH503" s="90"/>
      <c r="AI503" s="90"/>
      <c r="AJ503" s="90"/>
      <c r="AK503" s="90"/>
      <c r="AL503" s="90"/>
      <c r="AM503" s="90"/>
      <c r="AN503" s="90"/>
      <c r="AO503" s="90"/>
      <c r="AP503" s="90"/>
      <c r="AQ503" s="90"/>
      <c r="AR503" s="90"/>
      <c r="AS503" s="90"/>
      <c r="AT503" s="90"/>
      <c r="AU503" s="90"/>
      <c r="AV503" s="90"/>
      <c r="AW503" s="90"/>
      <c r="AX503" s="90"/>
      <c r="AY503" s="90"/>
      <c r="AZ503" s="90"/>
      <c r="BA503" s="90"/>
      <c r="BB503" s="90"/>
      <c r="BC503" s="90"/>
      <c r="BD503" s="90"/>
      <c r="BE503" s="90"/>
      <c r="BF503" s="90"/>
      <c r="BG503" s="90"/>
      <c r="BH503" s="90"/>
      <c r="BI503" s="90"/>
      <c r="BJ503" s="90"/>
      <c r="BK503" s="90"/>
      <c r="BL503" s="90"/>
    </row>
    <row r="504" ht="14.25" customHeight="1">
      <c r="A504" s="90"/>
      <c r="B504" s="90"/>
      <c r="C504" s="440" t="str">
        <f t="shared" si="5"/>
        <v/>
      </c>
      <c r="D504" s="90"/>
      <c r="E504" s="90"/>
      <c r="F504" s="90"/>
      <c r="G504" s="90"/>
      <c r="H504" s="90"/>
      <c r="I504" s="90"/>
      <c r="J504" s="90"/>
      <c r="K504" s="158" t="str">
        <f>IF(FALSE()=OR(A504=0,A504=""),K282*(SUMIF(Extrato!$B$8:$B$260,'Cadastro e Histórico'!A504,Extrato!$C$8:$C$260)-SUMIF(Extrato!$G$8:$G$260,'Cadastro e Histórico'!A504,Extrato!$H$8:$H$260)),"")</f>
        <v/>
      </c>
      <c r="L504" s="158" t="str">
        <f>IF(FALSE()=OR(A504=0,A504=""),L282*(SUMIF(Extrato!$B$8:$B$260,'Cadastro e Histórico'!A504,Extrato!$C$8:$C$260)-SUMIF(Extrato!$G$8:$G$260,'Cadastro e Histórico'!A504,Extrato!$H$8:$H$260)),"")</f>
        <v/>
      </c>
      <c r="M504" s="158" t="str">
        <f>IF(FALSE()=OR(A504=0,A504=""),M282*(SUMIF(Extrato!$B$8:$B$260,'Cadastro e Histórico'!A504,Extrato!$C$8:$C$260)-SUMIF(Extrato!$G$8:$G$260,'Cadastro e Histórico'!A504,Extrato!$H$8:$H$260)),"")</f>
        <v/>
      </c>
      <c r="N504" s="158" t="str">
        <f>IF(FALSE()=OR(A504=0,A504=""),N282*(SUMIF(Extrato!$B$8:$B$260,'Cadastro e Histórico'!A504,Extrato!$C$8:$C$260)-SUMIF(Extrato!$G$8:$G$260,'Cadastro e Histórico'!A504,Extrato!$H$8:$H$260)),"")</f>
        <v/>
      </c>
      <c r="O504" s="158" t="str">
        <f>IF(FALSE()=OR(A504=0,A504=""),O282*(SUMIF(Extrato!$B$8:$B$260,'Cadastro e Histórico'!A504,Extrato!$C$8:$C$260)-SUMIF(Extrato!$G$8:$G$260,'Cadastro e Histórico'!A504,Extrato!$H$8:$H$260)),"")</f>
        <v/>
      </c>
      <c r="P504" s="158" t="str">
        <f>IF($A504="","",(SUMIFS(Extrato!$C:$C,Extrato!$B:$B,'Cadastro e Histórico'!$A504)-SUMIFS(Extrato!$H:$H,Extrato!$G:$G,'Cadastro e Histórico'!$A504))*P282)</f>
        <v/>
      </c>
      <c r="Q504" s="90"/>
      <c r="R504" s="90"/>
      <c r="S504" s="90"/>
      <c r="T504" s="90"/>
      <c r="U504" s="90"/>
      <c r="V504" s="90"/>
      <c r="W504" s="90"/>
      <c r="X504" s="90"/>
      <c r="Y504" s="90"/>
      <c r="Z504" s="90"/>
      <c r="AA504" s="90"/>
      <c r="AB504" s="90"/>
      <c r="AC504" s="90"/>
      <c r="AD504" s="90"/>
      <c r="AE504" s="90"/>
      <c r="AF504" s="90"/>
      <c r="AG504" s="90"/>
      <c r="AH504" s="90"/>
      <c r="AI504" s="90"/>
      <c r="AJ504" s="90"/>
      <c r="AK504" s="90"/>
      <c r="AL504" s="90"/>
      <c r="AM504" s="90"/>
      <c r="AN504" s="90"/>
      <c r="AO504" s="90"/>
      <c r="AP504" s="90"/>
      <c r="AQ504" s="90"/>
      <c r="AR504" s="90"/>
      <c r="AS504" s="90"/>
      <c r="AT504" s="90"/>
      <c r="AU504" s="90"/>
      <c r="AV504" s="90"/>
      <c r="AW504" s="90"/>
      <c r="AX504" s="90"/>
      <c r="AY504" s="90"/>
      <c r="AZ504" s="90"/>
      <c r="BA504" s="90"/>
      <c r="BB504" s="90"/>
      <c r="BC504" s="90"/>
      <c r="BD504" s="90"/>
      <c r="BE504" s="90"/>
      <c r="BF504" s="90"/>
      <c r="BG504" s="90"/>
      <c r="BH504" s="90"/>
      <c r="BI504" s="90"/>
      <c r="BJ504" s="90"/>
      <c r="BK504" s="90"/>
      <c r="BL504" s="90"/>
    </row>
    <row r="505" ht="14.25" customHeight="1">
      <c r="A505" s="90"/>
      <c r="B505" s="90"/>
      <c r="C505" s="440" t="str">
        <f t="shared" si="5"/>
        <v/>
      </c>
      <c r="D505" s="90"/>
      <c r="E505" s="90"/>
      <c r="F505" s="90"/>
      <c r="G505" s="90"/>
      <c r="H505" s="90"/>
      <c r="I505" s="90"/>
      <c r="J505" s="90"/>
      <c r="K505" s="158" t="str">
        <f>IF(FALSE()=OR(A505=0,A505=""),K283*(SUMIF(Extrato!$B$8:$B$260,'Cadastro e Histórico'!A505,Extrato!$C$8:$C$260)-SUMIF(Extrato!$G$8:$G$260,'Cadastro e Histórico'!A505,Extrato!$H$8:$H$260)),"")</f>
        <v/>
      </c>
      <c r="L505" s="158" t="str">
        <f>IF(FALSE()=OR(A505=0,A505=""),L283*(SUMIF(Extrato!$B$8:$B$260,'Cadastro e Histórico'!A505,Extrato!$C$8:$C$260)-SUMIF(Extrato!$G$8:$G$260,'Cadastro e Histórico'!A505,Extrato!$H$8:$H$260)),"")</f>
        <v/>
      </c>
      <c r="M505" s="158" t="str">
        <f>IF(FALSE()=OR(A505=0,A505=""),M283*(SUMIF(Extrato!$B$8:$B$260,'Cadastro e Histórico'!A505,Extrato!$C$8:$C$260)-SUMIF(Extrato!$G$8:$G$260,'Cadastro e Histórico'!A505,Extrato!$H$8:$H$260)),"")</f>
        <v/>
      </c>
      <c r="N505" s="158" t="str">
        <f>IF(FALSE()=OR(A505=0,A505=""),N283*(SUMIF(Extrato!$B$8:$B$260,'Cadastro e Histórico'!A505,Extrato!$C$8:$C$260)-SUMIF(Extrato!$G$8:$G$260,'Cadastro e Histórico'!A505,Extrato!$H$8:$H$260)),"")</f>
        <v/>
      </c>
      <c r="O505" s="158" t="str">
        <f>IF(FALSE()=OR(A505=0,A505=""),O283*(SUMIF(Extrato!$B$8:$B$260,'Cadastro e Histórico'!A505,Extrato!$C$8:$C$260)-SUMIF(Extrato!$G$8:$G$260,'Cadastro e Histórico'!A505,Extrato!$H$8:$H$260)),"")</f>
        <v/>
      </c>
      <c r="P505" s="158" t="str">
        <f>IF($A505="","",(SUMIFS(Extrato!$C:$C,Extrato!$B:$B,'Cadastro e Histórico'!$A505)-SUMIFS(Extrato!$H:$H,Extrato!$G:$G,'Cadastro e Histórico'!$A505))*P283)</f>
        <v/>
      </c>
      <c r="Q505" s="90"/>
      <c r="R505" s="90"/>
      <c r="S505" s="90"/>
      <c r="T505" s="90"/>
      <c r="U505" s="90"/>
      <c r="V505" s="90"/>
      <c r="W505" s="90"/>
      <c r="X505" s="90"/>
      <c r="Y505" s="90"/>
      <c r="Z505" s="90"/>
      <c r="AA505" s="90"/>
      <c r="AB505" s="90"/>
      <c r="AC505" s="90"/>
      <c r="AD505" s="90"/>
      <c r="AE505" s="90"/>
      <c r="AF505" s="90"/>
      <c r="AG505" s="90"/>
      <c r="AH505" s="90"/>
      <c r="AI505" s="90"/>
      <c r="AJ505" s="90"/>
      <c r="AK505" s="90"/>
      <c r="AL505" s="90"/>
      <c r="AM505" s="90"/>
      <c r="AN505" s="90"/>
      <c r="AO505" s="90"/>
      <c r="AP505" s="90"/>
      <c r="AQ505" s="90"/>
      <c r="AR505" s="90"/>
      <c r="AS505" s="90"/>
      <c r="AT505" s="90"/>
      <c r="AU505" s="90"/>
      <c r="AV505" s="90"/>
      <c r="AW505" s="90"/>
      <c r="AX505" s="90"/>
      <c r="AY505" s="90"/>
      <c r="AZ505" s="90"/>
      <c r="BA505" s="90"/>
      <c r="BB505" s="90"/>
      <c r="BC505" s="90"/>
      <c r="BD505" s="90"/>
      <c r="BE505" s="90"/>
      <c r="BF505" s="90"/>
      <c r="BG505" s="90"/>
      <c r="BH505" s="90"/>
      <c r="BI505" s="90"/>
      <c r="BJ505" s="90"/>
      <c r="BK505" s="90"/>
      <c r="BL505" s="90"/>
    </row>
    <row r="506" ht="14.25" customHeight="1">
      <c r="A506" s="90"/>
      <c r="B506" s="90"/>
      <c r="C506" s="440" t="str">
        <f t="shared" si="5"/>
        <v/>
      </c>
      <c r="D506" s="90"/>
      <c r="E506" s="90"/>
      <c r="F506" s="90"/>
      <c r="G506" s="90"/>
      <c r="H506" s="90"/>
      <c r="I506" s="90"/>
      <c r="J506" s="90"/>
      <c r="K506" s="158" t="str">
        <f>IF(FALSE()=OR(A506=0,A506=""),K284*(SUMIF(Extrato!$B$8:$B$260,'Cadastro e Histórico'!A506,Extrato!$C$8:$C$260)-SUMIF(Extrato!$G$8:$G$260,'Cadastro e Histórico'!A506,Extrato!$H$8:$H$260)),"")</f>
        <v/>
      </c>
      <c r="L506" s="158" t="str">
        <f>IF(FALSE()=OR(A506=0,A506=""),L284*(SUMIF(Extrato!$B$8:$B$260,'Cadastro e Histórico'!A506,Extrato!$C$8:$C$260)-SUMIF(Extrato!$G$8:$G$260,'Cadastro e Histórico'!A506,Extrato!$H$8:$H$260)),"")</f>
        <v/>
      </c>
      <c r="M506" s="158" t="str">
        <f>IF(FALSE()=OR(A506=0,A506=""),M284*(SUMIF(Extrato!$B$8:$B$260,'Cadastro e Histórico'!A506,Extrato!$C$8:$C$260)-SUMIF(Extrato!$G$8:$G$260,'Cadastro e Histórico'!A506,Extrato!$H$8:$H$260)),"")</f>
        <v/>
      </c>
      <c r="N506" s="158" t="str">
        <f>IF(FALSE()=OR(A506=0,A506=""),N284*(SUMIF(Extrato!$B$8:$B$260,'Cadastro e Histórico'!A506,Extrato!$C$8:$C$260)-SUMIF(Extrato!$G$8:$G$260,'Cadastro e Histórico'!A506,Extrato!$H$8:$H$260)),"")</f>
        <v/>
      </c>
      <c r="O506" s="158" t="str">
        <f>IF(FALSE()=OR(A506=0,A506=""),O284*(SUMIF(Extrato!$B$8:$B$260,'Cadastro e Histórico'!A506,Extrato!$C$8:$C$260)-SUMIF(Extrato!$G$8:$G$260,'Cadastro e Histórico'!A506,Extrato!$H$8:$H$260)),"")</f>
        <v/>
      </c>
      <c r="P506" s="158" t="str">
        <f>IF($A506="","",(SUMIFS(Extrato!$C:$C,Extrato!$B:$B,'Cadastro e Histórico'!$A506)-SUMIFS(Extrato!$H:$H,Extrato!$G:$G,'Cadastro e Histórico'!$A506))*P284)</f>
        <v/>
      </c>
      <c r="Q506" s="90"/>
      <c r="R506" s="90"/>
      <c r="S506" s="90"/>
      <c r="T506" s="90"/>
      <c r="U506" s="90"/>
      <c r="V506" s="90"/>
      <c r="W506" s="90"/>
      <c r="X506" s="90"/>
      <c r="Y506" s="90"/>
      <c r="Z506" s="90"/>
      <c r="AA506" s="90"/>
      <c r="AB506" s="90"/>
      <c r="AC506" s="90"/>
      <c r="AD506" s="90"/>
      <c r="AE506" s="90"/>
      <c r="AF506" s="90"/>
      <c r="AG506" s="90"/>
      <c r="AH506" s="90"/>
      <c r="AI506" s="90"/>
      <c r="AJ506" s="90"/>
      <c r="AK506" s="90"/>
      <c r="AL506" s="90"/>
      <c r="AM506" s="90"/>
      <c r="AN506" s="90"/>
      <c r="AO506" s="90"/>
      <c r="AP506" s="90"/>
      <c r="AQ506" s="90"/>
      <c r="AR506" s="90"/>
      <c r="AS506" s="90"/>
      <c r="AT506" s="90"/>
      <c r="AU506" s="90"/>
      <c r="AV506" s="90"/>
      <c r="AW506" s="90"/>
      <c r="AX506" s="90"/>
      <c r="AY506" s="90"/>
      <c r="AZ506" s="90"/>
      <c r="BA506" s="90"/>
      <c r="BB506" s="90"/>
      <c r="BC506" s="90"/>
      <c r="BD506" s="90"/>
      <c r="BE506" s="90"/>
      <c r="BF506" s="90"/>
      <c r="BG506" s="90"/>
      <c r="BH506" s="90"/>
      <c r="BI506" s="90"/>
      <c r="BJ506" s="90"/>
      <c r="BK506" s="90"/>
      <c r="BL506" s="90"/>
    </row>
    <row r="507" ht="14.25" customHeight="1">
      <c r="A507" s="90"/>
      <c r="B507" s="90"/>
      <c r="C507" s="440" t="str">
        <f t="shared" si="5"/>
        <v/>
      </c>
      <c r="D507" s="90"/>
      <c r="E507" s="90"/>
      <c r="F507" s="90"/>
      <c r="G507" s="90"/>
      <c r="H507" s="90"/>
      <c r="I507" s="90"/>
      <c r="J507" s="90"/>
      <c r="K507" s="158" t="str">
        <f>IF(FALSE()=OR(A507=0,A507=""),K285*(SUMIF(Extrato!$B$8:$B$260,'Cadastro e Histórico'!A507,Extrato!$C$8:$C$260)-SUMIF(Extrato!$G$8:$G$260,'Cadastro e Histórico'!A507,Extrato!$H$8:$H$260)),"")</f>
        <v/>
      </c>
      <c r="L507" s="158" t="str">
        <f>IF(FALSE()=OR(A507=0,A507=""),L285*(SUMIF(Extrato!$B$8:$B$260,'Cadastro e Histórico'!A507,Extrato!$C$8:$C$260)-SUMIF(Extrato!$G$8:$G$260,'Cadastro e Histórico'!A507,Extrato!$H$8:$H$260)),"")</f>
        <v/>
      </c>
      <c r="M507" s="158" t="str">
        <f>IF(FALSE()=OR(A507=0,A507=""),M285*(SUMIF(Extrato!$B$8:$B$260,'Cadastro e Histórico'!A507,Extrato!$C$8:$C$260)-SUMIF(Extrato!$G$8:$G$260,'Cadastro e Histórico'!A507,Extrato!$H$8:$H$260)),"")</f>
        <v/>
      </c>
      <c r="N507" s="158" t="str">
        <f>IF(FALSE()=OR(A507=0,A507=""),N285*(SUMIF(Extrato!$B$8:$B$260,'Cadastro e Histórico'!A507,Extrato!$C$8:$C$260)-SUMIF(Extrato!$G$8:$G$260,'Cadastro e Histórico'!A507,Extrato!$H$8:$H$260)),"")</f>
        <v/>
      </c>
      <c r="O507" s="158" t="str">
        <f>IF(FALSE()=OR(A507=0,A507=""),O285*(SUMIF(Extrato!$B$8:$B$260,'Cadastro e Histórico'!A507,Extrato!$C$8:$C$260)-SUMIF(Extrato!$G$8:$G$260,'Cadastro e Histórico'!A507,Extrato!$H$8:$H$260)),"")</f>
        <v/>
      </c>
      <c r="P507" s="158" t="str">
        <f>IF($A507="","",(SUMIFS(Extrato!$C:$C,Extrato!$B:$B,'Cadastro e Histórico'!$A507)-SUMIFS(Extrato!$H:$H,Extrato!$G:$G,'Cadastro e Histórico'!$A507))*P285)</f>
        <v/>
      </c>
      <c r="Q507" s="90"/>
      <c r="R507" s="90"/>
      <c r="S507" s="90"/>
      <c r="T507" s="90"/>
      <c r="U507" s="90"/>
      <c r="V507" s="90"/>
      <c r="W507" s="90"/>
      <c r="X507" s="90"/>
      <c r="Y507" s="90"/>
      <c r="Z507" s="90"/>
      <c r="AA507" s="90"/>
      <c r="AB507" s="90"/>
      <c r="AC507" s="90"/>
      <c r="AD507" s="90"/>
      <c r="AE507" s="90"/>
      <c r="AF507" s="90"/>
      <c r="AG507" s="90"/>
      <c r="AH507" s="90"/>
      <c r="AI507" s="90"/>
      <c r="AJ507" s="90"/>
      <c r="AK507" s="90"/>
      <c r="AL507" s="90"/>
      <c r="AM507" s="90"/>
      <c r="AN507" s="90"/>
      <c r="AO507" s="90"/>
      <c r="AP507" s="90"/>
      <c r="AQ507" s="90"/>
      <c r="AR507" s="90"/>
      <c r="AS507" s="90"/>
      <c r="AT507" s="90"/>
      <c r="AU507" s="90"/>
      <c r="AV507" s="90"/>
      <c r="AW507" s="90"/>
      <c r="AX507" s="90"/>
      <c r="AY507" s="90"/>
      <c r="AZ507" s="90"/>
      <c r="BA507" s="90"/>
      <c r="BB507" s="90"/>
      <c r="BC507" s="90"/>
      <c r="BD507" s="90"/>
      <c r="BE507" s="90"/>
      <c r="BF507" s="90"/>
      <c r="BG507" s="90"/>
      <c r="BH507" s="90"/>
      <c r="BI507" s="90"/>
      <c r="BJ507" s="90"/>
      <c r="BK507" s="90"/>
      <c r="BL507" s="90"/>
    </row>
    <row r="508" ht="14.25" customHeight="1">
      <c r="A508" s="90"/>
      <c r="B508" s="90"/>
      <c r="C508" s="440" t="str">
        <f t="shared" si="5"/>
        <v/>
      </c>
      <c r="D508" s="90"/>
      <c r="E508" s="90"/>
      <c r="F508" s="90"/>
      <c r="G508" s="90"/>
      <c r="H508" s="90"/>
      <c r="I508" s="90"/>
      <c r="J508" s="90"/>
      <c r="K508" s="158" t="str">
        <f>IF(FALSE()=OR(A508=0,A508=""),K286*(SUMIF(Extrato!$B$8:$B$260,'Cadastro e Histórico'!A508,Extrato!$C$8:$C$260)-SUMIF(Extrato!$G$8:$G$260,'Cadastro e Histórico'!A508,Extrato!$H$8:$H$260)),"")</f>
        <v/>
      </c>
      <c r="L508" s="158" t="str">
        <f>IF(FALSE()=OR(A508=0,A508=""),L286*(SUMIF(Extrato!$B$8:$B$260,'Cadastro e Histórico'!A508,Extrato!$C$8:$C$260)-SUMIF(Extrato!$G$8:$G$260,'Cadastro e Histórico'!A508,Extrato!$H$8:$H$260)),"")</f>
        <v/>
      </c>
      <c r="M508" s="158" t="str">
        <f>IF(FALSE()=OR(A508=0,A508=""),M286*(SUMIF(Extrato!$B$8:$B$260,'Cadastro e Histórico'!A508,Extrato!$C$8:$C$260)-SUMIF(Extrato!$G$8:$G$260,'Cadastro e Histórico'!A508,Extrato!$H$8:$H$260)),"")</f>
        <v/>
      </c>
      <c r="N508" s="158" t="str">
        <f>IF(FALSE()=OR(A508=0,A508=""),N286*(SUMIF(Extrato!$B$8:$B$260,'Cadastro e Histórico'!A508,Extrato!$C$8:$C$260)-SUMIF(Extrato!$G$8:$G$260,'Cadastro e Histórico'!A508,Extrato!$H$8:$H$260)),"")</f>
        <v/>
      </c>
      <c r="O508" s="158" t="str">
        <f>IF(FALSE()=OR(A508=0,A508=""),O286*(SUMIF(Extrato!$B$8:$B$260,'Cadastro e Histórico'!A508,Extrato!$C$8:$C$260)-SUMIF(Extrato!$G$8:$G$260,'Cadastro e Histórico'!A508,Extrato!$H$8:$H$260)),"")</f>
        <v/>
      </c>
      <c r="P508" s="158" t="str">
        <f>IF($A508="","",(SUMIFS(Extrato!$C:$C,Extrato!$B:$B,'Cadastro e Histórico'!$A508)-SUMIFS(Extrato!$H:$H,Extrato!$G:$G,'Cadastro e Histórico'!$A508))*P286)</f>
        <v/>
      </c>
      <c r="Q508" s="90"/>
      <c r="R508" s="90"/>
      <c r="S508" s="90"/>
      <c r="T508" s="90"/>
      <c r="U508" s="90"/>
      <c r="V508" s="90"/>
      <c r="W508" s="90"/>
      <c r="X508" s="90"/>
      <c r="Y508" s="90"/>
      <c r="Z508" s="90"/>
      <c r="AA508" s="90"/>
      <c r="AB508" s="90"/>
      <c r="AC508" s="90"/>
      <c r="AD508" s="90"/>
      <c r="AE508" s="90"/>
      <c r="AF508" s="90"/>
      <c r="AG508" s="90"/>
      <c r="AH508" s="90"/>
      <c r="AI508" s="90"/>
      <c r="AJ508" s="90"/>
      <c r="AK508" s="90"/>
      <c r="AL508" s="90"/>
      <c r="AM508" s="90"/>
      <c r="AN508" s="90"/>
      <c r="AO508" s="90"/>
      <c r="AP508" s="90"/>
      <c r="AQ508" s="90"/>
      <c r="AR508" s="90"/>
      <c r="AS508" s="90"/>
      <c r="AT508" s="90"/>
      <c r="AU508" s="90"/>
      <c r="AV508" s="90"/>
      <c r="AW508" s="90"/>
      <c r="AX508" s="90"/>
      <c r="AY508" s="90"/>
      <c r="AZ508" s="90"/>
      <c r="BA508" s="90"/>
      <c r="BB508" s="90"/>
      <c r="BC508" s="90"/>
      <c r="BD508" s="90"/>
      <c r="BE508" s="90"/>
      <c r="BF508" s="90"/>
      <c r="BG508" s="90"/>
      <c r="BH508" s="90"/>
      <c r="BI508" s="90"/>
      <c r="BJ508" s="90"/>
      <c r="BK508" s="90"/>
      <c r="BL508" s="90"/>
    </row>
    <row r="509" ht="14.25" customHeight="1">
      <c r="A509" s="90"/>
      <c r="B509" s="90"/>
      <c r="C509" s="440" t="str">
        <f t="shared" si="5"/>
        <v/>
      </c>
      <c r="D509" s="90"/>
      <c r="E509" s="90"/>
      <c r="F509" s="90"/>
      <c r="G509" s="90"/>
      <c r="H509" s="90"/>
      <c r="I509" s="90"/>
      <c r="J509" s="90"/>
      <c r="K509" s="158" t="str">
        <f>IF(FALSE()=OR(A509=0,A509=""),K287*(SUMIF(Extrato!$B$8:$B$260,'Cadastro e Histórico'!A509,Extrato!$C$8:$C$260)-SUMIF(Extrato!$G$8:$G$260,'Cadastro e Histórico'!A509,Extrato!$H$8:$H$260)),"")</f>
        <v/>
      </c>
      <c r="L509" s="158" t="str">
        <f>IF(FALSE()=OR(A509=0,A509=""),L287*(SUMIF(Extrato!$B$8:$B$260,'Cadastro e Histórico'!A509,Extrato!$C$8:$C$260)-SUMIF(Extrato!$G$8:$G$260,'Cadastro e Histórico'!A509,Extrato!$H$8:$H$260)),"")</f>
        <v/>
      </c>
      <c r="M509" s="158" t="str">
        <f>IF(FALSE()=OR(A509=0,A509=""),M287*(SUMIF(Extrato!$B$8:$B$260,'Cadastro e Histórico'!A509,Extrato!$C$8:$C$260)-SUMIF(Extrato!$G$8:$G$260,'Cadastro e Histórico'!A509,Extrato!$H$8:$H$260)),"")</f>
        <v/>
      </c>
      <c r="N509" s="158" t="str">
        <f>IF(FALSE()=OR(A509=0,A509=""),N287*(SUMIF(Extrato!$B$8:$B$260,'Cadastro e Histórico'!A509,Extrato!$C$8:$C$260)-SUMIF(Extrato!$G$8:$G$260,'Cadastro e Histórico'!A509,Extrato!$H$8:$H$260)),"")</f>
        <v/>
      </c>
      <c r="O509" s="158" t="str">
        <f>IF(FALSE()=OR(A509=0,A509=""),O287*(SUMIF(Extrato!$B$8:$B$260,'Cadastro e Histórico'!A509,Extrato!$C$8:$C$260)-SUMIF(Extrato!$G$8:$G$260,'Cadastro e Histórico'!A509,Extrato!$H$8:$H$260)),"")</f>
        <v/>
      </c>
      <c r="P509" s="158" t="str">
        <f>IF($A509="","",(SUMIFS(Extrato!$C:$C,Extrato!$B:$B,'Cadastro e Histórico'!$A509)-SUMIFS(Extrato!$H:$H,Extrato!$G:$G,'Cadastro e Histórico'!$A509))*P287)</f>
        <v/>
      </c>
      <c r="Q509" s="90"/>
      <c r="R509" s="90"/>
      <c r="S509" s="90"/>
      <c r="T509" s="90"/>
      <c r="U509" s="90"/>
      <c r="V509" s="90"/>
      <c r="W509" s="90"/>
      <c r="X509" s="90"/>
      <c r="Y509" s="90"/>
      <c r="Z509" s="90"/>
      <c r="AA509" s="90"/>
      <c r="AB509" s="90"/>
      <c r="AC509" s="90"/>
      <c r="AD509" s="90"/>
      <c r="AE509" s="90"/>
      <c r="AF509" s="90"/>
      <c r="AG509" s="90"/>
      <c r="AH509" s="90"/>
      <c r="AI509" s="90"/>
      <c r="AJ509" s="90"/>
      <c r="AK509" s="90"/>
      <c r="AL509" s="90"/>
      <c r="AM509" s="90"/>
      <c r="AN509" s="90"/>
      <c r="AO509" s="90"/>
      <c r="AP509" s="90"/>
      <c r="AQ509" s="90"/>
      <c r="AR509" s="90"/>
      <c r="AS509" s="90"/>
      <c r="AT509" s="90"/>
      <c r="AU509" s="90"/>
      <c r="AV509" s="90"/>
      <c r="AW509" s="90"/>
      <c r="AX509" s="90"/>
      <c r="AY509" s="90"/>
      <c r="AZ509" s="90"/>
      <c r="BA509" s="90"/>
      <c r="BB509" s="90"/>
      <c r="BC509" s="90"/>
      <c r="BD509" s="90"/>
      <c r="BE509" s="90"/>
      <c r="BF509" s="90"/>
      <c r="BG509" s="90"/>
      <c r="BH509" s="90"/>
      <c r="BI509" s="90"/>
      <c r="BJ509" s="90"/>
      <c r="BK509" s="90"/>
      <c r="BL509" s="90"/>
    </row>
    <row r="510" ht="14.25" customHeight="1">
      <c r="A510" s="90"/>
      <c r="B510" s="90"/>
      <c r="C510" s="440" t="str">
        <f t="shared" si="5"/>
        <v/>
      </c>
      <c r="D510" s="90"/>
      <c r="E510" s="90"/>
      <c r="F510" s="90"/>
      <c r="G510" s="90"/>
      <c r="H510" s="90"/>
      <c r="I510" s="90"/>
      <c r="J510" s="90"/>
      <c r="K510" s="158" t="str">
        <f>IF(FALSE()=OR(A510=0,A510=""),K288*(SUMIF(Extrato!$B$8:$B$260,'Cadastro e Histórico'!A510,Extrato!$C$8:$C$260)-SUMIF(Extrato!$G$8:$G$260,'Cadastro e Histórico'!A510,Extrato!$H$8:$H$260)),"")</f>
        <v/>
      </c>
      <c r="L510" s="158" t="str">
        <f>IF(FALSE()=OR(A510=0,A510=""),L288*(SUMIF(Extrato!$B$8:$B$260,'Cadastro e Histórico'!A510,Extrato!$C$8:$C$260)-SUMIF(Extrato!$G$8:$G$260,'Cadastro e Histórico'!A510,Extrato!$H$8:$H$260)),"")</f>
        <v/>
      </c>
      <c r="M510" s="158" t="str">
        <f>IF(FALSE()=OR(A510=0,A510=""),M288*(SUMIF(Extrato!$B$8:$B$260,'Cadastro e Histórico'!A510,Extrato!$C$8:$C$260)-SUMIF(Extrato!$G$8:$G$260,'Cadastro e Histórico'!A510,Extrato!$H$8:$H$260)),"")</f>
        <v/>
      </c>
      <c r="N510" s="158" t="str">
        <f>IF(FALSE()=OR(A510=0,A510=""),N288*(SUMIF(Extrato!$B$8:$B$260,'Cadastro e Histórico'!A510,Extrato!$C$8:$C$260)-SUMIF(Extrato!$G$8:$G$260,'Cadastro e Histórico'!A510,Extrato!$H$8:$H$260)),"")</f>
        <v/>
      </c>
      <c r="O510" s="158" t="str">
        <f>IF(FALSE()=OR(A510=0,A510=""),O288*(SUMIF(Extrato!$B$8:$B$260,'Cadastro e Histórico'!A510,Extrato!$C$8:$C$260)-SUMIF(Extrato!$G$8:$G$260,'Cadastro e Histórico'!A510,Extrato!$H$8:$H$260)),"")</f>
        <v/>
      </c>
      <c r="P510" s="158" t="str">
        <f>IF($A510="","",(SUMIFS(Extrato!$C:$C,Extrato!$B:$B,'Cadastro e Histórico'!$A510)-SUMIFS(Extrato!$H:$H,Extrato!$G:$G,'Cadastro e Histórico'!$A510))*P288)</f>
        <v/>
      </c>
      <c r="Q510" s="90"/>
      <c r="R510" s="90"/>
      <c r="S510" s="90"/>
      <c r="T510" s="90"/>
      <c r="U510" s="90"/>
      <c r="V510" s="90"/>
      <c r="W510" s="90"/>
      <c r="X510" s="90"/>
      <c r="Y510" s="90"/>
      <c r="Z510" s="90"/>
      <c r="AA510" s="90"/>
      <c r="AB510" s="90"/>
      <c r="AC510" s="90"/>
      <c r="AD510" s="90"/>
      <c r="AE510" s="90"/>
      <c r="AF510" s="90"/>
      <c r="AG510" s="90"/>
      <c r="AH510" s="90"/>
      <c r="AI510" s="90"/>
      <c r="AJ510" s="90"/>
      <c r="AK510" s="90"/>
      <c r="AL510" s="90"/>
      <c r="AM510" s="90"/>
      <c r="AN510" s="90"/>
      <c r="AO510" s="90"/>
      <c r="AP510" s="90"/>
      <c r="AQ510" s="90"/>
      <c r="AR510" s="90"/>
      <c r="AS510" s="90"/>
      <c r="AT510" s="90"/>
      <c r="AU510" s="90"/>
      <c r="AV510" s="90"/>
      <c r="AW510" s="90"/>
      <c r="AX510" s="90"/>
      <c r="AY510" s="90"/>
      <c r="AZ510" s="90"/>
      <c r="BA510" s="90"/>
      <c r="BB510" s="90"/>
      <c r="BC510" s="90"/>
      <c r="BD510" s="90"/>
      <c r="BE510" s="90"/>
      <c r="BF510" s="90"/>
      <c r="BG510" s="90"/>
      <c r="BH510" s="90"/>
      <c r="BI510" s="90"/>
      <c r="BJ510" s="90"/>
      <c r="BK510" s="90"/>
      <c r="BL510" s="90"/>
    </row>
    <row r="511" ht="14.25" customHeight="1">
      <c r="A511" s="90"/>
      <c r="B511" s="90"/>
      <c r="C511" s="440" t="str">
        <f t="shared" si="5"/>
        <v/>
      </c>
      <c r="D511" s="90"/>
      <c r="E511" s="90"/>
      <c r="F511" s="90"/>
      <c r="G511" s="90"/>
      <c r="H511" s="90"/>
      <c r="I511" s="90"/>
      <c r="J511" s="90"/>
      <c r="K511" s="158" t="str">
        <f>IF(FALSE()=OR(A511=0,A511=""),K289*(SUMIF(Extrato!$B$8:$B$260,'Cadastro e Histórico'!A511,Extrato!$C$8:$C$260)-SUMIF(Extrato!$G$8:$G$260,'Cadastro e Histórico'!A511,Extrato!$H$8:$H$260)),"")</f>
        <v/>
      </c>
      <c r="L511" s="158" t="str">
        <f>IF(FALSE()=OR(A511=0,A511=""),L289*(SUMIF(Extrato!$B$8:$B$260,'Cadastro e Histórico'!A511,Extrato!$C$8:$C$260)-SUMIF(Extrato!$G$8:$G$260,'Cadastro e Histórico'!A511,Extrato!$H$8:$H$260)),"")</f>
        <v/>
      </c>
      <c r="M511" s="158" t="str">
        <f>IF(FALSE()=OR(A511=0,A511=""),M289*(SUMIF(Extrato!$B$8:$B$260,'Cadastro e Histórico'!A511,Extrato!$C$8:$C$260)-SUMIF(Extrato!$G$8:$G$260,'Cadastro e Histórico'!A511,Extrato!$H$8:$H$260)),"")</f>
        <v/>
      </c>
      <c r="N511" s="158" t="str">
        <f>IF(FALSE()=OR(A511=0,A511=""),N289*(SUMIF(Extrato!$B$8:$B$260,'Cadastro e Histórico'!A511,Extrato!$C$8:$C$260)-SUMIF(Extrato!$G$8:$G$260,'Cadastro e Histórico'!A511,Extrato!$H$8:$H$260)),"")</f>
        <v/>
      </c>
      <c r="O511" s="158" t="str">
        <f>IF(FALSE()=OR(A511=0,A511=""),O289*(SUMIF(Extrato!$B$8:$B$260,'Cadastro e Histórico'!A511,Extrato!$C$8:$C$260)-SUMIF(Extrato!$G$8:$G$260,'Cadastro e Histórico'!A511,Extrato!$H$8:$H$260)),"")</f>
        <v/>
      </c>
      <c r="P511" s="158" t="str">
        <f>IF($A511="","",(SUMIFS(Extrato!$C:$C,Extrato!$B:$B,'Cadastro e Histórico'!$A511)-SUMIFS(Extrato!$H:$H,Extrato!$G:$G,'Cadastro e Histórico'!$A511))*P289)</f>
        <v/>
      </c>
      <c r="Q511" s="90"/>
      <c r="R511" s="90"/>
      <c r="S511" s="90"/>
      <c r="T511" s="90"/>
      <c r="U511" s="90"/>
      <c r="V511" s="90"/>
      <c r="W511" s="90"/>
      <c r="X511" s="90"/>
      <c r="Y511" s="90"/>
      <c r="Z511" s="90"/>
      <c r="AA511" s="90"/>
      <c r="AB511" s="90"/>
      <c r="AC511" s="90"/>
      <c r="AD511" s="90"/>
      <c r="AE511" s="90"/>
      <c r="AF511" s="90"/>
      <c r="AG511" s="90"/>
      <c r="AH511" s="90"/>
      <c r="AI511" s="90"/>
      <c r="AJ511" s="90"/>
      <c r="AK511" s="90"/>
      <c r="AL511" s="90"/>
      <c r="AM511" s="90"/>
      <c r="AN511" s="90"/>
      <c r="AO511" s="90"/>
      <c r="AP511" s="90"/>
      <c r="AQ511" s="90"/>
      <c r="AR511" s="90"/>
      <c r="AS511" s="90"/>
      <c r="AT511" s="90"/>
      <c r="AU511" s="90"/>
      <c r="AV511" s="90"/>
      <c r="AW511" s="90"/>
      <c r="AX511" s="90"/>
      <c r="AY511" s="90"/>
      <c r="AZ511" s="90"/>
      <c r="BA511" s="90"/>
      <c r="BB511" s="90"/>
      <c r="BC511" s="90"/>
      <c r="BD511" s="90"/>
      <c r="BE511" s="90"/>
      <c r="BF511" s="90"/>
      <c r="BG511" s="90"/>
      <c r="BH511" s="90"/>
      <c r="BI511" s="90"/>
      <c r="BJ511" s="90"/>
      <c r="BK511" s="90"/>
      <c r="BL511" s="90"/>
    </row>
    <row r="512" ht="14.25" customHeight="1">
      <c r="A512" s="90"/>
      <c r="B512" s="90"/>
      <c r="C512" s="440" t="str">
        <f t="shared" si="5"/>
        <v/>
      </c>
      <c r="D512" s="90"/>
      <c r="E512" s="90"/>
      <c r="F512" s="90"/>
      <c r="G512" s="90"/>
      <c r="H512" s="90"/>
      <c r="I512" s="90"/>
      <c r="J512" s="90"/>
      <c r="K512" s="158" t="str">
        <f>IF(FALSE()=OR(A512=0,A512=""),K290*(SUMIF(Extrato!$B$8:$B$260,'Cadastro e Histórico'!A512,Extrato!$C$8:$C$260)-SUMIF(Extrato!$G$8:$G$260,'Cadastro e Histórico'!A512,Extrato!$H$8:$H$260)),"")</f>
        <v/>
      </c>
      <c r="L512" s="158" t="str">
        <f>IF(FALSE()=OR(A512=0,A512=""),L290*(SUMIF(Extrato!$B$8:$B$260,'Cadastro e Histórico'!A512,Extrato!$C$8:$C$260)-SUMIF(Extrato!$G$8:$G$260,'Cadastro e Histórico'!A512,Extrato!$H$8:$H$260)),"")</f>
        <v/>
      </c>
      <c r="M512" s="158" t="str">
        <f>IF(FALSE()=OR(A512=0,A512=""),M290*(SUMIF(Extrato!$B$8:$B$260,'Cadastro e Histórico'!A512,Extrato!$C$8:$C$260)-SUMIF(Extrato!$G$8:$G$260,'Cadastro e Histórico'!A512,Extrato!$H$8:$H$260)),"")</f>
        <v/>
      </c>
      <c r="N512" s="158" t="str">
        <f>IF(FALSE()=OR(A512=0,A512=""),N290*(SUMIF(Extrato!$B$8:$B$260,'Cadastro e Histórico'!A512,Extrato!$C$8:$C$260)-SUMIF(Extrato!$G$8:$G$260,'Cadastro e Histórico'!A512,Extrato!$H$8:$H$260)),"")</f>
        <v/>
      </c>
      <c r="O512" s="158" t="str">
        <f>IF(FALSE()=OR(A512=0,A512=""),O290*(SUMIF(Extrato!$B$8:$B$260,'Cadastro e Histórico'!A512,Extrato!$C$8:$C$260)-SUMIF(Extrato!$G$8:$G$260,'Cadastro e Histórico'!A512,Extrato!$H$8:$H$260)),"")</f>
        <v/>
      </c>
      <c r="P512" s="158" t="str">
        <f>IF($A512="","",(SUMIFS(Extrato!$C:$C,Extrato!$B:$B,'Cadastro e Histórico'!$A512)-SUMIFS(Extrato!$H:$H,Extrato!$G:$G,'Cadastro e Histórico'!$A512))*P290)</f>
        <v/>
      </c>
      <c r="Q512" s="90"/>
      <c r="R512" s="90"/>
      <c r="S512" s="90"/>
      <c r="T512" s="90"/>
      <c r="U512" s="90"/>
      <c r="V512" s="90"/>
      <c r="W512" s="90"/>
      <c r="X512" s="90"/>
      <c r="Y512" s="90"/>
      <c r="Z512" s="90"/>
      <c r="AA512" s="90"/>
      <c r="AB512" s="90"/>
      <c r="AC512" s="90"/>
      <c r="AD512" s="90"/>
      <c r="AE512" s="90"/>
      <c r="AF512" s="90"/>
      <c r="AG512" s="90"/>
      <c r="AH512" s="90"/>
      <c r="AI512" s="90"/>
      <c r="AJ512" s="90"/>
      <c r="AK512" s="90"/>
      <c r="AL512" s="90"/>
      <c r="AM512" s="90"/>
      <c r="AN512" s="90"/>
      <c r="AO512" s="90"/>
      <c r="AP512" s="90"/>
      <c r="AQ512" s="90"/>
      <c r="AR512" s="90"/>
      <c r="AS512" s="90"/>
      <c r="AT512" s="90"/>
      <c r="AU512" s="90"/>
      <c r="AV512" s="90"/>
      <c r="AW512" s="90"/>
      <c r="AX512" s="90"/>
      <c r="AY512" s="90"/>
      <c r="AZ512" s="90"/>
      <c r="BA512" s="90"/>
      <c r="BB512" s="90"/>
      <c r="BC512" s="90"/>
      <c r="BD512" s="90"/>
      <c r="BE512" s="90"/>
      <c r="BF512" s="90"/>
      <c r="BG512" s="90"/>
      <c r="BH512" s="90"/>
      <c r="BI512" s="90"/>
      <c r="BJ512" s="90"/>
      <c r="BK512" s="90"/>
      <c r="BL512" s="90"/>
    </row>
    <row r="513" ht="14.25" customHeight="1">
      <c r="A513" s="90"/>
      <c r="B513" s="90"/>
      <c r="C513" s="440" t="str">
        <f t="shared" si="5"/>
        <v/>
      </c>
      <c r="D513" s="90"/>
      <c r="E513" s="90"/>
      <c r="F513" s="90"/>
      <c r="G513" s="90"/>
      <c r="H513" s="90"/>
      <c r="I513" s="90"/>
      <c r="J513" s="90"/>
      <c r="K513" s="158" t="str">
        <f>IF(FALSE()=OR(A513=0,A513=""),K291*(SUMIF(Extrato!$B$8:$B$260,'Cadastro e Histórico'!A513,Extrato!$C$8:$C$260)-SUMIF(Extrato!$G$8:$G$260,'Cadastro e Histórico'!A513,Extrato!$H$8:$H$260)),"")</f>
        <v/>
      </c>
      <c r="L513" s="158" t="str">
        <f>IF(FALSE()=OR(A513=0,A513=""),L291*(SUMIF(Extrato!$B$8:$B$260,'Cadastro e Histórico'!A513,Extrato!$C$8:$C$260)-SUMIF(Extrato!$G$8:$G$260,'Cadastro e Histórico'!A513,Extrato!$H$8:$H$260)),"")</f>
        <v/>
      </c>
      <c r="M513" s="158" t="str">
        <f>IF(FALSE()=OR(A513=0,A513=""),M291*(SUMIF(Extrato!$B$8:$B$260,'Cadastro e Histórico'!A513,Extrato!$C$8:$C$260)-SUMIF(Extrato!$G$8:$G$260,'Cadastro e Histórico'!A513,Extrato!$H$8:$H$260)),"")</f>
        <v/>
      </c>
      <c r="N513" s="158" t="str">
        <f>IF(FALSE()=OR(A513=0,A513=""),N291*(SUMIF(Extrato!$B$8:$B$260,'Cadastro e Histórico'!A513,Extrato!$C$8:$C$260)-SUMIF(Extrato!$G$8:$G$260,'Cadastro e Histórico'!A513,Extrato!$H$8:$H$260)),"")</f>
        <v/>
      </c>
      <c r="O513" s="158" t="str">
        <f>IF(FALSE()=OR(A513=0,A513=""),O291*(SUMIF(Extrato!$B$8:$B$260,'Cadastro e Histórico'!A513,Extrato!$C$8:$C$260)-SUMIF(Extrato!$G$8:$G$260,'Cadastro e Histórico'!A513,Extrato!$H$8:$H$260)),"")</f>
        <v/>
      </c>
      <c r="P513" s="158" t="str">
        <f>IF($A513="","",(SUMIFS(Extrato!$C:$C,Extrato!$B:$B,'Cadastro e Histórico'!$A513)-SUMIFS(Extrato!$H:$H,Extrato!$G:$G,'Cadastro e Histórico'!$A513))*P291)</f>
        <v/>
      </c>
      <c r="Q513" s="90"/>
      <c r="R513" s="90"/>
      <c r="S513" s="90"/>
      <c r="T513" s="90"/>
      <c r="U513" s="90"/>
      <c r="V513" s="90"/>
      <c r="W513" s="90"/>
      <c r="X513" s="90"/>
      <c r="Y513" s="90"/>
      <c r="Z513" s="90"/>
      <c r="AA513" s="90"/>
      <c r="AB513" s="90"/>
      <c r="AC513" s="90"/>
      <c r="AD513" s="90"/>
      <c r="AE513" s="90"/>
      <c r="AF513" s="90"/>
      <c r="AG513" s="90"/>
      <c r="AH513" s="90"/>
      <c r="AI513" s="90"/>
      <c r="AJ513" s="90"/>
      <c r="AK513" s="90"/>
      <c r="AL513" s="90"/>
      <c r="AM513" s="90"/>
      <c r="AN513" s="90"/>
      <c r="AO513" s="90"/>
      <c r="AP513" s="90"/>
      <c r="AQ513" s="90"/>
      <c r="AR513" s="90"/>
      <c r="AS513" s="90"/>
      <c r="AT513" s="90"/>
      <c r="AU513" s="90"/>
      <c r="AV513" s="90"/>
      <c r="AW513" s="90"/>
      <c r="AX513" s="90"/>
      <c r="AY513" s="90"/>
      <c r="AZ513" s="90"/>
      <c r="BA513" s="90"/>
      <c r="BB513" s="90"/>
      <c r="BC513" s="90"/>
      <c r="BD513" s="90"/>
      <c r="BE513" s="90"/>
      <c r="BF513" s="90"/>
      <c r="BG513" s="90"/>
      <c r="BH513" s="90"/>
      <c r="BI513" s="90"/>
      <c r="BJ513" s="90"/>
      <c r="BK513" s="90"/>
      <c r="BL513" s="90"/>
    </row>
    <row r="514" ht="14.25" customHeight="1">
      <c r="A514" s="90"/>
      <c r="B514" s="90"/>
      <c r="C514" s="440" t="str">
        <f t="shared" si="5"/>
        <v/>
      </c>
      <c r="D514" s="90"/>
      <c r="E514" s="90"/>
      <c r="F514" s="90"/>
      <c r="G514" s="90"/>
      <c r="H514" s="90"/>
      <c r="I514" s="90"/>
      <c r="J514" s="90"/>
      <c r="K514" s="158" t="str">
        <f>IF(FALSE()=OR(A514=0,A514=""),K292*(SUMIF(Extrato!$B$8:$B$260,'Cadastro e Histórico'!A514,Extrato!$C$8:$C$260)-SUMIF(Extrato!$G$8:$G$260,'Cadastro e Histórico'!A514,Extrato!$H$8:$H$260)),"")</f>
        <v/>
      </c>
      <c r="L514" s="158" t="str">
        <f>IF(FALSE()=OR(A514=0,A514=""),L292*(SUMIF(Extrato!$B$8:$B$260,'Cadastro e Histórico'!A514,Extrato!$C$8:$C$260)-SUMIF(Extrato!$G$8:$G$260,'Cadastro e Histórico'!A514,Extrato!$H$8:$H$260)),"")</f>
        <v/>
      </c>
      <c r="M514" s="158" t="str">
        <f>IF(FALSE()=OR(A514=0,A514=""),M292*(SUMIF(Extrato!$B$8:$B$260,'Cadastro e Histórico'!A514,Extrato!$C$8:$C$260)-SUMIF(Extrato!$G$8:$G$260,'Cadastro e Histórico'!A514,Extrato!$H$8:$H$260)),"")</f>
        <v/>
      </c>
      <c r="N514" s="158" t="str">
        <f>IF(FALSE()=OR(A514=0,A514=""),N292*(SUMIF(Extrato!$B$8:$B$260,'Cadastro e Histórico'!A514,Extrato!$C$8:$C$260)-SUMIF(Extrato!$G$8:$G$260,'Cadastro e Histórico'!A514,Extrato!$H$8:$H$260)),"")</f>
        <v/>
      </c>
      <c r="O514" s="158" t="str">
        <f>IF(FALSE()=OR(A514=0,A514=""),O292*(SUMIF(Extrato!$B$8:$B$260,'Cadastro e Histórico'!A514,Extrato!$C$8:$C$260)-SUMIF(Extrato!$G$8:$G$260,'Cadastro e Histórico'!A514,Extrato!$H$8:$H$260)),"")</f>
        <v/>
      </c>
      <c r="P514" s="158" t="str">
        <f>IF($A514="","",(SUMIFS(Extrato!$C:$C,Extrato!$B:$B,'Cadastro e Histórico'!$A514)-SUMIFS(Extrato!$H:$H,Extrato!$G:$G,'Cadastro e Histórico'!$A514))*P292)</f>
        <v/>
      </c>
      <c r="Q514" s="90"/>
      <c r="R514" s="90"/>
      <c r="S514" s="90"/>
      <c r="T514" s="90"/>
      <c r="U514" s="90"/>
      <c r="V514" s="90"/>
      <c r="W514" s="90"/>
      <c r="X514" s="90"/>
      <c r="Y514" s="90"/>
      <c r="Z514" s="90"/>
      <c r="AA514" s="90"/>
      <c r="AB514" s="90"/>
      <c r="AC514" s="90"/>
      <c r="AD514" s="90"/>
      <c r="AE514" s="90"/>
      <c r="AF514" s="90"/>
      <c r="AG514" s="90"/>
      <c r="AH514" s="90"/>
      <c r="AI514" s="90"/>
      <c r="AJ514" s="90"/>
      <c r="AK514" s="90"/>
      <c r="AL514" s="90"/>
      <c r="AM514" s="90"/>
      <c r="AN514" s="90"/>
      <c r="AO514" s="90"/>
      <c r="AP514" s="90"/>
      <c r="AQ514" s="90"/>
      <c r="AR514" s="90"/>
      <c r="AS514" s="90"/>
      <c r="AT514" s="90"/>
      <c r="AU514" s="90"/>
      <c r="AV514" s="90"/>
      <c r="AW514" s="90"/>
      <c r="AX514" s="90"/>
      <c r="AY514" s="90"/>
      <c r="AZ514" s="90"/>
      <c r="BA514" s="90"/>
      <c r="BB514" s="90"/>
      <c r="BC514" s="90"/>
      <c r="BD514" s="90"/>
      <c r="BE514" s="90"/>
      <c r="BF514" s="90"/>
      <c r="BG514" s="90"/>
      <c r="BH514" s="90"/>
      <c r="BI514" s="90"/>
      <c r="BJ514" s="90"/>
      <c r="BK514" s="90"/>
      <c r="BL514" s="90"/>
    </row>
    <row r="515" ht="14.25" customHeight="1">
      <c r="A515" s="90"/>
      <c r="B515" s="90"/>
      <c r="C515" s="440" t="str">
        <f t="shared" si="5"/>
        <v/>
      </c>
      <c r="D515" s="90"/>
      <c r="E515" s="90"/>
      <c r="F515" s="90"/>
      <c r="G515" s="90"/>
      <c r="H515" s="90"/>
      <c r="I515" s="90"/>
      <c r="J515" s="90"/>
      <c r="K515" s="158" t="str">
        <f>IF(FALSE()=OR(A515=0,A515=""),K293*(SUMIF(Extrato!$B$8:$B$260,'Cadastro e Histórico'!A515,Extrato!$C$8:$C$260)-SUMIF(Extrato!$G$8:$G$260,'Cadastro e Histórico'!A515,Extrato!$H$8:$H$260)),"")</f>
        <v/>
      </c>
      <c r="L515" s="158" t="str">
        <f>IF(FALSE()=OR(A515=0,A515=""),L293*(SUMIF(Extrato!$B$8:$B$260,'Cadastro e Histórico'!A515,Extrato!$C$8:$C$260)-SUMIF(Extrato!$G$8:$G$260,'Cadastro e Histórico'!A515,Extrato!$H$8:$H$260)),"")</f>
        <v/>
      </c>
      <c r="M515" s="158" t="str">
        <f>IF(FALSE()=OR(A515=0,A515=""),M293*(SUMIF(Extrato!$B$8:$B$260,'Cadastro e Histórico'!A515,Extrato!$C$8:$C$260)-SUMIF(Extrato!$G$8:$G$260,'Cadastro e Histórico'!A515,Extrato!$H$8:$H$260)),"")</f>
        <v/>
      </c>
      <c r="N515" s="158" t="str">
        <f>IF(FALSE()=OR(A515=0,A515=""),N293*(SUMIF(Extrato!$B$8:$B$260,'Cadastro e Histórico'!A515,Extrato!$C$8:$C$260)-SUMIF(Extrato!$G$8:$G$260,'Cadastro e Histórico'!A515,Extrato!$H$8:$H$260)),"")</f>
        <v/>
      </c>
      <c r="O515" s="158" t="str">
        <f>IF(FALSE()=OR(A515=0,A515=""),O293*(SUMIF(Extrato!$B$8:$B$260,'Cadastro e Histórico'!A515,Extrato!$C$8:$C$260)-SUMIF(Extrato!$G$8:$G$260,'Cadastro e Histórico'!A515,Extrato!$H$8:$H$260)),"")</f>
        <v/>
      </c>
      <c r="P515" s="158" t="str">
        <f>IF($A515="","",(SUMIFS(Extrato!$C:$C,Extrato!$B:$B,'Cadastro e Histórico'!$A515)-SUMIFS(Extrato!$H:$H,Extrato!$G:$G,'Cadastro e Histórico'!$A515))*P293)</f>
        <v/>
      </c>
      <c r="Q515" s="90"/>
      <c r="R515" s="90"/>
      <c r="S515" s="90"/>
      <c r="T515" s="90"/>
      <c r="U515" s="90"/>
      <c r="V515" s="90"/>
      <c r="W515" s="90"/>
      <c r="X515" s="90"/>
      <c r="Y515" s="90"/>
      <c r="Z515" s="90"/>
      <c r="AA515" s="90"/>
      <c r="AB515" s="90"/>
      <c r="AC515" s="90"/>
      <c r="AD515" s="90"/>
      <c r="AE515" s="90"/>
      <c r="AF515" s="90"/>
      <c r="AG515" s="90"/>
      <c r="AH515" s="90"/>
      <c r="AI515" s="90"/>
      <c r="AJ515" s="90"/>
      <c r="AK515" s="90"/>
      <c r="AL515" s="90"/>
      <c r="AM515" s="90"/>
      <c r="AN515" s="90"/>
      <c r="AO515" s="90"/>
      <c r="AP515" s="90"/>
      <c r="AQ515" s="90"/>
      <c r="AR515" s="90"/>
      <c r="AS515" s="90"/>
      <c r="AT515" s="90"/>
      <c r="AU515" s="90"/>
      <c r="AV515" s="90"/>
      <c r="AW515" s="90"/>
      <c r="AX515" s="90"/>
      <c r="AY515" s="90"/>
      <c r="AZ515" s="90"/>
      <c r="BA515" s="90"/>
      <c r="BB515" s="90"/>
      <c r="BC515" s="90"/>
      <c r="BD515" s="90"/>
      <c r="BE515" s="90"/>
      <c r="BF515" s="90"/>
      <c r="BG515" s="90"/>
      <c r="BH515" s="90"/>
      <c r="BI515" s="90"/>
      <c r="BJ515" s="90"/>
      <c r="BK515" s="90"/>
      <c r="BL515" s="90"/>
    </row>
    <row r="516" ht="14.25" customHeight="1">
      <c r="A516" s="90"/>
      <c r="B516" s="90"/>
      <c r="C516" s="440" t="str">
        <f t="shared" si="5"/>
        <v/>
      </c>
      <c r="D516" s="90"/>
      <c r="E516" s="90"/>
      <c r="F516" s="90"/>
      <c r="G516" s="90"/>
      <c r="H516" s="90"/>
      <c r="I516" s="90"/>
      <c r="J516" s="90"/>
      <c r="K516" s="158" t="str">
        <f>IF(FALSE()=OR(A516=0,A516=""),K294*(SUMIF(Extrato!$B$8:$B$260,'Cadastro e Histórico'!A516,Extrato!$C$8:$C$260)-SUMIF(Extrato!$G$8:$G$260,'Cadastro e Histórico'!A516,Extrato!$H$8:$H$260)),"")</f>
        <v/>
      </c>
      <c r="L516" s="158" t="str">
        <f>IF(FALSE()=OR(A516=0,A516=""),L294*(SUMIF(Extrato!$B$8:$B$260,'Cadastro e Histórico'!A516,Extrato!$C$8:$C$260)-SUMIF(Extrato!$G$8:$G$260,'Cadastro e Histórico'!A516,Extrato!$H$8:$H$260)),"")</f>
        <v/>
      </c>
      <c r="M516" s="158" t="str">
        <f>IF(FALSE()=OR(A516=0,A516=""),M294*(SUMIF(Extrato!$B$8:$B$260,'Cadastro e Histórico'!A516,Extrato!$C$8:$C$260)-SUMIF(Extrato!$G$8:$G$260,'Cadastro e Histórico'!A516,Extrato!$H$8:$H$260)),"")</f>
        <v/>
      </c>
      <c r="N516" s="158" t="str">
        <f>IF(FALSE()=OR(A516=0,A516=""),N294*(SUMIF(Extrato!$B$8:$B$260,'Cadastro e Histórico'!A516,Extrato!$C$8:$C$260)-SUMIF(Extrato!$G$8:$G$260,'Cadastro e Histórico'!A516,Extrato!$H$8:$H$260)),"")</f>
        <v/>
      </c>
      <c r="O516" s="158" t="str">
        <f>IF(FALSE()=OR(A516=0,A516=""),O294*(SUMIF(Extrato!$B$8:$B$260,'Cadastro e Histórico'!A516,Extrato!$C$8:$C$260)-SUMIF(Extrato!$G$8:$G$260,'Cadastro e Histórico'!A516,Extrato!$H$8:$H$260)),"")</f>
        <v/>
      </c>
      <c r="P516" s="158" t="str">
        <f>IF($A516="","",(SUMIFS(Extrato!$C:$C,Extrato!$B:$B,'Cadastro e Histórico'!$A516)-SUMIFS(Extrato!$H:$H,Extrato!$G:$G,'Cadastro e Histórico'!$A516))*P294)</f>
        <v/>
      </c>
      <c r="Q516" s="90"/>
      <c r="R516" s="90"/>
      <c r="S516" s="90"/>
      <c r="T516" s="90"/>
      <c r="U516" s="90"/>
      <c r="V516" s="90"/>
      <c r="W516" s="90"/>
      <c r="X516" s="90"/>
      <c r="Y516" s="90"/>
      <c r="Z516" s="90"/>
      <c r="AA516" s="90"/>
      <c r="AB516" s="90"/>
      <c r="AC516" s="90"/>
      <c r="AD516" s="90"/>
      <c r="AE516" s="90"/>
      <c r="AF516" s="90"/>
      <c r="AG516" s="90"/>
      <c r="AH516" s="90"/>
      <c r="AI516" s="90"/>
      <c r="AJ516" s="90"/>
      <c r="AK516" s="90"/>
      <c r="AL516" s="90"/>
      <c r="AM516" s="90"/>
      <c r="AN516" s="90"/>
      <c r="AO516" s="90"/>
      <c r="AP516" s="90"/>
      <c r="AQ516" s="90"/>
      <c r="AR516" s="90"/>
      <c r="AS516" s="90"/>
      <c r="AT516" s="90"/>
      <c r="AU516" s="90"/>
      <c r="AV516" s="90"/>
      <c r="AW516" s="90"/>
      <c r="AX516" s="90"/>
      <c r="AY516" s="90"/>
      <c r="AZ516" s="90"/>
      <c r="BA516" s="90"/>
      <c r="BB516" s="90"/>
      <c r="BC516" s="90"/>
      <c r="BD516" s="90"/>
      <c r="BE516" s="90"/>
      <c r="BF516" s="90"/>
      <c r="BG516" s="90"/>
      <c r="BH516" s="90"/>
      <c r="BI516" s="90"/>
      <c r="BJ516" s="90"/>
      <c r="BK516" s="90"/>
      <c r="BL516" s="90"/>
    </row>
    <row r="517" ht="14.25" customHeight="1">
      <c r="A517" s="90"/>
      <c r="B517" s="90"/>
      <c r="C517" s="440" t="str">
        <f t="shared" si="5"/>
        <v/>
      </c>
      <c r="D517" s="90"/>
      <c r="E517" s="90"/>
      <c r="F517" s="90"/>
      <c r="G517" s="90"/>
      <c r="H517" s="90"/>
      <c r="I517" s="90"/>
      <c r="J517" s="90"/>
      <c r="K517" s="158" t="str">
        <f>IF(FALSE()=OR(A517=0,A517=""),K295*(SUMIF(Extrato!$B$8:$B$260,'Cadastro e Histórico'!A517,Extrato!$C$8:$C$260)-SUMIF(Extrato!$G$8:$G$260,'Cadastro e Histórico'!A517,Extrato!$H$8:$H$260)),"")</f>
        <v/>
      </c>
      <c r="L517" s="158" t="str">
        <f>IF(FALSE()=OR(A517=0,A517=""),L295*(SUMIF(Extrato!$B$8:$B$260,'Cadastro e Histórico'!A517,Extrato!$C$8:$C$260)-SUMIF(Extrato!$G$8:$G$260,'Cadastro e Histórico'!A517,Extrato!$H$8:$H$260)),"")</f>
        <v/>
      </c>
      <c r="M517" s="158" t="str">
        <f>IF(FALSE()=OR(A517=0,A517=""),M295*(SUMIF(Extrato!$B$8:$B$260,'Cadastro e Histórico'!A517,Extrato!$C$8:$C$260)-SUMIF(Extrato!$G$8:$G$260,'Cadastro e Histórico'!A517,Extrato!$H$8:$H$260)),"")</f>
        <v/>
      </c>
      <c r="N517" s="158" t="str">
        <f>IF(FALSE()=OR(A517=0,A517=""),N295*(SUMIF(Extrato!$B$8:$B$260,'Cadastro e Histórico'!A517,Extrato!$C$8:$C$260)-SUMIF(Extrato!$G$8:$G$260,'Cadastro e Histórico'!A517,Extrato!$H$8:$H$260)),"")</f>
        <v/>
      </c>
      <c r="O517" s="158" t="str">
        <f>IF(FALSE()=OR(A517=0,A517=""),O295*(SUMIF(Extrato!$B$8:$B$260,'Cadastro e Histórico'!A517,Extrato!$C$8:$C$260)-SUMIF(Extrato!$G$8:$G$260,'Cadastro e Histórico'!A517,Extrato!$H$8:$H$260)),"")</f>
        <v/>
      </c>
      <c r="P517" s="158" t="str">
        <f>IF($A517="","",(SUMIFS(Extrato!$C:$C,Extrato!$B:$B,'Cadastro e Histórico'!$A517)-SUMIFS(Extrato!$H:$H,Extrato!$G:$G,'Cadastro e Histórico'!$A517))*P295)</f>
        <v/>
      </c>
      <c r="Q517" s="90"/>
      <c r="R517" s="90"/>
      <c r="S517" s="90"/>
      <c r="T517" s="90"/>
      <c r="U517" s="90"/>
      <c r="V517" s="90"/>
      <c r="W517" s="90"/>
      <c r="X517" s="90"/>
      <c r="Y517" s="90"/>
      <c r="Z517" s="90"/>
      <c r="AA517" s="90"/>
      <c r="AB517" s="90"/>
      <c r="AC517" s="90"/>
      <c r="AD517" s="90"/>
      <c r="AE517" s="90"/>
      <c r="AF517" s="90"/>
      <c r="AG517" s="90"/>
      <c r="AH517" s="90"/>
      <c r="AI517" s="90"/>
      <c r="AJ517" s="90"/>
      <c r="AK517" s="90"/>
      <c r="AL517" s="90"/>
      <c r="AM517" s="90"/>
      <c r="AN517" s="90"/>
      <c r="AO517" s="90"/>
      <c r="AP517" s="90"/>
      <c r="AQ517" s="90"/>
      <c r="AR517" s="90"/>
      <c r="AS517" s="90"/>
      <c r="AT517" s="90"/>
      <c r="AU517" s="90"/>
      <c r="AV517" s="90"/>
      <c r="AW517" s="90"/>
      <c r="AX517" s="90"/>
      <c r="AY517" s="90"/>
      <c r="AZ517" s="90"/>
      <c r="BA517" s="90"/>
      <c r="BB517" s="90"/>
      <c r="BC517" s="90"/>
      <c r="BD517" s="90"/>
      <c r="BE517" s="90"/>
      <c r="BF517" s="90"/>
      <c r="BG517" s="90"/>
      <c r="BH517" s="90"/>
      <c r="BI517" s="90"/>
      <c r="BJ517" s="90"/>
      <c r="BK517" s="90"/>
      <c r="BL517" s="90"/>
    </row>
    <row r="518" ht="14.25" customHeight="1">
      <c r="A518" s="90"/>
      <c r="B518" s="90"/>
      <c r="C518" s="440" t="str">
        <f t="shared" si="5"/>
        <v/>
      </c>
      <c r="D518" s="90"/>
      <c r="E518" s="90"/>
      <c r="F518" s="90"/>
      <c r="G518" s="90"/>
      <c r="H518" s="90"/>
      <c r="I518" s="90"/>
      <c r="J518" s="90"/>
      <c r="K518" s="158" t="str">
        <f>IF(FALSE()=OR(A518=0,A518=""),K296*(SUMIF(Extrato!$B$8:$B$260,'Cadastro e Histórico'!A518,Extrato!$C$8:$C$260)-SUMIF(Extrato!$G$8:$G$260,'Cadastro e Histórico'!A518,Extrato!$H$8:$H$260)),"")</f>
        <v/>
      </c>
      <c r="L518" s="158" t="str">
        <f>IF(FALSE()=OR(A518=0,A518=""),L296*(SUMIF(Extrato!$B$8:$B$260,'Cadastro e Histórico'!A518,Extrato!$C$8:$C$260)-SUMIF(Extrato!$G$8:$G$260,'Cadastro e Histórico'!A518,Extrato!$H$8:$H$260)),"")</f>
        <v/>
      </c>
      <c r="M518" s="158" t="str">
        <f>IF(FALSE()=OR(A518=0,A518=""),M296*(SUMIF(Extrato!$B$8:$B$260,'Cadastro e Histórico'!A518,Extrato!$C$8:$C$260)-SUMIF(Extrato!$G$8:$G$260,'Cadastro e Histórico'!A518,Extrato!$H$8:$H$260)),"")</f>
        <v/>
      </c>
      <c r="N518" s="158" t="str">
        <f>IF(FALSE()=OR(A518=0,A518=""),N296*(SUMIF(Extrato!$B$8:$B$260,'Cadastro e Histórico'!A518,Extrato!$C$8:$C$260)-SUMIF(Extrato!$G$8:$G$260,'Cadastro e Histórico'!A518,Extrato!$H$8:$H$260)),"")</f>
        <v/>
      </c>
      <c r="O518" s="158" t="str">
        <f>IF(FALSE()=OR(A518=0,A518=""),O296*(SUMIF(Extrato!$B$8:$B$260,'Cadastro e Histórico'!A518,Extrato!$C$8:$C$260)-SUMIF(Extrato!$G$8:$G$260,'Cadastro e Histórico'!A518,Extrato!$H$8:$H$260)),"")</f>
        <v/>
      </c>
      <c r="P518" s="158" t="str">
        <f>IF($A518="","",(SUMIFS(Extrato!$C:$C,Extrato!$B:$B,'Cadastro e Histórico'!$A518)-SUMIFS(Extrato!$H:$H,Extrato!$G:$G,'Cadastro e Histórico'!$A518))*P296)</f>
        <v/>
      </c>
      <c r="Q518" s="90"/>
      <c r="R518" s="90"/>
      <c r="S518" s="90"/>
      <c r="T518" s="90"/>
      <c r="U518" s="90"/>
      <c r="V518" s="90"/>
      <c r="W518" s="90"/>
      <c r="X518" s="90"/>
      <c r="Y518" s="90"/>
      <c r="Z518" s="90"/>
      <c r="AA518" s="90"/>
      <c r="AB518" s="90"/>
      <c r="AC518" s="90"/>
      <c r="AD518" s="90"/>
      <c r="AE518" s="90"/>
      <c r="AF518" s="90"/>
      <c r="AG518" s="90"/>
      <c r="AH518" s="90"/>
      <c r="AI518" s="90"/>
      <c r="AJ518" s="90"/>
      <c r="AK518" s="90"/>
      <c r="AL518" s="90"/>
      <c r="AM518" s="90"/>
      <c r="AN518" s="90"/>
      <c r="AO518" s="90"/>
      <c r="AP518" s="90"/>
      <c r="AQ518" s="90"/>
      <c r="AR518" s="90"/>
      <c r="AS518" s="90"/>
      <c r="AT518" s="90"/>
      <c r="AU518" s="90"/>
      <c r="AV518" s="90"/>
      <c r="AW518" s="90"/>
      <c r="AX518" s="90"/>
      <c r="AY518" s="90"/>
      <c r="AZ518" s="90"/>
      <c r="BA518" s="90"/>
      <c r="BB518" s="90"/>
      <c r="BC518" s="90"/>
      <c r="BD518" s="90"/>
      <c r="BE518" s="90"/>
      <c r="BF518" s="90"/>
      <c r="BG518" s="90"/>
      <c r="BH518" s="90"/>
      <c r="BI518" s="90"/>
      <c r="BJ518" s="90"/>
      <c r="BK518" s="90"/>
      <c r="BL518" s="90"/>
    </row>
    <row r="519" ht="14.25" customHeight="1">
      <c r="A519" s="90"/>
      <c r="B519" s="90"/>
      <c r="C519" s="440" t="str">
        <f t="shared" si="5"/>
        <v/>
      </c>
      <c r="D519" s="90"/>
      <c r="E519" s="90"/>
      <c r="F519" s="90"/>
      <c r="G519" s="90"/>
      <c r="H519" s="90"/>
      <c r="I519" s="90"/>
      <c r="J519" s="90"/>
      <c r="K519" s="158" t="str">
        <f>IF(FALSE()=OR(A519=0,A519=""),K297*(SUMIF(Extrato!$B$8:$B$260,'Cadastro e Histórico'!A519,Extrato!$C$8:$C$260)-SUMIF(Extrato!$G$8:$G$260,'Cadastro e Histórico'!A519,Extrato!$H$8:$H$260)),"")</f>
        <v/>
      </c>
      <c r="L519" s="158" t="str">
        <f>IF(FALSE()=OR(A519=0,A519=""),L297*(SUMIF(Extrato!$B$8:$B$260,'Cadastro e Histórico'!A519,Extrato!$C$8:$C$260)-SUMIF(Extrato!$G$8:$G$260,'Cadastro e Histórico'!A519,Extrato!$H$8:$H$260)),"")</f>
        <v/>
      </c>
      <c r="M519" s="158" t="str">
        <f>IF(FALSE()=OR(A519=0,A519=""),M297*(SUMIF(Extrato!$B$8:$B$260,'Cadastro e Histórico'!A519,Extrato!$C$8:$C$260)-SUMIF(Extrato!$G$8:$G$260,'Cadastro e Histórico'!A519,Extrato!$H$8:$H$260)),"")</f>
        <v/>
      </c>
      <c r="N519" s="158" t="str">
        <f>IF(FALSE()=OR(A519=0,A519=""),N297*(SUMIF(Extrato!$B$8:$B$260,'Cadastro e Histórico'!A519,Extrato!$C$8:$C$260)-SUMIF(Extrato!$G$8:$G$260,'Cadastro e Histórico'!A519,Extrato!$H$8:$H$260)),"")</f>
        <v/>
      </c>
      <c r="O519" s="158" t="str">
        <f>IF(FALSE()=OR(A519=0,A519=""),O297*(SUMIF(Extrato!$B$8:$B$260,'Cadastro e Histórico'!A519,Extrato!$C$8:$C$260)-SUMIF(Extrato!$G$8:$G$260,'Cadastro e Histórico'!A519,Extrato!$H$8:$H$260)),"")</f>
        <v/>
      </c>
      <c r="P519" s="158" t="str">
        <f>IF($A519="","",(SUMIFS(Extrato!$C:$C,Extrato!$B:$B,'Cadastro e Histórico'!$A519)-SUMIFS(Extrato!$H:$H,Extrato!$G:$G,'Cadastro e Histórico'!$A519))*P297)</f>
        <v/>
      </c>
      <c r="Q519" s="90"/>
      <c r="R519" s="90"/>
      <c r="S519" s="90"/>
      <c r="T519" s="90"/>
      <c r="U519" s="90"/>
      <c r="V519" s="90"/>
      <c r="W519" s="90"/>
      <c r="X519" s="90"/>
      <c r="Y519" s="90"/>
      <c r="Z519" s="90"/>
      <c r="AA519" s="90"/>
      <c r="AB519" s="90"/>
      <c r="AC519" s="90"/>
      <c r="AD519" s="90"/>
      <c r="AE519" s="90"/>
      <c r="AF519" s="90"/>
      <c r="AG519" s="90"/>
      <c r="AH519" s="90"/>
      <c r="AI519" s="90"/>
      <c r="AJ519" s="90"/>
      <c r="AK519" s="90"/>
      <c r="AL519" s="90"/>
      <c r="AM519" s="90"/>
      <c r="AN519" s="90"/>
      <c r="AO519" s="90"/>
      <c r="AP519" s="90"/>
      <c r="AQ519" s="90"/>
      <c r="AR519" s="90"/>
      <c r="AS519" s="90"/>
      <c r="AT519" s="90"/>
      <c r="AU519" s="90"/>
      <c r="AV519" s="90"/>
      <c r="AW519" s="90"/>
      <c r="AX519" s="90"/>
      <c r="AY519" s="90"/>
      <c r="AZ519" s="90"/>
      <c r="BA519" s="90"/>
      <c r="BB519" s="90"/>
      <c r="BC519" s="90"/>
      <c r="BD519" s="90"/>
      <c r="BE519" s="90"/>
      <c r="BF519" s="90"/>
      <c r="BG519" s="90"/>
      <c r="BH519" s="90"/>
      <c r="BI519" s="90"/>
      <c r="BJ519" s="90"/>
      <c r="BK519" s="90"/>
      <c r="BL519" s="90"/>
    </row>
    <row r="520" ht="14.25" customHeight="1">
      <c r="A520" s="90"/>
      <c r="B520" s="90"/>
      <c r="C520" s="440" t="str">
        <f t="shared" si="5"/>
        <v/>
      </c>
      <c r="D520" s="90"/>
      <c r="E520" s="90"/>
      <c r="F520" s="90"/>
      <c r="G520" s="90"/>
      <c r="H520" s="90"/>
      <c r="I520" s="90"/>
      <c r="J520" s="90"/>
      <c r="K520" s="158" t="str">
        <f>IF(FALSE()=OR(A520=0,A520=""),K298*(SUMIF(Extrato!$B$8:$B$260,'Cadastro e Histórico'!A520,Extrato!$C$8:$C$260)-SUMIF(Extrato!$G$8:$G$260,'Cadastro e Histórico'!A520,Extrato!$H$8:$H$260)),"")</f>
        <v/>
      </c>
      <c r="L520" s="158" t="str">
        <f>IF(FALSE()=OR(A520=0,A520=""),L298*(SUMIF(Extrato!$B$8:$B$260,'Cadastro e Histórico'!A520,Extrato!$C$8:$C$260)-SUMIF(Extrato!$G$8:$G$260,'Cadastro e Histórico'!A520,Extrato!$H$8:$H$260)),"")</f>
        <v/>
      </c>
      <c r="M520" s="158" t="str">
        <f>IF(FALSE()=OR(A520=0,A520=""),M298*(SUMIF(Extrato!$B$8:$B$260,'Cadastro e Histórico'!A520,Extrato!$C$8:$C$260)-SUMIF(Extrato!$G$8:$G$260,'Cadastro e Histórico'!A520,Extrato!$H$8:$H$260)),"")</f>
        <v/>
      </c>
      <c r="N520" s="158" t="str">
        <f>IF(FALSE()=OR(A520=0,A520=""),N298*(SUMIF(Extrato!$B$8:$B$260,'Cadastro e Histórico'!A520,Extrato!$C$8:$C$260)-SUMIF(Extrato!$G$8:$G$260,'Cadastro e Histórico'!A520,Extrato!$H$8:$H$260)),"")</f>
        <v/>
      </c>
      <c r="O520" s="158" t="str">
        <f>IF(FALSE()=OR(A520=0,A520=""),O298*(SUMIF(Extrato!$B$8:$B$260,'Cadastro e Histórico'!A520,Extrato!$C$8:$C$260)-SUMIF(Extrato!$G$8:$G$260,'Cadastro e Histórico'!A520,Extrato!$H$8:$H$260)),"")</f>
        <v/>
      </c>
      <c r="P520" s="158" t="str">
        <f>IF($A520="","",(SUMIFS(Extrato!$C:$C,Extrato!$B:$B,'Cadastro e Histórico'!$A520)-SUMIFS(Extrato!$H:$H,Extrato!$G:$G,'Cadastro e Histórico'!$A520))*P298)</f>
        <v/>
      </c>
      <c r="Q520" s="90"/>
      <c r="R520" s="90"/>
      <c r="S520" s="90"/>
      <c r="T520" s="90"/>
      <c r="U520" s="90"/>
      <c r="V520" s="90"/>
      <c r="W520" s="90"/>
      <c r="X520" s="90"/>
      <c r="Y520" s="90"/>
      <c r="Z520" s="90"/>
      <c r="AA520" s="90"/>
      <c r="AB520" s="90"/>
      <c r="AC520" s="90"/>
      <c r="AD520" s="90"/>
      <c r="AE520" s="90"/>
      <c r="AF520" s="90"/>
      <c r="AG520" s="90"/>
      <c r="AH520" s="90"/>
      <c r="AI520" s="90"/>
      <c r="AJ520" s="90"/>
      <c r="AK520" s="90"/>
      <c r="AL520" s="90"/>
      <c r="AM520" s="90"/>
      <c r="AN520" s="90"/>
      <c r="AO520" s="90"/>
      <c r="AP520" s="90"/>
      <c r="AQ520" s="90"/>
      <c r="AR520" s="90"/>
      <c r="AS520" s="90"/>
      <c r="AT520" s="90"/>
      <c r="AU520" s="90"/>
      <c r="AV520" s="90"/>
      <c r="AW520" s="90"/>
      <c r="AX520" s="90"/>
      <c r="AY520" s="90"/>
      <c r="AZ520" s="90"/>
      <c r="BA520" s="90"/>
      <c r="BB520" s="90"/>
      <c r="BC520" s="90"/>
      <c r="BD520" s="90"/>
      <c r="BE520" s="90"/>
      <c r="BF520" s="90"/>
      <c r="BG520" s="90"/>
      <c r="BH520" s="90"/>
      <c r="BI520" s="90"/>
      <c r="BJ520" s="90"/>
      <c r="BK520" s="90"/>
      <c r="BL520" s="90"/>
    </row>
    <row r="521" ht="14.25" customHeight="1">
      <c r="A521" s="90"/>
      <c r="B521" s="90"/>
      <c r="C521" s="440" t="str">
        <f t="shared" si="5"/>
        <v/>
      </c>
      <c r="D521" s="90"/>
      <c r="E521" s="90"/>
      <c r="F521" s="90"/>
      <c r="G521" s="90"/>
      <c r="H521" s="90"/>
      <c r="I521" s="90"/>
      <c r="J521" s="90"/>
      <c r="K521" s="158" t="str">
        <f>IF(FALSE()=OR(A521=0,A521=""),K299*(SUMIF(Extrato!$B$8:$B$260,'Cadastro e Histórico'!A521,Extrato!$C$8:$C$260)-SUMIF(Extrato!$G$8:$G$260,'Cadastro e Histórico'!A521,Extrato!$H$8:$H$260)),"")</f>
        <v/>
      </c>
      <c r="L521" s="158" t="str">
        <f>IF(FALSE()=OR(A521=0,A521=""),L299*(SUMIF(Extrato!$B$8:$B$260,'Cadastro e Histórico'!A521,Extrato!$C$8:$C$260)-SUMIF(Extrato!$G$8:$G$260,'Cadastro e Histórico'!A521,Extrato!$H$8:$H$260)),"")</f>
        <v/>
      </c>
      <c r="M521" s="158" t="str">
        <f>IF(FALSE()=OR(A521=0,A521=""),M299*(SUMIF(Extrato!$B$8:$B$260,'Cadastro e Histórico'!A521,Extrato!$C$8:$C$260)-SUMIF(Extrato!$G$8:$G$260,'Cadastro e Histórico'!A521,Extrato!$H$8:$H$260)),"")</f>
        <v/>
      </c>
      <c r="N521" s="158" t="str">
        <f>IF(FALSE()=OR(A521=0,A521=""),N299*(SUMIF(Extrato!$B$8:$B$260,'Cadastro e Histórico'!A521,Extrato!$C$8:$C$260)-SUMIF(Extrato!$G$8:$G$260,'Cadastro e Histórico'!A521,Extrato!$H$8:$H$260)),"")</f>
        <v/>
      </c>
      <c r="O521" s="158" t="str">
        <f>IF(FALSE()=OR(A521=0,A521=""),O299*(SUMIF(Extrato!$B$8:$B$260,'Cadastro e Histórico'!A521,Extrato!$C$8:$C$260)-SUMIF(Extrato!$G$8:$G$260,'Cadastro e Histórico'!A521,Extrato!$H$8:$H$260)),"")</f>
        <v/>
      </c>
      <c r="P521" s="158" t="str">
        <f>IF($A521="","",(SUMIFS(Extrato!$C:$C,Extrato!$B:$B,'Cadastro e Histórico'!$A521)-SUMIFS(Extrato!$H:$H,Extrato!$G:$G,'Cadastro e Histórico'!$A521))*P299)</f>
        <v/>
      </c>
      <c r="Q521" s="90"/>
      <c r="R521" s="90"/>
      <c r="S521" s="90"/>
      <c r="T521" s="90"/>
      <c r="U521" s="90"/>
      <c r="V521" s="90"/>
      <c r="W521" s="90"/>
      <c r="X521" s="90"/>
      <c r="Y521" s="90"/>
      <c r="Z521" s="90"/>
      <c r="AA521" s="90"/>
      <c r="AB521" s="90"/>
      <c r="AC521" s="90"/>
      <c r="AD521" s="90"/>
      <c r="AE521" s="90"/>
      <c r="AF521" s="90"/>
      <c r="AG521" s="90"/>
      <c r="AH521" s="90"/>
      <c r="AI521" s="90"/>
      <c r="AJ521" s="90"/>
      <c r="AK521" s="90"/>
      <c r="AL521" s="90"/>
      <c r="AM521" s="90"/>
      <c r="AN521" s="90"/>
      <c r="AO521" s="90"/>
      <c r="AP521" s="90"/>
      <c r="AQ521" s="90"/>
      <c r="AR521" s="90"/>
      <c r="AS521" s="90"/>
      <c r="AT521" s="90"/>
      <c r="AU521" s="90"/>
      <c r="AV521" s="90"/>
      <c r="AW521" s="90"/>
      <c r="AX521" s="90"/>
      <c r="AY521" s="90"/>
      <c r="AZ521" s="90"/>
      <c r="BA521" s="90"/>
      <c r="BB521" s="90"/>
      <c r="BC521" s="90"/>
      <c r="BD521" s="90"/>
      <c r="BE521" s="90"/>
      <c r="BF521" s="90"/>
      <c r="BG521" s="90"/>
      <c r="BH521" s="90"/>
      <c r="BI521" s="90"/>
      <c r="BJ521" s="90"/>
      <c r="BK521" s="90"/>
      <c r="BL521" s="90"/>
    </row>
    <row r="522" ht="14.25" customHeight="1">
      <c r="A522" s="90"/>
      <c r="B522" s="90"/>
      <c r="C522" s="440" t="str">
        <f t="shared" si="5"/>
        <v/>
      </c>
      <c r="D522" s="90"/>
      <c r="E522" s="90"/>
      <c r="F522" s="90"/>
      <c r="G522" s="90"/>
      <c r="H522" s="90"/>
      <c r="I522" s="90"/>
      <c r="J522" s="90"/>
      <c r="K522" s="158" t="str">
        <f>IF(FALSE()=OR(A522=0,A522=""),K300*(SUMIF(Extrato!$B$8:$B$260,'Cadastro e Histórico'!A522,Extrato!$C$8:$C$260)-SUMIF(Extrato!$G$8:$G$260,'Cadastro e Histórico'!A522,Extrato!$H$8:$H$260)),"")</f>
        <v/>
      </c>
      <c r="L522" s="158" t="str">
        <f>IF(FALSE()=OR(A522=0,A522=""),L300*(SUMIF(Extrato!$B$8:$B$260,'Cadastro e Histórico'!A522,Extrato!$C$8:$C$260)-SUMIF(Extrato!$G$8:$G$260,'Cadastro e Histórico'!A522,Extrato!$H$8:$H$260)),"")</f>
        <v/>
      </c>
      <c r="M522" s="158" t="str">
        <f>IF(FALSE()=OR(A522=0,A522=""),M300*(SUMIF(Extrato!$B$8:$B$260,'Cadastro e Histórico'!A522,Extrato!$C$8:$C$260)-SUMIF(Extrato!$G$8:$G$260,'Cadastro e Histórico'!A522,Extrato!$H$8:$H$260)),"")</f>
        <v/>
      </c>
      <c r="N522" s="158" t="str">
        <f>IF(FALSE()=OR(A522=0,A522=""),N300*(SUMIF(Extrato!$B$8:$B$260,'Cadastro e Histórico'!A522,Extrato!$C$8:$C$260)-SUMIF(Extrato!$G$8:$G$260,'Cadastro e Histórico'!A522,Extrato!$H$8:$H$260)),"")</f>
        <v/>
      </c>
      <c r="O522" s="158" t="str">
        <f>IF(FALSE()=OR(A522=0,A522=""),O300*(SUMIF(Extrato!$B$8:$B$260,'Cadastro e Histórico'!A522,Extrato!$C$8:$C$260)-SUMIF(Extrato!$G$8:$G$260,'Cadastro e Histórico'!A522,Extrato!$H$8:$H$260)),"")</f>
        <v/>
      </c>
      <c r="P522" s="158" t="str">
        <f>IF($A522="","",(SUMIFS(Extrato!$C:$C,Extrato!$B:$B,'Cadastro e Histórico'!$A522)-SUMIFS(Extrato!$H:$H,Extrato!$G:$G,'Cadastro e Histórico'!$A522))*P300)</f>
        <v/>
      </c>
      <c r="Q522" s="90"/>
      <c r="R522" s="90"/>
      <c r="S522" s="90"/>
      <c r="T522" s="90"/>
      <c r="U522" s="90"/>
      <c r="V522" s="90"/>
      <c r="W522" s="90"/>
      <c r="X522" s="90"/>
      <c r="Y522" s="90"/>
      <c r="Z522" s="90"/>
      <c r="AA522" s="90"/>
      <c r="AB522" s="90"/>
      <c r="AC522" s="90"/>
      <c r="AD522" s="90"/>
      <c r="AE522" s="90"/>
      <c r="AF522" s="90"/>
      <c r="AG522" s="90"/>
      <c r="AH522" s="90"/>
      <c r="AI522" s="90"/>
      <c r="AJ522" s="90"/>
      <c r="AK522" s="90"/>
      <c r="AL522" s="90"/>
      <c r="AM522" s="90"/>
      <c r="AN522" s="90"/>
      <c r="AO522" s="90"/>
      <c r="AP522" s="90"/>
      <c r="AQ522" s="90"/>
      <c r="AR522" s="90"/>
      <c r="AS522" s="90"/>
      <c r="AT522" s="90"/>
      <c r="AU522" s="90"/>
      <c r="AV522" s="90"/>
      <c r="AW522" s="90"/>
      <c r="AX522" s="90"/>
      <c r="AY522" s="90"/>
      <c r="AZ522" s="90"/>
      <c r="BA522" s="90"/>
      <c r="BB522" s="90"/>
      <c r="BC522" s="90"/>
      <c r="BD522" s="90"/>
      <c r="BE522" s="90"/>
      <c r="BF522" s="90"/>
      <c r="BG522" s="90"/>
      <c r="BH522" s="90"/>
      <c r="BI522" s="90"/>
      <c r="BJ522" s="90"/>
      <c r="BK522" s="90"/>
      <c r="BL522" s="90"/>
    </row>
    <row r="523" ht="14.25" customHeight="1">
      <c r="A523" s="90"/>
      <c r="B523" s="90"/>
      <c r="C523" s="440" t="str">
        <f t="shared" si="5"/>
        <v/>
      </c>
      <c r="D523" s="90"/>
      <c r="E523" s="90"/>
      <c r="F523" s="90"/>
      <c r="G523" s="90"/>
      <c r="H523" s="90"/>
      <c r="I523" s="90"/>
      <c r="J523" s="90"/>
      <c r="K523" s="158" t="str">
        <f>IF(FALSE()=OR(A523=0,A523=""),K301*(SUMIF(Extrato!$B$8:$B$260,'Cadastro e Histórico'!A523,Extrato!$C$8:$C$260)-SUMIF(Extrato!$G$8:$G$260,'Cadastro e Histórico'!A523,Extrato!$H$8:$H$260)),"")</f>
        <v/>
      </c>
      <c r="L523" s="158" t="str">
        <f>IF(FALSE()=OR(A523=0,A523=""),L301*(SUMIF(Extrato!$B$8:$B$260,'Cadastro e Histórico'!A523,Extrato!$C$8:$C$260)-SUMIF(Extrato!$G$8:$G$260,'Cadastro e Histórico'!A523,Extrato!$H$8:$H$260)),"")</f>
        <v/>
      </c>
      <c r="M523" s="158" t="str">
        <f>IF(FALSE()=OR(A523=0,A523=""),M301*(SUMIF(Extrato!$B$8:$B$260,'Cadastro e Histórico'!A523,Extrato!$C$8:$C$260)-SUMIF(Extrato!$G$8:$G$260,'Cadastro e Histórico'!A523,Extrato!$H$8:$H$260)),"")</f>
        <v/>
      </c>
      <c r="N523" s="158" t="str">
        <f>IF(FALSE()=OR(A523=0,A523=""),N301*(SUMIF(Extrato!$B$8:$B$260,'Cadastro e Histórico'!A523,Extrato!$C$8:$C$260)-SUMIF(Extrato!$G$8:$G$260,'Cadastro e Histórico'!A523,Extrato!$H$8:$H$260)),"")</f>
        <v/>
      </c>
      <c r="O523" s="158" t="str">
        <f>IF(FALSE()=OR(A523=0,A523=""),O301*(SUMIF(Extrato!$B$8:$B$260,'Cadastro e Histórico'!A523,Extrato!$C$8:$C$260)-SUMIF(Extrato!$G$8:$G$260,'Cadastro e Histórico'!A523,Extrato!$H$8:$H$260)),"")</f>
        <v/>
      </c>
      <c r="P523" s="158" t="str">
        <f>IF($A523="","",(SUMIFS(Extrato!$C:$C,Extrato!$B:$B,'Cadastro e Histórico'!$A523)-SUMIFS(Extrato!$H:$H,Extrato!$G:$G,'Cadastro e Histórico'!$A523))*P301)</f>
        <v/>
      </c>
      <c r="Q523" s="90"/>
      <c r="R523" s="90"/>
      <c r="S523" s="90"/>
      <c r="T523" s="90"/>
      <c r="U523" s="90"/>
      <c r="V523" s="90"/>
      <c r="W523" s="90"/>
      <c r="X523" s="90"/>
      <c r="Y523" s="90"/>
      <c r="Z523" s="90"/>
      <c r="AA523" s="90"/>
      <c r="AB523" s="90"/>
      <c r="AC523" s="90"/>
      <c r="AD523" s="90"/>
      <c r="AE523" s="90"/>
      <c r="AF523" s="90"/>
      <c r="AG523" s="90"/>
      <c r="AH523" s="90"/>
      <c r="AI523" s="90"/>
      <c r="AJ523" s="90"/>
      <c r="AK523" s="90"/>
      <c r="AL523" s="90"/>
      <c r="AM523" s="90"/>
      <c r="AN523" s="90"/>
      <c r="AO523" s="90"/>
      <c r="AP523" s="90"/>
      <c r="AQ523" s="90"/>
      <c r="AR523" s="90"/>
      <c r="AS523" s="90"/>
      <c r="AT523" s="90"/>
      <c r="AU523" s="90"/>
      <c r="AV523" s="90"/>
      <c r="AW523" s="90"/>
      <c r="AX523" s="90"/>
      <c r="AY523" s="90"/>
      <c r="AZ523" s="90"/>
      <c r="BA523" s="90"/>
      <c r="BB523" s="90"/>
      <c r="BC523" s="90"/>
      <c r="BD523" s="90"/>
      <c r="BE523" s="90"/>
      <c r="BF523" s="90"/>
      <c r="BG523" s="90"/>
      <c r="BH523" s="90"/>
      <c r="BI523" s="90"/>
      <c r="BJ523" s="90"/>
      <c r="BK523" s="90"/>
      <c r="BL523" s="90"/>
    </row>
    <row r="524" ht="14.25" customHeight="1">
      <c r="A524" s="90"/>
      <c r="B524" s="90"/>
      <c r="C524" s="440" t="str">
        <f t="shared" si="5"/>
        <v/>
      </c>
      <c r="D524" s="90"/>
      <c r="E524" s="90"/>
      <c r="F524" s="90"/>
      <c r="G524" s="90"/>
      <c r="H524" s="90"/>
      <c r="I524" s="90"/>
      <c r="J524" s="90"/>
      <c r="K524" s="158" t="str">
        <f>IF(FALSE()=OR(A524=0,A524=""),K302*(SUMIF(Extrato!$B$8:$B$260,'Cadastro e Histórico'!A524,Extrato!$C$8:$C$260)-SUMIF(Extrato!$G$8:$G$260,'Cadastro e Histórico'!A524,Extrato!$H$8:$H$260)),"")</f>
        <v/>
      </c>
      <c r="L524" s="158" t="str">
        <f>IF(FALSE()=OR(A524=0,A524=""),L302*(SUMIF(Extrato!$B$8:$B$260,'Cadastro e Histórico'!A524,Extrato!$C$8:$C$260)-SUMIF(Extrato!$G$8:$G$260,'Cadastro e Histórico'!A524,Extrato!$H$8:$H$260)),"")</f>
        <v/>
      </c>
      <c r="M524" s="158" t="str">
        <f>IF(FALSE()=OR(A524=0,A524=""),M302*(SUMIF(Extrato!$B$8:$B$260,'Cadastro e Histórico'!A524,Extrato!$C$8:$C$260)-SUMIF(Extrato!$G$8:$G$260,'Cadastro e Histórico'!A524,Extrato!$H$8:$H$260)),"")</f>
        <v/>
      </c>
      <c r="N524" s="158" t="str">
        <f>IF(FALSE()=OR(A524=0,A524=""),N302*(SUMIF(Extrato!$B$8:$B$260,'Cadastro e Histórico'!A524,Extrato!$C$8:$C$260)-SUMIF(Extrato!$G$8:$G$260,'Cadastro e Histórico'!A524,Extrato!$H$8:$H$260)),"")</f>
        <v/>
      </c>
      <c r="O524" s="158" t="str">
        <f>IF(FALSE()=OR(A524=0,A524=""),O302*(SUMIF(Extrato!$B$8:$B$260,'Cadastro e Histórico'!A524,Extrato!$C$8:$C$260)-SUMIF(Extrato!$G$8:$G$260,'Cadastro e Histórico'!A524,Extrato!$H$8:$H$260)),"")</f>
        <v/>
      </c>
      <c r="P524" s="158" t="str">
        <f>IF($A524="","",(SUMIFS(Extrato!$C:$C,Extrato!$B:$B,'Cadastro e Histórico'!$A524)-SUMIFS(Extrato!$H:$H,Extrato!$G:$G,'Cadastro e Histórico'!$A524))*P302)</f>
        <v/>
      </c>
      <c r="Q524" s="90"/>
      <c r="R524" s="90"/>
      <c r="S524" s="90"/>
      <c r="T524" s="90"/>
      <c r="U524" s="90"/>
      <c r="V524" s="90"/>
      <c r="W524" s="90"/>
      <c r="X524" s="90"/>
      <c r="Y524" s="90"/>
      <c r="Z524" s="90"/>
      <c r="AA524" s="90"/>
      <c r="AB524" s="90"/>
      <c r="AC524" s="90"/>
      <c r="AD524" s="90"/>
      <c r="AE524" s="90"/>
      <c r="AF524" s="90"/>
      <c r="AG524" s="90"/>
      <c r="AH524" s="90"/>
      <c r="AI524" s="90"/>
      <c r="AJ524" s="90"/>
      <c r="AK524" s="90"/>
      <c r="AL524" s="90"/>
      <c r="AM524" s="90"/>
      <c r="AN524" s="90"/>
      <c r="AO524" s="90"/>
      <c r="AP524" s="90"/>
      <c r="AQ524" s="90"/>
      <c r="AR524" s="90"/>
      <c r="AS524" s="90"/>
      <c r="AT524" s="90"/>
      <c r="AU524" s="90"/>
      <c r="AV524" s="90"/>
      <c r="AW524" s="90"/>
      <c r="AX524" s="90"/>
      <c r="AY524" s="90"/>
      <c r="AZ524" s="90"/>
      <c r="BA524" s="90"/>
      <c r="BB524" s="90"/>
      <c r="BC524" s="90"/>
      <c r="BD524" s="90"/>
      <c r="BE524" s="90"/>
      <c r="BF524" s="90"/>
      <c r="BG524" s="90"/>
      <c r="BH524" s="90"/>
      <c r="BI524" s="90"/>
      <c r="BJ524" s="90"/>
      <c r="BK524" s="90"/>
      <c r="BL524" s="90"/>
    </row>
    <row r="525" ht="14.25" customHeight="1">
      <c r="A525" s="90"/>
      <c r="B525" s="90"/>
      <c r="C525" s="440" t="str">
        <f t="shared" si="5"/>
        <v/>
      </c>
      <c r="D525" s="90"/>
      <c r="E525" s="90"/>
      <c r="F525" s="90"/>
      <c r="G525" s="90"/>
      <c r="H525" s="90"/>
      <c r="I525" s="90"/>
      <c r="J525" s="90"/>
      <c r="K525" s="158" t="str">
        <f>IF(FALSE()=OR(A525=0,A525=""),K303*(SUMIF(Extrato!$B$8:$B$260,'Cadastro e Histórico'!A525,Extrato!$C$8:$C$260)-SUMIF(Extrato!$G$8:$G$260,'Cadastro e Histórico'!A525,Extrato!$H$8:$H$260)),"")</f>
        <v/>
      </c>
      <c r="L525" s="158" t="str">
        <f>IF(FALSE()=OR(A525=0,A525=""),L303*(SUMIF(Extrato!$B$8:$B$260,'Cadastro e Histórico'!A525,Extrato!$C$8:$C$260)-SUMIF(Extrato!$G$8:$G$260,'Cadastro e Histórico'!A525,Extrato!$H$8:$H$260)),"")</f>
        <v/>
      </c>
      <c r="M525" s="158" t="str">
        <f>IF(FALSE()=OR(A525=0,A525=""),M303*(SUMIF(Extrato!$B$8:$B$260,'Cadastro e Histórico'!A525,Extrato!$C$8:$C$260)-SUMIF(Extrato!$G$8:$G$260,'Cadastro e Histórico'!A525,Extrato!$H$8:$H$260)),"")</f>
        <v/>
      </c>
      <c r="N525" s="158" t="str">
        <f>IF(FALSE()=OR(A525=0,A525=""),N303*(SUMIF(Extrato!$B$8:$B$260,'Cadastro e Histórico'!A525,Extrato!$C$8:$C$260)-SUMIF(Extrato!$G$8:$G$260,'Cadastro e Histórico'!A525,Extrato!$H$8:$H$260)),"")</f>
        <v/>
      </c>
      <c r="O525" s="158" t="str">
        <f>IF(FALSE()=OR(A525=0,A525=""),O303*(SUMIF(Extrato!$B$8:$B$260,'Cadastro e Histórico'!A525,Extrato!$C$8:$C$260)-SUMIF(Extrato!$G$8:$G$260,'Cadastro e Histórico'!A525,Extrato!$H$8:$H$260)),"")</f>
        <v/>
      </c>
      <c r="P525" s="158" t="str">
        <f>IF($A525="","",(SUMIFS(Extrato!$C:$C,Extrato!$B:$B,'Cadastro e Histórico'!$A525)-SUMIFS(Extrato!$H:$H,Extrato!$G:$G,'Cadastro e Histórico'!$A525))*P303)</f>
        <v/>
      </c>
      <c r="Q525" s="90"/>
      <c r="R525" s="90"/>
      <c r="S525" s="90"/>
      <c r="T525" s="90"/>
      <c r="U525" s="90"/>
      <c r="V525" s="90"/>
      <c r="W525" s="90"/>
      <c r="X525" s="90"/>
      <c r="Y525" s="90"/>
      <c r="Z525" s="90"/>
      <c r="AA525" s="90"/>
      <c r="AB525" s="90"/>
      <c r="AC525" s="90"/>
      <c r="AD525" s="90"/>
      <c r="AE525" s="90"/>
      <c r="AF525" s="90"/>
      <c r="AG525" s="90"/>
      <c r="AH525" s="90"/>
      <c r="AI525" s="90"/>
      <c r="AJ525" s="90"/>
      <c r="AK525" s="90"/>
      <c r="AL525" s="90"/>
      <c r="AM525" s="90"/>
      <c r="AN525" s="90"/>
      <c r="AO525" s="90"/>
      <c r="AP525" s="90"/>
      <c r="AQ525" s="90"/>
      <c r="AR525" s="90"/>
      <c r="AS525" s="90"/>
      <c r="AT525" s="90"/>
      <c r="AU525" s="90"/>
      <c r="AV525" s="90"/>
      <c r="AW525" s="90"/>
      <c r="AX525" s="90"/>
      <c r="AY525" s="90"/>
      <c r="AZ525" s="90"/>
      <c r="BA525" s="90"/>
      <c r="BB525" s="90"/>
      <c r="BC525" s="90"/>
      <c r="BD525" s="90"/>
      <c r="BE525" s="90"/>
      <c r="BF525" s="90"/>
      <c r="BG525" s="90"/>
      <c r="BH525" s="90"/>
      <c r="BI525" s="90"/>
      <c r="BJ525" s="90"/>
      <c r="BK525" s="90"/>
      <c r="BL525" s="90"/>
    </row>
    <row r="526" ht="14.25" customHeight="1">
      <c r="A526" s="90"/>
      <c r="B526" s="90"/>
      <c r="C526" s="440" t="str">
        <f t="shared" si="5"/>
        <v/>
      </c>
      <c r="D526" s="90"/>
      <c r="E526" s="90"/>
      <c r="F526" s="90"/>
      <c r="G526" s="90"/>
      <c r="H526" s="90"/>
      <c r="I526" s="90"/>
      <c r="J526" s="90"/>
      <c r="K526" s="158" t="str">
        <f>IF(FALSE()=OR(A526=0,A526=""),K304*(SUMIF(Extrato!$B$8:$B$260,'Cadastro e Histórico'!A526,Extrato!$C$8:$C$260)-SUMIF(Extrato!$G$8:$G$260,'Cadastro e Histórico'!A526,Extrato!$H$8:$H$260)),"")</f>
        <v/>
      </c>
      <c r="L526" s="158" t="str">
        <f>IF(FALSE()=OR(A526=0,A526=""),L304*(SUMIF(Extrato!$B$8:$B$260,'Cadastro e Histórico'!A526,Extrato!$C$8:$C$260)-SUMIF(Extrato!$G$8:$G$260,'Cadastro e Histórico'!A526,Extrato!$H$8:$H$260)),"")</f>
        <v/>
      </c>
      <c r="M526" s="158" t="str">
        <f>IF(FALSE()=OR(A526=0,A526=""),M304*(SUMIF(Extrato!$B$8:$B$260,'Cadastro e Histórico'!A526,Extrato!$C$8:$C$260)-SUMIF(Extrato!$G$8:$G$260,'Cadastro e Histórico'!A526,Extrato!$H$8:$H$260)),"")</f>
        <v/>
      </c>
      <c r="N526" s="158" t="str">
        <f>IF(FALSE()=OR(A526=0,A526=""),N304*(SUMIF(Extrato!$B$8:$B$260,'Cadastro e Histórico'!A526,Extrato!$C$8:$C$260)-SUMIF(Extrato!$G$8:$G$260,'Cadastro e Histórico'!A526,Extrato!$H$8:$H$260)),"")</f>
        <v/>
      </c>
      <c r="O526" s="158" t="str">
        <f>IF(FALSE()=OR(A526=0,A526=""),O304*(SUMIF(Extrato!$B$8:$B$260,'Cadastro e Histórico'!A526,Extrato!$C$8:$C$260)-SUMIF(Extrato!$G$8:$G$260,'Cadastro e Histórico'!A526,Extrato!$H$8:$H$260)),"")</f>
        <v/>
      </c>
      <c r="P526" s="158" t="str">
        <f>IF($A526="","",(SUMIFS(Extrato!$C:$C,Extrato!$B:$B,'Cadastro e Histórico'!$A526)-SUMIFS(Extrato!$H:$H,Extrato!$G:$G,'Cadastro e Histórico'!$A526))*P304)</f>
        <v/>
      </c>
      <c r="Q526" s="90"/>
      <c r="R526" s="90"/>
      <c r="S526" s="90"/>
      <c r="T526" s="90"/>
      <c r="U526" s="90"/>
      <c r="V526" s="90"/>
      <c r="W526" s="90"/>
      <c r="X526" s="90"/>
      <c r="Y526" s="90"/>
      <c r="Z526" s="90"/>
      <c r="AA526" s="90"/>
      <c r="AB526" s="90"/>
      <c r="AC526" s="90"/>
      <c r="AD526" s="90"/>
      <c r="AE526" s="90"/>
      <c r="AF526" s="90"/>
      <c r="AG526" s="90"/>
      <c r="AH526" s="90"/>
      <c r="AI526" s="90"/>
      <c r="AJ526" s="90"/>
      <c r="AK526" s="90"/>
      <c r="AL526" s="90"/>
      <c r="AM526" s="90"/>
      <c r="AN526" s="90"/>
      <c r="AO526" s="90"/>
      <c r="AP526" s="90"/>
      <c r="AQ526" s="90"/>
      <c r="AR526" s="90"/>
      <c r="AS526" s="90"/>
      <c r="AT526" s="90"/>
      <c r="AU526" s="90"/>
      <c r="AV526" s="90"/>
      <c r="AW526" s="90"/>
      <c r="AX526" s="90"/>
      <c r="AY526" s="90"/>
      <c r="AZ526" s="90"/>
      <c r="BA526" s="90"/>
      <c r="BB526" s="90"/>
      <c r="BC526" s="90"/>
      <c r="BD526" s="90"/>
      <c r="BE526" s="90"/>
      <c r="BF526" s="90"/>
      <c r="BG526" s="90"/>
      <c r="BH526" s="90"/>
      <c r="BI526" s="90"/>
      <c r="BJ526" s="90"/>
      <c r="BK526" s="90"/>
      <c r="BL526" s="90"/>
    </row>
    <row r="527" ht="14.25" customHeight="1">
      <c r="A527" s="90"/>
      <c r="B527" s="90"/>
      <c r="C527" s="440" t="str">
        <f t="shared" si="5"/>
        <v/>
      </c>
      <c r="D527" s="90"/>
      <c r="E527" s="90"/>
      <c r="F527" s="90"/>
      <c r="G527" s="90"/>
      <c r="H527" s="90"/>
      <c r="I527" s="90"/>
      <c r="J527" s="90"/>
      <c r="K527" s="158" t="str">
        <f>IF(FALSE()=OR(A527=0,A527=""),K305*(SUMIF(Extrato!$B$8:$B$260,'Cadastro e Histórico'!A527,Extrato!$C$8:$C$260)-SUMIF(Extrato!$G$8:$G$260,'Cadastro e Histórico'!A527,Extrato!$H$8:$H$260)),"")</f>
        <v/>
      </c>
      <c r="L527" s="158" t="str">
        <f>IF(FALSE()=OR(A527=0,A527=""),L305*(SUMIF(Extrato!$B$8:$B$260,'Cadastro e Histórico'!A527,Extrato!$C$8:$C$260)-SUMIF(Extrato!$G$8:$G$260,'Cadastro e Histórico'!A527,Extrato!$H$8:$H$260)),"")</f>
        <v/>
      </c>
      <c r="M527" s="158" t="str">
        <f>IF(FALSE()=OR(A527=0,A527=""),M305*(SUMIF(Extrato!$B$8:$B$260,'Cadastro e Histórico'!A527,Extrato!$C$8:$C$260)-SUMIF(Extrato!$G$8:$G$260,'Cadastro e Histórico'!A527,Extrato!$H$8:$H$260)),"")</f>
        <v/>
      </c>
      <c r="N527" s="158" t="str">
        <f>IF(FALSE()=OR(A527=0,A527=""),N305*(SUMIF(Extrato!$B$8:$B$260,'Cadastro e Histórico'!A527,Extrato!$C$8:$C$260)-SUMIF(Extrato!$G$8:$G$260,'Cadastro e Histórico'!A527,Extrato!$H$8:$H$260)),"")</f>
        <v/>
      </c>
      <c r="O527" s="158" t="str">
        <f>IF(FALSE()=OR(A527=0,A527=""),O305*(SUMIF(Extrato!$B$8:$B$260,'Cadastro e Histórico'!A527,Extrato!$C$8:$C$260)-SUMIF(Extrato!$G$8:$G$260,'Cadastro e Histórico'!A527,Extrato!$H$8:$H$260)),"")</f>
        <v/>
      </c>
      <c r="P527" s="158" t="str">
        <f>IF($A527="","",(SUMIFS(Extrato!$C:$C,Extrato!$B:$B,'Cadastro e Histórico'!$A527)-SUMIFS(Extrato!$H:$H,Extrato!$G:$G,'Cadastro e Histórico'!$A527))*P305)</f>
        <v/>
      </c>
      <c r="Q527" s="90"/>
      <c r="R527" s="90"/>
      <c r="S527" s="90"/>
      <c r="T527" s="90"/>
      <c r="U527" s="90"/>
      <c r="V527" s="90"/>
      <c r="W527" s="90"/>
      <c r="X527" s="90"/>
      <c r="Y527" s="90"/>
      <c r="Z527" s="90"/>
      <c r="AA527" s="90"/>
      <c r="AB527" s="90"/>
      <c r="AC527" s="90"/>
      <c r="AD527" s="90"/>
      <c r="AE527" s="90"/>
      <c r="AF527" s="90"/>
      <c r="AG527" s="90"/>
      <c r="AH527" s="90"/>
      <c r="AI527" s="90"/>
      <c r="AJ527" s="90"/>
      <c r="AK527" s="90"/>
      <c r="AL527" s="90"/>
      <c r="AM527" s="90"/>
      <c r="AN527" s="90"/>
      <c r="AO527" s="90"/>
      <c r="AP527" s="90"/>
      <c r="AQ527" s="90"/>
      <c r="AR527" s="90"/>
      <c r="AS527" s="90"/>
      <c r="AT527" s="90"/>
      <c r="AU527" s="90"/>
      <c r="AV527" s="90"/>
      <c r="AW527" s="90"/>
      <c r="AX527" s="90"/>
      <c r="AY527" s="90"/>
      <c r="AZ527" s="90"/>
      <c r="BA527" s="90"/>
      <c r="BB527" s="90"/>
      <c r="BC527" s="90"/>
      <c r="BD527" s="90"/>
      <c r="BE527" s="90"/>
      <c r="BF527" s="90"/>
      <c r="BG527" s="90"/>
      <c r="BH527" s="90"/>
      <c r="BI527" s="90"/>
      <c r="BJ527" s="90"/>
      <c r="BK527" s="90"/>
      <c r="BL527" s="90"/>
    </row>
    <row r="528" ht="14.25" customHeight="1">
      <c r="A528" s="90"/>
      <c r="B528" s="90"/>
      <c r="C528" s="440" t="str">
        <f t="shared" si="5"/>
        <v/>
      </c>
      <c r="D528" s="90"/>
      <c r="E528" s="90"/>
      <c r="F528" s="90"/>
      <c r="G528" s="90"/>
      <c r="H528" s="90"/>
      <c r="I528" s="90"/>
      <c r="J528" s="90"/>
      <c r="K528" s="158" t="str">
        <f>IF(FALSE()=OR(A528=0,A528=""),K306*(SUMIF(Extrato!$B$8:$B$260,'Cadastro e Histórico'!A528,Extrato!$C$8:$C$260)-SUMIF(Extrato!$G$8:$G$260,'Cadastro e Histórico'!A528,Extrato!$H$8:$H$260)),"")</f>
        <v/>
      </c>
      <c r="L528" s="158" t="str">
        <f>IF(FALSE()=OR(A528=0,A528=""),L306*(SUMIF(Extrato!$B$8:$B$260,'Cadastro e Histórico'!A528,Extrato!$C$8:$C$260)-SUMIF(Extrato!$G$8:$G$260,'Cadastro e Histórico'!A528,Extrato!$H$8:$H$260)),"")</f>
        <v/>
      </c>
      <c r="M528" s="158" t="str">
        <f>IF(FALSE()=OR(A528=0,A528=""),M306*(SUMIF(Extrato!$B$8:$B$260,'Cadastro e Histórico'!A528,Extrato!$C$8:$C$260)-SUMIF(Extrato!$G$8:$G$260,'Cadastro e Histórico'!A528,Extrato!$H$8:$H$260)),"")</f>
        <v/>
      </c>
      <c r="N528" s="158" t="str">
        <f>IF(FALSE()=OR(A528=0,A528=""),N306*(SUMIF(Extrato!$B$8:$B$260,'Cadastro e Histórico'!A528,Extrato!$C$8:$C$260)-SUMIF(Extrato!$G$8:$G$260,'Cadastro e Histórico'!A528,Extrato!$H$8:$H$260)),"")</f>
        <v/>
      </c>
      <c r="O528" s="158" t="str">
        <f>IF(FALSE()=OR(A528=0,A528=""),O306*(SUMIF(Extrato!$B$8:$B$260,'Cadastro e Histórico'!A528,Extrato!$C$8:$C$260)-SUMIF(Extrato!$G$8:$G$260,'Cadastro e Histórico'!A528,Extrato!$H$8:$H$260)),"")</f>
        <v/>
      </c>
      <c r="P528" s="158" t="str">
        <f>IF($A528="","",(SUMIFS(Extrato!$C:$C,Extrato!$B:$B,'Cadastro e Histórico'!$A528)-SUMIFS(Extrato!$H:$H,Extrato!$G:$G,'Cadastro e Histórico'!$A528))*P306)</f>
        <v/>
      </c>
      <c r="Q528" s="90"/>
      <c r="R528" s="90"/>
      <c r="S528" s="90"/>
      <c r="T528" s="90"/>
      <c r="U528" s="90"/>
      <c r="V528" s="90"/>
      <c r="W528" s="90"/>
      <c r="X528" s="90"/>
      <c r="Y528" s="90"/>
      <c r="Z528" s="90"/>
      <c r="AA528" s="90"/>
      <c r="AB528" s="90"/>
      <c r="AC528" s="90"/>
      <c r="AD528" s="90"/>
      <c r="AE528" s="90"/>
      <c r="AF528" s="90"/>
      <c r="AG528" s="90"/>
      <c r="AH528" s="90"/>
      <c r="AI528" s="90"/>
      <c r="AJ528" s="90"/>
      <c r="AK528" s="90"/>
      <c r="AL528" s="90"/>
      <c r="AM528" s="90"/>
      <c r="AN528" s="90"/>
      <c r="AO528" s="90"/>
      <c r="AP528" s="90"/>
      <c r="AQ528" s="90"/>
      <c r="AR528" s="90"/>
      <c r="AS528" s="90"/>
      <c r="AT528" s="90"/>
      <c r="AU528" s="90"/>
      <c r="AV528" s="90"/>
      <c r="AW528" s="90"/>
      <c r="AX528" s="90"/>
      <c r="AY528" s="90"/>
      <c r="AZ528" s="90"/>
      <c r="BA528" s="90"/>
      <c r="BB528" s="90"/>
      <c r="BC528" s="90"/>
      <c r="BD528" s="90"/>
      <c r="BE528" s="90"/>
      <c r="BF528" s="90"/>
      <c r="BG528" s="90"/>
      <c r="BH528" s="90"/>
      <c r="BI528" s="90"/>
      <c r="BJ528" s="90"/>
      <c r="BK528" s="90"/>
      <c r="BL528" s="90"/>
    </row>
    <row r="529" ht="14.25" customHeight="1">
      <c r="A529" s="90"/>
      <c r="B529" s="90"/>
      <c r="C529" s="440" t="str">
        <f t="shared" si="5"/>
        <v/>
      </c>
      <c r="D529" s="90"/>
      <c r="E529" s="90"/>
      <c r="F529" s="90"/>
      <c r="G529" s="90"/>
      <c r="H529" s="90"/>
      <c r="I529" s="90"/>
      <c r="J529" s="90"/>
      <c r="K529" s="158" t="str">
        <f>IF(FALSE()=OR(A529=0,A529=""),K307*(SUMIF(Extrato!$B$8:$B$260,'Cadastro e Histórico'!A529,Extrato!$C$8:$C$260)-SUMIF(Extrato!$G$8:$G$260,'Cadastro e Histórico'!A529,Extrato!$H$8:$H$260)),"")</f>
        <v/>
      </c>
      <c r="L529" s="158" t="str">
        <f>IF(FALSE()=OR(A529=0,A529=""),L307*(SUMIF(Extrato!$B$8:$B$260,'Cadastro e Histórico'!A529,Extrato!$C$8:$C$260)-SUMIF(Extrato!$G$8:$G$260,'Cadastro e Histórico'!A529,Extrato!$H$8:$H$260)),"")</f>
        <v/>
      </c>
      <c r="M529" s="158" t="str">
        <f>IF(FALSE()=OR(A529=0,A529=""),M307*(SUMIF(Extrato!$B$8:$B$260,'Cadastro e Histórico'!A529,Extrato!$C$8:$C$260)-SUMIF(Extrato!$G$8:$G$260,'Cadastro e Histórico'!A529,Extrato!$H$8:$H$260)),"")</f>
        <v/>
      </c>
      <c r="N529" s="158" t="str">
        <f>IF(FALSE()=OR(A529=0,A529=""),N307*(SUMIF(Extrato!$B$8:$B$260,'Cadastro e Histórico'!A529,Extrato!$C$8:$C$260)-SUMIF(Extrato!$G$8:$G$260,'Cadastro e Histórico'!A529,Extrato!$H$8:$H$260)),"")</f>
        <v/>
      </c>
      <c r="O529" s="158" t="str">
        <f>IF(FALSE()=OR(A529=0,A529=""),O307*(SUMIF(Extrato!$B$8:$B$260,'Cadastro e Histórico'!A529,Extrato!$C$8:$C$260)-SUMIF(Extrato!$G$8:$G$260,'Cadastro e Histórico'!A529,Extrato!$H$8:$H$260)),"")</f>
        <v/>
      </c>
      <c r="P529" s="158" t="str">
        <f>IF($A529="","",(SUMIFS(Extrato!$C:$C,Extrato!$B:$B,'Cadastro e Histórico'!$A529)-SUMIFS(Extrato!$H:$H,Extrato!$G:$G,'Cadastro e Histórico'!$A529))*P307)</f>
        <v/>
      </c>
      <c r="Q529" s="90"/>
      <c r="R529" s="90"/>
      <c r="S529" s="90"/>
      <c r="T529" s="90"/>
      <c r="U529" s="90"/>
      <c r="V529" s="90"/>
      <c r="W529" s="90"/>
      <c r="X529" s="90"/>
      <c r="Y529" s="90"/>
      <c r="Z529" s="90"/>
      <c r="AA529" s="90"/>
      <c r="AB529" s="90"/>
      <c r="AC529" s="90"/>
      <c r="AD529" s="90"/>
      <c r="AE529" s="90"/>
      <c r="AF529" s="90"/>
      <c r="AG529" s="90"/>
      <c r="AH529" s="90"/>
      <c r="AI529" s="90"/>
      <c r="AJ529" s="90"/>
      <c r="AK529" s="90"/>
      <c r="AL529" s="90"/>
      <c r="AM529" s="90"/>
      <c r="AN529" s="90"/>
      <c r="AO529" s="90"/>
      <c r="AP529" s="90"/>
      <c r="AQ529" s="90"/>
      <c r="AR529" s="90"/>
      <c r="AS529" s="90"/>
      <c r="AT529" s="90"/>
      <c r="AU529" s="90"/>
      <c r="AV529" s="90"/>
      <c r="AW529" s="90"/>
      <c r="AX529" s="90"/>
      <c r="AY529" s="90"/>
      <c r="AZ529" s="90"/>
      <c r="BA529" s="90"/>
      <c r="BB529" s="90"/>
      <c r="BC529" s="90"/>
      <c r="BD529" s="90"/>
      <c r="BE529" s="90"/>
      <c r="BF529" s="90"/>
      <c r="BG529" s="90"/>
      <c r="BH529" s="90"/>
      <c r="BI529" s="90"/>
      <c r="BJ529" s="90"/>
      <c r="BK529" s="90"/>
      <c r="BL529" s="90"/>
    </row>
    <row r="530" ht="14.25" customHeight="1">
      <c r="A530" s="90"/>
      <c r="B530" s="90"/>
      <c r="C530" s="440" t="str">
        <f t="shared" si="5"/>
        <v/>
      </c>
      <c r="D530" s="90"/>
      <c r="E530" s="90"/>
      <c r="F530" s="90"/>
      <c r="G530" s="90"/>
      <c r="H530" s="90"/>
      <c r="I530" s="90"/>
      <c r="J530" s="90"/>
      <c r="K530" s="158" t="str">
        <f>IF(FALSE()=OR(A530=0,A530=""),K308*(SUMIF(Extrato!$B$8:$B$260,'Cadastro e Histórico'!A530,Extrato!$C$8:$C$260)-SUMIF(Extrato!$G$8:$G$260,'Cadastro e Histórico'!A530,Extrato!$H$8:$H$260)),"")</f>
        <v/>
      </c>
      <c r="L530" s="158" t="str">
        <f>IF(FALSE()=OR(A530=0,A530=""),L308*(SUMIF(Extrato!$B$8:$B$260,'Cadastro e Histórico'!A530,Extrato!$C$8:$C$260)-SUMIF(Extrato!$G$8:$G$260,'Cadastro e Histórico'!A530,Extrato!$H$8:$H$260)),"")</f>
        <v/>
      </c>
      <c r="M530" s="158" t="str">
        <f>IF(FALSE()=OR(A530=0,A530=""),M308*(SUMIF(Extrato!$B$8:$B$260,'Cadastro e Histórico'!A530,Extrato!$C$8:$C$260)-SUMIF(Extrato!$G$8:$G$260,'Cadastro e Histórico'!A530,Extrato!$H$8:$H$260)),"")</f>
        <v/>
      </c>
      <c r="N530" s="158" t="str">
        <f>IF(FALSE()=OR(A530=0,A530=""),N308*(SUMIF(Extrato!$B$8:$B$260,'Cadastro e Histórico'!A530,Extrato!$C$8:$C$260)-SUMIF(Extrato!$G$8:$G$260,'Cadastro e Histórico'!A530,Extrato!$H$8:$H$260)),"")</f>
        <v/>
      </c>
      <c r="O530" s="158" t="str">
        <f>IF(FALSE()=OR(A530=0,A530=""),O308*(SUMIF(Extrato!$B$8:$B$260,'Cadastro e Histórico'!A530,Extrato!$C$8:$C$260)-SUMIF(Extrato!$G$8:$G$260,'Cadastro e Histórico'!A530,Extrato!$H$8:$H$260)),"")</f>
        <v/>
      </c>
      <c r="P530" s="158" t="str">
        <f>IF($A530="","",(SUMIFS(Extrato!$C:$C,Extrato!$B:$B,'Cadastro e Histórico'!$A530)-SUMIFS(Extrato!$H:$H,Extrato!$G:$G,'Cadastro e Histórico'!$A530))*P308)</f>
        <v/>
      </c>
      <c r="Q530" s="90"/>
      <c r="R530" s="90"/>
      <c r="S530" s="90"/>
      <c r="T530" s="90"/>
      <c r="U530" s="90"/>
      <c r="V530" s="90"/>
      <c r="W530" s="90"/>
      <c r="X530" s="90"/>
      <c r="Y530" s="90"/>
      <c r="Z530" s="90"/>
      <c r="AA530" s="90"/>
      <c r="AB530" s="90"/>
      <c r="AC530" s="90"/>
      <c r="AD530" s="90"/>
      <c r="AE530" s="90"/>
      <c r="AF530" s="90"/>
      <c r="AG530" s="90"/>
      <c r="AH530" s="90"/>
      <c r="AI530" s="90"/>
      <c r="AJ530" s="90"/>
      <c r="AK530" s="90"/>
      <c r="AL530" s="90"/>
      <c r="AM530" s="90"/>
      <c r="AN530" s="90"/>
      <c r="AO530" s="90"/>
      <c r="AP530" s="90"/>
      <c r="AQ530" s="90"/>
      <c r="AR530" s="90"/>
      <c r="AS530" s="90"/>
      <c r="AT530" s="90"/>
      <c r="AU530" s="90"/>
      <c r="AV530" s="90"/>
      <c r="AW530" s="90"/>
      <c r="AX530" s="90"/>
      <c r="AY530" s="90"/>
      <c r="AZ530" s="90"/>
      <c r="BA530" s="90"/>
      <c r="BB530" s="90"/>
      <c r="BC530" s="90"/>
      <c r="BD530" s="90"/>
      <c r="BE530" s="90"/>
      <c r="BF530" s="90"/>
      <c r="BG530" s="90"/>
      <c r="BH530" s="90"/>
      <c r="BI530" s="90"/>
      <c r="BJ530" s="90"/>
      <c r="BK530" s="90"/>
      <c r="BL530" s="90"/>
    </row>
    <row r="531" ht="14.25" customHeight="1">
      <c r="A531" s="90"/>
      <c r="B531" s="90"/>
      <c r="C531" s="440" t="str">
        <f t="shared" si="5"/>
        <v/>
      </c>
      <c r="D531" s="90"/>
      <c r="E531" s="90"/>
      <c r="F531" s="90"/>
      <c r="G531" s="90"/>
      <c r="H531" s="90"/>
      <c r="I531" s="90"/>
      <c r="J531" s="90"/>
      <c r="K531" s="158" t="str">
        <f>IF(FALSE()=OR(A531=0,A531=""),K309*(SUMIF(Extrato!$B$8:$B$260,'Cadastro e Histórico'!A531,Extrato!$C$8:$C$260)-SUMIF(Extrato!$G$8:$G$260,'Cadastro e Histórico'!A531,Extrato!$H$8:$H$260)),"")</f>
        <v/>
      </c>
      <c r="L531" s="158" t="str">
        <f>IF(FALSE()=OR(A531=0,A531=""),L309*(SUMIF(Extrato!$B$8:$B$260,'Cadastro e Histórico'!A531,Extrato!$C$8:$C$260)-SUMIF(Extrato!$G$8:$G$260,'Cadastro e Histórico'!A531,Extrato!$H$8:$H$260)),"")</f>
        <v/>
      </c>
      <c r="M531" s="158" t="str">
        <f>IF(FALSE()=OR(A531=0,A531=""),M309*(SUMIF(Extrato!$B$8:$B$260,'Cadastro e Histórico'!A531,Extrato!$C$8:$C$260)-SUMIF(Extrato!$G$8:$G$260,'Cadastro e Histórico'!A531,Extrato!$H$8:$H$260)),"")</f>
        <v/>
      </c>
      <c r="N531" s="158" t="str">
        <f>IF(FALSE()=OR(A531=0,A531=""),N309*(SUMIF(Extrato!$B$8:$B$260,'Cadastro e Histórico'!A531,Extrato!$C$8:$C$260)-SUMIF(Extrato!$G$8:$G$260,'Cadastro e Histórico'!A531,Extrato!$H$8:$H$260)),"")</f>
        <v/>
      </c>
      <c r="O531" s="158" t="str">
        <f>IF(FALSE()=OR(A531=0,A531=""),O309*(SUMIF(Extrato!$B$8:$B$260,'Cadastro e Histórico'!A531,Extrato!$C$8:$C$260)-SUMIF(Extrato!$G$8:$G$260,'Cadastro e Histórico'!A531,Extrato!$H$8:$H$260)),"")</f>
        <v/>
      </c>
      <c r="P531" s="158" t="str">
        <f>IF($A531="","",(SUMIFS(Extrato!$C:$C,Extrato!$B:$B,'Cadastro e Histórico'!$A531)-SUMIFS(Extrato!$H:$H,Extrato!$G:$G,'Cadastro e Histórico'!$A531))*P309)</f>
        <v/>
      </c>
      <c r="Q531" s="90"/>
      <c r="R531" s="90"/>
      <c r="S531" s="90"/>
      <c r="T531" s="90"/>
      <c r="U531" s="90"/>
      <c r="V531" s="90"/>
      <c r="W531" s="90"/>
      <c r="X531" s="90"/>
      <c r="Y531" s="90"/>
      <c r="Z531" s="90"/>
      <c r="AA531" s="90"/>
      <c r="AB531" s="90"/>
      <c r="AC531" s="90"/>
      <c r="AD531" s="90"/>
      <c r="AE531" s="90"/>
      <c r="AF531" s="90"/>
      <c r="AG531" s="90"/>
      <c r="AH531" s="90"/>
      <c r="AI531" s="90"/>
      <c r="AJ531" s="90"/>
      <c r="AK531" s="90"/>
      <c r="AL531" s="90"/>
      <c r="AM531" s="90"/>
      <c r="AN531" s="90"/>
      <c r="AO531" s="90"/>
      <c r="AP531" s="90"/>
      <c r="AQ531" s="90"/>
      <c r="AR531" s="90"/>
      <c r="AS531" s="90"/>
      <c r="AT531" s="90"/>
      <c r="AU531" s="90"/>
      <c r="AV531" s="90"/>
      <c r="AW531" s="90"/>
      <c r="AX531" s="90"/>
      <c r="AY531" s="90"/>
      <c r="AZ531" s="90"/>
      <c r="BA531" s="90"/>
      <c r="BB531" s="90"/>
      <c r="BC531" s="90"/>
      <c r="BD531" s="90"/>
      <c r="BE531" s="90"/>
      <c r="BF531" s="90"/>
      <c r="BG531" s="90"/>
      <c r="BH531" s="90"/>
      <c r="BI531" s="90"/>
      <c r="BJ531" s="90"/>
      <c r="BK531" s="90"/>
      <c r="BL531" s="90"/>
    </row>
    <row r="532" ht="14.25" customHeight="1">
      <c r="A532" s="90"/>
      <c r="B532" s="90"/>
      <c r="C532" s="440" t="str">
        <f t="shared" si="5"/>
        <v/>
      </c>
      <c r="D532" s="90"/>
      <c r="E532" s="90"/>
      <c r="F532" s="90"/>
      <c r="G532" s="90"/>
      <c r="H532" s="90"/>
      <c r="I532" s="90"/>
      <c r="J532" s="90"/>
      <c r="K532" s="158" t="str">
        <f>IF(FALSE()=OR(A532=0,A532=""),K310*(SUMIF(Extrato!$B$8:$B$260,'Cadastro e Histórico'!A532,Extrato!$C$8:$C$260)-SUMIF(Extrato!$G$8:$G$260,'Cadastro e Histórico'!A532,Extrato!$H$8:$H$260)),"")</f>
        <v/>
      </c>
      <c r="L532" s="158" t="str">
        <f>IF(FALSE()=OR(A532=0,A532=""),L310*(SUMIF(Extrato!$B$8:$B$260,'Cadastro e Histórico'!A532,Extrato!$C$8:$C$260)-SUMIF(Extrato!$G$8:$G$260,'Cadastro e Histórico'!A532,Extrato!$H$8:$H$260)),"")</f>
        <v/>
      </c>
      <c r="M532" s="158" t="str">
        <f>IF(FALSE()=OR(A532=0,A532=""),M310*(SUMIF(Extrato!$B$8:$B$260,'Cadastro e Histórico'!A532,Extrato!$C$8:$C$260)-SUMIF(Extrato!$G$8:$G$260,'Cadastro e Histórico'!A532,Extrato!$H$8:$H$260)),"")</f>
        <v/>
      </c>
      <c r="N532" s="158" t="str">
        <f>IF(FALSE()=OR(A532=0,A532=""),N310*(SUMIF(Extrato!$B$8:$B$260,'Cadastro e Histórico'!A532,Extrato!$C$8:$C$260)-SUMIF(Extrato!$G$8:$G$260,'Cadastro e Histórico'!A532,Extrato!$H$8:$H$260)),"")</f>
        <v/>
      </c>
      <c r="O532" s="158" t="str">
        <f>IF(FALSE()=OR(A532=0,A532=""),O310*(SUMIF(Extrato!$B$8:$B$260,'Cadastro e Histórico'!A532,Extrato!$C$8:$C$260)-SUMIF(Extrato!$G$8:$G$260,'Cadastro e Histórico'!A532,Extrato!$H$8:$H$260)),"")</f>
        <v/>
      </c>
      <c r="P532" s="158" t="str">
        <f>IF($A532="","",(SUMIFS(Extrato!$C:$C,Extrato!$B:$B,'Cadastro e Histórico'!$A532)-SUMIFS(Extrato!$H:$H,Extrato!$G:$G,'Cadastro e Histórico'!$A532))*P310)</f>
        <v/>
      </c>
      <c r="Q532" s="90"/>
      <c r="R532" s="90"/>
      <c r="S532" s="90"/>
      <c r="T532" s="90"/>
      <c r="U532" s="90"/>
      <c r="V532" s="90"/>
      <c r="W532" s="90"/>
      <c r="X532" s="90"/>
      <c r="Y532" s="90"/>
      <c r="Z532" s="90"/>
      <c r="AA532" s="90"/>
      <c r="AB532" s="90"/>
      <c r="AC532" s="90"/>
      <c r="AD532" s="90"/>
      <c r="AE532" s="90"/>
      <c r="AF532" s="90"/>
      <c r="AG532" s="90"/>
      <c r="AH532" s="90"/>
      <c r="AI532" s="90"/>
      <c r="AJ532" s="90"/>
      <c r="AK532" s="90"/>
      <c r="AL532" s="90"/>
      <c r="AM532" s="90"/>
      <c r="AN532" s="90"/>
      <c r="AO532" s="90"/>
      <c r="AP532" s="90"/>
      <c r="AQ532" s="90"/>
      <c r="AR532" s="90"/>
      <c r="AS532" s="90"/>
      <c r="AT532" s="90"/>
      <c r="AU532" s="90"/>
      <c r="AV532" s="90"/>
      <c r="AW532" s="90"/>
      <c r="AX532" s="90"/>
      <c r="AY532" s="90"/>
      <c r="AZ532" s="90"/>
      <c r="BA532" s="90"/>
      <c r="BB532" s="90"/>
      <c r="BC532" s="90"/>
      <c r="BD532" s="90"/>
      <c r="BE532" s="90"/>
      <c r="BF532" s="90"/>
      <c r="BG532" s="90"/>
      <c r="BH532" s="90"/>
      <c r="BI532" s="90"/>
      <c r="BJ532" s="90"/>
      <c r="BK532" s="90"/>
      <c r="BL532" s="90"/>
    </row>
    <row r="533" ht="14.25" customHeight="1">
      <c r="A533" s="90"/>
      <c r="B533" s="90"/>
      <c r="C533" s="440" t="str">
        <f t="shared" si="5"/>
        <v/>
      </c>
      <c r="D533" s="90"/>
      <c r="E533" s="90"/>
      <c r="F533" s="90"/>
      <c r="G533" s="90"/>
      <c r="H533" s="90"/>
      <c r="I533" s="90"/>
      <c r="J533" s="90"/>
      <c r="K533" s="158" t="str">
        <f>IF(FALSE()=OR(A533=0,A533=""),K311*(SUMIF(Extrato!$B$8:$B$260,'Cadastro e Histórico'!A533,Extrato!$C$8:$C$260)-SUMIF(Extrato!$G$8:$G$260,'Cadastro e Histórico'!A533,Extrato!$H$8:$H$260)),"")</f>
        <v/>
      </c>
      <c r="L533" s="158" t="str">
        <f>IF(FALSE()=OR(A533=0,A533=""),L311*(SUMIF(Extrato!$B$8:$B$260,'Cadastro e Histórico'!A533,Extrato!$C$8:$C$260)-SUMIF(Extrato!$G$8:$G$260,'Cadastro e Histórico'!A533,Extrato!$H$8:$H$260)),"")</f>
        <v/>
      </c>
      <c r="M533" s="158" t="str">
        <f>IF(FALSE()=OR(A533=0,A533=""),M311*(SUMIF(Extrato!$B$8:$B$260,'Cadastro e Histórico'!A533,Extrato!$C$8:$C$260)-SUMIF(Extrato!$G$8:$G$260,'Cadastro e Histórico'!A533,Extrato!$H$8:$H$260)),"")</f>
        <v/>
      </c>
      <c r="N533" s="158" t="str">
        <f>IF(FALSE()=OR(A533=0,A533=""),N311*(SUMIF(Extrato!$B$8:$B$260,'Cadastro e Histórico'!A533,Extrato!$C$8:$C$260)-SUMIF(Extrato!$G$8:$G$260,'Cadastro e Histórico'!A533,Extrato!$H$8:$H$260)),"")</f>
        <v/>
      </c>
      <c r="O533" s="158" t="str">
        <f>IF(FALSE()=OR(A533=0,A533=""),O311*(SUMIF(Extrato!$B$8:$B$260,'Cadastro e Histórico'!A533,Extrato!$C$8:$C$260)-SUMIF(Extrato!$G$8:$G$260,'Cadastro e Histórico'!A533,Extrato!$H$8:$H$260)),"")</f>
        <v/>
      </c>
      <c r="P533" s="158" t="str">
        <f>IF($A533="","",(SUMIFS(Extrato!$C:$C,Extrato!$B:$B,'Cadastro e Histórico'!$A533)-SUMIFS(Extrato!$H:$H,Extrato!$G:$G,'Cadastro e Histórico'!$A533))*P311)</f>
        <v/>
      </c>
      <c r="Q533" s="90"/>
      <c r="R533" s="90"/>
      <c r="S533" s="90"/>
      <c r="T533" s="90"/>
      <c r="U533" s="90"/>
      <c r="V533" s="90"/>
      <c r="W533" s="90"/>
      <c r="X533" s="90"/>
      <c r="Y533" s="90"/>
      <c r="Z533" s="90"/>
      <c r="AA533" s="90"/>
      <c r="AB533" s="90"/>
      <c r="AC533" s="90"/>
      <c r="AD533" s="90"/>
      <c r="AE533" s="90"/>
      <c r="AF533" s="90"/>
      <c r="AG533" s="90"/>
      <c r="AH533" s="90"/>
      <c r="AI533" s="90"/>
      <c r="AJ533" s="90"/>
      <c r="AK533" s="90"/>
      <c r="AL533" s="90"/>
      <c r="AM533" s="90"/>
      <c r="AN533" s="90"/>
      <c r="AO533" s="90"/>
      <c r="AP533" s="90"/>
      <c r="AQ533" s="90"/>
      <c r="AR533" s="90"/>
      <c r="AS533" s="90"/>
      <c r="AT533" s="90"/>
      <c r="AU533" s="90"/>
      <c r="AV533" s="90"/>
      <c r="AW533" s="90"/>
      <c r="AX533" s="90"/>
      <c r="AY533" s="90"/>
      <c r="AZ533" s="90"/>
      <c r="BA533" s="90"/>
      <c r="BB533" s="90"/>
      <c r="BC533" s="90"/>
      <c r="BD533" s="90"/>
      <c r="BE533" s="90"/>
      <c r="BF533" s="90"/>
      <c r="BG533" s="90"/>
      <c r="BH533" s="90"/>
      <c r="BI533" s="90"/>
      <c r="BJ533" s="90"/>
      <c r="BK533" s="90"/>
      <c r="BL533" s="90"/>
    </row>
    <row r="534" ht="14.25" customHeight="1">
      <c r="A534" s="90"/>
      <c r="B534" s="90"/>
      <c r="C534" s="440" t="str">
        <f t="shared" si="5"/>
        <v/>
      </c>
      <c r="D534" s="90"/>
      <c r="E534" s="90"/>
      <c r="F534" s="90"/>
      <c r="G534" s="90"/>
      <c r="H534" s="90"/>
      <c r="I534" s="90"/>
      <c r="J534" s="90"/>
      <c r="K534" s="158" t="str">
        <f>IF(FALSE()=OR(A534=0,A534=""),K312*(SUMIF(Extrato!$B$8:$B$260,'Cadastro e Histórico'!A534,Extrato!$C$8:$C$260)-SUMIF(Extrato!$G$8:$G$260,'Cadastro e Histórico'!A534,Extrato!$H$8:$H$260)),"")</f>
        <v/>
      </c>
      <c r="L534" s="158" t="str">
        <f>IF(FALSE()=OR(A534=0,A534=""),L312*(SUMIF(Extrato!$B$8:$B$260,'Cadastro e Histórico'!A534,Extrato!$C$8:$C$260)-SUMIF(Extrato!$G$8:$G$260,'Cadastro e Histórico'!A534,Extrato!$H$8:$H$260)),"")</f>
        <v/>
      </c>
      <c r="M534" s="158" t="str">
        <f>IF(FALSE()=OR(A534=0,A534=""),M312*(SUMIF(Extrato!$B$8:$B$260,'Cadastro e Histórico'!A534,Extrato!$C$8:$C$260)-SUMIF(Extrato!$G$8:$G$260,'Cadastro e Histórico'!A534,Extrato!$H$8:$H$260)),"")</f>
        <v/>
      </c>
      <c r="N534" s="158" t="str">
        <f>IF(FALSE()=OR(A534=0,A534=""),N312*(SUMIF(Extrato!$B$8:$B$260,'Cadastro e Histórico'!A534,Extrato!$C$8:$C$260)-SUMIF(Extrato!$G$8:$G$260,'Cadastro e Histórico'!A534,Extrato!$H$8:$H$260)),"")</f>
        <v/>
      </c>
      <c r="O534" s="158" t="str">
        <f>IF(FALSE()=OR(A534=0,A534=""),O312*(SUMIF(Extrato!$B$8:$B$260,'Cadastro e Histórico'!A534,Extrato!$C$8:$C$260)-SUMIF(Extrato!$G$8:$G$260,'Cadastro e Histórico'!A534,Extrato!$H$8:$H$260)),"")</f>
        <v/>
      </c>
      <c r="P534" s="158" t="str">
        <f>IF($A534="","",(SUMIFS(Extrato!$C:$C,Extrato!$B:$B,'Cadastro e Histórico'!$A534)-SUMIFS(Extrato!$H:$H,Extrato!$G:$G,'Cadastro e Histórico'!$A534))*P312)</f>
        <v/>
      </c>
      <c r="Q534" s="90"/>
      <c r="R534" s="90"/>
      <c r="S534" s="90"/>
      <c r="T534" s="90"/>
      <c r="U534" s="90"/>
      <c r="V534" s="90"/>
      <c r="W534" s="90"/>
      <c r="X534" s="90"/>
      <c r="Y534" s="90"/>
      <c r="Z534" s="90"/>
      <c r="AA534" s="90"/>
      <c r="AB534" s="90"/>
      <c r="AC534" s="90"/>
      <c r="AD534" s="90"/>
      <c r="AE534" s="90"/>
      <c r="AF534" s="90"/>
      <c r="AG534" s="90"/>
      <c r="AH534" s="90"/>
      <c r="AI534" s="90"/>
      <c r="AJ534" s="90"/>
      <c r="AK534" s="90"/>
      <c r="AL534" s="90"/>
      <c r="AM534" s="90"/>
      <c r="AN534" s="90"/>
      <c r="AO534" s="90"/>
      <c r="AP534" s="90"/>
      <c r="AQ534" s="90"/>
      <c r="AR534" s="90"/>
      <c r="AS534" s="90"/>
      <c r="AT534" s="90"/>
      <c r="AU534" s="90"/>
      <c r="AV534" s="90"/>
      <c r="AW534" s="90"/>
      <c r="AX534" s="90"/>
      <c r="AY534" s="90"/>
      <c r="AZ534" s="90"/>
      <c r="BA534" s="90"/>
      <c r="BB534" s="90"/>
      <c r="BC534" s="90"/>
      <c r="BD534" s="90"/>
      <c r="BE534" s="90"/>
      <c r="BF534" s="90"/>
      <c r="BG534" s="90"/>
      <c r="BH534" s="90"/>
      <c r="BI534" s="90"/>
      <c r="BJ534" s="90"/>
      <c r="BK534" s="90"/>
      <c r="BL534" s="90"/>
    </row>
    <row r="535" ht="14.25" customHeight="1">
      <c r="A535" s="90"/>
      <c r="B535" s="90"/>
      <c r="C535" s="440" t="str">
        <f t="shared" si="5"/>
        <v/>
      </c>
      <c r="D535" s="90"/>
      <c r="E535" s="90"/>
      <c r="F535" s="90"/>
      <c r="G535" s="90"/>
      <c r="H535" s="90"/>
      <c r="I535" s="90"/>
      <c r="J535" s="90"/>
      <c r="K535" s="158" t="str">
        <f>IF(FALSE()=OR(A535=0,A535=""),K313*(SUMIF(Extrato!$B$8:$B$260,'Cadastro e Histórico'!A535,Extrato!$C$8:$C$260)-SUMIF(Extrato!$G$8:$G$260,'Cadastro e Histórico'!A535,Extrato!$H$8:$H$260)),"")</f>
        <v/>
      </c>
      <c r="L535" s="158" t="str">
        <f>IF(FALSE()=OR(A535=0,A535=""),L313*(SUMIF(Extrato!$B$8:$B$260,'Cadastro e Histórico'!A535,Extrato!$C$8:$C$260)-SUMIF(Extrato!$G$8:$G$260,'Cadastro e Histórico'!A535,Extrato!$H$8:$H$260)),"")</f>
        <v/>
      </c>
      <c r="M535" s="158" t="str">
        <f>IF(FALSE()=OR(A535=0,A535=""),M313*(SUMIF(Extrato!$B$8:$B$260,'Cadastro e Histórico'!A535,Extrato!$C$8:$C$260)-SUMIF(Extrato!$G$8:$G$260,'Cadastro e Histórico'!A535,Extrato!$H$8:$H$260)),"")</f>
        <v/>
      </c>
      <c r="N535" s="158" t="str">
        <f>IF(FALSE()=OR(A535=0,A535=""),N313*(SUMIF(Extrato!$B$8:$B$260,'Cadastro e Histórico'!A535,Extrato!$C$8:$C$260)-SUMIF(Extrato!$G$8:$G$260,'Cadastro e Histórico'!A535,Extrato!$H$8:$H$260)),"")</f>
        <v/>
      </c>
      <c r="O535" s="158" t="str">
        <f>IF(FALSE()=OR(A535=0,A535=""),O313*(SUMIF(Extrato!$B$8:$B$260,'Cadastro e Histórico'!A535,Extrato!$C$8:$C$260)-SUMIF(Extrato!$G$8:$G$260,'Cadastro e Histórico'!A535,Extrato!$H$8:$H$260)),"")</f>
        <v/>
      </c>
      <c r="P535" s="158" t="str">
        <f>IF($A535="","",(SUMIFS(Extrato!$C:$C,Extrato!$B:$B,'Cadastro e Histórico'!$A535)-SUMIFS(Extrato!$H:$H,Extrato!$G:$G,'Cadastro e Histórico'!$A535))*P313)</f>
        <v/>
      </c>
      <c r="Q535" s="90"/>
      <c r="R535" s="90"/>
      <c r="S535" s="90"/>
      <c r="T535" s="90"/>
      <c r="U535" s="90"/>
      <c r="V535" s="90"/>
      <c r="W535" s="90"/>
      <c r="X535" s="90"/>
      <c r="Y535" s="90"/>
      <c r="Z535" s="90"/>
      <c r="AA535" s="90"/>
      <c r="AB535" s="90"/>
      <c r="AC535" s="90"/>
      <c r="AD535" s="90"/>
      <c r="AE535" s="90"/>
      <c r="AF535" s="90"/>
      <c r="AG535" s="90"/>
      <c r="AH535" s="90"/>
      <c r="AI535" s="90"/>
      <c r="AJ535" s="90"/>
      <c r="AK535" s="90"/>
      <c r="AL535" s="90"/>
      <c r="AM535" s="90"/>
      <c r="AN535" s="90"/>
      <c r="AO535" s="90"/>
      <c r="AP535" s="90"/>
      <c r="AQ535" s="90"/>
      <c r="AR535" s="90"/>
      <c r="AS535" s="90"/>
      <c r="AT535" s="90"/>
      <c r="AU535" s="90"/>
      <c r="AV535" s="90"/>
      <c r="AW535" s="90"/>
      <c r="AX535" s="90"/>
      <c r="AY535" s="90"/>
      <c r="AZ535" s="90"/>
      <c r="BA535" s="90"/>
      <c r="BB535" s="90"/>
      <c r="BC535" s="90"/>
      <c r="BD535" s="90"/>
      <c r="BE535" s="90"/>
      <c r="BF535" s="90"/>
      <c r="BG535" s="90"/>
      <c r="BH535" s="90"/>
      <c r="BI535" s="90"/>
      <c r="BJ535" s="90"/>
      <c r="BK535" s="90"/>
      <c r="BL535" s="90"/>
    </row>
    <row r="536" ht="14.25" customHeight="1">
      <c r="A536" s="90"/>
      <c r="B536" s="90"/>
      <c r="C536" s="440" t="str">
        <f t="shared" si="5"/>
        <v/>
      </c>
      <c r="D536" s="90"/>
      <c r="E536" s="90"/>
      <c r="F536" s="90"/>
      <c r="G536" s="90"/>
      <c r="H536" s="90"/>
      <c r="I536" s="90"/>
      <c r="J536" s="90"/>
      <c r="K536" s="158" t="str">
        <f>IF(FALSE()=OR(A536=0,A536=""),K314*(SUMIF(Extrato!$B$8:$B$260,'Cadastro e Histórico'!A536,Extrato!$C$8:$C$260)-SUMIF(Extrato!$G$8:$G$260,'Cadastro e Histórico'!A536,Extrato!$H$8:$H$260)),"")</f>
        <v/>
      </c>
      <c r="L536" s="158" t="str">
        <f>IF(FALSE()=OR(A536=0,A536=""),L314*(SUMIF(Extrato!$B$8:$B$260,'Cadastro e Histórico'!A536,Extrato!$C$8:$C$260)-SUMIF(Extrato!$G$8:$G$260,'Cadastro e Histórico'!A536,Extrato!$H$8:$H$260)),"")</f>
        <v/>
      </c>
      <c r="M536" s="158" t="str">
        <f>IF(FALSE()=OR(A536=0,A536=""),M314*(SUMIF(Extrato!$B$8:$B$260,'Cadastro e Histórico'!A536,Extrato!$C$8:$C$260)-SUMIF(Extrato!$G$8:$G$260,'Cadastro e Histórico'!A536,Extrato!$H$8:$H$260)),"")</f>
        <v/>
      </c>
      <c r="N536" s="158" t="str">
        <f>IF(FALSE()=OR(A536=0,A536=""),N314*(SUMIF(Extrato!$B$8:$B$260,'Cadastro e Histórico'!A536,Extrato!$C$8:$C$260)-SUMIF(Extrato!$G$8:$G$260,'Cadastro e Histórico'!A536,Extrato!$H$8:$H$260)),"")</f>
        <v/>
      </c>
      <c r="O536" s="158" t="str">
        <f>IF(FALSE()=OR(A536=0,A536=""),O314*(SUMIF(Extrato!$B$8:$B$260,'Cadastro e Histórico'!A536,Extrato!$C$8:$C$260)-SUMIF(Extrato!$G$8:$G$260,'Cadastro e Histórico'!A536,Extrato!$H$8:$H$260)),"")</f>
        <v/>
      </c>
      <c r="P536" s="158" t="str">
        <f>IF($A536="","",(SUMIFS(Extrato!$C:$C,Extrato!$B:$B,'Cadastro e Histórico'!$A536)-SUMIFS(Extrato!$H:$H,Extrato!$G:$G,'Cadastro e Histórico'!$A536))*P314)</f>
        <v/>
      </c>
      <c r="Q536" s="90"/>
      <c r="R536" s="90"/>
      <c r="S536" s="90"/>
      <c r="T536" s="90"/>
      <c r="U536" s="90"/>
      <c r="V536" s="90"/>
      <c r="W536" s="90"/>
      <c r="X536" s="90"/>
      <c r="Y536" s="90"/>
      <c r="Z536" s="90"/>
      <c r="AA536" s="90"/>
      <c r="AB536" s="90"/>
      <c r="AC536" s="90"/>
      <c r="AD536" s="90"/>
      <c r="AE536" s="90"/>
      <c r="AF536" s="90"/>
      <c r="AG536" s="90"/>
      <c r="AH536" s="90"/>
      <c r="AI536" s="90"/>
      <c r="AJ536" s="90"/>
      <c r="AK536" s="90"/>
      <c r="AL536" s="90"/>
      <c r="AM536" s="90"/>
      <c r="AN536" s="90"/>
      <c r="AO536" s="90"/>
      <c r="AP536" s="90"/>
      <c r="AQ536" s="90"/>
      <c r="AR536" s="90"/>
      <c r="AS536" s="90"/>
      <c r="AT536" s="90"/>
      <c r="AU536" s="90"/>
      <c r="AV536" s="90"/>
      <c r="AW536" s="90"/>
      <c r="AX536" s="90"/>
      <c r="AY536" s="90"/>
      <c r="AZ536" s="90"/>
      <c r="BA536" s="90"/>
      <c r="BB536" s="90"/>
      <c r="BC536" s="90"/>
      <c r="BD536" s="90"/>
      <c r="BE536" s="90"/>
      <c r="BF536" s="90"/>
      <c r="BG536" s="90"/>
      <c r="BH536" s="90"/>
      <c r="BI536" s="90"/>
      <c r="BJ536" s="90"/>
      <c r="BK536" s="90"/>
      <c r="BL536" s="90"/>
    </row>
    <row r="537" ht="14.25" customHeight="1">
      <c r="A537" s="90"/>
      <c r="B537" s="90"/>
      <c r="C537" s="440" t="str">
        <f t="shared" si="5"/>
        <v/>
      </c>
      <c r="D537" s="90"/>
      <c r="E537" s="90"/>
      <c r="F537" s="90"/>
      <c r="G537" s="90"/>
      <c r="H537" s="90"/>
      <c r="I537" s="90"/>
      <c r="J537" s="90"/>
      <c r="K537" s="158" t="str">
        <f>IF(FALSE()=OR(A537=0,A537=""),K315*(SUMIF(Extrato!$B$8:$B$260,'Cadastro e Histórico'!A537,Extrato!$C$8:$C$260)-SUMIF(Extrato!$G$8:$G$260,'Cadastro e Histórico'!A537,Extrato!$H$8:$H$260)),"")</f>
        <v/>
      </c>
      <c r="L537" s="158" t="str">
        <f>IF(FALSE()=OR(A537=0,A537=""),L315*(SUMIF(Extrato!$B$8:$B$260,'Cadastro e Histórico'!A537,Extrato!$C$8:$C$260)-SUMIF(Extrato!$G$8:$G$260,'Cadastro e Histórico'!A537,Extrato!$H$8:$H$260)),"")</f>
        <v/>
      </c>
      <c r="M537" s="158" t="str">
        <f>IF(FALSE()=OR(A537=0,A537=""),M315*(SUMIF(Extrato!$B$8:$B$260,'Cadastro e Histórico'!A537,Extrato!$C$8:$C$260)-SUMIF(Extrato!$G$8:$G$260,'Cadastro e Histórico'!A537,Extrato!$H$8:$H$260)),"")</f>
        <v/>
      </c>
      <c r="N537" s="158" t="str">
        <f>IF(FALSE()=OR(A537=0,A537=""),N315*(SUMIF(Extrato!$B$8:$B$260,'Cadastro e Histórico'!A537,Extrato!$C$8:$C$260)-SUMIF(Extrato!$G$8:$G$260,'Cadastro e Histórico'!A537,Extrato!$H$8:$H$260)),"")</f>
        <v/>
      </c>
      <c r="O537" s="158" t="str">
        <f>IF(FALSE()=OR(A537=0,A537=""),O315*(SUMIF(Extrato!$B$8:$B$260,'Cadastro e Histórico'!A537,Extrato!$C$8:$C$260)-SUMIF(Extrato!$G$8:$G$260,'Cadastro e Histórico'!A537,Extrato!$H$8:$H$260)),"")</f>
        <v/>
      </c>
      <c r="P537" s="158" t="str">
        <f>IF($A537="","",(SUMIFS(Extrato!$C:$C,Extrato!$B:$B,'Cadastro e Histórico'!$A537)-SUMIFS(Extrato!$H:$H,Extrato!$G:$G,'Cadastro e Histórico'!$A537))*P315)</f>
        <v/>
      </c>
      <c r="Q537" s="90"/>
      <c r="R537" s="90"/>
      <c r="S537" s="90"/>
      <c r="T537" s="90"/>
      <c r="U537" s="90"/>
      <c r="V537" s="90"/>
      <c r="W537" s="90"/>
      <c r="X537" s="90"/>
      <c r="Y537" s="90"/>
      <c r="Z537" s="90"/>
      <c r="AA537" s="90"/>
      <c r="AB537" s="90"/>
      <c r="AC537" s="90"/>
      <c r="AD537" s="90"/>
      <c r="AE537" s="90"/>
      <c r="AF537" s="90"/>
      <c r="AG537" s="90"/>
      <c r="AH537" s="90"/>
      <c r="AI537" s="90"/>
      <c r="AJ537" s="90"/>
      <c r="AK537" s="90"/>
      <c r="AL537" s="90"/>
      <c r="AM537" s="90"/>
      <c r="AN537" s="90"/>
      <c r="AO537" s="90"/>
      <c r="AP537" s="90"/>
      <c r="AQ537" s="90"/>
      <c r="AR537" s="90"/>
      <c r="AS537" s="90"/>
      <c r="AT537" s="90"/>
      <c r="AU537" s="90"/>
      <c r="AV537" s="90"/>
      <c r="AW537" s="90"/>
      <c r="AX537" s="90"/>
      <c r="AY537" s="90"/>
      <c r="AZ537" s="90"/>
      <c r="BA537" s="90"/>
      <c r="BB537" s="90"/>
      <c r="BC537" s="90"/>
      <c r="BD537" s="90"/>
      <c r="BE537" s="90"/>
      <c r="BF537" s="90"/>
      <c r="BG537" s="90"/>
      <c r="BH537" s="90"/>
      <c r="BI537" s="90"/>
      <c r="BJ537" s="90"/>
      <c r="BK537" s="90"/>
      <c r="BL537" s="90"/>
    </row>
    <row r="538" ht="14.25" customHeight="1">
      <c r="A538" s="90"/>
      <c r="B538" s="90"/>
      <c r="C538" s="440" t="str">
        <f t="shared" si="5"/>
        <v/>
      </c>
      <c r="D538" s="90"/>
      <c r="E538" s="90"/>
      <c r="F538" s="90"/>
      <c r="G538" s="90"/>
      <c r="H538" s="90"/>
      <c r="I538" s="90"/>
      <c r="J538" s="90"/>
      <c r="K538" s="158" t="str">
        <f>IF(FALSE()=OR(A538=0,A538=""),K316*(SUMIF(Extrato!$B$8:$B$260,'Cadastro e Histórico'!A538,Extrato!$C$8:$C$260)-SUMIF(Extrato!$G$8:$G$260,'Cadastro e Histórico'!A538,Extrato!$H$8:$H$260)),"")</f>
        <v/>
      </c>
      <c r="L538" s="158" t="str">
        <f>IF(FALSE()=OR(A538=0,A538=""),L316*(SUMIF(Extrato!$B$8:$B$260,'Cadastro e Histórico'!A538,Extrato!$C$8:$C$260)-SUMIF(Extrato!$G$8:$G$260,'Cadastro e Histórico'!A538,Extrato!$H$8:$H$260)),"")</f>
        <v/>
      </c>
      <c r="M538" s="158" t="str">
        <f>IF(FALSE()=OR(A538=0,A538=""),M316*(SUMIF(Extrato!$B$8:$B$260,'Cadastro e Histórico'!A538,Extrato!$C$8:$C$260)-SUMIF(Extrato!$G$8:$G$260,'Cadastro e Histórico'!A538,Extrato!$H$8:$H$260)),"")</f>
        <v/>
      </c>
      <c r="N538" s="158" t="str">
        <f>IF(FALSE()=OR(A538=0,A538=""),N316*(SUMIF(Extrato!$B$8:$B$260,'Cadastro e Histórico'!A538,Extrato!$C$8:$C$260)-SUMIF(Extrato!$G$8:$G$260,'Cadastro e Histórico'!A538,Extrato!$H$8:$H$260)),"")</f>
        <v/>
      </c>
      <c r="O538" s="158" t="str">
        <f>IF(FALSE()=OR(A538=0,A538=""),O316*(SUMIF(Extrato!$B$8:$B$260,'Cadastro e Histórico'!A538,Extrato!$C$8:$C$260)-SUMIF(Extrato!$G$8:$G$260,'Cadastro e Histórico'!A538,Extrato!$H$8:$H$260)),"")</f>
        <v/>
      </c>
      <c r="P538" s="158" t="str">
        <f>IF($A538="","",(SUMIFS(Extrato!$C:$C,Extrato!$B:$B,'Cadastro e Histórico'!$A538)-SUMIFS(Extrato!$H:$H,Extrato!$G:$G,'Cadastro e Histórico'!$A538))*P316)</f>
        <v/>
      </c>
      <c r="Q538" s="90"/>
      <c r="R538" s="90"/>
      <c r="S538" s="90"/>
      <c r="T538" s="90"/>
      <c r="U538" s="90"/>
      <c r="V538" s="90"/>
      <c r="W538" s="90"/>
      <c r="X538" s="90"/>
      <c r="Y538" s="90"/>
      <c r="Z538" s="90"/>
      <c r="AA538" s="90"/>
      <c r="AB538" s="90"/>
      <c r="AC538" s="90"/>
      <c r="AD538" s="90"/>
      <c r="AE538" s="90"/>
      <c r="AF538" s="90"/>
      <c r="AG538" s="90"/>
      <c r="AH538" s="90"/>
      <c r="AI538" s="90"/>
      <c r="AJ538" s="90"/>
      <c r="AK538" s="90"/>
      <c r="AL538" s="90"/>
      <c r="AM538" s="90"/>
      <c r="AN538" s="90"/>
      <c r="AO538" s="90"/>
      <c r="AP538" s="90"/>
      <c r="AQ538" s="90"/>
      <c r="AR538" s="90"/>
      <c r="AS538" s="90"/>
      <c r="AT538" s="90"/>
      <c r="AU538" s="90"/>
      <c r="AV538" s="90"/>
      <c r="AW538" s="90"/>
      <c r="AX538" s="90"/>
      <c r="AY538" s="90"/>
      <c r="AZ538" s="90"/>
      <c r="BA538" s="90"/>
      <c r="BB538" s="90"/>
      <c r="BC538" s="90"/>
      <c r="BD538" s="90"/>
      <c r="BE538" s="90"/>
      <c r="BF538" s="90"/>
      <c r="BG538" s="90"/>
      <c r="BH538" s="90"/>
      <c r="BI538" s="90"/>
      <c r="BJ538" s="90"/>
      <c r="BK538" s="90"/>
      <c r="BL538" s="90"/>
    </row>
    <row r="539" ht="14.25" customHeight="1">
      <c r="A539" s="90"/>
      <c r="B539" s="90"/>
      <c r="C539" s="440" t="str">
        <f t="shared" si="5"/>
        <v/>
      </c>
      <c r="D539" s="90"/>
      <c r="E539" s="90"/>
      <c r="F539" s="90"/>
      <c r="G539" s="90"/>
      <c r="H539" s="90"/>
      <c r="I539" s="90"/>
      <c r="J539" s="90"/>
      <c r="K539" s="158" t="str">
        <f>IF(FALSE()=OR(A539=0,A539=""),K317*(SUMIF(Extrato!$B$8:$B$260,'Cadastro e Histórico'!A539,Extrato!$C$8:$C$260)-SUMIF(Extrato!$G$8:$G$260,'Cadastro e Histórico'!A539,Extrato!$H$8:$H$260)),"")</f>
        <v/>
      </c>
      <c r="L539" s="158" t="str">
        <f>IF(FALSE()=OR(A539=0,A539=""),L317*(SUMIF(Extrato!$B$8:$B$260,'Cadastro e Histórico'!A539,Extrato!$C$8:$C$260)-SUMIF(Extrato!$G$8:$G$260,'Cadastro e Histórico'!A539,Extrato!$H$8:$H$260)),"")</f>
        <v/>
      </c>
      <c r="M539" s="158" t="str">
        <f>IF(FALSE()=OR(A539=0,A539=""),M317*(SUMIF(Extrato!$B$8:$B$260,'Cadastro e Histórico'!A539,Extrato!$C$8:$C$260)-SUMIF(Extrato!$G$8:$G$260,'Cadastro e Histórico'!A539,Extrato!$H$8:$H$260)),"")</f>
        <v/>
      </c>
      <c r="N539" s="158" t="str">
        <f>IF(FALSE()=OR(A539=0,A539=""),N317*(SUMIF(Extrato!$B$8:$B$260,'Cadastro e Histórico'!A539,Extrato!$C$8:$C$260)-SUMIF(Extrato!$G$8:$G$260,'Cadastro e Histórico'!A539,Extrato!$H$8:$H$260)),"")</f>
        <v/>
      </c>
      <c r="O539" s="158" t="str">
        <f>IF(FALSE()=OR(A539=0,A539=""),O317*(SUMIF(Extrato!$B$8:$B$260,'Cadastro e Histórico'!A539,Extrato!$C$8:$C$260)-SUMIF(Extrato!$G$8:$G$260,'Cadastro e Histórico'!A539,Extrato!$H$8:$H$260)),"")</f>
        <v/>
      </c>
      <c r="P539" s="158" t="str">
        <f>IF($A539="","",(SUMIFS(Extrato!$C:$C,Extrato!$B:$B,'Cadastro e Histórico'!$A539)-SUMIFS(Extrato!$H:$H,Extrato!$G:$G,'Cadastro e Histórico'!$A539))*P317)</f>
        <v/>
      </c>
      <c r="Q539" s="90"/>
      <c r="R539" s="90"/>
      <c r="S539" s="90"/>
      <c r="T539" s="90"/>
      <c r="U539" s="90"/>
      <c r="V539" s="90"/>
      <c r="W539" s="90"/>
      <c r="X539" s="90"/>
      <c r="Y539" s="90"/>
      <c r="Z539" s="90"/>
      <c r="AA539" s="90"/>
      <c r="AB539" s="90"/>
      <c r="AC539" s="90"/>
      <c r="AD539" s="90"/>
      <c r="AE539" s="90"/>
      <c r="AF539" s="90"/>
      <c r="AG539" s="90"/>
      <c r="AH539" s="90"/>
      <c r="AI539" s="90"/>
      <c r="AJ539" s="90"/>
      <c r="AK539" s="90"/>
      <c r="AL539" s="90"/>
      <c r="AM539" s="90"/>
      <c r="AN539" s="90"/>
      <c r="AO539" s="90"/>
      <c r="AP539" s="90"/>
      <c r="AQ539" s="90"/>
      <c r="AR539" s="90"/>
      <c r="AS539" s="90"/>
      <c r="AT539" s="90"/>
      <c r="AU539" s="90"/>
      <c r="AV539" s="90"/>
      <c r="AW539" s="90"/>
      <c r="AX539" s="90"/>
      <c r="AY539" s="90"/>
      <c r="AZ539" s="90"/>
      <c r="BA539" s="90"/>
      <c r="BB539" s="90"/>
      <c r="BC539" s="90"/>
      <c r="BD539" s="90"/>
      <c r="BE539" s="90"/>
      <c r="BF539" s="90"/>
      <c r="BG539" s="90"/>
      <c r="BH539" s="90"/>
      <c r="BI539" s="90"/>
      <c r="BJ539" s="90"/>
      <c r="BK539" s="90"/>
      <c r="BL539" s="90"/>
    </row>
    <row r="540" ht="14.25" customHeight="1">
      <c r="A540" s="90"/>
      <c r="B540" s="90"/>
      <c r="C540" s="440" t="str">
        <f t="shared" si="5"/>
        <v/>
      </c>
      <c r="D540" s="90"/>
      <c r="E540" s="90"/>
      <c r="F540" s="90"/>
      <c r="G540" s="90"/>
      <c r="H540" s="90"/>
      <c r="I540" s="90"/>
      <c r="J540" s="90"/>
      <c r="K540" s="158" t="str">
        <f>IF(FALSE()=OR(A540=0,A540=""),K318*(SUMIF(Extrato!$B$8:$B$260,'Cadastro e Histórico'!A540,Extrato!$C$8:$C$260)-SUMIF(Extrato!$G$8:$G$260,'Cadastro e Histórico'!A540,Extrato!$H$8:$H$260)),"")</f>
        <v/>
      </c>
      <c r="L540" s="158" t="str">
        <f>IF(FALSE()=OR(A540=0,A540=""),L318*(SUMIF(Extrato!$B$8:$B$260,'Cadastro e Histórico'!A540,Extrato!$C$8:$C$260)-SUMIF(Extrato!$G$8:$G$260,'Cadastro e Histórico'!A540,Extrato!$H$8:$H$260)),"")</f>
        <v/>
      </c>
      <c r="M540" s="158" t="str">
        <f>IF(FALSE()=OR(A540=0,A540=""),M318*(SUMIF(Extrato!$B$8:$B$260,'Cadastro e Histórico'!A540,Extrato!$C$8:$C$260)-SUMIF(Extrato!$G$8:$G$260,'Cadastro e Histórico'!A540,Extrato!$H$8:$H$260)),"")</f>
        <v/>
      </c>
      <c r="N540" s="158" t="str">
        <f>IF(FALSE()=OR(A540=0,A540=""),N318*(SUMIF(Extrato!$B$8:$B$260,'Cadastro e Histórico'!A540,Extrato!$C$8:$C$260)-SUMIF(Extrato!$G$8:$G$260,'Cadastro e Histórico'!A540,Extrato!$H$8:$H$260)),"")</f>
        <v/>
      </c>
      <c r="O540" s="158" t="str">
        <f>IF(FALSE()=OR(A540=0,A540=""),O318*(SUMIF(Extrato!$B$8:$B$260,'Cadastro e Histórico'!A540,Extrato!$C$8:$C$260)-SUMIF(Extrato!$G$8:$G$260,'Cadastro e Histórico'!A540,Extrato!$H$8:$H$260)),"")</f>
        <v/>
      </c>
      <c r="P540" s="158" t="str">
        <f>IF($A540="","",(SUMIFS(Extrato!$C:$C,Extrato!$B:$B,'Cadastro e Histórico'!$A540)-SUMIFS(Extrato!$H:$H,Extrato!$G:$G,'Cadastro e Histórico'!$A540))*P318)</f>
        <v/>
      </c>
      <c r="Q540" s="90"/>
      <c r="R540" s="90"/>
      <c r="S540" s="90"/>
      <c r="T540" s="90"/>
      <c r="U540" s="90"/>
      <c r="V540" s="90"/>
      <c r="W540" s="90"/>
      <c r="X540" s="90"/>
      <c r="Y540" s="90"/>
      <c r="Z540" s="90"/>
      <c r="AA540" s="90"/>
      <c r="AB540" s="90"/>
      <c r="AC540" s="90"/>
      <c r="AD540" s="90"/>
      <c r="AE540" s="90"/>
      <c r="AF540" s="90"/>
      <c r="AG540" s="90"/>
      <c r="AH540" s="90"/>
      <c r="AI540" s="90"/>
      <c r="AJ540" s="90"/>
      <c r="AK540" s="90"/>
      <c r="AL540" s="90"/>
      <c r="AM540" s="90"/>
      <c r="AN540" s="90"/>
      <c r="AO540" s="90"/>
      <c r="AP540" s="90"/>
      <c r="AQ540" s="90"/>
      <c r="AR540" s="90"/>
      <c r="AS540" s="90"/>
      <c r="AT540" s="90"/>
      <c r="AU540" s="90"/>
      <c r="AV540" s="90"/>
      <c r="AW540" s="90"/>
      <c r="AX540" s="90"/>
      <c r="AY540" s="90"/>
      <c r="AZ540" s="90"/>
      <c r="BA540" s="90"/>
      <c r="BB540" s="90"/>
      <c r="BC540" s="90"/>
      <c r="BD540" s="90"/>
      <c r="BE540" s="90"/>
      <c r="BF540" s="90"/>
      <c r="BG540" s="90"/>
      <c r="BH540" s="90"/>
      <c r="BI540" s="90"/>
      <c r="BJ540" s="90"/>
      <c r="BK540" s="90"/>
      <c r="BL540" s="90"/>
    </row>
    <row r="541" ht="14.25" customHeight="1">
      <c r="A541" s="90"/>
      <c r="B541" s="90"/>
      <c r="C541" s="440" t="str">
        <f t="shared" si="5"/>
        <v/>
      </c>
      <c r="D541" s="90"/>
      <c r="E541" s="90"/>
      <c r="F541" s="90"/>
      <c r="G541" s="90"/>
      <c r="H541" s="90"/>
      <c r="I541" s="90"/>
      <c r="J541" s="90"/>
      <c r="K541" s="158" t="str">
        <f>IF(FALSE()=OR(A541=0,A541=""),K319*(SUMIF(Extrato!$B$8:$B$260,'Cadastro e Histórico'!A541,Extrato!$C$8:$C$260)-SUMIF(Extrato!$G$8:$G$260,'Cadastro e Histórico'!A541,Extrato!$H$8:$H$260)),"")</f>
        <v/>
      </c>
      <c r="L541" s="158" t="str">
        <f>IF(FALSE()=OR(A541=0,A541=""),L319*(SUMIF(Extrato!$B$8:$B$260,'Cadastro e Histórico'!A541,Extrato!$C$8:$C$260)-SUMIF(Extrato!$G$8:$G$260,'Cadastro e Histórico'!A541,Extrato!$H$8:$H$260)),"")</f>
        <v/>
      </c>
      <c r="M541" s="158" t="str">
        <f>IF(FALSE()=OR(A541=0,A541=""),M319*(SUMIF(Extrato!$B$8:$B$260,'Cadastro e Histórico'!A541,Extrato!$C$8:$C$260)-SUMIF(Extrato!$G$8:$G$260,'Cadastro e Histórico'!A541,Extrato!$H$8:$H$260)),"")</f>
        <v/>
      </c>
      <c r="N541" s="158" t="str">
        <f>IF(FALSE()=OR(A541=0,A541=""),N319*(SUMIF(Extrato!$B$8:$B$260,'Cadastro e Histórico'!A541,Extrato!$C$8:$C$260)-SUMIF(Extrato!$G$8:$G$260,'Cadastro e Histórico'!A541,Extrato!$H$8:$H$260)),"")</f>
        <v/>
      </c>
      <c r="O541" s="158" t="str">
        <f>IF(FALSE()=OR(A541=0,A541=""),O319*(SUMIF(Extrato!$B$8:$B$260,'Cadastro e Histórico'!A541,Extrato!$C$8:$C$260)-SUMIF(Extrato!$G$8:$G$260,'Cadastro e Histórico'!A541,Extrato!$H$8:$H$260)),"")</f>
        <v/>
      </c>
      <c r="P541" s="158" t="str">
        <f>IF($A541="","",(SUMIFS(Extrato!$C:$C,Extrato!$B:$B,'Cadastro e Histórico'!$A541)-SUMIFS(Extrato!$H:$H,Extrato!$G:$G,'Cadastro e Histórico'!$A541))*P319)</f>
        <v/>
      </c>
      <c r="Q541" s="90"/>
      <c r="R541" s="90"/>
      <c r="S541" s="90"/>
      <c r="T541" s="90"/>
      <c r="U541" s="90"/>
      <c r="V541" s="90"/>
      <c r="W541" s="90"/>
      <c r="X541" s="90"/>
      <c r="Y541" s="90"/>
      <c r="Z541" s="90"/>
      <c r="AA541" s="90"/>
      <c r="AB541" s="90"/>
      <c r="AC541" s="90"/>
      <c r="AD541" s="90"/>
      <c r="AE541" s="90"/>
      <c r="AF541" s="90"/>
      <c r="AG541" s="90"/>
      <c r="AH541" s="90"/>
      <c r="AI541" s="90"/>
      <c r="AJ541" s="90"/>
      <c r="AK541" s="90"/>
      <c r="AL541" s="90"/>
      <c r="AM541" s="90"/>
      <c r="AN541" s="90"/>
      <c r="AO541" s="90"/>
      <c r="AP541" s="90"/>
      <c r="AQ541" s="90"/>
      <c r="AR541" s="90"/>
      <c r="AS541" s="90"/>
      <c r="AT541" s="90"/>
      <c r="AU541" s="90"/>
      <c r="AV541" s="90"/>
      <c r="AW541" s="90"/>
      <c r="AX541" s="90"/>
      <c r="AY541" s="90"/>
      <c r="AZ541" s="90"/>
      <c r="BA541" s="90"/>
      <c r="BB541" s="90"/>
      <c r="BC541" s="90"/>
      <c r="BD541" s="90"/>
      <c r="BE541" s="90"/>
      <c r="BF541" s="90"/>
      <c r="BG541" s="90"/>
      <c r="BH541" s="90"/>
      <c r="BI541" s="90"/>
      <c r="BJ541" s="90"/>
      <c r="BK541" s="90"/>
      <c r="BL541" s="90"/>
    </row>
    <row r="542" ht="14.25" customHeight="1">
      <c r="A542" s="90"/>
      <c r="B542" s="90"/>
      <c r="C542" s="440" t="str">
        <f t="shared" si="5"/>
        <v/>
      </c>
      <c r="D542" s="90"/>
      <c r="E542" s="90"/>
      <c r="F542" s="90"/>
      <c r="G542" s="90"/>
      <c r="H542" s="90"/>
      <c r="I542" s="90"/>
      <c r="J542" s="90"/>
      <c r="K542" s="158" t="str">
        <f>IF(FALSE()=OR(A542=0,A542=""),K320*(SUMIF(Extrato!$B$8:$B$260,'Cadastro e Histórico'!A542,Extrato!$C$8:$C$260)-SUMIF(Extrato!$G$8:$G$260,'Cadastro e Histórico'!A542,Extrato!$H$8:$H$260)),"")</f>
        <v/>
      </c>
      <c r="L542" s="158" t="str">
        <f>IF(FALSE()=OR(A542=0,A542=""),L320*(SUMIF(Extrato!$B$8:$B$260,'Cadastro e Histórico'!A542,Extrato!$C$8:$C$260)-SUMIF(Extrato!$G$8:$G$260,'Cadastro e Histórico'!A542,Extrato!$H$8:$H$260)),"")</f>
        <v/>
      </c>
      <c r="M542" s="158" t="str">
        <f>IF(FALSE()=OR(A542=0,A542=""),M320*(SUMIF(Extrato!$B$8:$B$260,'Cadastro e Histórico'!A542,Extrato!$C$8:$C$260)-SUMIF(Extrato!$G$8:$G$260,'Cadastro e Histórico'!A542,Extrato!$H$8:$H$260)),"")</f>
        <v/>
      </c>
      <c r="N542" s="158" t="str">
        <f>IF(FALSE()=OR(A542=0,A542=""),N320*(SUMIF(Extrato!$B$8:$B$260,'Cadastro e Histórico'!A542,Extrato!$C$8:$C$260)-SUMIF(Extrato!$G$8:$G$260,'Cadastro e Histórico'!A542,Extrato!$H$8:$H$260)),"")</f>
        <v/>
      </c>
      <c r="O542" s="158" t="str">
        <f>IF(FALSE()=OR(A542=0,A542=""),O320*(SUMIF(Extrato!$B$8:$B$260,'Cadastro e Histórico'!A542,Extrato!$C$8:$C$260)-SUMIF(Extrato!$G$8:$G$260,'Cadastro e Histórico'!A542,Extrato!$H$8:$H$260)),"")</f>
        <v/>
      </c>
      <c r="P542" s="158" t="str">
        <f>IF($A542="","",(SUMIFS(Extrato!$C:$C,Extrato!$B:$B,'Cadastro e Histórico'!$A542)-SUMIFS(Extrato!$H:$H,Extrato!$G:$G,'Cadastro e Histórico'!$A542))*P320)</f>
        <v/>
      </c>
      <c r="Q542" s="90"/>
      <c r="R542" s="90"/>
      <c r="S542" s="90"/>
      <c r="T542" s="90"/>
      <c r="U542" s="90"/>
      <c r="V542" s="90"/>
      <c r="W542" s="90"/>
      <c r="X542" s="90"/>
      <c r="Y542" s="90"/>
      <c r="Z542" s="90"/>
      <c r="AA542" s="90"/>
      <c r="AB542" s="90"/>
      <c r="AC542" s="90"/>
      <c r="AD542" s="90"/>
      <c r="AE542" s="90"/>
      <c r="AF542" s="90"/>
      <c r="AG542" s="90"/>
      <c r="AH542" s="90"/>
      <c r="AI542" s="90"/>
      <c r="AJ542" s="90"/>
      <c r="AK542" s="90"/>
      <c r="AL542" s="90"/>
      <c r="AM542" s="90"/>
      <c r="AN542" s="90"/>
      <c r="AO542" s="90"/>
      <c r="AP542" s="90"/>
      <c r="AQ542" s="90"/>
      <c r="AR542" s="90"/>
      <c r="AS542" s="90"/>
      <c r="AT542" s="90"/>
      <c r="AU542" s="90"/>
      <c r="AV542" s="90"/>
      <c r="AW542" s="90"/>
      <c r="AX542" s="90"/>
      <c r="AY542" s="90"/>
      <c r="AZ542" s="90"/>
      <c r="BA542" s="90"/>
      <c r="BB542" s="90"/>
      <c r="BC542" s="90"/>
      <c r="BD542" s="90"/>
      <c r="BE542" s="90"/>
      <c r="BF542" s="90"/>
      <c r="BG542" s="90"/>
      <c r="BH542" s="90"/>
      <c r="BI542" s="90"/>
      <c r="BJ542" s="90"/>
      <c r="BK542" s="90"/>
      <c r="BL542" s="90"/>
    </row>
    <row r="543" ht="14.25" customHeight="1">
      <c r="A543" s="90"/>
      <c r="B543" s="90"/>
      <c r="C543" s="440" t="str">
        <f t="shared" si="5"/>
        <v/>
      </c>
      <c r="D543" s="90"/>
      <c r="E543" s="90"/>
      <c r="F543" s="90"/>
      <c r="G543" s="90"/>
      <c r="H543" s="90"/>
      <c r="I543" s="90"/>
      <c r="J543" s="90"/>
      <c r="K543" s="158" t="str">
        <f>IF(FALSE()=OR(A543=0,A543=""),K321*(SUMIF(Extrato!$B$8:$B$260,'Cadastro e Histórico'!A543,Extrato!$C$8:$C$260)-SUMIF(Extrato!$G$8:$G$260,'Cadastro e Histórico'!A543,Extrato!$H$8:$H$260)),"")</f>
        <v/>
      </c>
      <c r="L543" s="158" t="str">
        <f>IF(FALSE()=OR(A543=0,A543=""),L321*(SUMIF(Extrato!$B$8:$B$260,'Cadastro e Histórico'!A543,Extrato!$C$8:$C$260)-SUMIF(Extrato!$G$8:$G$260,'Cadastro e Histórico'!A543,Extrato!$H$8:$H$260)),"")</f>
        <v/>
      </c>
      <c r="M543" s="158" t="str">
        <f>IF(FALSE()=OR(A543=0,A543=""),M321*(SUMIF(Extrato!$B$8:$B$260,'Cadastro e Histórico'!A543,Extrato!$C$8:$C$260)-SUMIF(Extrato!$G$8:$G$260,'Cadastro e Histórico'!A543,Extrato!$H$8:$H$260)),"")</f>
        <v/>
      </c>
      <c r="N543" s="158" t="str">
        <f>IF(FALSE()=OR(A543=0,A543=""),N321*(SUMIF(Extrato!$B$8:$B$260,'Cadastro e Histórico'!A543,Extrato!$C$8:$C$260)-SUMIF(Extrato!$G$8:$G$260,'Cadastro e Histórico'!A543,Extrato!$H$8:$H$260)),"")</f>
        <v/>
      </c>
      <c r="O543" s="158" t="str">
        <f>IF(FALSE()=OR(A543=0,A543=""),O321*(SUMIF(Extrato!$B$8:$B$260,'Cadastro e Histórico'!A543,Extrato!$C$8:$C$260)-SUMIF(Extrato!$G$8:$G$260,'Cadastro e Histórico'!A543,Extrato!$H$8:$H$260)),"")</f>
        <v/>
      </c>
      <c r="P543" s="158" t="str">
        <f>IF($A543="","",(SUMIFS(Extrato!$C:$C,Extrato!$B:$B,'Cadastro e Histórico'!$A543)-SUMIFS(Extrato!$H:$H,Extrato!$G:$G,'Cadastro e Histórico'!$A543))*P321)</f>
        <v/>
      </c>
      <c r="Q543" s="90"/>
      <c r="R543" s="90"/>
      <c r="S543" s="90"/>
      <c r="T543" s="90"/>
      <c r="U543" s="90"/>
      <c r="V543" s="90"/>
      <c r="W543" s="90"/>
      <c r="X543" s="90"/>
      <c r="Y543" s="90"/>
      <c r="Z543" s="90"/>
      <c r="AA543" s="90"/>
      <c r="AB543" s="90"/>
      <c r="AC543" s="90"/>
      <c r="AD543" s="90"/>
      <c r="AE543" s="90"/>
      <c r="AF543" s="90"/>
      <c r="AG543" s="90"/>
      <c r="AH543" s="90"/>
      <c r="AI543" s="90"/>
      <c r="AJ543" s="90"/>
      <c r="AK543" s="90"/>
      <c r="AL543" s="90"/>
      <c r="AM543" s="90"/>
      <c r="AN543" s="90"/>
      <c r="AO543" s="90"/>
      <c r="AP543" s="90"/>
      <c r="AQ543" s="90"/>
      <c r="AR543" s="90"/>
      <c r="AS543" s="90"/>
      <c r="AT543" s="90"/>
      <c r="AU543" s="90"/>
      <c r="AV543" s="90"/>
      <c r="AW543" s="90"/>
      <c r="AX543" s="90"/>
      <c r="AY543" s="90"/>
      <c r="AZ543" s="90"/>
      <c r="BA543" s="90"/>
      <c r="BB543" s="90"/>
      <c r="BC543" s="90"/>
      <c r="BD543" s="90"/>
      <c r="BE543" s="90"/>
      <c r="BF543" s="90"/>
      <c r="BG543" s="90"/>
      <c r="BH543" s="90"/>
      <c r="BI543" s="90"/>
      <c r="BJ543" s="90"/>
      <c r="BK543" s="90"/>
      <c r="BL543" s="90"/>
    </row>
    <row r="544" ht="14.25" customHeight="1">
      <c r="A544" s="90"/>
      <c r="B544" s="90"/>
      <c r="C544" s="452" t="str">
        <f t="shared" ref="C544:C555" si="6">IF(FALSE()=OR(A544=0,A544=""),XLOOKUP(A544,$A$26:$A$109,$B$26:$B$109),"")</f>
        <v/>
      </c>
      <c r="D544" s="90"/>
      <c r="E544" s="90"/>
      <c r="F544" s="90"/>
      <c r="G544" s="90"/>
      <c r="H544" s="90"/>
      <c r="I544" s="90"/>
      <c r="J544" s="90"/>
      <c r="K544" s="158" t="str">
        <f>IF(FALSE()=OR(A544=0,A544=""),K322*(SUMIF(Extrato!$B$8:$B$260,'Cadastro e Histórico'!A544,Extrato!$C$8:$C$260)-SUMIF(Extrato!$G$8:$G$260,'Cadastro e Histórico'!A544,Extrato!$H$8:$H$260)),"")</f>
        <v/>
      </c>
      <c r="L544" s="158" t="str">
        <f>IF(FALSE()=OR(A544=0,A544=""),L322*(SUMIF(Extrato!$B$8:$B$260,'Cadastro e Histórico'!A544,Extrato!$C$8:$C$260)-SUMIF(Extrato!$G$8:$G$260,'Cadastro e Histórico'!A544,Extrato!$H$8:$H$260)),"")</f>
        <v/>
      </c>
      <c r="M544" s="158" t="str">
        <f>IF(FALSE()=OR(A544=0,A544=""),M322*(SUMIF(Extrato!$B$8:$B$260,'Cadastro e Histórico'!A544,Extrato!$C$8:$C$260)-SUMIF(Extrato!$G$8:$G$260,'Cadastro e Histórico'!A544,Extrato!$H$8:$H$260)),"")</f>
        <v/>
      </c>
      <c r="N544" s="158" t="str">
        <f>IF(FALSE()=OR(A544=0,A544=""),N322*(SUMIF(Extrato!$B$8:$B$260,'Cadastro e Histórico'!A544,Extrato!$C$8:$C$260)-SUMIF(Extrato!$G$8:$G$260,'Cadastro e Histórico'!A544,Extrato!$H$8:$H$260)),"")</f>
        <v/>
      </c>
      <c r="O544" s="158" t="str">
        <f>IF(FALSE()=OR(A544=0,A544=""),O322*(SUMIF(Extrato!$B$8:$B$260,'Cadastro e Histórico'!A544,Extrato!$C$8:$C$260)-SUMIF(Extrato!$G$8:$G$260,'Cadastro e Histórico'!A544,Extrato!$H$8:$H$260)),"")</f>
        <v/>
      </c>
      <c r="P544" s="158" t="str">
        <f>IF($A544="","",(SUMIFS(Extrato!$C:$C,Extrato!$B:$B,'Cadastro e Histórico'!$A544)-SUMIFS(Extrato!$H:$H,Extrato!$G:$G,'Cadastro e Histórico'!$A544))*P322)</f>
        <v/>
      </c>
      <c r="Q544" s="90"/>
      <c r="R544" s="90"/>
      <c r="S544" s="90"/>
      <c r="T544" s="90"/>
      <c r="U544" s="90"/>
      <c r="V544" s="90"/>
      <c r="W544" s="90"/>
      <c r="X544" s="90"/>
      <c r="Y544" s="90"/>
      <c r="Z544" s="90"/>
      <c r="AA544" s="90"/>
      <c r="AB544" s="90"/>
      <c r="AC544" s="90"/>
      <c r="AD544" s="90"/>
      <c r="AE544" s="90"/>
      <c r="AF544" s="90"/>
      <c r="AG544" s="90"/>
      <c r="AH544" s="90"/>
      <c r="AI544" s="90"/>
      <c r="AJ544" s="90"/>
      <c r="AK544" s="90"/>
      <c r="AL544" s="90"/>
      <c r="AM544" s="90"/>
      <c r="AN544" s="90"/>
      <c r="AO544" s="90"/>
      <c r="AP544" s="90"/>
      <c r="AQ544" s="90"/>
      <c r="AR544" s="90"/>
      <c r="AS544" s="90"/>
      <c r="AT544" s="90"/>
      <c r="AU544" s="90"/>
      <c r="AV544" s="90"/>
      <c r="AW544" s="90"/>
      <c r="AX544" s="90"/>
      <c r="AY544" s="90"/>
      <c r="AZ544" s="90"/>
      <c r="BA544" s="90"/>
      <c r="BB544" s="90"/>
      <c r="BC544" s="90"/>
      <c r="BD544" s="90"/>
      <c r="BE544" s="90"/>
      <c r="BF544" s="90"/>
      <c r="BG544" s="90"/>
      <c r="BH544" s="90"/>
      <c r="BI544" s="90"/>
      <c r="BJ544" s="90"/>
      <c r="BK544" s="90"/>
      <c r="BL544" s="90"/>
    </row>
    <row r="545" ht="14.25" customHeight="1">
      <c r="A545" s="90"/>
      <c r="B545" s="90"/>
      <c r="C545" s="452" t="str">
        <f t="shared" si="6"/>
        <v/>
      </c>
      <c r="D545" s="90"/>
      <c r="E545" s="90"/>
      <c r="F545" s="90"/>
      <c r="G545" s="90"/>
      <c r="H545" s="90"/>
      <c r="I545" s="90"/>
      <c r="J545" s="90"/>
      <c r="K545" s="158" t="str">
        <f>IF(FALSE()=OR(A545=0,A545=""),K323*(SUMIF(Extrato!$B$8:$B$260,'Cadastro e Histórico'!A545,Extrato!$C$8:$C$260)-SUMIF(Extrato!$G$8:$G$260,'Cadastro e Histórico'!A545,Extrato!$H$8:$H$260)),"")</f>
        <v/>
      </c>
      <c r="L545" s="158" t="str">
        <f>IF(FALSE()=OR(A545=0,A545=""),L323*(SUMIF(Extrato!$B$8:$B$260,'Cadastro e Histórico'!A545,Extrato!$C$8:$C$260)-SUMIF(Extrato!$G$8:$G$260,'Cadastro e Histórico'!A545,Extrato!$H$8:$H$260)),"")</f>
        <v/>
      </c>
      <c r="M545" s="158" t="str">
        <f>IF(FALSE()=OR(A545=0,A545=""),M323*(SUMIF(Extrato!$B$8:$B$260,'Cadastro e Histórico'!A545,Extrato!$C$8:$C$260)-SUMIF(Extrato!$G$8:$G$260,'Cadastro e Histórico'!A545,Extrato!$H$8:$H$260)),"")</f>
        <v/>
      </c>
      <c r="N545" s="158" t="str">
        <f>IF(FALSE()=OR(A545=0,A545=""),N323*(SUMIF(Extrato!$B$8:$B$260,'Cadastro e Histórico'!A545,Extrato!$C$8:$C$260)-SUMIF(Extrato!$G$8:$G$260,'Cadastro e Histórico'!A545,Extrato!$H$8:$H$260)),"")</f>
        <v/>
      </c>
      <c r="O545" s="158" t="str">
        <f>IF(FALSE()=OR(A545=0,A545=""),O323*(SUMIF(Extrato!$B$8:$B$260,'Cadastro e Histórico'!A545,Extrato!$C$8:$C$260)-SUMIF(Extrato!$G$8:$G$260,'Cadastro e Histórico'!A545,Extrato!$H$8:$H$260)),"")</f>
        <v/>
      </c>
      <c r="P545" s="158" t="str">
        <f>IF($A545="","",(SUMIFS(Extrato!$C:$C,Extrato!$B:$B,'Cadastro e Histórico'!$A545)-SUMIFS(Extrato!$H:$H,Extrato!$G:$G,'Cadastro e Histórico'!$A545))*P323)</f>
        <v/>
      </c>
      <c r="Q545" s="90"/>
      <c r="R545" s="90"/>
      <c r="S545" s="90"/>
      <c r="T545" s="90"/>
      <c r="U545" s="90"/>
      <c r="V545" s="90"/>
      <c r="W545" s="90"/>
      <c r="X545" s="90"/>
      <c r="Y545" s="90"/>
      <c r="Z545" s="90"/>
      <c r="AA545" s="90"/>
      <c r="AB545" s="90"/>
      <c r="AC545" s="90"/>
      <c r="AD545" s="90"/>
      <c r="AE545" s="90"/>
      <c r="AF545" s="90"/>
      <c r="AG545" s="90"/>
      <c r="AH545" s="90"/>
      <c r="AI545" s="90"/>
      <c r="AJ545" s="90"/>
      <c r="AK545" s="90"/>
      <c r="AL545" s="90"/>
      <c r="AM545" s="90"/>
      <c r="AN545" s="90"/>
      <c r="AO545" s="90"/>
      <c r="AP545" s="90"/>
      <c r="AQ545" s="90"/>
      <c r="AR545" s="90"/>
      <c r="AS545" s="90"/>
      <c r="AT545" s="90"/>
      <c r="AU545" s="90"/>
      <c r="AV545" s="90"/>
      <c r="AW545" s="90"/>
      <c r="AX545" s="90"/>
      <c r="AY545" s="90"/>
      <c r="AZ545" s="90"/>
      <c r="BA545" s="90"/>
      <c r="BB545" s="90"/>
      <c r="BC545" s="90"/>
      <c r="BD545" s="90"/>
      <c r="BE545" s="90"/>
      <c r="BF545" s="90"/>
      <c r="BG545" s="90"/>
      <c r="BH545" s="90"/>
      <c r="BI545" s="90"/>
      <c r="BJ545" s="90"/>
      <c r="BK545" s="90"/>
      <c r="BL545" s="90"/>
    </row>
    <row r="546" ht="14.25" customHeight="1">
      <c r="A546" s="90"/>
      <c r="B546" s="90"/>
      <c r="C546" s="452" t="str">
        <f t="shared" si="6"/>
        <v/>
      </c>
      <c r="D546" s="90"/>
      <c r="E546" s="90"/>
      <c r="F546" s="90"/>
      <c r="G546" s="90"/>
      <c r="H546" s="90"/>
      <c r="I546" s="90"/>
      <c r="J546" s="90"/>
      <c r="K546" s="158" t="str">
        <f>IF(FALSE()=OR(A546=0,A546=""),K324*(SUMIF(Extrato!$B$8:$B$260,'Cadastro e Histórico'!A546,Extrato!$C$8:$C$260)-SUMIF(Extrato!$G$8:$G$260,'Cadastro e Histórico'!A546,Extrato!$H$8:$H$260)),"")</f>
        <v/>
      </c>
      <c r="L546" s="158" t="str">
        <f>IF(FALSE()=OR(A546=0,A546=""),L324*(SUMIF(Extrato!$B$8:$B$260,'Cadastro e Histórico'!A546,Extrato!$C$8:$C$260)-SUMIF(Extrato!$G$8:$G$260,'Cadastro e Histórico'!A546,Extrato!$H$8:$H$260)),"")</f>
        <v/>
      </c>
      <c r="M546" s="158" t="str">
        <f>IF(FALSE()=OR(A546=0,A546=""),M324*(SUMIF(Extrato!$B$8:$B$260,'Cadastro e Histórico'!A546,Extrato!$C$8:$C$260)-SUMIF(Extrato!$G$8:$G$260,'Cadastro e Histórico'!A546,Extrato!$H$8:$H$260)),"")</f>
        <v/>
      </c>
      <c r="N546" s="158" t="str">
        <f>IF(FALSE()=OR(A546=0,A546=""),N324*(SUMIF(Extrato!$B$8:$B$260,'Cadastro e Histórico'!A546,Extrato!$C$8:$C$260)-SUMIF(Extrato!$G$8:$G$260,'Cadastro e Histórico'!A546,Extrato!$H$8:$H$260)),"")</f>
        <v/>
      </c>
      <c r="O546" s="158" t="str">
        <f>IF(FALSE()=OR(A546=0,A546=""),O324*(SUMIF(Extrato!$B$8:$B$260,'Cadastro e Histórico'!A546,Extrato!$C$8:$C$260)-SUMIF(Extrato!$G$8:$G$260,'Cadastro e Histórico'!A546,Extrato!$H$8:$H$260)),"")</f>
        <v/>
      </c>
      <c r="P546" s="158" t="str">
        <f>IF($A546="","",(SUMIFS(Extrato!$C:$C,Extrato!$B:$B,'Cadastro e Histórico'!$A546)-SUMIFS(Extrato!$H:$H,Extrato!$G:$G,'Cadastro e Histórico'!$A546))*P324)</f>
        <v/>
      </c>
      <c r="Q546" s="90"/>
      <c r="R546" s="90"/>
      <c r="S546" s="90"/>
      <c r="T546" s="90"/>
      <c r="U546" s="90"/>
      <c r="V546" s="90"/>
      <c r="W546" s="90"/>
      <c r="X546" s="90"/>
      <c r="Y546" s="90"/>
      <c r="Z546" s="90"/>
      <c r="AA546" s="90"/>
      <c r="AB546" s="90"/>
      <c r="AC546" s="90"/>
      <c r="AD546" s="90"/>
      <c r="AE546" s="90"/>
      <c r="AF546" s="90"/>
      <c r="AG546" s="90"/>
      <c r="AH546" s="90"/>
      <c r="AI546" s="90"/>
      <c r="AJ546" s="90"/>
      <c r="AK546" s="90"/>
      <c r="AL546" s="90"/>
      <c r="AM546" s="90"/>
      <c r="AN546" s="90"/>
      <c r="AO546" s="90"/>
      <c r="AP546" s="90"/>
      <c r="AQ546" s="90"/>
      <c r="AR546" s="90"/>
      <c r="AS546" s="90"/>
      <c r="AT546" s="90"/>
      <c r="AU546" s="90"/>
      <c r="AV546" s="90"/>
      <c r="AW546" s="90"/>
      <c r="AX546" s="90"/>
      <c r="AY546" s="90"/>
      <c r="AZ546" s="90"/>
      <c r="BA546" s="90"/>
      <c r="BB546" s="90"/>
      <c r="BC546" s="90"/>
      <c r="BD546" s="90"/>
      <c r="BE546" s="90"/>
      <c r="BF546" s="90"/>
      <c r="BG546" s="90"/>
      <c r="BH546" s="90"/>
      <c r="BI546" s="90"/>
      <c r="BJ546" s="90"/>
      <c r="BK546" s="90"/>
      <c r="BL546" s="90"/>
    </row>
    <row r="547" ht="14.25" customHeight="1">
      <c r="A547" s="90"/>
      <c r="B547" s="90"/>
      <c r="C547" s="452" t="str">
        <f t="shared" si="6"/>
        <v/>
      </c>
      <c r="D547" s="90"/>
      <c r="E547" s="90"/>
      <c r="F547" s="90"/>
      <c r="G547" s="90"/>
      <c r="H547" s="90"/>
      <c r="I547" s="90"/>
      <c r="J547" s="90"/>
      <c r="K547" s="158" t="str">
        <f>IF(FALSE()=OR(A547=0,A547=""),K325*(SUMIF(Extrato!$B$8:$B$260,'Cadastro e Histórico'!A547,Extrato!$C$8:$C$260)-SUMIF(Extrato!$G$8:$G$260,'Cadastro e Histórico'!A547,Extrato!$H$8:$H$260)),"")</f>
        <v/>
      </c>
      <c r="L547" s="158" t="str">
        <f>IF(FALSE()=OR(A547=0,A547=""),L325*(SUMIF(Extrato!$B$8:$B$260,'Cadastro e Histórico'!A547,Extrato!$C$8:$C$260)-SUMIF(Extrato!$G$8:$G$260,'Cadastro e Histórico'!A547,Extrato!$H$8:$H$260)),"")</f>
        <v/>
      </c>
      <c r="M547" s="158" t="str">
        <f>IF(FALSE()=OR(A547=0,A547=""),M325*(SUMIF(Extrato!$B$8:$B$260,'Cadastro e Histórico'!A547,Extrato!$C$8:$C$260)-SUMIF(Extrato!$G$8:$G$260,'Cadastro e Histórico'!A547,Extrato!$H$8:$H$260)),"")</f>
        <v/>
      </c>
      <c r="N547" s="158" t="str">
        <f>IF(FALSE()=OR(A547=0,A547=""),N325*(SUMIF(Extrato!$B$8:$B$260,'Cadastro e Histórico'!A547,Extrato!$C$8:$C$260)-SUMIF(Extrato!$G$8:$G$260,'Cadastro e Histórico'!A547,Extrato!$H$8:$H$260)),"")</f>
        <v/>
      </c>
      <c r="O547" s="158" t="str">
        <f>IF(FALSE()=OR(A547=0,A547=""),O325*(SUMIF(Extrato!$B$8:$B$260,'Cadastro e Histórico'!A547,Extrato!$C$8:$C$260)-SUMIF(Extrato!$G$8:$G$260,'Cadastro e Histórico'!A547,Extrato!$H$8:$H$260)),"")</f>
        <v/>
      </c>
      <c r="P547" s="158" t="str">
        <f>IF($A547="","",(SUMIFS(Extrato!$C:$C,Extrato!$B:$B,'Cadastro e Histórico'!$A547)-SUMIFS(Extrato!$H:$H,Extrato!$G:$G,'Cadastro e Histórico'!$A547))*P325)</f>
        <v/>
      </c>
      <c r="Q547" s="90"/>
      <c r="R547" s="90"/>
      <c r="S547" s="90"/>
      <c r="T547" s="90"/>
      <c r="U547" s="90"/>
      <c r="V547" s="90"/>
      <c r="W547" s="90"/>
      <c r="X547" s="90"/>
      <c r="Y547" s="90"/>
      <c r="Z547" s="90"/>
      <c r="AA547" s="90"/>
      <c r="AB547" s="90"/>
      <c r="AC547" s="90"/>
      <c r="AD547" s="90"/>
      <c r="AE547" s="90"/>
      <c r="AF547" s="90"/>
      <c r="AG547" s="90"/>
      <c r="AH547" s="90"/>
      <c r="AI547" s="90"/>
      <c r="AJ547" s="90"/>
      <c r="AK547" s="90"/>
      <c r="AL547" s="90"/>
      <c r="AM547" s="90"/>
      <c r="AN547" s="90"/>
      <c r="AO547" s="90"/>
      <c r="AP547" s="90"/>
      <c r="AQ547" s="90"/>
      <c r="AR547" s="90"/>
      <c r="AS547" s="90"/>
      <c r="AT547" s="90"/>
      <c r="AU547" s="90"/>
      <c r="AV547" s="90"/>
      <c r="AW547" s="90"/>
      <c r="AX547" s="90"/>
      <c r="AY547" s="90"/>
      <c r="AZ547" s="90"/>
      <c r="BA547" s="90"/>
      <c r="BB547" s="90"/>
      <c r="BC547" s="90"/>
      <c r="BD547" s="90"/>
      <c r="BE547" s="90"/>
      <c r="BF547" s="90"/>
      <c r="BG547" s="90"/>
      <c r="BH547" s="90"/>
      <c r="BI547" s="90"/>
      <c r="BJ547" s="90"/>
      <c r="BK547" s="90"/>
      <c r="BL547" s="90"/>
    </row>
    <row r="548" ht="14.25" customHeight="1">
      <c r="A548" s="90"/>
      <c r="B548" s="90"/>
      <c r="C548" s="452" t="str">
        <f t="shared" si="6"/>
        <v/>
      </c>
      <c r="D548" s="90"/>
      <c r="E548" s="90"/>
      <c r="F548" s="90"/>
      <c r="G548" s="90"/>
      <c r="H548" s="90"/>
      <c r="I548" s="90"/>
      <c r="J548" s="90"/>
      <c r="K548" s="158" t="str">
        <f>IF(FALSE()=OR(A548=0,A548=""),K326*(SUMIF(Extrato!$B$8:$B$260,'Cadastro e Histórico'!A548,Extrato!$C$8:$C$260)-SUMIF(Extrato!$G$8:$G$260,'Cadastro e Histórico'!A548,Extrato!$H$8:$H$260)),"")</f>
        <v/>
      </c>
      <c r="L548" s="158" t="str">
        <f>IF(FALSE()=OR(A548=0,A548=""),L326*(SUMIF(Extrato!$B$8:$B$260,'Cadastro e Histórico'!A548,Extrato!$C$8:$C$260)-SUMIF(Extrato!$G$8:$G$260,'Cadastro e Histórico'!A548,Extrato!$H$8:$H$260)),"")</f>
        <v/>
      </c>
      <c r="M548" s="158" t="str">
        <f>IF(FALSE()=OR(A548=0,A548=""),M326*(SUMIF(Extrato!$B$8:$B$260,'Cadastro e Histórico'!A548,Extrato!$C$8:$C$260)-SUMIF(Extrato!$G$8:$G$260,'Cadastro e Histórico'!A548,Extrato!$H$8:$H$260)),"")</f>
        <v/>
      </c>
      <c r="N548" s="158" t="str">
        <f>IF(FALSE()=OR(A548=0,A548=""),N326*(SUMIF(Extrato!$B$8:$B$260,'Cadastro e Histórico'!A548,Extrato!$C$8:$C$260)-SUMIF(Extrato!$G$8:$G$260,'Cadastro e Histórico'!A548,Extrato!$H$8:$H$260)),"")</f>
        <v/>
      </c>
      <c r="O548" s="158" t="str">
        <f>IF(FALSE()=OR(A548=0,A548=""),O326*(SUMIF(Extrato!$B$8:$B$260,'Cadastro e Histórico'!A548,Extrato!$C$8:$C$260)-SUMIF(Extrato!$G$8:$G$260,'Cadastro e Histórico'!A548,Extrato!$H$8:$H$260)),"")</f>
        <v/>
      </c>
      <c r="P548" s="158" t="str">
        <f>IF($A548="","",(SUMIFS(Extrato!$C:$C,Extrato!$B:$B,'Cadastro e Histórico'!$A548)-SUMIFS(Extrato!$H:$H,Extrato!$G:$G,'Cadastro e Histórico'!$A548))*P326)</f>
        <v/>
      </c>
      <c r="Q548" s="90"/>
      <c r="R548" s="90"/>
      <c r="S548" s="90"/>
      <c r="T548" s="90"/>
      <c r="U548" s="90"/>
      <c r="V548" s="90"/>
      <c r="W548" s="90"/>
      <c r="X548" s="90"/>
      <c r="Y548" s="90"/>
      <c r="Z548" s="90"/>
      <c r="AA548" s="90"/>
      <c r="AB548" s="90"/>
      <c r="AC548" s="90"/>
      <c r="AD548" s="90"/>
      <c r="AE548" s="90"/>
      <c r="AF548" s="90"/>
      <c r="AG548" s="90"/>
      <c r="AH548" s="90"/>
      <c r="AI548" s="90"/>
      <c r="AJ548" s="90"/>
      <c r="AK548" s="90"/>
      <c r="AL548" s="90"/>
      <c r="AM548" s="90"/>
      <c r="AN548" s="90"/>
      <c r="AO548" s="90"/>
      <c r="AP548" s="90"/>
      <c r="AQ548" s="90"/>
      <c r="AR548" s="90"/>
      <c r="AS548" s="90"/>
      <c r="AT548" s="90"/>
      <c r="AU548" s="90"/>
      <c r="AV548" s="90"/>
      <c r="AW548" s="90"/>
      <c r="AX548" s="90"/>
      <c r="AY548" s="90"/>
      <c r="AZ548" s="90"/>
      <c r="BA548" s="90"/>
      <c r="BB548" s="90"/>
      <c r="BC548" s="90"/>
      <c r="BD548" s="90"/>
      <c r="BE548" s="90"/>
      <c r="BF548" s="90"/>
      <c r="BG548" s="90"/>
      <c r="BH548" s="90"/>
      <c r="BI548" s="90"/>
      <c r="BJ548" s="90"/>
      <c r="BK548" s="90"/>
      <c r="BL548" s="90"/>
    </row>
    <row r="549" ht="14.25" customHeight="1">
      <c r="A549" s="90"/>
      <c r="B549" s="90"/>
      <c r="C549" s="452" t="str">
        <f t="shared" si="6"/>
        <v/>
      </c>
      <c r="D549" s="90"/>
      <c r="E549" s="90"/>
      <c r="F549" s="90"/>
      <c r="G549" s="90"/>
      <c r="H549" s="90"/>
      <c r="I549" s="90"/>
      <c r="J549" s="90"/>
      <c r="K549" s="158" t="str">
        <f>IF(FALSE()=OR(A549=0,A549=""),K327*(SUMIF(Extrato!$B$8:$B$260,'Cadastro e Histórico'!A549,Extrato!$C$8:$C$260)-SUMIF(Extrato!$G$8:$G$260,'Cadastro e Histórico'!A549,Extrato!$H$8:$H$260)),"")</f>
        <v/>
      </c>
      <c r="L549" s="158" t="str">
        <f>IF(FALSE()=OR(A549=0,A549=""),L327*(SUMIF(Extrato!$B$8:$B$260,'Cadastro e Histórico'!A549,Extrato!$C$8:$C$260)-SUMIF(Extrato!$G$8:$G$260,'Cadastro e Histórico'!A549,Extrato!$H$8:$H$260)),"")</f>
        <v/>
      </c>
      <c r="M549" s="158" t="str">
        <f>IF(FALSE()=OR(A549=0,A549=""),M327*(SUMIF(Extrato!$B$8:$B$260,'Cadastro e Histórico'!A549,Extrato!$C$8:$C$260)-SUMIF(Extrato!$G$8:$G$260,'Cadastro e Histórico'!A549,Extrato!$H$8:$H$260)),"")</f>
        <v/>
      </c>
      <c r="N549" s="158" t="str">
        <f>IF(FALSE()=OR(A549=0,A549=""),N327*(SUMIF(Extrato!$B$8:$B$260,'Cadastro e Histórico'!A549,Extrato!$C$8:$C$260)-SUMIF(Extrato!$G$8:$G$260,'Cadastro e Histórico'!A549,Extrato!$H$8:$H$260)),"")</f>
        <v/>
      </c>
      <c r="O549" s="158" t="str">
        <f>IF(FALSE()=OR(A549=0,A549=""),O327*(SUMIF(Extrato!$B$8:$B$260,'Cadastro e Histórico'!A549,Extrato!$C$8:$C$260)-SUMIF(Extrato!$G$8:$G$260,'Cadastro e Histórico'!A549,Extrato!$H$8:$H$260)),"")</f>
        <v/>
      </c>
      <c r="P549" s="158" t="str">
        <f>IF($A549="","",(SUMIFS(Extrato!$C:$C,Extrato!$B:$B,'Cadastro e Histórico'!$A549)-SUMIFS(Extrato!$H:$H,Extrato!$G:$G,'Cadastro e Histórico'!$A549))*P327)</f>
        <v/>
      </c>
      <c r="Q549" s="90"/>
      <c r="R549" s="90"/>
      <c r="S549" s="90"/>
      <c r="T549" s="90"/>
      <c r="U549" s="90"/>
      <c r="V549" s="90"/>
      <c r="W549" s="90"/>
      <c r="X549" s="90"/>
      <c r="Y549" s="90"/>
      <c r="Z549" s="90"/>
      <c r="AA549" s="90"/>
      <c r="AB549" s="90"/>
      <c r="AC549" s="90"/>
      <c r="AD549" s="90"/>
      <c r="AE549" s="90"/>
      <c r="AF549" s="90"/>
      <c r="AG549" s="90"/>
      <c r="AH549" s="90"/>
      <c r="AI549" s="90"/>
      <c r="AJ549" s="90"/>
      <c r="AK549" s="90"/>
      <c r="AL549" s="90"/>
      <c r="AM549" s="90"/>
      <c r="AN549" s="90"/>
      <c r="AO549" s="90"/>
      <c r="AP549" s="90"/>
      <c r="AQ549" s="90"/>
      <c r="AR549" s="90"/>
      <c r="AS549" s="90"/>
      <c r="AT549" s="90"/>
      <c r="AU549" s="90"/>
      <c r="AV549" s="90"/>
      <c r="AW549" s="90"/>
      <c r="AX549" s="90"/>
      <c r="AY549" s="90"/>
      <c r="AZ549" s="90"/>
      <c r="BA549" s="90"/>
      <c r="BB549" s="90"/>
      <c r="BC549" s="90"/>
      <c r="BD549" s="90"/>
      <c r="BE549" s="90"/>
      <c r="BF549" s="90"/>
      <c r="BG549" s="90"/>
      <c r="BH549" s="90"/>
      <c r="BI549" s="90"/>
      <c r="BJ549" s="90"/>
      <c r="BK549" s="90"/>
      <c r="BL549" s="90"/>
    </row>
    <row r="550" ht="14.25" customHeight="1">
      <c r="A550" s="90"/>
      <c r="B550" s="90"/>
      <c r="C550" s="452" t="str">
        <f t="shared" si="6"/>
        <v/>
      </c>
      <c r="D550" s="90"/>
      <c r="E550" s="90"/>
      <c r="F550" s="90"/>
      <c r="G550" s="90"/>
      <c r="H550" s="90"/>
      <c r="I550" s="90"/>
      <c r="J550" s="90"/>
      <c r="K550" s="158" t="str">
        <f>IF(FALSE()=OR(A550=0,A550=""),K328*(SUMIF(Extrato!$B$8:$B$260,'Cadastro e Histórico'!A550,Extrato!$C$8:$C$260)-SUMIF(Extrato!$G$8:$G$260,'Cadastro e Histórico'!A550,Extrato!$H$8:$H$260)),"")</f>
        <v/>
      </c>
      <c r="L550" s="158" t="str">
        <f>IF(FALSE()=OR(A550=0,A550=""),L328*(SUMIF(Extrato!$B$8:$B$260,'Cadastro e Histórico'!A550,Extrato!$C$8:$C$260)-SUMIF(Extrato!$G$8:$G$260,'Cadastro e Histórico'!A550,Extrato!$H$8:$H$260)),"")</f>
        <v/>
      </c>
      <c r="M550" s="158" t="str">
        <f>IF(FALSE()=OR(A550=0,A550=""),M328*(SUMIF(Extrato!$B$8:$B$260,'Cadastro e Histórico'!A550,Extrato!$C$8:$C$260)-SUMIF(Extrato!$G$8:$G$260,'Cadastro e Histórico'!A550,Extrato!$H$8:$H$260)),"")</f>
        <v/>
      </c>
      <c r="N550" s="158" t="str">
        <f>IF(FALSE()=OR(A550=0,A550=""),N328*(SUMIF(Extrato!$B$8:$B$260,'Cadastro e Histórico'!A550,Extrato!$C$8:$C$260)-SUMIF(Extrato!$G$8:$G$260,'Cadastro e Histórico'!A550,Extrato!$H$8:$H$260)),"")</f>
        <v/>
      </c>
      <c r="O550" s="158" t="str">
        <f>IF(FALSE()=OR(A550=0,A550=""),O328*(SUMIF(Extrato!$B$8:$B$260,'Cadastro e Histórico'!A550,Extrato!$C$8:$C$260)-SUMIF(Extrato!$G$8:$G$260,'Cadastro e Histórico'!A550,Extrato!$H$8:$H$260)),"")</f>
        <v/>
      </c>
      <c r="P550" s="158" t="str">
        <f>IF($A550="","",(SUMIFS(Extrato!$C:$C,Extrato!$B:$B,'Cadastro e Histórico'!$A550)-SUMIFS(Extrato!$H:$H,Extrato!$G:$G,'Cadastro e Histórico'!$A550))*P328)</f>
        <v/>
      </c>
      <c r="Q550" s="90"/>
      <c r="R550" s="90"/>
      <c r="S550" s="90"/>
      <c r="T550" s="90"/>
      <c r="U550" s="90"/>
      <c r="V550" s="90"/>
      <c r="W550" s="90"/>
      <c r="X550" s="90"/>
      <c r="Y550" s="90"/>
      <c r="Z550" s="90"/>
      <c r="AA550" s="90"/>
      <c r="AB550" s="90"/>
      <c r="AC550" s="90"/>
      <c r="AD550" s="90"/>
      <c r="AE550" s="90"/>
      <c r="AF550" s="90"/>
      <c r="AG550" s="90"/>
      <c r="AH550" s="90"/>
      <c r="AI550" s="90"/>
      <c r="AJ550" s="90"/>
      <c r="AK550" s="90"/>
      <c r="AL550" s="90"/>
      <c r="AM550" s="90"/>
      <c r="AN550" s="90"/>
      <c r="AO550" s="90"/>
      <c r="AP550" s="90"/>
      <c r="AQ550" s="90"/>
      <c r="AR550" s="90"/>
      <c r="AS550" s="90"/>
      <c r="AT550" s="90"/>
      <c r="AU550" s="90"/>
      <c r="AV550" s="90"/>
      <c r="AW550" s="90"/>
      <c r="AX550" s="90"/>
      <c r="AY550" s="90"/>
      <c r="AZ550" s="90"/>
      <c r="BA550" s="90"/>
      <c r="BB550" s="90"/>
      <c r="BC550" s="90"/>
      <c r="BD550" s="90"/>
      <c r="BE550" s="90"/>
      <c r="BF550" s="90"/>
      <c r="BG550" s="90"/>
      <c r="BH550" s="90"/>
      <c r="BI550" s="90"/>
      <c r="BJ550" s="90"/>
      <c r="BK550" s="90"/>
      <c r="BL550" s="90"/>
    </row>
    <row r="551" ht="14.25" customHeight="1">
      <c r="A551" s="90"/>
      <c r="B551" s="90"/>
      <c r="C551" s="452" t="str">
        <f t="shared" si="6"/>
        <v/>
      </c>
      <c r="D551" s="90"/>
      <c r="E551" s="90"/>
      <c r="F551" s="90"/>
      <c r="G551" s="90"/>
      <c r="H551" s="90"/>
      <c r="I551" s="90"/>
      <c r="J551" s="90"/>
      <c r="K551" s="158" t="str">
        <f>IF(FALSE()=OR(A551=0,A551=""),K329*(SUMIF(Extrato!$B$8:$B$260,'Cadastro e Histórico'!A551,Extrato!$C$8:$C$260)-SUMIF(Extrato!$G$8:$G$260,'Cadastro e Histórico'!A551,Extrato!$H$8:$H$260)),"")</f>
        <v/>
      </c>
      <c r="L551" s="158" t="str">
        <f>IF(FALSE()=OR(A551=0,A551=""),L329*(SUMIF(Extrato!$B$8:$B$260,'Cadastro e Histórico'!A551,Extrato!$C$8:$C$260)-SUMIF(Extrato!$G$8:$G$260,'Cadastro e Histórico'!A551,Extrato!$H$8:$H$260)),"")</f>
        <v/>
      </c>
      <c r="M551" s="158" t="str">
        <f>IF(FALSE()=OR(A551=0,A551=""),M329*(SUMIF(Extrato!$B$8:$B$260,'Cadastro e Histórico'!A551,Extrato!$C$8:$C$260)-SUMIF(Extrato!$G$8:$G$260,'Cadastro e Histórico'!A551,Extrato!$H$8:$H$260)),"")</f>
        <v/>
      </c>
      <c r="N551" s="158" t="str">
        <f>IF(FALSE()=OR(A551=0,A551=""),N329*(SUMIF(Extrato!$B$8:$B$260,'Cadastro e Histórico'!A551,Extrato!$C$8:$C$260)-SUMIF(Extrato!$G$8:$G$260,'Cadastro e Histórico'!A551,Extrato!$H$8:$H$260)),"")</f>
        <v/>
      </c>
      <c r="O551" s="158" t="str">
        <f>IF(FALSE()=OR(A551=0,A551=""),O329*(SUMIF(Extrato!$B$8:$B$260,'Cadastro e Histórico'!A551,Extrato!$C$8:$C$260)-SUMIF(Extrato!$G$8:$G$260,'Cadastro e Histórico'!A551,Extrato!$H$8:$H$260)),"")</f>
        <v/>
      </c>
      <c r="P551" s="158" t="str">
        <f>IF($A551="","",(SUMIFS(Extrato!$C:$C,Extrato!$B:$B,'Cadastro e Histórico'!$A551)-SUMIFS(Extrato!$H:$H,Extrato!$G:$G,'Cadastro e Histórico'!$A551))*P329)</f>
        <v/>
      </c>
      <c r="Q551" s="90"/>
      <c r="R551" s="90"/>
      <c r="S551" s="90"/>
      <c r="T551" s="90"/>
      <c r="U551" s="90"/>
      <c r="V551" s="90"/>
      <c r="W551" s="90"/>
      <c r="X551" s="90"/>
      <c r="Y551" s="90"/>
      <c r="Z551" s="90"/>
      <c r="AA551" s="90"/>
      <c r="AB551" s="90"/>
      <c r="AC551" s="90"/>
      <c r="AD551" s="90"/>
      <c r="AE551" s="90"/>
      <c r="AF551" s="90"/>
      <c r="AG551" s="90"/>
      <c r="AH551" s="90"/>
      <c r="AI551" s="90"/>
      <c r="AJ551" s="90"/>
      <c r="AK551" s="90"/>
      <c r="AL551" s="90"/>
      <c r="AM551" s="90"/>
      <c r="AN551" s="90"/>
      <c r="AO551" s="90"/>
      <c r="AP551" s="90"/>
      <c r="AQ551" s="90"/>
      <c r="AR551" s="90"/>
      <c r="AS551" s="90"/>
      <c r="AT551" s="90"/>
      <c r="AU551" s="90"/>
      <c r="AV551" s="90"/>
      <c r="AW551" s="90"/>
      <c r="AX551" s="90"/>
      <c r="AY551" s="90"/>
      <c r="AZ551" s="90"/>
      <c r="BA551" s="90"/>
      <c r="BB551" s="90"/>
      <c r="BC551" s="90"/>
      <c r="BD551" s="90"/>
      <c r="BE551" s="90"/>
      <c r="BF551" s="90"/>
      <c r="BG551" s="90"/>
      <c r="BH551" s="90"/>
      <c r="BI551" s="90"/>
      <c r="BJ551" s="90"/>
      <c r="BK551" s="90"/>
      <c r="BL551" s="90"/>
    </row>
    <row r="552" ht="14.25" customHeight="1">
      <c r="A552" s="90"/>
      <c r="B552" s="90"/>
      <c r="C552" s="452" t="str">
        <f t="shared" si="6"/>
        <v/>
      </c>
      <c r="D552" s="90"/>
      <c r="E552" s="90"/>
      <c r="F552" s="90"/>
      <c r="G552" s="90"/>
      <c r="H552" s="90"/>
      <c r="I552" s="90"/>
      <c r="J552" s="90"/>
      <c r="K552" s="158" t="str">
        <f>IF(FALSE()=OR(A552=0,A552=""),K330*(SUMIF(Extrato!$B$8:$B$260,'Cadastro e Histórico'!A552,Extrato!$C$8:$C$260)-SUMIF(Extrato!$G$8:$G$260,'Cadastro e Histórico'!A552,Extrato!$H$8:$H$260)),"")</f>
        <v/>
      </c>
      <c r="L552" s="158" t="str">
        <f>IF(FALSE()=OR(A552=0,A552=""),L330*(SUMIF(Extrato!$B$8:$B$260,'Cadastro e Histórico'!A552,Extrato!$C$8:$C$260)-SUMIF(Extrato!$G$8:$G$260,'Cadastro e Histórico'!A552,Extrato!$H$8:$H$260)),"")</f>
        <v/>
      </c>
      <c r="M552" s="158" t="str">
        <f>IF(FALSE()=OR(A552=0,A552=""),M330*(SUMIF(Extrato!$B$8:$B$260,'Cadastro e Histórico'!A552,Extrato!$C$8:$C$260)-SUMIF(Extrato!$G$8:$G$260,'Cadastro e Histórico'!A552,Extrato!$H$8:$H$260)),"")</f>
        <v/>
      </c>
      <c r="N552" s="158" t="str">
        <f>IF(FALSE()=OR(A552=0,A552=""),N330*(SUMIF(Extrato!$B$8:$B$260,'Cadastro e Histórico'!A552,Extrato!$C$8:$C$260)-SUMIF(Extrato!$G$8:$G$260,'Cadastro e Histórico'!A552,Extrato!$H$8:$H$260)),"")</f>
        <v/>
      </c>
      <c r="O552" s="158" t="str">
        <f>IF(FALSE()=OR(A552=0,A552=""),O330*(SUMIF(Extrato!$B$8:$B$260,'Cadastro e Histórico'!A552,Extrato!$C$8:$C$260)-SUMIF(Extrato!$G$8:$G$260,'Cadastro e Histórico'!A552,Extrato!$H$8:$H$260)),"")</f>
        <v/>
      </c>
      <c r="P552" s="158" t="str">
        <f>IF($A552="","",(SUMIFS(Extrato!$C:$C,Extrato!$B:$B,'Cadastro e Histórico'!$A552)-SUMIFS(Extrato!$H:$H,Extrato!$G:$G,'Cadastro e Histórico'!$A552))*P330)</f>
        <v/>
      </c>
      <c r="Q552" s="90"/>
      <c r="R552" s="90"/>
      <c r="S552" s="90"/>
      <c r="T552" s="90"/>
      <c r="U552" s="90"/>
      <c r="V552" s="90"/>
      <c r="W552" s="90"/>
      <c r="X552" s="90"/>
      <c r="Y552" s="90"/>
      <c r="Z552" s="90"/>
      <c r="AA552" s="90"/>
      <c r="AB552" s="90"/>
      <c r="AC552" s="90"/>
      <c r="AD552" s="90"/>
      <c r="AE552" s="90"/>
      <c r="AF552" s="90"/>
      <c r="AG552" s="90"/>
      <c r="AH552" s="90"/>
      <c r="AI552" s="90"/>
      <c r="AJ552" s="90"/>
      <c r="AK552" s="90"/>
      <c r="AL552" s="90"/>
      <c r="AM552" s="90"/>
      <c r="AN552" s="90"/>
      <c r="AO552" s="90"/>
      <c r="AP552" s="90"/>
      <c r="AQ552" s="90"/>
      <c r="AR552" s="90"/>
      <c r="AS552" s="90"/>
      <c r="AT552" s="90"/>
      <c r="AU552" s="90"/>
      <c r="AV552" s="90"/>
      <c r="AW552" s="90"/>
      <c r="AX552" s="90"/>
      <c r="AY552" s="90"/>
      <c r="AZ552" s="90"/>
      <c r="BA552" s="90"/>
      <c r="BB552" s="90"/>
      <c r="BC552" s="90"/>
      <c r="BD552" s="90"/>
      <c r="BE552" s="90"/>
      <c r="BF552" s="90"/>
      <c r="BG552" s="90"/>
      <c r="BH552" s="90"/>
      <c r="BI552" s="90"/>
      <c r="BJ552" s="90"/>
      <c r="BK552" s="90"/>
      <c r="BL552" s="90"/>
    </row>
    <row r="553" ht="14.25" customHeight="1">
      <c r="A553" s="90"/>
      <c r="B553" s="90"/>
      <c r="C553" s="452" t="str">
        <f t="shared" si="6"/>
        <v/>
      </c>
      <c r="D553" s="90"/>
      <c r="E553" s="90"/>
      <c r="F553" s="90"/>
      <c r="G553" s="90"/>
      <c r="H553" s="90"/>
      <c r="I553" s="90"/>
      <c r="J553" s="90"/>
      <c r="K553" s="158" t="str">
        <f>IF(FALSE()=OR(A553=0,A553=""),K331*(SUMIF(Extrato!$B$8:$B$260,'Cadastro e Histórico'!A553,Extrato!$C$8:$C$260)-SUMIF(Extrato!$G$8:$G$260,'Cadastro e Histórico'!A553,Extrato!$H$8:$H$260)),"")</f>
        <v/>
      </c>
      <c r="L553" s="158" t="str">
        <f>IF(FALSE()=OR(A553=0,A553=""),L331*(SUMIF(Extrato!$B$8:$B$260,'Cadastro e Histórico'!A553,Extrato!$C$8:$C$260)-SUMIF(Extrato!$G$8:$G$260,'Cadastro e Histórico'!A553,Extrato!$H$8:$H$260)),"")</f>
        <v/>
      </c>
      <c r="M553" s="158" t="str">
        <f>IF(FALSE()=OR(A553=0,A553=""),M331*(SUMIF(Extrato!$B$8:$B$260,'Cadastro e Histórico'!A553,Extrato!$C$8:$C$260)-SUMIF(Extrato!$G$8:$G$260,'Cadastro e Histórico'!A553,Extrato!$H$8:$H$260)),"")</f>
        <v/>
      </c>
      <c r="N553" s="158" t="str">
        <f>IF(FALSE()=OR(A553=0,A553=""),N331*(SUMIF(Extrato!$B$8:$B$260,'Cadastro e Histórico'!A553,Extrato!$C$8:$C$260)-SUMIF(Extrato!$G$8:$G$260,'Cadastro e Histórico'!A553,Extrato!$H$8:$H$260)),"")</f>
        <v/>
      </c>
      <c r="O553" s="158" t="str">
        <f>IF(FALSE()=OR(A553=0,A553=""),O331*(SUMIF(Extrato!$B$8:$B$260,'Cadastro e Histórico'!A553,Extrato!$C$8:$C$260)-SUMIF(Extrato!$G$8:$G$260,'Cadastro e Histórico'!A553,Extrato!$H$8:$H$260)),"")</f>
        <v/>
      </c>
      <c r="P553" s="158" t="str">
        <f>IF($A553="","",(SUMIFS(Extrato!$C:$C,Extrato!$B:$B,'Cadastro e Histórico'!$A553)-SUMIFS(Extrato!$H:$H,Extrato!$G:$G,'Cadastro e Histórico'!$A553))*P331)</f>
        <v/>
      </c>
      <c r="Q553" s="90"/>
      <c r="R553" s="90"/>
      <c r="S553" s="90"/>
      <c r="T553" s="90"/>
      <c r="U553" s="90"/>
      <c r="V553" s="90"/>
      <c r="W553" s="90"/>
      <c r="X553" s="90"/>
      <c r="Y553" s="90"/>
      <c r="Z553" s="90"/>
      <c r="AA553" s="90"/>
      <c r="AB553" s="90"/>
      <c r="AC553" s="90"/>
      <c r="AD553" s="90"/>
      <c r="AE553" s="90"/>
      <c r="AF553" s="90"/>
      <c r="AG553" s="90"/>
      <c r="AH553" s="90"/>
      <c r="AI553" s="90"/>
      <c r="AJ553" s="90"/>
      <c r="AK553" s="90"/>
      <c r="AL553" s="90"/>
      <c r="AM553" s="90"/>
      <c r="AN553" s="90"/>
      <c r="AO553" s="90"/>
      <c r="AP553" s="90"/>
      <c r="AQ553" s="90"/>
      <c r="AR553" s="90"/>
      <c r="AS553" s="90"/>
      <c r="AT553" s="90"/>
      <c r="AU553" s="90"/>
      <c r="AV553" s="90"/>
      <c r="AW553" s="90"/>
      <c r="AX553" s="90"/>
      <c r="AY553" s="90"/>
      <c r="AZ553" s="90"/>
      <c r="BA553" s="90"/>
      <c r="BB553" s="90"/>
      <c r="BC553" s="90"/>
      <c r="BD553" s="90"/>
      <c r="BE553" s="90"/>
      <c r="BF553" s="90"/>
      <c r="BG553" s="90"/>
      <c r="BH553" s="90"/>
      <c r="BI553" s="90"/>
      <c r="BJ553" s="90"/>
      <c r="BK553" s="90"/>
      <c r="BL553" s="90"/>
    </row>
    <row r="554" ht="14.25" customHeight="1">
      <c r="A554" s="90"/>
      <c r="B554" s="90"/>
      <c r="C554" s="452" t="str">
        <f t="shared" si="6"/>
        <v/>
      </c>
      <c r="D554" s="90"/>
      <c r="E554" s="90"/>
      <c r="F554" s="90"/>
      <c r="G554" s="90"/>
      <c r="H554" s="90"/>
      <c r="I554" s="90"/>
      <c r="J554" s="90"/>
      <c r="K554" s="158" t="str">
        <f>IF(FALSE()=OR(A554=0,A554=""),K332*(SUMIF(Extrato!$B$8:$B$260,'Cadastro e Histórico'!A554,Extrato!$C$8:$C$260)-SUMIF(Extrato!$G$8:$G$260,'Cadastro e Histórico'!A554,Extrato!$H$8:$H$260)),"")</f>
        <v/>
      </c>
      <c r="L554" s="158" t="str">
        <f>IF(FALSE()=OR(A554=0,A554=""),L332*(SUMIF(Extrato!$B$8:$B$260,'Cadastro e Histórico'!A554,Extrato!$C$8:$C$260)-SUMIF(Extrato!$G$8:$G$260,'Cadastro e Histórico'!A554,Extrato!$H$8:$H$260)),"")</f>
        <v/>
      </c>
      <c r="M554" s="158" t="str">
        <f>IF(FALSE()=OR(A554=0,A554=""),M332*(SUMIF(Extrato!$B$8:$B$260,'Cadastro e Histórico'!A554,Extrato!$C$8:$C$260)-SUMIF(Extrato!$G$8:$G$260,'Cadastro e Histórico'!A554,Extrato!$H$8:$H$260)),"")</f>
        <v/>
      </c>
      <c r="N554" s="158" t="str">
        <f>IF(FALSE()=OR(A554=0,A554=""),N332*(SUMIF(Extrato!$B$8:$B$260,'Cadastro e Histórico'!A554,Extrato!$C$8:$C$260)-SUMIF(Extrato!$G$8:$G$260,'Cadastro e Histórico'!A554,Extrato!$H$8:$H$260)),"")</f>
        <v/>
      </c>
      <c r="O554" s="158" t="str">
        <f>IF(FALSE()=OR(A554=0,A554=""),O332*(SUMIF(Extrato!$B$8:$B$260,'Cadastro e Histórico'!A554,Extrato!$C$8:$C$260)-SUMIF(Extrato!$G$8:$G$260,'Cadastro e Histórico'!A554,Extrato!$H$8:$H$260)),"")</f>
        <v/>
      </c>
      <c r="P554" s="158" t="str">
        <f>IF($A554="","",(SUMIFS(Extrato!$C:$C,Extrato!$B:$B,'Cadastro e Histórico'!$A554)-SUMIFS(Extrato!$H:$H,Extrato!$G:$G,'Cadastro e Histórico'!$A554))*P332)</f>
        <v/>
      </c>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row>
    <row r="555" ht="14.25" customHeight="1">
      <c r="A555" s="90"/>
      <c r="B555" s="90"/>
      <c r="C555" s="452" t="str">
        <f t="shared" si="6"/>
        <v/>
      </c>
      <c r="D555" s="90"/>
      <c r="E555" s="90"/>
      <c r="F555" s="90"/>
      <c r="G555" s="90"/>
      <c r="H555" s="90"/>
      <c r="I555" s="90"/>
      <c r="J555" s="90"/>
      <c r="K555" s="158" t="str">
        <f>IF(FALSE()=OR(A555=0,A555=""),K333*(SUMIF(Extrato!$B$8:$B$260,'Cadastro e Histórico'!A555,Extrato!$C$8:$C$260)-SUMIF(Extrato!$G$8:$G$260,'Cadastro e Histórico'!A555,Extrato!$H$8:$H$260)),"")</f>
        <v/>
      </c>
      <c r="L555" s="158" t="str">
        <f>IF(FALSE()=OR(A555=0,A555=""),L333*(SUMIF(Extrato!$B$8:$B$260,'Cadastro e Histórico'!A555,Extrato!$C$8:$C$260)-SUMIF(Extrato!$G$8:$G$260,'Cadastro e Histórico'!A555,Extrato!$H$8:$H$260)),"")</f>
        <v/>
      </c>
      <c r="M555" s="158" t="str">
        <f>IF(FALSE()=OR(A555=0,A555=""),M333*(SUMIF(Extrato!$B$8:$B$260,'Cadastro e Histórico'!A555,Extrato!$C$8:$C$260)-SUMIF(Extrato!$G$8:$G$260,'Cadastro e Histórico'!A555,Extrato!$H$8:$H$260)),"")</f>
        <v/>
      </c>
      <c r="N555" s="158" t="str">
        <f>IF(FALSE()=OR(A555=0,A555=""),N333*(SUMIF(Extrato!$B$8:$B$260,'Cadastro e Histórico'!A555,Extrato!$C$8:$C$260)-SUMIF(Extrato!$G$8:$G$260,'Cadastro e Histórico'!A555,Extrato!$H$8:$H$260)),"")</f>
        <v/>
      </c>
      <c r="O555" s="158" t="str">
        <f>IF(FALSE()=OR(A555=0,A555=""),O333*(SUMIF(Extrato!$B$8:$B$260,'Cadastro e Histórico'!A555,Extrato!$C$8:$C$260)-SUMIF(Extrato!$G$8:$G$260,'Cadastro e Histórico'!A555,Extrato!$H$8:$H$260)),"")</f>
        <v/>
      </c>
      <c r="P555" s="158" t="str">
        <f>IF($A555="","",(SUMIFS(Extrato!$C:$C,Extrato!$B:$B,'Cadastro e Histórico'!$A555)-SUMIFS(Extrato!$H:$H,Extrato!$G:$G,'Cadastro e Histórico'!$A555))*P333)</f>
        <v/>
      </c>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row>
  </sheetData>
  <mergeCells count="5">
    <mergeCell ref="K32:L32"/>
    <mergeCell ref="A275:D275"/>
    <mergeCell ref="F7:G13"/>
    <mergeCell ref="D7:E13"/>
    <mergeCell ref="B7:C13"/>
  </mergeCells>
  <dataValidations>
    <dataValidation type="list" allowBlank="1" showErrorMessage="1" sqref="B26:B40">
      <formula1>dds!$A$9:$A$13</formula1>
    </dataValidation>
  </dataValidations>
  <hyperlinks>
    <hyperlink display="#gid=2014154579&amp;range=A22" location="Cadastro e Histórico!A22" ref="B7"/>
    <hyperlink display="#gid=2014154579&amp;range=A115" location="Cadastro e Histórico!A115" ref="D7"/>
    <hyperlink display="#gid=2014154579&amp;range=A274" location="Cadastro e Histórico!A274" ref="F7"/>
  </hyperlinks>
  <printOptions/>
  <pageMargins bottom="0.787401575" footer="0.0" header="0.0" left="0.511811024" right="0.511811024" top="0.787401575"/>
  <pageSetup paperSize="9" orientation="portrait"/>
  <drawing r:id="rId2"/>
  <legacyDrawing r:id="rId3"/>
  <tableParts count="2">
    <tablePart r:id="rId6"/>
    <tablePart r:id="rId7"/>
  </tablePar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14"/>
    <col customWidth="1" min="2" max="8" width="12.71"/>
    <col customWidth="1" min="9" max="9" width="3.57"/>
    <col customWidth="1" min="10" max="10" width="3.14"/>
    <col customWidth="1" min="11" max="11" width="9.14"/>
    <col customWidth="1" min="12" max="13" width="14.71"/>
    <col customWidth="1" min="14" max="26" width="9.14"/>
  </cols>
  <sheetData>
    <row r="1" ht="14.25" customHeight="1">
      <c r="A1" s="453"/>
      <c r="B1" s="454"/>
      <c r="C1" s="454"/>
      <c r="D1" s="454"/>
      <c r="E1" s="454"/>
      <c r="F1" s="454"/>
      <c r="G1" s="454"/>
      <c r="H1" s="454"/>
      <c r="I1" s="455"/>
      <c r="J1" s="455"/>
      <c r="K1" s="455"/>
      <c r="L1" s="455"/>
      <c r="M1" s="455"/>
      <c r="N1" s="455"/>
      <c r="O1" s="455"/>
      <c r="P1" s="455"/>
      <c r="Q1" s="455"/>
      <c r="R1" s="455"/>
      <c r="S1" s="455"/>
      <c r="T1" s="455"/>
      <c r="U1" s="455"/>
      <c r="V1" s="455"/>
      <c r="W1" s="455"/>
      <c r="X1" s="455"/>
      <c r="Y1" s="455"/>
      <c r="Z1" s="455"/>
    </row>
    <row r="2" ht="14.25" customHeight="1">
      <c r="A2" s="456"/>
      <c r="B2" s="457" t="s">
        <v>84</v>
      </c>
      <c r="H2" s="55"/>
      <c r="I2" s="50"/>
      <c r="J2" s="45"/>
      <c r="K2" s="45"/>
      <c r="L2" s="45"/>
      <c r="M2" s="45"/>
      <c r="N2" s="45"/>
      <c r="O2" s="45"/>
      <c r="P2" s="45"/>
      <c r="Q2" s="45"/>
      <c r="R2" s="45"/>
      <c r="S2" s="45"/>
      <c r="T2" s="45"/>
      <c r="U2" s="45"/>
      <c r="V2" s="45"/>
      <c r="W2" s="45"/>
      <c r="X2" s="45"/>
      <c r="Y2" s="45"/>
      <c r="Z2" s="45"/>
    </row>
    <row r="3" ht="14.25" customHeight="1">
      <c r="A3" s="458"/>
      <c r="B3" s="54"/>
      <c r="H3" s="55"/>
      <c r="I3" s="89"/>
      <c r="J3" s="90"/>
      <c r="K3" s="90"/>
      <c r="L3" s="90"/>
      <c r="M3" s="90"/>
      <c r="N3" s="90"/>
      <c r="O3" s="90"/>
      <c r="P3" s="90"/>
      <c r="Q3" s="90"/>
      <c r="R3" s="90"/>
      <c r="S3" s="90"/>
      <c r="T3" s="90"/>
      <c r="U3" s="90"/>
      <c r="V3" s="90"/>
      <c r="W3" s="90"/>
      <c r="X3" s="90"/>
      <c r="Y3" s="90"/>
      <c r="Z3" s="90"/>
    </row>
    <row r="4" ht="36.75" customHeight="1">
      <c r="A4" s="458"/>
      <c r="B4" s="54"/>
      <c r="H4" s="55"/>
      <c r="I4" s="89"/>
      <c r="J4" s="90"/>
      <c r="K4" s="90"/>
      <c r="L4" s="61"/>
      <c r="M4" s="61"/>
      <c r="N4" s="90"/>
      <c r="O4" s="90"/>
      <c r="P4" s="90"/>
      <c r="Q4" s="90"/>
      <c r="R4" s="90"/>
      <c r="S4" s="90"/>
      <c r="T4" s="90"/>
      <c r="U4" s="90"/>
      <c r="V4" s="90"/>
      <c r="W4" s="90"/>
      <c r="X4" s="90"/>
      <c r="Y4" s="90"/>
      <c r="Z4" s="90"/>
    </row>
    <row r="5" ht="14.25" customHeight="1">
      <c r="A5" s="458"/>
      <c r="B5" s="459" t="s">
        <v>54</v>
      </c>
      <c r="C5" s="460" t="s">
        <v>85</v>
      </c>
      <c r="D5" s="292"/>
      <c r="E5" s="292"/>
      <c r="F5" s="292"/>
      <c r="G5" s="292"/>
      <c r="H5" s="293"/>
      <c r="I5" s="89"/>
      <c r="J5" s="90"/>
      <c r="K5" s="81"/>
      <c r="L5" s="461" t="s">
        <v>57</v>
      </c>
      <c r="M5" s="461" t="s">
        <v>86</v>
      </c>
      <c r="N5" s="89"/>
      <c r="O5" s="90"/>
      <c r="P5" s="90"/>
      <c r="Q5" s="90"/>
      <c r="R5" s="90"/>
      <c r="S5" s="90"/>
      <c r="T5" s="90"/>
      <c r="U5" s="90"/>
      <c r="V5" s="90"/>
      <c r="W5" s="90"/>
      <c r="X5" s="90"/>
      <c r="Y5" s="90"/>
      <c r="Z5" s="90"/>
    </row>
    <row r="6" ht="14.25" customHeight="1">
      <c r="A6" s="458"/>
      <c r="B6" s="462" t="s">
        <v>87</v>
      </c>
      <c r="C6" s="463" t="s">
        <v>59</v>
      </c>
      <c r="D6" s="463" t="s">
        <v>60</v>
      </c>
      <c r="E6" s="463" t="s">
        <v>61</v>
      </c>
      <c r="F6" s="463" t="s">
        <v>62</v>
      </c>
      <c r="G6" s="463" t="s">
        <v>88</v>
      </c>
      <c r="H6" s="464" t="s">
        <v>89</v>
      </c>
      <c r="I6" s="89"/>
      <c r="J6" s="90"/>
      <c r="K6" s="81"/>
      <c r="L6" s="465"/>
      <c r="M6" s="466">
        <v>3.0</v>
      </c>
      <c r="N6" s="89"/>
      <c r="O6" s="90"/>
      <c r="P6" s="90"/>
      <c r="Q6" s="90"/>
      <c r="R6" s="90"/>
      <c r="S6" s="90"/>
      <c r="T6" s="90"/>
      <c r="U6" s="90"/>
      <c r="V6" s="90"/>
      <c r="W6" s="90"/>
      <c r="X6" s="90"/>
      <c r="Y6" s="90"/>
      <c r="Z6" s="90"/>
    </row>
    <row r="7" ht="14.25" customHeight="1">
      <c r="A7" s="467" t="str">
        <f t="shared" ref="A7:A290" si="1">YEAR(B7)&amp;MONTH(B7)&amp;C7</f>
        <v>189912</v>
      </c>
      <c r="B7" s="468"/>
      <c r="C7" s="469"/>
      <c r="D7" s="217"/>
      <c r="E7" s="152"/>
      <c r="F7" s="152" t="str">
        <f t="shared" ref="F7:F268" si="2">IF(E7="","",D7*E7)</f>
        <v/>
      </c>
      <c r="G7" s="152" t="str">
        <f>IFERROR(__xludf.DUMMYFUNCTION("IFERROR(HLOOKUP(""Close"",GOOGLEFINANCE(C7,""price"",B7),2,FALSE()),"""")")," ")</f>
        <v/>
      </c>
      <c r="H7" s="154" t="str">
        <f t="shared" ref="H7:H257" si="3">IF(G7="","",E7/G7)</f>
        <v/>
      </c>
      <c r="I7" s="470">
        <f t="shared" ref="I7:I251" si="4">MONTH(B7)</f>
        <v>12</v>
      </c>
      <c r="J7" s="90"/>
      <c r="K7" s="208"/>
      <c r="L7" s="471"/>
      <c r="M7" s="472"/>
      <c r="N7" s="90"/>
      <c r="O7" s="90"/>
      <c r="P7" s="90"/>
      <c r="Q7" s="90"/>
      <c r="R7" s="90"/>
      <c r="S7" s="90"/>
      <c r="T7" s="90"/>
      <c r="U7" s="90"/>
      <c r="V7" s="90"/>
      <c r="W7" s="90"/>
      <c r="X7" s="90"/>
      <c r="Y7" s="90"/>
      <c r="Z7" s="90"/>
    </row>
    <row r="8" ht="14.25" customHeight="1">
      <c r="A8" s="467" t="str">
        <f t="shared" si="1"/>
        <v>189912</v>
      </c>
      <c r="B8" s="473"/>
      <c r="C8" s="221"/>
      <c r="D8" s="208"/>
      <c r="E8" s="158"/>
      <c r="F8" s="158" t="str">
        <f t="shared" si="2"/>
        <v/>
      </c>
      <c r="G8" s="152" t="str">
        <f>IFERROR(__xludf.DUMMYFUNCTION("IFERROR(HLOOKUP(""Close"",GOOGLEFINANCE(C8,""price"",B8),2,FALSE()),"""")")," ")</f>
        <v/>
      </c>
      <c r="H8" s="160" t="str">
        <f t="shared" si="3"/>
        <v/>
      </c>
      <c r="I8" s="470">
        <f t="shared" si="4"/>
        <v>12</v>
      </c>
      <c r="J8" s="90"/>
      <c r="K8" s="81"/>
      <c r="L8" s="474" t="s">
        <v>85</v>
      </c>
      <c r="M8" s="475">
        <f t="array" ref="M8">IFS(AND(L6="",M6=""),SUM(F7:F1001),AND(L6="",M6&lt;&gt;""),SUMIF(I7:I1001,M6,F7:F1001),AND(L6&lt;&gt;"",M6=""),SUMIF(C7:C1001,L6,F7:F1001),AND(L6&lt;&gt;"",M6&lt;&gt;""),SUMIFS(F7:F1001,I7:I1001,M6,C7:C1001,L6))</f>
        <v>0</v>
      </c>
      <c r="N8" s="89"/>
      <c r="O8" s="90"/>
      <c r="P8" s="90"/>
      <c r="Q8" s="90"/>
      <c r="R8" s="90"/>
      <c r="S8" s="90"/>
      <c r="T8" s="90"/>
      <c r="U8" s="90"/>
      <c r="V8" s="90"/>
      <c r="W8" s="90"/>
      <c r="X8" s="90"/>
      <c r="Y8" s="90"/>
      <c r="Z8" s="90"/>
    </row>
    <row r="9" ht="14.25" customHeight="1">
      <c r="A9" s="467" t="str">
        <f t="shared" si="1"/>
        <v>189912</v>
      </c>
      <c r="B9" s="473"/>
      <c r="C9" s="221"/>
      <c r="D9" s="208"/>
      <c r="E9" s="158"/>
      <c r="F9" s="158" t="str">
        <f t="shared" si="2"/>
        <v/>
      </c>
      <c r="G9" s="152" t="str">
        <f>IFERROR(__xludf.DUMMYFUNCTION("IFERROR(HLOOKUP(""Close"",GOOGLEFINANCE(C9,""price"",B9),2,FALSE()),"""")")," ")</f>
        <v/>
      </c>
      <c r="H9" s="160" t="str">
        <f t="shared" si="3"/>
        <v/>
      </c>
      <c r="I9" s="470">
        <f t="shared" si="4"/>
        <v>12</v>
      </c>
      <c r="J9" s="90"/>
      <c r="K9" s="81"/>
      <c r="L9" s="476" t="s">
        <v>90</v>
      </c>
      <c r="M9" s="477">
        <f t="array" ref="M9">IFERROR(IFS(AND(L6="",M6=""),AVERAGE(H7:H1001),AND(L6="",M6&lt;&gt;""),AVERAGEIF(I7:I1001,M6,H7:H1001),AND(L6&lt;&gt;"",M6=""),AVERAGEIF(C7:C1001,L6,H7:H1001),AND(L6&lt;&gt;"",M6&lt;&gt;""),AVERAGEIFS(H7:H1001,I7:I1001,M6,C7:C1001,L6)),0)</f>
        <v>0</v>
      </c>
      <c r="N9" s="89"/>
      <c r="O9" s="90"/>
      <c r="P9" s="90"/>
      <c r="Q9" s="90"/>
      <c r="R9" s="90"/>
      <c r="S9" s="90"/>
      <c r="T9" s="90"/>
      <c r="U9" s="90"/>
      <c r="V9" s="90"/>
      <c r="W9" s="90"/>
      <c r="X9" s="90"/>
      <c r="Y9" s="90"/>
      <c r="Z9" s="90"/>
    </row>
    <row r="10" ht="14.25" customHeight="1">
      <c r="A10" s="467" t="str">
        <f t="shared" si="1"/>
        <v>189912</v>
      </c>
      <c r="B10" s="473"/>
      <c r="C10" s="221"/>
      <c r="D10" s="208"/>
      <c r="E10" s="158"/>
      <c r="F10" s="158" t="str">
        <f t="shared" si="2"/>
        <v/>
      </c>
      <c r="G10" s="152" t="str">
        <f>IFERROR(__xludf.DUMMYFUNCTION("IFERROR(HLOOKUP(""Close"",GOOGLEFINANCE(C10,""price"",B10),2,FALSE()),"""")")," ")</f>
        <v/>
      </c>
      <c r="H10" s="160" t="str">
        <f t="shared" si="3"/>
        <v/>
      </c>
      <c r="I10" s="470">
        <f t="shared" si="4"/>
        <v>12</v>
      </c>
      <c r="J10" s="90"/>
      <c r="K10" s="81"/>
      <c r="L10" s="476" t="s">
        <v>91</v>
      </c>
      <c r="M10" s="477">
        <f>(M9+1)^12-1</f>
        <v>0</v>
      </c>
      <c r="N10" s="89"/>
      <c r="O10" s="90"/>
      <c r="P10" s="90"/>
      <c r="Q10" s="90"/>
      <c r="R10" s="90"/>
      <c r="S10" s="90"/>
      <c r="T10" s="90"/>
      <c r="U10" s="90"/>
      <c r="V10" s="90"/>
      <c r="W10" s="90"/>
      <c r="X10" s="90"/>
      <c r="Y10" s="90"/>
      <c r="Z10" s="90"/>
    </row>
    <row r="11" ht="14.25" customHeight="1">
      <c r="A11" s="467" t="str">
        <f t="shared" si="1"/>
        <v>189912</v>
      </c>
      <c r="B11" s="473"/>
      <c r="C11" s="221"/>
      <c r="D11" s="208"/>
      <c r="E11" s="158"/>
      <c r="F11" s="158" t="str">
        <f t="shared" si="2"/>
        <v/>
      </c>
      <c r="G11" s="152" t="str">
        <f>IFERROR(__xludf.DUMMYFUNCTION("IFERROR(HLOOKUP(""Close"",GOOGLEFINANCE(C11,""price"",B11),2,FALSE()),"""")")," ")</f>
        <v/>
      </c>
      <c r="H11" s="160" t="str">
        <f t="shared" si="3"/>
        <v/>
      </c>
      <c r="I11" s="470">
        <f t="shared" si="4"/>
        <v>12</v>
      </c>
      <c r="J11" s="90"/>
      <c r="K11" s="90"/>
      <c r="L11" s="45"/>
      <c r="M11" s="45"/>
      <c r="N11" s="90"/>
      <c r="O11" s="90"/>
      <c r="P11" s="90"/>
      <c r="Q11" s="90"/>
      <c r="R11" s="90"/>
      <c r="S11" s="90"/>
      <c r="T11" s="90"/>
      <c r="U11" s="90"/>
      <c r="V11" s="90"/>
      <c r="W11" s="90"/>
      <c r="X11" s="90"/>
      <c r="Y11" s="90"/>
      <c r="Z11" s="90"/>
    </row>
    <row r="12" ht="14.25" customHeight="1">
      <c r="A12" s="467" t="str">
        <f t="shared" si="1"/>
        <v>189912</v>
      </c>
      <c r="B12" s="473"/>
      <c r="C12" s="221"/>
      <c r="D12" s="208"/>
      <c r="E12" s="158"/>
      <c r="F12" s="158" t="str">
        <f t="shared" si="2"/>
        <v/>
      </c>
      <c r="G12" s="152" t="str">
        <f>IFERROR(__xludf.DUMMYFUNCTION("IFERROR(HLOOKUP(""Close"",GOOGLEFINANCE(C12,""price"",B12),2,FALSE()),"""")")," ")</f>
        <v/>
      </c>
      <c r="H12" s="160" t="str">
        <f t="shared" si="3"/>
        <v/>
      </c>
      <c r="I12" s="470">
        <f t="shared" si="4"/>
        <v>12</v>
      </c>
      <c r="J12" s="90"/>
      <c r="K12" s="90"/>
      <c r="L12" s="90"/>
      <c r="M12" s="90"/>
      <c r="N12" s="90"/>
      <c r="O12" s="90"/>
      <c r="P12" s="90"/>
      <c r="Q12" s="90"/>
      <c r="R12" s="90"/>
      <c r="S12" s="90"/>
      <c r="T12" s="90"/>
      <c r="U12" s="90"/>
      <c r="V12" s="90"/>
      <c r="W12" s="90"/>
      <c r="X12" s="90"/>
      <c r="Y12" s="90"/>
      <c r="Z12" s="90"/>
    </row>
    <row r="13" ht="14.25" customHeight="1">
      <c r="A13" s="467" t="str">
        <f t="shared" si="1"/>
        <v>189912</v>
      </c>
      <c r="B13" s="473"/>
      <c r="C13" s="221"/>
      <c r="D13" s="208"/>
      <c r="E13" s="158"/>
      <c r="F13" s="158" t="str">
        <f t="shared" si="2"/>
        <v/>
      </c>
      <c r="G13" s="152" t="str">
        <f>IFERROR(__xludf.DUMMYFUNCTION("IFERROR(HLOOKUP(""Close"",GOOGLEFINANCE(C13,""price"",B13),2,FALSE()),"""")")," ")</f>
        <v/>
      </c>
      <c r="H13" s="160" t="str">
        <f t="shared" si="3"/>
        <v/>
      </c>
      <c r="I13" s="470">
        <f t="shared" si="4"/>
        <v>12</v>
      </c>
      <c r="J13" s="90"/>
      <c r="K13" s="90"/>
      <c r="L13" s="90"/>
      <c r="M13" s="90"/>
      <c r="N13" s="90"/>
      <c r="O13" s="90"/>
      <c r="P13" s="90"/>
      <c r="Q13" s="90"/>
      <c r="R13" s="90"/>
      <c r="S13" s="90"/>
      <c r="T13" s="90"/>
      <c r="U13" s="90"/>
      <c r="V13" s="90"/>
      <c r="W13" s="90"/>
      <c r="X13" s="90"/>
      <c r="Y13" s="90"/>
      <c r="Z13" s="90"/>
    </row>
    <row r="14" ht="14.25" customHeight="1">
      <c r="A14" s="467" t="str">
        <f t="shared" si="1"/>
        <v>189912</v>
      </c>
      <c r="B14" s="473"/>
      <c r="C14" s="221"/>
      <c r="D14" s="208"/>
      <c r="E14" s="158"/>
      <c r="F14" s="158" t="str">
        <f t="shared" si="2"/>
        <v/>
      </c>
      <c r="G14" s="152" t="str">
        <f>IFERROR(__xludf.DUMMYFUNCTION("IFERROR(HLOOKUP(""Close"",GOOGLEFINANCE(C14,""price"",B14),2,FALSE()),"""")")," ")</f>
        <v/>
      </c>
      <c r="H14" s="160" t="str">
        <f t="shared" si="3"/>
        <v/>
      </c>
      <c r="I14" s="470">
        <f t="shared" si="4"/>
        <v>12</v>
      </c>
      <c r="J14" s="90"/>
      <c r="K14" s="90"/>
      <c r="L14" s="90"/>
      <c r="M14" s="90"/>
      <c r="N14" s="90"/>
      <c r="O14" s="90"/>
      <c r="P14" s="90"/>
      <c r="Q14" s="90"/>
      <c r="R14" s="90"/>
      <c r="S14" s="90"/>
      <c r="T14" s="90"/>
      <c r="U14" s="90"/>
      <c r="V14" s="90"/>
      <c r="W14" s="90"/>
      <c r="X14" s="90"/>
      <c r="Y14" s="90"/>
      <c r="Z14" s="90"/>
    </row>
    <row r="15" ht="14.25" customHeight="1">
      <c r="A15" s="467" t="str">
        <f t="shared" si="1"/>
        <v>189912</v>
      </c>
      <c r="B15" s="473"/>
      <c r="C15" s="221"/>
      <c r="D15" s="208"/>
      <c r="E15" s="158"/>
      <c r="F15" s="158" t="str">
        <f t="shared" si="2"/>
        <v/>
      </c>
      <c r="G15" s="152" t="str">
        <f>IFERROR(__xludf.DUMMYFUNCTION("IFERROR(HLOOKUP(""Close"",GOOGLEFINANCE(C15,""price"",B15),2,FALSE()),"""")")," ")</f>
        <v/>
      </c>
      <c r="H15" s="160" t="str">
        <f t="shared" si="3"/>
        <v/>
      </c>
      <c r="I15" s="470">
        <f t="shared" si="4"/>
        <v>12</v>
      </c>
      <c r="J15" s="90"/>
      <c r="K15" s="90"/>
      <c r="L15" s="90"/>
      <c r="M15" s="90"/>
      <c r="N15" s="90"/>
      <c r="O15" s="90"/>
      <c r="P15" s="90"/>
      <c r="Q15" s="90"/>
      <c r="R15" s="90"/>
      <c r="S15" s="90"/>
      <c r="T15" s="90"/>
      <c r="U15" s="90"/>
      <c r="V15" s="90"/>
      <c r="W15" s="90"/>
      <c r="X15" s="90"/>
      <c r="Y15" s="90"/>
      <c r="Z15" s="90"/>
    </row>
    <row r="16" ht="14.25" customHeight="1">
      <c r="A16" s="467" t="str">
        <f t="shared" si="1"/>
        <v>189912</v>
      </c>
      <c r="B16" s="473"/>
      <c r="C16" s="221"/>
      <c r="D16" s="208"/>
      <c r="E16" s="158"/>
      <c r="F16" s="158" t="str">
        <f t="shared" si="2"/>
        <v/>
      </c>
      <c r="G16" s="152" t="str">
        <f>IFERROR(__xludf.DUMMYFUNCTION("IFERROR(HLOOKUP(""Close"",GOOGLEFINANCE(C16,""price"",B16),2,FALSE()),"""")")," ")</f>
        <v/>
      </c>
      <c r="H16" s="160" t="str">
        <f t="shared" si="3"/>
        <v/>
      </c>
      <c r="I16" s="470">
        <f t="shared" si="4"/>
        <v>12</v>
      </c>
      <c r="J16" s="90"/>
      <c r="K16" s="90"/>
      <c r="L16" s="90"/>
      <c r="M16" s="90"/>
      <c r="N16" s="90"/>
      <c r="O16" s="90"/>
      <c r="P16" s="90"/>
      <c r="Q16" s="90"/>
      <c r="R16" s="90"/>
      <c r="S16" s="90"/>
      <c r="T16" s="90"/>
      <c r="U16" s="90"/>
      <c r="V16" s="90"/>
      <c r="W16" s="90"/>
      <c r="X16" s="90"/>
      <c r="Y16" s="90"/>
      <c r="Z16" s="90"/>
    </row>
    <row r="17" ht="14.25" customHeight="1">
      <c r="A17" s="467" t="str">
        <f t="shared" si="1"/>
        <v>189912</v>
      </c>
      <c r="B17" s="473"/>
      <c r="C17" s="221"/>
      <c r="D17" s="208"/>
      <c r="E17" s="158"/>
      <c r="F17" s="158" t="str">
        <f t="shared" si="2"/>
        <v/>
      </c>
      <c r="G17" s="152" t="str">
        <f>IFERROR(__xludf.DUMMYFUNCTION("IFERROR(HLOOKUP(""Close"",GOOGLEFINANCE(C17,""price"",B17),2,FALSE()),"""")")," ")</f>
        <v/>
      </c>
      <c r="H17" s="160" t="str">
        <f t="shared" si="3"/>
        <v/>
      </c>
      <c r="I17" s="470">
        <f t="shared" si="4"/>
        <v>12</v>
      </c>
      <c r="J17" s="478"/>
      <c r="K17" s="90"/>
      <c r="L17" s="90"/>
      <c r="M17" s="90"/>
      <c r="N17" s="90"/>
      <c r="O17" s="90"/>
      <c r="P17" s="90"/>
      <c r="Q17" s="90"/>
      <c r="R17" s="90"/>
      <c r="S17" s="90"/>
      <c r="T17" s="90"/>
      <c r="U17" s="90"/>
      <c r="V17" s="90"/>
      <c r="W17" s="90"/>
      <c r="X17" s="90"/>
      <c r="Y17" s="90"/>
      <c r="Z17" s="90"/>
    </row>
    <row r="18" ht="14.25" customHeight="1">
      <c r="A18" s="467" t="str">
        <f t="shared" si="1"/>
        <v>189912</v>
      </c>
      <c r="B18" s="473"/>
      <c r="C18" s="221"/>
      <c r="D18" s="208"/>
      <c r="E18" s="158"/>
      <c r="F18" s="158" t="str">
        <f t="shared" si="2"/>
        <v/>
      </c>
      <c r="G18" s="152" t="str">
        <f>IFERROR(__xludf.DUMMYFUNCTION("IFERROR(HLOOKUP(""Close"",GOOGLEFINANCE(C18,""price"",B18),2,FALSE()),"""")")," ")</f>
        <v/>
      </c>
      <c r="H18" s="160" t="str">
        <f t="shared" si="3"/>
        <v/>
      </c>
      <c r="I18" s="470">
        <f t="shared" si="4"/>
        <v>12</v>
      </c>
      <c r="J18" s="90"/>
      <c r="K18" s="478"/>
      <c r="L18" s="478"/>
      <c r="M18" s="90"/>
      <c r="N18" s="90"/>
      <c r="O18" s="90"/>
      <c r="P18" s="90"/>
      <c r="Q18" s="90"/>
      <c r="R18" s="90"/>
      <c r="S18" s="90"/>
      <c r="T18" s="90"/>
      <c r="U18" s="90"/>
      <c r="V18" s="90"/>
      <c r="W18" s="90"/>
      <c r="X18" s="90"/>
      <c r="Y18" s="90"/>
      <c r="Z18" s="90"/>
    </row>
    <row r="19" ht="14.25" customHeight="1">
      <c r="A19" s="467" t="str">
        <f t="shared" si="1"/>
        <v>189912</v>
      </c>
      <c r="B19" s="473"/>
      <c r="C19" s="221"/>
      <c r="D19" s="208"/>
      <c r="E19" s="158"/>
      <c r="F19" s="158" t="str">
        <f t="shared" si="2"/>
        <v/>
      </c>
      <c r="G19" s="152" t="str">
        <f>IFERROR(__xludf.DUMMYFUNCTION("IFERROR(HLOOKUP(""Close"",GOOGLEFINANCE(C19,""price"",B19),2,FALSE()),"""")")," ")</f>
        <v/>
      </c>
      <c r="H19" s="160" t="str">
        <f t="shared" si="3"/>
        <v/>
      </c>
      <c r="I19" s="470">
        <f t="shared" si="4"/>
        <v>12</v>
      </c>
      <c r="J19" s="90"/>
      <c r="K19" s="90"/>
      <c r="L19" s="90"/>
      <c r="M19" s="90"/>
      <c r="N19" s="90"/>
      <c r="O19" s="90"/>
      <c r="P19" s="90"/>
      <c r="Q19" s="90"/>
      <c r="R19" s="90"/>
      <c r="S19" s="90"/>
      <c r="T19" s="90"/>
      <c r="U19" s="90"/>
      <c r="V19" s="90"/>
      <c r="W19" s="90"/>
      <c r="X19" s="90"/>
      <c r="Y19" s="90"/>
      <c r="Z19" s="90"/>
    </row>
    <row r="20" ht="14.25" customHeight="1">
      <c r="A20" s="467" t="str">
        <f t="shared" si="1"/>
        <v>189912</v>
      </c>
      <c r="B20" s="473"/>
      <c r="C20" s="221"/>
      <c r="D20" s="208"/>
      <c r="E20" s="158"/>
      <c r="F20" s="158" t="str">
        <f t="shared" si="2"/>
        <v/>
      </c>
      <c r="G20" s="152" t="str">
        <f>IFERROR(__xludf.DUMMYFUNCTION("IFERROR(HLOOKUP(""Close"",GOOGLEFINANCE(C20,""price"",B20),2,FALSE()),"""")")," ")</f>
        <v/>
      </c>
      <c r="H20" s="160" t="str">
        <f t="shared" si="3"/>
        <v/>
      </c>
      <c r="I20" s="470">
        <f t="shared" si="4"/>
        <v>12</v>
      </c>
      <c r="J20" s="90"/>
      <c r="K20" s="90"/>
      <c r="L20" s="90"/>
      <c r="M20" s="90"/>
      <c r="N20" s="90"/>
      <c r="O20" s="90"/>
      <c r="P20" s="90"/>
      <c r="Q20" s="90"/>
      <c r="R20" s="90"/>
      <c r="S20" s="90"/>
      <c r="T20" s="90"/>
      <c r="U20" s="90"/>
      <c r="V20" s="90"/>
      <c r="W20" s="90"/>
      <c r="X20" s="90"/>
      <c r="Y20" s="90"/>
      <c r="Z20" s="90"/>
    </row>
    <row r="21" ht="14.25" customHeight="1">
      <c r="A21" s="467" t="str">
        <f t="shared" si="1"/>
        <v>189912</v>
      </c>
      <c r="B21" s="473"/>
      <c r="C21" s="221"/>
      <c r="D21" s="208"/>
      <c r="E21" s="158"/>
      <c r="F21" s="158" t="str">
        <f t="shared" si="2"/>
        <v/>
      </c>
      <c r="G21" s="152" t="str">
        <f>IFERROR(__xludf.DUMMYFUNCTION("IFERROR(HLOOKUP(""Close"",GOOGLEFINANCE(C21,""price"",B21),2,FALSE()),"""")")," ")</f>
        <v/>
      </c>
      <c r="H21" s="160" t="str">
        <f t="shared" si="3"/>
        <v/>
      </c>
      <c r="I21" s="470">
        <f t="shared" si="4"/>
        <v>12</v>
      </c>
      <c r="J21" s="90"/>
      <c r="K21" s="90"/>
      <c r="L21" s="90"/>
      <c r="M21" s="90"/>
      <c r="N21" s="90"/>
      <c r="O21" s="90"/>
      <c r="P21" s="90"/>
      <c r="Q21" s="90"/>
      <c r="R21" s="90"/>
      <c r="S21" s="90"/>
      <c r="T21" s="90"/>
      <c r="U21" s="90"/>
      <c r="V21" s="90"/>
      <c r="W21" s="90"/>
      <c r="X21" s="90"/>
      <c r="Y21" s="90"/>
      <c r="Z21" s="90"/>
    </row>
    <row r="22" ht="14.25" customHeight="1">
      <c r="A22" s="467" t="str">
        <f t="shared" si="1"/>
        <v>189912</v>
      </c>
      <c r="B22" s="473"/>
      <c r="C22" s="221"/>
      <c r="D22" s="208"/>
      <c r="E22" s="158"/>
      <c r="F22" s="158" t="str">
        <f t="shared" si="2"/>
        <v/>
      </c>
      <c r="G22" s="152" t="str">
        <f>IFERROR(__xludf.DUMMYFUNCTION("IFERROR(HLOOKUP(""Close"",GOOGLEFINANCE(C22,""price"",B22),2,FALSE()),"""")")," ")</f>
        <v/>
      </c>
      <c r="H22" s="160" t="str">
        <f t="shared" si="3"/>
        <v/>
      </c>
      <c r="I22" s="470">
        <f t="shared" si="4"/>
        <v>12</v>
      </c>
      <c r="J22" s="90"/>
      <c r="K22" s="90"/>
      <c r="L22" s="90"/>
      <c r="M22" s="90"/>
      <c r="N22" s="90"/>
      <c r="O22" s="90"/>
      <c r="P22" s="90"/>
      <c r="Q22" s="90"/>
      <c r="R22" s="90"/>
      <c r="S22" s="90"/>
      <c r="T22" s="90"/>
      <c r="U22" s="90"/>
      <c r="V22" s="90"/>
      <c r="W22" s="90"/>
      <c r="X22" s="90"/>
      <c r="Y22" s="90"/>
      <c r="Z22" s="90"/>
    </row>
    <row r="23" ht="14.25" customHeight="1">
      <c r="A23" s="467" t="str">
        <f t="shared" si="1"/>
        <v>189912</v>
      </c>
      <c r="B23" s="473"/>
      <c r="C23" s="221"/>
      <c r="D23" s="208"/>
      <c r="E23" s="158"/>
      <c r="F23" s="158" t="str">
        <f t="shared" si="2"/>
        <v/>
      </c>
      <c r="G23" s="152" t="str">
        <f>IFERROR(__xludf.DUMMYFUNCTION("IFERROR(HLOOKUP(""Close"",GOOGLEFINANCE(C23,""price"",B23),2,FALSE()),"""")")," ")</f>
        <v/>
      </c>
      <c r="H23" s="160" t="str">
        <f t="shared" si="3"/>
        <v/>
      </c>
      <c r="I23" s="470">
        <f t="shared" si="4"/>
        <v>12</v>
      </c>
      <c r="J23" s="90"/>
      <c r="K23" s="90"/>
      <c r="L23" s="90"/>
      <c r="M23" s="90"/>
      <c r="N23" s="90"/>
      <c r="O23" s="90"/>
      <c r="P23" s="90"/>
      <c r="Q23" s="90"/>
      <c r="R23" s="90"/>
      <c r="S23" s="90"/>
      <c r="T23" s="90"/>
      <c r="U23" s="90"/>
      <c r="V23" s="90"/>
      <c r="W23" s="90"/>
      <c r="X23" s="90"/>
      <c r="Y23" s="90"/>
      <c r="Z23" s="90"/>
    </row>
    <row r="24" ht="14.25" customHeight="1">
      <c r="A24" s="467" t="str">
        <f t="shared" si="1"/>
        <v>189912</v>
      </c>
      <c r="B24" s="473"/>
      <c r="C24" s="221"/>
      <c r="D24" s="208"/>
      <c r="E24" s="158"/>
      <c r="F24" s="158" t="str">
        <f t="shared" si="2"/>
        <v/>
      </c>
      <c r="G24" s="152" t="str">
        <f>IFERROR(__xludf.DUMMYFUNCTION("IFERROR(HLOOKUP(""Close"",GOOGLEFINANCE(C24,""price"",B24),2,FALSE()),"""")")," ")</f>
        <v/>
      </c>
      <c r="H24" s="160" t="str">
        <f t="shared" si="3"/>
        <v/>
      </c>
      <c r="I24" s="470">
        <f t="shared" si="4"/>
        <v>12</v>
      </c>
      <c r="J24" s="90"/>
      <c r="K24" s="90"/>
      <c r="L24" s="90"/>
      <c r="M24" s="90"/>
      <c r="N24" s="90"/>
      <c r="O24" s="90"/>
      <c r="P24" s="90"/>
      <c r="Q24" s="90"/>
      <c r="R24" s="90"/>
      <c r="S24" s="90"/>
      <c r="T24" s="90"/>
      <c r="U24" s="90"/>
      <c r="V24" s="90"/>
      <c r="W24" s="90"/>
      <c r="X24" s="90"/>
      <c r="Y24" s="90"/>
      <c r="Z24" s="90"/>
    </row>
    <row r="25" ht="14.25" customHeight="1">
      <c r="A25" s="467" t="str">
        <f t="shared" si="1"/>
        <v>189912</v>
      </c>
      <c r="B25" s="473"/>
      <c r="C25" s="221"/>
      <c r="D25" s="208"/>
      <c r="E25" s="158"/>
      <c r="F25" s="158" t="str">
        <f t="shared" si="2"/>
        <v/>
      </c>
      <c r="G25" s="152" t="str">
        <f>IFERROR(__xludf.DUMMYFUNCTION("IFERROR(HLOOKUP(""Close"",GOOGLEFINANCE(C25,""price"",B25),2,FALSE()),"""")")," ")</f>
        <v/>
      </c>
      <c r="H25" s="160" t="str">
        <f t="shared" si="3"/>
        <v/>
      </c>
      <c r="I25" s="470">
        <f t="shared" si="4"/>
        <v>12</v>
      </c>
      <c r="J25" s="90"/>
      <c r="K25" s="90"/>
      <c r="L25" s="90"/>
      <c r="M25" s="90"/>
      <c r="N25" s="90"/>
      <c r="O25" s="90"/>
      <c r="P25" s="90"/>
      <c r="Q25" s="90"/>
      <c r="R25" s="90"/>
      <c r="S25" s="90"/>
      <c r="T25" s="90"/>
      <c r="U25" s="90"/>
      <c r="V25" s="90"/>
      <c r="W25" s="90"/>
      <c r="X25" s="90"/>
      <c r="Y25" s="90"/>
      <c r="Z25" s="90"/>
    </row>
    <row r="26" ht="14.25" customHeight="1">
      <c r="A26" s="467" t="str">
        <f t="shared" si="1"/>
        <v>189912</v>
      </c>
      <c r="B26" s="473"/>
      <c r="C26" s="221"/>
      <c r="D26" s="208"/>
      <c r="E26" s="158"/>
      <c r="F26" s="158" t="str">
        <f t="shared" si="2"/>
        <v/>
      </c>
      <c r="G26" s="152" t="str">
        <f>IFERROR(__xludf.DUMMYFUNCTION("IFERROR(HLOOKUP(""Close"",GOOGLEFINANCE(C26,""price"",B26),2,FALSE()),"""")")," ")</f>
        <v/>
      </c>
      <c r="H26" s="160" t="str">
        <f t="shared" si="3"/>
        <v/>
      </c>
      <c r="I26" s="470">
        <f t="shared" si="4"/>
        <v>12</v>
      </c>
      <c r="J26" s="90"/>
      <c r="K26" s="90"/>
      <c r="L26" s="90"/>
      <c r="M26" s="90"/>
      <c r="N26" s="90"/>
      <c r="O26" s="90"/>
      <c r="P26" s="90"/>
      <c r="Q26" s="90"/>
      <c r="R26" s="90"/>
      <c r="S26" s="90"/>
      <c r="T26" s="90"/>
      <c r="U26" s="90"/>
      <c r="V26" s="90"/>
      <c r="W26" s="90"/>
      <c r="X26" s="90"/>
      <c r="Y26" s="90"/>
      <c r="Z26" s="90"/>
    </row>
    <row r="27" ht="14.25" customHeight="1">
      <c r="A27" s="467" t="str">
        <f t="shared" si="1"/>
        <v>189912</v>
      </c>
      <c r="B27" s="473"/>
      <c r="C27" s="221"/>
      <c r="D27" s="208"/>
      <c r="E27" s="158"/>
      <c r="F27" s="158" t="str">
        <f t="shared" si="2"/>
        <v/>
      </c>
      <c r="G27" s="152" t="str">
        <f>IFERROR(__xludf.DUMMYFUNCTION("IFERROR(HLOOKUP(""Close"",GOOGLEFINANCE(C27,""price"",B27),2,FALSE()),"""")")," ")</f>
        <v/>
      </c>
      <c r="H27" s="160" t="str">
        <f t="shared" si="3"/>
        <v/>
      </c>
      <c r="I27" s="470">
        <f t="shared" si="4"/>
        <v>12</v>
      </c>
      <c r="J27" s="90"/>
      <c r="K27" s="90"/>
      <c r="L27" s="90"/>
      <c r="M27" s="90"/>
      <c r="N27" s="90"/>
      <c r="O27" s="90"/>
      <c r="P27" s="90"/>
      <c r="Q27" s="90"/>
      <c r="R27" s="90"/>
      <c r="S27" s="90"/>
      <c r="T27" s="90"/>
      <c r="U27" s="90"/>
      <c r="V27" s="90"/>
      <c r="W27" s="90"/>
      <c r="X27" s="90"/>
      <c r="Y27" s="90"/>
      <c r="Z27" s="90"/>
    </row>
    <row r="28" ht="14.25" customHeight="1">
      <c r="A28" s="467" t="str">
        <f t="shared" si="1"/>
        <v>189912</v>
      </c>
      <c r="B28" s="473"/>
      <c r="C28" s="221"/>
      <c r="D28" s="208"/>
      <c r="E28" s="158"/>
      <c r="F28" s="158" t="str">
        <f t="shared" si="2"/>
        <v/>
      </c>
      <c r="G28" s="152" t="str">
        <f>IFERROR(__xludf.DUMMYFUNCTION("IFERROR(HLOOKUP(""Close"",GOOGLEFINANCE(C28,""price"",B28),2,FALSE()),"""")")," ")</f>
        <v/>
      </c>
      <c r="H28" s="160" t="str">
        <f t="shared" si="3"/>
        <v/>
      </c>
      <c r="I28" s="470">
        <f t="shared" si="4"/>
        <v>12</v>
      </c>
      <c r="J28" s="90"/>
      <c r="K28" s="90"/>
      <c r="L28" s="90"/>
      <c r="M28" s="90"/>
      <c r="N28" s="90"/>
      <c r="O28" s="90"/>
      <c r="P28" s="90"/>
      <c r="Q28" s="90"/>
      <c r="R28" s="90"/>
      <c r="S28" s="90"/>
      <c r="T28" s="90"/>
      <c r="U28" s="90"/>
      <c r="V28" s="90"/>
      <c r="W28" s="90"/>
      <c r="X28" s="90"/>
      <c r="Y28" s="90"/>
      <c r="Z28" s="90"/>
    </row>
    <row r="29" ht="14.25" customHeight="1">
      <c r="A29" s="467" t="str">
        <f t="shared" si="1"/>
        <v>189912</v>
      </c>
      <c r="B29" s="473"/>
      <c r="C29" s="221"/>
      <c r="D29" s="208"/>
      <c r="E29" s="158"/>
      <c r="F29" s="158" t="str">
        <f t="shared" si="2"/>
        <v/>
      </c>
      <c r="G29" s="152" t="str">
        <f>IFERROR(__xludf.DUMMYFUNCTION("IFERROR(HLOOKUP(""Close"",GOOGLEFINANCE(C29,""price"",B29),2,FALSE()),"""")")," ")</f>
        <v/>
      </c>
      <c r="H29" s="160" t="str">
        <f t="shared" si="3"/>
        <v/>
      </c>
      <c r="I29" s="470">
        <f t="shared" si="4"/>
        <v>12</v>
      </c>
      <c r="J29" s="90"/>
      <c r="K29" s="90"/>
      <c r="L29" s="90"/>
      <c r="M29" s="90"/>
      <c r="N29" s="90"/>
      <c r="O29" s="90"/>
      <c r="P29" s="90"/>
      <c r="Q29" s="90"/>
      <c r="R29" s="90"/>
      <c r="S29" s="90"/>
      <c r="T29" s="90"/>
      <c r="U29" s="90"/>
      <c r="V29" s="90"/>
      <c r="W29" s="90"/>
      <c r="X29" s="90"/>
      <c r="Y29" s="90"/>
      <c r="Z29" s="90"/>
    </row>
    <row r="30" ht="14.25" customHeight="1">
      <c r="A30" s="467" t="str">
        <f t="shared" si="1"/>
        <v>189912</v>
      </c>
      <c r="B30" s="473"/>
      <c r="C30" s="221"/>
      <c r="D30" s="208"/>
      <c r="E30" s="158"/>
      <c r="F30" s="158" t="str">
        <f t="shared" si="2"/>
        <v/>
      </c>
      <c r="G30" s="152" t="str">
        <f>IFERROR(__xludf.DUMMYFUNCTION("IFERROR(HLOOKUP(""Close"",GOOGLEFINANCE(C30,""price"",B30),2,FALSE()),"""")")," ")</f>
        <v/>
      </c>
      <c r="H30" s="160" t="str">
        <f t="shared" si="3"/>
        <v/>
      </c>
      <c r="I30" s="470">
        <f t="shared" si="4"/>
        <v>12</v>
      </c>
      <c r="J30" s="90"/>
      <c r="K30" s="90"/>
      <c r="L30" s="90"/>
      <c r="M30" s="90"/>
      <c r="N30" s="90"/>
      <c r="O30" s="90"/>
      <c r="P30" s="90"/>
      <c r="Q30" s="90"/>
      <c r="R30" s="90"/>
      <c r="S30" s="90"/>
      <c r="T30" s="90"/>
      <c r="U30" s="90"/>
      <c r="V30" s="90"/>
      <c r="W30" s="90"/>
      <c r="X30" s="90"/>
      <c r="Y30" s="90"/>
      <c r="Z30" s="90"/>
    </row>
    <row r="31" ht="14.25" customHeight="1">
      <c r="A31" s="467" t="str">
        <f t="shared" si="1"/>
        <v>189912</v>
      </c>
      <c r="B31" s="473"/>
      <c r="C31" s="221"/>
      <c r="D31" s="208"/>
      <c r="E31" s="158"/>
      <c r="F31" s="158" t="str">
        <f t="shared" si="2"/>
        <v/>
      </c>
      <c r="G31" s="152" t="str">
        <f>IFERROR(__xludf.DUMMYFUNCTION("IFERROR(HLOOKUP(""Close"",GOOGLEFINANCE(C31,""price"",B31),2,FALSE()),"""")")," ")</f>
        <v/>
      </c>
      <c r="H31" s="160" t="str">
        <f t="shared" si="3"/>
        <v/>
      </c>
      <c r="I31" s="470">
        <f t="shared" si="4"/>
        <v>12</v>
      </c>
      <c r="J31" s="90"/>
      <c r="K31" s="90"/>
      <c r="L31" s="90"/>
      <c r="M31" s="90"/>
      <c r="N31" s="90"/>
      <c r="O31" s="90"/>
      <c r="P31" s="90"/>
      <c r="Q31" s="90"/>
      <c r="R31" s="90"/>
      <c r="S31" s="90"/>
      <c r="T31" s="90"/>
      <c r="U31" s="90"/>
      <c r="V31" s="90"/>
      <c r="W31" s="90"/>
      <c r="X31" s="90"/>
      <c r="Y31" s="90"/>
      <c r="Z31" s="90"/>
    </row>
    <row r="32" ht="14.25" customHeight="1">
      <c r="A32" s="467" t="str">
        <f t="shared" si="1"/>
        <v>189912</v>
      </c>
      <c r="B32" s="473"/>
      <c r="C32" s="221"/>
      <c r="D32" s="208"/>
      <c r="E32" s="158"/>
      <c r="F32" s="158" t="str">
        <f t="shared" si="2"/>
        <v/>
      </c>
      <c r="G32" s="152" t="str">
        <f>IFERROR(__xludf.DUMMYFUNCTION("IFERROR(HLOOKUP(""Close"",GOOGLEFINANCE(C32,""price"",B32),2,FALSE()),"""")")," ")</f>
        <v/>
      </c>
      <c r="H32" s="160" t="str">
        <f t="shared" si="3"/>
        <v/>
      </c>
      <c r="I32" s="470">
        <f t="shared" si="4"/>
        <v>12</v>
      </c>
      <c r="J32" s="90"/>
      <c r="K32" s="90"/>
      <c r="L32" s="90"/>
      <c r="M32" s="90"/>
      <c r="N32" s="90"/>
      <c r="O32" s="90"/>
      <c r="P32" s="90"/>
      <c r="Q32" s="90"/>
      <c r="R32" s="90"/>
      <c r="S32" s="90"/>
      <c r="T32" s="90"/>
      <c r="U32" s="90"/>
      <c r="V32" s="90"/>
      <c r="W32" s="90"/>
      <c r="X32" s="90"/>
      <c r="Y32" s="90"/>
      <c r="Z32" s="90"/>
    </row>
    <row r="33" ht="14.25" customHeight="1">
      <c r="A33" s="467" t="str">
        <f t="shared" si="1"/>
        <v>189912</v>
      </c>
      <c r="B33" s="473"/>
      <c r="C33" s="221"/>
      <c r="D33" s="208"/>
      <c r="E33" s="158"/>
      <c r="F33" s="158" t="str">
        <f t="shared" si="2"/>
        <v/>
      </c>
      <c r="G33" s="152" t="str">
        <f>IFERROR(__xludf.DUMMYFUNCTION("IFERROR(HLOOKUP(""Close"",GOOGLEFINANCE(C33,""price"",B33),2,FALSE()),"""")")," ")</f>
        <v/>
      </c>
      <c r="H33" s="160" t="str">
        <f t="shared" si="3"/>
        <v/>
      </c>
      <c r="I33" s="470">
        <f t="shared" si="4"/>
        <v>12</v>
      </c>
      <c r="J33" s="90"/>
      <c r="K33" s="90"/>
      <c r="L33" s="90"/>
      <c r="M33" s="90"/>
      <c r="N33" s="90"/>
      <c r="O33" s="90"/>
      <c r="P33" s="90"/>
      <c r="Q33" s="90"/>
      <c r="R33" s="90"/>
      <c r="S33" s="90"/>
      <c r="T33" s="90"/>
      <c r="U33" s="90"/>
      <c r="V33" s="90"/>
      <c r="W33" s="90"/>
      <c r="X33" s="90"/>
      <c r="Y33" s="90"/>
      <c r="Z33" s="90"/>
    </row>
    <row r="34" ht="14.25" customHeight="1">
      <c r="A34" s="467" t="str">
        <f t="shared" si="1"/>
        <v>189912</v>
      </c>
      <c r="B34" s="473"/>
      <c r="C34" s="221"/>
      <c r="D34" s="208"/>
      <c r="E34" s="158"/>
      <c r="F34" s="158" t="str">
        <f t="shared" si="2"/>
        <v/>
      </c>
      <c r="G34" s="152" t="str">
        <f>IFERROR(__xludf.DUMMYFUNCTION("IFERROR(HLOOKUP(""Close"",GOOGLEFINANCE(C34,""price"",B34),2,FALSE()),"""")")," ")</f>
        <v/>
      </c>
      <c r="H34" s="160" t="str">
        <f t="shared" si="3"/>
        <v/>
      </c>
      <c r="I34" s="470">
        <f t="shared" si="4"/>
        <v>12</v>
      </c>
      <c r="J34" s="90"/>
      <c r="K34" s="90"/>
      <c r="L34" s="90"/>
      <c r="M34" s="90"/>
      <c r="N34" s="90"/>
      <c r="O34" s="90"/>
      <c r="P34" s="90"/>
      <c r="Q34" s="90"/>
      <c r="R34" s="90"/>
      <c r="S34" s="90"/>
      <c r="T34" s="90"/>
      <c r="U34" s="90"/>
      <c r="V34" s="90"/>
      <c r="W34" s="90"/>
      <c r="X34" s="90"/>
      <c r="Y34" s="90"/>
      <c r="Z34" s="90"/>
    </row>
    <row r="35" ht="14.25" customHeight="1">
      <c r="A35" s="467" t="str">
        <f t="shared" si="1"/>
        <v>189912</v>
      </c>
      <c r="B35" s="473"/>
      <c r="C35" s="221"/>
      <c r="D35" s="208"/>
      <c r="E35" s="158"/>
      <c r="F35" s="158" t="str">
        <f t="shared" si="2"/>
        <v/>
      </c>
      <c r="G35" s="152" t="str">
        <f>IFERROR(__xludf.DUMMYFUNCTION("IFERROR(HLOOKUP(""Close"",GOOGLEFINANCE(C35,""price"",B35),2,FALSE()),"""")")," ")</f>
        <v/>
      </c>
      <c r="H35" s="160" t="str">
        <f t="shared" si="3"/>
        <v/>
      </c>
      <c r="I35" s="470">
        <f t="shared" si="4"/>
        <v>12</v>
      </c>
      <c r="J35" s="90"/>
      <c r="K35" s="90"/>
      <c r="L35" s="90"/>
      <c r="M35" s="90"/>
      <c r="N35" s="90"/>
      <c r="O35" s="90"/>
      <c r="P35" s="90"/>
      <c r="Q35" s="90"/>
      <c r="R35" s="90"/>
      <c r="S35" s="90"/>
      <c r="T35" s="90"/>
      <c r="U35" s="90"/>
      <c r="V35" s="90"/>
      <c r="W35" s="90"/>
      <c r="X35" s="90"/>
      <c r="Y35" s="90"/>
      <c r="Z35" s="90"/>
    </row>
    <row r="36" ht="14.25" customHeight="1">
      <c r="A36" s="467" t="str">
        <f t="shared" si="1"/>
        <v>189912</v>
      </c>
      <c r="B36" s="473"/>
      <c r="C36" s="221"/>
      <c r="D36" s="208"/>
      <c r="E36" s="158"/>
      <c r="F36" s="158" t="str">
        <f t="shared" si="2"/>
        <v/>
      </c>
      <c r="G36" s="152" t="str">
        <f>IFERROR(__xludf.DUMMYFUNCTION("IFERROR(HLOOKUP(""Close"",GOOGLEFINANCE(C36,""price"",B36),2,FALSE()),"""")")," ")</f>
        <v/>
      </c>
      <c r="H36" s="160" t="str">
        <f t="shared" si="3"/>
        <v/>
      </c>
      <c r="I36" s="470">
        <f t="shared" si="4"/>
        <v>12</v>
      </c>
      <c r="J36" s="90"/>
      <c r="K36" s="90"/>
      <c r="L36" s="90"/>
      <c r="M36" s="90"/>
      <c r="N36" s="90"/>
      <c r="O36" s="90"/>
      <c r="P36" s="90"/>
      <c r="Q36" s="90"/>
      <c r="R36" s="90"/>
      <c r="S36" s="90"/>
      <c r="T36" s="90"/>
      <c r="U36" s="90"/>
      <c r="V36" s="90"/>
      <c r="W36" s="90"/>
      <c r="X36" s="90"/>
      <c r="Y36" s="90"/>
      <c r="Z36" s="90"/>
    </row>
    <row r="37" ht="14.25" customHeight="1">
      <c r="A37" s="467" t="str">
        <f t="shared" si="1"/>
        <v>189912</v>
      </c>
      <c r="B37" s="473"/>
      <c r="C37" s="221"/>
      <c r="D37" s="208"/>
      <c r="E37" s="158"/>
      <c r="F37" s="158" t="str">
        <f t="shared" si="2"/>
        <v/>
      </c>
      <c r="G37" s="152" t="str">
        <f>IFERROR(__xludf.DUMMYFUNCTION("IFERROR(HLOOKUP(""Close"",GOOGLEFINANCE(C37,""price"",B37),2,FALSE()),"""")")," ")</f>
        <v/>
      </c>
      <c r="H37" s="160" t="str">
        <f t="shared" si="3"/>
        <v/>
      </c>
      <c r="I37" s="470">
        <f t="shared" si="4"/>
        <v>12</v>
      </c>
      <c r="J37" s="90"/>
      <c r="K37" s="90"/>
      <c r="L37" s="90"/>
      <c r="M37" s="90"/>
      <c r="N37" s="90"/>
      <c r="O37" s="90"/>
      <c r="P37" s="90"/>
      <c r="Q37" s="90"/>
      <c r="R37" s="90"/>
      <c r="S37" s="90"/>
      <c r="T37" s="90"/>
      <c r="U37" s="90"/>
      <c r="V37" s="90"/>
      <c r="W37" s="90"/>
      <c r="X37" s="90"/>
      <c r="Y37" s="90"/>
      <c r="Z37" s="90"/>
    </row>
    <row r="38" ht="14.25" customHeight="1">
      <c r="A38" s="467" t="str">
        <f t="shared" si="1"/>
        <v>189912</v>
      </c>
      <c r="B38" s="473"/>
      <c r="C38" s="221"/>
      <c r="D38" s="208"/>
      <c r="E38" s="158"/>
      <c r="F38" s="158" t="str">
        <f t="shared" si="2"/>
        <v/>
      </c>
      <c r="G38" s="152" t="str">
        <f>IFERROR(__xludf.DUMMYFUNCTION("IFERROR(HLOOKUP(""Close"",GOOGLEFINANCE(C38,""price"",B38),2,FALSE()),"""")")," ")</f>
        <v/>
      </c>
      <c r="H38" s="160" t="str">
        <f t="shared" si="3"/>
        <v/>
      </c>
      <c r="I38" s="470">
        <f t="shared" si="4"/>
        <v>12</v>
      </c>
      <c r="J38" s="90"/>
      <c r="K38" s="90"/>
      <c r="L38" s="90"/>
      <c r="M38" s="90"/>
      <c r="N38" s="90"/>
      <c r="O38" s="90"/>
      <c r="P38" s="90"/>
      <c r="Q38" s="90"/>
      <c r="R38" s="90"/>
      <c r="S38" s="90"/>
      <c r="T38" s="90"/>
      <c r="U38" s="90"/>
      <c r="V38" s="90"/>
      <c r="W38" s="90"/>
      <c r="X38" s="90"/>
      <c r="Y38" s="90"/>
      <c r="Z38" s="90"/>
    </row>
    <row r="39" ht="14.25" customHeight="1">
      <c r="A39" s="467" t="str">
        <f t="shared" si="1"/>
        <v>189912</v>
      </c>
      <c r="B39" s="473"/>
      <c r="C39" s="221"/>
      <c r="D39" s="208"/>
      <c r="E39" s="158"/>
      <c r="F39" s="158" t="str">
        <f t="shared" si="2"/>
        <v/>
      </c>
      <c r="G39" s="152" t="str">
        <f>IFERROR(__xludf.DUMMYFUNCTION("IFERROR(HLOOKUP(""Close"",GOOGLEFINANCE(C39,""price"",B39),2,FALSE()),"""")")," ")</f>
        <v/>
      </c>
      <c r="H39" s="160" t="str">
        <f t="shared" si="3"/>
        <v/>
      </c>
      <c r="I39" s="470">
        <f t="shared" si="4"/>
        <v>12</v>
      </c>
      <c r="J39" s="90"/>
      <c r="K39" s="90"/>
      <c r="L39" s="90"/>
      <c r="M39" s="90"/>
      <c r="N39" s="90"/>
      <c r="O39" s="90"/>
      <c r="P39" s="90"/>
      <c r="Q39" s="90"/>
      <c r="R39" s="90"/>
      <c r="S39" s="90"/>
      <c r="T39" s="90"/>
      <c r="U39" s="90"/>
      <c r="V39" s="90"/>
      <c r="W39" s="90"/>
      <c r="X39" s="90"/>
      <c r="Y39" s="90"/>
      <c r="Z39" s="90"/>
    </row>
    <row r="40" ht="14.25" customHeight="1">
      <c r="A40" s="467" t="str">
        <f t="shared" si="1"/>
        <v>189912</v>
      </c>
      <c r="B40" s="473"/>
      <c r="C40" s="221"/>
      <c r="D40" s="208"/>
      <c r="E40" s="158"/>
      <c r="F40" s="158" t="str">
        <f t="shared" si="2"/>
        <v/>
      </c>
      <c r="G40" s="152" t="str">
        <f>IFERROR(__xludf.DUMMYFUNCTION("IFERROR(HLOOKUP(""Close"",GOOGLEFINANCE(C40,""price"",B40),2,FALSE()),"""")")," ")</f>
        <v/>
      </c>
      <c r="H40" s="160" t="str">
        <f t="shared" si="3"/>
        <v/>
      </c>
      <c r="I40" s="470">
        <f t="shared" si="4"/>
        <v>12</v>
      </c>
      <c r="J40" s="90"/>
      <c r="K40" s="90"/>
      <c r="L40" s="90"/>
      <c r="M40" s="90"/>
      <c r="N40" s="90"/>
      <c r="O40" s="90"/>
      <c r="P40" s="90"/>
      <c r="Q40" s="90"/>
      <c r="R40" s="90"/>
      <c r="S40" s="90"/>
      <c r="T40" s="90"/>
      <c r="U40" s="90"/>
      <c r="V40" s="90"/>
      <c r="W40" s="90"/>
      <c r="X40" s="90"/>
      <c r="Y40" s="90"/>
      <c r="Z40" s="90"/>
    </row>
    <row r="41" ht="14.25" customHeight="1">
      <c r="A41" s="467" t="str">
        <f t="shared" si="1"/>
        <v>189912</v>
      </c>
      <c r="B41" s="473"/>
      <c r="C41" s="221"/>
      <c r="D41" s="208"/>
      <c r="E41" s="158"/>
      <c r="F41" s="158" t="str">
        <f t="shared" si="2"/>
        <v/>
      </c>
      <c r="G41" s="152" t="str">
        <f>IFERROR(__xludf.DUMMYFUNCTION("IFERROR(HLOOKUP(""Close"",GOOGLEFINANCE(C41,""price"",B41),2,FALSE()),"""")")," ")</f>
        <v/>
      </c>
      <c r="H41" s="160" t="str">
        <f t="shared" si="3"/>
        <v/>
      </c>
      <c r="I41" s="470">
        <f t="shared" si="4"/>
        <v>12</v>
      </c>
      <c r="J41" s="90"/>
      <c r="K41" s="90"/>
      <c r="L41" s="90"/>
      <c r="M41" s="90"/>
      <c r="N41" s="90"/>
      <c r="O41" s="90"/>
      <c r="P41" s="90"/>
      <c r="Q41" s="90"/>
      <c r="R41" s="90"/>
      <c r="S41" s="90"/>
      <c r="T41" s="90"/>
      <c r="U41" s="90"/>
      <c r="V41" s="90"/>
      <c r="W41" s="90"/>
      <c r="X41" s="90"/>
      <c r="Y41" s="90"/>
      <c r="Z41" s="90"/>
    </row>
    <row r="42" ht="14.25" customHeight="1">
      <c r="A42" s="467" t="str">
        <f t="shared" si="1"/>
        <v>189912</v>
      </c>
      <c r="B42" s="473"/>
      <c r="C42" s="221"/>
      <c r="D42" s="208"/>
      <c r="E42" s="158"/>
      <c r="F42" s="158" t="str">
        <f t="shared" si="2"/>
        <v/>
      </c>
      <c r="G42" s="152" t="str">
        <f>IFERROR(__xludf.DUMMYFUNCTION("IFERROR(HLOOKUP(""Close"",GOOGLEFINANCE(C42,""price"",B42),2,FALSE()),"""")")," ")</f>
        <v/>
      </c>
      <c r="H42" s="160" t="str">
        <f t="shared" si="3"/>
        <v/>
      </c>
      <c r="I42" s="470">
        <f t="shared" si="4"/>
        <v>12</v>
      </c>
      <c r="J42" s="90"/>
      <c r="K42" s="90"/>
      <c r="L42" s="90"/>
      <c r="M42" s="90"/>
      <c r="N42" s="90"/>
      <c r="O42" s="90"/>
      <c r="P42" s="90"/>
      <c r="Q42" s="90"/>
      <c r="R42" s="90"/>
      <c r="S42" s="90"/>
      <c r="T42" s="90"/>
      <c r="U42" s="90"/>
      <c r="V42" s="90"/>
      <c r="W42" s="90"/>
      <c r="X42" s="90"/>
      <c r="Y42" s="90"/>
      <c r="Z42" s="90"/>
    </row>
    <row r="43" ht="14.25" customHeight="1">
      <c r="A43" s="467" t="str">
        <f t="shared" si="1"/>
        <v>189912</v>
      </c>
      <c r="B43" s="473"/>
      <c r="C43" s="221"/>
      <c r="D43" s="208"/>
      <c r="E43" s="158"/>
      <c r="F43" s="158" t="str">
        <f t="shared" si="2"/>
        <v/>
      </c>
      <c r="G43" s="152" t="str">
        <f>IFERROR(__xludf.DUMMYFUNCTION("IFERROR(HLOOKUP(""Close"",GOOGLEFINANCE(C43,""price"",B43),2,FALSE()),"""")")," ")</f>
        <v/>
      </c>
      <c r="H43" s="160" t="str">
        <f t="shared" si="3"/>
        <v/>
      </c>
      <c r="I43" s="470">
        <f t="shared" si="4"/>
        <v>12</v>
      </c>
      <c r="J43" s="90"/>
      <c r="K43" s="90"/>
      <c r="L43" s="90"/>
      <c r="M43" s="90"/>
      <c r="N43" s="90"/>
      <c r="O43" s="90"/>
      <c r="P43" s="90"/>
      <c r="Q43" s="90"/>
      <c r="R43" s="90"/>
      <c r="S43" s="90"/>
      <c r="T43" s="90"/>
      <c r="U43" s="90"/>
      <c r="V43" s="90"/>
      <c r="W43" s="90"/>
      <c r="X43" s="90"/>
      <c r="Y43" s="90"/>
      <c r="Z43" s="90"/>
    </row>
    <row r="44" ht="14.25" customHeight="1">
      <c r="A44" s="467" t="str">
        <f t="shared" si="1"/>
        <v>189912</v>
      </c>
      <c r="B44" s="473"/>
      <c r="C44" s="221"/>
      <c r="D44" s="208"/>
      <c r="E44" s="158"/>
      <c r="F44" s="158" t="str">
        <f t="shared" si="2"/>
        <v/>
      </c>
      <c r="G44" s="152" t="str">
        <f>IFERROR(__xludf.DUMMYFUNCTION("IFERROR(HLOOKUP(""Close"",GOOGLEFINANCE(C44,""price"",B44),2,FALSE()),"""")")," ")</f>
        <v/>
      </c>
      <c r="H44" s="160" t="str">
        <f t="shared" si="3"/>
        <v/>
      </c>
      <c r="I44" s="470">
        <f t="shared" si="4"/>
        <v>12</v>
      </c>
      <c r="J44" s="90"/>
      <c r="K44" s="90"/>
      <c r="L44" s="90"/>
      <c r="M44" s="90"/>
      <c r="N44" s="90"/>
      <c r="O44" s="90"/>
      <c r="P44" s="90"/>
      <c r="Q44" s="90"/>
      <c r="R44" s="90"/>
      <c r="S44" s="90"/>
      <c r="T44" s="90"/>
      <c r="U44" s="90"/>
      <c r="V44" s="90"/>
      <c r="W44" s="90"/>
      <c r="X44" s="90"/>
      <c r="Y44" s="90"/>
      <c r="Z44" s="90"/>
    </row>
    <row r="45" ht="14.25" customHeight="1">
      <c r="A45" s="467" t="str">
        <f t="shared" si="1"/>
        <v>189912</v>
      </c>
      <c r="B45" s="473"/>
      <c r="C45" s="221"/>
      <c r="D45" s="208"/>
      <c r="E45" s="158"/>
      <c r="F45" s="158" t="str">
        <f t="shared" si="2"/>
        <v/>
      </c>
      <c r="G45" s="152" t="str">
        <f>IFERROR(__xludf.DUMMYFUNCTION("IFERROR(HLOOKUP(""Close"",GOOGLEFINANCE(C45,""price"",B45),2,FALSE()),"""")")," ")</f>
        <v/>
      </c>
      <c r="H45" s="160" t="str">
        <f t="shared" si="3"/>
        <v/>
      </c>
      <c r="I45" s="470">
        <f t="shared" si="4"/>
        <v>12</v>
      </c>
      <c r="J45" s="90"/>
      <c r="K45" s="90"/>
      <c r="L45" s="90"/>
      <c r="M45" s="90"/>
      <c r="N45" s="90"/>
      <c r="O45" s="90"/>
      <c r="P45" s="90"/>
      <c r="Q45" s="90"/>
      <c r="R45" s="90"/>
      <c r="S45" s="90"/>
      <c r="T45" s="90"/>
      <c r="U45" s="90"/>
      <c r="V45" s="90"/>
      <c r="W45" s="90"/>
      <c r="X45" s="90"/>
      <c r="Y45" s="90"/>
      <c r="Z45" s="90"/>
    </row>
    <row r="46" ht="14.25" customHeight="1">
      <c r="A46" s="467" t="str">
        <f t="shared" si="1"/>
        <v>189912</v>
      </c>
      <c r="B46" s="473"/>
      <c r="C46" s="221"/>
      <c r="D46" s="208"/>
      <c r="E46" s="158"/>
      <c r="F46" s="158" t="str">
        <f t="shared" si="2"/>
        <v/>
      </c>
      <c r="G46" s="152" t="str">
        <f>IFERROR(__xludf.DUMMYFUNCTION("IFERROR(HLOOKUP(""Close"",GOOGLEFINANCE(C46,""price"",B46),2,FALSE()),"""")")," ")</f>
        <v/>
      </c>
      <c r="H46" s="160" t="str">
        <f t="shared" si="3"/>
        <v/>
      </c>
      <c r="I46" s="470">
        <f t="shared" si="4"/>
        <v>12</v>
      </c>
      <c r="J46" s="90"/>
      <c r="K46" s="90"/>
      <c r="L46" s="90"/>
      <c r="M46" s="90"/>
      <c r="N46" s="90"/>
      <c r="O46" s="90"/>
      <c r="P46" s="90"/>
      <c r="Q46" s="90"/>
      <c r="R46" s="90"/>
      <c r="S46" s="90"/>
      <c r="T46" s="90"/>
      <c r="U46" s="90"/>
      <c r="V46" s="90"/>
      <c r="W46" s="90"/>
      <c r="X46" s="90"/>
      <c r="Y46" s="90"/>
      <c r="Z46" s="90"/>
    </row>
    <row r="47" ht="14.25" customHeight="1">
      <c r="A47" s="467" t="str">
        <f t="shared" si="1"/>
        <v>189912</v>
      </c>
      <c r="B47" s="473"/>
      <c r="C47" s="221"/>
      <c r="D47" s="208"/>
      <c r="E47" s="158"/>
      <c r="F47" s="158" t="str">
        <f t="shared" si="2"/>
        <v/>
      </c>
      <c r="G47" s="152" t="str">
        <f>IFERROR(__xludf.DUMMYFUNCTION("IFERROR(HLOOKUP(""Close"",GOOGLEFINANCE(C47,""price"",B47),2,FALSE()),"""")")," ")</f>
        <v/>
      </c>
      <c r="H47" s="160" t="str">
        <f t="shared" si="3"/>
        <v/>
      </c>
      <c r="I47" s="470">
        <f t="shared" si="4"/>
        <v>12</v>
      </c>
      <c r="J47" s="90"/>
      <c r="K47" s="90"/>
      <c r="L47" s="90"/>
      <c r="M47" s="90"/>
      <c r="N47" s="90"/>
      <c r="O47" s="90"/>
      <c r="P47" s="90"/>
      <c r="Q47" s="90"/>
      <c r="R47" s="90"/>
      <c r="S47" s="90"/>
      <c r="T47" s="90"/>
      <c r="U47" s="90"/>
      <c r="V47" s="90"/>
      <c r="W47" s="90"/>
      <c r="X47" s="90"/>
      <c r="Y47" s="90"/>
      <c r="Z47" s="90"/>
    </row>
    <row r="48" ht="14.25" customHeight="1">
      <c r="A48" s="467" t="str">
        <f t="shared" si="1"/>
        <v>189912</v>
      </c>
      <c r="B48" s="473"/>
      <c r="C48" s="221"/>
      <c r="D48" s="208"/>
      <c r="E48" s="158"/>
      <c r="F48" s="158" t="str">
        <f t="shared" si="2"/>
        <v/>
      </c>
      <c r="G48" s="152" t="str">
        <f>IFERROR(__xludf.DUMMYFUNCTION("IFERROR(HLOOKUP(""Close"",GOOGLEFINANCE(C48,""price"",B48),2,FALSE()),"""")")," ")</f>
        <v/>
      </c>
      <c r="H48" s="160" t="str">
        <f t="shared" si="3"/>
        <v/>
      </c>
      <c r="I48" s="470">
        <f t="shared" si="4"/>
        <v>12</v>
      </c>
      <c r="J48" s="90"/>
      <c r="K48" s="90"/>
      <c r="L48" s="90"/>
      <c r="M48" s="90"/>
      <c r="N48" s="90"/>
      <c r="O48" s="90"/>
      <c r="P48" s="90"/>
      <c r="Q48" s="90"/>
      <c r="R48" s="90"/>
      <c r="S48" s="90"/>
      <c r="T48" s="90"/>
      <c r="U48" s="90"/>
      <c r="V48" s="90"/>
      <c r="W48" s="90"/>
      <c r="X48" s="90"/>
      <c r="Y48" s="90"/>
      <c r="Z48" s="90"/>
    </row>
    <row r="49" ht="14.25" customHeight="1">
      <c r="A49" s="467" t="str">
        <f t="shared" si="1"/>
        <v>189912</v>
      </c>
      <c r="B49" s="473"/>
      <c r="C49" s="221"/>
      <c r="D49" s="208"/>
      <c r="E49" s="158"/>
      <c r="F49" s="158" t="str">
        <f t="shared" si="2"/>
        <v/>
      </c>
      <c r="G49" s="152" t="str">
        <f>IFERROR(__xludf.DUMMYFUNCTION("IFERROR(HLOOKUP(""Close"",GOOGLEFINANCE(C49,""price"",B49),2,FALSE()),"""")")," ")</f>
        <v/>
      </c>
      <c r="H49" s="160" t="str">
        <f t="shared" si="3"/>
        <v/>
      </c>
      <c r="I49" s="470">
        <f t="shared" si="4"/>
        <v>12</v>
      </c>
      <c r="J49" s="90"/>
      <c r="K49" s="90"/>
      <c r="L49" s="90"/>
      <c r="M49" s="90"/>
      <c r="N49" s="90"/>
      <c r="O49" s="90"/>
      <c r="P49" s="90"/>
      <c r="Q49" s="90"/>
      <c r="R49" s="90"/>
      <c r="S49" s="90"/>
      <c r="T49" s="90"/>
      <c r="U49" s="90"/>
      <c r="V49" s="90"/>
      <c r="W49" s="90"/>
      <c r="X49" s="90"/>
      <c r="Y49" s="90"/>
      <c r="Z49" s="90"/>
    </row>
    <row r="50" ht="14.25" customHeight="1">
      <c r="A50" s="467" t="str">
        <f t="shared" si="1"/>
        <v>189912</v>
      </c>
      <c r="B50" s="473"/>
      <c r="C50" s="221"/>
      <c r="D50" s="208"/>
      <c r="E50" s="158"/>
      <c r="F50" s="158" t="str">
        <f t="shared" si="2"/>
        <v/>
      </c>
      <c r="G50" s="152" t="str">
        <f>IFERROR(__xludf.DUMMYFUNCTION("IFERROR(HLOOKUP(""Close"",GOOGLEFINANCE(C50,""price"",B50),2,FALSE()),"""")")," ")</f>
        <v/>
      </c>
      <c r="H50" s="160" t="str">
        <f t="shared" si="3"/>
        <v/>
      </c>
      <c r="I50" s="470">
        <f t="shared" si="4"/>
        <v>12</v>
      </c>
      <c r="J50" s="90"/>
      <c r="K50" s="90"/>
      <c r="L50" s="90"/>
      <c r="M50" s="90"/>
      <c r="N50" s="90"/>
      <c r="O50" s="90"/>
      <c r="P50" s="90"/>
      <c r="Q50" s="90"/>
      <c r="R50" s="90"/>
      <c r="S50" s="90"/>
      <c r="T50" s="90"/>
      <c r="U50" s="90"/>
      <c r="V50" s="90"/>
      <c r="W50" s="90"/>
      <c r="X50" s="90"/>
      <c r="Y50" s="90"/>
      <c r="Z50" s="90"/>
    </row>
    <row r="51" ht="14.25" customHeight="1">
      <c r="A51" s="467" t="str">
        <f t="shared" si="1"/>
        <v>189912</v>
      </c>
      <c r="B51" s="473"/>
      <c r="C51" s="221"/>
      <c r="D51" s="208"/>
      <c r="E51" s="158"/>
      <c r="F51" s="158" t="str">
        <f t="shared" si="2"/>
        <v/>
      </c>
      <c r="G51" s="152" t="str">
        <f>IFERROR(__xludf.DUMMYFUNCTION("IFERROR(HLOOKUP(""Close"",GOOGLEFINANCE(C51,""price"",B51),2,FALSE()),"""")")," ")</f>
        <v/>
      </c>
      <c r="H51" s="160" t="str">
        <f t="shared" si="3"/>
        <v/>
      </c>
      <c r="I51" s="470">
        <f t="shared" si="4"/>
        <v>12</v>
      </c>
      <c r="J51" s="90"/>
      <c r="K51" s="90"/>
      <c r="L51" s="90"/>
      <c r="M51" s="90"/>
      <c r="N51" s="90"/>
      <c r="O51" s="90"/>
      <c r="P51" s="90"/>
      <c r="Q51" s="90"/>
      <c r="R51" s="90"/>
      <c r="S51" s="90"/>
      <c r="T51" s="90"/>
      <c r="U51" s="90"/>
      <c r="V51" s="90"/>
      <c r="W51" s="90"/>
      <c r="X51" s="90"/>
      <c r="Y51" s="90"/>
      <c r="Z51" s="90"/>
    </row>
    <row r="52" ht="14.25" customHeight="1">
      <c r="A52" s="467" t="str">
        <f t="shared" si="1"/>
        <v>189912</v>
      </c>
      <c r="B52" s="473"/>
      <c r="C52" s="221"/>
      <c r="D52" s="208"/>
      <c r="E52" s="158"/>
      <c r="F52" s="158" t="str">
        <f t="shared" si="2"/>
        <v/>
      </c>
      <c r="G52" s="152" t="str">
        <f>IFERROR(__xludf.DUMMYFUNCTION("IFERROR(HLOOKUP(""Close"",GOOGLEFINANCE(C52,""price"",B52),2,FALSE()),"""")")," ")</f>
        <v/>
      </c>
      <c r="H52" s="160" t="str">
        <f t="shared" si="3"/>
        <v/>
      </c>
      <c r="I52" s="470">
        <f t="shared" si="4"/>
        <v>12</v>
      </c>
      <c r="J52" s="90"/>
      <c r="K52" s="90"/>
      <c r="L52" s="90"/>
      <c r="M52" s="90"/>
      <c r="N52" s="90"/>
      <c r="O52" s="90"/>
      <c r="P52" s="90"/>
      <c r="Q52" s="90"/>
      <c r="R52" s="90"/>
      <c r="S52" s="90"/>
      <c r="T52" s="90"/>
      <c r="U52" s="90"/>
      <c r="V52" s="90"/>
      <c r="W52" s="90"/>
      <c r="X52" s="90"/>
      <c r="Y52" s="90"/>
      <c r="Z52" s="90"/>
    </row>
    <row r="53" ht="14.25" customHeight="1">
      <c r="A53" s="467" t="str">
        <f t="shared" si="1"/>
        <v>189912</v>
      </c>
      <c r="B53" s="473"/>
      <c r="C53" s="221"/>
      <c r="D53" s="208"/>
      <c r="E53" s="158"/>
      <c r="F53" s="158" t="str">
        <f t="shared" si="2"/>
        <v/>
      </c>
      <c r="G53" s="152" t="str">
        <f>IFERROR(__xludf.DUMMYFUNCTION("IFERROR(HLOOKUP(""Close"",GOOGLEFINANCE(C53,""price"",B53),2,FALSE()),"""")")," ")</f>
        <v/>
      </c>
      <c r="H53" s="160" t="str">
        <f t="shared" si="3"/>
        <v/>
      </c>
      <c r="I53" s="470">
        <f t="shared" si="4"/>
        <v>12</v>
      </c>
      <c r="J53" s="90"/>
      <c r="K53" s="90"/>
      <c r="L53" s="90"/>
      <c r="M53" s="90"/>
      <c r="N53" s="90"/>
      <c r="O53" s="90"/>
      <c r="P53" s="90"/>
      <c r="Q53" s="90"/>
      <c r="R53" s="90"/>
      <c r="S53" s="90"/>
      <c r="T53" s="90"/>
      <c r="U53" s="90"/>
      <c r="V53" s="90"/>
      <c r="W53" s="90"/>
      <c r="X53" s="90"/>
      <c r="Y53" s="90"/>
      <c r="Z53" s="90"/>
    </row>
    <row r="54" ht="14.25" customHeight="1">
      <c r="A54" s="467" t="str">
        <f t="shared" si="1"/>
        <v>189912</v>
      </c>
      <c r="B54" s="473"/>
      <c r="C54" s="221"/>
      <c r="D54" s="208"/>
      <c r="E54" s="158"/>
      <c r="F54" s="158" t="str">
        <f t="shared" si="2"/>
        <v/>
      </c>
      <c r="G54" s="152" t="str">
        <f>IFERROR(__xludf.DUMMYFUNCTION("IFERROR(HLOOKUP(""Close"",GOOGLEFINANCE(C54,""price"",B54),2,FALSE()),"""")")," ")</f>
        <v/>
      </c>
      <c r="H54" s="160" t="str">
        <f t="shared" si="3"/>
        <v/>
      </c>
      <c r="I54" s="470">
        <f t="shared" si="4"/>
        <v>12</v>
      </c>
      <c r="J54" s="90"/>
      <c r="K54" s="90"/>
      <c r="L54" s="90"/>
      <c r="M54" s="90"/>
      <c r="N54" s="90"/>
      <c r="O54" s="90"/>
      <c r="P54" s="90"/>
      <c r="Q54" s="90"/>
      <c r="R54" s="90"/>
      <c r="S54" s="90"/>
      <c r="T54" s="90"/>
      <c r="U54" s="90"/>
      <c r="V54" s="90"/>
      <c r="W54" s="90"/>
      <c r="X54" s="90"/>
      <c r="Y54" s="90"/>
      <c r="Z54" s="90"/>
    </row>
    <row r="55" ht="14.25" customHeight="1">
      <c r="A55" s="467" t="str">
        <f t="shared" si="1"/>
        <v>189912</v>
      </c>
      <c r="B55" s="473"/>
      <c r="C55" s="221"/>
      <c r="D55" s="208"/>
      <c r="E55" s="158"/>
      <c r="F55" s="158" t="str">
        <f t="shared" si="2"/>
        <v/>
      </c>
      <c r="G55" s="152" t="str">
        <f>IFERROR(__xludf.DUMMYFUNCTION("IFERROR(HLOOKUP(""Close"",GOOGLEFINANCE(C55,""price"",B55),2,FALSE()),"""")")," ")</f>
        <v/>
      </c>
      <c r="H55" s="160" t="str">
        <f t="shared" si="3"/>
        <v/>
      </c>
      <c r="I55" s="470">
        <f t="shared" si="4"/>
        <v>12</v>
      </c>
      <c r="J55" s="90"/>
      <c r="K55" s="90"/>
      <c r="L55" s="90"/>
      <c r="M55" s="90"/>
      <c r="N55" s="90"/>
      <c r="O55" s="90"/>
      <c r="P55" s="90"/>
      <c r="Q55" s="90"/>
      <c r="R55" s="90"/>
      <c r="S55" s="90"/>
      <c r="T55" s="90"/>
      <c r="U55" s="90"/>
      <c r="V55" s="90"/>
      <c r="W55" s="90"/>
      <c r="X55" s="90"/>
      <c r="Y55" s="90"/>
      <c r="Z55" s="90"/>
    </row>
    <row r="56" ht="14.25" customHeight="1">
      <c r="A56" s="467" t="str">
        <f t="shared" si="1"/>
        <v>189912</v>
      </c>
      <c r="B56" s="473"/>
      <c r="C56" s="221"/>
      <c r="D56" s="208"/>
      <c r="E56" s="158"/>
      <c r="F56" s="158" t="str">
        <f t="shared" si="2"/>
        <v/>
      </c>
      <c r="G56" s="152" t="str">
        <f>IFERROR(__xludf.DUMMYFUNCTION("IFERROR(HLOOKUP(""Close"",GOOGLEFINANCE(C56,""price"",B56),2,FALSE()),"""")")," ")</f>
        <v/>
      </c>
      <c r="H56" s="160" t="str">
        <f t="shared" si="3"/>
        <v/>
      </c>
      <c r="I56" s="470">
        <f t="shared" si="4"/>
        <v>12</v>
      </c>
      <c r="J56" s="90"/>
      <c r="K56" s="90"/>
      <c r="L56" s="90"/>
      <c r="M56" s="90"/>
      <c r="N56" s="90"/>
      <c r="O56" s="90"/>
      <c r="P56" s="90"/>
      <c r="Q56" s="90"/>
      <c r="R56" s="90"/>
      <c r="S56" s="90"/>
      <c r="T56" s="90"/>
      <c r="U56" s="90"/>
      <c r="V56" s="90"/>
      <c r="W56" s="90"/>
      <c r="X56" s="90"/>
      <c r="Y56" s="90"/>
      <c r="Z56" s="90"/>
    </row>
    <row r="57" ht="14.25" customHeight="1">
      <c r="A57" s="467" t="str">
        <f t="shared" si="1"/>
        <v>189912</v>
      </c>
      <c r="B57" s="473"/>
      <c r="C57" s="221"/>
      <c r="D57" s="208"/>
      <c r="E57" s="158"/>
      <c r="F57" s="158" t="str">
        <f t="shared" si="2"/>
        <v/>
      </c>
      <c r="G57" s="152" t="str">
        <f>IFERROR(__xludf.DUMMYFUNCTION("IFERROR(HLOOKUP(""Close"",GOOGLEFINANCE(C57,""price"",B57),2,FALSE()),"""")")," ")</f>
        <v/>
      </c>
      <c r="H57" s="160" t="str">
        <f t="shared" si="3"/>
        <v/>
      </c>
      <c r="I57" s="470">
        <f t="shared" si="4"/>
        <v>12</v>
      </c>
      <c r="J57" s="90"/>
      <c r="K57" s="90"/>
      <c r="L57" s="90"/>
      <c r="M57" s="90"/>
      <c r="N57" s="90"/>
      <c r="O57" s="90"/>
      <c r="P57" s="90"/>
      <c r="Q57" s="90"/>
      <c r="R57" s="90"/>
      <c r="S57" s="90"/>
      <c r="T57" s="90"/>
      <c r="U57" s="90"/>
      <c r="V57" s="90"/>
      <c r="W57" s="90"/>
      <c r="X57" s="90"/>
      <c r="Y57" s="90"/>
      <c r="Z57" s="90"/>
    </row>
    <row r="58" ht="14.25" customHeight="1">
      <c r="A58" s="467" t="str">
        <f t="shared" si="1"/>
        <v>189912</v>
      </c>
      <c r="B58" s="473"/>
      <c r="C58" s="221"/>
      <c r="D58" s="208"/>
      <c r="E58" s="158"/>
      <c r="F58" s="158" t="str">
        <f t="shared" si="2"/>
        <v/>
      </c>
      <c r="G58" s="152" t="str">
        <f>IFERROR(__xludf.DUMMYFUNCTION("IFERROR(HLOOKUP(""Close"",GOOGLEFINANCE(C58,""price"",B58),2,FALSE()),"""")")," ")</f>
        <v/>
      </c>
      <c r="H58" s="160" t="str">
        <f t="shared" si="3"/>
        <v/>
      </c>
      <c r="I58" s="470">
        <f t="shared" si="4"/>
        <v>12</v>
      </c>
      <c r="J58" s="90"/>
      <c r="K58" s="90"/>
      <c r="L58" s="90"/>
      <c r="M58" s="90"/>
      <c r="N58" s="90"/>
      <c r="O58" s="90"/>
      <c r="P58" s="90"/>
      <c r="Q58" s="90"/>
      <c r="R58" s="90"/>
      <c r="S58" s="90"/>
      <c r="T58" s="90"/>
      <c r="U58" s="90"/>
      <c r="V58" s="90"/>
      <c r="W58" s="90"/>
      <c r="X58" s="90"/>
      <c r="Y58" s="90"/>
      <c r="Z58" s="90"/>
    </row>
    <row r="59" ht="14.25" customHeight="1">
      <c r="A59" s="467" t="str">
        <f t="shared" si="1"/>
        <v>189912</v>
      </c>
      <c r="B59" s="473"/>
      <c r="C59" s="221"/>
      <c r="D59" s="208"/>
      <c r="E59" s="158"/>
      <c r="F59" s="158" t="str">
        <f t="shared" si="2"/>
        <v/>
      </c>
      <c r="G59" s="152" t="str">
        <f>IFERROR(__xludf.DUMMYFUNCTION("IFERROR(HLOOKUP(""Close"",GOOGLEFINANCE(C59,""price"",B59),2,FALSE()),"""")")," ")</f>
        <v/>
      </c>
      <c r="H59" s="160" t="str">
        <f t="shared" si="3"/>
        <v/>
      </c>
      <c r="I59" s="470">
        <f t="shared" si="4"/>
        <v>12</v>
      </c>
      <c r="J59" s="90"/>
      <c r="K59" s="90"/>
      <c r="L59" s="90"/>
      <c r="M59" s="90"/>
      <c r="N59" s="90"/>
      <c r="O59" s="90"/>
      <c r="P59" s="90"/>
      <c r="Q59" s="90"/>
      <c r="R59" s="90"/>
      <c r="S59" s="90"/>
      <c r="T59" s="90"/>
      <c r="U59" s="90"/>
      <c r="V59" s="90"/>
      <c r="W59" s="90"/>
      <c r="X59" s="90"/>
      <c r="Y59" s="90"/>
      <c r="Z59" s="90"/>
    </row>
    <row r="60" ht="14.25" customHeight="1">
      <c r="A60" s="467" t="str">
        <f t="shared" si="1"/>
        <v>189912</v>
      </c>
      <c r="B60" s="473"/>
      <c r="C60" s="221"/>
      <c r="D60" s="208"/>
      <c r="E60" s="158"/>
      <c r="F60" s="158" t="str">
        <f t="shared" si="2"/>
        <v/>
      </c>
      <c r="G60" s="152" t="str">
        <f>IFERROR(__xludf.DUMMYFUNCTION("IFERROR(HLOOKUP(""Close"",GOOGLEFINANCE(C60,""price"",B60),2,FALSE()),"""")")," ")</f>
        <v/>
      </c>
      <c r="H60" s="160" t="str">
        <f t="shared" si="3"/>
        <v/>
      </c>
      <c r="I60" s="470">
        <f t="shared" si="4"/>
        <v>12</v>
      </c>
      <c r="J60" s="90"/>
      <c r="K60" s="90"/>
      <c r="L60" s="90"/>
      <c r="M60" s="90"/>
      <c r="N60" s="90"/>
      <c r="O60" s="90"/>
      <c r="P60" s="90"/>
      <c r="Q60" s="90"/>
      <c r="R60" s="90"/>
      <c r="S60" s="90"/>
      <c r="T60" s="90"/>
      <c r="U60" s="90"/>
      <c r="V60" s="90"/>
      <c r="W60" s="90"/>
      <c r="X60" s="90"/>
      <c r="Y60" s="90"/>
      <c r="Z60" s="90"/>
    </row>
    <row r="61" ht="14.25" customHeight="1">
      <c r="A61" s="467" t="str">
        <f t="shared" si="1"/>
        <v>189912</v>
      </c>
      <c r="B61" s="473"/>
      <c r="C61" s="221"/>
      <c r="D61" s="208"/>
      <c r="E61" s="158"/>
      <c r="F61" s="158" t="str">
        <f t="shared" si="2"/>
        <v/>
      </c>
      <c r="G61" s="152" t="str">
        <f>IFERROR(__xludf.DUMMYFUNCTION("IFERROR(HLOOKUP(""Close"",GOOGLEFINANCE(C61,""price"",B61),2,FALSE()),"""")")," ")</f>
        <v/>
      </c>
      <c r="H61" s="160" t="str">
        <f t="shared" si="3"/>
        <v/>
      </c>
      <c r="I61" s="470">
        <f t="shared" si="4"/>
        <v>12</v>
      </c>
      <c r="J61" s="90"/>
      <c r="K61" s="90"/>
      <c r="L61" s="90"/>
      <c r="M61" s="90"/>
      <c r="N61" s="90"/>
      <c r="O61" s="90"/>
      <c r="P61" s="90"/>
      <c r="Q61" s="90"/>
      <c r="R61" s="90"/>
      <c r="S61" s="90"/>
      <c r="T61" s="90"/>
      <c r="U61" s="90"/>
      <c r="V61" s="90"/>
      <c r="W61" s="90"/>
      <c r="X61" s="90"/>
      <c r="Y61" s="90"/>
      <c r="Z61" s="90"/>
    </row>
    <row r="62" ht="14.25" customHeight="1">
      <c r="A62" s="467" t="str">
        <f t="shared" si="1"/>
        <v>189912</v>
      </c>
      <c r="B62" s="473"/>
      <c r="C62" s="221"/>
      <c r="D62" s="208"/>
      <c r="E62" s="158"/>
      <c r="F62" s="158" t="str">
        <f t="shared" si="2"/>
        <v/>
      </c>
      <c r="G62" s="152" t="str">
        <f>IFERROR(__xludf.DUMMYFUNCTION("IFERROR(HLOOKUP(""Close"",GOOGLEFINANCE(C62,""price"",B62),2,FALSE()),"""")")," ")</f>
        <v/>
      </c>
      <c r="H62" s="160" t="str">
        <f t="shared" si="3"/>
        <v/>
      </c>
      <c r="I62" s="470">
        <f t="shared" si="4"/>
        <v>12</v>
      </c>
      <c r="J62" s="90"/>
      <c r="K62" s="90"/>
      <c r="L62" s="90"/>
      <c r="M62" s="90"/>
      <c r="N62" s="90"/>
      <c r="O62" s="90"/>
      <c r="P62" s="90"/>
      <c r="Q62" s="90"/>
      <c r="R62" s="90"/>
      <c r="S62" s="90"/>
      <c r="T62" s="90"/>
      <c r="U62" s="90"/>
      <c r="V62" s="90"/>
      <c r="W62" s="90"/>
      <c r="X62" s="90"/>
      <c r="Y62" s="90"/>
      <c r="Z62" s="90"/>
    </row>
    <row r="63" ht="14.25" customHeight="1">
      <c r="A63" s="467" t="str">
        <f t="shared" si="1"/>
        <v>189912</v>
      </c>
      <c r="B63" s="473"/>
      <c r="C63" s="221"/>
      <c r="D63" s="208"/>
      <c r="E63" s="158"/>
      <c r="F63" s="158" t="str">
        <f t="shared" si="2"/>
        <v/>
      </c>
      <c r="G63" s="152" t="str">
        <f>IFERROR(__xludf.DUMMYFUNCTION("IFERROR(HLOOKUP(""Close"",GOOGLEFINANCE(C63,""price"",B63),2,FALSE()),"""")")," ")</f>
        <v/>
      </c>
      <c r="H63" s="160" t="str">
        <f t="shared" si="3"/>
        <v/>
      </c>
      <c r="I63" s="470">
        <f t="shared" si="4"/>
        <v>12</v>
      </c>
      <c r="J63" s="90"/>
      <c r="K63" s="90"/>
      <c r="L63" s="90"/>
      <c r="M63" s="90"/>
      <c r="N63" s="90"/>
      <c r="O63" s="90"/>
      <c r="P63" s="90"/>
      <c r="Q63" s="90"/>
      <c r="R63" s="90"/>
      <c r="S63" s="90"/>
      <c r="T63" s="90"/>
      <c r="U63" s="90"/>
      <c r="V63" s="90"/>
      <c r="W63" s="90"/>
      <c r="X63" s="90"/>
      <c r="Y63" s="90"/>
      <c r="Z63" s="90"/>
    </row>
    <row r="64" ht="14.25" customHeight="1">
      <c r="A64" s="467" t="str">
        <f t="shared" si="1"/>
        <v>189912</v>
      </c>
      <c r="B64" s="473"/>
      <c r="C64" s="221"/>
      <c r="D64" s="208"/>
      <c r="E64" s="158"/>
      <c r="F64" s="158" t="str">
        <f t="shared" si="2"/>
        <v/>
      </c>
      <c r="G64" s="152" t="str">
        <f>IFERROR(__xludf.DUMMYFUNCTION("IFERROR(HLOOKUP(""Close"",GOOGLEFINANCE(C64,""price"",B64),2,FALSE()),"""")")," ")</f>
        <v/>
      </c>
      <c r="H64" s="160" t="str">
        <f t="shared" si="3"/>
        <v/>
      </c>
      <c r="I64" s="470">
        <f t="shared" si="4"/>
        <v>12</v>
      </c>
      <c r="J64" s="90"/>
      <c r="K64" s="90"/>
      <c r="L64" s="90"/>
      <c r="M64" s="90"/>
      <c r="N64" s="90"/>
      <c r="O64" s="90"/>
      <c r="P64" s="90"/>
      <c r="Q64" s="90"/>
      <c r="R64" s="90"/>
      <c r="S64" s="90"/>
      <c r="T64" s="90"/>
      <c r="U64" s="90"/>
      <c r="V64" s="90"/>
      <c r="W64" s="90"/>
      <c r="X64" s="90"/>
      <c r="Y64" s="90"/>
      <c r="Z64" s="90"/>
    </row>
    <row r="65" ht="14.25" customHeight="1">
      <c r="A65" s="467" t="str">
        <f t="shared" si="1"/>
        <v>189912</v>
      </c>
      <c r="B65" s="473"/>
      <c r="C65" s="221"/>
      <c r="D65" s="208"/>
      <c r="E65" s="158"/>
      <c r="F65" s="158" t="str">
        <f t="shared" si="2"/>
        <v/>
      </c>
      <c r="G65" s="152" t="str">
        <f>IFERROR(__xludf.DUMMYFUNCTION("IFERROR(HLOOKUP(""Close"",GOOGLEFINANCE(C65,""price"",B65),2,FALSE()),"""")")," ")</f>
        <v/>
      </c>
      <c r="H65" s="160" t="str">
        <f t="shared" si="3"/>
        <v/>
      </c>
      <c r="I65" s="470">
        <f t="shared" si="4"/>
        <v>12</v>
      </c>
      <c r="J65" s="90"/>
      <c r="K65" s="90"/>
      <c r="L65" s="90"/>
      <c r="M65" s="90"/>
      <c r="N65" s="90"/>
      <c r="O65" s="90"/>
      <c r="P65" s="90"/>
      <c r="Q65" s="90"/>
      <c r="R65" s="90"/>
      <c r="S65" s="90"/>
      <c r="T65" s="90"/>
      <c r="U65" s="90"/>
      <c r="V65" s="90"/>
      <c r="W65" s="90"/>
      <c r="X65" s="90"/>
      <c r="Y65" s="90"/>
      <c r="Z65" s="90"/>
    </row>
    <row r="66" ht="14.25" customHeight="1">
      <c r="A66" s="467" t="str">
        <f t="shared" si="1"/>
        <v>189912</v>
      </c>
      <c r="B66" s="473"/>
      <c r="C66" s="221"/>
      <c r="D66" s="208"/>
      <c r="E66" s="158"/>
      <c r="F66" s="158" t="str">
        <f t="shared" si="2"/>
        <v/>
      </c>
      <c r="G66" s="152" t="str">
        <f>IFERROR(__xludf.DUMMYFUNCTION("IFERROR(HLOOKUP(""Close"",GOOGLEFINANCE(C66,""price"",B66),2,FALSE()),"""")")," ")</f>
        <v/>
      </c>
      <c r="H66" s="160" t="str">
        <f t="shared" si="3"/>
        <v/>
      </c>
      <c r="I66" s="470">
        <f t="shared" si="4"/>
        <v>12</v>
      </c>
      <c r="J66" s="90"/>
      <c r="K66" s="90"/>
      <c r="L66" s="90"/>
      <c r="M66" s="90"/>
      <c r="N66" s="90"/>
      <c r="O66" s="90"/>
      <c r="P66" s="90"/>
      <c r="Q66" s="90"/>
      <c r="R66" s="90"/>
      <c r="S66" s="90"/>
      <c r="T66" s="90"/>
      <c r="U66" s="90"/>
      <c r="V66" s="90"/>
      <c r="W66" s="90"/>
      <c r="X66" s="90"/>
      <c r="Y66" s="90"/>
      <c r="Z66" s="90"/>
    </row>
    <row r="67" ht="14.25" customHeight="1">
      <c r="A67" s="467" t="str">
        <f t="shared" si="1"/>
        <v>189912</v>
      </c>
      <c r="B67" s="473"/>
      <c r="C67" s="221"/>
      <c r="D67" s="208"/>
      <c r="E67" s="158"/>
      <c r="F67" s="158" t="str">
        <f t="shared" si="2"/>
        <v/>
      </c>
      <c r="G67" s="152" t="str">
        <f>IFERROR(__xludf.DUMMYFUNCTION("IFERROR(HLOOKUP(""Close"",GOOGLEFINANCE(C67,""price"",B67),2,FALSE()),"""")")," ")</f>
        <v/>
      </c>
      <c r="H67" s="160" t="str">
        <f t="shared" si="3"/>
        <v/>
      </c>
      <c r="I67" s="470">
        <f t="shared" si="4"/>
        <v>12</v>
      </c>
      <c r="J67" s="90"/>
      <c r="K67" s="90"/>
      <c r="L67" s="90"/>
      <c r="M67" s="90"/>
      <c r="N67" s="90"/>
      <c r="O67" s="90"/>
      <c r="P67" s="90"/>
      <c r="Q67" s="90"/>
      <c r="R67" s="90"/>
      <c r="S67" s="90"/>
      <c r="T67" s="90"/>
      <c r="U67" s="90"/>
      <c r="V67" s="90"/>
      <c r="W67" s="90"/>
      <c r="X67" s="90"/>
      <c r="Y67" s="90"/>
      <c r="Z67" s="90"/>
    </row>
    <row r="68" ht="14.25" customHeight="1">
      <c r="A68" s="467" t="str">
        <f t="shared" si="1"/>
        <v>189912</v>
      </c>
      <c r="B68" s="473"/>
      <c r="C68" s="221"/>
      <c r="D68" s="208"/>
      <c r="E68" s="158"/>
      <c r="F68" s="158" t="str">
        <f t="shared" si="2"/>
        <v/>
      </c>
      <c r="G68" s="152" t="str">
        <f>IFERROR(__xludf.DUMMYFUNCTION("IFERROR(HLOOKUP(""Close"",GOOGLEFINANCE(C68,""price"",B68),2,FALSE()),"""")")," ")</f>
        <v/>
      </c>
      <c r="H68" s="160" t="str">
        <f t="shared" si="3"/>
        <v/>
      </c>
      <c r="I68" s="470">
        <f t="shared" si="4"/>
        <v>12</v>
      </c>
      <c r="J68" s="90"/>
      <c r="K68" s="90"/>
      <c r="L68" s="90"/>
      <c r="M68" s="90"/>
      <c r="N68" s="90"/>
      <c r="O68" s="90"/>
      <c r="P68" s="90"/>
      <c r="Q68" s="90"/>
      <c r="R68" s="90"/>
      <c r="S68" s="90"/>
      <c r="T68" s="90"/>
      <c r="U68" s="90"/>
      <c r="V68" s="90"/>
      <c r="W68" s="90"/>
      <c r="X68" s="90"/>
      <c r="Y68" s="90"/>
      <c r="Z68" s="90"/>
    </row>
    <row r="69" ht="14.25" customHeight="1">
      <c r="A69" s="467" t="str">
        <f t="shared" si="1"/>
        <v>189912</v>
      </c>
      <c r="B69" s="473"/>
      <c r="C69" s="221"/>
      <c r="D69" s="208"/>
      <c r="E69" s="158"/>
      <c r="F69" s="158" t="str">
        <f t="shared" si="2"/>
        <v/>
      </c>
      <c r="G69" s="152" t="str">
        <f>IFERROR(__xludf.DUMMYFUNCTION("IFERROR(HLOOKUP(""Close"",GOOGLEFINANCE(C69,""price"",B69),2,FALSE()),"""")")," ")</f>
        <v/>
      </c>
      <c r="H69" s="160" t="str">
        <f t="shared" si="3"/>
        <v/>
      </c>
      <c r="I69" s="470">
        <f t="shared" si="4"/>
        <v>12</v>
      </c>
      <c r="J69" s="90"/>
      <c r="K69" s="90"/>
      <c r="L69" s="90"/>
      <c r="M69" s="90"/>
      <c r="N69" s="90"/>
      <c r="O69" s="90"/>
      <c r="P69" s="90"/>
      <c r="Q69" s="90"/>
      <c r="R69" s="90"/>
      <c r="S69" s="90"/>
      <c r="T69" s="90"/>
      <c r="U69" s="90"/>
      <c r="V69" s="90"/>
      <c r="W69" s="90"/>
      <c r="X69" s="90"/>
      <c r="Y69" s="90"/>
      <c r="Z69" s="90"/>
    </row>
    <row r="70" ht="14.25" customHeight="1">
      <c r="A70" s="467" t="str">
        <f t="shared" si="1"/>
        <v>189912</v>
      </c>
      <c r="B70" s="473"/>
      <c r="C70" s="221"/>
      <c r="D70" s="208"/>
      <c r="E70" s="158"/>
      <c r="F70" s="158" t="str">
        <f t="shared" si="2"/>
        <v/>
      </c>
      <c r="G70" s="152" t="str">
        <f>IFERROR(__xludf.DUMMYFUNCTION("IFERROR(HLOOKUP(""Close"",GOOGLEFINANCE(C70,""price"",B70),2,FALSE()),"""")")," ")</f>
        <v/>
      </c>
      <c r="H70" s="160" t="str">
        <f t="shared" si="3"/>
        <v/>
      </c>
      <c r="I70" s="470">
        <f t="shared" si="4"/>
        <v>12</v>
      </c>
      <c r="J70" s="90"/>
      <c r="K70" s="90"/>
      <c r="L70" s="90"/>
      <c r="M70" s="90"/>
      <c r="N70" s="90"/>
      <c r="O70" s="90"/>
      <c r="P70" s="90"/>
      <c r="Q70" s="90"/>
      <c r="R70" s="90"/>
      <c r="S70" s="90"/>
      <c r="T70" s="90"/>
      <c r="U70" s="90"/>
      <c r="V70" s="90"/>
      <c r="W70" s="90"/>
      <c r="X70" s="90"/>
      <c r="Y70" s="90"/>
      <c r="Z70" s="90"/>
    </row>
    <row r="71" ht="14.25" customHeight="1">
      <c r="A71" s="467" t="str">
        <f t="shared" si="1"/>
        <v>189912</v>
      </c>
      <c r="B71" s="473"/>
      <c r="C71" s="221"/>
      <c r="D71" s="208"/>
      <c r="E71" s="158"/>
      <c r="F71" s="158" t="str">
        <f t="shared" si="2"/>
        <v/>
      </c>
      <c r="G71" s="152" t="str">
        <f>IFERROR(__xludf.DUMMYFUNCTION("IFERROR(HLOOKUP(""Close"",GOOGLEFINANCE(C71,""price"",B71),2,FALSE()),"""")")," ")</f>
        <v/>
      </c>
      <c r="H71" s="160" t="str">
        <f t="shared" si="3"/>
        <v/>
      </c>
      <c r="I71" s="470">
        <f t="shared" si="4"/>
        <v>12</v>
      </c>
      <c r="J71" s="90"/>
      <c r="K71" s="90"/>
      <c r="L71" s="90"/>
      <c r="M71" s="90"/>
      <c r="N71" s="90"/>
      <c r="O71" s="90"/>
      <c r="P71" s="90"/>
      <c r="Q71" s="90"/>
      <c r="R71" s="90"/>
      <c r="S71" s="90"/>
      <c r="T71" s="90"/>
      <c r="U71" s="90"/>
      <c r="V71" s="90"/>
      <c r="W71" s="90"/>
      <c r="X71" s="90"/>
      <c r="Y71" s="90"/>
      <c r="Z71" s="90"/>
    </row>
    <row r="72" ht="14.25" customHeight="1">
      <c r="A72" s="467" t="str">
        <f t="shared" si="1"/>
        <v>189912</v>
      </c>
      <c r="B72" s="473"/>
      <c r="C72" s="221"/>
      <c r="D72" s="208"/>
      <c r="E72" s="158"/>
      <c r="F72" s="158" t="str">
        <f t="shared" si="2"/>
        <v/>
      </c>
      <c r="G72" s="152" t="str">
        <f>IFERROR(__xludf.DUMMYFUNCTION("IFERROR(HLOOKUP(""Close"",GOOGLEFINANCE(C72,""price"",B72),2,FALSE()),"""")")," ")</f>
        <v/>
      </c>
      <c r="H72" s="160" t="str">
        <f t="shared" si="3"/>
        <v/>
      </c>
      <c r="I72" s="470">
        <f t="shared" si="4"/>
        <v>12</v>
      </c>
      <c r="J72" s="90"/>
      <c r="K72" s="90"/>
      <c r="L72" s="90"/>
      <c r="M72" s="90"/>
      <c r="N72" s="90"/>
      <c r="O72" s="90"/>
      <c r="P72" s="90"/>
      <c r="Q72" s="90"/>
      <c r="R72" s="90"/>
      <c r="S72" s="90"/>
      <c r="T72" s="90"/>
      <c r="U72" s="90"/>
      <c r="V72" s="90"/>
      <c r="W72" s="90"/>
      <c r="X72" s="90"/>
      <c r="Y72" s="90"/>
      <c r="Z72" s="90"/>
    </row>
    <row r="73" ht="14.25" customHeight="1">
      <c r="A73" s="467" t="str">
        <f t="shared" si="1"/>
        <v>189912</v>
      </c>
      <c r="B73" s="473"/>
      <c r="C73" s="221"/>
      <c r="D73" s="208"/>
      <c r="E73" s="158"/>
      <c r="F73" s="158" t="str">
        <f t="shared" si="2"/>
        <v/>
      </c>
      <c r="G73" s="152" t="str">
        <f>IFERROR(__xludf.DUMMYFUNCTION("IFERROR(HLOOKUP(""Close"",GOOGLEFINANCE(C73,""price"",B73),2,FALSE()),"""")")," ")</f>
        <v/>
      </c>
      <c r="H73" s="160" t="str">
        <f t="shared" si="3"/>
        <v/>
      </c>
      <c r="I73" s="470">
        <f t="shared" si="4"/>
        <v>12</v>
      </c>
      <c r="J73" s="90"/>
      <c r="K73" s="90"/>
      <c r="L73" s="90"/>
      <c r="M73" s="90"/>
      <c r="N73" s="90"/>
      <c r="O73" s="90"/>
      <c r="P73" s="90"/>
      <c r="Q73" s="90"/>
      <c r="R73" s="90"/>
      <c r="S73" s="90"/>
      <c r="T73" s="90"/>
      <c r="U73" s="90"/>
      <c r="V73" s="90"/>
      <c r="W73" s="90"/>
      <c r="X73" s="90"/>
      <c r="Y73" s="90"/>
      <c r="Z73" s="90"/>
    </row>
    <row r="74" ht="14.25" customHeight="1">
      <c r="A74" s="467" t="str">
        <f t="shared" si="1"/>
        <v>189912</v>
      </c>
      <c r="B74" s="473"/>
      <c r="C74" s="221"/>
      <c r="D74" s="208"/>
      <c r="E74" s="158"/>
      <c r="F74" s="158" t="str">
        <f t="shared" si="2"/>
        <v/>
      </c>
      <c r="G74" s="152" t="str">
        <f>IFERROR(__xludf.DUMMYFUNCTION("IFERROR(HLOOKUP(""Close"",GOOGLEFINANCE(C74,""price"",B74),2,FALSE()),"""")")," ")</f>
        <v/>
      </c>
      <c r="H74" s="160" t="str">
        <f t="shared" si="3"/>
        <v/>
      </c>
      <c r="I74" s="470">
        <f t="shared" si="4"/>
        <v>12</v>
      </c>
      <c r="J74" s="90"/>
      <c r="K74" s="90"/>
      <c r="L74" s="90"/>
      <c r="M74" s="90"/>
      <c r="N74" s="90"/>
      <c r="O74" s="90"/>
      <c r="P74" s="90"/>
      <c r="Q74" s="90"/>
      <c r="R74" s="90"/>
      <c r="S74" s="90"/>
      <c r="T74" s="90"/>
      <c r="U74" s="90"/>
      <c r="V74" s="90"/>
      <c r="W74" s="90"/>
      <c r="X74" s="90"/>
      <c r="Y74" s="90"/>
      <c r="Z74" s="90"/>
    </row>
    <row r="75" ht="14.25" customHeight="1">
      <c r="A75" s="467" t="str">
        <f t="shared" si="1"/>
        <v>189912</v>
      </c>
      <c r="B75" s="473"/>
      <c r="C75" s="221"/>
      <c r="D75" s="208"/>
      <c r="E75" s="158"/>
      <c r="F75" s="158" t="str">
        <f t="shared" si="2"/>
        <v/>
      </c>
      <c r="G75" s="152" t="str">
        <f>IFERROR(__xludf.DUMMYFUNCTION("IFERROR(HLOOKUP(""Close"",GOOGLEFINANCE(C75,""price"",B75),2,FALSE()),"""")")," ")</f>
        <v/>
      </c>
      <c r="H75" s="160" t="str">
        <f t="shared" si="3"/>
        <v/>
      </c>
      <c r="I75" s="470">
        <f t="shared" si="4"/>
        <v>12</v>
      </c>
      <c r="J75" s="90"/>
      <c r="K75" s="90"/>
      <c r="L75" s="90"/>
      <c r="M75" s="90"/>
      <c r="N75" s="90"/>
      <c r="O75" s="90"/>
      <c r="P75" s="90"/>
      <c r="Q75" s="90"/>
      <c r="R75" s="90"/>
      <c r="S75" s="90"/>
      <c r="T75" s="90"/>
      <c r="U75" s="90"/>
      <c r="V75" s="90"/>
      <c r="W75" s="90"/>
      <c r="X75" s="90"/>
      <c r="Y75" s="90"/>
      <c r="Z75" s="90"/>
    </row>
    <row r="76" ht="14.25" customHeight="1">
      <c r="A76" s="467" t="str">
        <f t="shared" si="1"/>
        <v>189912</v>
      </c>
      <c r="B76" s="473"/>
      <c r="C76" s="221"/>
      <c r="D76" s="208"/>
      <c r="E76" s="158"/>
      <c r="F76" s="158" t="str">
        <f t="shared" si="2"/>
        <v/>
      </c>
      <c r="G76" s="152" t="str">
        <f>IFERROR(__xludf.DUMMYFUNCTION("IFERROR(HLOOKUP(""Close"",GOOGLEFINANCE(C76,""price"",B76),2,FALSE()),"""")")," ")</f>
        <v/>
      </c>
      <c r="H76" s="160" t="str">
        <f t="shared" si="3"/>
        <v/>
      </c>
      <c r="I76" s="470">
        <f t="shared" si="4"/>
        <v>12</v>
      </c>
      <c r="J76" s="90"/>
      <c r="K76" s="90"/>
      <c r="L76" s="90"/>
      <c r="M76" s="90"/>
      <c r="N76" s="90"/>
      <c r="O76" s="90"/>
      <c r="P76" s="90"/>
      <c r="Q76" s="90"/>
      <c r="R76" s="90"/>
      <c r="S76" s="90"/>
      <c r="T76" s="90"/>
      <c r="U76" s="90"/>
      <c r="V76" s="90"/>
      <c r="W76" s="90"/>
      <c r="X76" s="90"/>
      <c r="Y76" s="90"/>
      <c r="Z76" s="90"/>
    </row>
    <row r="77" ht="14.25" customHeight="1">
      <c r="A77" s="467" t="str">
        <f t="shared" si="1"/>
        <v>189912</v>
      </c>
      <c r="B77" s="473"/>
      <c r="C77" s="221"/>
      <c r="D77" s="208"/>
      <c r="E77" s="158"/>
      <c r="F77" s="158" t="str">
        <f t="shared" si="2"/>
        <v/>
      </c>
      <c r="G77" s="152" t="str">
        <f>IFERROR(__xludf.DUMMYFUNCTION("IFERROR(HLOOKUP(""Close"",GOOGLEFINANCE(C77,""price"",B77),2,FALSE()),"""")")," ")</f>
        <v/>
      </c>
      <c r="H77" s="160" t="str">
        <f t="shared" si="3"/>
        <v/>
      </c>
      <c r="I77" s="470">
        <f t="shared" si="4"/>
        <v>12</v>
      </c>
      <c r="J77" s="90"/>
      <c r="K77" s="90"/>
      <c r="L77" s="90"/>
      <c r="M77" s="90"/>
      <c r="N77" s="90"/>
      <c r="O77" s="90"/>
      <c r="P77" s="90"/>
      <c r="Q77" s="90"/>
      <c r="R77" s="90"/>
      <c r="S77" s="90"/>
      <c r="T77" s="90"/>
      <c r="U77" s="90"/>
      <c r="V77" s="90"/>
      <c r="W77" s="90"/>
      <c r="X77" s="90"/>
      <c r="Y77" s="90"/>
      <c r="Z77" s="90"/>
    </row>
    <row r="78" ht="14.25" customHeight="1">
      <c r="A78" s="467" t="str">
        <f t="shared" si="1"/>
        <v>189912</v>
      </c>
      <c r="B78" s="473"/>
      <c r="C78" s="221"/>
      <c r="D78" s="208"/>
      <c r="E78" s="158"/>
      <c r="F78" s="158" t="str">
        <f t="shared" si="2"/>
        <v/>
      </c>
      <c r="G78" s="152" t="str">
        <f>IFERROR(__xludf.DUMMYFUNCTION("IFERROR(HLOOKUP(""Close"",GOOGLEFINANCE(C78,""price"",B78),2,FALSE()),"""")")," ")</f>
        <v/>
      </c>
      <c r="H78" s="160" t="str">
        <f t="shared" si="3"/>
        <v/>
      </c>
      <c r="I78" s="470">
        <f t="shared" si="4"/>
        <v>12</v>
      </c>
      <c r="J78" s="90"/>
      <c r="K78" s="90"/>
      <c r="L78" s="90"/>
      <c r="M78" s="90"/>
      <c r="N78" s="90"/>
      <c r="O78" s="90"/>
      <c r="P78" s="90"/>
      <c r="Q78" s="90"/>
      <c r="R78" s="90"/>
      <c r="S78" s="90"/>
      <c r="T78" s="90"/>
      <c r="U78" s="90"/>
      <c r="V78" s="90"/>
      <c r="W78" s="90"/>
      <c r="X78" s="90"/>
      <c r="Y78" s="90"/>
      <c r="Z78" s="90"/>
    </row>
    <row r="79" ht="14.25" customHeight="1">
      <c r="A79" s="467" t="str">
        <f t="shared" si="1"/>
        <v>189912</v>
      </c>
      <c r="B79" s="473"/>
      <c r="C79" s="221"/>
      <c r="D79" s="208"/>
      <c r="E79" s="158"/>
      <c r="F79" s="158" t="str">
        <f t="shared" si="2"/>
        <v/>
      </c>
      <c r="G79" s="152" t="str">
        <f>IFERROR(__xludf.DUMMYFUNCTION("IFERROR(HLOOKUP(""Close"",GOOGLEFINANCE(C79,""price"",B79),2,FALSE()),"""")")," ")</f>
        <v/>
      </c>
      <c r="H79" s="160" t="str">
        <f t="shared" si="3"/>
        <v/>
      </c>
      <c r="I79" s="470">
        <f t="shared" si="4"/>
        <v>12</v>
      </c>
      <c r="J79" s="90"/>
      <c r="K79" s="90"/>
      <c r="L79" s="90"/>
      <c r="M79" s="90"/>
      <c r="N79" s="90"/>
      <c r="O79" s="90"/>
      <c r="P79" s="90"/>
      <c r="Q79" s="90"/>
      <c r="R79" s="90"/>
      <c r="S79" s="90"/>
      <c r="T79" s="90"/>
      <c r="U79" s="90"/>
      <c r="V79" s="90"/>
      <c r="W79" s="90"/>
      <c r="X79" s="90"/>
      <c r="Y79" s="90"/>
      <c r="Z79" s="90"/>
    </row>
    <row r="80" ht="14.25" customHeight="1">
      <c r="A80" s="467" t="str">
        <f t="shared" si="1"/>
        <v>189912</v>
      </c>
      <c r="B80" s="473"/>
      <c r="C80" s="221"/>
      <c r="D80" s="208"/>
      <c r="E80" s="158"/>
      <c r="F80" s="158" t="str">
        <f t="shared" si="2"/>
        <v/>
      </c>
      <c r="G80" s="152" t="str">
        <f>IFERROR(__xludf.DUMMYFUNCTION("IFERROR(HLOOKUP(""Close"",GOOGLEFINANCE(C80,""price"",B80),2,FALSE()),"""")")," ")</f>
        <v/>
      </c>
      <c r="H80" s="160" t="str">
        <f t="shared" si="3"/>
        <v/>
      </c>
      <c r="I80" s="470">
        <f t="shared" si="4"/>
        <v>12</v>
      </c>
      <c r="J80" s="90"/>
      <c r="K80" s="90"/>
      <c r="L80" s="90"/>
      <c r="M80" s="90"/>
      <c r="N80" s="90"/>
      <c r="O80" s="90"/>
      <c r="P80" s="90"/>
      <c r="Q80" s="90"/>
      <c r="R80" s="90"/>
      <c r="S80" s="90"/>
      <c r="T80" s="90"/>
      <c r="U80" s="90"/>
      <c r="V80" s="90"/>
      <c r="W80" s="90"/>
      <c r="X80" s="90"/>
      <c r="Y80" s="90"/>
      <c r="Z80" s="90"/>
    </row>
    <row r="81" ht="14.25" customHeight="1">
      <c r="A81" s="467" t="str">
        <f t="shared" si="1"/>
        <v>189912</v>
      </c>
      <c r="B81" s="473"/>
      <c r="C81" s="221"/>
      <c r="D81" s="208"/>
      <c r="E81" s="158"/>
      <c r="F81" s="158" t="str">
        <f t="shared" si="2"/>
        <v/>
      </c>
      <c r="G81" s="152" t="str">
        <f>IFERROR(__xludf.DUMMYFUNCTION("IFERROR(HLOOKUP(""Close"",GOOGLEFINANCE(C81,""price"",B81),2,FALSE()),"""")")," ")</f>
        <v/>
      </c>
      <c r="H81" s="160" t="str">
        <f t="shared" si="3"/>
        <v/>
      </c>
      <c r="I81" s="470">
        <f t="shared" si="4"/>
        <v>12</v>
      </c>
      <c r="J81" s="90"/>
      <c r="K81" s="90"/>
      <c r="L81" s="90"/>
      <c r="M81" s="90"/>
      <c r="N81" s="90"/>
      <c r="O81" s="90"/>
      <c r="P81" s="90"/>
      <c r="Q81" s="90"/>
      <c r="R81" s="90"/>
      <c r="S81" s="90"/>
      <c r="T81" s="90"/>
      <c r="U81" s="90"/>
      <c r="V81" s="90"/>
      <c r="W81" s="90"/>
      <c r="X81" s="90"/>
      <c r="Y81" s="90"/>
      <c r="Z81" s="90"/>
    </row>
    <row r="82" ht="14.25" customHeight="1">
      <c r="A82" s="467" t="str">
        <f t="shared" si="1"/>
        <v>189912</v>
      </c>
      <c r="B82" s="473"/>
      <c r="C82" s="221"/>
      <c r="D82" s="208"/>
      <c r="E82" s="158"/>
      <c r="F82" s="158" t="str">
        <f t="shared" si="2"/>
        <v/>
      </c>
      <c r="G82" s="152" t="str">
        <f>IFERROR(__xludf.DUMMYFUNCTION("IFERROR(HLOOKUP(""Close"",GOOGLEFINANCE(C82,""price"",B82),2,FALSE()),"""")")," ")</f>
        <v/>
      </c>
      <c r="H82" s="160" t="str">
        <f t="shared" si="3"/>
        <v/>
      </c>
      <c r="I82" s="470">
        <f t="shared" si="4"/>
        <v>12</v>
      </c>
      <c r="J82" s="90"/>
      <c r="K82" s="90"/>
      <c r="L82" s="90"/>
      <c r="M82" s="90"/>
      <c r="N82" s="90"/>
      <c r="O82" s="90"/>
      <c r="P82" s="90"/>
      <c r="Q82" s="90"/>
      <c r="R82" s="90"/>
      <c r="S82" s="90"/>
      <c r="T82" s="90"/>
      <c r="U82" s="90"/>
      <c r="V82" s="90"/>
      <c r="W82" s="90"/>
      <c r="X82" s="90"/>
      <c r="Y82" s="90"/>
      <c r="Z82" s="90"/>
    </row>
    <row r="83" ht="14.25" customHeight="1">
      <c r="A83" s="467" t="str">
        <f t="shared" si="1"/>
        <v>189912</v>
      </c>
      <c r="B83" s="473"/>
      <c r="C83" s="221"/>
      <c r="D83" s="208"/>
      <c r="E83" s="158"/>
      <c r="F83" s="158" t="str">
        <f t="shared" si="2"/>
        <v/>
      </c>
      <c r="G83" s="152" t="str">
        <f>IFERROR(__xludf.DUMMYFUNCTION("IFERROR(HLOOKUP(""Close"",GOOGLEFINANCE(C83,""price"",B83),2,FALSE()),"""")")," ")</f>
        <v/>
      </c>
      <c r="H83" s="160" t="str">
        <f t="shared" si="3"/>
        <v/>
      </c>
      <c r="I83" s="470">
        <f t="shared" si="4"/>
        <v>12</v>
      </c>
      <c r="J83" s="90"/>
      <c r="K83" s="90"/>
      <c r="L83" s="90"/>
      <c r="M83" s="90"/>
      <c r="N83" s="90"/>
      <c r="O83" s="90"/>
      <c r="P83" s="90"/>
      <c r="Q83" s="90"/>
      <c r="R83" s="90"/>
      <c r="S83" s="90"/>
      <c r="T83" s="90"/>
      <c r="U83" s="90"/>
      <c r="V83" s="90"/>
      <c r="W83" s="90"/>
      <c r="X83" s="90"/>
      <c r="Y83" s="90"/>
      <c r="Z83" s="90"/>
    </row>
    <row r="84" ht="14.25" customHeight="1">
      <c r="A84" s="467" t="str">
        <f t="shared" si="1"/>
        <v>189912</v>
      </c>
      <c r="B84" s="473"/>
      <c r="C84" s="221"/>
      <c r="D84" s="208"/>
      <c r="E84" s="158"/>
      <c r="F84" s="158" t="str">
        <f t="shared" si="2"/>
        <v/>
      </c>
      <c r="G84" s="152" t="str">
        <f>IFERROR(__xludf.DUMMYFUNCTION("IFERROR(HLOOKUP(""Close"",GOOGLEFINANCE(C84,""price"",B84),2,FALSE()),"""")")," ")</f>
        <v/>
      </c>
      <c r="H84" s="160" t="str">
        <f t="shared" si="3"/>
        <v/>
      </c>
      <c r="I84" s="470">
        <f t="shared" si="4"/>
        <v>12</v>
      </c>
      <c r="J84" s="90"/>
      <c r="K84" s="90"/>
      <c r="L84" s="90"/>
      <c r="M84" s="90"/>
      <c r="N84" s="90"/>
      <c r="O84" s="90"/>
      <c r="P84" s="90"/>
      <c r="Q84" s="90"/>
      <c r="R84" s="90"/>
      <c r="S84" s="90"/>
      <c r="T84" s="90"/>
      <c r="U84" s="90"/>
      <c r="V84" s="90"/>
      <c r="W84" s="90"/>
      <c r="X84" s="90"/>
      <c r="Y84" s="90"/>
      <c r="Z84" s="90"/>
    </row>
    <row r="85" ht="14.25" customHeight="1">
      <c r="A85" s="467" t="str">
        <f t="shared" si="1"/>
        <v>189912</v>
      </c>
      <c r="B85" s="473"/>
      <c r="C85" s="221"/>
      <c r="D85" s="208"/>
      <c r="E85" s="158"/>
      <c r="F85" s="158" t="str">
        <f t="shared" si="2"/>
        <v/>
      </c>
      <c r="G85" s="152" t="str">
        <f>IFERROR(__xludf.DUMMYFUNCTION("IFERROR(HLOOKUP(""Close"",GOOGLEFINANCE(C85,""price"",B85),2,FALSE()),"""")")," ")</f>
        <v/>
      </c>
      <c r="H85" s="160" t="str">
        <f t="shared" si="3"/>
        <v/>
      </c>
      <c r="I85" s="470">
        <f t="shared" si="4"/>
        <v>12</v>
      </c>
      <c r="J85" s="90"/>
      <c r="K85" s="90"/>
      <c r="L85" s="90"/>
      <c r="M85" s="90"/>
      <c r="N85" s="90"/>
      <c r="O85" s="90"/>
      <c r="P85" s="90"/>
      <c r="Q85" s="90"/>
      <c r="R85" s="90"/>
      <c r="S85" s="90"/>
      <c r="T85" s="90"/>
      <c r="U85" s="90"/>
      <c r="V85" s="90"/>
      <c r="W85" s="90"/>
      <c r="X85" s="90"/>
      <c r="Y85" s="90"/>
      <c r="Z85" s="90"/>
    </row>
    <row r="86" ht="14.25" customHeight="1">
      <c r="A86" s="467" t="str">
        <f t="shared" si="1"/>
        <v>189912</v>
      </c>
      <c r="B86" s="473"/>
      <c r="C86" s="221"/>
      <c r="D86" s="208"/>
      <c r="E86" s="158"/>
      <c r="F86" s="158" t="str">
        <f t="shared" si="2"/>
        <v/>
      </c>
      <c r="G86" s="152" t="str">
        <f>IFERROR(__xludf.DUMMYFUNCTION("IFERROR(HLOOKUP(""Close"",GOOGLEFINANCE(C86,""price"",B86),2,FALSE()),"""")")," ")</f>
        <v/>
      </c>
      <c r="H86" s="160" t="str">
        <f t="shared" si="3"/>
        <v/>
      </c>
      <c r="I86" s="470">
        <f t="shared" si="4"/>
        <v>12</v>
      </c>
      <c r="J86" s="90"/>
      <c r="K86" s="90"/>
      <c r="L86" s="90"/>
      <c r="M86" s="90"/>
      <c r="N86" s="90"/>
      <c r="O86" s="90"/>
      <c r="P86" s="90"/>
      <c r="Q86" s="90"/>
      <c r="R86" s="90"/>
      <c r="S86" s="90"/>
      <c r="T86" s="90"/>
      <c r="U86" s="90"/>
      <c r="V86" s="90"/>
      <c r="W86" s="90"/>
      <c r="X86" s="90"/>
      <c r="Y86" s="90"/>
      <c r="Z86" s="90"/>
    </row>
    <row r="87" ht="14.25" customHeight="1">
      <c r="A87" s="467" t="str">
        <f t="shared" si="1"/>
        <v>189912</v>
      </c>
      <c r="B87" s="473"/>
      <c r="C87" s="221"/>
      <c r="D87" s="208"/>
      <c r="E87" s="158"/>
      <c r="F87" s="158" t="str">
        <f t="shared" si="2"/>
        <v/>
      </c>
      <c r="G87" s="152" t="str">
        <f>IFERROR(__xludf.DUMMYFUNCTION("IFERROR(HLOOKUP(""Close"",GOOGLEFINANCE(C87,""price"",B87),2,FALSE()),"""")")," ")</f>
        <v/>
      </c>
      <c r="H87" s="160" t="str">
        <f t="shared" si="3"/>
        <v/>
      </c>
      <c r="I87" s="470">
        <f t="shared" si="4"/>
        <v>12</v>
      </c>
      <c r="J87" s="90"/>
      <c r="K87" s="90"/>
      <c r="L87" s="90"/>
      <c r="M87" s="90"/>
      <c r="N87" s="90"/>
      <c r="O87" s="90"/>
      <c r="P87" s="90"/>
      <c r="Q87" s="90"/>
      <c r="R87" s="90"/>
      <c r="S87" s="90"/>
      <c r="T87" s="90"/>
      <c r="U87" s="90"/>
      <c r="V87" s="90"/>
      <c r="W87" s="90"/>
      <c r="X87" s="90"/>
      <c r="Y87" s="90"/>
      <c r="Z87" s="90"/>
    </row>
    <row r="88" ht="14.25" customHeight="1">
      <c r="A88" s="467" t="str">
        <f t="shared" si="1"/>
        <v>189912</v>
      </c>
      <c r="B88" s="473"/>
      <c r="C88" s="221"/>
      <c r="D88" s="208"/>
      <c r="E88" s="158"/>
      <c r="F88" s="158" t="str">
        <f t="shared" si="2"/>
        <v/>
      </c>
      <c r="G88" s="152" t="str">
        <f>IFERROR(__xludf.DUMMYFUNCTION("IFERROR(HLOOKUP(""Close"",GOOGLEFINANCE(C88,""price"",B88),2,FALSE()),"""")")," ")</f>
        <v/>
      </c>
      <c r="H88" s="160" t="str">
        <f t="shared" si="3"/>
        <v/>
      </c>
      <c r="I88" s="470">
        <f t="shared" si="4"/>
        <v>12</v>
      </c>
      <c r="J88" s="90"/>
      <c r="K88" s="90"/>
      <c r="L88" s="90"/>
      <c r="M88" s="90"/>
      <c r="N88" s="90"/>
      <c r="O88" s="90"/>
      <c r="P88" s="90"/>
      <c r="Q88" s="90"/>
      <c r="R88" s="90"/>
      <c r="S88" s="90"/>
      <c r="T88" s="90"/>
      <c r="U88" s="90"/>
      <c r="V88" s="90"/>
      <c r="W88" s="90"/>
      <c r="X88" s="90"/>
      <c r="Y88" s="90"/>
      <c r="Z88" s="90"/>
    </row>
    <row r="89" ht="14.25" customHeight="1">
      <c r="A89" s="467" t="str">
        <f t="shared" si="1"/>
        <v>189912</v>
      </c>
      <c r="B89" s="473"/>
      <c r="C89" s="221"/>
      <c r="D89" s="208"/>
      <c r="E89" s="158"/>
      <c r="F89" s="158" t="str">
        <f t="shared" si="2"/>
        <v/>
      </c>
      <c r="G89" s="152" t="str">
        <f>IFERROR(__xludf.DUMMYFUNCTION("IFERROR(HLOOKUP(""Close"",GOOGLEFINANCE(C89,""price"",B89),2,FALSE()),"""")")," ")</f>
        <v/>
      </c>
      <c r="H89" s="160" t="str">
        <f t="shared" si="3"/>
        <v/>
      </c>
      <c r="I89" s="470">
        <f t="shared" si="4"/>
        <v>12</v>
      </c>
      <c r="J89" s="90"/>
      <c r="K89" s="90"/>
      <c r="L89" s="90"/>
      <c r="M89" s="90"/>
      <c r="N89" s="90"/>
      <c r="O89" s="90"/>
      <c r="P89" s="90"/>
      <c r="Q89" s="90"/>
      <c r="R89" s="90"/>
      <c r="S89" s="90"/>
      <c r="T89" s="90"/>
      <c r="U89" s="90"/>
      <c r="V89" s="90"/>
      <c r="W89" s="90"/>
      <c r="X89" s="90"/>
      <c r="Y89" s="90"/>
      <c r="Z89" s="90"/>
    </row>
    <row r="90" ht="14.25" customHeight="1">
      <c r="A90" s="467" t="str">
        <f t="shared" si="1"/>
        <v>189912</v>
      </c>
      <c r="B90" s="473"/>
      <c r="C90" s="221"/>
      <c r="D90" s="208"/>
      <c r="E90" s="158"/>
      <c r="F90" s="158" t="str">
        <f t="shared" si="2"/>
        <v/>
      </c>
      <c r="G90" s="152" t="str">
        <f>IFERROR(__xludf.DUMMYFUNCTION("IFERROR(HLOOKUP(""Close"",GOOGLEFINANCE(C90,""price"",B90),2,FALSE()),"""")")," ")</f>
        <v/>
      </c>
      <c r="H90" s="160" t="str">
        <f t="shared" si="3"/>
        <v/>
      </c>
      <c r="I90" s="470">
        <f t="shared" si="4"/>
        <v>12</v>
      </c>
      <c r="J90" s="90"/>
      <c r="K90" s="90"/>
      <c r="L90" s="90"/>
      <c r="M90" s="90"/>
      <c r="N90" s="90"/>
      <c r="O90" s="90"/>
      <c r="P90" s="90"/>
      <c r="Q90" s="90"/>
      <c r="R90" s="90"/>
      <c r="S90" s="90"/>
      <c r="T90" s="90"/>
      <c r="U90" s="90"/>
      <c r="V90" s="90"/>
      <c r="W90" s="90"/>
      <c r="X90" s="90"/>
      <c r="Y90" s="90"/>
      <c r="Z90" s="90"/>
    </row>
    <row r="91" ht="14.25" customHeight="1">
      <c r="A91" s="467" t="str">
        <f t="shared" si="1"/>
        <v>189912</v>
      </c>
      <c r="B91" s="473"/>
      <c r="C91" s="221"/>
      <c r="D91" s="208"/>
      <c r="E91" s="158"/>
      <c r="F91" s="158" t="str">
        <f t="shared" si="2"/>
        <v/>
      </c>
      <c r="G91" s="152" t="str">
        <f>IFERROR(__xludf.DUMMYFUNCTION("IFERROR(HLOOKUP(""Close"",GOOGLEFINANCE(C91,""price"",B91),2,FALSE()),"""")")," ")</f>
        <v/>
      </c>
      <c r="H91" s="160" t="str">
        <f t="shared" si="3"/>
        <v/>
      </c>
      <c r="I91" s="470">
        <f t="shared" si="4"/>
        <v>12</v>
      </c>
      <c r="J91" s="90"/>
      <c r="K91" s="90"/>
      <c r="L91" s="90"/>
      <c r="M91" s="90"/>
      <c r="N91" s="90"/>
      <c r="O91" s="90"/>
      <c r="P91" s="90"/>
      <c r="Q91" s="90"/>
      <c r="R91" s="90"/>
      <c r="S91" s="90"/>
      <c r="T91" s="90"/>
      <c r="U91" s="90"/>
      <c r="V91" s="90"/>
      <c r="W91" s="90"/>
      <c r="X91" s="90"/>
      <c r="Y91" s="90"/>
      <c r="Z91" s="90"/>
    </row>
    <row r="92" ht="14.25" customHeight="1">
      <c r="A92" s="467" t="str">
        <f t="shared" si="1"/>
        <v>189912</v>
      </c>
      <c r="B92" s="473"/>
      <c r="C92" s="221"/>
      <c r="D92" s="208"/>
      <c r="E92" s="158"/>
      <c r="F92" s="158" t="str">
        <f t="shared" si="2"/>
        <v/>
      </c>
      <c r="G92" s="152" t="str">
        <f>IFERROR(__xludf.DUMMYFUNCTION("IFERROR(HLOOKUP(""Close"",GOOGLEFINANCE(C92,""price"",B92),2,FALSE()),"""")")," ")</f>
        <v/>
      </c>
      <c r="H92" s="160" t="str">
        <f t="shared" si="3"/>
        <v/>
      </c>
      <c r="I92" s="470">
        <f t="shared" si="4"/>
        <v>12</v>
      </c>
      <c r="J92" s="90"/>
      <c r="K92" s="90"/>
      <c r="L92" s="90"/>
      <c r="M92" s="90"/>
      <c r="N92" s="90"/>
      <c r="O92" s="90"/>
      <c r="P92" s="90"/>
      <c r="Q92" s="90"/>
      <c r="R92" s="90"/>
      <c r="S92" s="90"/>
      <c r="T92" s="90"/>
      <c r="U92" s="90"/>
      <c r="V92" s="90"/>
      <c r="W92" s="90"/>
      <c r="X92" s="90"/>
      <c r="Y92" s="90"/>
      <c r="Z92" s="90"/>
    </row>
    <row r="93" ht="14.25" customHeight="1">
      <c r="A93" s="467" t="str">
        <f t="shared" si="1"/>
        <v>189912</v>
      </c>
      <c r="B93" s="473"/>
      <c r="C93" s="221"/>
      <c r="D93" s="208"/>
      <c r="E93" s="158"/>
      <c r="F93" s="158" t="str">
        <f t="shared" si="2"/>
        <v/>
      </c>
      <c r="G93" s="152" t="str">
        <f>IFERROR(__xludf.DUMMYFUNCTION("IFERROR(HLOOKUP(""Close"",GOOGLEFINANCE(C93,""price"",B93),2,FALSE()),"""")")," ")</f>
        <v/>
      </c>
      <c r="H93" s="160" t="str">
        <f t="shared" si="3"/>
        <v/>
      </c>
      <c r="I93" s="470">
        <f t="shared" si="4"/>
        <v>12</v>
      </c>
      <c r="J93" s="90"/>
      <c r="K93" s="90"/>
      <c r="L93" s="90"/>
      <c r="M93" s="90"/>
      <c r="N93" s="90"/>
      <c r="O93" s="90"/>
      <c r="P93" s="90"/>
      <c r="Q93" s="90"/>
      <c r="R93" s="90"/>
      <c r="S93" s="90"/>
      <c r="T93" s="90"/>
      <c r="U93" s="90"/>
      <c r="V93" s="90"/>
      <c r="W93" s="90"/>
      <c r="X93" s="90"/>
      <c r="Y93" s="90"/>
      <c r="Z93" s="90"/>
    </row>
    <row r="94" ht="14.25" customHeight="1">
      <c r="A94" s="467" t="str">
        <f t="shared" si="1"/>
        <v>189912</v>
      </c>
      <c r="B94" s="473"/>
      <c r="C94" s="221"/>
      <c r="D94" s="208"/>
      <c r="E94" s="158"/>
      <c r="F94" s="158" t="str">
        <f t="shared" si="2"/>
        <v/>
      </c>
      <c r="G94" s="152" t="str">
        <f>IFERROR(__xludf.DUMMYFUNCTION("IFERROR(HLOOKUP(""Close"",GOOGLEFINANCE(C94,""price"",B94),2,FALSE()),"""")")," ")</f>
        <v/>
      </c>
      <c r="H94" s="160" t="str">
        <f t="shared" si="3"/>
        <v/>
      </c>
      <c r="I94" s="470">
        <f t="shared" si="4"/>
        <v>12</v>
      </c>
      <c r="J94" s="90"/>
      <c r="K94" s="90"/>
      <c r="L94" s="90"/>
      <c r="M94" s="90"/>
      <c r="N94" s="90"/>
      <c r="O94" s="90"/>
      <c r="P94" s="90"/>
      <c r="Q94" s="90"/>
      <c r="R94" s="90"/>
      <c r="S94" s="90"/>
      <c r="T94" s="90"/>
      <c r="U94" s="90"/>
      <c r="V94" s="90"/>
      <c r="W94" s="90"/>
      <c r="X94" s="90"/>
      <c r="Y94" s="90"/>
      <c r="Z94" s="90"/>
    </row>
    <row r="95" ht="14.25" customHeight="1">
      <c r="A95" s="467" t="str">
        <f t="shared" si="1"/>
        <v>189912</v>
      </c>
      <c r="B95" s="473"/>
      <c r="C95" s="221"/>
      <c r="D95" s="208"/>
      <c r="E95" s="158"/>
      <c r="F95" s="158" t="str">
        <f t="shared" si="2"/>
        <v/>
      </c>
      <c r="G95" s="152" t="str">
        <f>IFERROR(__xludf.DUMMYFUNCTION("IFERROR(HLOOKUP(""Close"",GOOGLEFINANCE(C95,""price"",B95),2,FALSE()),"""")")," ")</f>
        <v/>
      </c>
      <c r="H95" s="160" t="str">
        <f t="shared" si="3"/>
        <v/>
      </c>
      <c r="I95" s="470">
        <f t="shared" si="4"/>
        <v>12</v>
      </c>
      <c r="J95" s="90"/>
      <c r="K95" s="90"/>
      <c r="L95" s="90"/>
      <c r="M95" s="90"/>
      <c r="N95" s="90"/>
      <c r="O95" s="90"/>
      <c r="P95" s="90"/>
      <c r="Q95" s="90"/>
      <c r="R95" s="90"/>
      <c r="S95" s="90"/>
      <c r="T95" s="90"/>
      <c r="U95" s="90"/>
      <c r="V95" s="90"/>
      <c r="W95" s="90"/>
      <c r="X95" s="90"/>
      <c r="Y95" s="90"/>
      <c r="Z95" s="90"/>
    </row>
    <row r="96" ht="14.25" customHeight="1">
      <c r="A96" s="467" t="str">
        <f t="shared" si="1"/>
        <v>189912</v>
      </c>
      <c r="B96" s="473"/>
      <c r="C96" s="221"/>
      <c r="D96" s="208"/>
      <c r="E96" s="158"/>
      <c r="F96" s="158" t="str">
        <f t="shared" si="2"/>
        <v/>
      </c>
      <c r="G96" s="152" t="str">
        <f>IFERROR(__xludf.DUMMYFUNCTION("IFERROR(HLOOKUP(""Close"",GOOGLEFINANCE(C96,""price"",B96),2,FALSE()),"""")")," ")</f>
        <v/>
      </c>
      <c r="H96" s="160" t="str">
        <f t="shared" si="3"/>
        <v/>
      </c>
      <c r="I96" s="470">
        <f t="shared" si="4"/>
        <v>12</v>
      </c>
      <c r="J96" s="90"/>
      <c r="K96" s="90"/>
      <c r="L96" s="90"/>
      <c r="M96" s="90"/>
      <c r="N96" s="90"/>
      <c r="O96" s="90"/>
      <c r="P96" s="90"/>
      <c r="Q96" s="90"/>
      <c r="R96" s="90"/>
      <c r="S96" s="90"/>
      <c r="T96" s="90"/>
      <c r="U96" s="90"/>
      <c r="V96" s="90"/>
      <c r="W96" s="90"/>
      <c r="X96" s="90"/>
      <c r="Y96" s="90"/>
      <c r="Z96" s="90"/>
    </row>
    <row r="97" ht="14.25" customHeight="1">
      <c r="A97" s="467" t="str">
        <f t="shared" si="1"/>
        <v>189912</v>
      </c>
      <c r="B97" s="473"/>
      <c r="C97" s="221"/>
      <c r="D97" s="208"/>
      <c r="E97" s="158"/>
      <c r="F97" s="158" t="str">
        <f t="shared" si="2"/>
        <v/>
      </c>
      <c r="G97" s="152" t="str">
        <f>IFERROR(__xludf.DUMMYFUNCTION("IFERROR(HLOOKUP(""Close"",GOOGLEFINANCE(C97,""price"",B97),2,FALSE()),"""")")," ")</f>
        <v/>
      </c>
      <c r="H97" s="160" t="str">
        <f t="shared" si="3"/>
        <v/>
      </c>
      <c r="I97" s="470">
        <f t="shared" si="4"/>
        <v>12</v>
      </c>
      <c r="J97" s="90"/>
      <c r="K97" s="90"/>
      <c r="L97" s="90"/>
      <c r="M97" s="90"/>
      <c r="N97" s="90"/>
      <c r="O97" s="90"/>
      <c r="P97" s="90"/>
      <c r="Q97" s="90"/>
      <c r="R97" s="90"/>
      <c r="S97" s="90"/>
      <c r="T97" s="90"/>
      <c r="U97" s="90"/>
      <c r="V97" s="90"/>
      <c r="W97" s="90"/>
      <c r="X97" s="90"/>
      <c r="Y97" s="90"/>
      <c r="Z97" s="90"/>
    </row>
    <row r="98" ht="14.25" customHeight="1">
      <c r="A98" s="467" t="str">
        <f t="shared" si="1"/>
        <v>189912</v>
      </c>
      <c r="B98" s="473"/>
      <c r="C98" s="221"/>
      <c r="D98" s="208"/>
      <c r="E98" s="158"/>
      <c r="F98" s="158" t="str">
        <f t="shared" si="2"/>
        <v/>
      </c>
      <c r="G98" s="152" t="str">
        <f>IFERROR(__xludf.DUMMYFUNCTION("IFERROR(HLOOKUP(""Close"",GOOGLEFINANCE(C98,""price"",B98),2,FALSE()),"""")")," ")</f>
        <v/>
      </c>
      <c r="H98" s="160" t="str">
        <f t="shared" si="3"/>
        <v/>
      </c>
      <c r="I98" s="470">
        <f t="shared" si="4"/>
        <v>12</v>
      </c>
      <c r="J98" s="90"/>
      <c r="K98" s="90"/>
      <c r="L98" s="90"/>
      <c r="M98" s="90"/>
      <c r="N98" s="90"/>
      <c r="O98" s="90"/>
      <c r="P98" s="90"/>
      <c r="Q98" s="90"/>
      <c r="R98" s="90"/>
      <c r="S98" s="90"/>
      <c r="T98" s="90"/>
      <c r="U98" s="90"/>
      <c r="V98" s="90"/>
      <c r="W98" s="90"/>
      <c r="X98" s="90"/>
      <c r="Y98" s="90"/>
      <c r="Z98" s="90"/>
    </row>
    <row r="99" ht="14.25" customHeight="1">
      <c r="A99" s="467" t="str">
        <f t="shared" si="1"/>
        <v>189912</v>
      </c>
      <c r="B99" s="473"/>
      <c r="C99" s="221"/>
      <c r="D99" s="208"/>
      <c r="E99" s="158"/>
      <c r="F99" s="158" t="str">
        <f t="shared" si="2"/>
        <v/>
      </c>
      <c r="G99" s="152" t="str">
        <f>IFERROR(__xludf.DUMMYFUNCTION("IFERROR(HLOOKUP(""Close"",GOOGLEFINANCE(C99,""price"",B99),2,FALSE()),"""")")," ")</f>
        <v/>
      </c>
      <c r="H99" s="160" t="str">
        <f t="shared" si="3"/>
        <v/>
      </c>
      <c r="I99" s="470">
        <f t="shared" si="4"/>
        <v>12</v>
      </c>
      <c r="J99" s="90"/>
      <c r="K99" s="90"/>
      <c r="L99" s="90"/>
      <c r="M99" s="90"/>
      <c r="N99" s="90"/>
      <c r="O99" s="90"/>
      <c r="P99" s="90"/>
      <c r="Q99" s="90"/>
      <c r="R99" s="90"/>
      <c r="S99" s="90"/>
      <c r="T99" s="90"/>
      <c r="U99" s="90"/>
      <c r="V99" s="90"/>
      <c r="W99" s="90"/>
      <c r="X99" s="90"/>
      <c r="Y99" s="90"/>
      <c r="Z99" s="90"/>
    </row>
    <row r="100" ht="14.25" customHeight="1">
      <c r="A100" s="467" t="str">
        <f t="shared" si="1"/>
        <v>189912</v>
      </c>
      <c r="B100" s="473"/>
      <c r="C100" s="221"/>
      <c r="D100" s="208"/>
      <c r="E100" s="158"/>
      <c r="F100" s="158" t="str">
        <f t="shared" si="2"/>
        <v/>
      </c>
      <c r="G100" s="152" t="str">
        <f>IFERROR(__xludf.DUMMYFUNCTION("IFERROR(HLOOKUP(""Close"",GOOGLEFINANCE(C100,""price"",B100),2,FALSE()),"""")")," ")</f>
        <v/>
      </c>
      <c r="H100" s="160" t="str">
        <f t="shared" si="3"/>
        <v/>
      </c>
      <c r="I100" s="470">
        <f t="shared" si="4"/>
        <v>12</v>
      </c>
      <c r="J100" s="90"/>
      <c r="K100" s="90"/>
      <c r="L100" s="90"/>
      <c r="M100" s="90"/>
      <c r="N100" s="90"/>
      <c r="O100" s="90"/>
      <c r="P100" s="90"/>
      <c r="Q100" s="90"/>
      <c r="R100" s="90"/>
      <c r="S100" s="90"/>
      <c r="T100" s="90"/>
      <c r="U100" s="90"/>
      <c r="V100" s="90"/>
      <c r="W100" s="90"/>
      <c r="X100" s="90"/>
      <c r="Y100" s="90"/>
      <c r="Z100" s="90"/>
    </row>
    <row r="101" ht="14.25" customHeight="1">
      <c r="A101" s="467" t="str">
        <f t="shared" si="1"/>
        <v>189912</v>
      </c>
      <c r="B101" s="473"/>
      <c r="C101" s="221"/>
      <c r="D101" s="208"/>
      <c r="E101" s="158"/>
      <c r="F101" s="158" t="str">
        <f t="shared" si="2"/>
        <v/>
      </c>
      <c r="G101" s="152" t="str">
        <f>IFERROR(__xludf.DUMMYFUNCTION("IFERROR(HLOOKUP(""Close"",GOOGLEFINANCE(C101,""price"",B101),2,FALSE()),"""")")," ")</f>
        <v/>
      </c>
      <c r="H101" s="160" t="str">
        <f t="shared" si="3"/>
        <v/>
      </c>
      <c r="I101" s="470">
        <f t="shared" si="4"/>
        <v>12</v>
      </c>
      <c r="J101" s="90"/>
      <c r="K101" s="90"/>
      <c r="L101" s="90"/>
      <c r="M101" s="90"/>
      <c r="N101" s="90"/>
      <c r="O101" s="90"/>
      <c r="P101" s="90"/>
      <c r="Q101" s="90"/>
      <c r="R101" s="90"/>
      <c r="S101" s="90"/>
      <c r="T101" s="90"/>
      <c r="U101" s="90"/>
      <c r="V101" s="90"/>
      <c r="W101" s="90"/>
      <c r="X101" s="90"/>
      <c r="Y101" s="90"/>
      <c r="Z101" s="90"/>
    </row>
    <row r="102" ht="14.25" customHeight="1">
      <c r="A102" s="467" t="str">
        <f t="shared" si="1"/>
        <v>189912</v>
      </c>
      <c r="B102" s="473"/>
      <c r="C102" s="221"/>
      <c r="D102" s="208"/>
      <c r="E102" s="158"/>
      <c r="F102" s="158" t="str">
        <f t="shared" si="2"/>
        <v/>
      </c>
      <c r="G102" s="152" t="str">
        <f>IFERROR(__xludf.DUMMYFUNCTION("IFERROR(HLOOKUP(""Close"",GOOGLEFINANCE(C102,""price"",B102),2,FALSE()),"""")")," ")</f>
        <v/>
      </c>
      <c r="H102" s="160" t="str">
        <f t="shared" si="3"/>
        <v/>
      </c>
      <c r="I102" s="470">
        <f t="shared" si="4"/>
        <v>12</v>
      </c>
      <c r="J102" s="90"/>
      <c r="K102" s="90"/>
      <c r="L102" s="90"/>
      <c r="M102" s="90"/>
      <c r="N102" s="90"/>
      <c r="O102" s="90"/>
      <c r="P102" s="90"/>
      <c r="Q102" s="90"/>
      <c r="R102" s="90"/>
      <c r="S102" s="90"/>
      <c r="T102" s="90"/>
      <c r="U102" s="90"/>
      <c r="V102" s="90"/>
      <c r="W102" s="90"/>
      <c r="X102" s="90"/>
      <c r="Y102" s="90"/>
      <c r="Z102" s="90"/>
    </row>
    <row r="103" ht="14.25" customHeight="1">
      <c r="A103" s="467" t="str">
        <f t="shared" si="1"/>
        <v>189912</v>
      </c>
      <c r="B103" s="473"/>
      <c r="C103" s="221"/>
      <c r="D103" s="208"/>
      <c r="E103" s="158"/>
      <c r="F103" s="158" t="str">
        <f t="shared" si="2"/>
        <v/>
      </c>
      <c r="G103" s="152" t="str">
        <f>IFERROR(__xludf.DUMMYFUNCTION("IFERROR(HLOOKUP(""Close"",GOOGLEFINANCE(C103,""price"",B103),2,FALSE()),"""")")," ")</f>
        <v/>
      </c>
      <c r="H103" s="160" t="str">
        <f t="shared" si="3"/>
        <v/>
      </c>
      <c r="I103" s="470">
        <f t="shared" si="4"/>
        <v>12</v>
      </c>
      <c r="J103" s="90"/>
      <c r="K103" s="90"/>
      <c r="L103" s="90"/>
      <c r="M103" s="90"/>
      <c r="N103" s="90"/>
      <c r="O103" s="90"/>
      <c r="P103" s="90"/>
      <c r="Q103" s="90"/>
      <c r="R103" s="90"/>
      <c r="S103" s="90"/>
      <c r="T103" s="90"/>
      <c r="U103" s="90"/>
      <c r="V103" s="90"/>
      <c r="W103" s="90"/>
      <c r="X103" s="90"/>
      <c r="Y103" s="90"/>
      <c r="Z103" s="90"/>
    </row>
    <row r="104" ht="14.25" customHeight="1">
      <c r="A104" s="467" t="str">
        <f t="shared" si="1"/>
        <v>189912</v>
      </c>
      <c r="B104" s="473"/>
      <c r="C104" s="221"/>
      <c r="D104" s="208"/>
      <c r="E104" s="158"/>
      <c r="F104" s="158" t="str">
        <f t="shared" si="2"/>
        <v/>
      </c>
      <c r="G104" s="152" t="str">
        <f>IFERROR(__xludf.DUMMYFUNCTION("IFERROR(HLOOKUP(""Close"",GOOGLEFINANCE(C104,""price"",B104),2,FALSE()),"""")")," ")</f>
        <v/>
      </c>
      <c r="H104" s="160" t="str">
        <f t="shared" si="3"/>
        <v/>
      </c>
      <c r="I104" s="470">
        <f t="shared" si="4"/>
        <v>12</v>
      </c>
      <c r="J104" s="90"/>
      <c r="K104" s="90"/>
      <c r="L104" s="90"/>
      <c r="M104" s="90"/>
      <c r="N104" s="90"/>
      <c r="O104" s="90"/>
      <c r="P104" s="90"/>
      <c r="Q104" s="90"/>
      <c r="R104" s="90"/>
      <c r="S104" s="90"/>
      <c r="T104" s="90"/>
      <c r="U104" s="90"/>
      <c r="V104" s="90"/>
      <c r="W104" s="90"/>
      <c r="X104" s="90"/>
      <c r="Y104" s="90"/>
      <c r="Z104" s="90"/>
    </row>
    <row r="105" ht="14.25" customHeight="1">
      <c r="A105" s="467" t="str">
        <f t="shared" si="1"/>
        <v>189912</v>
      </c>
      <c r="B105" s="473"/>
      <c r="C105" s="221"/>
      <c r="D105" s="208"/>
      <c r="E105" s="158"/>
      <c r="F105" s="158" t="str">
        <f t="shared" si="2"/>
        <v/>
      </c>
      <c r="G105" s="152" t="str">
        <f>IFERROR(__xludf.DUMMYFUNCTION("IFERROR(HLOOKUP(""Close"",GOOGLEFINANCE(C105,""price"",B105),2,FALSE()),"""")")," ")</f>
        <v/>
      </c>
      <c r="H105" s="160" t="str">
        <f t="shared" si="3"/>
        <v/>
      </c>
      <c r="I105" s="470">
        <f t="shared" si="4"/>
        <v>12</v>
      </c>
      <c r="J105" s="90"/>
      <c r="K105" s="90"/>
      <c r="L105" s="90"/>
      <c r="M105" s="90"/>
      <c r="N105" s="90"/>
      <c r="O105" s="90"/>
      <c r="P105" s="90"/>
      <c r="Q105" s="90"/>
      <c r="R105" s="90"/>
      <c r="S105" s="90"/>
      <c r="T105" s="90"/>
      <c r="U105" s="90"/>
      <c r="V105" s="90"/>
      <c r="W105" s="90"/>
      <c r="X105" s="90"/>
      <c r="Y105" s="90"/>
      <c r="Z105" s="90"/>
    </row>
    <row r="106" ht="14.25" customHeight="1">
      <c r="A106" s="467" t="str">
        <f t="shared" si="1"/>
        <v>189912</v>
      </c>
      <c r="B106" s="473"/>
      <c r="C106" s="221"/>
      <c r="D106" s="208"/>
      <c r="E106" s="158"/>
      <c r="F106" s="158" t="str">
        <f t="shared" si="2"/>
        <v/>
      </c>
      <c r="G106" s="152" t="str">
        <f>IFERROR(__xludf.DUMMYFUNCTION("IFERROR(HLOOKUP(""Close"",GOOGLEFINANCE(C106,""price"",B106),2,FALSE()),"""")")," ")</f>
        <v/>
      </c>
      <c r="H106" s="160" t="str">
        <f t="shared" si="3"/>
        <v/>
      </c>
      <c r="I106" s="470">
        <f t="shared" si="4"/>
        <v>12</v>
      </c>
      <c r="J106" s="90"/>
      <c r="K106" s="90"/>
      <c r="L106" s="90"/>
      <c r="M106" s="90"/>
      <c r="N106" s="90"/>
      <c r="O106" s="90"/>
      <c r="P106" s="90"/>
      <c r="Q106" s="90"/>
      <c r="R106" s="90"/>
      <c r="S106" s="90"/>
      <c r="T106" s="90"/>
      <c r="U106" s="90"/>
      <c r="V106" s="90"/>
      <c r="W106" s="90"/>
      <c r="X106" s="90"/>
      <c r="Y106" s="90"/>
      <c r="Z106" s="90"/>
    </row>
    <row r="107" ht="14.25" customHeight="1">
      <c r="A107" s="467" t="str">
        <f t="shared" si="1"/>
        <v>189912</v>
      </c>
      <c r="B107" s="473"/>
      <c r="C107" s="221"/>
      <c r="D107" s="208"/>
      <c r="E107" s="158"/>
      <c r="F107" s="158" t="str">
        <f t="shared" si="2"/>
        <v/>
      </c>
      <c r="G107" s="152" t="str">
        <f>IFERROR(__xludf.DUMMYFUNCTION("IFERROR(HLOOKUP(""Close"",GOOGLEFINANCE(C107,""price"",B107),2,FALSE()),"""")")," ")</f>
        <v/>
      </c>
      <c r="H107" s="160" t="str">
        <f t="shared" si="3"/>
        <v/>
      </c>
      <c r="I107" s="470">
        <f t="shared" si="4"/>
        <v>12</v>
      </c>
      <c r="J107" s="90"/>
      <c r="K107" s="90"/>
      <c r="L107" s="90"/>
      <c r="M107" s="90"/>
      <c r="N107" s="90"/>
      <c r="O107" s="90"/>
      <c r="P107" s="90"/>
      <c r="Q107" s="90"/>
      <c r="R107" s="90"/>
      <c r="S107" s="90"/>
      <c r="T107" s="90"/>
      <c r="U107" s="90"/>
      <c r="V107" s="90"/>
      <c r="W107" s="90"/>
      <c r="X107" s="90"/>
      <c r="Y107" s="90"/>
      <c r="Z107" s="90"/>
    </row>
    <row r="108" ht="14.25" customHeight="1">
      <c r="A108" s="467" t="str">
        <f t="shared" si="1"/>
        <v>189912</v>
      </c>
      <c r="B108" s="473"/>
      <c r="C108" s="221"/>
      <c r="D108" s="208"/>
      <c r="E108" s="158"/>
      <c r="F108" s="158" t="str">
        <f t="shared" si="2"/>
        <v/>
      </c>
      <c r="G108" s="152" t="str">
        <f>IFERROR(__xludf.DUMMYFUNCTION("IFERROR(HLOOKUP(""Close"",GOOGLEFINANCE(C108,""price"",B108),2,FALSE()),"""")")," ")</f>
        <v/>
      </c>
      <c r="H108" s="160" t="str">
        <f t="shared" si="3"/>
        <v/>
      </c>
      <c r="I108" s="470">
        <f t="shared" si="4"/>
        <v>12</v>
      </c>
      <c r="J108" s="90"/>
      <c r="K108" s="90"/>
      <c r="L108" s="90"/>
      <c r="M108" s="90"/>
      <c r="N108" s="90"/>
      <c r="O108" s="90"/>
      <c r="P108" s="90"/>
      <c r="Q108" s="90"/>
      <c r="R108" s="90"/>
      <c r="S108" s="90"/>
      <c r="T108" s="90"/>
      <c r="U108" s="90"/>
      <c r="V108" s="90"/>
      <c r="W108" s="90"/>
      <c r="X108" s="90"/>
      <c r="Y108" s="90"/>
      <c r="Z108" s="90"/>
    </row>
    <row r="109" ht="14.25" customHeight="1">
      <c r="A109" s="467" t="str">
        <f t="shared" si="1"/>
        <v>189912</v>
      </c>
      <c r="B109" s="473"/>
      <c r="C109" s="221"/>
      <c r="D109" s="208"/>
      <c r="E109" s="158"/>
      <c r="F109" s="158" t="str">
        <f t="shared" si="2"/>
        <v/>
      </c>
      <c r="G109" s="152" t="str">
        <f>IFERROR(__xludf.DUMMYFUNCTION("IFERROR(HLOOKUP(""Close"",GOOGLEFINANCE(C109,""price"",B109),2,FALSE()),"""")")," ")</f>
        <v/>
      </c>
      <c r="H109" s="160" t="str">
        <f t="shared" si="3"/>
        <v/>
      </c>
      <c r="I109" s="470">
        <f t="shared" si="4"/>
        <v>12</v>
      </c>
      <c r="J109" s="90"/>
      <c r="K109" s="90"/>
      <c r="L109" s="90"/>
      <c r="M109" s="90"/>
      <c r="N109" s="90"/>
      <c r="O109" s="90"/>
      <c r="P109" s="90"/>
      <c r="Q109" s="90"/>
      <c r="R109" s="90"/>
      <c r="S109" s="90"/>
      <c r="T109" s="90"/>
      <c r="U109" s="90"/>
      <c r="V109" s="90"/>
      <c r="W109" s="90"/>
      <c r="X109" s="90"/>
      <c r="Y109" s="90"/>
      <c r="Z109" s="90"/>
    </row>
    <row r="110" ht="14.25" customHeight="1">
      <c r="A110" s="467" t="str">
        <f t="shared" si="1"/>
        <v>189912</v>
      </c>
      <c r="B110" s="473"/>
      <c r="C110" s="221"/>
      <c r="D110" s="208"/>
      <c r="E110" s="158"/>
      <c r="F110" s="158" t="str">
        <f t="shared" si="2"/>
        <v/>
      </c>
      <c r="G110" s="152" t="str">
        <f>IFERROR(__xludf.DUMMYFUNCTION("IFERROR(HLOOKUP(""Close"",GOOGLEFINANCE(C110,""price"",B110),2,FALSE()),"""")")," ")</f>
        <v/>
      </c>
      <c r="H110" s="160" t="str">
        <f t="shared" si="3"/>
        <v/>
      </c>
      <c r="I110" s="470">
        <f t="shared" si="4"/>
        <v>12</v>
      </c>
      <c r="J110" s="90"/>
      <c r="K110" s="90"/>
      <c r="L110" s="90"/>
      <c r="M110" s="90"/>
      <c r="N110" s="90"/>
      <c r="O110" s="90"/>
      <c r="P110" s="90"/>
      <c r="Q110" s="90"/>
      <c r="R110" s="90"/>
      <c r="S110" s="90"/>
      <c r="T110" s="90"/>
      <c r="U110" s="90"/>
      <c r="V110" s="90"/>
      <c r="W110" s="90"/>
      <c r="X110" s="90"/>
      <c r="Y110" s="90"/>
      <c r="Z110" s="90"/>
    </row>
    <row r="111" ht="14.25" customHeight="1">
      <c r="A111" s="467" t="str">
        <f t="shared" si="1"/>
        <v>189912</v>
      </c>
      <c r="B111" s="473"/>
      <c r="C111" s="221"/>
      <c r="D111" s="208"/>
      <c r="E111" s="158"/>
      <c r="F111" s="158" t="str">
        <f t="shared" si="2"/>
        <v/>
      </c>
      <c r="G111" s="152" t="str">
        <f>IFERROR(__xludf.DUMMYFUNCTION("IFERROR(HLOOKUP(""Close"",GOOGLEFINANCE(C111,""price"",B111),2,FALSE()),"""")")," ")</f>
        <v/>
      </c>
      <c r="H111" s="160" t="str">
        <f t="shared" si="3"/>
        <v/>
      </c>
      <c r="I111" s="470">
        <f t="shared" si="4"/>
        <v>12</v>
      </c>
      <c r="J111" s="90"/>
      <c r="K111" s="90"/>
      <c r="L111" s="90"/>
      <c r="M111" s="90"/>
      <c r="N111" s="90"/>
      <c r="O111" s="90"/>
      <c r="P111" s="90"/>
      <c r="Q111" s="90"/>
      <c r="R111" s="90"/>
      <c r="S111" s="90"/>
      <c r="T111" s="90"/>
      <c r="U111" s="90"/>
      <c r="V111" s="90"/>
      <c r="W111" s="90"/>
      <c r="X111" s="90"/>
      <c r="Y111" s="90"/>
      <c r="Z111" s="90"/>
    </row>
    <row r="112" ht="14.25" customHeight="1">
      <c r="A112" s="467" t="str">
        <f t="shared" si="1"/>
        <v>189912</v>
      </c>
      <c r="B112" s="473"/>
      <c r="C112" s="221"/>
      <c r="D112" s="208"/>
      <c r="E112" s="158"/>
      <c r="F112" s="158" t="str">
        <f t="shared" si="2"/>
        <v/>
      </c>
      <c r="G112" s="152" t="str">
        <f>IFERROR(__xludf.DUMMYFUNCTION("IFERROR(HLOOKUP(""Close"",GOOGLEFINANCE(C112,""price"",B112),2,FALSE()),"""")")," ")</f>
        <v/>
      </c>
      <c r="H112" s="160" t="str">
        <f t="shared" si="3"/>
        <v/>
      </c>
      <c r="I112" s="470">
        <f t="shared" si="4"/>
        <v>12</v>
      </c>
      <c r="J112" s="90"/>
      <c r="K112" s="90"/>
      <c r="L112" s="90"/>
      <c r="M112" s="90"/>
      <c r="N112" s="90"/>
      <c r="O112" s="90"/>
      <c r="P112" s="90"/>
      <c r="Q112" s="90"/>
      <c r="R112" s="90"/>
      <c r="S112" s="90"/>
      <c r="T112" s="90"/>
      <c r="U112" s="90"/>
      <c r="V112" s="90"/>
      <c r="W112" s="90"/>
      <c r="X112" s="90"/>
      <c r="Y112" s="90"/>
      <c r="Z112" s="90"/>
    </row>
    <row r="113" ht="14.25" customHeight="1">
      <c r="A113" s="467" t="str">
        <f t="shared" si="1"/>
        <v>189912</v>
      </c>
      <c r="B113" s="473"/>
      <c r="C113" s="221"/>
      <c r="D113" s="208"/>
      <c r="E113" s="158"/>
      <c r="F113" s="158" t="str">
        <f t="shared" si="2"/>
        <v/>
      </c>
      <c r="G113" s="152" t="str">
        <f>IFERROR(__xludf.DUMMYFUNCTION("IFERROR(HLOOKUP(""Close"",GOOGLEFINANCE(C113,""price"",B113),2,FALSE()),"""")")," ")</f>
        <v/>
      </c>
      <c r="H113" s="160" t="str">
        <f t="shared" si="3"/>
        <v/>
      </c>
      <c r="I113" s="470">
        <f t="shared" si="4"/>
        <v>12</v>
      </c>
      <c r="J113" s="90"/>
      <c r="K113" s="90"/>
      <c r="L113" s="90"/>
      <c r="M113" s="90"/>
      <c r="N113" s="90"/>
      <c r="O113" s="90"/>
      <c r="P113" s="90"/>
      <c r="Q113" s="90"/>
      <c r="R113" s="90"/>
      <c r="S113" s="90"/>
      <c r="T113" s="90"/>
      <c r="U113" s="90"/>
      <c r="V113" s="90"/>
      <c r="W113" s="90"/>
      <c r="X113" s="90"/>
      <c r="Y113" s="90"/>
      <c r="Z113" s="90"/>
    </row>
    <row r="114" ht="14.25" customHeight="1">
      <c r="A114" s="467" t="str">
        <f t="shared" si="1"/>
        <v>189912</v>
      </c>
      <c r="B114" s="473"/>
      <c r="C114" s="221"/>
      <c r="D114" s="208"/>
      <c r="E114" s="158"/>
      <c r="F114" s="158" t="str">
        <f t="shared" si="2"/>
        <v/>
      </c>
      <c r="G114" s="152" t="str">
        <f>IFERROR(__xludf.DUMMYFUNCTION("IFERROR(HLOOKUP(""Close"",GOOGLEFINANCE(C114,""price"",B114),2,FALSE()),"""")")," ")</f>
        <v/>
      </c>
      <c r="H114" s="160" t="str">
        <f t="shared" si="3"/>
        <v/>
      </c>
      <c r="I114" s="470">
        <f t="shared" si="4"/>
        <v>12</v>
      </c>
      <c r="J114" s="90"/>
      <c r="K114" s="90"/>
      <c r="L114" s="90"/>
      <c r="M114" s="90"/>
      <c r="N114" s="90"/>
      <c r="O114" s="90"/>
      <c r="P114" s="90"/>
      <c r="Q114" s="90"/>
      <c r="R114" s="90"/>
      <c r="S114" s="90"/>
      <c r="T114" s="90"/>
      <c r="U114" s="90"/>
      <c r="V114" s="90"/>
      <c r="W114" s="90"/>
      <c r="X114" s="90"/>
      <c r="Y114" s="90"/>
      <c r="Z114" s="90"/>
    </row>
    <row r="115" ht="14.25" customHeight="1">
      <c r="A115" s="467" t="str">
        <f t="shared" si="1"/>
        <v>189912</v>
      </c>
      <c r="B115" s="473"/>
      <c r="C115" s="221"/>
      <c r="D115" s="208"/>
      <c r="E115" s="158"/>
      <c r="F115" s="158" t="str">
        <f t="shared" si="2"/>
        <v/>
      </c>
      <c r="G115" s="152" t="str">
        <f>IFERROR(__xludf.DUMMYFUNCTION("IFERROR(HLOOKUP(""Close"",GOOGLEFINANCE(C115,""price"",B115),2,FALSE()),"""")")," ")</f>
        <v/>
      </c>
      <c r="H115" s="160" t="str">
        <f t="shared" si="3"/>
        <v/>
      </c>
      <c r="I115" s="470">
        <f t="shared" si="4"/>
        <v>12</v>
      </c>
      <c r="J115" s="90"/>
      <c r="K115" s="90"/>
      <c r="L115" s="90"/>
      <c r="M115" s="90"/>
      <c r="N115" s="90"/>
      <c r="O115" s="90"/>
      <c r="P115" s="90"/>
      <c r="Q115" s="90"/>
      <c r="R115" s="90"/>
      <c r="S115" s="90"/>
      <c r="T115" s="90"/>
      <c r="U115" s="90"/>
      <c r="V115" s="90"/>
      <c r="W115" s="90"/>
      <c r="X115" s="90"/>
      <c r="Y115" s="90"/>
      <c r="Z115" s="90"/>
    </row>
    <row r="116" ht="14.25" customHeight="1">
      <c r="A116" s="467" t="str">
        <f t="shared" si="1"/>
        <v>189912</v>
      </c>
      <c r="B116" s="473"/>
      <c r="C116" s="221"/>
      <c r="D116" s="208"/>
      <c r="E116" s="158"/>
      <c r="F116" s="158" t="str">
        <f t="shared" si="2"/>
        <v/>
      </c>
      <c r="G116" s="152" t="str">
        <f>IFERROR(__xludf.DUMMYFUNCTION("IFERROR(HLOOKUP(""Close"",GOOGLEFINANCE(C116,""price"",B116),2,FALSE()),"""")")," ")</f>
        <v/>
      </c>
      <c r="H116" s="160" t="str">
        <f t="shared" si="3"/>
        <v/>
      </c>
      <c r="I116" s="470">
        <f t="shared" si="4"/>
        <v>12</v>
      </c>
      <c r="J116" s="90"/>
      <c r="K116" s="90"/>
      <c r="L116" s="90"/>
      <c r="M116" s="90"/>
      <c r="N116" s="90"/>
      <c r="O116" s="90"/>
      <c r="P116" s="90"/>
      <c r="Q116" s="90"/>
      <c r="R116" s="90"/>
      <c r="S116" s="90"/>
      <c r="T116" s="90"/>
      <c r="U116" s="90"/>
      <c r="V116" s="90"/>
      <c r="W116" s="90"/>
      <c r="X116" s="90"/>
      <c r="Y116" s="90"/>
      <c r="Z116" s="90"/>
    </row>
    <row r="117" ht="14.25" customHeight="1">
      <c r="A117" s="467" t="str">
        <f t="shared" si="1"/>
        <v>189912</v>
      </c>
      <c r="B117" s="473"/>
      <c r="C117" s="221"/>
      <c r="D117" s="208"/>
      <c r="E117" s="158"/>
      <c r="F117" s="158" t="str">
        <f t="shared" si="2"/>
        <v/>
      </c>
      <c r="G117" s="152" t="str">
        <f>IFERROR(__xludf.DUMMYFUNCTION("IFERROR(HLOOKUP(""Close"",GOOGLEFINANCE(C117,""price"",B117),2,FALSE()),"""")")," ")</f>
        <v/>
      </c>
      <c r="H117" s="160" t="str">
        <f t="shared" si="3"/>
        <v/>
      </c>
      <c r="I117" s="470">
        <f t="shared" si="4"/>
        <v>12</v>
      </c>
      <c r="J117" s="90"/>
      <c r="K117" s="90"/>
      <c r="L117" s="90"/>
      <c r="M117" s="90"/>
      <c r="N117" s="90"/>
      <c r="O117" s="90"/>
      <c r="P117" s="90"/>
      <c r="Q117" s="90"/>
      <c r="R117" s="90"/>
      <c r="S117" s="90"/>
      <c r="T117" s="90"/>
      <c r="U117" s="90"/>
      <c r="V117" s="90"/>
      <c r="W117" s="90"/>
      <c r="X117" s="90"/>
      <c r="Y117" s="90"/>
      <c r="Z117" s="90"/>
    </row>
    <row r="118" ht="14.25" customHeight="1">
      <c r="A118" s="467" t="str">
        <f t="shared" si="1"/>
        <v>189912</v>
      </c>
      <c r="B118" s="473"/>
      <c r="C118" s="221"/>
      <c r="D118" s="208"/>
      <c r="E118" s="158"/>
      <c r="F118" s="158" t="str">
        <f t="shared" si="2"/>
        <v/>
      </c>
      <c r="G118" s="152" t="str">
        <f>IFERROR(__xludf.DUMMYFUNCTION("IFERROR(HLOOKUP(""Close"",GOOGLEFINANCE(C118,""price"",B118),2,FALSE()),"""")")," ")</f>
        <v/>
      </c>
      <c r="H118" s="160" t="str">
        <f t="shared" si="3"/>
        <v/>
      </c>
      <c r="I118" s="470">
        <f t="shared" si="4"/>
        <v>12</v>
      </c>
      <c r="J118" s="90"/>
      <c r="K118" s="90"/>
      <c r="L118" s="90"/>
      <c r="M118" s="90"/>
      <c r="N118" s="90"/>
      <c r="O118" s="90"/>
      <c r="P118" s="90"/>
      <c r="Q118" s="90"/>
      <c r="R118" s="90"/>
      <c r="S118" s="90"/>
      <c r="T118" s="90"/>
      <c r="U118" s="90"/>
      <c r="V118" s="90"/>
      <c r="W118" s="90"/>
      <c r="X118" s="90"/>
      <c r="Y118" s="90"/>
      <c r="Z118" s="90"/>
    </row>
    <row r="119" ht="14.25" customHeight="1">
      <c r="A119" s="467" t="str">
        <f t="shared" si="1"/>
        <v>189912</v>
      </c>
      <c r="B119" s="473"/>
      <c r="C119" s="221"/>
      <c r="D119" s="208"/>
      <c r="E119" s="158"/>
      <c r="F119" s="158" t="str">
        <f t="shared" si="2"/>
        <v/>
      </c>
      <c r="G119" s="152" t="str">
        <f>IFERROR(__xludf.DUMMYFUNCTION("IFERROR(HLOOKUP(""Close"",GOOGLEFINANCE(C119,""price"",B119),2,FALSE()),"""")")," ")</f>
        <v/>
      </c>
      <c r="H119" s="160" t="str">
        <f t="shared" si="3"/>
        <v/>
      </c>
      <c r="I119" s="470">
        <f t="shared" si="4"/>
        <v>12</v>
      </c>
      <c r="J119" s="90"/>
      <c r="K119" s="90"/>
      <c r="L119" s="90"/>
      <c r="M119" s="90"/>
      <c r="N119" s="90"/>
      <c r="O119" s="90"/>
      <c r="P119" s="90"/>
      <c r="Q119" s="90"/>
      <c r="R119" s="90"/>
      <c r="S119" s="90"/>
      <c r="T119" s="90"/>
      <c r="U119" s="90"/>
      <c r="V119" s="90"/>
      <c r="W119" s="90"/>
      <c r="X119" s="90"/>
      <c r="Y119" s="90"/>
      <c r="Z119" s="90"/>
    </row>
    <row r="120" ht="14.25" customHeight="1">
      <c r="A120" s="467" t="str">
        <f t="shared" si="1"/>
        <v>189912</v>
      </c>
      <c r="B120" s="473"/>
      <c r="C120" s="221"/>
      <c r="D120" s="208"/>
      <c r="E120" s="158"/>
      <c r="F120" s="158" t="str">
        <f t="shared" si="2"/>
        <v/>
      </c>
      <c r="G120" s="152" t="str">
        <f>IFERROR(__xludf.DUMMYFUNCTION("IFERROR(HLOOKUP(""Close"",GOOGLEFINANCE(C120,""price"",B120),2,FALSE()),"""")")," ")</f>
        <v/>
      </c>
      <c r="H120" s="160" t="str">
        <f t="shared" si="3"/>
        <v/>
      </c>
      <c r="I120" s="470">
        <f t="shared" si="4"/>
        <v>12</v>
      </c>
      <c r="J120" s="90"/>
      <c r="K120" s="90"/>
      <c r="L120" s="90"/>
      <c r="M120" s="90"/>
      <c r="N120" s="90"/>
      <c r="O120" s="90"/>
      <c r="P120" s="90"/>
      <c r="Q120" s="90"/>
      <c r="R120" s="90"/>
      <c r="S120" s="90"/>
      <c r="T120" s="90"/>
      <c r="U120" s="90"/>
      <c r="V120" s="90"/>
      <c r="W120" s="90"/>
      <c r="X120" s="90"/>
      <c r="Y120" s="90"/>
      <c r="Z120" s="90"/>
    </row>
    <row r="121" ht="14.25" customHeight="1">
      <c r="A121" s="467" t="str">
        <f t="shared" si="1"/>
        <v>189912</v>
      </c>
      <c r="B121" s="473"/>
      <c r="C121" s="221"/>
      <c r="D121" s="208"/>
      <c r="E121" s="158"/>
      <c r="F121" s="158" t="str">
        <f t="shared" si="2"/>
        <v/>
      </c>
      <c r="G121" s="152" t="str">
        <f>IFERROR(__xludf.DUMMYFUNCTION("IFERROR(HLOOKUP(""Close"",GOOGLEFINANCE(C121,""price"",B121),2,FALSE()),"""")")," ")</f>
        <v/>
      </c>
      <c r="H121" s="160" t="str">
        <f t="shared" si="3"/>
        <v/>
      </c>
      <c r="I121" s="470">
        <f t="shared" si="4"/>
        <v>12</v>
      </c>
      <c r="J121" s="90"/>
      <c r="K121" s="90"/>
      <c r="L121" s="90"/>
      <c r="M121" s="90"/>
      <c r="N121" s="90"/>
      <c r="O121" s="90"/>
      <c r="P121" s="90"/>
      <c r="Q121" s="90"/>
      <c r="R121" s="90"/>
      <c r="S121" s="90"/>
      <c r="T121" s="90"/>
      <c r="U121" s="90"/>
      <c r="V121" s="90"/>
      <c r="W121" s="90"/>
      <c r="X121" s="90"/>
      <c r="Y121" s="90"/>
      <c r="Z121" s="90"/>
    </row>
    <row r="122" ht="14.25" customHeight="1">
      <c r="A122" s="467" t="str">
        <f t="shared" si="1"/>
        <v>189912</v>
      </c>
      <c r="B122" s="473"/>
      <c r="C122" s="221"/>
      <c r="D122" s="208"/>
      <c r="E122" s="158"/>
      <c r="F122" s="158" t="str">
        <f t="shared" si="2"/>
        <v/>
      </c>
      <c r="G122" s="152" t="str">
        <f>IFERROR(__xludf.DUMMYFUNCTION("IFERROR(HLOOKUP(""Close"",GOOGLEFINANCE(C122,""price"",B122),2,FALSE()),"""")")," ")</f>
        <v/>
      </c>
      <c r="H122" s="160" t="str">
        <f t="shared" si="3"/>
        <v/>
      </c>
      <c r="I122" s="470">
        <f t="shared" si="4"/>
        <v>12</v>
      </c>
      <c r="J122" s="90"/>
      <c r="K122" s="90"/>
      <c r="L122" s="90"/>
      <c r="M122" s="90"/>
      <c r="N122" s="90"/>
      <c r="O122" s="90"/>
      <c r="P122" s="90"/>
      <c r="Q122" s="90"/>
      <c r="R122" s="90"/>
      <c r="S122" s="90"/>
      <c r="T122" s="90"/>
      <c r="U122" s="90"/>
      <c r="V122" s="90"/>
      <c r="W122" s="90"/>
      <c r="X122" s="90"/>
      <c r="Y122" s="90"/>
      <c r="Z122" s="90"/>
    </row>
    <row r="123" ht="14.25" customHeight="1">
      <c r="A123" s="467" t="str">
        <f t="shared" si="1"/>
        <v>189912</v>
      </c>
      <c r="B123" s="473"/>
      <c r="C123" s="221"/>
      <c r="D123" s="208"/>
      <c r="E123" s="158"/>
      <c r="F123" s="158" t="str">
        <f t="shared" si="2"/>
        <v/>
      </c>
      <c r="G123" s="152" t="str">
        <f>IFERROR(__xludf.DUMMYFUNCTION("IFERROR(HLOOKUP(""Close"",GOOGLEFINANCE(C123,""price"",B123),2,FALSE()),"""")")," ")</f>
        <v/>
      </c>
      <c r="H123" s="160" t="str">
        <f t="shared" si="3"/>
        <v/>
      </c>
      <c r="I123" s="470">
        <f t="shared" si="4"/>
        <v>12</v>
      </c>
      <c r="J123" s="90"/>
      <c r="K123" s="90"/>
      <c r="L123" s="90"/>
      <c r="M123" s="90"/>
      <c r="N123" s="90"/>
      <c r="O123" s="90"/>
      <c r="P123" s="90"/>
      <c r="Q123" s="90"/>
      <c r="R123" s="90"/>
      <c r="S123" s="90"/>
      <c r="T123" s="90"/>
      <c r="U123" s="90"/>
      <c r="V123" s="90"/>
      <c r="W123" s="90"/>
      <c r="X123" s="90"/>
      <c r="Y123" s="90"/>
      <c r="Z123" s="90"/>
    </row>
    <row r="124" ht="14.25" customHeight="1">
      <c r="A124" s="467" t="str">
        <f t="shared" si="1"/>
        <v>189912</v>
      </c>
      <c r="B124" s="473"/>
      <c r="C124" s="221"/>
      <c r="D124" s="208"/>
      <c r="E124" s="158"/>
      <c r="F124" s="158" t="str">
        <f t="shared" si="2"/>
        <v/>
      </c>
      <c r="G124" s="152" t="str">
        <f>IFERROR(__xludf.DUMMYFUNCTION("IFERROR(HLOOKUP(""Close"",GOOGLEFINANCE(C124,""price"",B124),2,FALSE()),"""")")," ")</f>
        <v/>
      </c>
      <c r="H124" s="160" t="str">
        <f t="shared" si="3"/>
        <v/>
      </c>
      <c r="I124" s="470">
        <f t="shared" si="4"/>
        <v>12</v>
      </c>
      <c r="J124" s="90"/>
      <c r="K124" s="90"/>
      <c r="L124" s="90"/>
      <c r="M124" s="90"/>
      <c r="N124" s="90"/>
      <c r="O124" s="90"/>
      <c r="P124" s="90"/>
      <c r="Q124" s="90"/>
      <c r="R124" s="90"/>
      <c r="S124" s="90"/>
      <c r="T124" s="90"/>
      <c r="U124" s="90"/>
      <c r="V124" s="90"/>
      <c r="W124" s="90"/>
      <c r="X124" s="90"/>
      <c r="Y124" s="90"/>
      <c r="Z124" s="90"/>
    </row>
    <row r="125" ht="14.25" customHeight="1">
      <c r="A125" s="467" t="str">
        <f t="shared" si="1"/>
        <v>189912</v>
      </c>
      <c r="B125" s="473"/>
      <c r="C125" s="221"/>
      <c r="D125" s="208"/>
      <c r="E125" s="158"/>
      <c r="F125" s="158" t="str">
        <f t="shared" si="2"/>
        <v/>
      </c>
      <c r="G125" s="152" t="str">
        <f>IFERROR(__xludf.DUMMYFUNCTION("IFERROR(HLOOKUP(""Close"",GOOGLEFINANCE(C125,""price"",B125),2,FALSE()),"""")")," ")</f>
        <v/>
      </c>
      <c r="H125" s="160" t="str">
        <f t="shared" si="3"/>
        <v/>
      </c>
      <c r="I125" s="470">
        <f t="shared" si="4"/>
        <v>12</v>
      </c>
      <c r="J125" s="90"/>
      <c r="K125" s="90"/>
      <c r="L125" s="90"/>
      <c r="M125" s="90"/>
      <c r="N125" s="90"/>
      <c r="O125" s="90"/>
      <c r="P125" s="90"/>
      <c r="Q125" s="90"/>
      <c r="R125" s="90"/>
      <c r="S125" s="90"/>
      <c r="T125" s="90"/>
      <c r="U125" s="90"/>
      <c r="V125" s="90"/>
      <c r="W125" s="90"/>
      <c r="X125" s="90"/>
      <c r="Y125" s="90"/>
      <c r="Z125" s="90"/>
    </row>
    <row r="126" ht="14.25" customHeight="1">
      <c r="A126" s="467" t="str">
        <f t="shared" si="1"/>
        <v>189912</v>
      </c>
      <c r="B126" s="473"/>
      <c r="C126" s="221"/>
      <c r="D126" s="208"/>
      <c r="E126" s="158"/>
      <c r="F126" s="158" t="str">
        <f t="shared" si="2"/>
        <v/>
      </c>
      <c r="G126" s="152" t="str">
        <f>IFERROR(__xludf.DUMMYFUNCTION("IFERROR(HLOOKUP(""Close"",GOOGLEFINANCE(C126,""price"",B126),2,FALSE()),"""")")," ")</f>
        <v/>
      </c>
      <c r="H126" s="160" t="str">
        <f t="shared" si="3"/>
        <v/>
      </c>
      <c r="I126" s="470">
        <f t="shared" si="4"/>
        <v>12</v>
      </c>
      <c r="J126" s="90"/>
      <c r="K126" s="90"/>
      <c r="L126" s="90"/>
      <c r="M126" s="90"/>
      <c r="N126" s="90"/>
      <c r="O126" s="90"/>
      <c r="P126" s="90"/>
      <c r="Q126" s="90"/>
      <c r="R126" s="90"/>
      <c r="S126" s="90"/>
      <c r="T126" s="90"/>
      <c r="U126" s="90"/>
      <c r="V126" s="90"/>
      <c r="W126" s="90"/>
      <c r="X126" s="90"/>
      <c r="Y126" s="90"/>
      <c r="Z126" s="90"/>
    </row>
    <row r="127" ht="14.25" customHeight="1">
      <c r="A127" s="467" t="str">
        <f t="shared" si="1"/>
        <v>189912</v>
      </c>
      <c r="B127" s="473"/>
      <c r="C127" s="221"/>
      <c r="D127" s="208"/>
      <c r="E127" s="158"/>
      <c r="F127" s="158" t="str">
        <f t="shared" si="2"/>
        <v/>
      </c>
      <c r="G127" s="152" t="str">
        <f>IFERROR(__xludf.DUMMYFUNCTION("IFERROR(HLOOKUP(""Close"",GOOGLEFINANCE(C127,""price"",B127),2,FALSE()),"""")")," ")</f>
        <v/>
      </c>
      <c r="H127" s="160" t="str">
        <f t="shared" si="3"/>
        <v/>
      </c>
      <c r="I127" s="470">
        <f t="shared" si="4"/>
        <v>12</v>
      </c>
      <c r="J127" s="90"/>
      <c r="K127" s="90"/>
      <c r="L127" s="90"/>
      <c r="M127" s="90"/>
      <c r="N127" s="90"/>
      <c r="O127" s="90"/>
      <c r="P127" s="90"/>
      <c r="Q127" s="90"/>
      <c r="R127" s="90"/>
      <c r="S127" s="90"/>
      <c r="T127" s="90"/>
      <c r="U127" s="90"/>
      <c r="V127" s="90"/>
      <c r="W127" s="90"/>
      <c r="X127" s="90"/>
      <c r="Y127" s="90"/>
      <c r="Z127" s="90"/>
    </row>
    <row r="128" ht="14.25" customHeight="1">
      <c r="A128" s="467" t="str">
        <f t="shared" si="1"/>
        <v>189912</v>
      </c>
      <c r="B128" s="473"/>
      <c r="C128" s="221"/>
      <c r="D128" s="208"/>
      <c r="E128" s="158"/>
      <c r="F128" s="158" t="str">
        <f t="shared" si="2"/>
        <v/>
      </c>
      <c r="G128" s="152" t="str">
        <f>IFERROR(__xludf.DUMMYFUNCTION("IFERROR(HLOOKUP(""Close"",GOOGLEFINANCE(C128,""price"",B128),2,FALSE()),"""")")," ")</f>
        <v/>
      </c>
      <c r="H128" s="160" t="str">
        <f t="shared" si="3"/>
        <v/>
      </c>
      <c r="I128" s="470">
        <f t="shared" si="4"/>
        <v>12</v>
      </c>
      <c r="J128" s="90"/>
      <c r="K128" s="90"/>
      <c r="L128" s="90"/>
      <c r="M128" s="90"/>
      <c r="N128" s="90"/>
      <c r="O128" s="90"/>
      <c r="P128" s="90"/>
      <c r="Q128" s="90"/>
      <c r="R128" s="90"/>
      <c r="S128" s="90"/>
      <c r="T128" s="90"/>
      <c r="U128" s="90"/>
      <c r="V128" s="90"/>
      <c r="W128" s="90"/>
      <c r="X128" s="90"/>
      <c r="Y128" s="90"/>
      <c r="Z128" s="90"/>
    </row>
    <row r="129" ht="14.25" customHeight="1">
      <c r="A129" s="467" t="str">
        <f t="shared" si="1"/>
        <v>189912</v>
      </c>
      <c r="B129" s="473"/>
      <c r="C129" s="221"/>
      <c r="D129" s="208"/>
      <c r="E129" s="158"/>
      <c r="F129" s="158" t="str">
        <f t="shared" si="2"/>
        <v/>
      </c>
      <c r="G129" s="152" t="str">
        <f>IFERROR(__xludf.DUMMYFUNCTION("IFERROR(HLOOKUP(""Close"",GOOGLEFINANCE(C129,""price"",B129),2,FALSE()),"""")")," ")</f>
        <v/>
      </c>
      <c r="H129" s="160" t="str">
        <f t="shared" si="3"/>
        <v/>
      </c>
      <c r="I129" s="470">
        <f t="shared" si="4"/>
        <v>12</v>
      </c>
      <c r="J129" s="90"/>
      <c r="K129" s="90"/>
      <c r="L129" s="90"/>
      <c r="M129" s="90"/>
      <c r="N129" s="90"/>
      <c r="O129" s="90"/>
      <c r="P129" s="90"/>
      <c r="Q129" s="90"/>
      <c r="R129" s="90"/>
      <c r="S129" s="90"/>
      <c r="T129" s="90"/>
      <c r="U129" s="90"/>
      <c r="V129" s="90"/>
      <c r="W129" s="90"/>
      <c r="X129" s="90"/>
      <c r="Y129" s="90"/>
      <c r="Z129" s="90"/>
    </row>
    <row r="130" ht="14.25" customHeight="1">
      <c r="A130" s="467" t="str">
        <f t="shared" si="1"/>
        <v>189912</v>
      </c>
      <c r="B130" s="473"/>
      <c r="C130" s="221"/>
      <c r="D130" s="208"/>
      <c r="E130" s="158"/>
      <c r="F130" s="158" t="str">
        <f t="shared" si="2"/>
        <v/>
      </c>
      <c r="G130" s="152" t="str">
        <f>IFERROR(__xludf.DUMMYFUNCTION("IFERROR(HLOOKUP(""Close"",GOOGLEFINANCE(C130,""price"",B130),2,FALSE()),"""")")," ")</f>
        <v/>
      </c>
      <c r="H130" s="160" t="str">
        <f t="shared" si="3"/>
        <v/>
      </c>
      <c r="I130" s="470">
        <f t="shared" si="4"/>
        <v>12</v>
      </c>
      <c r="J130" s="90"/>
      <c r="K130" s="90"/>
      <c r="L130" s="90"/>
      <c r="M130" s="90"/>
      <c r="N130" s="90"/>
      <c r="O130" s="90"/>
      <c r="P130" s="90"/>
      <c r="Q130" s="90"/>
      <c r="R130" s="90"/>
      <c r="S130" s="90"/>
      <c r="T130" s="90"/>
      <c r="U130" s="90"/>
      <c r="V130" s="90"/>
      <c r="W130" s="90"/>
      <c r="X130" s="90"/>
      <c r="Y130" s="90"/>
      <c r="Z130" s="90"/>
    </row>
    <row r="131" ht="14.25" customHeight="1">
      <c r="A131" s="467" t="str">
        <f t="shared" si="1"/>
        <v>189912</v>
      </c>
      <c r="B131" s="473"/>
      <c r="C131" s="221"/>
      <c r="D131" s="208"/>
      <c r="E131" s="158"/>
      <c r="F131" s="158" t="str">
        <f t="shared" si="2"/>
        <v/>
      </c>
      <c r="G131" s="152" t="str">
        <f>IFERROR(__xludf.DUMMYFUNCTION("IFERROR(HLOOKUP(""Close"",GOOGLEFINANCE(C131,""price"",B131),2,FALSE()),"""")")," ")</f>
        <v/>
      </c>
      <c r="H131" s="160" t="str">
        <f t="shared" si="3"/>
        <v/>
      </c>
      <c r="I131" s="470">
        <f t="shared" si="4"/>
        <v>12</v>
      </c>
      <c r="J131" s="90"/>
      <c r="K131" s="90"/>
      <c r="L131" s="90"/>
      <c r="M131" s="90"/>
      <c r="N131" s="90"/>
      <c r="O131" s="90"/>
      <c r="P131" s="90"/>
      <c r="Q131" s="90"/>
      <c r="R131" s="90"/>
      <c r="S131" s="90"/>
      <c r="T131" s="90"/>
      <c r="U131" s="90"/>
      <c r="V131" s="90"/>
      <c r="W131" s="90"/>
      <c r="X131" s="90"/>
      <c r="Y131" s="90"/>
      <c r="Z131" s="90"/>
    </row>
    <row r="132" ht="14.25" customHeight="1">
      <c r="A132" s="467" t="str">
        <f t="shared" si="1"/>
        <v>189912</v>
      </c>
      <c r="B132" s="473"/>
      <c r="C132" s="221"/>
      <c r="D132" s="208"/>
      <c r="E132" s="158"/>
      <c r="F132" s="158" t="str">
        <f t="shared" si="2"/>
        <v/>
      </c>
      <c r="G132" s="152" t="str">
        <f>IFERROR(__xludf.DUMMYFUNCTION("IFERROR(HLOOKUP(""Close"",GOOGLEFINANCE(C132,""price"",B132),2,FALSE()),"""")")," ")</f>
        <v/>
      </c>
      <c r="H132" s="160" t="str">
        <f t="shared" si="3"/>
        <v/>
      </c>
      <c r="I132" s="470">
        <f t="shared" si="4"/>
        <v>12</v>
      </c>
      <c r="J132" s="90"/>
      <c r="K132" s="90"/>
      <c r="L132" s="90"/>
      <c r="M132" s="90"/>
      <c r="N132" s="90"/>
      <c r="O132" s="90"/>
      <c r="P132" s="90"/>
      <c r="Q132" s="90"/>
      <c r="R132" s="90"/>
      <c r="S132" s="90"/>
      <c r="T132" s="90"/>
      <c r="U132" s="90"/>
      <c r="V132" s="90"/>
      <c r="W132" s="90"/>
      <c r="X132" s="90"/>
      <c r="Y132" s="90"/>
      <c r="Z132" s="90"/>
    </row>
    <row r="133" ht="14.25" customHeight="1">
      <c r="A133" s="467" t="str">
        <f t="shared" si="1"/>
        <v>189912</v>
      </c>
      <c r="B133" s="473"/>
      <c r="C133" s="221"/>
      <c r="D133" s="208"/>
      <c r="E133" s="158"/>
      <c r="F133" s="158" t="str">
        <f t="shared" si="2"/>
        <v/>
      </c>
      <c r="G133" s="152" t="str">
        <f>IFERROR(__xludf.DUMMYFUNCTION("IFERROR(HLOOKUP(""Close"",GOOGLEFINANCE(C133,""price"",B133),2,FALSE()),"""")")," ")</f>
        <v/>
      </c>
      <c r="H133" s="160" t="str">
        <f t="shared" si="3"/>
        <v/>
      </c>
      <c r="I133" s="470">
        <f t="shared" si="4"/>
        <v>12</v>
      </c>
      <c r="J133" s="90"/>
      <c r="K133" s="90"/>
      <c r="L133" s="90"/>
      <c r="M133" s="90"/>
      <c r="N133" s="90"/>
      <c r="O133" s="90"/>
      <c r="P133" s="90"/>
      <c r="Q133" s="90"/>
      <c r="R133" s="90"/>
      <c r="S133" s="90"/>
      <c r="T133" s="90"/>
      <c r="U133" s="90"/>
      <c r="V133" s="90"/>
      <c r="W133" s="90"/>
      <c r="X133" s="90"/>
      <c r="Y133" s="90"/>
      <c r="Z133" s="90"/>
    </row>
    <row r="134" ht="14.25" customHeight="1">
      <c r="A134" s="467" t="str">
        <f t="shared" si="1"/>
        <v>189912</v>
      </c>
      <c r="B134" s="473"/>
      <c r="C134" s="221"/>
      <c r="D134" s="208"/>
      <c r="E134" s="158"/>
      <c r="F134" s="158" t="str">
        <f t="shared" si="2"/>
        <v/>
      </c>
      <c r="G134" s="152" t="str">
        <f>IFERROR(__xludf.DUMMYFUNCTION("IFERROR(HLOOKUP(""Close"",GOOGLEFINANCE(C134,""price"",B134),2,FALSE()),"""")")," ")</f>
        <v/>
      </c>
      <c r="H134" s="160" t="str">
        <f t="shared" si="3"/>
        <v/>
      </c>
      <c r="I134" s="470">
        <f t="shared" si="4"/>
        <v>12</v>
      </c>
      <c r="J134" s="90"/>
      <c r="K134" s="90"/>
      <c r="L134" s="90"/>
      <c r="M134" s="90"/>
      <c r="N134" s="90"/>
      <c r="O134" s="90"/>
      <c r="P134" s="90"/>
      <c r="Q134" s="90"/>
      <c r="R134" s="90"/>
      <c r="S134" s="90"/>
      <c r="T134" s="90"/>
      <c r="U134" s="90"/>
      <c r="V134" s="90"/>
      <c r="W134" s="90"/>
      <c r="X134" s="90"/>
      <c r="Y134" s="90"/>
      <c r="Z134" s="90"/>
    </row>
    <row r="135" ht="14.25" customHeight="1">
      <c r="A135" s="467" t="str">
        <f t="shared" si="1"/>
        <v>189912</v>
      </c>
      <c r="B135" s="473"/>
      <c r="C135" s="221"/>
      <c r="D135" s="208"/>
      <c r="E135" s="158"/>
      <c r="F135" s="158" t="str">
        <f t="shared" si="2"/>
        <v/>
      </c>
      <c r="G135" s="152" t="str">
        <f>IFERROR(__xludf.DUMMYFUNCTION("IFERROR(HLOOKUP(""Close"",GOOGLEFINANCE(C135,""price"",B135),2,FALSE()),"""")")," ")</f>
        <v/>
      </c>
      <c r="H135" s="160" t="str">
        <f t="shared" si="3"/>
        <v/>
      </c>
      <c r="I135" s="470">
        <f t="shared" si="4"/>
        <v>12</v>
      </c>
      <c r="J135" s="90"/>
      <c r="K135" s="90"/>
      <c r="L135" s="90"/>
      <c r="M135" s="90"/>
      <c r="N135" s="90"/>
      <c r="O135" s="90"/>
      <c r="P135" s="90"/>
      <c r="Q135" s="90"/>
      <c r="R135" s="90"/>
      <c r="S135" s="90"/>
      <c r="T135" s="90"/>
      <c r="U135" s="90"/>
      <c r="V135" s="90"/>
      <c r="W135" s="90"/>
      <c r="X135" s="90"/>
      <c r="Y135" s="90"/>
      <c r="Z135" s="90"/>
    </row>
    <row r="136" ht="14.25" customHeight="1">
      <c r="A136" s="467" t="str">
        <f t="shared" si="1"/>
        <v>189912</v>
      </c>
      <c r="B136" s="473"/>
      <c r="C136" s="221"/>
      <c r="D136" s="208"/>
      <c r="E136" s="158"/>
      <c r="F136" s="158" t="str">
        <f t="shared" si="2"/>
        <v/>
      </c>
      <c r="G136" s="152" t="str">
        <f>IFERROR(__xludf.DUMMYFUNCTION("IFERROR(HLOOKUP(""Close"",GOOGLEFINANCE(C136,""price"",B136),2,FALSE()),"""")")," ")</f>
        <v/>
      </c>
      <c r="H136" s="160" t="str">
        <f t="shared" si="3"/>
        <v/>
      </c>
      <c r="I136" s="470">
        <f t="shared" si="4"/>
        <v>12</v>
      </c>
      <c r="J136" s="90"/>
      <c r="K136" s="90"/>
      <c r="L136" s="90"/>
      <c r="M136" s="90"/>
      <c r="N136" s="90"/>
      <c r="O136" s="90"/>
      <c r="P136" s="90"/>
      <c r="Q136" s="90"/>
      <c r="R136" s="90"/>
      <c r="S136" s="90"/>
      <c r="T136" s="90"/>
      <c r="U136" s="90"/>
      <c r="V136" s="90"/>
      <c r="W136" s="90"/>
      <c r="X136" s="90"/>
      <c r="Y136" s="90"/>
      <c r="Z136" s="90"/>
    </row>
    <row r="137" ht="14.25" customHeight="1">
      <c r="A137" s="467" t="str">
        <f t="shared" si="1"/>
        <v>189912</v>
      </c>
      <c r="B137" s="473"/>
      <c r="C137" s="221"/>
      <c r="D137" s="208"/>
      <c r="E137" s="158"/>
      <c r="F137" s="158" t="str">
        <f t="shared" si="2"/>
        <v/>
      </c>
      <c r="G137" s="152" t="str">
        <f>IFERROR(__xludf.DUMMYFUNCTION("IFERROR(HLOOKUP(""Close"",GOOGLEFINANCE(C137,""price"",B137),2,FALSE()),"""")")," ")</f>
        <v/>
      </c>
      <c r="H137" s="160" t="str">
        <f t="shared" si="3"/>
        <v/>
      </c>
      <c r="I137" s="470">
        <f t="shared" si="4"/>
        <v>12</v>
      </c>
      <c r="J137" s="90"/>
      <c r="K137" s="90"/>
      <c r="L137" s="90"/>
      <c r="M137" s="90"/>
      <c r="N137" s="90"/>
      <c r="O137" s="90"/>
      <c r="P137" s="90"/>
      <c r="Q137" s="90"/>
      <c r="R137" s="90"/>
      <c r="S137" s="90"/>
      <c r="T137" s="90"/>
      <c r="U137" s="90"/>
      <c r="V137" s="90"/>
      <c r="W137" s="90"/>
      <c r="X137" s="90"/>
      <c r="Y137" s="90"/>
      <c r="Z137" s="90"/>
    </row>
    <row r="138" ht="14.25" customHeight="1">
      <c r="A138" s="467" t="str">
        <f t="shared" si="1"/>
        <v>189912</v>
      </c>
      <c r="B138" s="473"/>
      <c r="C138" s="221"/>
      <c r="D138" s="208"/>
      <c r="E138" s="158"/>
      <c r="F138" s="158" t="str">
        <f t="shared" si="2"/>
        <v/>
      </c>
      <c r="G138" s="152" t="str">
        <f>IFERROR(__xludf.DUMMYFUNCTION("IFERROR(HLOOKUP(""Close"",GOOGLEFINANCE(C138,""price"",B138),2,FALSE()),"""")")," ")</f>
        <v/>
      </c>
      <c r="H138" s="160" t="str">
        <f t="shared" si="3"/>
        <v/>
      </c>
      <c r="I138" s="470">
        <f t="shared" si="4"/>
        <v>12</v>
      </c>
      <c r="J138" s="90"/>
      <c r="K138" s="90"/>
      <c r="L138" s="90"/>
      <c r="M138" s="90"/>
      <c r="N138" s="90"/>
      <c r="O138" s="90"/>
      <c r="P138" s="90"/>
      <c r="Q138" s="90"/>
      <c r="R138" s="90"/>
      <c r="S138" s="90"/>
      <c r="T138" s="90"/>
      <c r="U138" s="90"/>
      <c r="V138" s="90"/>
      <c r="W138" s="90"/>
      <c r="X138" s="90"/>
      <c r="Y138" s="90"/>
      <c r="Z138" s="90"/>
    </row>
    <row r="139" ht="14.25" customHeight="1">
      <c r="A139" s="467" t="str">
        <f t="shared" si="1"/>
        <v>189912</v>
      </c>
      <c r="B139" s="473"/>
      <c r="C139" s="221"/>
      <c r="D139" s="208"/>
      <c r="E139" s="158"/>
      <c r="F139" s="158" t="str">
        <f t="shared" si="2"/>
        <v/>
      </c>
      <c r="G139" s="152" t="str">
        <f>IFERROR(__xludf.DUMMYFUNCTION("IFERROR(HLOOKUP(""Close"",GOOGLEFINANCE(C139,""price"",B139),2,FALSE()),"""")")," ")</f>
        <v/>
      </c>
      <c r="H139" s="160" t="str">
        <f t="shared" si="3"/>
        <v/>
      </c>
      <c r="I139" s="470">
        <f t="shared" si="4"/>
        <v>12</v>
      </c>
      <c r="J139" s="90"/>
      <c r="K139" s="90"/>
      <c r="L139" s="90"/>
      <c r="M139" s="90"/>
      <c r="N139" s="90"/>
      <c r="O139" s="90"/>
      <c r="P139" s="90"/>
      <c r="Q139" s="90"/>
      <c r="R139" s="90"/>
      <c r="S139" s="90"/>
      <c r="T139" s="90"/>
      <c r="U139" s="90"/>
      <c r="V139" s="90"/>
      <c r="W139" s="90"/>
      <c r="X139" s="90"/>
      <c r="Y139" s="90"/>
      <c r="Z139" s="90"/>
    </row>
    <row r="140" ht="14.25" customHeight="1">
      <c r="A140" s="467" t="str">
        <f t="shared" si="1"/>
        <v>189912</v>
      </c>
      <c r="B140" s="473"/>
      <c r="C140" s="221"/>
      <c r="D140" s="208"/>
      <c r="E140" s="158"/>
      <c r="F140" s="158" t="str">
        <f t="shared" si="2"/>
        <v/>
      </c>
      <c r="G140" s="152" t="str">
        <f>IFERROR(__xludf.DUMMYFUNCTION("IFERROR(HLOOKUP(""Close"",GOOGLEFINANCE(C140,""price"",B140),2,FALSE()),"""")")," ")</f>
        <v/>
      </c>
      <c r="H140" s="160" t="str">
        <f t="shared" si="3"/>
        <v/>
      </c>
      <c r="I140" s="470">
        <f t="shared" si="4"/>
        <v>12</v>
      </c>
      <c r="J140" s="90"/>
      <c r="K140" s="90"/>
      <c r="L140" s="90"/>
      <c r="M140" s="90"/>
      <c r="N140" s="90"/>
      <c r="O140" s="90"/>
      <c r="P140" s="90"/>
      <c r="Q140" s="90"/>
      <c r="R140" s="90"/>
      <c r="S140" s="90"/>
      <c r="T140" s="90"/>
      <c r="U140" s="90"/>
      <c r="V140" s="90"/>
      <c r="W140" s="90"/>
      <c r="X140" s="90"/>
      <c r="Y140" s="90"/>
      <c r="Z140" s="90"/>
    </row>
    <row r="141" ht="14.25" customHeight="1">
      <c r="A141" s="467" t="str">
        <f t="shared" si="1"/>
        <v>189912</v>
      </c>
      <c r="B141" s="473"/>
      <c r="C141" s="221"/>
      <c r="D141" s="208"/>
      <c r="E141" s="158"/>
      <c r="F141" s="158" t="str">
        <f t="shared" si="2"/>
        <v/>
      </c>
      <c r="G141" s="152" t="str">
        <f>IFERROR(__xludf.DUMMYFUNCTION("IFERROR(HLOOKUP(""Close"",GOOGLEFINANCE(C141,""price"",B141),2,FALSE()),"""")")," ")</f>
        <v/>
      </c>
      <c r="H141" s="160" t="str">
        <f t="shared" si="3"/>
        <v/>
      </c>
      <c r="I141" s="470">
        <f t="shared" si="4"/>
        <v>12</v>
      </c>
      <c r="J141" s="90"/>
      <c r="K141" s="90"/>
      <c r="L141" s="90"/>
      <c r="M141" s="90"/>
      <c r="N141" s="90"/>
      <c r="O141" s="90"/>
      <c r="P141" s="90"/>
      <c r="Q141" s="90"/>
      <c r="R141" s="90"/>
      <c r="S141" s="90"/>
      <c r="T141" s="90"/>
      <c r="U141" s="90"/>
      <c r="V141" s="90"/>
      <c r="W141" s="90"/>
      <c r="X141" s="90"/>
      <c r="Y141" s="90"/>
      <c r="Z141" s="90"/>
    </row>
    <row r="142" ht="14.25" customHeight="1">
      <c r="A142" s="467" t="str">
        <f t="shared" si="1"/>
        <v>189912</v>
      </c>
      <c r="B142" s="473"/>
      <c r="C142" s="221"/>
      <c r="D142" s="208"/>
      <c r="E142" s="158"/>
      <c r="F142" s="158" t="str">
        <f t="shared" si="2"/>
        <v/>
      </c>
      <c r="G142" s="152" t="str">
        <f>IFERROR(__xludf.DUMMYFUNCTION("IFERROR(HLOOKUP(""Close"",GOOGLEFINANCE(C142,""price"",B142),2,FALSE()),"""")")," ")</f>
        <v/>
      </c>
      <c r="H142" s="160" t="str">
        <f t="shared" si="3"/>
        <v/>
      </c>
      <c r="I142" s="470">
        <f t="shared" si="4"/>
        <v>12</v>
      </c>
      <c r="J142" s="90"/>
      <c r="K142" s="90"/>
      <c r="L142" s="90"/>
      <c r="M142" s="90"/>
      <c r="N142" s="90"/>
      <c r="O142" s="90"/>
      <c r="P142" s="90"/>
      <c r="Q142" s="90"/>
      <c r="R142" s="90"/>
      <c r="S142" s="90"/>
      <c r="T142" s="90"/>
      <c r="U142" s="90"/>
      <c r="V142" s="90"/>
      <c r="W142" s="90"/>
      <c r="X142" s="90"/>
      <c r="Y142" s="90"/>
      <c r="Z142" s="90"/>
    </row>
    <row r="143" ht="14.25" customHeight="1">
      <c r="A143" s="467" t="str">
        <f t="shared" si="1"/>
        <v>189912</v>
      </c>
      <c r="B143" s="473"/>
      <c r="C143" s="221"/>
      <c r="D143" s="208"/>
      <c r="E143" s="158"/>
      <c r="F143" s="158" t="str">
        <f t="shared" si="2"/>
        <v/>
      </c>
      <c r="G143" s="152" t="str">
        <f>IFERROR(__xludf.DUMMYFUNCTION("IFERROR(HLOOKUP(""Close"",GOOGLEFINANCE(C143,""price"",B143),2,FALSE()),"""")")," ")</f>
        <v/>
      </c>
      <c r="H143" s="160" t="str">
        <f t="shared" si="3"/>
        <v/>
      </c>
      <c r="I143" s="470">
        <f t="shared" si="4"/>
        <v>12</v>
      </c>
      <c r="J143" s="90"/>
      <c r="K143" s="90"/>
      <c r="L143" s="90"/>
      <c r="M143" s="90"/>
      <c r="N143" s="90"/>
      <c r="O143" s="90"/>
      <c r="P143" s="90"/>
      <c r="Q143" s="90"/>
      <c r="R143" s="90"/>
      <c r="S143" s="90"/>
      <c r="T143" s="90"/>
      <c r="U143" s="90"/>
      <c r="V143" s="90"/>
      <c r="W143" s="90"/>
      <c r="X143" s="90"/>
      <c r="Y143" s="90"/>
      <c r="Z143" s="90"/>
    </row>
    <row r="144" ht="14.25" customHeight="1">
      <c r="A144" s="467" t="str">
        <f t="shared" si="1"/>
        <v>189912</v>
      </c>
      <c r="B144" s="473"/>
      <c r="C144" s="221"/>
      <c r="D144" s="208"/>
      <c r="E144" s="158"/>
      <c r="F144" s="158" t="str">
        <f t="shared" si="2"/>
        <v/>
      </c>
      <c r="G144" s="152" t="str">
        <f>IFERROR(__xludf.DUMMYFUNCTION("IFERROR(HLOOKUP(""Close"",GOOGLEFINANCE(C144,""price"",B144),2,FALSE()),"""")")," ")</f>
        <v/>
      </c>
      <c r="H144" s="160" t="str">
        <f t="shared" si="3"/>
        <v/>
      </c>
      <c r="I144" s="470">
        <f t="shared" si="4"/>
        <v>12</v>
      </c>
      <c r="J144" s="90"/>
      <c r="K144" s="90"/>
      <c r="L144" s="90"/>
      <c r="M144" s="90"/>
      <c r="N144" s="90"/>
      <c r="O144" s="90"/>
      <c r="P144" s="90"/>
      <c r="Q144" s="90"/>
      <c r="R144" s="90"/>
      <c r="S144" s="90"/>
      <c r="T144" s="90"/>
      <c r="U144" s="90"/>
      <c r="V144" s="90"/>
      <c r="W144" s="90"/>
      <c r="X144" s="90"/>
      <c r="Y144" s="90"/>
      <c r="Z144" s="90"/>
    </row>
    <row r="145" ht="14.25" customHeight="1">
      <c r="A145" s="467" t="str">
        <f t="shared" si="1"/>
        <v>189912</v>
      </c>
      <c r="B145" s="473"/>
      <c r="C145" s="221"/>
      <c r="D145" s="208"/>
      <c r="E145" s="158"/>
      <c r="F145" s="158" t="str">
        <f t="shared" si="2"/>
        <v/>
      </c>
      <c r="G145" s="152" t="str">
        <f>IFERROR(__xludf.DUMMYFUNCTION("IFERROR(HLOOKUP(""Close"",GOOGLEFINANCE(C145,""price"",B145),2,FALSE()),"""")")," ")</f>
        <v/>
      </c>
      <c r="H145" s="160" t="str">
        <f t="shared" si="3"/>
        <v/>
      </c>
      <c r="I145" s="470">
        <f t="shared" si="4"/>
        <v>12</v>
      </c>
      <c r="J145" s="90"/>
      <c r="K145" s="90"/>
      <c r="L145" s="90"/>
      <c r="M145" s="90"/>
      <c r="N145" s="90"/>
      <c r="O145" s="90"/>
      <c r="P145" s="90"/>
      <c r="Q145" s="90"/>
      <c r="R145" s="90"/>
      <c r="S145" s="90"/>
      <c r="T145" s="90"/>
      <c r="U145" s="90"/>
      <c r="V145" s="90"/>
      <c r="W145" s="90"/>
      <c r="X145" s="90"/>
      <c r="Y145" s="90"/>
      <c r="Z145" s="90"/>
    </row>
    <row r="146" ht="14.25" customHeight="1">
      <c r="A146" s="467" t="str">
        <f t="shared" si="1"/>
        <v>189912</v>
      </c>
      <c r="B146" s="473"/>
      <c r="C146" s="221"/>
      <c r="D146" s="208"/>
      <c r="E146" s="158"/>
      <c r="F146" s="158" t="str">
        <f t="shared" si="2"/>
        <v/>
      </c>
      <c r="G146" s="152" t="str">
        <f>IFERROR(__xludf.DUMMYFUNCTION("IFERROR(HLOOKUP(""Close"",GOOGLEFINANCE(C146,""price"",B146),2,FALSE()),"""")")," ")</f>
        <v/>
      </c>
      <c r="H146" s="160" t="str">
        <f t="shared" si="3"/>
        <v/>
      </c>
      <c r="I146" s="470">
        <f t="shared" si="4"/>
        <v>12</v>
      </c>
      <c r="J146" s="90"/>
      <c r="K146" s="90"/>
      <c r="L146" s="90"/>
      <c r="M146" s="90"/>
      <c r="N146" s="90"/>
      <c r="O146" s="90"/>
      <c r="P146" s="90"/>
      <c r="Q146" s="90"/>
      <c r="R146" s="90"/>
      <c r="S146" s="90"/>
      <c r="T146" s="90"/>
      <c r="U146" s="90"/>
      <c r="V146" s="90"/>
      <c r="W146" s="90"/>
      <c r="X146" s="90"/>
      <c r="Y146" s="90"/>
      <c r="Z146" s="90"/>
    </row>
    <row r="147" ht="14.25" customHeight="1">
      <c r="A147" s="467" t="str">
        <f t="shared" si="1"/>
        <v>189912</v>
      </c>
      <c r="B147" s="473"/>
      <c r="C147" s="221"/>
      <c r="D147" s="208"/>
      <c r="E147" s="158"/>
      <c r="F147" s="158" t="str">
        <f t="shared" si="2"/>
        <v/>
      </c>
      <c r="G147" s="152" t="str">
        <f>IFERROR(__xludf.DUMMYFUNCTION("IFERROR(HLOOKUP(""Close"",GOOGLEFINANCE(C147,""price"",B147),2,FALSE()),"""")")," ")</f>
        <v/>
      </c>
      <c r="H147" s="160" t="str">
        <f t="shared" si="3"/>
        <v/>
      </c>
      <c r="I147" s="470">
        <f t="shared" si="4"/>
        <v>12</v>
      </c>
      <c r="J147" s="90"/>
      <c r="K147" s="90"/>
      <c r="L147" s="90"/>
      <c r="M147" s="90"/>
      <c r="N147" s="90"/>
      <c r="O147" s="90"/>
      <c r="P147" s="90"/>
      <c r="Q147" s="90"/>
      <c r="R147" s="90"/>
      <c r="S147" s="90"/>
      <c r="T147" s="90"/>
      <c r="U147" s="90"/>
      <c r="V147" s="90"/>
      <c r="W147" s="90"/>
      <c r="X147" s="90"/>
      <c r="Y147" s="90"/>
      <c r="Z147" s="90"/>
    </row>
    <row r="148" ht="14.25" customHeight="1">
      <c r="A148" s="467" t="str">
        <f t="shared" si="1"/>
        <v>189912</v>
      </c>
      <c r="B148" s="473"/>
      <c r="C148" s="221"/>
      <c r="D148" s="208"/>
      <c r="E148" s="158"/>
      <c r="F148" s="158" t="str">
        <f t="shared" si="2"/>
        <v/>
      </c>
      <c r="G148" s="152" t="str">
        <f>IFERROR(__xludf.DUMMYFUNCTION("IFERROR(HLOOKUP(""Close"",GOOGLEFINANCE(C148,""price"",B148),2,FALSE()),"""")")," ")</f>
        <v/>
      </c>
      <c r="H148" s="160" t="str">
        <f t="shared" si="3"/>
        <v/>
      </c>
      <c r="I148" s="470">
        <f t="shared" si="4"/>
        <v>12</v>
      </c>
      <c r="J148" s="90"/>
      <c r="K148" s="90"/>
      <c r="L148" s="90"/>
      <c r="M148" s="90"/>
      <c r="N148" s="90"/>
      <c r="O148" s="90"/>
      <c r="P148" s="90"/>
      <c r="Q148" s="90"/>
      <c r="R148" s="90"/>
      <c r="S148" s="90"/>
      <c r="T148" s="90"/>
      <c r="U148" s="90"/>
      <c r="V148" s="90"/>
      <c r="W148" s="90"/>
      <c r="X148" s="90"/>
      <c r="Y148" s="90"/>
      <c r="Z148" s="90"/>
    </row>
    <row r="149" ht="14.25" customHeight="1">
      <c r="A149" s="467" t="str">
        <f t="shared" si="1"/>
        <v>189912</v>
      </c>
      <c r="B149" s="473"/>
      <c r="C149" s="221"/>
      <c r="D149" s="208"/>
      <c r="E149" s="158"/>
      <c r="F149" s="158" t="str">
        <f t="shared" si="2"/>
        <v/>
      </c>
      <c r="G149" s="152" t="str">
        <f>IFERROR(__xludf.DUMMYFUNCTION("IFERROR(HLOOKUP(""Close"",GOOGLEFINANCE(C149,""price"",B149),2,FALSE()),"""")")," ")</f>
        <v/>
      </c>
      <c r="H149" s="160" t="str">
        <f t="shared" si="3"/>
        <v/>
      </c>
      <c r="I149" s="470">
        <f t="shared" si="4"/>
        <v>12</v>
      </c>
      <c r="J149" s="90"/>
      <c r="K149" s="90"/>
      <c r="L149" s="90"/>
      <c r="M149" s="90"/>
      <c r="N149" s="90"/>
      <c r="O149" s="90"/>
      <c r="P149" s="90"/>
      <c r="Q149" s="90"/>
      <c r="R149" s="90"/>
      <c r="S149" s="90"/>
      <c r="T149" s="90"/>
      <c r="U149" s="90"/>
      <c r="V149" s="90"/>
      <c r="W149" s="90"/>
      <c r="X149" s="90"/>
      <c r="Y149" s="90"/>
      <c r="Z149" s="90"/>
    </row>
    <row r="150" ht="14.25" customHeight="1">
      <c r="A150" s="467" t="str">
        <f t="shared" si="1"/>
        <v>189912</v>
      </c>
      <c r="B150" s="473"/>
      <c r="C150" s="221"/>
      <c r="D150" s="208"/>
      <c r="E150" s="158"/>
      <c r="F150" s="158" t="str">
        <f t="shared" si="2"/>
        <v/>
      </c>
      <c r="G150" s="152" t="str">
        <f>IFERROR(__xludf.DUMMYFUNCTION("IFERROR(HLOOKUP(""Close"",GOOGLEFINANCE(C150,""price"",B150),2,FALSE()),"""")")," ")</f>
        <v/>
      </c>
      <c r="H150" s="160" t="str">
        <f t="shared" si="3"/>
        <v/>
      </c>
      <c r="I150" s="470">
        <f t="shared" si="4"/>
        <v>12</v>
      </c>
      <c r="J150" s="90"/>
      <c r="K150" s="90"/>
      <c r="L150" s="90"/>
      <c r="M150" s="90"/>
      <c r="N150" s="90"/>
      <c r="O150" s="90"/>
      <c r="P150" s="90"/>
      <c r="Q150" s="90"/>
      <c r="R150" s="90"/>
      <c r="S150" s="90"/>
      <c r="T150" s="90"/>
      <c r="U150" s="90"/>
      <c r="V150" s="90"/>
      <c r="W150" s="90"/>
      <c r="X150" s="90"/>
      <c r="Y150" s="90"/>
      <c r="Z150" s="90"/>
    </row>
    <row r="151" ht="14.25" customHeight="1">
      <c r="A151" s="467" t="str">
        <f t="shared" si="1"/>
        <v>189912</v>
      </c>
      <c r="B151" s="473"/>
      <c r="C151" s="221"/>
      <c r="D151" s="208"/>
      <c r="E151" s="158"/>
      <c r="F151" s="158" t="str">
        <f t="shared" si="2"/>
        <v/>
      </c>
      <c r="G151" s="152" t="str">
        <f>IFERROR(__xludf.DUMMYFUNCTION("IFERROR(HLOOKUP(""Close"",GOOGLEFINANCE(C151,""price"",B151),2,FALSE()),"""")")," ")</f>
        <v/>
      </c>
      <c r="H151" s="160" t="str">
        <f t="shared" si="3"/>
        <v/>
      </c>
      <c r="I151" s="470">
        <f t="shared" si="4"/>
        <v>12</v>
      </c>
      <c r="J151" s="90"/>
      <c r="K151" s="90"/>
      <c r="L151" s="90"/>
      <c r="M151" s="90"/>
      <c r="N151" s="90"/>
      <c r="O151" s="90"/>
      <c r="P151" s="90"/>
      <c r="Q151" s="90"/>
      <c r="R151" s="90"/>
      <c r="S151" s="90"/>
      <c r="T151" s="90"/>
      <c r="U151" s="90"/>
      <c r="V151" s="90"/>
      <c r="W151" s="90"/>
      <c r="X151" s="90"/>
      <c r="Y151" s="90"/>
      <c r="Z151" s="90"/>
    </row>
    <row r="152" ht="14.25" customHeight="1">
      <c r="A152" s="467" t="str">
        <f t="shared" si="1"/>
        <v>189912</v>
      </c>
      <c r="B152" s="473"/>
      <c r="C152" s="221"/>
      <c r="D152" s="208"/>
      <c r="E152" s="158"/>
      <c r="F152" s="158" t="str">
        <f t="shared" si="2"/>
        <v/>
      </c>
      <c r="G152" s="152" t="str">
        <f>IFERROR(__xludf.DUMMYFUNCTION("IFERROR(HLOOKUP(""Close"",GOOGLEFINANCE(C152,""price"",B152),2,FALSE()),"""")")," ")</f>
        <v/>
      </c>
      <c r="H152" s="160" t="str">
        <f t="shared" si="3"/>
        <v/>
      </c>
      <c r="I152" s="470">
        <f t="shared" si="4"/>
        <v>12</v>
      </c>
      <c r="J152" s="90"/>
      <c r="K152" s="90"/>
      <c r="L152" s="90"/>
      <c r="M152" s="90"/>
      <c r="N152" s="90"/>
      <c r="O152" s="90"/>
      <c r="P152" s="90"/>
      <c r="Q152" s="90"/>
      <c r="R152" s="90"/>
      <c r="S152" s="90"/>
      <c r="T152" s="90"/>
      <c r="U152" s="90"/>
      <c r="V152" s="90"/>
      <c r="W152" s="90"/>
      <c r="X152" s="90"/>
      <c r="Y152" s="90"/>
      <c r="Z152" s="90"/>
    </row>
    <row r="153" ht="14.25" customHeight="1">
      <c r="A153" s="467" t="str">
        <f t="shared" si="1"/>
        <v>189912</v>
      </c>
      <c r="B153" s="473"/>
      <c r="C153" s="221"/>
      <c r="D153" s="208"/>
      <c r="E153" s="158"/>
      <c r="F153" s="158" t="str">
        <f t="shared" si="2"/>
        <v/>
      </c>
      <c r="G153" s="152" t="str">
        <f>IFERROR(__xludf.DUMMYFUNCTION("IFERROR(HLOOKUP(""Close"",GOOGLEFINANCE(C153,""price"",B153),2,FALSE()),"""")")," ")</f>
        <v/>
      </c>
      <c r="H153" s="160" t="str">
        <f t="shared" si="3"/>
        <v/>
      </c>
      <c r="I153" s="470">
        <f t="shared" si="4"/>
        <v>12</v>
      </c>
      <c r="J153" s="90"/>
      <c r="K153" s="90"/>
      <c r="L153" s="90"/>
      <c r="M153" s="90"/>
      <c r="N153" s="90"/>
      <c r="O153" s="90"/>
      <c r="P153" s="90"/>
      <c r="Q153" s="90"/>
      <c r="R153" s="90"/>
      <c r="S153" s="90"/>
      <c r="T153" s="90"/>
      <c r="U153" s="90"/>
      <c r="V153" s="90"/>
      <c r="W153" s="90"/>
      <c r="X153" s="90"/>
      <c r="Y153" s="90"/>
      <c r="Z153" s="90"/>
    </row>
    <row r="154" ht="14.25" customHeight="1">
      <c r="A154" s="467" t="str">
        <f t="shared" si="1"/>
        <v>189912</v>
      </c>
      <c r="B154" s="473"/>
      <c r="C154" s="221"/>
      <c r="D154" s="208"/>
      <c r="E154" s="158"/>
      <c r="F154" s="158" t="str">
        <f t="shared" si="2"/>
        <v/>
      </c>
      <c r="G154" s="152" t="str">
        <f>IFERROR(__xludf.DUMMYFUNCTION("IFERROR(HLOOKUP(""Close"",GOOGLEFINANCE(C154,""price"",B154),2,FALSE()),"""")")," ")</f>
        <v/>
      </c>
      <c r="H154" s="160" t="str">
        <f t="shared" si="3"/>
        <v/>
      </c>
      <c r="I154" s="470">
        <f t="shared" si="4"/>
        <v>12</v>
      </c>
      <c r="J154" s="90"/>
      <c r="K154" s="90"/>
      <c r="L154" s="90"/>
      <c r="M154" s="90"/>
      <c r="N154" s="90"/>
      <c r="O154" s="90"/>
      <c r="P154" s="90"/>
      <c r="Q154" s="90"/>
      <c r="R154" s="90"/>
      <c r="S154" s="90"/>
      <c r="T154" s="90"/>
      <c r="U154" s="90"/>
      <c r="V154" s="90"/>
      <c r="W154" s="90"/>
      <c r="X154" s="90"/>
      <c r="Y154" s="90"/>
      <c r="Z154" s="90"/>
    </row>
    <row r="155" ht="14.25" customHeight="1">
      <c r="A155" s="467" t="str">
        <f t="shared" si="1"/>
        <v>189912</v>
      </c>
      <c r="B155" s="473"/>
      <c r="C155" s="221"/>
      <c r="D155" s="208"/>
      <c r="E155" s="158"/>
      <c r="F155" s="158" t="str">
        <f t="shared" si="2"/>
        <v/>
      </c>
      <c r="G155" s="152" t="str">
        <f>IFERROR(__xludf.DUMMYFUNCTION("IFERROR(HLOOKUP(""Close"",GOOGLEFINANCE(C155,""price"",B155),2,FALSE()),"""")")," ")</f>
        <v/>
      </c>
      <c r="H155" s="160" t="str">
        <f t="shared" si="3"/>
        <v/>
      </c>
      <c r="I155" s="470">
        <f t="shared" si="4"/>
        <v>12</v>
      </c>
      <c r="J155" s="90"/>
      <c r="K155" s="90"/>
      <c r="L155" s="90"/>
      <c r="M155" s="90"/>
      <c r="N155" s="90"/>
      <c r="O155" s="90"/>
      <c r="P155" s="90"/>
      <c r="Q155" s="90"/>
      <c r="R155" s="90"/>
      <c r="S155" s="90"/>
      <c r="T155" s="90"/>
      <c r="U155" s="90"/>
      <c r="V155" s="90"/>
      <c r="W155" s="90"/>
      <c r="X155" s="90"/>
      <c r="Y155" s="90"/>
      <c r="Z155" s="90"/>
    </row>
    <row r="156" ht="14.25" customHeight="1">
      <c r="A156" s="467" t="str">
        <f t="shared" si="1"/>
        <v>189912</v>
      </c>
      <c r="B156" s="473"/>
      <c r="C156" s="221"/>
      <c r="D156" s="208"/>
      <c r="E156" s="158"/>
      <c r="F156" s="158" t="str">
        <f t="shared" si="2"/>
        <v/>
      </c>
      <c r="G156" s="152" t="str">
        <f>IFERROR(__xludf.DUMMYFUNCTION("IFERROR(HLOOKUP(""Close"",GOOGLEFINANCE(C156,""price"",B156),2,FALSE()),"""")")," ")</f>
        <v/>
      </c>
      <c r="H156" s="160" t="str">
        <f t="shared" si="3"/>
        <v/>
      </c>
      <c r="I156" s="470">
        <f t="shared" si="4"/>
        <v>12</v>
      </c>
      <c r="J156" s="90"/>
      <c r="K156" s="90"/>
      <c r="L156" s="90"/>
      <c r="M156" s="90"/>
      <c r="N156" s="90"/>
      <c r="O156" s="90"/>
      <c r="P156" s="90"/>
      <c r="Q156" s="90"/>
      <c r="R156" s="90"/>
      <c r="S156" s="90"/>
      <c r="T156" s="90"/>
      <c r="U156" s="90"/>
      <c r="V156" s="90"/>
      <c r="W156" s="90"/>
      <c r="X156" s="90"/>
      <c r="Y156" s="90"/>
      <c r="Z156" s="90"/>
    </row>
    <row r="157" ht="14.25" customHeight="1">
      <c r="A157" s="467" t="str">
        <f t="shared" si="1"/>
        <v>189912</v>
      </c>
      <c r="B157" s="473"/>
      <c r="C157" s="221"/>
      <c r="D157" s="208"/>
      <c r="E157" s="158"/>
      <c r="F157" s="158" t="str">
        <f t="shared" si="2"/>
        <v/>
      </c>
      <c r="G157" s="152" t="str">
        <f>IFERROR(__xludf.DUMMYFUNCTION("IFERROR(HLOOKUP(""Close"",GOOGLEFINANCE(C157,""price"",B157),2,FALSE()),"""")")," ")</f>
        <v/>
      </c>
      <c r="H157" s="160" t="str">
        <f t="shared" si="3"/>
        <v/>
      </c>
      <c r="I157" s="470">
        <f t="shared" si="4"/>
        <v>12</v>
      </c>
      <c r="J157" s="90"/>
      <c r="K157" s="90"/>
      <c r="L157" s="90"/>
      <c r="M157" s="90"/>
      <c r="N157" s="90"/>
      <c r="O157" s="90"/>
      <c r="P157" s="90"/>
      <c r="Q157" s="90"/>
      <c r="R157" s="90"/>
      <c r="S157" s="90"/>
      <c r="T157" s="90"/>
      <c r="U157" s="90"/>
      <c r="V157" s="90"/>
      <c r="W157" s="90"/>
      <c r="X157" s="90"/>
      <c r="Y157" s="90"/>
      <c r="Z157" s="90"/>
    </row>
    <row r="158" ht="14.25" customHeight="1">
      <c r="A158" s="467" t="str">
        <f t="shared" si="1"/>
        <v>189912</v>
      </c>
      <c r="B158" s="473"/>
      <c r="C158" s="221"/>
      <c r="D158" s="208"/>
      <c r="E158" s="158"/>
      <c r="F158" s="158" t="str">
        <f t="shared" si="2"/>
        <v/>
      </c>
      <c r="G158" s="152" t="str">
        <f>IFERROR(__xludf.DUMMYFUNCTION("IFERROR(HLOOKUP(""Close"",GOOGLEFINANCE(C158,""price"",B158),2,FALSE()),"""")")," ")</f>
        <v/>
      </c>
      <c r="H158" s="160" t="str">
        <f t="shared" si="3"/>
        <v/>
      </c>
      <c r="I158" s="470">
        <f t="shared" si="4"/>
        <v>12</v>
      </c>
      <c r="J158" s="90"/>
      <c r="K158" s="90"/>
      <c r="L158" s="90"/>
      <c r="M158" s="90"/>
      <c r="N158" s="90"/>
      <c r="O158" s="90"/>
      <c r="P158" s="90"/>
      <c r="Q158" s="90"/>
      <c r="R158" s="90"/>
      <c r="S158" s="90"/>
      <c r="T158" s="90"/>
      <c r="U158" s="90"/>
      <c r="V158" s="90"/>
      <c r="W158" s="90"/>
      <c r="X158" s="90"/>
      <c r="Y158" s="90"/>
      <c r="Z158" s="90"/>
    </row>
    <row r="159" ht="14.25" customHeight="1">
      <c r="A159" s="467" t="str">
        <f t="shared" si="1"/>
        <v>189912</v>
      </c>
      <c r="B159" s="473"/>
      <c r="C159" s="221"/>
      <c r="D159" s="208"/>
      <c r="E159" s="158"/>
      <c r="F159" s="158" t="str">
        <f t="shared" si="2"/>
        <v/>
      </c>
      <c r="G159" s="152" t="str">
        <f>IFERROR(__xludf.DUMMYFUNCTION("IFERROR(HLOOKUP(""Close"",GOOGLEFINANCE(C159,""price"",B159),2,FALSE()),"""")")," ")</f>
        <v/>
      </c>
      <c r="H159" s="160" t="str">
        <f t="shared" si="3"/>
        <v/>
      </c>
      <c r="I159" s="470">
        <f t="shared" si="4"/>
        <v>12</v>
      </c>
      <c r="J159" s="90"/>
      <c r="K159" s="90"/>
      <c r="L159" s="90"/>
      <c r="M159" s="90"/>
      <c r="N159" s="90"/>
      <c r="O159" s="90"/>
      <c r="P159" s="90"/>
      <c r="Q159" s="90"/>
      <c r="R159" s="90"/>
      <c r="S159" s="90"/>
      <c r="T159" s="90"/>
      <c r="U159" s="90"/>
      <c r="V159" s="90"/>
      <c r="W159" s="90"/>
      <c r="X159" s="90"/>
      <c r="Y159" s="90"/>
      <c r="Z159" s="90"/>
    </row>
    <row r="160" ht="14.25" customHeight="1">
      <c r="A160" s="467" t="str">
        <f t="shared" si="1"/>
        <v>189912</v>
      </c>
      <c r="B160" s="473"/>
      <c r="C160" s="221"/>
      <c r="D160" s="208"/>
      <c r="E160" s="158"/>
      <c r="F160" s="158" t="str">
        <f t="shared" si="2"/>
        <v/>
      </c>
      <c r="G160" s="152" t="str">
        <f>IFERROR(__xludf.DUMMYFUNCTION("IFERROR(HLOOKUP(""Close"",GOOGLEFINANCE(C160,""price"",B160),2,FALSE()),"""")")," ")</f>
        <v/>
      </c>
      <c r="H160" s="160" t="str">
        <f t="shared" si="3"/>
        <v/>
      </c>
      <c r="I160" s="470">
        <f t="shared" si="4"/>
        <v>12</v>
      </c>
      <c r="J160" s="90"/>
      <c r="K160" s="90"/>
      <c r="L160" s="90"/>
      <c r="M160" s="90"/>
      <c r="N160" s="90"/>
      <c r="O160" s="90"/>
      <c r="P160" s="90"/>
      <c r="Q160" s="90"/>
      <c r="R160" s="90"/>
      <c r="S160" s="90"/>
      <c r="T160" s="90"/>
      <c r="U160" s="90"/>
      <c r="V160" s="90"/>
      <c r="W160" s="90"/>
      <c r="X160" s="90"/>
      <c r="Y160" s="90"/>
      <c r="Z160" s="90"/>
    </row>
    <row r="161" ht="14.25" customHeight="1">
      <c r="A161" s="467" t="str">
        <f t="shared" si="1"/>
        <v>189912</v>
      </c>
      <c r="B161" s="473"/>
      <c r="C161" s="221"/>
      <c r="D161" s="208"/>
      <c r="E161" s="158"/>
      <c r="F161" s="158" t="str">
        <f t="shared" si="2"/>
        <v/>
      </c>
      <c r="G161" s="152" t="str">
        <f>IFERROR(__xludf.DUMMYFUNCTION("IFERROR(HLOOKUP(""Close"",GOOGLEFINANCE(C161,""price"",B161),2,FALSE()),"""")")," ")</f>
        <v/>
      </c>
      <c r="H161" s="160" t="str">
        <f t="shared" si="3"/>
        <v/>
      </c>
      <c r="I161" s="470">
        <f t="shared" si="4"/>
        <v>12</v>
      </c>
      <c r="J161" s="90"/>
      <c r="K161" s="90"/>
      <c r="L161" s="90"/>
      <c r="M161" s="90"/>
      <c r="N161" s="90"/>
      <c r="O161" s="90"/>
      <c r="P161" s="90"/>
      <c r="Q161" s="90"/>
      <c r="R161" s="90"/>
      <c r="S161" s="90"/>
      <c r="T161" s="90"/>
      <c r="U161" s="90"/>
      <c r="V161" s="90"/>
      <c r="W161" s="90"/>
      <c r="X161" s="90"/>
      <c r="Y161" s="90"/>
      <c r="Z161" s="90"/>
    </row>
    <row r="162" ht="14.25" customHeight="1">
      <c r="A162" s="467" t="str">
        <f t="shared" si="1"/>
        <v>189912</v>
      </c>
      <c r="B162" s="473"/>
      <c r="C162" s="221"/>
      <c r="D162" s="208"/>
      <c r="E162" s="158"/>
      <c r="F162" s="158" t="str">
        <f t="shared" si="2"/>
        <v/>
      </c>
      <c r="G162" s="152" t="str">
        <f>IFERROR(__xludf.DUMMYFUNCTION("IFERROR(HLOOKUP(""Close"",GOOGLEFINANCE(C162,""price"",B162),2,FALSE()),"""")")," ")</f>
        <v/>
      </c>
      <c r="H162" s="160" t="str">
        <f t="shared" si="3"/>
        <v/>
      </c>
      <c r="I162" s="470">
        <f t="shared" si="4"/>
        <v>12</v>
      </c>
      <c r="J162" s="90"/>
      <c r="K162" s="90"/>
      <c r="L162" s="90"/>
      <c r="M162" s="90"/>
      <c r="N162" s="90"/>
      <c r="O162" s="90"/>
      <c r="P162" s="90"/>
      <c r="Q162" s="90"/>
      <c r="R162" s="90"/>
      <c r="S162" s="90"/>
      <c r="T162" s="90"/>
      <c r="U162" s="90"/>
      <c r="V162" s="90"/>
      <c r="W162" s="90"/>
      <c r="X162" s="90"/>
      <c r="Y162" s="90"/>
      <c r="Z162" s="90"/>
    </row>
    <row r="163" ht="14.25" customHeight="1">
      <c r="A163" s="467" t="str">
        <f t="shared" si="1"/>
        <v>189912</v>
      </c>
      <c r="B163" s="473"/>
      <c r="C163" s="221"/>
      <c r="D163" s="208"/>
      <c r="E163" s="158"/>
      <c r="F163" s="158" t="str">
        <f t="shared" si="2"/>
        <v/>
      </c>
      <c r="G163" s="152" t="str">
        <f>IFERROR(__xludf.DUMMYFUNCTION("IFERROR(HLOOKUP(""Close"",GOOGLEFINANCE(C163,""price"",B163),2,FALSE()),"""")")," ")</f>
        <v/>
      </c>
      <c r="H163" s="160" t="str">
        <f t="shared" si="3"/>
        <v/>
      </c>
      <c r="I163" s="470">
        <f t="shared" si="4"/>
        <v>12</v>
      </c>
      <c r="J163" s="90"/>
      <c r="K163" s="90"/>
      <c r="L163" s="90"/>
      <c r="M163" s="90"/>
      <c r="N163" s="90"/>
      <c r="O163" s="90"/>
      <c r="P163" s="90"/>
      <c r="Q163" s="90"/>
      <c r="R163" s="90"/>
      <c r="S163" s="90"/>
      <c r="T163" s="90"/>
      <c r="U163" s="90"/>
      <c r="V163" s="90"/>
      <c r="W163" s="90"/>
      <c r="X163" s="90"/>
      <c r="Y163" s="90"/>
      <c r="Z163" s="90"/>
    </row>
    <row r="164" ht="14.25" customHeight="1">
      <c r="A164" s="467" t="str">
        <f t="shared" si="1"/>
        <v>189912</v>
      </c>
      <c r="B164" s="473"/>
      <c r="C164" s="221"/>
      <c r="D164" s="208"/>
      <c r="E164" s="158"/>
      <c r="F164" s="158" t="str">
        <f t="shared" si="2"/>
        <v/>
      </c>
      <c r="G164" s="152" t="str">
        <f>IFERROR(__xludf.DUMMYFUNCTION("IFERROR(HLOOKUP(""Close"",GOOGLEFINANCE(C164,""price"",B164),2,FALSE()),"""")")," ")</f>
        <v/>
      </c>
      <c r="H164" s="160" t="str">
        <f t="shared" si="3"/>
        <v/>
      </c>
      <c r="I164" s="470">
        <f t="shared" si="4"/>
        <v>12</v>
      </c>
      <c r="J164" s="90"/>
      <c r="K164" s="90"/>
      <c r="L164" s="90"/>
      <c r="M164" s="90"/>
      <c r="N164" s="90"/>
      <c r="O164" s="90"/>
      <c r="P164" s="90"/>
      <c r="Q164" s="90"/>
      <c r="R164" s="90"/>
      <c r="S164" s="90"/>
      <c r="T164" s="90"/>
      <c r="U164" s="90"/>
      <c r="V164" s="90"/>
      <c r="W164" s="90"/>
      <c r="X164" s="90"/>
      <c r="Y164" s="90"/>
      <c r="Z164" s="90"/>
    </row>
    <row r="165" ht="14.25" customHeight="1">
      <c r="A165" s="467" t="str">
        <f t="shared" si="1"/>
        <v>189912</v>
      </c>
      <c r="B165" s="473"/>
      <c r="C165" s="221"/>
      <c r="D165" s="208"/>
      <c r="E165" s="158"/>
      <c r="F165" s="158" t="str">
        <f t="shared" si="2"/>
        <v/>
      </c>
      <c r="G165" s="152" t="str">
        <f>IFERROR(__xludf.DUMMYFUNCTION("IFERROR(HLOOKUP(""Close"",GOOGLEFINANCE(C165,""price"",B165),2,FALSE()),"""")")," ")</f>
        <v/>
      </c>
      <c r="H165" s="160" t="str">
        <f t="shared" si="3"/>
        <v/>
      </c>
      <c r="I165" s="470">
        <f t="shared" si="4"/>
        <v>12</v>
      </c>
      <c r="J165" s="90"/>
      <c r="K165" s="90"/>
      <c r="L165" s="90"/>
      <c r="M165" s="90"/>
      <c r="N165" s="90"/>
      <c r="O165" s="90"/>
      <c r="P165" s="90"/>
      <c r="Q165" s="90"/>
      <c r="R165" s="90"/>
      <c r="S165" s="90"/>
      <c r="T165" s="90"/>
      <c r="U165" s="90"/>
      <c r="V165" s="90"/>
      <c r="W165" s="90"/>
      <c r="X165" s="90"/>
      <c r="Y165" s="90"/>
      <c r="Z165" s="90"/>
    </row>
    <row r="166" ht="14.25" customHeight="1">
      <c r="A166" s="467" t="str">
        <f t="shared" si="1"/>
        <v>189912</v>
      </c>
      <c r="B166" s="473"/>
      <c r="C166" s="221"/>
      <c r="D166" s="208"/>
      <c r="E166" s="158"/>
      <c r="F166" s="158" t="str">
        <f t="shared" si="2"/>
        <v/>
      </c>
      <c r="G166" s="152" t="str">
        <f>IFERROR(__xludf.DUMMYFUNCTION("IFERROR(HLOOKUP(""Close"",GOOGLEFINANCE(C166,""price"",B166),2,FALSE()),"""")")," ")</f>
        <v/>
      </c>
      <c r="H166" s="160" t="str">
        <f t="shared" si="3"/>
        <v/>
      </c>
      <c r="I166" s="470">
        <f t="shared" si="4"/>
        <v>12</v>
      </c>
      <c r="J166" s="90"/>
      <c r="K166" s="90"/>
      <c r="L166" s="90"/>
      <c r="M166" s="90"/>
      <c r="N166" s="90"/>
      <c r="O166" s="90"/>
      <c r="P166" s="90"/>
      <c r="Q166" s="90"/>
      <c r="R166" s="90"/>
      <c r="S166" s="90"/>
      <c r="T166" s="90"/>
      <c r="U166" s="90"/>
      <c r="V166" s="90"/>
      <c r="W166" s="90"/>
      <c r="X166" s="90"/>
      <c r="Y166" s="90"/>
      <c r="Z166" s="90"/>
    </row>
    <row r="167" ht="14.25" customHeight="1">
      <c r="A167" s="467" t="str">
        <f t="shared" si="1"/>
        <v>189912</v>
      </c>
      <c r="B167" s="473"/>
      <c r="C167" s="221"/>
      <c r="D167" s="208"/>
      <c r="E167" s="158"/>
      <c r="F167" s="158" t="str">
        <f t="shared" si="2"/>
        <v/>
      </c>
      <c r="G167" s="152" t="str">
        <f>IFERROR(__xludf.DUMMYFUNCTION("IFERROR(HLOOKUP(""Close"",GOOGLEFINANCE(C167,""price"",B167),2,FALSE()),"""")")," ")</f>
        <v/>
      </c>
      <c r="H167" s="160" t="str">
        <f t="shared" si="3"/>
        <v/>
      </c>
      <c r="I167" s="470">
        <f t="shared" si="4"/>
        <v>12</v>
      </c>
      <c r="J167" s="90"/>
      <c r="K167" s="90"/>
      <c r="L167" s="90"/>
      <c r="M167" s="90"/>
      <c r="N167" s="90"/>
      <c r="O167" s="90"/>
      <c r="P167" s="90"/>
      <c r="Q167" s="90"/>
      <c r="R167" s="90"/>
      <c r="S167" s="90"/>
      <c r="T167" s="90"/>
      <c r="U167" s="90"/>
      <c r="V167" s="90"/>
      <c r="W167" s="90"/>
      <c r="X167" s="90"/>
      <c r="Y167" s="90"/>
      <c r="Z167" s="90"/>
    </row>
    <row r="168" ht="14.25" customHeight="1">
      <c r="A168" s="467" t="str">
        <f t="shared" si="1"/>
        <v>189912</v>
      </c>
      <c r="B168" s="473"/>
      <c r="C168" s="221"/>
      <c r="D168" s="208"/>
      <c r="E168" s="158"/>
      <c r="F168" s="158" t="str">
        <f t="shared" si="2"/>
        <v/>
      </c>
      <c r="G168" s="152" t="str">
        <f>IFERROR(__xludf.DUMMYFUNCTION("IFERROR(HLOOKUP(""Close"",GOOGLEFINANCE(C168,""price"",B168),2,FALSE()),"""")")," ")</f>
        <v/>
      </c>
      <c r="H168" s="160" t="str">
        <f t="shared" si="3"/>
        <v/>
      </c>
      <c r="I168" s="470">
        <f t="shared" si="4"/>
        <v>12</v>
      </c>
      <c r="J168" s="90"/>
      <c r="K168" s="90"/>
      <c r="L168" s="90"/>
      <c r="M168" s="90"/>
      <c r="N168" s="90"/>
      <c r="O168" s="90"/>
      <c r="P168" s="90"/>
      <c r="Q168" s="90"/>
      <c r="R168" s="90"/>
      <c r="S168" s="90"/>
      <c r="T168" s="90"/>
      <c r="U168" s="90"/>
      <c r="V168" s="90"/>
      <c r="W168" s="90"/>
      <c r="X168" s="90"/>
      <c r="Y168" s="90"/>
      <c r="Z168" s="90"/>
    </row>
    <row r="169" ht="14.25" customHeight="1">
      <c r="A169" s="467" t="str">
        <f t="shared" si="1"/>
        <v>189912</v>
      </c>
      <c r="B169" s="473"/>
      <c r="C169" s="221"/>
      <c r="D169" s="208"/>
      <c r="E169" s="158"/>
      <c r="F169" s="158" t="str">
        <f t="shared" si="2"/>
        <v/>
      </c>
      <c r="G169" s="152" t="str">
        <f>IFERROR(__xludf.DUMMYFUNCTION("IFERROR(HLOOKUP(""Close"",GOOGLEFINANCE(C169,""price"",B169),2,FALSE()),"""")")," ")</f>
        <v/>
      </c>
      <c r="H169" s="160" t="str">
        <f t="shared" si="3"/>
        <v/>
      </c>
      <c r="I169" s="470">
        <f t="shared" si="4"/>
        <v>12</v>
      </c>
      <c r="J169" s="90"/>
      <c r="K169" s="90"/>
      <c r="L169" s="90"/>
      <c r="M169" s="90"/>
      <c r="N169" s="90"/>
      <c r="O169" s="90"/>
      <c r="P169" s="90"/>
      <c r="Q169" s="90"/>
      <c r="R169" s="90"/>
      <c r="S169" s="90"/>
      <c r="T169" s="90"/>
      <c r="U169" s="90"/>
      <c r="V169" s="90"/>
      <c r="W169" s="90"/>
      <c r="X169" s="90"/>
      <c r="Y169" s="90"/>
      <c r="Z169" s="90"/>
    </row>
    <row r="170" ht="14.25" customHeight="1">
      <c r="A170" s="467" t="str">
        <f t="shared" si="1"/>
        <v>189912</v>
      </c>
      <c r="B170" s="473"/>
      <c r="C170" s="221"/>
      <c r="D170" s="208"/>
      <c r="E170" s="158"/>
      <c r="F170" s="158" t="str">
        <f t="shared" si="2"/>
        <v/>
      </c>
      <c r="G170" s="152" t="str">
        <f>IFERROR(__xludf.DUMMYFUNCTION("IFERROR(HLOOKUP(""Close"",GOOGLEFINANCE(C170,""price"",B170),2,FALSE()),"""")")," ")</f>
        <v/>
      </c>
      <c r="H170" s="160" t="str">
        <f t="shared" si="3"/>
        <v/>
      </c>
      <c r="I170" s="470">
        <f t="shared" si="4"/>
        <v>12</v>
      </c>
      <c r="J170" s="90"/>
      <c r="K170" s="90"/>
      <c r="L170" s="90"/>
      <c r="M170" s="90"/>
      <c r="N170" s="90"/>
      <c r="O170" s="90"/>
      <c r="P170" s="90"/>
      <c r="Q170" s="90"/>
      <c r="R170" s="90"/>
      <c r="S170" s="90"/>
      <c r="T170" s="90"/>
      <c r="U170" s="90"/>
      <c r="V170" s="90"/>
      <c r="W170" s="90"/>
      <c r="X170" s="90"/>
      <c r="Y170" s="90"/>
      <c r="Z170" s="90"/>
    </row>
    <row r="171" ht="14.25" customHeight="1">
      <c r="A171" s="467" t="str">
        <f t="shared" si="1"/>
        <v>189912</v>
      </c>
      <c r="B171" s="473"/>
      <c r="C171" s="221"/>
      <c r="D171" s="208"/>
      <c r="E171" s="158"/>
      <c r="F171" s="158" t="str">
        <f t="shared" si="2"/>
        <v/>
      </c>
      <c r="G171" s="152" t="str">
        <f>IFERROR(__xludf.DUMMYFUNCTION("IFERROR(HLOOKUP(""Close"",GOOGLEFINANCE(C171,""price"",B171),2,FALSE()),"""")")," ")</f>
        <v/>
      </c>
      <c r="H171" s="160" t="str">
        <f t="shared" si="3"/>
        <v/>
      </c>
      <c r="I171" s="470">
        <f t="shared" si="4"/>
        <v>12</v>
      </c>
      <c r="J171" s="90"/>
      <c r="K171" s="90"/>
      <c r="L171" s="90"/>
      <c r="M171" s="90"/>
      <c r="N171" s="90"/>
      <c r="O171" s="90"/>
      <c r="P171" s="90"/>
      <c r="Q171" s="90"/>
      <c r="R171" s="90"/>
      <c r="S171" s="90"/>
      <c r="T171" s="90"/>
      <c r="U171" s="90"/>
      <c r="V171" s="90"/>
      <c r="W171" s="90"/>
      <c r="X171" s="90"/>
      <c r="Y171" s="90"/>
      <c r="Z171" s="90"/>
    </row>
    <row r="172" ht="14.25" customHeight="1">
      <c r="A172" s="467" t="str">
        <f t="shared" si="1"/>
        <v>189912</v>
      </c>
      <c r="B172" s="473"/>
      <c r="C172" s="221"/>
      <c r="D172" s="208"/>
      <c r="E172" s="158"/>
      <c r="F172" s="158" t="str">
        <f t="shared" si="2"/>
        <v/>
      </c>
      <c r="G172" s="152" t="str">
        <f>IFERROR(__xludf.DUMMYFUNCTION("IFERROR(HLOOKUP(""Close"",GOOGLEFINANCE(C172,""price"",B172),2,FALSE()),"""")")," ")</f>
        <v/>
      </c>
      <c r="H172" s="160" t="str">
        <f t="shared" si="3"/>
        <v/>
      </c>
      <c r="I172" s="470">
        <f t="shared" si="4"/>
        <v>12</v>
      </c>
      <c r="J172" s="90"/>
      <c r="K172" s="90"/>
      <c r="L172" s="90"/>
      <c r="M172" s="90"/>
      <c r="N172" s="90"/>
      <c r="O172" s="90"/>
      <c r="P172" s="90"/>
      <c r="Q172" s="90"/>
      <c r="R172" s="90"/>
      <c r="S172" s="90"/>
      <c r="T172" s="90"/>
      <c r="U172" s="90"/>
      <c r="V172" s="90"/>
      <c r="W172" s="90"/>
      <c r="X172" s="90"/>
      <c r="Y172" s="90"/>
      <c r="Z172" s="90"/>
    </row>
    <row r="173" ht="14.25" customHeight="1">
      <c r="A173" s="467" t="str">
        <f t="shared" si="1"/>
        <v>189912</v>
      </c>
      <c r="B173" s="473"/>
      <c r="C173" s="221"/>
      <c r="D173" s="208"/>
      <c r="E173" s="158"/>
      <c r="F173" s="158" t="str">
        <f t="shared" si="2"/>
        <v/>
      </c>
      <c r="G173" s="152" t="str">
        <f>IFERROR(__xludf.DUMMYFUNCTION("IFERROR(HLOOKUP(""Close"",GOOGLEFINANCE(C173,""price"",B173),2,FALSE()),"""")")," ")</f>
        <v/>
      </c>
      <c r="H173" s="160" t="str">
        <f t="shared" si="3"/>
        <v/>
      </c>
      <c r="I173" s="470">
        <f t="shared" si="4"/>
        <v>12</v>
      </c>
      <c r="J173" s="90"/>
      <c r="K173" s="90"/>
      <c r="L173" s="90"/>
      <c r="M173" s="90"/>
      <c r="N173" s="90"/>
      <c r="O173" s="90"/>
      <c r="P173" s="90"/>
      <c r="Q173" s="90"/>
      <c r="R173" s="90"/>
      <c r="S173" s="90"/>
      <c r="T173" s="90"/>
      <c r="U173" s="90"/>
      <c r="V173" s="90"/>
      <c r="W173" s="90"/>
      <c r="X173" s="90"/>
      <c r="Y173" s="90"/>
      <c r="Z173" s="90"/>
    </row>
    <row r="174" ht="14.25" customHeight="1">
      <c r="A174" s="467" t="str">
        <f t="shared" si="1"/>
        <v>189912</v>
      </c>
      <c r="B174" s="473"/>
      <c r="C174" s="221"/>
      <c r="D174" s="208"/>
      <c r="E174" s="158"/>
      <c r="F174" s="158" t="str">
        <f t="shared" si="2"/>
        <v/>
      </c>
      <c r="G174" s="152" t="str">
        <f>IFERROR(__xludf.DUMMYFUNCTION("IFERROR(HLOOKUP(""Close"",GOOGLEFINANCE(C174,""price"",B174),2,FALSE()),"""")")," ")</f>
        <v/>
      </c>
      <c r="H174" s="160" t="str">
        <f t="shared" si="3"/>
        <v/>
      </c>
      <c r="I174" s="470">
        <f t="shared" si="4"/>
        <v>12</v>
      </c>
      <c r="J174" s="90"/>
      <c r="K174" s="90"/>
      <c r="L174" s="90"/>
      <c r="M174" s="90"/>
      <c r="N174" s="90"/>
      <c r="O174" s="90"/>
      <c r="P174" s="90"/>
      <c r="Q174" s="90"/>
      <c r="R174" s="90"/>
      <c r="S174" s="90"/>
      <c r="T174" s="90"/>
      <c r="U174" s="90"/>
      <c r="V174" s="90"/>
      <c r="W174" s="90"/>
      <c r="X174" s="90"/>
      <c r="Y174" s="90"/>
      <c r="Z174" s="90"/>
    </row>
    <row r="175" ht="14.25" customHeight="1">
      <c r="A175" s="467" t="str">
        <f t="shared" si="1"/>
        <v>189912</v>
      </c>
      <c r="B175" s="473"/>
      <c r="C175" s="221"/>
      <c r="D175" s="208"/>
      <c r="E175" s="158"/>
      <c r="F175" s="158" t="str">
        <f t="shared" si="2"/>
        <v/>
      </c>
      <c r="G175" s="152" t="str">
        <f>IFERROR(__xludf.DUMMYFUNCTION("IFERROR(HLOOKUP(""Close"",GOOGLEFINANCE(C175,""price"",B175),2,FALSE()),"""")")," ")</f>
        <v/>
      </c>
      <c r="H175" s="160" t="str">
        <f t="shared" si="3"/>
        <v/>
      </c>
      <c r="I175" s="470">
        <f t="shared" si="4"/>
        <v>12</v>
      </c>
      <c r="J175" s="90"/>
      <c r="K175" s="90"/>
      <c r="L175" s="90"/>
      <c r="M175" s="90"/>
      <c r="N175" s="90"/>
      <c r="O175" s="90"/>
      <c r="P175" s="90"/>
      <c r="Q175" s="90"/>
      <c r="R175" s="90"/>
      <c r="S175" s="90"/>
      <c r="T175" s="90"/>
      <c r="U175" s="90"/>
      <c r="V175" s="90"/>
      <c r="W175" s="90"/>
      <c r="X175" s="90"/>
      <c r="Y175" s="90"/>
      <c r="Z175" s="90"/>
    </row>
    <row r="176" ht="14.25" customHeight="1">
      <c r="A176" s="467" t="str">
        <f t="shared" si="1"/>
        <v>189912</v>
      </c>
      <c r="B176" s="473"/>
      <c r="C176" s="221"/>
      <c r="D176" s="208"/>
      <c r="E176" s="158"/>
      <c r="F176" s="158" t="str">
        <f t="shared" si="2"/>
        <v/>
      </c>
      <c r="G176" s="152" t="str">
        <f>IFERROR(__xludf.DUMMYFUNCTION("IFERROR(HLOOKUP(""Close"",GOOGLEFINANCE(C176,""price"",B176),2,FALSE()),"""")")," ")</f>
        <v/>
      </c>
      <c r="H176" s="160" t="str">
        <f t="shared" si="3"/>
        <v/>
      </c>
      <c r="I176" s="470">
        <f t="shared" si="4"/>
        <v>12</v>
      </c>
      <c r="J176" s="90"/>
      <c r="K176" s="90"/>
      <c r="L176" s="90"/>
      <c r="M176" s="90"/>
      <c r="N176" s="90"/>
      <c r="O176" s="90"/>
      <c r="P176" s="90"/>
      <c r="Q176" s="90"/>
      <c r="R176" s="90"/>
      <c r="S176" s="90"/>
      <c r="T176" s="90"/>
      <c r="U176" s="90"/>
      <c r="V176" s="90"/>
      <c r="W176" s="90"/>
      <c r="X176" s="90"/>
      <c r="Y176" s="90"/>
      <c r="Z176" s="90"/>
    </row>
    <row r="177" ht="14.25" customHeight="1">
      <c r="A177" s="467" t="str">
        <f t="shared" si="1"/>
        <v>189912</v>
      </c>
      <c r="B177" s="473"/>
      <c r="C177" s="221"/>
      <c r="D177" s="208"/>
      <c r="E177" s="158"/>
      <c r="F177" s="158" t="str">
        <f t="shared" si="2"/>
        <v/>
      </c>
      <c r="G177" s="152" t="str">
        <f>IFERROR(__xludf.DUMMYFUNCTION("IFERROR(HLOOKUP(""Close"",GOOGLEFINANCE(C177,""price"",B177),2,FALSE()),"""")")," ")</f>
        <v/>
      </c>
      <c r="H177" s="160" t="str">
        <f t="shared" si="3"/>
        <v/>
      </c>
      <c r="I177" s="470">
        <f t="shared" si="4"/>
        <v>12</v>
      </c>
      <c r="J177" s="90"/>
      <c r="K177" s="90"/>
      <c r="L177" s="90"/>
      <c r="M177" s="90"/>
      <c r="N177" s="90"/>
      <c r="O177" s="90"/>
      <c r="P177" s="90"/>
      <c r="Q177" s="90"/>
      <c r="R177" s="90"/>
      <c r="S177" s="90"/>
      <c r="T177" s="90"/>
      <c r="U177" s="90"/>
      <c r="V177" s="90"/>
      <c r="W177" s="90"/>
      <c r="X177" s="90"/>
      <c r="Y177" s="90"/>
      <c r="Z177" s="90"/>
    </row>
    <row r="178" ht="14.25" customHeight="1">
      <c r="A178" s="467" t="str">
        <f t="shared" si="1"/>
        <v>189912</v>
      </c>
      <c r="B178" s="473"/>
      <c r="C178" s="221"/>
      <c r="D178" s="208"/>
      <c r="E178" s="158"/>
      <c r="F178" s="158" t="str">
        <f t="shared" si="2"/>
        <v/>
      </c>
      <c r="G178" s="152" t="str">
        <f>IFERROR(__xludf.DUMMYFUNCTION("IFERROR(HLOOKUP(""Close"",GOOGLEFINANCE(C178,""price"",B178),2,FALSE()),"""")")," ")</f>
        <v/>
      </c>
      <c r="H178" s="160" t="str">
        <f t="shared" si="3"/>
        <v/>
      </c>
      <c r="I178" s="470">
        <f t="shared" si="4"/>
        <v>12</v>
      </c>
      <c r="J178" s="90"/>
      <c r="K178" s="90"/>
      <c r="L178" s="90"/>
      <c r="M178" s="90"/>
      <c r="N178" s="90"/>
      <c r="O178" s="90"/>
      <c r="P178" s="90"/>
      <c r="Q178" s="90"/>
      <c r="R178" s="90"/>
      <c r="S178" s="90"/>
      <c r="T178" s="90"/>
      <c r="U178" s="90"/>
      <c r="V178" s="90"/>
      <c r="W178" s="90"/>
      <c r="X178" s="90"/>
      <c r="Y178" s="90"/>
      <c r="Z178" s="90"/>
    </row>
    <row r="179" ht="14.25" customHeight="1">
      <c r="A179" s="467" t="str">
        <f t="shared" si="1"/>
        <v>189912</v>
      </c>
      <c r="B179" s="473"/>
      <c r="C179" s="221"/>
      <c r="D179" s="208"/>
      <c r="E179" s="158"/>
      <c r="F179" s="158" t="str">
        <f t="shared" si="2"/>
        <v/>
      </c>
      <c r="G179" s="152" t="str">
        <f>IFERROR(__xludf.DUMMYFUNCTION("IFERROR(HLOOKUP(""Close"",GOOGLEFINANCE(C179,""price"",B179),2,FALSE()),"""")")," ")</f>
        <v/>
      </c>
      <c r="H179" s="160" t="str">
        <f t="shared" si="3"/>
        <v/>
      </c>
      <c r="I179" s="470">
        <f t="shared" si="4"/>
        <v>12</v>
      </c>
      <c r="J179" s="90"/>
      <c r="K179" s="90"/>
      <c r="L179" s="90"/>
      <c r="M179" s="90"/>
      <c r="N179" s="90"/>
      <c r="O179" s="90"/>
      <c r="P179" s="90"/>
      <c r="Q179" s="90"/>
      <c r="R179" s="90"/>
      <c r="S179" s="90"/>
      <c r="T179" s="90"/>
      <c r="U179" s="90"/>
      <c r="V179" s="90"/>
      <c r="W179" s="90"/>
      <c r="X179" s="90"/>
      <c r="Y179" s="90"/>
      <c r="Z179" s="90"/>
    </row>
    <row r="180" ht="14.25" customHeight="1">
      <c r="A180" s="467" t="str">
        <f t="shared" si="1"/>
        <v>189912</v>
      </c>
      <c r="B180" s="473"/>
      <c r="C180" s="221"/>
      <c r="D180" s="208"/>
      <c r="E180" s="158"/>
      <c r="F180" s="158" t="str">
        <f t="shared" si="2"/>
        <v/>
      </c>
      <c r="G180" s="152" t="str">
        <f>IFERROR(__xludf.DUMMYFUNCTION("IFERROR(HLOOKUP(""Close"",GOOGLEFINANCE(C180,""price"",B180),2,FALSE()),"""")")," ")</f>
        <v/>
      </c>
      <c r="H180" s="160" t="str">
        <f t="shared" si="3"/>
        <v/>
      </c>
      <c r="I180" s="470">
        <f t="shared" si="4"/>
        <v>12</v>
      </c>
      <c r="J180" s="90"/>
      <c r="K180" s="90"/>
      <c r="L180" s="90"/>
      <c r="M180" s="90"/>
      <c r="N180" s="90"/>
      <c r="O180" s="90"/>
      <c r="P180" s="90"/>
      <c r="Q180" s="90"/>
      <c r="R180" s="90"/>
      <c r="S180" s="90"/>
      <c r="T180" s="90"/>
      <c r="U180" s="90"/>
      <c r="V180" s="90"/>
      <c r="W180" s="90"/>
      <c r="X180" s="90"/>
      <c r="Y180" s="90"/>
      <c r="Z180" s="90"/>
    </row>
    <row r="181" ht="14.25" customHeight="1">
      <c r="A181" s="467" t="str">
        <f t="shared" si="1"/>
        <v>189912</v>
      </c>
      <c r="B181" s="473"/>
      <c r="C181" s="221"/>
      <c r="D181" s="208"/>
      <c r="E181" s="158"/>
      <c r="F181" s="158" t="str">
        <f t="shared" si="2"/>
        <v/>
      </c>
      <c r="G181" s="152" t="str">
        <f>IFERROR(__xludf.DUMMYFUNCTION("IFERROR(HLOOKUP(""Close"",GOOGLEFINANCE(C181,""price"",B181),2,FALSE()),"""")")," ")</f>
        <v/>
      </c>
      <c r="H181" s="160" t="str">
        <f t="shared" si="3"/>
        <v/>
      </c>
      <c r="I181" s="470">
        <f t="shared" si="4"/>
        <v>12</v>
      </c>
      <c r="J181" s="90"/>
      <c r="K181" s="90"/>
      <c r="L181" s="90"/>
      <c r="M181" s="90"/>
      <c r="N181" s="90"/>
      <c r="O181" s="90"/>
      <c r="P181" s="90"/>
      <c r="Q181" s="90"/>
      <c r="R181" s="90"/>
      <c r="S181" s="90"/>
      <c r="T181" s="90"/>
      <c r="U181" s="90"/>
      <c r="V181" s="90"/>
      <c r="W181" s="90"/>
      <c r="X181" s="90"/>
      <c r="Y181" s="90"/>
      <c r="Z181" s="90"/>
    </row>
    <row r="182" ht="14.25" customHeight="1">
      <c r="A182" s="467" t="str">
        <f t="shared" si="1"/>
        <v>189912</v>
      </c>
      <c r="B182" s="473"/>
      <c r="C182" s="221"/>
      <c r="D182" s="208"/>
      <c r="E182" s="158"/>
      <c r="F182" s="158" t="str">
        <f t="shared" si="2"/>
        <v/>
      </c>
      <c r="G182" s="152" t="str">
        <f>IFERROR(__xludf.DUMMYFUNCTION("IFERROR(HLOOKUP(""Close"",GOOGLEFINANCE(C182,""price"",B182),2,FALSE()),"""")")," ")</f>
        <v/>
      </c>
      <c r="H182" s="160" t="str">
        <f t="shared" si="3"/>
        <v/>
      </c>
      <c r="I182" s="470">
        <f t="shared" si="4"/>
        <v>12</v>
      </c>
      <c r="J182" s="90"/>
      <c r="K182" s="90"/>
      <c r="L182" s="90"/>
      <c r="M182" s="90"/>
      <c r="N182" s="90"/>
      <c r="O182" s="90"/>
      <c r="P182" s="90"/>
      <c r="Q182" s="90"/>
      <c r="R182" s="90"/>
      <c r="S182" s="90"/>
      <c r="T182" s="90"/>
      <c r="U182" s="90"/>
      <c r="V182" s="90"/>
      <c r="W182" s="90"/>
      <c r="X182" s="90"/>
      <c r="Y182" s="90"/>
      <c r="Z182" s="90"/>
    </row>
    <row r="183" ht="14.25" customHeight="1">
      <c r="A183" s="467" t="str">
        <f t="shared" si="1"/>
        <v>189912</v>
      </c>
      <c r="B183" s="473"/>
      <c r="C183" s="221"/>
      <c r="D183" s="208"/>
      <c r="E183" s="158"/>
      <c r="F183" s="158" t="str">
        <f t="shared" si="2"/>
        <v/>
      </c>
      <c r="G183" s="152" t="str">
        <f>IFERROR(__xludf.DUMMYFUNCTION("IFERROR(HLOOKUP(""Close"",GOOGLEFINANCE(C183,""price"",B183),2,FALSE()),"""")")," ")</f>
        <v/>
      </c>
      <c r="H183" s="160" t="str">
        <f t="shared" si="3"/>
        <v/>
      </c>
      <c r="I183" s="470">
        <f t="shared" si="4"/>
        <v>12</v>
      </c>
      <c r="J183" s="90"/>
      <c r="K183" s="90"/>
      <c r="L183" s="90"/>
      <c r="M183" s="90"/>
      <c r="N183" s="90"/>
      <c r="O183" s="90"/>
      <c r="P183" s="90"/>
      <c r="Q183" s="90"/>
      <c r="R183" s="90"/>
      <c r="S183" s="90"/>
      <c r="T183" s="90"/>
      <c r="U183" s="90"/>
      <c r="V183" s="90"/>
      <c r="W183" s="90"/>
      <c r="X183" s="90"/>
      <c r="Y183" s="90"/>
      <c r="Z183" s="90"/>
    </row>
    <row r="184" ht="14.25" customHeight="1">
      <c r="A184" s="467" t="str">
        <f t="shared" si="1"/>
        <v>189912</v>
      </c>
      <c r="B184" s="473"/>
      <c r="C184" s="221"/>
      <c r="D184" s="208"/>
      <c r="E184" s="158"/>
      <c r="F184" s="158" t="str">
        <f t="shared" si="2"/>
        <v/>
      </c>
      <c r="G184" s="152" t="str">
        <f>IFERROR(__xludf.DUMMYFUNCTION("IFERROR(HLOOKUP(""Close"",GOOGLEFINANCE(C184,""price"",B184),2,FALSE()),"""")")," ")</f>
        <v/>
      </c>
      <c r="H184" s="160" t="str">
        <f t="shared" si="3"/>
        <v/>
      </c>
      <c r="I184" s="470">
        <f t="shared" si="4"/>
        <v>12</v>
      </c>
      <c r="J184" s="90"/>
      <c r="K184" s="90"/>
      <c r="L184" s="90"/>
      <c r="M184" s="90"/>
      <c r="N184" s="90"/>
      <c r="O184" s="90"/>
      <c r="P184" s="90"/>
      <c r="Q184" s="90"/>
      <c r="R184" s="90"/>
      <c r="S184" s="90"/>
      <c r="T184" s="90"/>
      <c r="U184" s="90"/>
      <c r="V184" s="90"/>
      <c r="W184" s="90"/>
      <c r="X184" s="90"/>
      <c r="Y184" s="90"/>
      <c r="Z184" s="90"/>
    </row>
    <row r="185" ht="14.25" customHeight="1">
      <c r="A185" s="467" t="str">
        <f t="shared" si="1"/>
        <v>189912</v>
      </c>
      <c r="B185" s="473"/>
      <c r="C185" s="221"/>
      <c r="D185" s="208"/>
      <c r="E185" s="158"/>
      <c r="F185" s="158" t="str">
        <f t="shared" si="2"/>
        <v/>
      </c>
      <c r="G185" s="152" t="str">
        <f>IFERROR(__xludf.DUMMYFUNCTION("IFERROR(HLOOKUP(""Close"",GOOGLEFINANCE(C185,""price"",B185),2,FALSE()),"""")")," ")</f>
        <v/>
      </c>
      <c r="H185" s="160" t="str">
        <f t="shared" si="3"/>
        <v/>
      </c>
      <c r="I185" s="470">
        <f t="shared" si="4"/>
        <v>12</v>
      </c>
      <c r="J185" s="90"/>
      <c r="K185" s="90"/>
      <c r="L185" s="90"/>
      <c r="M185" s="90"/>
      <c r="N185" s="90"/>
      <c r="O185" s="90"/>
      <c r="P185" s="90"/>
      <c r="Q185" s="90"/>
      <c r="R185" s="90"/>
      <c r="S185" s="90"/>
      <c r="T185" s="90"/>
      <c r="U185" s="90"/>
      <c r="V185" s="90"/>
      <c r="W185" s="90"/>
      <c r="X185" s="90"/>
      <c r="Y185" s="90"/>
      <c r="Z185" s="90"/>
    </row>
    <row r="186" ht="14.25" customHeight="1">
      <c r="A186" s="467" t="str">
        <f t="shared" si="1"/>
        <v>189912</v>
      </c>
      <c r="B186" s="473"/>
      <c r="C186" s="221"/>
      <c r="D186" s="208"/>
      <c r="E186" s="158"/>
      <c r="F186" s="158" t="str">
        <f t="shared" si="2"/>
        <v/>
      </c>
      <c r="G186" s="152" t="str">
        <f>IFERROR(__xludf.DUMMYFUNCTION("IFERROR(HLOOKUP(""Close"",GOOGLEFINANCE(C186,""price"",B186),2,FALSE()),"""")")," ")</f>
        <v/>
      </c>
      <c r="H186" s="160" t="str">
        <f t="shared" si="3"/>
        <v/>
      </c>
      <c r="I186" s="470">
        <f t="shared" si="4"/>
        <v>12</v>
      </c>
      <c r="J186" s="90"/>
      <c r="K186" s="90"/>
      <c r="L186" s="90"/>
      <c r="M186" s="90"/>
      <c r="N186" s="90"/>
      <c r="O186" s="90"/>
      <c r="P186" s="90"/>
      <c r="Q186" s="90"/>
      <c r="R186" s="90"/>
      <c r="S186" s="90"/>
      <c r="T186" s="90"/>
      <c r="U186" s="90"/>
      <c r="V186" s="90"/>
      <c r="W186" s="90"/>
      <c r="X186" s="90"/>
      <c r="Y186" s="90"/>
      <c r="Z186" s="90"/>
    </row>
    <row r="187" ht="14.25" customHeight="1">
      <c r="A187" s="467" t="str">
        <f t="shared" si="1"/>
        <v>189912</v>
      </c>
      <c r="B187" s="473"/>
      <c r="C187" s="221"/>
      <c r="D187" s="208"/>
      <c r="E187" s="158"/>
      <c r="F187" s="158" t="str">
        <f t="shared" si="2"/>
        <v/>
      </c>
      <c r="G187" s="152" t="str">
        <f>IFERROR(__xludf.DUMMYFUNCTION("IFERROR(HLOOKUP(""Close"",GOOGLEFINANCE(C187,""price"",B187),2,FALSE()),"""")")," ")</f>
        <v/>
      </c>
      <c r="H187" s="160" t="str">
        <f t="shared" si="3"/>
        <v/>
      </c>
      <c r="I187" s="470">
        <f t="shared" si="4"/>
        <v>12</v>
      </c>
      <c r="J187" s="90"/>
      <c r="K187" s="90"/>
      <c r="L187" s="90"/>
      <c r="M187" s="90"/>
      <c r="N187" s="90"/>
      <c r="O187" s="90"/>
      <c r="P187" s="90"/>
      <c r="Q187" s="90"/>
      <c r="R187" s="90"/>
      <c r="S187" s="90"/>
      <c r="T187" s="90"/>
      <c r="U187" s="90"/>
      <c r="V187" s="90"/>
      <c r="W187" s="90"/>
      <c r="X187" s="90"/>
      <c r="Y187" s="90"/>
      <c r="Z187" s="90"/>
    </row>
    <row r="188" ht="14.25" customHeight="1">
      <c r="A188" s="467" t="str">
        <f t="shared" si="1"/>
        <v>189912</v>
      </c>
      <c r="B188" s="473"/>
      <c r="C188" s="221"/>
      <c r="D188" s="208"/>
      <c r="E188" s="158"/>
      <c r="F188" s="158" t="str">
        <f t="shared" si="2"/>
        <v/>
      </c>
      <c r="G188" s="152" t="str">
        <f>IFERROR(__xludf.DUMMYFUNCTION("IFERROR(HLOOKUP(""Close"",GOOGLEFINANCE(C188,""price"",B188),2,FALSE()),"""")")," ")</f>
        <v/>
      </c>
      <c r="H188" s="160" t="str">
        <f t="shared" si="3"/>
        <v/>
      </c>
      <c r="I188" s="470">
        <f t="shared" si="4"/>
        <v>12</v>
      </c>
      <c r="J188" s="90"/>
      <c r="K188" s="90"/>
      <c r="L188" s="90"/>
      <c r="M188" s="90"/>
      <c r="N188" s="90"/>
      <c r="O188" s="90"/>
      <c r="P188" s="90"/>
      <c r="Q188" s="90"/>
      <c r="R188" s="90"/>
      <c r="S188" s="90"/>
      <c r="T188" s="90"/>
      <c r="U188" s="90"/>
      <c r="V188" s="90"/>
      <c r="W188" s="90"/>
      <c r="X188" s="90"/>
      <c r="Y188" s="90"/>
      <c r="Z188" s="90"/>
    </row>
    <row r="189" ht="14.25" customHeight="1">
      <c r="A189" s="467" t="str">
        <f t="shared" si="1"/>
        <v>189912</v>
      </c>
      <c r="B189" s="473"/>
      <c r="C189" s="221"/>
      <c r="D189" s="208"/>
      <c r="E189" s="158"/>
      <c r="F189" s="158" t="str">
        <f t="shared" si="2"/>
        <v/>
      </c>
      <c r="G189" s="152" t="str">
        <f>IFERROR(__xludf.DUMMYFUNCTION("IFERROR(HLOOKUP(""Close"",GOOGLEFINANCE(C189,""price"",B189),2,FALSE()),"""")")," ")</f>
        <v/>
      </c>
      <c r="H189" s="160" t="str">
        <f t="shared" si="3"/>
        <v/>
      </c>
      <c r="I189" s="470">
        <f t="shared" si="4"/>
        <v>12</v>
      </c>
      <c r="J189" s="90"/>
      <c r="K189" s="90"/>
      <c r="L189" s="90"/>
      <c r="M189" s="90"/>
      <c r="N189" s="90"/>
      <c r="O189" s="90"/>
      <c r="P189" s="90"/>
      <c r="Q189" s="90"/>
      <c r="R189" s="90"/>
      <c r="S189" s="90"/>
      <c r="T189" s="90"/>
      <c r="U189" s="90"/>
      <c r="V189" s="90"/>
      <c r="W189" s="90"/>
      <c r="X189" s="90"/>
      <c r="Y189" s="90"/>
      <c r="Z189" s="90"/>
    </row>
    <row r="190" ht="14.25" customHeight="1">
      <c r="A190" s="467" t="str">
        <f t="shared" si="1"/>
        <v>189912</v>
      </c>
      <c r="B190" s="473"/>
      <c r="C190" s="221"/>
      <c r="D190" s="208"/>
      <c r="E190" s="158"/>
      <c r="F190" s="158" t="str">
        <f t="shared" si="2"/>
        <v/>
      </c>
      <c r="G190" s="152" t="str">
        <f>IFERROR(__xludf.DUMMYFUNCTION("IFERROR(HLOOKUP(""Close"",GOOGLEFINANCE(C190,""price"",B190),2,FALSE()),"""")")," ")</f>
        <v/>
      </c>
      <c r="H190" s="160" t="str">
        <f t="shared" si="3"/>
        <v/>
      </c>
      <c r="I190" s="470">
        <f t="shared" si="4"/>
        <v>12</v>
      </c>
      <c r="J190" s="90"/>
      <c r="K190" s="90"/>
      <c r="L190" s="90"/>
      <c r="M190" s="90"/>
      <c r="N190" s="90"/>
      <c r="O190" s="90"/>
      <c r="P190" s="90"/>
      <c r="Q190" s="90"/>
      <c r="R190" s="90"/>
      <c r="S190" s="90"/>
      <c r="T190" s="90"/>
      <c r="U190" s="90"/>
      <c r="V190" s="90"/>
      <c r="W190" s="90"/>
      <c r="X190" s="90"/>
      <c r="Y190" s="90"/>
      <c r="Z190" s="90"/>
    </row>
    <row r="191" ht="14.25" customHeight="1">
      <c r="A191" s="467" t="str">
        <f t="shared" si="1"/>
        <v>189912</v>
      </c>
      <c r="B191" s="473"/>
      <c r="C191" s="221"/>
      <c r="D191" s="208"/>
      <c r="E191" s="158"/>
      <c r="F191" s="158" t="str">
        <f t="shared" si="2"/>
        <v/>
      </c>
      <c r="G191" s="152" t="str">
        <f>IFERROR(__xludf.DUMMYFUNCTION("IFERROR(HLOOKUP(""Close"",GOOGLEFINANCE(C191,""price"",B191),2,FALSE()),"""")")," ")</f>
        <v/>
      </c>
      <c r="H191" s="160" t="str">
        <f t="shared" si="3"/>
        <v/>
      </c>
      <c r="I191" s="470">
        <f t="shared" si="4"/>
        <v>12</v>
      </c>
      <c r="J191" s="90"/>
      <c r="K191" s="90"/>
      <c r="L191" s="90"/>
      <c r="M191" s="90"/>
      <c r="N191" s="90"/>
      <c r="O191" s="90"/>
      <c r="P191" s="90"/>
      <c r="Q191" s="90"/>
      <c r="R191" s="90"/>
      <c r="S191" s="90"/>
      <c r="T191" s="90"/>
      <c r="U191" s="90"/>
      <c r="V191" s="90"/>
      <c r="W191" s="90"/>
      <c r="X191" s="90"/>
      <c r="Y191" s="90"/>
      <c r="Z191" s="90"/>
    </row>
    <row r="192" ht="14.25" customHeight="1">
      <c r="A192" s="467" t="str">
        <f t="shared" si="1"/>
        <v>189912</v>
      </c>
      <c r="B192" s="473"/>
      <c r="C192" s="221"/>
      <c r="D192" s="208"/>
      <c r="E192" s="158"/>
      <c r="F192" s="158" t="str">
        <f t="shared" si="2"/>
        <v/>
      </c>
      <c r="G192" s="152" t="str">
        <f>IFERROR(__xludf.DUMMYFUNCTION("IFERROR(HLOOKUP(""Close"",GOOGLEFINANCE(C192,""price"",B192),2,FALSE()),"""")")," ")</f>
        <v/>
      </c>
      <c r="H192" s="160" t="str">
        <f t="shared" si="3"/>
        <v/>
      </c>
      <c r="I192" s="470">
        <f t="shared" si="4"/>
        <v>12</v>
      </c>
      <c r="J192" s="90"/>
      <c r="K192" s="90"/>
      <c r="L192" s="90"/>
      <c r="M192" s="90"/>
      <c r="N192" s="90"/>
      <c r="O192" s="90"/>
      <c r="P192" s="90"/>
      <c r="Q192" s="90"/>
      <c r="R192" s="90"/>
      <c r="S192" s="90"/>
      <c r="T192" s="90"/>
      <c r="U192" s="90"/>
      <c r="V192" s="90"/>
      <c r="W192" s="90"/>
      <c r="X192" s="90"/>
      <c r="Y192" s="90"/>
      <c r="Z192" s="90"/>
    </row>
    <row r="193" ht="14.25" customHeight="1">
      <c r="A193" s="467" t="str">
        <f t="shared" si="1"/>
        <v>189912</v>
      </c>
      <c r="B193" s="473"/>
      <c r="C193" s="221"/>
      <c r="D193" s="208"/>
      <c r="E193" s="158"/>
      <c r="F193" s="158" t="str">
        <f t="shared" si="2"/>
        <v/>
      </c>
      <c r="G193" s="152" t="str">
        <f>IFERROR(__xludf.DUMMYFUNCTION("IFERROR(HLOOKUP(""Close"",GOOGLEFINANCE(C193,""price"",B193),2,FALSE()),"""")")," ")</f>
        <v/>
      </c>
      <c r="H193" s="160" t="str">
        <f t="shared" si="3"/>
        <v/>
      </c>
      <c r="I193" s="470">
        <f t="shared" si="4"/>
        <v>12</v>
      </c>
      <c r="J193" s="90"/>
      <c r="K193" s="90"/>
      <c r="L193" s="90"/>
      <c r="M193" s="90"/>
      <c r="N193" s="90"/>
      <c r="O193" s="90"/>
      <c r="P193" s="90"/>
      <c r="Q193" s="90"/>
      <c r="R193" s="90"/>
      <c r="S193" s="90"/>
      <c r="T193" s="90"/>
      <c r="U193" s="90"/>
      <c r="V193" s="90"/>
      <c r="W193" s="90"/>
      <c r="X193" s="90"/>
      <c r="Y193" s="90"/>
      <c r="Z193" s="90"/>
    </row>
    <row r="194" ht="14.25" customHeight="1">
      <c r="A194" s="467" t="str">
        <f t="shared" si="1"/>
        <v>189912</v>
      </c>
      <c r="B194" s="473"/>
      <c r="C194" s="221"/>
      <c r="D194" s="208"/>
      <c r="E194" s="158"/>
      <c r="F194" s="158" t="str">
        <f t="shared" si="2"/>
        <v/>
      </c>
      <c r="G194" s="152" t="str">
        <f>IFERROR(__xludf.DUMMYFUNCTION("IFERROR(HLOOKUP(""Close"",GOOGLEFINANCE(C194,""price"",B194),2,FALSE()),"""")")," ")</f>
        <v/>
      </c>
      <c r="H194" s="160" t="str">
        <f t="shared" si="3"/>
        <v/>
      </c>
      <c r="I194" s="470">
        <f t="shared" si="4"/>
        <v>12</v>
      </c>
      <c r="J194" s="90"/>
      <c r="K194" s="90"/>
      <c r="L194" s="90"/>
      <c r="M194" s="90"/>
      <c r="N194" s="90"/>
      <c r="O194" s="90"/>
      <c r="P194" s="90"/>
      <c r="Q194" s="90"/>
      <c r="R194" s="90"/>
      <c r="S194" s="90"/>
      <c r="T194" s="90"/>
      <c r="U194" s="90"/>
      <c r="V194" s="90"/>
      <c r="W194" s="90"/>
      <c r="X194" s="90"/>
      <c r="Y194" s="90"/>
      <c r="Z194" s="90"/>
    </row>
    <row r="195" ht="14.25" customHeight="1">
      <c r="A195" s="467" t="str">
        <f t="shared" si="1"/>
        <v>189912</v>
      </c>
      <c r="B195" s="473"/>
      <c r="C195" s="221"/>
      <c r="D195" s="208"/>
      <c r="E195" s="158"/>
      <c r="F195" s="158" t="str">
        <f t="shared" si="2"/>
        <v/>
      </c>
      <c r="G195" s="152" t="str">
        <f>IFERROR(__xludf.DUMMYFUNCTION("IFERROR(HLOOKUP(""Close"",GOOGLEFINANCE(C195,""price"",B195),2,FALSE()),"""")")," ")</f>
        <v/>
      </c>
      <c r="H195" s="160" t="str">
        <f t="shared" si="3"/>
        <v/>
      </c>
      <c r="I195" s="470">
        <f t="shared" si="4"/>
        <v>12</v>
      </c>
      <c r="J195" s="90"/>
      <c r="K195" s="90"/>
      <c r="L195" s="90"/>
      <c r="M195" s="90"/>
      <c r="N195" s="90"/>
      <c r="O195" s="90"/>
      <c r="P195" s="90"/>
      <c r="Q195" s="90"/>
      <c r="R195" s="90"/>
      <c r="S195" s="90"/>
      <c r="T195" s="90"/>
      <c r="U195" s="90"/>
      <c r="V195" s="90"/>
      <c r="W195" s="90"/>
      <c r="X195" s="90"/>
      <c r="Y195" s="90"/>
      <c r="Z195" s="90"/>
    </row>
    <row r="196" ht="14.25" customHeight="1">
      <c r="A196" s="467" t="str">
        <f t="shared" si="1"/>
        <v>189912</v>
      </c>
      <c r="B196" s="473"/>
      <c r="C196" s="221"/>
      <c r="D196" s="208"/>
      <c r="E196" s="158"/>
      <c r="F196" s="158" t="str">
        <f t="shared" si="2"/>
        <v/>
      </c>
      <c r="G196" s="152" t="str">
        <f>IFERROR(__xludf.DUMMYFUNCTION("IFERROR(HLOOKUP(""Close"",GOOGLEFINANCE(C196,""price"",B196),2,FALSE()),"""")")," ")</f>
        <v/>
      </c>
      <c r="H196" s="160" t="str">
        <f t="shared" si="3"/>
        <v/>
      </c>
      <c r="I196" s="470">
        <f t="shared" si="4"/>
        <v>12</v>
      </c>
      <c r="J196" s="90"/>
      <c r="K196" s="90"/>
      <c r="L196" s="90"/>
      <c r="M196" s="90"/>
      <c r="N196" s="90"/>
      <c r="O196" s="90"/>
      <c r="P196" s="90"/>
      <c r="Q196" s="90"/>
      <c r="R196" s="90"/>
      <c r="S196" s="90"/>
      <c r="T196" s="90"/>
      <c r="U196" s="90"/>
      <c r="V196" s="90"/>
      <c r="W196" s="90"/>
      <c r="X196" s="90"/>
      <c r="Y196" s="90"/>
      <c r="Z196" s="90"/>
    </row>
    <row r="197" ht="14.25" customHeight="1">
      <c r="A197" s="467" t="str">
        <f t="shared" si="1"/>
        <v>189912</v>
      </c>
      <c r="B197" s="473"/>
      <c r="C197" s="221"/>
      <c r="D197" s="208"/>
      <c r="E197" s="158"/>
      <c r="F197" s="158" t="str">
        <f t="shared" si="2"/>
        <v/>
      </c>
      <c r="G197" s="152" t="str">
        <f>IFERROR(__xludf.DUMMYFUNCTION("IFERROR(HLOOKUP(""Close"",GOOGLEFINANCE(C197,""price"",B197),2,FALSE()),"""")")," ")</f>
        <v/>
      </c>
      <c r="H197" s="160" t="str">
        <f t="shared" si="3"/>
        <v/>
      </c>
      <c r="I197" s="470">
        <f t="shared" si="4"/>
        <v>12</v>
      </c>
      <c r="J197" s="90"/>
      <c r="K197" s="90"/>
      <c r="L197" s="90"/>
      <c r="M197" s="90"/>
      <c r="N197" s="90"/>
      <c r="O197" s="90"/>
      <c r="P197" s="90"/>
      <c r="Q197" s="90"/>
      <c r="R197" s="90"/>
      <c r="S197" s="90"/>
      <c r="T197" s="90"/>
      <c r="U197" s="90"/>
      <c r="V197" s="90"/>
      <c r="W197" s="90"/>
      <c r="X197" s="90"/>
      <c r="Y197" s="90"/>
      <c r="Z197" s="90"/>
    </row>
    <row r="198" ht="14.25" customHeight="1">
      <c r="A198" s="467" t="str">
        <f t="shared" si="1"/>
        <v>189912</v>
      </c>
      <c r="B198" s="473"/>
      <c r="C198" s="221"/>
      <c r="D198" s="208"/>
      <c r="E198" s="158"/>
      <c r="F198" s="158" t="str">
        <f t="shared" si="2"/>
        <v/>
      </c>
      <c r="G198" s="152" t="str">
        <f>IFERROR(__xludf.DUMMYFUNCTION("IFERROR(HLOOKUP(""Close"",GOOGLEFINANCE(C198,""price"",B198),2,FALSE()),"""")")," ")</f>
        <v/>
      </c>
      <c r="H198" s="160" t="str">
        <f t="shared" si="3"/>
        <v/>
      </c>
      <c r="I198" s="470">
        <f t="shared" si="4"/>
        <v>12</v>
      </c>
      <c r="J198" s="90"/>
      <c r="K198" s="90"/>
      <c r="L198" s="90"/>
      <c r="M198" s="90"/>
      <c r="N198" s="90"/>
      <c r="O198" s="90"/>
      <c r="P198" s="90"/>
      <c r="Q198" s="90"/>
      <c r="R198" s="90"/>
      <c r="S198" s="90"/>
      <c r="T198" s="90"/>
      <c r="U198" s="90"/>
      <c r="V198" s="90"/>
      <c r="W198" s="90"/>
      <c r="X198" s="90"/>
      <c r="Y198" s="90"/>
      <c r="Z198" s="90"/>
    </row>
    <row r="199" ht="14.25" customHeight="1">
      <c r="A199" s="467" t="str">
        <f t="shared" si="1"/>
        <v>189912</v>
      </c>
      <c r="B199" s="473"/>
      <c r="C199" s="221"/>
      <c r="D199" s="208"/>
      <c r="E199" s="158"/>
      <c r="F199" s="158" t="str">
        <f t="shared" si="2"/>
        <v/>
      </c>
      <c r="G199" s="152" t="str">
        <f>IFERROR(__xludf.DUMMYFUNCTION("IFERROR(HLOOKUP(""Close"",GOOGLEFINANCE(C199,""price"",B199),2,FALSE()),"""")")," ")</f>
        <v/>
      </c>
      <c r="H199" s="160" t="str">
        <f t="shared" si="3"/>
        <v/>
      </c>
      <c r="I199" s="470">
        <f t="shared" si="4"/>
        <v>12</v>
      </c>
      <c r="J199" s="90"/>
      <c r="K199" s="90"/>
      <c r="L199" s="90"/>
      <c r="M199" s="90"/>
      <c r="N199" s="90"/>
      <c r="O199" s="90"/>
      <c r="P199" s="90"/>
      <c r="Q199" s="90"/>
      <c r="R199" s="90"/>
      <c r="S199" s="90"/>
      <c r="T199" s="90"/>
      <c r="U199" s="90"/>
      <c r="V199" s="90"/>
      <c r="W199" s="90"/>
      <c r="X199" s="90"/>
      <c r="Y199" s="90"/>
      <c r="Z199" s="90"/>
    </row>
    <row r="200" ht="14.25" customHeight="1">
      <c r="A200" s="467" t="str">
        <f t="shared" si="1"/>
        <v>189912</v>
      </c>
      <c r="B200" s="473"/>
      <c r="C200" s="221"/>
      <c r="D200" s="208"/>
      <c r="E200" s="158"/>
      <c r="F200" s="158" t="str">
        <f t="shared" si="2"/>
        <v/>
      </c>
      <c r="G200" s="152" t="str">
        <f>IFERROR(__xludf.DUMMYFUNCTION("IFERROR(HLOOKUP(""Close"",GOOGLEFINANCE(C200,""price"",B200),2,FALSE()),"""")")," ")</f>
        <v/>
      </c>
      <c r="H200" s="160" t="str">
        <f t="shared" si="3"/>
        <v/>
      </c>
      <c r="I200" s="470">
        <f t="shared" si="4"/>
        <v>12</v>
      </c>
      <c r="J200" s="90"/>
      <c r="K200" s="90"/>
      <c r="L200" s="90"/>
      <c r="M200" s="90"/>
      <c r="N200" s="90"/>
      <c r="O200" s="90"/>
      <c r="P200" s="90"/>
      <c r="Q200" s="90"/>
      <c r="R200" s="90"/>
      <c r="S200" s="90"/>
      <c r="T200" s="90"/>
      <c r="U200" s="90"/>
      <c r="V200" s="90"/>
      <c r="W200" s="90"/>
      <c r="X200" s="90"/>
      <c r="Y200" s="90"/>
      <c r="Z200" s="90"/>
    </row>
    <row r="201" ht="14.25" customHeight="1">
      <c r="A201" s="467" t="str">
        <f t="shared" si="1"/>
        <v>189912</v>
      </c>
      <c r="B201" s="473"/>
      <c r="C201" s="221"/>
      <c r="D201" s="208"/>
      <c r="E201" s="158"/>
      <c r="F201" s="158" t="str">
        <f t="shared" si="2"/>
        <v/>
      </c>
      <c r="G201" s="152" t="str">
        <f>IFERROR(__xludf.DUMMYFUNCTION("IFERROR(HLOOKUP(""Close"",GOOGLEFINANCE(C201,""price"",B201),2,FALSE()),"""")")," ")</f>
        <v/>
      </c>
      <c r="H201" s="160" t="str">
        <f t="shared" si="3"/>
        <v/>
      </c>
      <c r="I201" s="470">
        <f t="shared" si="4"/>
        <v>12</v>
      </c>
      <c r="J201" s="90"/>
      <c r="K201" s="90"/>
      <c r="L201" s="90"/>
      <c r="M201" s="90"/>
      <c r="N201" s="90"/>
      <c r="O201" s="90"/>
      <c r="P201" s="90"/>
      <c r="Q201" s="90"/>
      <c r="R201" s="90"/>
      <c r="S201" s="90"/>
      <c r="T201" s="90"/>
      <c r="U201" s="90"/>
      <c r="V201" s="90"/>
      <c r="W201" s="90"/>
      <c r="X201" s="90"/>
      <c r="Y201" s="90"/>
      <c r="Z201" s="90"/>
    </row>
    <row r="202" ht="14.25" customHeight="1">
      <c r="A202" s="467" t="str">
        <f t="shared" si="1"/>
        <v>189912</v>
      </c>
      <c r="B202" s="473"/>
      <c r="C202" s="221"/>
      <c r="D202" s="208"/>
      <c r="E202" s="158"/>
      <c r="F202" s="158" t="str">
        <f t="shared" si="2"/>
        <v/>
      </c>
      <c r="G202" s="152" t="str">
        <f>IFERROR(__xludf.DUMMYFUNCTION("IFERROR(HLOOKUP(""Close"",GOOGLEFINANCE(C202,""price"",B202),2,FALSE()),"""")")," ")</f>
        <v/>
      </c>
      <c r="H202" s="160" t="str">
        <f t="shared" si="3"/>
        <v/>
      </c>
      <c r="I202" s="470">
        <f t="shared" si="4"/>
        <v>12</v>
      </c>
      <c r="J202" s="90"/>
      <c r="K202" s="90"/>
      <c r="L202" s="90"/>
      <c r="M202" s="90"/>
      <c r="N202" s="90"/>
      <c r="O202" s="90"/>
      <c r="P202" s="90"/>
      <c r="Q202" s="90"/>
      <c r="R202" s="90"/>
      <c r="S202" s="90"/>
      <c r="T202" s="90"/>
      <c r="U202" s="90"/>
      <c r="V202" s="90"/>
      <c r="W202" s="90"/>
      <c r="X202" s="90"/>
      <c r="Y202" s="90"/>
      <c r="Z202" s="90"/>
    </row>
    <row r="203" ht="14.25" customHeight="1">
      <c r="A203" s="467" t="str">
        <f t="shared" si="1"/>
        <v>189912</v>
      </c>
      <c r="B203" s="473"/>
      <c r="C203" s="221"/>
      <c r="D203" s="208"/>
      <c r="E203" s="158"/>
      <c r="F203" s="158" t="str">
        <f t="shared" si="2"/>
        <v/>
      </c>
      <c r="G203" s="152" t="str">
        <f>IFERROR(__xludf.DUMMYFUNCTION("IFERROR(HLOOKUP(""Close"",GOOGLEFINANCE(C203,""price"",B203),2,FALSE()),"""")")," ")</f>
        <v/>
      </c>
      <c r="H203" s="160" t="str">
        <f t="shared" si="3"/>
        <v/>
      </c>
      <c r="I203" s="470">
        <f t="shared" si="4"/>
        <v>12</v>
      </c>
      <c r="J203" s="90"/>
      <c r="K203" s="90"/>
      <c r="L203" s="90"/>
      <c r="M203" s="90"/>
      <c r="N203" s="90"/>
      <c r="O203" s="90"/>
      <c r="P203" s="90"/>
      <c r="Q203" s="90"/>
      <c r="R203" s="90"/>
      <c r="S203" s="90"/>
      <c r="T203" s="90"/>
      <c r="U203" s="90"/>
      <c r="V203" s="90"/>
      <c r="W203" s="90"/>
      <c r="X203" s="90"/>
      <c r="Y203" s="90"/>
      <c r="Z203" s="90"/>
    </row>
    <row r="204" ht="14.25" customHeight="1">
      <c r="A204" s="467" t="str">
        <f t="shared" si="1"/>
        <v>189912</v>
      </c>
      <c r="B204" s="473"/>
      <c r="C204" s="221"/>
      <c r="D204" s="208"/>
      <c r="E204" s="158"/>
      <c r="F204" s="158" t="str">
        <f t="shared" si="2"/>
        <v/>
      </c>
      <c r="G204" s="152" t="str">
        <f>IFERROR(__xludf.DUMMYFUNCTION("IFERROR(HLOOKUP(""Close"",GOOGLEFINANCE(C204,""price"",B204),2,FALSE()),"""")")," ")</f>
        <v/>
      </c>
      <c r="H204" s="160" t="str">
        <f t="shared" si="3"/>
        <v/>
      </c>
      <c r="I204" s="470">
        <f t="shared" si="4"/>
        <v>12</v>
      </c>
      <c r="J204" s="90"/>
      <c r="K204" s="90"/>
      <c r="L204" s="90"/>
      <c r="M204" s="90"/>
      <c r="N204" s="90"/>
      <c r="O204" s="90"/>
      <c r="P204" s="90"/>
      <c r="Q204" s="90"/>
      <c r="R204" s="90"/>
      <c r="S204" s="90"/>
      <c r="T204" s="90"/>
      <c r="U204" s="90"/>
      <c r="V204" s="90"/>
      <c r="W204" s="90"/>
      <c r="X204" s="90"/>
      <c r="Y204" s="90"/>
      <c r="Z204" s="90"/>
    </row>
    <row r="205" ht="14.25" customHeight="1">
      <c r="A205" s="467" t="str">
        <f t="shared" si="1"/>
        <v>189912</v>
      </c>
      <c r="B205" s="473"/>
      <c r="C205" s="221"/>
      <c r="D205" s="208"/>
      <c r="E205" s="158"/>
      <c r="F205" s="158" t="str">
        <f t="shared" si="2"/>
        <v/>
      </c>
      <c r="G205" s="152" t="str">
        <f>IFERROR(__xludf.DUMMYFUNCTION("IFERROR(HLOOKUP(""Close"",GOOGLEFINANCE(C205,""price"",B205),2,FALSE()),"""")")," ")</f>
        <v/>
      </c>
      <c r="H205" s="160" t="str">
        <f t="shared" si="3"/>
        <v/>
      </c>
      <c r="I205" s="470">
        <f t="shared" si="4"/>
        <v>12</v>
      </c>
      <c r="J205" s="90"/>
      <c r="K205" s="90"/>
      <c r="L205" s="90"/>
      <c r="M205" s="90"/>
      <c r="N205" s="90"/>
      <c r="O205" s="90"/>
      <c r="P205" s="90"/>
      <c r="Q205" s="90"/>
      <c r="R205" s="90"/>
      <c r="S205" s="90"/>
      <c r="T205" s="90"/>
      <c r="U205" s="90"/>
      <c r="V205" s="90"/>
      <c r="W205" s="90"/>
      <c r="X205" s="90"/>
      <c r="Y205" s="90"/>
      <c r="Z205" s="90"/>
    </row>
    <row r="206" ht="14.25" customHeight="1">
      <c r="A206" s="467" t="str">
        <f t="shared" si="1"/>
        <v>189912</v>
      </c>
      <c r="B206" s="473"/>
      <c r="C206" s="221"/>
      <c r="D206" s="208"/>
      <c r="E206" s="158"/>
      <c r="F206" s="158" t="str">
        <f t="shared" si="2"/>
        <v/>
      </c>
      <c r="G206" s="152" t="str">
        <f>IFERROR(__xludf.DUMMYFUNCTION("IFERROR(HLOOKUP(""Close"",GOOGLEFINANCE(C206,""price"",B206),2,FALSE()),"""")")," ")</f>
        <v/>
      </c>
      <c r="H206" s="160" t="str">
        <f t="shared" si="3"/>
        <v/>
      </c>
      <c r="I206" s="470">
        <f t="shared" si="4"/>
        <v>12</v>
      </c>
      <c r="J206" s="90"/>
      <c r="K206" s="90"/>
      <c r="L206" s="90"/>
      <c r="M206" s="90"/>
      <c r="N206" s="90"/>
      <c r="O206" s="90"/>
      <c r="P206" s="90"/>
      <c r="Q206" s="90"/>
      <c r="R206" s="90"/>
      <c r="S206" s="90"/>
      <c r="T206" s="90"/>
      <c r="U206" s="90"/>
      <c r="V206" s="90"/>
      <c r="W206" s="90"/>
      <c r="X206" s="90"/>
      <c r="Y206" s="90"/>
      <c r="Z206" s="90"/>
    </row>
    <row r="207" ht="14.25" customHeight="1">
      <c r="A207" s="467" t="str">
        <f t="shared" si="1"/>
        <v>189912</v>
      </c>
      <c r="B207" s="473"/>
      <c r="C207" s="221"/>
      <c r="D207" s="208"/>
      <c r="E207" s="158"/>
      <c r="F207" s="158" t="str">
        <f t="shared" si="2"/>
        <v/>
      </c>
      <c r="G207" s="152" t="str">
        <f>IFERROR(__xludf.DUMMYFUNCTION("IFERROR(HLOOKUP(""Close"",GOOGLEFINANCE(C207,""price"",B207),2,FALSE()),"""")")," ")</f>
        <v/>
      </c>
      <c r="H207" s="160" t="str">
        <f t="shared" si="3"/>
        <v/>
      </c>
      <c r="I207" s="470">
        <f t="shared" si="4"/>
        <v>12</v>
      </c>
      <c r="J207" s="90"/>
      <c r="K207" s="90"/>
      <c r="L207" s="90"/>
      <c r="M207" s="90"/>
      <c r="N207" s="90"/>
      <c r="O207" s="90"/>
      <c r="P207" s="90"/>
      <c r="Q207" s="90"/>
      <c r="R207" s="90"/>
      <c r="S207" s="90"/>
      <c r="T207" s="90"/>
      <c r="U207" s="90"/>
      <c r="V207" s="90"/>
      <c r="W207" s="90"/>
      <c r="X207" s="90"/>
      <c r="Y207" s="90"/>
      <c r="Z207" s="90"/>
    </row>
    <row r="208" ht="14.25" customHeight="1">
      <c r="A208" s="467" t="str">
        <f t="shared" si="1"/>
        <v>189912</v>
      </c>
      <c r="B208" s="473"/>
      <c r="C208" s="221"/>
      <c r="D208" s="208"/>
      <c r="E208" s="158"/>
      <c r="F208" s="158" t="str">
        <f t="shared" si="2"/>
        <v/>
      </c>
      <c r="G208" s="152" t="str">
        <f>IFERROR(__xludf.DUMMYFUNCTION("IFERROR(HLOOKUP(""Close"",GOOGLEFINANCE(C208,""price"",B208),2,FALSE()),"""")")," ")</f>
        <v/>
      </c>
      <c r="H208" s="160" t="str">
        <f t="shared" si="3"/>
        <v/>
      </c>
      <c r="I208" s="470">
        <f t="shared" si="4"/>
        <v>12</v>
      </c>
      <c r="J208" s="90"/>
      <c r="K208" s="90"/>
      <c r="L208" s="90"/>
      <c r="M208" s="90"/>
      <c r="N208" s="90"/>
      <c r="O208" s="90"/>
      <c r="P208" s="90"/>
      <c r="Q208" s="90"/>
      <c r="R208" s="90"/>
      <c r="S208" s="90"/>
      <c r="T208" s="90"/>
      <c r="U208" s="90"/>
      <c r="V208" s="90"/>
      <c r="W208" s="90"/>
      <c r="X208" s="90"/>
      <c r="Y208" s="90"/>
      <c r="Z208" s="90"/>
    </row>
    <row r="209" ht="14.25" customHeight="1">
      <c r="A209" s="467" t="str">
        <f t="shared" si="1"/>
        <v>189912</v>
      </c>
      <c r="B209" s="473"/>
      <c r="C209" s="221"/>
      <c r="D209" s="208"/>
      <c r="E209" s="158"/>
      <c r="F209" s="158" t="str">
        <f t="shared" si="2"/>
        <v/>
      </c>
      <c r="G209" s="152" t="str">
        <f>IFERROR(__xludf.DUMMYFUNCTION("IFERROR(HLOOKUP(""Close"",GOOGLEFINANCE(C209,""price"",B209),2,FALSE()),"""")")," ")</f>
        <v/>
      </c>
      <c r="H209" s="160" t="str">
        <f t="shared" si="3"/>
        <v/>
      </c>
      <c r="I209" s="470">
        <f t="shared" si="4"/>
        <v>12</v>
      </c>
      <c r="J209" s="90"/>
      <c r="K209" s="90"/>
      <c r="L209" s="90"/>
      <c r="M209" s="90"/>
      <c r="N209" s="90"/>
      <c r="O209" s="90"/>
      <c r="P209" s="90"/>
      <c r="Q209" s="90"/>
      <c r="R209" s="90"/>
      <c r="S209" s="90"/>
      <c r="T209" s="90"/>
      <c r="U209" s="90"/>
      <c r="V209" s="90"/>
      <c r="W209" s="90"/>
      <c r="X209" s="90"/>
      <c r="Y209" s="90"/>
      <c r="Z209" s="90"/>
    </row>
    <row r="210" ht="14.25" customHeight="1">
      <c r="A210" s="467" t="str">
        <f t="shared" si="1"/>
        <v>189912</v>
      </c>
      <c r="B210" s="473"/>
      <c r="C210" s="221"/>
      <c r="D210" s="208"/>
      <c r="E210" s="158"/>
      <c r="F210" s="158" t="str">
        <f t="shared" si="2"/>
        <v/>
      </c>
      <c r="G210" s="152" t="str">
        <f>IFERROR(__xludf.DUMMYFUNCTION("IFERROR(HLOOKUP(""Close"",GOOGLEFINANCE(C210,""price"",B210),2,FALSE()),"""")")," ")</f>
        <v/>
      </c>
      <c r="H210" s="160" t="str">
        <f t="shared" si="3"/>
        <v/>
      </c>
      <c r="I210" s="470">
        <f t="shared" si="4"/>
        <v>12</v>
      </c>
      <c r="J210" s="90"/>
      <c r="K210" s="90"/>
      <c r="L210" s="90"/>
      <c r="M210" s="90"/>
      <c r="N210" s="90"/>
      <c r="O210" s="90"/>
      <c r="P210" s="90"/>
      <c r="Q210" s="90"/>
      <c r="R210" s="90"/>
      <c r="S210" s="90"/>
      <c r="T210" s="90"/>
      <c r="U210" s="90"/>
      <c r="V210" s="90"/>
      <c r="W210" s="90"/>
      <c r="X210" s="90"/>
      <c r="Y210" s="90"/>
      <c r="Z210" s="90"/>
    </row>
    <row r="211" ht="14.25" customHeight="1">
      <c r="A211" s="467" t="str">
        <f t="shared" si="1"/>
        <v>189912</v>
      </c>
      <c r="B211" s="473"/>
      <c r="C211" s="221"/>
      <c r="D211" s="208"/>
      <c r="E211" s="158"/>
      <c r="F211" s="158" t="str">
        <f t="shared" si="2"/>
        <v/>
      </c>
      <c r="G211" s="152" t="str">
        <f>IFERROR(__xludf.DUMMYFUNCTION("IFERROR(HLOOKUP(""Close"",GOOGLEFINANCE(C211,""price"",B211),2,FALSE()),"""")")," ")</f>
        <v/>
      </c>
      <c r="H211" s="160" t="str">
        <f t="shared" si="3"/>
        <v/>
      </c>
      <c r="I211" s="470">
        <f t="shared" si="4"/>
        <v>12</v>
      </c>
      <c r="J211" s="90"/>
      <c r="K211" s="90"/>
      <c r="L211" s="90"/>
      <c r="M211" s="90"/>
      <c r="N211" s="90"/>
      <c r="O211" s="90"/>
      <c r="P211" s="90"/>
      <c r="Q211" s="90"/>
      <c r="R211" s="90"/>
      <c r="S211" s="90"/>
      <c r="T211" s="90"/>
      <c r="U211" s="90"/>
      <c r="V211" s="90"/>
      <c r="W211" s="90"/>
      <c r="X211" s="90"/>
      <c r="Y211" s="90"/>
      <c r="Z211" s="90"/>
    </row>
    <row r="212" ht="14.25" customHeight="1">
      <c r="A212" s="467" t="str">
        <f t="shared" si="1"/>
        <v>189912</v>
      </c>
      <c r="B212" s="473"/>
      <c r="C212" s="221"/>
      <c r="D212" s="208"/>
      <c r="E212" s="158"/>
      <c r="F212" s="158" t="str">
        <f t="shared" si="2"/>
        <v/>
      </c>
      <c r="G212" s="152" t="str">
        <f>IFERROR(__xludf.DUMMYFUNCTION("IFERROR(HLOOKUP(""Close"",GOOGLEFINANCE(C212,""price"",B212),2,FALSE()),"""")")," ")</f>
        <v/>
      </c>
      <c r="H212" s="160" t="str">
        <f t="shared" si="3"/>
        <v/>
      </c>
      <c r="I212" s="470">
        <f t="shared" si="4"/>
        <v>12</v>
      </c>
      <c r="J212" s="90"/>
      <c r="K212" s="90"/>
      <c r="L212" s="90"/>
      <c r="M212" s="90"/>
      <c r="N212" s="90"/>
      <c r="O212" s="90"/>
      <c r="P212" s="90"/>
      <c r="Q212" s="90"/>
      <c r="R212" s="90"/>
      <c r="S212" s="90"/>
      <c r="T212" s="90"/>
      <c r="U212" s="90"/>
      <c r="V212" s="90"/>
      <c r="W212" s="90"/>
      <c r="X212" s="90"/>
      <c r="Y212" s="90"/>
      <c r="Z212" s="90"/>
    </row>
    <row r="213" ht="14.25" customHeight="1">
      <c r="A213" s="467" t="str">
        <f t="shared" si="1"/>
        <v>189912</v>
      </c>
      <c r="B213" s="473"/>
      <c r="C213" s="221"/>
      <c r="D213" s="208"/>
      <c r="E213" s="158"/>
      <c r="F213" s="158" t="str">
        <f t="shared" si="2"/>
        <v/>
      </c>
      <c r="G213" s="152" t="str">
        <f>IFERROR(__xludf.DUMMYFUNCTION("IFERROR(HLOOKUP(""Close"",GOOGLEFINANCE(C213,""price"",B213),2,FALSE()),"""")")," ")</f>
        <v/>
      </c>
      <c r="H213" s="160" t="str">
        <f t="shared" si="3"/>
        <v/>
      </c>
      <c r="I213" s="470">
        <f t="shared" si="4"/>
        <v>12</v>
      </c>
      <c r="J213" s="90"/>
      <c r="K213" s="90"/>
      <c r="L213" s="90"/>
      <c r="M213" s="90"/>
      <c r="N213" s="90"/>
      <c r="O213" s="90"/>
      <c r="P213" s="90"/>
      <c r="Q213" s="90"/>
      <c r="R213" s="90"/>
      <c r="S213" s="90"/>
      <c r="T213" s="90"/>
      <c r="U213" s="90"/>
      <c r="V213" s="90"/>
      <c r="W213" s="90"/>
      <c r="X213" s="90"/>
      <c r="Y213" s="90"/>
      <c r="Z213" s="90"/>
    </row>
    <row r="214" ht="14.25" customHeight="1">
      <c r="A214" s="467" t="str">
        <f t="shared" si="1"/>
        <v>189912</v>
      </c>
      <c r="B214" s="473"/>
      <c r="C214" s="221"/>
      <c r="D214" s="208"/>
      <c r="E214" s="158"/>
      <c r="F214" s="158" t="str">
        <f t="shared" si="2"/>
        <v/>
      </c>
      <c r="G214" s="152" t="str">
        <f>IFERROR(__xludf.DUMMYFUNCTION("IFERROR(HLOOKUP(""Close"",GOOGLEFINANCE(C214,""price"",B214),2,FALSE()),"""")")," ")</f>
        <v/>
      </c>
      <c r="H214" s="160" t="str">
        <f t="shared" si="3"/>
        <v/>
      </c>
      <c r="I214" s="470">
        <f t="shared" si="4"/>
        <v>12</v>
      </c>
      <c r="J214" s="90"/>
      <c r="K214" s="90"/>
      <c r="L214" s="90"/>
      <c r="M214" s="90"/>
      <c r="N214" s="90"/>
      <c r="O214" s="90"/>
      <c r="P214" s="90"/>
      <c r="Q214" s="90"/>
      <c r="R214" s="90"/>
      <c r="S214" s="90"/>
      <c r="T214" s="90"/>
      <c r="U214" s="90"/>
      <c r="V214" s="90"/>
      <c r="W214" s="90"/>
      <c r="X214" s="90"/>
      <c r="Y214" s="90"/>
      <c r="Z214" s="90"/>
    </row>
    <row r="215" ht="14.25" customHeight="1">
      <c r="A215" s="467" t="str">
        <f t="shared" si="1"/>
        <v>189912</v>
      </c>
      <c r="B215" s="473"/>
      <c r="C215" s="221"/>
      <c r="D215" s="208"/>
      <c r="E215" s="158"/>
      <c r="F215" s="158" t="str">
        <f t="shared" si="2"/>
        <v/>
      </c>
      <c r="G215" s="152" t="str">
        <f>IFERROR(__xludf.DUMMYFUNCTION("IFERROR(HLOOKUP(""Close"",GOOGLEFINANCE(C215,""price"",B215),2,FALSE()),"""")")," ")</f>
        <v/>
      </c>
      <c r="H215" s="160" t="str">
        <f t="shared" si="3"/>
        <v/>
      </c>
      <c r="I215" s="470">
        <f t="shared" si="4"/>
        <v>12</v>
      </c>
      <c r="J215" s="90"/>
      <c r="K215" s="90"/>
      <c r="L215" s="90"/>
      <c r="M215" s="90"/>
      <c r="N215" s="90"/>
      <c r="O215" s="90"/>
      <c r="P215" s="90"/>
      <c r="Q215" s="90"/>
      <c r="R215" s="90"/>
      <c r="S215" s="90"/>
      <c r="T215" s="90"/>
      <c r="U215" s="90"/>
      <c r="V215" s="90"/>
      <c r="W215" s="90"/>
      <c r="X215" s="90"/>
      <c r="Y215" s="90"/>
      <c r="Z215" s="90"/>
    </row>
    <row r="216" ht="14.25" customHeight="1">
      <c r="A216" s="467" t="str">
        <f t="shared" si="1"/>
        <v>189912</v>
      </c>
      <c r="B216" s="473"/>
      <c r="C216" s="221"/>
      <c r="D216" s="208"/>
      <c r="E216" s="158"/>
      <c r="F216" s="158" t="str">
        <f t="shared" si="2"/>
        <v/>
      </c>
      <c r="G216" s="152" t="str">
        <f>IFERROR(__xludf.DUMMYFUNCTION("IFERROR(HLOOKUP(""Close"",GOOGLEFINANCE(C216,""price"",B216),2,FALSE()),"""")")," ")</f>
        <v/>
      </c>
      <c r="H216" s="160" t="str">
        <f t="shared" si="3"/>
        <v/>
      </c>
      <c r="I216" s="470">
        <f t="shared" si="4"/>
        <v>12</v>
      </c>
      <c r="J216" s="90"/>
      <c r="K216" s="90"/>
      <c r="L216" s="90"/>
      <c r="M216" s="90"/>
      <c r="N216" s="90"/>
      <c r="O216" s="90"/>
      <c r="P216" s="90"/>
      <c r="Q216" s="90"/>
      <c r="R216" s="90"/>
      <c r="S216" s="90"/>
      <c r="T216" s="90"/>
      <c r="U216" s="90"/>
      <c r="V216" s="90"/>
      <c r="W216" s="90"/>
      <c r="X216" s="90"/>
      <c r="Y216" s="90"/>
      <c r="Z216" s="90"/>
    </row>
    <row r="217" ht="14.25" customHeight="1">
      <c r="A217" s="467" t="str">
        <f t="shared" si="1"/>
        <v>189912</v>
      </c>
      <c r="B217" s="473"/>
      <c r="C217" s="221"/>
      <c r="D217" s="208"/>
      <c r="E217" s="158"/>
      <c r="F217" s="158" t="str">
        <f t="shared" si="2"/>
        <v/>
      </c>
      <c r="G217" s="152" t="str">
        <f>IFERROR(__xludf.DUMMYFUNCTION("IFERROR(HLOOKUP(""Close"",GOOGLEFINANCE(C217,""price"",B217),2,FALSE()),"""")")," ")</f>
        <v/>
      </c>
      <c r="H217" s="160" t="str">
        <f t="shared" si="3"/>
        <v/>
      </c>
      <c r="I217" s="470">
        <f t="shared" si="4"/>
        <v>12</v>
      </c>
      <c r="J217" s="90"/>
      <c r="K217" s="90"/>
      <c r="L217" s="90"/>
      <c r="M217" s="90"/>
      <c r="N217" s="90"/>
      <c r="O217" s="90"/>
      <c r="P217" s="90"/>
      <c r="Q217" s="90"/>
      <c r="R217" s="90"/>
      <c r="S217" s="90"/>
      <c r="T217" s="90"/>
      <c r="U217" s="90"/>
      <c r="V217" s="90"/>
      <c r="W217" s="90"/>
      <c r="X217" s="90"/>
      <c r="Y217" s="90"/>
      <c r="Z217" s="90"/>
    </row>
    <row r="218" ht="14.25" customHeight="1">
      <c r="A218" s="467" t="str">
        <f t="shared" si="1"/>
        <v>189912</v>
      </c>
      <c r="B218" s="473"/>
      <c r="C218" s="221"/>
      <c r="D218" s="208"/>
      <c r="E218" s="158"/>
      <c r="F218" s="158" t="str">
        <f t="shared" si="2"/>
        <v/>
      </c>
      <c r="G218" s="152" t="str">
        <f>IFERROR(__xludf.DUMMYFUNCTION("IFERROR(HLOOKUP(""Close"",GOOGLEFINANCE(C218,""price"",B218),2,FALSE()),"""")")," ")</f>
        <v/>
      </c>
      <c r="H218" s="160" t="str">
        <f t="shared" si="3"/>
        <v/>
      </c>
      <c r="I218" s="470">
        <f t="shared" si="4"/>
        <v>12</v>
      </c>
      <c r="J218" s="90"/>
      <c r="K218" s="90"/>
      <c r="L218" s="90"/>
      <c r="M218" s="90"/>
      <c r="N218" s="90"/>
      <c r="O218" s="90"/>
      <c r="P218" s="90"/>
      <c r="Q218" s="90"/>
      <c r="R218" s="90"/>
      <c r="S218" s="90"/>
      <c r="T218" s="90"/>
      <c r="U218" s="90"/>
      <c r="V218" s="90"/>
      <c r="W218" s="90"/>
      <c r="X218" s="90"/>
      <c r="Y218" s="90"/>
      <c r="Z218" s="90"/>
    </row>
    <row r="219" ht="14.25" customHeight="1">
      <c r="A219" s="467" t="str">
        <f t="shared" si="1"/>
        <v>189912</v>
      </c>
      <c r="B219" s="473"/>
      <c r="C219" s="221"/>
      <c r="D219" s="208"/>
      <c r="E219" s="158"/>
      <c r="F219" s="158" t="str">
        <f t="shared" si="2"/>
        <v/>
      </c>
      <c r="G219" s="152" t="str">
        <f>IFERROR(__xludf.DUMMYFUNCTION("IFERROR(HLOOKUP(""Close"",GOOGLEFINANCE(C219,""price"",B219),2,FALSE()),"""")")," ")</f>
        <v/>
      </c>
      <c r="H219" s="160" t="str">
        <f t="shared" si="3"/>
        <v/>
      </c>
      <c r="I219" s="470">
        <f t="shared" si="4"/>
        <v>12</v>
      </c>
      <c r="J219" s="90"/>
      <c r="K219" s="90"/>
      <c r="L219" s="90"/>
      <c r="M219" s="90"/>
      <c r="N219" s="90"/>
      <c r="O219" s="90"/>
      <c r="P219" s="90"/>
      <c r="Q219" s="90"/>
      <c r="R219" s="90"/>
      <c r="S219" s="90"/>
      <c r="T219" s="90"/>
      <c r="U219" s="90"/>
      <c r="V219" s="90"/>
      <c r="W219" s="90"/>
      <c r="X219" s="90"/>
      <c r="Y219" s="90"/>
      <c r="Z219" s="90"/>
    </row>
    <row r="220" ht="14.25" customHeight="1">
      <c r="A220" s="467" t="str">
        <f t="shared" si="1"/>
        <v>189912</v>
      </c>
      <c r="B220" s="473"/>
      <c r="C220" s="221"/>
      <c r="D220" s="208"/>
      <c r="E220" s="158"/>
      <c r="F220" s="158" t="str">
        <f t="shared" si="2"/>
        <v/>
      </c>
      <c r="G220" s="152" t="str">
        <f>IFERROR(__xludf.DUMMYFUNCTION("IFERROR(HLOOKUP(""Close"",GOOGLEFINANCE(C220,""price"",B220),2,FALSE()),"""")")," ")</f>
        <v/>
      </c>
      <c r="H220" s="160" t="str">
        <f t="shared" si="3"/>
        <v/>
      </c>
      <c r="I220" s="470">
        <f t="shared" si="4"/>
        <v>12</v>
      </c>
      <c r="J220" s="90"/>
      <c r="K220" s="90"/>
      <c r="L220" s="90"/>
      <c r="M220" s="90"/>
      <c r="N220" s="90"/>
      <c r="O220" s="90"/>
      <c r="P220" s="90"/>
      <c r="Q220" s="90"/>
      <c r="R220" s="90"/>
      <c r="S220" s="90"/>
      <c r="T220" s="90"/>
      <c r="U220" s="90"/>
      <c r="V220" s="90"/>
      <c r="W220" s="90"/>
      <c r="X220" s="90"/>
      <c r="Y220" s="90"/>
      <c r="Z220" s="90"/>
    </row>
    <row r="221" ht="14.25" customHeight="1">
      <c r="A221" s="467" t="str">
        <f t="shared" si="1"/>
        <v>189912</v>
      </c>
      <c r="B221" s="473"/>
      <c r="C221" s="221"/>
      <c r="D221" s="208"/>
      <c r="E221" s="158"/>
      <c r="F221" s="158" t="str">
        <f t="shared" si="2"/>
        <v/>
      </c>
      <c r="G221" s="152" t="str">
        <f>IFERROR(__xludf.DUMMYFUNCTION("IFERROR(HLOOKUP(""Close"",GOOGLEFINANCE(C221,""price"",B221),2,FALSE()),"""")")," ")</f>
        <v/>
      </c>
      <c r="H221" s="160" t="str">
        <f t="shared" si="3"/>
        <v/>
      </c>
      <c r="I221" s="470">
        <f t="shared" si="4"/>
        <v>12</v>
      </c>
      <c r="J221" s="90"/>
      <c r="K221" s="90"/>
      <c r="L221" s="90"/>
      <c r="M221" s="90"/>
      <c r="N221" s="90"/>
      <c r="O221" s="90"/>
      <c r="P221" s="90"/>
      <c r="Q221" s="90"/>
      <c r="R221" s="90"/>
      <c r="S221" s="90"/>
      <c r="T221" s="90"/>
      <c r="U221" s="90"/>
      <c r="V221" s="90"/>
      <c r="W221" s="90"/>
      <c r="X221" s="90"/>
      <c r="Y221" s="90"/>
      <c r="Z221" s="90"/>
    </row>
    <row r="222" ht="14.25" customHeight="1">
      <c r="A222" s="467" t="str">
        <f t="shared" si="1"/>
        <v>189912</v>
      </c>
      <c r="B222" s="473"/>
      <c r="C222" s="221"/>
      <c r="D222" s="208"/>
      <c r="E222" s="158"/>
      <c r="F222" s="158" t="str">
        <f t="shared" si="2"/>
        <v/>
      </c>
      <c r="G222" s="152" t="str">
        <f>IFERROR(__xludf.DUMMYFUNCTION("IFERROR(HLOOKUP(""Close"",GOOGLEFINANCE(C222,""price"",B222),2,FALSE()),"""")")," ")</f>
        <v/>
      </c>
      <c r="H222" s="160" t="str">
        <f t="shared" si="3"/>
        <v/>
      </c>
      <c r="I222" s="470">
        <f t="shared" si="4"/>
        <v>12</v>
      </c>
      <c r="J222" s="90"/>
      <c r="K222" s="90"/>
      <c r="L222" s="90"/>
      <c r="M222" s="90"/>
      <c r="N222" s="90"/>
      <c r="O222" s="90"/>
      <c r="P222" s="90"/>
      <c r="Q222" s="90"/>
      <c r="R222" s="90"/>
      <c r="S222" s="90"/>
      <c r="T222" s="90"/>
      <c r="U222" s="90"/>
      <c r="V222" s="90"/>
      <c r="W222" s="90"/>
      <c r="X222" s="90"/>
      <c r="Y222" s="90"/>
      <c r="Z222" s="90"/>
    </row>
    <row r="223" ht="14.25" customHeight="1">
      <c r="A223" s="467" t="str">
        <f t="shared" si="1"/>
        <v>189912</v>
      </c>
      <c r="B223" s="473"/>
      <c r="C223" s="221"/>
      <c r="D223" s="208"/>
      <c r="E223" s="158"/>
      <c r="F223" s="158" t="str">
        <f t="shared" si="2"/>
        <v/>
      </c>
      <c r="G223" s="152" t="str">
        <f>IFERROR(__xludf.DUMMYFUNCTION("IFERROR(HLOOKUP(""Close"",GOOGLEFINANCE(C223,""price"",B223),2,FALSE()),"""")")," ")</f>
        <v/>
      </c>
      <c r="H223" s="160" t="str">
        <f t="shared" si="3"/>
        <v/>
      </c>
      <c r="I223" s="470">
        <f t="shared" si="4"/>
        <v>12</v>
      </c>
      <c r="J223" s="90"/>
      <c r="K223" s="90"/>
      <c r="L223" s="90"/>
      <c r="M223" s="90"/>
      <c r="N223" s="90"/>
      <c r="O223" s="90"/>
      <c r="P223" s="90"/>
      <c r="Q223" s="90"/>
      <c r="R223" s="90"/>
      <c r="S223" s="90"/>
      <c r="T223" s="90"/>
      <c r="U223" s="90"/>
      <c r="V223" s="90"/>
      <c r="W223" s="90"/>
      <c r="X223" s="90"/>
      <c r="Y223" s="90"/>
      <c r="Z223" s="90"/>
    </row>
    <row r="224" ht="14.25" customHeight="1">
      <c r="A224" s="467" t="str">
        <f t="shared" si="1"/>
        <v>189912</v>
      </c>
      <c r="B224" s="473"/>
      <c r="C224" s="221"/>
      <c r="D224" s="208"/>
      <c r="E224" s="158"/>
      <c r="F224" s="158" t="str">
        <f t="shared" si="2"/>
        <v/>
      </c>
      <c r="G224" s="152" t="str">
        <f>IFERROR(__xludf.DUMMYFUNCTION("IFERROR(HLOOKUP(""Close"",GOOGLEFINANCE(C224,""price"",B224),2,FALSE()),"""")")," ")</f>
        <v/>
      </c>
      <c r="H224" s="160" t="str">
        <f t="shared" si="3"/>
        <v/>
      </c>
      <c r="I224" s="470">
        <f t="shared" si="4"/>
        <v>12</v>
      </c>
      <c r="J224" s="90"/>
      <c r="K224" s="90"/>
      <c r="L224" s="90"/>
      <c r="M224" s="90"/>
      <c r="N224" s="90"/>
      <c r="O224" s="90"/>
      <c r="P224" s="90"/>
      <c r="Q224" s="90"/>
      <c r="R224" s="90"/>
      <c r="S224" s="90"/>
      <c r="T224" s="90"/>
      <c r="U224" s="90"/>
      <c r="V224" s="90"/>
      <c r="W224" s="90"/>
      <c r="X224" s="90"/>
      <c r="Y224" s="90"/>
      <c r="Z224" s="90"/>
    </row>
    <row r="225" ht="14.25" customHeight="1">
      <c r="A225" s="467" t="str">
        <f t="shared" si="1"/>
        <v>189912</v>
      </c>
      <c r="B225" s="473"/>
      <c r="C225" s="221"/>
      <c r="D225" s="208"/>
      <c r="E225" s="158"/>
      <c r="F225" s="158" t="str">
        <f t="shared" si="2"/>
        <v/>
      </c>
      <c r="G225" s="152" t="str">
        <f>IFERROR(__xludf.DUMMYFUNCTION("IFERROR(HLOOKUP(""Close"",GOOGLEFINANCE(C225,""price"",B225),2,FALSE()),"""")")," ")</f>
        <v/>
      </c>
      <c r="H225" s="160" t="str">
        <f t="shared" si="3"/>
        <v/>
      </c>
      <c r="I225" s="470">
        <f t="shared" si="4"/>
        <v>12</v>
      </c>
      <c r="J225" s="90"/>
      <c r="K225" s="90"/>
      <c r="L225" s="90"/>
      <c r="M225" s="90"/>
      <c r="N225" s="90"/>
      <c r="O225" s="90"/>
      <c r="P225" s="90"/>
      <c r="Q225" s="90"/>
      <c r="R225" s="90"/>
      <c r="S225" s="90"/>
      <c r="T225" s="90"/>
      <c r="U225" s="90"/>
      <c r="V225" s="90"/>
      <c r="W225" s="90"/>
      <c r="X225" s="90"/>
      <c r="Y225" s="90"/>
      <c r="Z225" s="90"/>
    </row>
    <row r="226" ht="14.25" customHeight="1">
      <c r="A226" s="467" t="str">
        <f t="shared" si="1"/>
        <v>189912</v>
      </c>
      <c r="B226" s="473"/>
      <c r="C226" s="221"/>
      <c r="D226" s="208"/>
      <c r="E226" s="158"/>
      <c r="F226" s="158" t="str">
        <f t="shared" si="2"/>
        <v/>
      </c>
      <c r="G226" s="152" t="str">
        <f>IFERROR(__xludf.DUMMYFUNCTION("IFERROR(HLOOKUP(""Close"",GOOGLEFINANCE(C226,""price"",B226),2,FALSE()),"""")")," ")</f>
        <v/>
      </c>
      <c r="H226" s="160" t="str">
        <f t="shared" si="3"/>
        <v/>
      </c>
      <c r="I226" s="470">
        <f t="shared" si="4"/>
        <v>12</v>
      </c>
      <c r="J226" s="90"/>
      <c r="K226" s="90"/>
      <c r="L226" s="90"/>
      <c r="M226" s="90"/>
      <c r="N226" s="90"/>
      <c r="O226" s="90"/>
      <c r="P226" s="90"/>
      <c r="Q226" s="90"/>
      <c r="R226" s="90"/>
      <c r="S226" s="90"/>
      <c r="T226" s="90"/>
      <c r="U226" s="90"/>
      <c r="V226" s="90"/>
      <c r="W226" s="90"/>
      <c r="X226" s="90"/>
      <c r="Y226" s="90"/>
      <c r="Z226" s="90"/>
    </row>
    <row r="227" ht="14.25" customHeight="1">
      <c r="A227" s="467" t="str">
        <f t="shared" si="1"/>
        <v>189912</v>
      </c>
      <c r="B227" s="473"/>
      <c r="C227" s="221"/>
      <c r="D227" s="208"/>
      <c r="E227" s="158"/>
      <c r="F227" s="158" t="str">
        <f t="shared" si="2"/>
        <v/>
      </c>
      <c r="G227" s="152" t="str">
        <f>IFERROR(__xludf.DUMMYFUNCTION("IFERROR(HLOOKUP(""Close"",GOOGLEFINANCE(C227,""price"",B227),2,FALSE()),"""")")," ")</f>
        <v/>
      </c>
      <c r="H227" s="160" t="str">
        <f t="shared" si="3"/>
        <v/>
      </c>
      <c r="I227" s="470">
        <f t="shared" si="4"/>
        <v>12</v>
      </c>
      <c r="J227" s="90"/>
      <c r="K227" s="90"/>
      <c r="L227" s="90"/>
      <c r="M227" s="90"/>
      <c r="N227" s="90"/>
      <c r="O227" s="90"/>
      <c r="P227" s="90"/>
      <c r="Q227" s="90"/>
      <c r="R227" s="90"/>
      <c r="S227" s="90"/>
      <c r="T227" s="90"/>
      <c r="U227" s="90"/>
      <c r="V227" s="90"/>
      <c r="W227" s="90"/>
      <c r="X227" s="90"/>
      <c r="Y227" s="90"/>
      <c r="Z227" s="90"/>
    </row>
    <row r="228" ht="14.25" customHeight="1">
      <c r="A228" s="467" t="str">
        <f t="shared" si="1"/>
        <v>189912</v>
      </c>
      <c r="B228" s="473"/>
      <c r="C228" s="221"/>
      <c r="D228" s="208"/>
      <c r="E228" s="158"/>
      <c r="F228" s="158" t="str">
        <f t="shared" si="2"/>
        <v/>
      </c>
      <c r="G228" s="152" t="str">
        <f>IFERROR(__xludf.DUMMYFUNCTION("IFERROR(HLOOKUP(""Close"",GOOGLEFINANCE(C228,""price"",B228),2,FALSE()),"""")")," ")</f>
        <v/>
      </c>
      <c r="H228" s="160" t="str">
        <f t="shared" si="3"/>
        <v/>
      </c>
      <c r="I228" s="470">
        <f t="shared" si="4"/>
        <v>12</v>
      </c>
      <c r="J228" s="90"/>
      <c r="K228" s="90"/>
      <c r="L228" s="90"/>
      <c r="M228" s="90"/>
      <c r="N228" s="90"/>
      <c r="O228" s="90"/>
      <c r="P228" s="90"/>
      <c r="Q228" s="90"/>
      <c r="R228" s="90"/>
      <c r="S228" s="90"/>
      <c r="T228" s="90"/>
      <c r="U228" s="90"/>
      <c r="V228" s="90"/>
      <c r="W228" s="90"/>
      <c r="X228" s="90"/>
      <c r="Y228" s="90"/>
      <c r="Z228" s="90"/>
    </row>
    <row r="229" ht="14.25" customHeight="1">
      <c r="A229" s="467" t="str">
        <f t="shared" si="1"/>
        <v>189912</v>
      </c>
      <c r="B229" s="473"/>
      <c r="C229" s="221"/>
      <c r="D229" s="208"/>
      <c r="E229" s="158"/>
      <c r="F229" s="158" t="str">
        <f t="shared" si="2"/>
        <v/>
      </c>
      <c r="G229" s="152" t="str">
        <f>IFERROR(__xludf.DUMMYFUNCTION("IFERROR(HLOOKUP(""Close"",GOOGLEFINANCE(C229,""price"",B229),2,FALSE()),"""")")," ")</f>
        <v/>
      </c>
      <c r="H229" s="160" t="str">
        <f t="shared" si="3"/>
        <v/>
      </c>
      <c r="I229" s="470">
        <f t="shared" si="4"/>
        <v>12</v>
      </c>
      <c r="J229" s="90"/>
      <c r="K229" s="90"/>
      <c r="L229" s="90"/>
      <c r="M229" s="90"/>
      <c r="N229" s="90"/>
      <c r="O229" s="90"/>
      <c r="P229" s="90"/>
      <c r="Q229" s="90"/>
      <c r="R229" s="90"/>
      <c r="S229" s="90"/>
      <c r="T229" s="90"/>
      <c r="U229" s="90"/>
      <c r="V229" s="90"/>
      <c r="W229" s="90"/>
      <c r="X229" s="90"/>
      <c r="Y229" s="90"/>
      <c r="Z229" s="90"/>
    </row>
    <row r="230" ht="14.25" customHeight="1">
      <c r="A230" s="467" t="str">
        <f t="shared" si="1"/>
        <v>189912</v>
      </c>
      <c r="B230" s="473"/>
      <c r="C230" s="221"/>
      <c r="D230" s="208"/>
      <c r="E230" s="158"/>
      <c r="F230" s="158" t="str">
        <f t="shared" si="2"/>
        <v/>
      </c>
      <c r="G230" s="152" t="str">
        <f>IFERROR(__xludf.DUMMYFUNCTION("IFERROR(HLOOKUP(""Close"",GOOGLEFINANCE(C230,""price"",B230),2,FALSE()),"""")")," ")</f>
        <v/>
      </c>
      <c r="H230" s="160" t="str">
        <f t="shared" si="3"/>
        <v/>
      </c>
      <c r="I230" s="470">
        <f t="shared" si="4"/>
        <v>12</v>
      </c>
      <c r="J230" s="90"/>
      <c r="K230" s="90"/>
      <c r="L230" s="90"/>
      <c r="M230" s="90"/>
      <c r="N230" s="90"/>
      <c r="O230" s="90"/>
      <c r="P230" s="90"/>
      <c r="Q230" s="90"/>
      <c r="R230" s="90"/>
      <c r="S230" s="90"/>
      <c r="T230" s="90"/>
      <c r="U230" s="90"/>
      <c r="V230" s="90"/>
      <c r="W230" s="90"/>
      <c r="X230" s="90"/>
      <c r="Y230" s="90"/>
      <c r="Z230" s="90"/>
    </row>
    <row r="231" ht="14.25" customHeight="1">
      <c r="A231" s="467" t="str">
        <f t="shared" si="1"/>
        <v>189912</v>
      </c>
      <c r="B231" s="473"/>
      <c r="C231" s="221"/>
      <c r="D231" s="208"/>
      <c r="E231" s="158"/>
      <c r="F231" s="158" t="str">
        <f t="shared" si="2"/>
        <v/>
      </c>
      <c r="G231" s="152" t="str">
        <f>IFERROR(__xludf.DUMMYFUNCTION("IFERROR(HLOOKUP(""Close"",GOOGLEFINANCE(C231,""price"",B231),2,FALSE()),"""")")," ")</f>
        <v/>
      </c>
      <c r="H231" s="160" t="str">
        <f t="shared" si="3"/>
        <v/>
      </c>
      <c r="I231" s="470">
        <f t="shared" si="4"/>
        <v>12</v>
      </c>
      <c r="J231" s="90"/>
      <c r="K231" s="90"/>
      <c r="L231" s="90"/>
      <c r="M231" s="90"/>
      <c r="N231" s="90"/>
      <c r="O231" s="90"/>
      <c r="P231" s="90"/>
      <c r="Q231" s="90"/>
      <c r="R231" s="90"/>
      <c r="S231" s="90"/>
      <c r="T231" s="90"/>
      <c r="U231" s="90"/>
      <c r="V231" s="90"/>
      <c r="W231" s="90"/>
      <c r="X231" s="90"/>
      <c r="Y231" s="90"/>
      <c r="Z231" s="90"/>
    </row>
    <row r="232" ht="14.25" customHeight="1">
      <c r="A232" s="467" t="str">
        <f t="shared" si="1"/>
        <v>189912</v>
      </c>
      <c r="B232" s="473"/>
      <c r="C232" s="221"/>
      <c r="D232" s="208"/>
      <c r="E232" s="158"/>
      <c r="F232" s="158" t="str">
        <f t="shared" si="2"/>
        <v/>
      </c>
      <c r="G232" s="152" t="str">
        <f>IFERROR(__xludf.DUMMYFUNCTION("IFERROR(HLOOKUP(""Close"",GOOGLEFINANCE(C232,""price"",B232),2,FALSE()),"""")")," ")</f>
        <v/>
      </c>
      <c r="H232" s="160" t="str">
        <f t="shared" si="3"/>
        <v/>
      </c>
      <c r="I232" s="470">
        <f t="shared" si="4"/>
        <v>12</v>
      </c>
      <c r="J232" s="90"/>
      <c r="K232" s="90"/>
      <c r="L232" s="90"/>
      <c r="M232" s="90"/>
      <c r="N232" s="90"/>
      <c r="O232" s="90"/>
      <c r="P232" s="90"/>
      <c r="Q232" s="90"/>
      <c r="R232" s="90"/>
      <c r="S232" s="90"/>
      <c r="T232" s="90"/>
      <c r="U232" s="90"/>
      <c r="V232" s="90"/>
      <c r="W232" s="90"/>
      <c r="X232" s="90"/>
      <c r="Y232" s="90"/>
      <c r="Z232" s="90"/>
    </row>
    <row r="233" ht="14.25" customHeight="1">
      <c r="A233" s="467" t="str">
        <f t="shared" si="1"/>
        <v>189912</v>
      </c>
      <c r="B233" s="473"/>
      <c r="C233" s="221"/>
      <c r="D233" s="208"/>
      <c r="E233" s="158"/>
      <c r="F233" s="158" t="str">
        <f t="shared" si="2"/>
        <v/>
      </c>
      <c r="G233" s="152" t="str">
        <f>IFERROR(__xludf.DUMMYFUNCTION("IFERROR(HLOOKUP(""Close"",GOOGLEFINANCE(C233,""price"",B233),2,FALSE()),"""")")," ")</f>
        <v/>
      </c>
      <c r="H233" s="160" t="str">
        <f t="shared" si="3"/>
        <v/>
      </c>
      <c r="I233" s="470">
        <f t="shared" si="4"/>
        <v>12</v>
      </c>
      <c r="J233" s="90"/>
      <c r="K233" s="90"/>
      <c r="L233" s="90"/>
      <c r="M233" s="90"/>
      <c r="N233" s="90"/>
      <c r="O233" s="90"/>
      <c r="P233" s="90"/>
      <c r="Q233" s="90"/>
      <c r="R233" s="90"/>
      <c r="S233" s="90"/>
      <c r="T233" s="90"/>
      <c r="U233" s="90"/>
      <c r="V233" s="90"/>
      <c r="W233" s="90"/>
      <c r="X233" s="90"/>
      <c r="Y233" s="90"/>
      <c r="Z233" s="90"/>
    </row>
    <row r="234" ht="14.25" customHeight="1">
      <c r="A234" s="467" t="str">
        <f t="shared" si="1"/>
        <v>189912</v>
      </c>
      <c r="B234" s="473"/>
      <c r="C234" s="221"/>
      <c r="D234" s="208"/>
      <c r="E234" s="158"/>
      <c r="F234" s="158" t="str">
        <f t="shared" si="2"/>
        <v/>
      </c>
      <c r="G234" s="152" t="str">
        <f>IFERROR(__xludf.DUMMYFUNCTION("IFERROR(HLOOKUP(""Close"",GOOGLEFINANCE(C234,""price"",B234),2,FALSE()),"""")")," ")</f>
        <v/>
      </c>
      <c r="H234" s="160" t="str">
        <f t="shared" si="3"/>
        <v/>
      </c>
      <c r="I234" s="470">
        <f t="shared" si="4"/>
        <v>12</v>
      </c>
      <c r="J234" s="90"/>
      <c r="K234" s="90"/>
      <c r="L234" s="90"/>
      <c r="M234" s="90"/>
      <c r="N234" s="90"/>
      <c r="O234" s="90"/>
      <c r="P234" s="90"/>
      <c r="Q234" s="90"/>
      <c r="R234" s="90"/>
      <c r="S234" s="90"/>
      <c r="T234" s="90"/>
      <c r="U234" s="90"/>
      <c r="V234" s="90"/>
      <c r="W234" s="90"/>
      <c r="X234" s="90"/>
      <c r="Y234" s="90"/>
      <c r="Z234" s="90"/>
    </row>
    <row r="235" ht="14.25" customHeight="1">
      <c r="A235" s="467" t="str">
        <f t="shared" si="1"/>
        <v>189912</v>
      </c>
      <c r="B235" s="473"/>
      <c r="C235" s="221"/>
      <c r="D235" s="208"/>
      <c r="E235" s="158"/>
      <c r="F235" s="158" t="str">
        <f t="shared" si="2"/>
        <v/>
      </c>
      <c r="G235" s="152" t="str">
        <f>IFERROR(__xludf.DUMMYFUNCTION("IFERROR(HLOOKUP(""Close"",GOOGLEFINANCE(C235,""price"",B235),2,FALSE()),"""")")," ")</f>
        <v/>
      </c>
      <c r="H235" s="160" t="str">
        <f t="shared" si="3"/>
        <v/>
      </c>
      <c r="I235" s="470">
        <f t="shared" si="4"/>
        <v>12</v>
      </c>
      <c r="J235" s="90"/>
      <c r="K235" s="90"/>
      <c r="L235" s="90"/>
      <c r="M235" s="90"/>
      <c r="N235" s="90"/>
      <c r="O235" s="90"/>
      <c r="P235" s="90"/>
      <c r="Q235" s="90"/>
      <c r="R235" s="90"/>
      <c r="S235" s="90"/>
      <c r="T235" s="90"/>
      <c r="U235" s="90"/>
      <c r="V235" s="90"/>
      <c r="W235" s="90"/>
      <c r="X235" s="90"/>
      <c r="Y235" s="90"/>
      <c r="Z235" s="90"/>
    </row>
    <row r="236" ht="14.25" customHeight="1">
      <c r="A236" s="467" t="str">
        <f t="shared" si="1"/>
        <v>189912</v>
      </c>
      <c r="B236" s="473"/>
      <c r="C236" s="221"/>
      <c r="D236" s="208"/>
      <c r="E236" s="158"/>
      <c r="F236" s="158" t="str">
        <f t="shared" si="2"/>
        <v/>
      </c>
      <c r="G236" s="152" t="str">
        <f>IFERROR(__xludf.DUMMYFUNCTION("IFERROR(HLOOKUP(""Close"",GOOGLEFINANCE(C236,""price"",B236),2,FALSE()),"""")")," ")</f>
        <v/>
      </c>
      <c r="H236" s="160" t="str">
        <f t="shared" si="3"/>
        <v/>
      </c>
      <c r="I236" s="470">
        <f t="shared" si="4"/>
        <v>12</v>
      </c>
      <c r="J236" s="90"/>
      <c r="K236" s="90"/>
      <c r="L236" s="90"/>
      <c r="M236" s="90"/>
      <c r="N236" s="90"/>
      <c r="O236" s="90"/>
      <c r="P236" s="90"/>
      <c r="Q236" s="90"/>
      <c r="R236" s="90"/>
      <c r="S236" s="90"/>
      <c r="T236" s="90"/>
      <c r="U236" s="90"/>
      <c r="V236" s="90"/>
      <c r="W236" s="90"/>
      <c r="X236" s="90"/>
      <c r="Y236" s="90"/>
      <c r="Z236" s="90"/>
    </row>
    <row r="237" ht="14.25" customHeight="1">
      <c r="A237" s="467" t="str">
        <f t="shared" si="1"/>
        <v>189912</v>
      </c>
      <c r="B237" s="473"/>
      <c r="C237" s="221"/>
      <c r="D237" s="208"/>
      <c r="E237" s="158"/>
      <c r="F237" s="158" t="str">
        <f t="shared" si="2"/>
        <v/>
      </c>
      <c r="G237" s="152" t="str">
        <f>IFERROR(__xludf.DUMMYFUNCTION("IFERROR(HLOOKUP(""Close"",GOOGLEFINANCE(C237,""price"",B237),2,FALSE()),"""")")," ")</f>
        <v/>
      </c>
      <c r="H237" s="160" t="str">
        <f t="shared" si="3"/>
        <v/>
      </c>
      <c r="I237" s="470">
        <f t="shared" si="4"/>
        <v>12</v>
      </c>
      <c r="J237" s="90"/>
      <c r="K237" s="90"/>
      <c r="L237" s="90"/>
      <c r="M237" s="90"/>
      <c r="N237" s="90"/>
      <c r="O237" s="90"/>
      <c r="P237" s="90"/>
      <c r="Q237" s="90"/>
      <c r="R237" s="90"/>
      <c r="S237" s="90"/>
      <c r="T237" s="90"/>
      <c r="U237" s="90"/>
      <c r="V237" s="90"/>
      <c r="W237" s="90"/>
      <c r="X237" s="90"/>
      <c r="Y237" s="90"/>
      <c r="Z237" s="90"/>
    </row>
    <row r="238" ht="14.25" customHeight="1">
      <c r="A238" s="467" t="str">
        <f t="shared" si="1"/>
        <v>189912</v>
      </c>
      <c r="B238" s="473"/>
      <c r="C238" s="221"/>
      <c r="D238" s="208"/>
      <c r="E238" s="158"/>
      <c r="F238" s="158" t="str">
        <f t="shared" si="2"/>
        <v/>
      </c>
      <c r="G238" s="152" t="str">
        <f>IFERROR(__xludf.DUMMYFUNCTION("IFERROR(HLOOKUP(""Close"",GOOGLEFINANCE(C238,""price"",B238),2,FALSE()),"""")")," ")</f>
        <v/>
      </c>
      <c r="H238" s="160" t="str">
        <f t="shared" si="3"/>
        <v/>
      </c>
      <c r="I238" s="470">
        <f t="shared" si="4"/>
        <v>12</v>
      </c>
      <c r="J238" s="90"/>
      <c r="K238" s="90"/>
      <c r="L238" s="90"/>
      <c r="M238" s="90"/>
      <c r="N238" s="90"/>
      <c r="O238" s="90"/>
      <c r="P238" s="90"/>
      <c r="Q238" s="90"/>
      <c r="R238" s="90"/>
      <c r="S238" s="90"/>
      <c r="T238" s="90"/>
      <c r="U238" s="90"/>
      <c r="V238" s="90"/>
      <c r="W238" s="90"/>
      <c r="X238" s="90"/>
      <c r="Y238" s="90"/>
      <c r="Z238" s="90"/>
    </row>
    <row r="239" ht="14.25" customHeight="1">
      <c r="A239" s="467" t="str">
        <f t="shared" si="1"/>
        <v>189912</v>
      </c>
      <c r="B239" s="473"/>
      <c r="C239" s="221"/>
      <c r="D239" s="208"/>
      <c r="E239" s="158"/>
      <c r="F239" s="158" t="str">
        <f t="shared" si="2"/>
        <v/>
      </c>
      <c r="G239" s="152" t="str">
        <f>IFERROR(__xludf.DUMMYFUNCTION("IFERROR(HLOOKUP(""Close"",GOOGLEFINANCE(C239,""price"",B239),2,FALSE()),"""")")," ")</f>
        <v/>
      </c>
      <c r="H239" s="160" t="str">
        <f t="shared" si="3"/>
        <v/>
      </c>
      <c r="I239" s="470">
        <f t="shared" si="4"/>
        <v>12</v>
      </c>
      <c r="J239" s="90"/>
      <c r="K239" s="90"/>
      <c r="L239" s="90"/>
      <c r="M239" s="90"/>
      <c r="N239" s="90"/>
      <c r="O239" s="90"/>
      <c r="P239" s="90"/>
      <c r="Q239" s="90"/>
      <c r="R239" s="90"/>
      <c r="S239" s="90"/>
      <c r="T239" s="90"/>
      <c r="U239" s="90"/>
      <c r="V239" s="90"/>
      <c r="W239" s="90"/>
      <c r="X239" s="90"/>
      <c r="Y239" s="90"/>
      <c r="Z239" s="90"/>
    </row>
    <row r="240" ht="14.25" customHeight="1">
      <c r="A240" s="467" t="str">
        <f t="shared" si="1"/>
        <v>189912</v>
      </c>
      <c r="B240" s="473"/>
      <c r="C240" s="221"/>
      <c r="D240" s="208"/>
      <c r="E240" s="158"/>
      <c r="F240" s="158" t="str">
        <f t="shared" si="2"/>
        <v/>
      </c>
      <c r="G240" s="152" t="str">
        <f>IFERROR(__xludf.DUMMYFUNCTION("IFERROR(HLOOKUP(""Close"",GOOGLEFINANCE(C240,""price"",B240),2,FALSE()),"""")")," ")</f>
        <v/>
      </c>
      <c r="H240" s="160" t="str">
        <f t="shared" si="3"/>
        <v/>
      </c>
      <c r="I240" s="470">
        <f t="shared" si="4"/>
        <v>12</v>
      </c>
      <c r="J240" s="90"/>
      <c r="K240" s="90"/>
      <c r="L240" s="90"/>
      <c r="M240" s="90"/>
      <c r="N240" s="90"/>
      <c r="O240" s="90"/>
      <c r="P240" s="90"/>
      <c r="Q240" s="90"/>
      <c r="R240" s="90"/>
      <c r="S240" s="90"/>
      <c r="T240" s="90"/>
      <c r="U240" s="90"/>
      <c r="V240" s="90"/>
      <c r="W240" s="90"/>
      <c r="X240" s="90"/>
      <c r="Y240" s="90"/>
      <c r="Z240" s="90"/>
    </row>
    <row r="241" ht="14.25" customHeight="1">
      <c r="A241" s="467" t="str">
        <f t="shared" si="1"/>
        <v>189912</v>
      </c>
      <c r="B241" s="473"/>
      <c r="C241" s="221"/>
      <c r="D241" s="208"/>
      <c r="E241" s="158"/>
      <c r="F241" s="158" t="str">
        <f t="shared" si="2"/>
        <v/>
      </c>
      <c r="G241" s="152" t="str">
        <f>IFERROR(__xludf.DUMMYFUNCTION("IFERROR(HLOOKUP(""Close"",GOOGLEFINANCE(C241,""price"",B241),2,FALSE()),"""")")," ")</f>
        <v/>
      </c>
      <c r="H241" s="160" t="str">
        <f t="shared" si="3"/>
        <v/>
      </c>
      <c r="I241" s="470">
        <f t="shared" si="4"/>
        <v>12</v>
      </c>
      <c r="J241" s="90"/>
      <c r="K241" s="90"/>
      <c r="L241" s="90"/>
      <c r="M241" s="90"/>
      <c r="N241" s="90"/>
      <c r="O241" s="90"/>
      <c r="P241" s="90"/>
      <c r="Q241" s="90"/>
      <c r="R241" s="90"/>
      <c r="S241" s="90"/>
      <c r="T241" s="90"/>
      <c r="U241" s="90"/>
      <c r="V241" s="90"/>
      <c r="W241" s="90"/>
      <c r="X241" s="90"/>
      <c r="Y241" s="90"/>
      <c r="Z241" s="90"/>
    </row>
    <row r="242" ht="14.25" customHeight="1">
      <c r="A242" s="467" t="str">
        <f t="shared" si="1"/>
        <v>189912</v>
      </c>
      <c r="B242" s="473"/>
      <c r="C242" s="221"/>
      <c r="D242" s="208"/>
      <c r="E242" s="158"/>
      <c r="F242" s="158" t="str">
        <f t="shared" si="2"/>
        <v/>
      </c>
      <c r="G242" s="152" t="str">
        <f>IFERROR(__xludf.DUMMYFUNCTION("IFERROR(HLOOKUP(""Close"",GOOGLEFINANCE(C242,""price"",B242),2,FALSE()),"""")")," ")</f>
        <v/>
      </c>
      <c r="H242" s="160" t="str">
        <f t="shared" si="3"/>
        <v/>
      </c>
      <c r="I242" s="470">
        <f t="shared" si="4"/>
        <v>12</v>
      </c>
      <c r="J242" s="90"/>
      <c r="K242" s="90"/>
      <c r="L242" s="90"/>
      <c r="M242" s="90"/>
      <c r="N242" s="90"/>
      <c r="O242" s="90"/>
      <c r="P242" s="90"/>
      <c r="Q242" s="90"/>
      <c r="R242" s="90"/>
      <c r="S242" s="90"/>
      <c r="T242" s="90"/>
      <c r="U242" s="90"/>
      <c r="V242" s="90"/>
      <c r="W242" s="90"/>
      <c r="X242" s="90"/>
      <c r="Y242" s="90"/>
      <c r="Z242" s="90"/>
    </row>
    <row r="243" ht="14.25" customHeight="1">
      <c r="A243" s="467" t="str">
        <f t="shared" si="1"/>
        <v>189912</v>
      </c>
      <c r="B243" s="473"/>
      <c r="C243" s="221"/>
      <c r="D243" s="208"/>
      <c r="E243" s="158"/>
      <c r="F243" s="158" t="str">
        <f t="shared" si="2"/>
        <v/>
      </c>
      <c r="G243" s="152" t="str">
        <f>IFERROR(__xludf.DUMMYFUNCTION("IFERROR(HLOOKUP(""Close"",GOOGLEFINANCE(C243,""price"",B243),2,FALSE()),"""")")," ")</f>
        <v/>
      </c>
      <c r="H243" s="160" t="str">
        <f t="shared" si="3"/>
        <v/>
      </c>
      <c r="I243" s="470">
        <f t="shared" si="4"/>
        <v>12</v>
      </c>
      <c r="J243" s="90"/>
      <c r="K243" s="90"/>
      <c r="L243" s="90"/>
      <c r="M243" s="90"/>
      <c r="N243" s="90"/>
      <c r="O243" s="90"/>
      <c r="P243" s="90"/>
      <c r="Q243" s="90"/>
      <c r="R243" s="90"/>
      <c r="S243" s="90"/>
      <c r="T243" s="90"/>
      <c r="U243" s="90"/>
      <c r="V243" s="90"/>
      <c r="W243" s="90"/>
      <c r="X243" s="90"/>
      <c r="Y243" s="90"/>
      <c r="Z243" s="90"/>
    </row>
    <row r="244" ht="14.25" customHeight="1">
      <c r="A244" s="467" t="str">
        <f t="shared" si="1"/>
        <v>189912</v>
      </c>
      <c r="B244" s="473"/>
      <c r="C244" s="221"/>
      <c r="D244" s="208"/>
      <c r="E244" s="158"/>
      <c r="F244" s="158" t="str">
        <f t="shared" si="2"/>
        <v/>
      </c>
      <c r="G244" s="152" t="str">
        <f>IFERROR(__xludf.DUMMYFUNCTION("IFERROR(HLOOKUP(""Close"",GOOGLEFINANCE(C244,""price"",B244),2,FALSE()),"""")")," ")</f>
        <v/>
      </c>
      <c r="H244" s="160" t="str">
        <f t="shared" si="3"/>
        <v/>
      </c>
      <c r="I244" s="470">
        <f t="shared" si="4"/>
        <v>12</v>
      </c>
      <c r="J244" s="90"/>
      <c r="K244" s="90"/>
      <c r="L244" s="90"/>
      <c r="M244" s="90"/>
      <c r="N244" s="90"/>
      <c r="O244" s="90"/>
      <c r="P244" s="90"/>
      <c r="Q244" s="90"/>
      <c r="R244" s="90"/>
      <c r="S244" s="90"/>
      <c r="T244" s="90"/>
      <c r="U244" s="90"/>
      <c r="V244" s="90"/>
      <c r="W244" s="90"/>
      <c r="X244" s="90"/>
      <c r="Y244" s="90"/>
      <c r="Z244" s="90"/>
    </row>
    <row r="245" ht="14.25" customHeight="1">
      <c r="A245" s="467" t="str">
        <f t="shared" si="1"/>
        <v>189912</v>
      </c>
      <c r="B245" s="473"/>
      <c r="C245" s="221"/>
      <c r="D245" s="208"/>
      <c r="E245" s="158"/>
      <c r="F245" s="158" t="str">
        <f t="shared" si="2"/>
        <v/>
      </c>
      <c r="G245" s="152" t="str">
        <f>IFERROR(__xludf.DUMMYFUNCTION("IFERROR(HLOOKUP(""Close"",GOOGLEFINANCE(C245,""price"",B245),2,FALSE()),"""")")," ")</f>
        <v/>
      </c>
      <c r="H245" s="160" t="str">
        <f t="shared" si="3"/>
        <v/>
      </c>
      <c r="I245" s="470">
        <f t="shared" si="4"/>
        <v>12</v>
      </c>
      <c r="J245" s="90"/>
      <c r="K245" s="90"/>
      <c r="L245" s="90"/>
      <c r="M245" s="90"/>
      <c r="N245" s="90"/>
      <c r="O245" s="90"/>
      <c r="P245" s="90"/>
      <c r="Q245" s="90"/>
      <c r="R245" s="90"/>
      <c r="S245" s="90"/>
      <c r="T245" s="90"/>
      <c r="U245" s="90"/>
      <c r="V245" s="90"/>
      <c r="W245" s="90"/>
      <c r="X245" s="90"/>
      <c r="Y245" s="90"/>
      <c r="Z245" s="90"/>
    </row>
    <row r="246" ht="14.25" customHeight="1">
      <c r="A246" s="467" t="str">
        <f t="shared" si="1"/>
        <v>189912</v>
      </c>
      <c r="B246" s="473"/>
      <c r="C246" s="221"/>
      <c r="D246" s="208"/>
      <c r="E246" s="158"/>
      <c r="F246" s="158" t="str">
        <f t="shared" si="2"/>
        <v/>
      </c>
      <c r="G246" s="152" t="str">
        <f>IFERROR(__xludf.DUMMYFUNCTION("IFERROR(HLOOKUP(""Close"",GOOGLEFINANCE(C246,""price"",B246),2,FALSE()),"""")")," ")</f>
        <v/>
      </c>
      <c r="H246" s="160" t="str">
        <f t="shared" si="3"/>
        <v/>
      </c>
      <c r="I246" s="470">
        <f t="shared" si="4"/>
        <v>12</v>
      </c>
      <c r="J246" s="90"/>
      <c r="K246" s="90"/>
      <c r="L246" s="90"/>
      <c r="M246" s="90"/>
      <c r="N246" s="90"/>
      <c r="O246" s="90"/>
      <c r="P246" s="90"/>
      <c r="Q246" s="90"/>
      <c r="R246" s="90"/>
      <c r="S246" s="90"/>
      <c r="T246" s="90"/>
      <c r="U246" s="90"/>
      <c r="V246" s="90"/>
      <c r="W246" s="90"/>
      <c r="X246" s="90"/>
      <c r="Y246" s="90"/>
      <c r="Z246" s="90"/>
    </row>
    <row r="247" ht="14.25" customHeight="1">
      <c r="A247" s="467" t="str">
        <f t="shared" si="1"/>
        <v>189912</v>
      </c>
      <c r="B247" s="473"/>
      <c r="C247" s="221"/>
      <c r="D247" s="208"/>
      <c r="E247" s="158"/>
      <c r="F247" s="158" t="str">
        <f t="shared" si="2"/>
        <v/>
      </c>
      <c r="G247" s="152" t="str">
        <f>IFERROR(__xludf.DUMMYFUNCTION("IFERROR(HLOOKUP(""Close"",GOOGLEFINANCE(C247,""price"",B247),2,FALSE()),"""")")," ")</f>
        <v/>
      </c>
      <c r="H247" s="160" t="str">
        <f t="shared" si="3"/>
        <v/>
      </c>
      <c r="I247" s="470">
        <f t="shared" si="4"/>
        <v>12</v>
      </c>
      <c r="J247" s="90"/>
      <c r="K247" s="90"/>
      <c r="L247" s="90"/>
      <c r="M247" s="90"/>
      <c r="N247" s="90"/>
      <c r="O247" s="90"/>
      <c r="P247" s="90"/>
      <c r="Q247" s="90"/>
      <c r="R247" s="90"/>
      <c r="S247" s="90"/>
      <c r="T247" s="90"/>
      <c r="U247" s="90"/>
      <c r="V247" s="90"/>
      <c r="W247" s="90"/>
      <c r="X247" s="90"/>
      <c r="Y247" s="90"/>
      <c r="Z247" s="90"/>
    </row>
    <row r="248" ht="14.25" customHeight="1">
      <c r="A248" s="467" t="str">
        <f t="shared" si="1"/>
        <v>189912</v>
      </c>
      <c r="B248" s="473"/>
      <c r="C248" s="221"/>
      <c r="D248" s="208"/>
      <c r="E248" s="158"/>
      <c r="F248" s="158" t="str">
        <f t="shared" si="2"/>
        <v/>
      </c>
      <c r="G248" s="152" t="str">
        <f>IFERROR(__xludf.DUMMYFUNCTION("IFERROR(HLOOKUP(""Close"",GOOGLEFINANCE(C248,""price"",B248),2,FALSE()),"""")")," ")</f>
        <v/>
      </c>
      <c r="H248" s="160" t="str">
        <f t="shared" si="3"/>
        <v/>
      </c>
      <c r="I248" s="470">
        <f t="shared" si="4"/>
        <v>12</v>
      </c>
      <c r="J248" s="90"/>
      <c r="K248" s="90"/>
      <c r="L248" s="90"/>
      <c r="M248" s="90"/>
      <c r="N248" s="90"/>
      <c r="O248" s="90"/>
      <c r="P248" s="90"/>
      <c r="Q248" s="90"/>
      <c r="R248" s="90"/>
      <c r="S248" s="90"/>
      <c r="T248" s="90"/>
      <c r="U248" s="90"/>
      <c r="V248" s="90"/>
      <c r="W248" s="90"/>
      <c r="X248" s="90"/>
      <c r="Y248" s="90"/>
      <c r="Z248" s="90"/>
    </row>
    <row r="249" ht="14.25" customHeight="1">
      <c r="A249" s="467" t="str">
        <f t="shared" si="1"/>
        <v>189912</v>
      </c>
      <c r="B249" s="473"/>
      <c r="C249" s="221"/>
      <c r="D249" s="208"/>
      <c r="E249" s="158"/>
      <c r="F249" s="158" t="str">
        <f t="shared" si="2"/>
        <v/>
      </c>
      <c r="G249" s="152" t="str">
        <f>IFERROR(__xludf.DUMMYFUNCTION("IFERROR(HLOOKUP(""Close"",GOOGLEFINANCE(C249,""price"",B249),2,FALSE()),"""")")," ")</f>
        <v/>
      </c>
      <c r="H249" s="160" t="str">
        <f t="shared" si="3"/>
        <v/>
      </c>
      <c r="I249" s="470">
        <f t="shared" si="4"/>
        <v>12</v>
      </c>
      <c r="J249" s="90"/>
      <c r="K249" s="90"/>
      <c r="L249" s="90"/>
      <c r="M249" s="90"/>
      <c r="N249" s="90"/>
      <c r="O249" s="90"/>
      <c r="P249" s="90"/>
      <c r="Q249" s="90"/>
      <c r="R249" s="90"/>
      <c r="S249" s="90"/>
      <c r="T249" s="90"/>
      <c r="U249" s="90"/>
      <c r="V249" s="90"/>
      <c r="W249" s="90"/>
      <c r="X249" s="90"/>
      <c r="Y249" s="90"/>
      <c r="Z249" s="90"/>
    </row>
    <row r="250" ht="14.25" customHeight="1">
      <c r="A250" s="467" t="str">
        <f t="shared" si="1"/>
        <v>189912</v>
      </c>
      <c r="B250" s="473"/>
      <c r="C250" s="221"/>
      <c r="D250" s="208"/>
      <c r="E250" s="158"/>
      <c r="F250" s="158" t="str">
        <f t="shared" si="2"/>
        <v/>
      </c>
      <c r="G250" s="152" t="str">
        <f>IFERROR(__xludf.DUMMYFUNCTION("IFERROR(HLOOKUP(""Close"",GOOGLEFINANCE(C250,""price"",B250),2,FALSE()),"""")")," ")</f>
        <v/>
      </c>
      <c r="H250" s="160" t="str">
        <f t="shared" si="3"/>
        <v/>
      </c>
      <c r="I250" s="470">
        <f t="shared" si="4"/>
        <v>12</v>
      </c>
      <c r="J250" s="90"/>
      <c r="K250" s="90"/>
      <c r="L250" s="90"/>
      <c r="M250" s="90"/>
      <c r="N250" s="90"/>
      <c r="O250" s="90"/>
      <c r="P250" s="90"/>
      <c r="Q250" s="90"/>
      <c r="R250" s="90"/>
      <c r="S250" s="90"/>
      <c r="T250" s="90"/>
      <c r="U250" s="90"/>
      <c r="V250" s="90"/>
      <c r="W250" s="90"/>
      <c r="X250" s="90"/>
      <c r="Y250" s="90"/>
      <c r="Z250" s="90"/>
    </row>
    <row r="251" ht="14.25" customHeight="1">
      <c r="A251" s="467" t="str">
        <f t="shared" si="1"/>
        <v>189912</v>
      </c>
      <c r="B251" s="473"/>
      <c r="C251" s="221"/>
      <c r="D251" s="208"/>
      <c r="E251" s="158"/>
      <c r="F251" s="158" t="str">
        <f t="shared" si="2"/>
        <v/>
      </c>
      <c r="G251" s="152" t="str">
        <f>IFERROR(__xludf.DUMMYFUNCTION("IFERROR(HLOOKUP(""Close"",GOOGLEFINANCE(C251,""price"",B251),2,FALSE()),"""")")," ")</f>
        <v/>
      </c>
      <c r="H251" s="160" t="str">
        <f t="shared" si="3"/>
        <v/>
      </c>
      <c r="I251" s="470">
        <f t="shared" si="4"/>
        <v>12</v>
      </c>
      <c r="J251" s="90"/>
      <c r="K251" s="90"/>
      <c r="L251" s="90"/>
      <c r="M251" s="90"/>
      <c r="N251" s="90"/>
      <c r="O251" s="90"/>
      <c r="P251" s="90"/>
      <c r="Q251" s="90"/>
      <c r="R251" s="90"/>
      <c r="S251" s="90"/>
      <c r="T251" s="90"/>
      <c r="U251" s="90"/>
      <c r="V251" s="90"/>
      <c r="W251" s="90"/>
      <c r="X251" s="90"/>
      <c r="Y251" s="90"/>
      <c r="Z251" s="90"/>
    </row>
    <row r="252" ht="14.25" customHeight="1">
      <c r="A252" s="467" t="str">
        <f t="shared" si="1"/>
        <v>189912</v>
      </c>
      <c r="B252" s="473"/>
      <c r="C252" s="221"/>
      <c r="D252" s="208"/>
      <c r="E252" s="158"/>
      <c r="F252" s="158" t="str">
        <f t="shared" si="2"/>
        <v/>
      </c>
      <c r="G252" s="152" t="str">
        <f>IFERROR(__xludf.DUMMYFUNCTION("IFERROR(HLOOKUP(""Close"",GOOGLEFINANCE(C252,""price"",B252),2,FALSE()),"""")")," ")</f>
        <v/>
      </c>
      <c r="H252" s="160" t="str">
        <f t="shared" si="3"/>
        <v/>
      </c>
      <c r="I252" s="90"/>
      <c r="J252" s="90"/>
      <c r="K252" s="90"/>
      <c r="L252" s="90"/>
      <c r="M252" s="90"/>
      <c r="N252" s="90"/>
      <c r="O252" s="90"/>
      <c r="P252" s="90"/>
      <c r="Q252" s="90"/>
      <c r="R252" s="90"/>
      <c r="S252" s="90"/>
      <c r="T252" s="90"/>
      <c r="U252" s="90"/>
      <c r="V252" s="90"/>
      <c r="W252" s="90"/>
      <c r="X252" s="90"/>
      <c r="Y252" s="90"/>
      <c r="Z252" s="90"/>
    </row>
    <row r="253" ht="14.25" customHeight="1">
      <c r="A253" s="467" t="str">
        <f t="shared" si="1"/>
        <v>189912</v>
      </c>
      <c r="B253" s="473"/>
      <c r="C253" s="221"/>
      <c r="D253" s="208"/>
      <c r="E253" s="158"/>
      <c r="F253" s="158" t="str">
        <f t="shared" si="2"/>
        <v/>
      </c>
      <c r="G253" s="152" t="str">
        <f>IFERROR(__xludf.DUMMYFUNCTION("IFERROR(HLOOKUP(""Close"",GOOGLEFINANCE(C253,""price"",B253),2,FALSE()),"""")")," ")</f>
        <v/>
      </c>
      <c r="H253" s="160" t="str">
        <f t="shared" si="3"/>
        <v/>
      </c>
      <c r="I253" s="90"/>
      <c r="J253" s="90"/>
      <c r="K253" s="90"/>
      <c r="L253" s="90"/>
      <c r="M253" s="90"/>
      <c r="N253" s="90"/>
      <c r="O253" s="90"/>
      <c r="P253" s="90"/>
      <c r="Q253" s="90"/>
      <c r="R253" s="90"/>
      <c r="S253" s="90"/>
      <c r="T253" s="90"/>
      <c r="U253" s="90"/>
      <c r="V253" s="90"/>
      <c r="W253" s="90"/>
      <c r="X253" s="90"/>
      <c r="Y253" s="90"/>
      <c r="Z253" s="90"/>
    </row>
    <row r="254" ht="14.25" customHeight="1">
      <c r="A254" s="467" t="str">
        <f t="shared" si="1"/>
        <v>189912</v>
      </c>
      <c r="B254" s="473"/>
      <c r="C254" s="221"/>
      <c r="D254" s="208"/>
      <c r="E254" s="158"/>
      <c r="F254" s="158" t="str">
        <f t="shared" si="2"/>
        <v/>
      </c>
      <c r="G254" s="152" t="str">
        <f>IFERROR(__xludf.DUMMYFUNCTION("IFERROR(HLOOKUP(""Close"",GOOGLEFINANCE(C254,""price"",B254),2,FALSE()),"""")")," ")</f>
        <v/>
      </c>
      <c r="H254" s="160" t="str">
        <f t="shared" si="3"/>
        <v/>
      </c>
      <c r="I254" s="90"/>
      <c r="J254" s="90"/>
      <c r="K254" s="90"/>
      <c r="L254" s="90"/>
      <c r="M254" s="90"/>
      <c r="N254" s="90"/>
      <c r="O254" s="90"/>
      <c r="P254" s="90"/>
      <c r="Q254" s="90"/>
      <c r="R254" s="90"/>
      <c r="S254" s="90"/>
      <c r="T254" s="90"/>
      <c r="U254" s="90"/>
      <c r="V254" s="90"/>
      <c r="W254" s="90"/>
      <c r="X254" s="90"/>
      <c r="Y254" s="90"/>
      <c r="Z254" s="90"/>
    </row>
    <row r="255" ht="14.25" customHeight="1">
      <c r="A255" s="467" t="str">
        <f t="shared" si="1"/>
        <v>189912</v>
      </c>
      <c r="B255" s="473"/>
      <c r="C255" s="221"/>
      <c r="D255" s="208"/>
      <c r="E255" s="158"/>
      <c r="F255" s="158" t="str">
        <f t="shared" si="2"/>
        <v/>
      </c>
      <c r="G255" s="152" t="str">
        <f>IFERROR(__xludf.DUMMYFUNCTION("IFERROR(HLOOKUP(""Close"",GOOGLEFINANCE(C255,""price"",B255),2,FALSE()),"""")")," ")</f>
        <v/>
      </c>
      <c r="H255" s="160" t="str">
        <f t="shared" si="3"/>
        <v/>
      </c>
      <c r="I255" s="90"/>
      <c r="J255" s="90"/>
      <c r="K255" s="90"/>
      <c r="L255" s="90"/>
      <c r="M255" s="90"/>
      <c r="N255" s="90"/>
      <c r="O255" s="90"/>
      <c r="P255" s="90"/>
      <c r="Q255" s="90"/>
      <c r="R255" s="90"/>
      <c r="S255" s="90"/>
      <c r="T255" s="90"/>
      <c r="U255" s="90"/>
      <c r="V255" s="90"/>
      <c r="W255" s="90"/>
      <c r="X255" s="90"/>
      <c r="Y255" s="90"/>
      <c r="Z255" s="90"/>
    </row>
    <row r="256" ht="14.25" customHeight="1">
      <c r="A256" s="467" t="str">
        <f t="shared" si="1"/>
        <v>189912</v>
      </c>
      <c r="B256" s="473"/>
      <c r="C256" s="221"/>
      <c r="D256" s="208"/>
      <c r="E256" s="158"/>
      <c r="F256" s="158" t="str">
        <f t="shared" si="2"/>
        <v/>
      </c>
      <c r="G256" s="152" t="str">
        <f>IFERROR(__xludf.DUMMYFUNCTION("IFERROR(HLOOKUP(""Close"",GOOGLEFINANCE(C256,""price"",B256),2,FALSE()),"""")")," ")</f>
        <v/>
      </c>
      <c r="H256" s="160" t="str">
        <f t="shared" si="3"/>
        <v/>
      </c>
      <c r="I256" s="90"/>
      <c r="J256" s="90"/>
      <c r="K256" s="90"/>
      <c r="L256" s="90"/>
      <c r="M256" s="90"/>
      <c r="N256" s="90"/>
      <c r="O256" s="90"/>
      <c r="P256" s="90"/>
      <c r="Q256" s="90"/>
      <c r="R256" s="90"/>
      <c r="S256" s="90"/>
      <c r="T256" s="90"/>
      <c r="U256" s="90"/>
      <c r="V256" s="90"/>
      <c r="W256" s="90"/>
      <c r="X256" s="90"/>
      <c r="Y256" s="90"/>
      <c r="Z256" s="90"/>
    </row>
    <row r="257" ht="14.25" customHeight="1">
      <c r="A257" s="467" t="str">
        <f t="shared" si="1"/>
        <v>189912</v>
      </c>
      <c r="B257" s="473"/>
      <c r="C257" s="221"/>
      <c r="D257" s="208"/>
      <c r="E257" s="158"/>
      <c r="F257" s="158" t="str">
        <f t="shared" si="2"/>
        <v/>
      </c>
      <c r="G257" s="152" t="str">
        <f>IFERROR(__xludf.DUMMYFUNCTION("IFERROR(HLOOKUP(""Close"",GOOGLEFINANCE(C257,""price"",B257),2,FALSE()),"""")")," ")</f>
        <v/>
      </c>
      <c r="H257" s="160" t="str">
        <f t="shared" si="3"/>
        <v/>
      </c>
      <c r="I257" s="90"/>
      <c r="J257" s="90"/>
      <c r="K257" s="90"/>
      <c r="L257" s="90"/>
      <c r="M257" s="90"/>
      <c r="N257" s="90"/>
      <c r="O257" s="90"/>
      <c r="P257" s="90"/>
      <c r="Q257" s="90"/>
      <c r="R257" s="90"/>
      <c r="S257" s="90"/>
      <c r="T257" s="90"/>
      <c r="U257" s="90"/>
      <c r="V257" s="90"/>
      <c r="W257" s="90"/>
      <c r="X257" s="90"/>
      <c r="Y257" s="90"/>
      <c r="Z257" s="90"/>
    </row>
    <row r="258" ht="14.25" customHeight="1">
      <c r="A258" s="467" t="str">
        <f t="shared" si="1"/>
        <v>189912</v>
      </c>
      <c r="B258" s="473"/>
      <c r="C258" s="221"/>
      <c r="D258" s="208"/>
      <c r="E258" s="158"/>
      <c r="F258" s="158" t="str">
        <f t="shared" si="2"/>
        <v/>
      </c>
      <c r="G258" s="152" t="str">
        <f>IFERROR(__xludf.DUMMYFUNCTION("IFERROR(HLOOKUP(""Close"",GOOGLEFINANCE(C258,""price"",B258),2,FALSE()),"""")")," ")</f>
        <v/>
      </c>
      <c r="H258" s="160"/>
      <c r="I258" s="90"/>
      <c r="J258" s="90"/>
      <c r="K258" s="90"/>
      <c r="L258" s="90"/>
      <c r="M258" s="90"/>
      <c r="N258" s="90"/>
      <c r="O258" s="90"/>
      <c r="P258" s="90"/>
      <c r="Q258" s="90"/>
      <c r="R258" s="90"/>
      <c r="S258" s="90"/>
      <c r="T258" s="90"/>
      <c r="U258" s="90"/>
      <c r="V258" s="90"/>
      <c r="W258" s="90"/>
      <c r="X258" s="90"/>
      <c r="Y258" s="90"/>
      <c r="Z258" s="90"/>
    </row>
    <row r="259" ht="14.25" customHeight="1">
      <c r="A259" s="467" t="str">
        <f t="shared" si="1"/>
        <v>189912</v>
      </c>
      <c r="B259" s="473"/>
      <c r="C259" s="221"/>
      <c r="D259" s="208"/>
      <c r="E259" s="158"/>
      <c r="F259" s="158" t="str">
        <f t="shared" si="2"/>
        <v/>
      </c>
      <c r="G259" s="152" t="str">
        <f>IFERROR(__xludf.DUMMYFUNCTION("IFERROR(HLOOKUP(""Close"",GOOGLEFINANCE(C259,""price"",B259),2,FALSE()),"""")")," ")</f>
        <v/>
      </c>
      <c r="H259" s="160"/>
      <c r="I259" s="90"/>
      <c r="J259" s="90"/>
      <c r="K259" s="90"/>
      <c r="L259" s="90"/>
      <c r="M259" s="90"/>
      <c r="N259" s="90"/>
      <c r="O259" s="90"/>
      <c r="P259" s="90"/>
      <c r="Q259" s="90"/>
      <c r="R259" s="90"/>
      <c r="S259" s="90"/>
      <c r="T259" s="90"/>
      <c r="U259" s="90"/>
      <c r="V259" s="90"/>
      <c r="W259" s="90"/>
      <c r="X259" s="90"/>
      <c r="Y259" s="90"/>
      <c r="Z259" s="90"/>
    </row>
    <row r="260" ht="14.25" customHeight="1">
      <c r="A260" s="467" t="str">
        <f t="shared" si="1"/>
        <v>189912</v>
      </c>
      <c r="B260" s="473"/>
      <c r="C260" s="221"/>
      <c r="D260" s="208"/>
      <c r="E260" s="158"/>
      <c r="F260" s="158" t="str">
        <f t="shared" si="2"/>
        <v/>
      </c>
      <c r="G260" s="152" t="str">
        <f>IFERROR(__xludf.DUMMYFUNCTION("IFERROR(HLOOKUP(""Close"",GOOGLEFINANCE(C260,""price"",B260),2,FALSE()),"""")")," ")</f>
        <v/>
      </c>
      <c r="H260" s="160"/>
      <c r="I260" s="90"/>
      <c r="J260" s="90"/>
      <c r="K260" s="90"/>
      <c r="L260" s="90"/>
      <c r="M260" s="90"/>
      <c r="N260" s="90"/>
      <c r="O260" s="90"/>
      <c r="P260" s="90"/>
      <c r="Q260" s="90"/>
      <c r="R260" s="90"/>
      <c r="S260" s="90"/>
      <c r="T260" s="90"/>
      <c r="U260" s="90"/>
      <c r="V260" s="90"/>
      <c r="W260" s="90"/>
      <c r="X260" s="90"/>
      <c r="Y260" s="90"/>
      <c r="Z260" s="90"/>
    </row>
    <row r="261" ht="14.25" customHeight="1">
      <c r="A261" s="467" t="str">
        <f t="shared" si="1"/>
        <v>189912</v>
      </c>
      <c r="B261" s="473"/>
      <c r="C261" s="221"/>
      <c r="D261" s="208"/>
      <c r="E261" s="158"/>
      <c r="F261" s="158" t="str">
        <f t="shared" si="2"/>
        <v/>
      </c>
      <c r="G261" s="152" t="str">
        <f>IFERROR(__xludf.DUMMYFUNCTION("IFERROR(HLOOKUP(""Close"",GOOGLEFINANCE(C261,""price"",B261),2,FALSE()),"""")")," ")</f>
        <v/>
      </c>
      <c r="H261" s="160"/>
      <c r="I261" s="90"/>
      <c r="J261" s="90"/>
      <c r="K261" s="90"/>
      <c r="L261" s="90"/>
      <c r="M261" s="90"/>
      <c r="N261" s="90"/>
      <c r="O261" s="90"/>
      <c r="P261" s="90"/>
      <c r="Q261" s="90"/>
      <c r="R261" s="90"/>
      <c r="S261" s="90"/>
      <c r="T261" s="90"/>
      <c r="U261" s="90"/>
      <c r="V261" s="90"/>
      <c r="W261" s="90"/>
      <c r="X261" s="90"/>
      <c r="Y261" s="90"/>
      <c r="Z261" s="90"/>
    </row>
    <row r="262" ht="14.25" customHeight="1">
      <c r="A262" s="467" t="str">
        <f t="shared" si="1"/>
        <v>189912</v>
      </c>
      <c r="B262" s="473"/>
      <c r="C262" s="221"/>
      <c r="D262" s="208"/>
      <c r="E262" s="158"/>
      <c r="F262" s="158" t="str">
        <f t="shared" si="2"/>
        <v/>
      </c>
      <c r="G262" s="152" t="str">
        <f>IFERROR(__xludf.DUMMYFUNCTION("IFERROR(HLOOKUP(""Close"",GOOGLEFINANCE(C262,""price"",B262),2,FALSE()),"""")")," ")</f>
        <v/>
      </c>
      <c r="H262" s="160"/>
      <c r="I262" s="90"/>
      <c r="J262" s="90"/>
      <c r="K262" s="90"/>
      <c r="L262" s="90"/>
      <c r="M262" s="90"/>
      <c r="N262" s="90"/>
      <c r="O262" s="90"/>
      <c r="P262" s="90"/>
      <c r="Q262" s="90"/>
      <c r="R262" s="90"/>
      <c r="S262" s="90"/>
      <c r="T262" s="90"/>
      <c r="U262" s="90"/>
      <c r="V262" s="90"/>
      <c r="W262" s="90"/>
      <c r="X262" s="90"/>
      <c r="Y262" s="90"/>
      <c r="Z262" s="90"/>
    </row>
    <row r="263" ht="14.25" customHeight="1">
      <c r="A263" s="467" t="str">
        <f t="shared" si="1"/>
        <v>189912</v>
      </c>
      <c r="B263" s="473"/>
      <c r="C263" s="221"/>
      <c r="D263" s="208"/>
      <c r="E263" s="158"/>
      <c r="F263" s="158" t="str">
        <f t="shared" si="2"/>
        <v/>
      </c>
      <c r="G263" s="152" t="str">
        <f>IFERROR(__xludf.DUMMYFUNCTION("IFERROR(HLOOKUP(""Close"",GOOGLEFINANCE(C263,""price"",B263),2,FALSE()),"""")")," ")</f>
        <v/>
      </c>
      <c r="H263" s="160"/>
      <c r="I263" s="90"/>
      <c r="J263" s="90"/>
      <c r="K263" s="90"/>
      <c r="L263" s="90"/>
      <c r="M263" s="90"/>
      <c r="N263" s="90"/>
      <c r="O263" s="90"/>
      <c r="P263" s="90"/>
      <c r="Q263" s="90"/>
      <c r="R263" s="90"/>
      <c r="S263" s="90"/>
      <c r="T263" s="90"/>
      <c r="U263" s="90"/>
      <c r="V263" s="90"/>
      <c r="W263" s="90"/>
      <c r="X263" s="90"/>
      <c r="Y263" s="90"/>
      <c r="Z263" s="90"/>
    </row>
    <row r="264" ht="14.25" customHeight="1">
      <c r="A264" s="467" t="str">
        <f t="shared" si="1"/>
        <v>189912</v>
      </c>
      <c r="B264" s="473"/>
      <c r="C264" s="221"/>
      <c r="D264" s="208"/>
      <c r="E264" s="158"/>
      <c r="F264" s="158" t="str">
        <f t="shared" si="2"/>
        <v/>
      </c>
      <c r="G264" s="152" t="str">
        <f>IFERROR(__xludf.DUMMYFUNCTION("IFERROR(HLOOKUP(""Close"",GOOGLEFINANCE(C264,""price"",B264),2,FALSE()),"""")")," ")</f>
        <v/>
      </c>
      <c r="H264" s="160"/>
      <c r="I264" s="90"/>
      <c r="J264" s="90"/>
      <c r="K264" s="90"/>
      <c r="L264" s="90"/>
      <c r="M264" s="90"/>
      <c r="N264" s="90"/>
      <c r="O264" s="90"/>
      <c r="P264" s="90"/>
      <c r="Q264" s="90"/>
      <c r="R264" s="90"/>
      <c r="S264" s="90"/>
      <c r="T264" s="90"/>
      <c r="U264" s="90"/>
      <c r="V264" s="90"/>
      <c r="W264" s="90"/>
      <c r="X264" s="90"/>
      <c r="Y264" s="90"/>
      <c r="Z264" s="90"/>
    </row>
    <row r="265" ht="14.25" customHeight="1">
      <c r="A265" s="467" t="str">
        <f t="shared" si="1"/>
        <v>189912</v>
      </c>
      <c r="B265" s="473"/>
      <c r="C265" s="221"/>
      <c r="D265" s="208"/>
      <c r="E265" s="158"/>
      <c r="F265" s="158" t="str">
        <f t="shared" si="2"/>
        <v/>
      </c>
      <c r="G265" s="152" t="str">
        <f>IFERROR(__xludf.DUMMYFUNCTION("IFERROR(HLOOKUP(""Close"",GOOGLEFINANCE(C265,""price"",B265),2,FALSE()),"""")")," ")</f>
        <v/>
      </c>
      <c r="H265" s="160"/>
      <c r="I265" s="90"/>
      <c r="J265" s="90"/>
      <c r="K265" s="90"/>
      <c r="L265" s="90"/>
      <c r="M265" s="90"/>
      <c r="N265" s="90"/>
      <c r="O265" s="90"/>
      <c r="P265" s="90"/>
      <c r="Q265" s="90"/>
      <c r="R265" s="90"/>
      <c r="S265" s="90"/>
      <c r="T265" s="90"/>
      <c r="U265" s="90"/>
      <c r="V265" s="90"/>
      <c r="W265" s="90"/>
      <c r="X265" s="90"/>
      <c r="Y265" s="90"/>
      <c r="Z265" s="90"/>
    </row>
    <row r="266" ht="14.25" customHeight="1">
      <c r="A266" s="467" t="str">
        <f t="shared" si="1"/>
        <v>189912</v>
      </c>
      <c r="B266" s="473"/>
      <c r="C266" s="221"/>
      <c r="D266" s="208"/>
      <c r="E266" s="158"/>
      <c r="F266" s="158" t="str">
        <f t="shared" si="2"/>
        <v/>
      </c>
      <c r="G266" s="152" t="str">
        <f>IFERROR(__xludf.DUMMYFUNCTION("IFERROR(HLOOKUP(""Close"",GOOGLEFINANCE(C266,""price"",B266),2,FALSE()),"""")")," ")</f>
        <v/>
      </c>
      <c r="H266" s="160"/>
      <c r="I266" s="90"/>
      <c r="J266" s="90"/>
      <c r="K266" s="90"/>
      <c r="L266" s="90"/>
      <c r="M266" s="90"/>
      <c r="N266" s="90"/>
      <c r="O266" s="90"/>
      <c r="P266" s="90"/>
      <c r="Q266" s="90"/>
      <c r="R266" s="90"/>
      <c r="S266" s="90"/>
      <c r="T266" s="90"/>
      <c r="U266" s="90"/>
      <c r="V266" s="90"/>
      <c r="W266" s="90"/>
      <c r="X266" s="90"/>
      <c r="Y266" s="90"/>
      <c r="Z266" s="90"/>
    </row>
    <row r="267" ht="14.25" customHeight="1">
      <c r="A267" s="467" t="str">
        <f t="shared" si="1"/>
        <v>189912</v>
      </c>
      <c r="B267" s="473"/>
      <c r="C267" s="221"/>
      <c r="D267" s="208"/>
      <c r="E267" s="158"/>
      <c r="F267" s="158" t="str">
        <f t="shared" si="2"/>
        <v/>
      </c>
      <c r="G267" s="152" t="str">
        <f>IFERROR(__xludf.DUMMYFUNCTION("IFERROR(HLOOKUP(""Close"",GOOGLEFINANCE(C267,""price"",B267),2,FALSE()),"""")")," ")</f>
        <v/>
      </c>
      <c r="H267" s="160"/>
      <c r="I267" s="90"/>
      <c r="J267" s="90"/>
      <c r="K267" s="90"/>
      <c r="L267" s="90"/>
      <c r="M267" s="90"/>
      <c r="N267" s="90"/>
      <c r="O267" s="90"/>
      <c r="P267" s="90"/>
      <c r="Q267" s="90"/>
      <c r="R267" s="90"/>
      <c r="S267" s="90"/>
      <c r="T267" s="90"/>
      <c r="U267" s="90"/>
      <c r="V267" s="90"/>
      <c r="W267" s="90"/>
      <c r="X267" s="90"/>
      <c r="Y267" s="90"/>
      <c r="Z267" s="90"/>
    </row>
    <row r="268" ht="14.25" customHeight="1">
      <c r="A268" s="467" t="str">
        <f t="shared" si="1"/>
        <v>189912</v>
      </c>
      <c r="B268" s="185"/>
      <c r="C268" s="221"/>
      <c r="D268" s="208"/>
      <c r="E268" s="90"/>
      <c r="F268" s="158" t="str">
        <f t="shared" si="2"/>
        <v/>
      </c>
      <c r="G268" s="152" t="str">
        <f>IFERROR(__xludf.DUMMYFUNCTION("IFERROR(HLOOKUP(""Close"",GOOGLEFINANCE(C268,""price"",B268),2,FALSE()),"""")")," ")</f>
        <v/>
      </c>
      <c r="H268" s="208"/>
      <c r="I268" s="90"/>
      <c r="J268" s="90"/>
      <c r="K268" s="90"/>
      <c r="L268" s="90"/>
      <c r="M268" s="90"/>
      <c r="N268" s="90"/>
      <c r="O268" s="90"/>
      <c r="P268" s="90"/>
      <c r="Q268" s="90"/>
      <c r="R268" s="90"/>
      <c r="S268" s="90"/>
      <c r="T268" s="90"/>
      <c r="U268" s="90"/>
      <c r="V268" s="90"/>
      <c r="W268" s="90"/>
      <c r="X268" s="90"/>
      <c r="Y268" s="90"/>
      <c r="Z268" s="90"/>
    </row>
    <row r="269" ht="14.25" customHeight="1">
      <c r="A269" s="467" t="str">
        <f t="shared" si="1"/>
        <v>189912</v>
      </c>
      <c r="B269" s="185"/>
      <c r="C269" s="221"/>
      <c r="D269" s="208"/>
      <c r="E269" s="90"/>
      <c r="F269" s="90"/>
      <c r="G269" s="152" t="str">
        <f>IFERROR(__xludf.DUMMYFUNCTION("IFERROR(HLOOKUP(""Close"",GOOGLEFINANCE(C269,""price"",B269),2,FALSE()),"""")")," ")</f>
        <v/>
      </c>
      <c r="H269" s="208"/>
      <c r="I269" s="90"/>
      <c r="J269" s="90"/>
      <c r="K269" s="90"/>
      <c r="L269" s="90"/>
      <c r="M269" s="90"/>
      <c r="N269" s="90"/>
      <c r="O269" s="90"/>
      <c r="P269" s="90"/>
      <c r="Q269" s="90"/>
      <c r="R269" s="90"/>
      <c r="S269" s="90"/>
      <c r="T269" s="90"/>
      <c r="U269" s="90"/>
      <c r="V269" s="90"/>
      <c r="W269" s="90"/>
      <c r="X269" s="90"/>
      <c r="Y269" s="90"/>
      <c r="Z269" s="90"/>
    </row>
    <row r="270" ht="14.25" customHeight="1">
      <c r="A270" s="467" t="str">
        <f t="shared" si="1"/>
        <v>189912</v>
      </c>
      <c r="B270" s="185"/>
      <c r="C270" s="221"/>
      <c r="D270" s="208"/>
      <c r="E270" s="90"/>
      <c r="F270" s="90"/>
      <c r="G270" s="152" t="str">
        <f>IFERROR(__xludf.DUMMYFUNCTION("IFERROR(HLOOKUP(""Close"",GOOGLEFINANCE(C270,""price"",B270),2,FALSE()),"""")")," ")</f>
        <v/>
      </c>
      <c r="H270" s="208"/>
      <c r="I270" s="90"/>
      <c r="J270" s="90"/>
      <c r="K270" s="90"/>
      <c r="L270" s="90"/>
      <c r="M270" s="90"/>
      <c r="N270" s="90"/>
      <c r="O270" s="90"/>
      <c r="P270" s="90"/>
      <c r="Q270" s="90"/>
      <c r="R270" s="90"/>
      <c r="S270" s="90"/>
      <c r="T270" s="90"/>
      <c r="U270" s="90"/>
      <c r="V270" s="90"/>
      <c r="W270" s="90"/>
      <c r="X270" s="90"/>
      <c r="Y270" s="90"/>
      <c r="Z270" s="90"/>
    </row>
    <row r="271" ht="14.25" customHeight="1">
      <c r="A271" s="467" t="str">
        <f t="shared" si="1"/>
        <v>189912</v>
      </c>
      <c r="B271" s="185"/>
      <c r="C271" s="221"/>
      <c r="D271" s="208"/>
      <c r="E271" s="90"/>
      <c r="F271" s="90"/>
      <c r="G271" s="152" t="str">
        <f>IFERROR(__xludf.DUMMYFUNCTION("IFERROR(HLOOKUP(""Close"",GOOGLEFINANCE(C271,""price"",B271),2,FALSE()),"""")")," ")</f>
        <v/>
      </c>
      <c r="H271" s="208"/>
      <c r="I271" s="90"/>
      <c r="J271" s="90"/>
      <c r="K271" s="90"/>
      <c r="L271" s="90"/>
      <c r="M271" s="90"/>
      <c r="N271" s="90"/>
      <c r="O271" s="90"/>
      <c r="P271" s="90"/>
      <c r="Q271" s="90"/>
      <c r="R271" s="90"/>
      <c r="S271" s="90"/>
      <c r="T271" s="90"/>
      <c r="U271" s="90"/>
      <c r="V271" s="90"/>
      <c r="W271" s="90"/>
      <c r="X271" s="90"/>
      <c r="Y271" s="90"/>
      <c r="Z271" s="90"/>
    </row>
    <row r="272" ht="14.25" customHeight="1">
      <c r="A272" s="467" t="str">
        <f t="shared" si="1"/>
        <v>189912</v>
      </c>
      <c r="B272" s="185"/>
      <c r="C272" s="221"/>
      <c r="D272" s="208"/>
      <c r="E272" s="90"/>
      <c r="F272" s="90"/>
      <c r="G272" s="152" t="str">
        <f>IFERROR(__xludf.DUMMYFUNCTION("IFERROR(HLOOKUP(""Close"",GOOGLEFINANCE(C272,""price"",B272),2,FALSE()),"""")")," ")</f>
        <v/>
      </c>
      <c r="H272" s="208"/>
      <c r="I272" s="90"/>
      <c r="J272" s="90"/>
      <c r="K272" s="90"/>
      <c r="L272" s="90"/>
      <c r="M272" s="90"/>
      <c r="N272" s="90"/>
      <c r="O272" s="90"/>
      <c r="P272" s="90"/>
      <c r="Q272" s="90"/>
      <c r="R272" s="90"/>
      <c r="S272" s="90"/>
      <c r="T272" s="90"/>
      <c r="U272" s="90"/>
      <c r="V272" s="90"/>
      <c r="W272" s="90"/>
      <c r="X272" s="90"/>
      <c r="Y272" s="90"/>
      <c r="Z272" s="90"/>
    </row>
    <row r="273" ht="14.25" customHeight="1">
      <c r="A273" s="467" t="str">
        <f t="shared" si="1"/>
        <v>189912</v>
      </c>
      <c r="B273" s="185"/>
      <c r="C273" s="221"/>
      <c r="D273" s="208"/>
      <c r="E273" s="90"/>
      <c r="F273" s="90"/>
      <c r="G273" s="152" t="str">
        <f>IFERROR(__xludf.DUMMYFUNCTION("IFERROR(HLOOKUP(""Close"",GOOGLEFINANCE(C273,""price"",B273),2,FALSE()),"""")")," ")</f>
        <v/>
      </c>
      <c r="H273" s="208"/>
      <c r="I273" s="90"/>
      <c r="J273" s="90"/>
      <c r="K273" s="90"/>
      <c r="L273" s="90"/>
      <c r="M273" s="90"/>
      <c r="N273" s="90"/>
      <c r="O273" s="90"/>
      <c r="P273" s="90"/>
      <c r="Q273" s="90"/>
      <c r="R273" s="90"/>
      <c r="S273" s="90"/>
      <c r="T273" s="90"/>
      <c r="U273" s="90"/>
      <c r="V273" s="90"/>
      <c r="W273" s="90"/>
      <c r="X273" s="90"/>
      <c r="Y273" s="90"/>
      <c r="Z273" s="90"/>
    </row>
    <row r="274" ht="14.25" customHeight="1">
      <c r="A274" s="467" t="str">
        <f t="shared" si="1"/>
        <v>189912</v>
      </c>
      <c r="B274" s="185"/>
      <c r="C274" s="221"/>
      <c r="D274" s="208"/>
      <c r="E274" s="90"/>
      <c r="F274" s="90"/>
      <c r="G274" s="152" t="str">
        <f>IFERROR(__xludf.DUMMYFUNCTION("IFERROR(HLOOKUP(""Close"",GOOGLEFINANCE(C274,""price"",B274),2,FALSE()),"""")")," ")</f>
        <v/>
      </c>
      <c r="H274" s="208"/>
      <c r="I274" s="90"/>
      <c r="J274" s="90"/>
      <c r="K274" s="90"/>
      <c r="L274" s="90"/>
      <c r="M274" s="90"/>
      <c r="N274" s="90"/>
      <c r="O274" s="90"/>
      <c r="P274" s="90"/>
      <c r="Q274" s="90"/>
      <c r="R274" s="90"/>
      <c r="S274" s="90"/>
      <c r="T274" s="90"/>
      <c r="U274" s="90"/>
      <c r="V274" s="90"/>
      <c r="W274" s="90"/>
      <c r="X274" s="90"/>
      <c r="Y274" s="90"/>
      <c r="Z274" s="90"/>
    </row>
    <row r="275" ht="14.25" customHeight="1">
      <c r="A275" s="467" t="str">
        <f t="shared" si="1"/>
        <v>189912</v>
      </c>
      <c r="B275" s="185"/>
      <c r="C275" s="221"/>
      <c r="D275" s="208"/>
      <c r="E275" s="90"/>
      <c r="F275" s="90"/>
      <c r="G275" s="152" t="str">
        <f>IFERROR(__xludf.DUMMYFUNCTION("IFERROR(HLOOKUP(""Close"",GOOGLEFINANCE(C275,""price"",B275),2,FALSE()),"""")")," ")</f>
        <v/>
      </c>
      <c r="H275" s="208"/>
      <c r="I275" s="90"/>
      <c r="J275" s="90"/>
      <c r="K275" s="90"/>
      <c r="L275" s="90"/>
      <c r="M275" s="90"/>
      <c r="N275" s="90"/>
      <c r="O275" s="90"/>
      <c r="P275" s="90"/>
      <c r="Q275" s="90"/>
      <c r="R275" s="90"/>
      <c r="S275" s="90"/>
      <c r="T275" s="90"/>
      <c r="U275" s="90"/>
      <c r="V275" s="90"/>
      <c r="W275" s="90"/>
      <c r="X275" s="90"/>
      <c r="Y275" s="90"/>
      <c r="Z275" s="90"/>
    </row>
    <row r="276" ht="14.25" customHeight="1">
      <c r="A276" s="467" t="str">
        <f t="shared" si="1"/>
        <v>189912</v>
      </c>
      <c r="B276" s="185"/>
      <c r="C276" s="221"/>
      <c r="D276" s="208"/>
      <c r="E276" s="90"/>
      <c r="F276" s="90"/>
      <c r="G276" s="152" t="str">
        <f>IFERROR(__xludf.DUMMYFUNCTION("IFERROR(HLOOKUP(""Close"",GOOGLEFINANCE(C276,""price"",B276),2,FALSE()),"""")")," ")</f>
        <v/>
      </c>
      <c r="H276" s="208"/>
      <c r="I276" s="90"/>
      <c r="J276" s="90"/>
      <c r="K276" s="90"/>
      <c r="L276" s="90"/>
      <c r="M276" s="90"/>
      <c r="N276" s="90"/>
      <c r="O276" s="90"/>
      <c r="P276" s="90"/>
      <c r="Q276" s="90"/>
      <c r="R276" s="90"/>
      <c r="S276" s="90"/>
      <c r="T276" s="90"/>
      <c r="U276" s="90"/>
      <c r="V276" s="90"/>
      <c r="W276" s="90"/>
      <c r="X276" s="90"/>
      <c r="Y276" s="90"/>
      <c r="Z276" s="90"/>
    </row>
    <row r="277" ht="14.25" customHeight="1">
      <c r="A277" s="467" t="str">
        <f t="shared" si="1"/>
        <v>189912</v>
      </c>
      <c r="B277" s="185"/>
      <c r="C277" s="221"/>
      <c r="D277" s="208"/>
      <c r="E277" s="90"/>
      <c r="F277" s="90"/>
      <c r="G277" s="152" t="str">
        <f>IFERROR(__xludf.DUMMYFUNCTION("IFERROR(HLOOKUP(""Close"",GOOGLEFINANCE(C277,""price"",B277),2,FALSE()),"""")")," ")</f>
        <v/>
      </c>
      <c r="H277" s="208"/>
      <c r="I277" s="90"/>
      <c r="J277" s="90"/>
      <c r="K277" s="90"/>
      <c r="L277" s="90"/>
      <c r="M277" s="90"/>
      <c r="N277" s="90"/>
      <c r="O277" s="90"/>
      <c r="P277" s="90"/>
      <c r="Q277" s="90"/>
      <c r="R277" s="90"/>
      <c r="S277" s="90"/>
      <c r="T277" s="90"/>
      <c r="U277" s="90"/>
      <c r="V277" s="90"/>
      <c r="W277" s="90"/>
      <c r="X277" s="90"/>
      <c r="Y277" s="90"/>
      <c r="Z277" s="90"/>
    </row>
    <row r="278" ht="14.25" customHeight="1">
      <c r="A278" s="467" t="str">
        <f t="shared" si="1"/>
        <v>189912</v>
      </c>
      <c r="B278" s="185"/>
      <c r="C278" s="221"/>
      <c r="D278" s="208"/>
      <c r="E278" s="90"/>
      <c r="F278" s="90"/>
      <c r="G278" s="152" t="str">
        <f>IFERROR(__xludf.DUMMYFUNCTION("IFERROR(HLOOKUP(""Close"",GOOGLEFINANCE(C278,""price"",B278),2,FALSE()),"""")")," ")</f>
        <v/>
      </c>
      <c r="H278" s="208"/>
      <c r="I278" s="90"/>
      <c r="J278" s="90"/>
      <c r="K278" s="90"/>
      <c r="L278" s="90"/>
      <c r="M278" s="90"/>
      <c r="N278" s="90"/>
      <c r="O278" s="90"/>
      <c r="P278" s="90"/>
      <c r="Q278" s="90"/>
      <c r="R278" s="90"/>
      <c r="S278" s="90"/>
      <c r="T278" s="90"/>
      <c r="U278" s="90"/>
      <c r="V278" s="90"/>
      <c r="W278" s="90"/>
      <c r="X278" s="90"/>
      <c r="Y278" s="90"/>
      <c r="Z278" s="90"/>
    </row>
    <row r="279" ht="14.25" customHeight="1">
      <c r="A279" s="467" t="str">
        <f t="shared" si="1"/>
        <v>189912</v>
      </c>
      <c r="B279" s="185"/>
      <c r="C279" s="221"/>
      <c r="D279" s="208"/>
      <c r="E279" s="90"/>
      <c r="F279" s="90"/>
      <c r="G279" s="152" t="str">
        <f>IFERROR(__xludf.DUMMYFUNCTION("IFERROR(HLOOKUP(""Close"",GOOGLEFINANCE(C279,""price"",B279),2,FALSE()),"""")")," ")</f>
        <v/>
      </c>
      <c r="H279" s="208"/>
      <c r="I279" s="90"/>
      <c r="J279" s="90"/>
      <c r="K279" s="90"/>
      <c r="L279" s="90"/>
      <c r="M279" s="90"/>
      <c r="N279" s="90"/>
      <c r="O279" s="90"/>
      <c r="P279" s="90"/>
      <c r="Q279" s="90"/>
      <c r="R279" s="90"/>
      <c r="S279" s="90"/>
      <c r="T279" s="90"/>
      <c r="U279" s="90"/>
      <c r="V279" s="90"/>
      <c r="W279" s="90"/>
      <c r="X279" s="90"/>
      <c r="Y279" s="90"/>
      <c r="Z279" s="90"/>
    </row>
    <row r="280" ht="14.25" customHeight="1">
      <c r="A280" s="467" t="str">
        <f t="shared" si="1"/>
        <v>189912</v>
      </c>
      <c r="B280" s="185"/>
      <c r="C280" s="221"/>
      <c r="D280" s="208"/>
      <c r="E280" s="90"/>
      <c r="F280" s="90"/>
      <c r="G280" s="152" t="str">
        <f>IFERROR(__xludf.DUMMYFUNCTION("IFERROR(HLOOKUP(""Close"",GOOGLEFINANCE(C280,""price"",B280),2,FALSE()),"""")")," ")</f>
        <v/>
      </c>
      <c r="H280" s="208"/>
      <c r="I280" s="90"/>
      <c r="J280" s="90"/>
      <c r="K280" s="90"/>
      <c r="L280" s="90"/>
      <c r="M280" s="90"/>
      <c r="N280" s="90"/>
      <c r="O280" s="90"/>
      <c r="P280" s="90"/>
      <c r="Q280" s="90"/>
      <c r="R280" s="90"/>
      <c r="S280" s="90"/>
      <c r="T280" s="90"/>
      <c r="U280" s="90"/>
      <c r="V280" s="90"/>
      <c r="W280" s="90"/>
      <c r="X280" s="90"/>
      <c r="Y280" s="90"/>
      <c r="Z280" s="90"/>
    </row>
    <row r="281" ht="14.25" customHeight="1">
      <c r="A281" s="467" t="str">
        <f t="shared" si="1"/>
        <v>189912</v>
      </c>
      <c r="B281" s="185"/>
      <c r="C281" s="221"/>
      <c r="D281" s="208"/>
      <c r="E281" s="90"/>
      <c r="F281" s="90"/>
      <c r="G281" s="152" t="str">
        <f>IFERROR(__xludf.DUMMYFUNCTION("IFERROR(HLOOKUP(""Close"",GOOGLEFINANCE(C281,""price"",B281),2,FALSE()),"""")")," ")</f>
        <v/>
      </c>
      <c r="H281" s="208"/>
      <c r="I281" s="90"/>
      <c r="J281" s="90"/>
      <c r="K281" s="90"/>
      <c r="L281" s="90"/>
      <c r="M281" s="90"/>
      <c r="N281" s="90"/>
      <c r="O281" s="90"/>
      <c r="P281" s="90"/>
      <c r="Q281" s="90"/>
      <c r="R281" s="90"/>
      <c r="S281" s="90"/>
      <c r="T281" s="90"/>
      <c r="U281" s="90"/>
      <c r="V281" s="90"/>
      <c r="W281" s="90"/>
      <c r="X281" s="90"/>
      <c r="Y281" s="90"/>
      <c r="Z281" s="90"/>
    </row>
    <row r="282" ht="14.25" customHeight="1">
      <c r="A282" s="467" t="str">
        <f t="shared" si="1"/>
        <v>189912</v>
      </c>
      <c r="B282" s="185"/>
      <c r="C282" s="221"/>
      <c r="D282" s="208"/>
      <c r="E282" s="90"/>
      <c r="F282" s="90"/>
      <c r="G282" s="152" t="str">
        <f>IFERROR(__xludf.DUMMYFUNCTION("IFERROR(HLOOKUP(""Close"",GOOGLEFINANCE(C282,""price"",B282),2,FALSE()),"""")")," ")</f>
        <v/>
      </c>
      <c r="H282" s="208"/>
      <c r="I282" s="90"/>
      <c r="J282" s="90"/>
      <c r="K282" s="90"/>
      <c r="L282" s="90"/>
      <c r="M282" s="90"/>
      <c r="N282" s="90"/>
      <c r="O282" s="90"/>
      <c r="P282" s="90"/>
      <c r="Q282" s="90"/>
      <c r="R282" s="90"/>
      <c r="S282" s="90"/>
      <c r="T282" s="90"/>
      <c r="U282" s="90"/>
      <c r="V282" s="90"/>
      <c r="W282" s="90"/>
      <c r="X282" s="90"/>
      <c r="Y282" s="90"/>
      <c r="Z282" s="90"/>
    </row>
    <row r="283" ht="14.25" customHeight="1">
      <c r="A283" s="467" t="str">
        <f t="shared" si="1"/>
        <v>189912</v>
      </c>
      <c r="B283" s="185"/>
      <c r="C283" s="221"/>
      <c r="D283" s="208"/>
      <c r="E283" s="90"/>
      <c r="F283" s="90"/>
      <c r="G283" s="152" t="str">
        <f>IFERROR(__xludf.DUMMYFUNCTION("IFERROR(HLOOKUP(""Close"",GOOGLEFINANCE(C283,""price"",B283),2,FALSE()),"""")")," ")</f>
        <v/>
      </c>
      <c r="H283" s="208"/>
      <c r="I283" s="90"/>
      <c r="J283" s="90"/>
      <c r="K283" s="90"/>
      <c r="L283" s="90"/>
      <c r="M283" s="90"/>
      <c r="N283" s="90"/>
      <c r="O283" s="90"/>
      <c r="P283" s="90"/>
      <c r="Q283" s="90"/>
      <c r="R283" s="90"/>
      <c r="S283" s="90"/>
      <c r="T283" s="90"/>
      <c r="U283" s="90"/>
      <c r="V283" s="90"/>
      <c r="W283" s="90"/>
      <c r="X283" s="90"/>
      <c r="Y283" s="90"/>
      <c r="Z283" s="90"/>
    </row>
    <row r="284" ht="14.25" customHeight="1">
      <c r="A284" s="467" t="str">
        <f t="shared" si="1"/>
        <v>189912</v>
      </c>
      <c r="B284" s="185"/>
      <c r="C284" s="221"/>
      <c r="D284" s="208"/>
      <c r="E284" s="90"/>
      <c r="F284" s="90"/>
      <c r="G284" s="152" t="str">
        <f>IFERROR(__xludf.DUMMYFUNCTION("IFERROR(HLOOKUP(""Close"",GOOGLEFINANCE(C284,""price"",B284),2,FALSE()),"""")")," ")</f>
        <v/>
      </c>
      <c r="H284" s="208"/>
      <c r="I284" s="90"/>
      <c r="J284" s="90"/>
      <c r="K284" s="90"/>
      <c r="L284" s="90"/>
      <c r="M284" s="90"/>
      <c r="N284" s="90"/>
      <c r="O284" s="90"/>
      <c r="P284" s="90"/>
      <c r="Q284" s="90"/>
      <c r="R284" s="90"/>
      <c r="S284" s="90"/>
      <c r="T284" s="90"/>
      <c r="U284" s="90"/>
      <c r="V284" s="90"/>
      <c r="W284" s="90"/>
      <c r="X284" s="90"/>
      <c r="Y284" s="90"/>
      <c r="Z284" s="90"/>
    </row>
    <row r="285" ht="14.25" customHeight="1">
      <c r="A285" s="467" t="str">
        <f t="shared" si="1"/>
        <v>189912</v>
      </c>
      <c r="B285" s="185"/>
      <c r="C285" s="221"/>
      <c r="D285" s="208"/>
      <c r="E285" s="90"/>
      <c r="F285" s="90"/>
      <c r="G285" s="152" t="str">
        <f>IFERROR(__xludf.DUMMYFUNCTION("IFERROR(HLOOKUP(""Close"",GOOGLEFINANCE(C285,""price"",B285),2,FALSE()),"""")")," ")</f>
        <v/>
      </c>
      <c r="H285" s="208"/>
      <c r="I285" s="90"/>
      <c r="J285" s="90"/>
      <c r="K285" s="90"/>
      <c r="L285" s="90"/>
      <c r="M285" s="90"/>
      <c r="N285" s="90"/>
      <c r="O285" s="90"/>
      <c r="P285" s="90"/>
      <c r="Q285" s="90"/>
      <c r="R285" s="90"/>
      <c r="S285" s="90"/>
      <c r="T285" s="90"/>
      <c r="U285" s="90"/>
      <c r="V285" s="90"/>
      <c r="W285" s="90"/>
      <c r="X285" s="90"/>
      <c r="Y285" s="90"/>
      <c r="Z285" s="90"/>
    </row>
    <row r="286" ht="14.25" customHeight="1">
      <c r="A286" s="467" t="str">
        <f t="shared" si="1"/>
        <v>189912</v>
      </c>
      <c r="B286" s="185"/>
      <c r="C286" s="221"/>
      <c r="D286" s="208"/>
      <c r="E286" s="90"/>
      <c r="F286" s="90"/>
      <c r="G286" s="152" t="str">
        <f>IFERROR(__xludf.DUMMYFUNCTION("IFERROR(HLOOKUP(""Close"",GOOGLEFINANCE(C286,""price"",B286),2,FALSE()),"""")")," ")</f>
        <v/>
      </c>
      <c r="H286" s="208"/>
      <c r="I286" s="90"/>
      <c r="J286" s="90"/>
      <c r="K286" s="90"/>
      <c r="L286" s="90"/>
      <c r="M286" s="90"/>
      <c r="N286" s="90"/>
      <c r="O286" s="90"/>
      <c r="P286" s="90"/>
      <c r="Q286" s="90"/>
      <c r="R286" s="90"/>
      <c r="S286" s="90"/>
      <c r="T286" s="90"/>
      <c r="U286" s="90"/>
      <c r="V286" s="90"/>
      <c r="W286" s="90"/>
      <c r="X286" s="90"/>
      <c r="Y286" s="90"/>
      <c r="Z286" s="90"/>
    </row>
    <row r="287" ht="14.25" customHeight="1">
      <c r="A287" s="467" t="str">
        <f t="shared" si="1"/>
        <v>189912</v>
      </c>
      <c r="B287" s="185"/>
      <c r="C287" s="221"/>
      <c r="D287" s="208"/>
      <c r="E287" s="90"/>
      <c r="F287" s="90"/>
      <c r="G287" s="152" t="str">
        <f>IFERROR(__xludf.DUMMYFUNCTION("IFERROR(HLOOKUP(""Close"",GOOGLEFINANCE(C287,""price"",B287),2,FALSE()),"""")")," ")</f>
        <v/>
      </c>
      <c r="H287" s="208"/>
      <c r="I287" s="90"/>
      <c r="J287" s="90"/>
      <c r="K287" s="90"/>
      <c r="L287" s="90"/>
      <c r="M287" s="90"/>
      <c r="N287" s="90"/>
      <c r="O287" s="90"/>
      <c r="P287" s="90"/>
      <c r="Q287" s="90"/>
      <c r="R287" s="90"/>
      <c r="S287" s="90"/>
      <c r="T287" s="90"/>
      <c r="U287" s="90"/>
      <c r="V287" s="90"/>
      <c r="W287" s="90"/>
      <c r="X287" s="90"/>
      <c r="Y287" s="90"/>
      <c r="Z287" s="90"/>
    </row>
    <row r="288" ht="14.25" customHeight="1">
      <c r="A288" s="467" t="str">
        <f t="shared" si="1"/>
        <v>189912</v>
      </c>
      <c r="B288" s="185"/>
      <c r="C288" s="221"/>
      <c r="D288" s="208"/>
      <c r="E288" s="90"/>
      <c r="F288" s="90"/>
      <c r="G288" s="152" t="str">
        <f>IFERROR(__xludf.DUMMYFUNCTION("IFERROR(HLOOKUP(""Close"",GOOGLEFINANCE(C288,""price"",B288),2,FALSE()),"""")")," ")</f>
        <v/>
      </c>
      <c r="H288" s="208"/>
      <c r="I288" s="90"/>
      <c r="J288" s="90"/>
      <c r="K288" s="90"/>
      <c r="L288" s="90"/>
      <c r="M288" s="90"/>
      <c r="N288" s="90"/>
      <c r="O288" s="90"/>
      <c r="P288" s="90"/>
      <c r="Q288" s="90"/>
      <c r="R288" s="90"/>
      <c r="S288" s="90"/>
      <c r="T288" s="90"/>
      <c r="U288" s="90"/>
      <c r="V288" s="90"/>
      <c r="W288" s="90"/>
      <c r="X288" s="90"/>
      <c r="Y288" s="90"/>
      <c r="Z288" s="90"/>
    </row>
    <row r="289" ht="14.25" customHeight="1">
      <c r="A289" s="467" t="str">
        <f t="shared" si="1"/>
        <v>189912</v>
      </c>
      <c r="B289" s="185"/>
      <c r="C289" s="221"/>
      <c r="D289" s="208"/>
      <c r="E289" s="90"/>
      <c r="F289" s="90"/>
      <c r="G289" s="152" t="str">
        <f>IFERROR(__xludf.DUMMYFUNCTION("IFERROR(HLOOKUP(""Close"",GOOGLEFINANCE(C289,""price"",B289),2,FALSE()),"""")")," ")</f>
        <v/>
      </c>
      <c r="H289" s="208"/>
      <c r="I289" s="90"/>
      <c r="J289" s="90"/>
      <c r="K289" s="90"/>
      <c r="L289" s="90"/>
      <c r="M289" s="90"/>
      <c r="N289" s="90"/>
      <c r="O289" s="90"/>
      <c r="P289" s="90"/>
      <c r="Q289" s="90"/>
      <c r="R289" s="90"/>
      <c r="S289" s="90"/>
      <c r="T289" s="90"/>
      <c r="U289" s="90"/>
      <c r="V289" s="90"/>
      <c r="W289" s="90"/>
      <c r="X289" s="90"/>
      <c r="Y289" s="90"/>
      <c r="Z289" s="90"/>
    </row>
    <row r="290" ht="14.25" customHeight="1">
      <c r="A290" s="467" t="str">
        <f t="shared" si="1"/>
        <v>189912</v>
      </c>
      <c r="B290" s="185"/>
      <c r="C290" s="221"/>
      <c r="D290" s="208"/>
      <c r="E290" s="90"/>
      <c r="F290" s="90"/>
      <c r="G290" s="152" t="str">
        <f>IFERROR(__xludf.DUMMYFUNCTION("IFERROR(HLOOKUP(""Close"",GOOGLEFINANCE(C290,""price"",B290),2,FALSE()),"""")")," ")</f>
        <v/>
      </c>
      <c r="H290" s="208"/>
      <c r="I290" s="90"/>
      <c r="J290" s="90"/>
      <c r="K290" s="90"/>
      <c r="L290" s="90"/>
      <c r="M290" s="90"/>
      <c r="N290" s="90"/>
      <c r="O290" s="90"/>
      <c r="P290" s="90"/>
      <c r="Q290" s="90"/>
      <c r="R290" s="90"/>
      <c r="S290" s="90"/>
      <c r="T290" s="90"/>
      <c r="U290" s="90"/>
      <c r="V290" s="90"/>
      <c r="W290" s="90"/>
      <c r="X290" s="90"/>
      <c r="Y290" s="90"/>
      <c r="Z290" s="90"/>
    </row>
    <row r="291" ht="14.25" customHeight="1">
      <c r="A291" s="467"/>
      <c r="B291" s="185"/>
      <c r="C291" s="221"/>
      <c r="D291" s="208"/>
      <c r="E291" s="90"/>
      <c r="F291" s="90"/>
      <c r="G291" s="152" t="str">
        <f>IFERROR(__xludf.DUMMYFUNCTION("IFERROR(HLOOKUP(""Close"",GOOGLEFINANCE(C291,""price"",B291),2,FALSE()),"""")")," ")</f>
        <v/>
      </c>
      <c r="H291" s="208"/>
      <c r="I291" s="90"/>
      <c r="J291" s="90"/>
      <c r="K291" s="90"/>
      <c r="L291" s="90"/>
      <c r="M291" s="90"/>
      <c r="N291" s="90"/>
      <c r="O291" s="90"/>
      <c r="P291" s="90"/>
      <c r="Q291" s="90"/>
      <c r="R291" s="90"/>
      <c r="S291" s="90"/>
      <c r="T291" s="90"/>
      <c r="U291" s="90"/>
      <c r="V291" s="90"/>
      <c r="W291" s="90"/>
      <c r="X291" s="90"/>
      <c r="Y291" s="90"/>
      <c r="Z291" s="90"/>
    </row>
    <row r="292" ht="14.25" customHeight="1">
      <c r="A292" s="467"/>
      <c r="B292" s="185"/>
      <c r="C292" s="221"/>
      <c r="D292" s="208"/>
      <c r="E292" s="90"/>
      <c r="F292" s="90"/>
      <c r="G292" s="152" t="str">
        <f>IFERROR(__xludf.DUMMYFUNCTION("IFERROR(HLOOKUP(""Close"",GOOGLEFINANCE(C292,""price"",B292),2,FALSE()),"""")")," ")</f>
        <v/>
      </c>
      <c r="H292" s="208"/>
      <c r="I292" s="90"/>
      <c r="J292" s="90"/>
      <c r="K292" s="90"/>
      <c r="L292" s="90"/>
      <c r="M292" s="90"/>
      <c r="N292" s="90"/>
      <c r="O292" s="90"/>
      <c r="P292" s="90"/>
      <c r="Q292" s="90"/>
      <c r="R292" s="90"/>
      <c r="S292" s="90"/>
      <c r="T292" s="90"/>
      <c r="U292" s="90"/>
      <c r="V292" s="90"/>
      <c r="W292" s="90"/>
      <c r="X292" s="90"/>
      <c r="Y292" s="90"/>
      <c r="Z292" s="90"/>
    </row>
    <row r="293" ht="14.25" customHeight="1">
      <c r="A293" s="467"/>
      <c r="B293" s="185"/>
      <c r="C293" s="221"/>
      <c r="D293" s="208"/>
      <c r="E293" s="90"/>
      <c r="F293" s="90"/>
      <c r="G293" s="152" t="str">
        <f>IFERROR(__xludf.DUMMYFUNCTION("IFERROR(HLOOKUP(""Close"",GOOGLEFINANCE(C293,""price"",B293),2,FALSE()),"""")")," ")</f>
        <v/>
      </c>
      <c r="H293" s="208"/>
      <c r="I293" s="90"/>
      <c r="J293" s="90"/>
      <c r="K293" s="90"/>
      <c r="L293" s="90"/>
      <c r="M293" s="90"/>
      <c r="N293" s="90"/>
      <c r="O293" s="90"/>
      <c r="P293" s="90"/>
      <c r="Q293" s="90"/>
      <c r="R293" s="90"/>
      <c r="S293" s="90"/>
      <c r="T293" s="90"/>
      <c r="U293" s="90"/>
      <c r="V293" s="90"/>
      <c r="W293" s="90"/>
      <c r="X293" s="90"/>
      <c r="Y293" s="90"/>
      <c r="Z293" s="90"/>
    </row>
    <row r="294" ht="14.25" customHeight="1">
      <c r="A294" s="467"/>
      <c r="B294" s="185"/>
      <c r="C294" s="221"/>
      <c r="D294" s="208"/>
      <c r="E294" s="90"/>
      <c r="F294" s="90"/>
      <c r="G294" s="152" t="str">
        <f>IFERROR(__xludf.DUMMYFUNCTION("IFERROR(HLOOKUP(""Close"",GOOGLEFINANCE(C294,""price"",B294),2,FALSE()),"""")")," ")</f>
        <v/>
      </c>
      <c r="H294" s="208"/>
      <c r="I294" s="90"/>
      <c r="J294" s="90"/>
      <c r="K294" s="90"/>
      <c r="L294" s="90"/>
      <c r="M294" s="90"/>
      <c r="N294" s="90"/>
      <c r="O294" s="90"/>
      <c r="P294" s="90"/>
      <c r="Q294" s="90"/>
      <c r="R294" s="90"/>
      <c r="S294" s="90"/>
      <c r="T294" s="90"/>
      <c r="U294" s="90"/>
      <c r="V294" s="90"/>
      <c r="W294" s="90"/>
      <c r="X294" s="90"/>
      <c r="Y294" s="90"/>
      <c r="Z294" s="90"/>
    </row>
    <row r="295" ht="14.25" customHeight="1">
      <c r="A295" s="467"/>
      <c r="B295" s="185"/>
      <c r="C295" s="221"/>
      <c r="D295" s="208"/>
      <c r="E295" s="90"/>
      <c r="F295" s="90"/>
      <c r="G295" s="152" t="str">
        <f>IFERROR(__xludf.DUMMYFUNCTION("IFERROR(HLOOKUP(""Close"",GOOGLEFINANCE(C295,""price"",B295),2,FALSE()),"""")")," ")</f>
        <v/>
      </c>
      <c r="H295" s="208"/>
      <c r="I295" s="90"/>
      <c r="J295" s="90"/>
      <c r="K295" s="90"/>
      <c r="L295" s="90"/>
      <c r="M295" s="90"/>
      <c r="N295" s="90"/>
      <c r="O295" s="90"/>
      <c r="P295" s="90"/>
      <c r="Q295" s="90"/>
      <c r="R295" s="90"/>
      <c r="S295" s="90"/>
      <c r="T295" s="90"/>
      <c r="U295" s="90"/>
      <c r="V295" s="90"/>
      <c r="W295" s="90"/>
      <c r="X295" s="90"/>
      <c r="Y295" s="90"/>
      <c r="Z295" s="90"/>
    </row>
    <row r="296" ht="14.25" customHeight="1">
      <c r="A296" s="467"/>
      <c r="B296" s="185"/>
      <c r="C296" s="221"/>
      <c r="D296" s="208"/>
      <c r="E296" s="90"/>
      <c r="F296" s="90"/>
      <c r="G296" s="152" t="str">
        <f>IFERROR(__xludf.DUMMYFUNCTION("IFERROR(HLOOKUP(""Close"",GOOGLEFINANCE(C296,""price"",B296),2,FALSE()),"""")")," ")</f>
        <v/>
      </c>
      <c r="H296" s="208"/>
      <c r="I296" s="90"/>
      <c r="J296" s="90"/>
      <c r="K296" s="90"/>
      <c r="L296" s="90"/>
      <c r="M296" s="90"/>
      <c r="N296" s="90"/>
      <c r="O296" s="90"/>
      <c r="P296" s="90"/>
      <c r="Q296" s="90"/>
      <c r="R296" s="90"/>
      <c r="S296" s="90"/>
      <c r="T296" s="90"/>
      <c r="U296" s="90"/>
      <c r="V296" s="90"/>
      <c r="W296" s="90"/>
      <c r="X296" s="90"/>
      <c r="Y296" s="90"/>
      <c r="Z296" s="90"/>
    </row>
    <row r="297" ht="14.25" customHeight="1">
      <c r="A297" s="467"/>
      <c r="B297" s="185"/>
      <c r="C297" s="221"/>
      <c r="D297" s="208"/>
      <c r="E297" s="90"/>
      <c r="F297" s="90"/>
      <c r="G297" s="152" t="str">
        <f>IFERROR(__xludf.DUMMYFUNCTION("IFERROR(HLOOKUP(""Close"",GOOGLEFINANCE(C297,""price"",B297),2,FALSE()),"""")")," ")</f>
        <v/>
      </c>
      <c r="H297" s="208"/>
      <c r="I297" s="90"/>
      <c r="J297" s="90"/>
      <c r="K297" s="90"/>
      <c r="L297" s="90"/>
      <c r="M297" s="90"/>
      <c r="N297" s="90"/>
      <c r="O297" s="90"/>
      <c r="P297" s="90"/>
      <c r="Q297" s="90"/>
      <c r="R297" s="90"/>
      <c r="S297" s="90"/>
      <c r="T297" s="90"/>
      <c r="U297" s="90"/>
      <c r="V297" s="90"/>
      <c r="W297" s="90"/>
      <c r="X297" s="90"/>
      <c r="Y297" s="90"/>
      <c r="Z297" s="90"/>
    </row>
    <row r="298" ht="14.25" customHeight="1">
      <c r="A298" s="467"/>
      <c r="B298" s="185"/>
      <c r="C298" s="221"/>
      <c r="D298" s="208"/>
      <c r="E298" s="90"/>
      <c r="F298" s="90"/>
      <c r="G298" s="152" t="str">
        <f>IFERROR(__xludf.DUMMYFUNCTION("IFERROR(HLOOKUP(""Close"",GOOGLEFINANCE(C298,""price"",B298),2,FALSE()),"""")")," ")</f>
        <v/>
      </c>
      <c r="H298" s="208"/>
      <c r="I298" s="90"/>
      <c r="J298" s="90"/>
      <c r="K298" s="90"/>
      <c r="L298" s="90"/>
      <c r="M298" s="90"/>
      <c r="N298" s="90"/>
      <c r="O298" s="90"/>
      <c r="P298" s="90"/>
      <c r="Q298" s="90"/>
      <c r="R298" s="90"/>
      <c r="S298" s="90"/>
      <c r="T298" s="90"/>
      <c r="U298" s="90"/>
      <c r="V298" s="90"/>
      <c r="W298" s="90"/>
      <c r="X298" s="90"/>
      <c r="Y298" s="90"/>
      <c r="Z298" s="90"/>
    </row>
    <row r="299" ht="14.25" customHeight="1">
      <c r="A299" s="467"/>
      <c r="B299" s="185"/>
      <c r="C299" s="221"/>
      <c r="D299" s="208"/>
      <c r="E299" s="90"/>
      <c r="F299" s="90"/>
      <c r="G299" s="152" t="str">
        <f>IFERROR(__xludf.DUMMYFUNCTION("IFERROR(HLOOKUP(""Close"",GOOGLEFINANCE(C299,""price"",B299),2,FALSE()),"""")")," ")</f>
        <v/>
      </c>
      <c r="H299" s="208"/>
      <c r="I299" s="90"/>
      <c r="J299" s="90"/>
      <c r="K299" s="90"/>
      <c r="L299" s="90"/>
      <c r="M299" s="90"/>
      <c r="N299" s="90"/>
      <c r="O299" s="90"/>
      <c r="P299" s="90"/>
      <c r="Q299" s="90"/>
      <c r="R299" s="90"/>
      <c r="S299" s="90"/>
      <c r="T299" s="90"/>
      <c r="U299" s="90"/>
      <c r="V299" s="90"/>
      <c r="W299" s="90"/>
      <c r="X299" s="90"/>
      <c r="Y299" s="90"/>
      <c r="Z299" s="90"/>
    </row>
    <row r="300" ht="14.25" customHeight="1">
      <c r="A300" s="467"/>
      <c r="B300" s="185"/>
      <c r="C300" s="221"/>
      <c r="D300" s="208"/>
      <c r="E300" s="90"/>
      <c r="F300" s="90"/>
      <c r="G300" s="152" t="str">
        <f>IFERROR(__xludf.DUMMYFUNCTION("IFERROR(HLOOKUP(""Close"",GOOGLEFINANCE(C300,""price"",B300),2,FALSE()),"""")")," ")</f>
        <v/>
      </c>
      <c r="H300" s="208"/>
      <c r="I300" s="90"/>
      <c r="J300" s="90"/>
      <c r="K300" s="90"/>
      <c r="L300" s="90"/>
      <c r="M300" s="90"/>
      <c r="N300" s="90"/>
      <c r="O300" s="90"/>
      <c r="P300" s="90"/>
      <c r="Q300" s="90"/>
      <c r="R300" s="90"/>
      <c r="S300" s="90"/>
      <c r="T300" s="90"/>
      <c r="U300" s="90"/>
      <c r="V300" s="90"/>
      <c r="W300" s="90"/>
      <c r="X300" s="90"/>
      <c r="Y300" s="90"/>
      <c r="Z300" s="90"/>
    </row>
    <row r="301" ht="14.25" customHeight="1">
      <c r="A301" s="467"/>
      <c r="B301" s="185"/>
      <c r="C301" s="221"/>
      <c r="D301" s="208"/>
      <c r="E301" s="90"/>
      <c r="F301" s="90"/>
      <c r="G301" s="152" t="str">
        <f>IFERROR(__xludf.DUMMYFUNCTION("IFERROR(HLOOKUP(""Close"",GOOGLEFINANCE(C301,""price"",B301),2,FALSE()),"""")")," ")</f>
        <v/>
      </c>
      <c r="H301" s="208"/>
      <c r="I301" s="90"/>
      <c r="J301" s="90"/>
      <c r="K301" s="90"/>
      <c r="L301" s="90"/>
      <c r="M301" s="90"/>
      <c r="N301" s="90"/>
      <c r="O301" s="90"/>
      <c r="P301" s="90"/>
      <c r="Q301" s="90"/>
      <c r="R301" s="90"/>
      <c r="S301" s="90"/>
      <c r="T301" s="90"/>
      <c r="U301" s="90"/>
      <c r="V301" s="90"/>
      <c r="W301" s="90"/>
      <c r="X301" s="90"/>
      <c r="Y301" s="90"/>
      <c r="Z301" s="90"/>
    </row>
    <row r="302" ht="14.25" customHeight="1">
      <c r="A302" s="467"/>
      <c r="B302" s="185"/>
      <c r="C302" s="221"/>
      <c r="D302" s="208"/>
      <c r="E302" s="90"/>
      <c r="F302" s="90"/>
      <c r="G302" s="152" t="str">
        <f>IFERROR(__xludf.DUMMYFUNCTION("IFERROR(HLOOKUP(""Close"",GOOGLEFINANCE(C302,""price"",B302),2,FALSE()),"""")")," ")</f>
        <v/>
      </c>
      <c r="H302" s="208"/>
      <c r="I302" s="90"/>
      <c r="J302" s="90"/>
      <c r="K302" s="90"/>
      <c r="L302" s="90"/>
      <c r="M302" s="90"/>
      <c r="N302" s="90"/>
      <c r="O302" s="90"/>
      <c r="P302" s="90"/>
      <c r="Q302" s="90"/>
      <c r="R302" s="90"/>
      <c r="S302" s="90"/>
      <c r="T302" s="90"/>
      <c r="U302" s="90"/>
      <c r="V302" s="90"/>
      <c r="W302" s="90"/>
      <c r="X302" s="90"/>
      <c r="Y302" s="90"/>
      <c r="Z302" s="90"/>
    </row>
    <row r="303" ht="14.25" customHeight="1">
      <c r="A303" s="467"/>
      <c r="B303" s="185"/>
      <c r="C303" s="221"/>
      <c r="D303" s="208"/>
      <c r="E303" s="90"/>
      <c r="F303" s="90"/>
      <c r="G303" s="152" t="str">
        <f>IFERROR(__xludf.DUMMYFUNCTION("IFERROR(HLOOKUP(""Close"",GOOGLEFINANCE(C303,""price"",B303),2,FALSE()),"""")")," ")</f>
        <v/>
      </c>
      <c r="H303" s="208"/>
      <c r="I303" s="90"/>
      <c r="J303" s="90"/>
      <c r="K303" s="90"/>
      <c r="L303" s="90"/>
      <c r="M303" s="90"/>
      <c r="N303" s="90"/>
      <c r="O303" s="90"/>
      <c r="P303" s="90"/>
      <c r="Q303" s="90"/>
      <c r="R303" s="90"/>
      <c r="S303" s="90"/>
      <c r="T303" s="90"/>
      <c r="U303" s="90"/>
      <c r="V303" s="90"/>
      <c r="W303" s="90"/>
      <c r="X303" s="90"/>
      <c r="Y303" s="90"/>
      <c r="Z303" s="90"/>
    </row>
    <row r="304" ht="14.25" customHeight="1">
      <c r="A304" s="467"/>
      <c r="B304" s="185"/>
      <c r="C304" s="221"/>
      <c r="D304" s="208"/>
      <c r="E304" s="90"/>
      <c r="F304" s="90"/>
      <c r="G304" s="152" t="str">
        <f>IFERROR(__xludf.DUMMYFUNCTION("IFERROR(HLOOKUP(""Close"",GOOGLEFINANCE(C304,""price"",B304),2,FALSE()),"""")")," ")</f>
        <v/>
      </c>
      <c r="H304" s="208"/>
      <c r="I304" s="90"/>
      <c r="J304" s="90"/>
      <c r="K304" s="90"/>
      <c r="L304" s="90"/>
      <c r="M304" s="90"/>
      <c r="N304" s="90"/>
      <c r="O304" s="90"/>
      <c r="P304" s="90"/>
      <c r="Q304" s="90"/>
      <c r="R304" s="90"/>
      <c r="S304" s="90"/>
      <c r="T304" s="90"/>
      <c r="U304" s="90"/>
      <c r="V304" s="90"/>
      <c r="W304" s="90"/>
      <c r="X304" s="90"/>
      <c r="Y304" s="90"/>
      <c r="Z304" s="90"/>
    </row>
    <row r="305" ht="14.25" customHeight="1">
      <c r="A305" s="467"/>
      <c r="B305" s="185"/>
      <c r="C305" s="221"/>
      <c r="D305" s="208"/>
      <c r="E305" s="90"/>
      <c r="F305" s="90"/>
      <c r="G305" s="152" t="str">
        <f>IFERROR(__xludf.DUMMYFUNCTION("IFERROR(HLOOKUP(""Close"",GOOGLEFINANCE(C305,""price"",B305),2,FALSE()),"""")")," ")</f>
        <v/>
      </c>
      <c r="H305" s="208"/>
      <c r="I305" s="90"/>
      <c r="J305" s="90"/>
      <c r="K305" s="90"/>
      <c r="L305" s="90"/>
      <c r="M305" s="90"/>
      <c r="N305" s="90"/>
      <c r="O305" s="90"/>
      <c r="P305" s="90"/>
      <c r="Q305" s="90"/>
      <c r="R305" s="90"/>
      <c r="S305" s="90"/>
      <c r="T305" s="90"/>
      <c r="U305" s="90"/>
      <c r="V305" s="90"/>
      <c r="W305" s="90"/>
      <c r="X305" s="90"/>
      <c r="Y305" s="90"/>
      <c r="Z305" s="90"/>
    </row>
    <row r="306" ht="14.25" customHeight="1">
      <c r="A306" s="467"/>
      <c r="B306" s="185"/>
      <c r="C306" s="221"/>
      <c r="D306" s="208"/>
      <c r="E306" s="90"/>
      <c r="F306" s="90"/>
      <c r="G306" s="152" t="str">
        <f>IFERROR(__xludf.DUMMYFUNCTION("IFERROR(HLOOKUP(""Close"",GOOGLEFINANCE(C306,""price"",B306),2,FALSE()),"""")")," ")</f>
        <v/>
      </c>
      <c r="H306" s="208"/>
      <c r="I306" s="90"/>
      <c r="J306" s="90"/>
      <c r="K306" s="90"/>
      <c r="L306" s="90"/>
      <c r="M306" s="90"/>
      <c r="N306" s="90"/>
      <c r="O306" s="90"/>
      <c r="P306" s="90"/>
      <c r="Q306" s="90"/>
      <c r="R306" s="90"/>
      <c r="S306" s="90"/>
      <c r="T306" s="90"/>
      <c r="U306" s="90"/>
      <c r="V306" s="90"/>
      <c r="W306" s="90"/>
      <c r="X306" s="90"/>
      <c r="Y306" s="90"/>
      <c r="Z306" s="90"/>
    </row>
    <row r="307" ht="14.25" customHeight="1">
      <c r="A307" s="467"/>
      <c r="B307" s="185"/>
      <c r="C307" s="221"/>
      <c r="D307" s="208"/>
      <c r="E307" s="90"/>
      <c r="F307" s="90"/>
      <c r="G307" s="152" t="str">
        <f>IFERROR(__xludf.DUMMYFUNCTION("IFERROR(HLOOKUP(""Close"",GOOGLEFINANCE(C307,""price"",B307),2,FALSE()),"""")")," ")</f>
        <v/>
      </c>
      <c r="H307" s="208"/>
      <c r="I307" s="90"/>
      <c r="J307" s="90"/>
      <c r="K307" s="90"/>
      <c r="L307" s="90"/>
      <c r="M307" s="90"/>
      <c r="N307" s="90"/>
      <c r="O307" s="90"/>
      <c r="P307" s="90"/>
      <c r="Q307" s="90"/>
      <c r="R307" s="90"/>
      <c r="S307" s="90"/>
      <c r="T307" s="90"/>
      <c r="U307" s="90"/>
      <c r="V307" s="90"/>
      <c r="W307" s="90"/>
      <c r="X307" s="90"/>
      <c r="Y307" s="90"/>
      <c r="Z307" s="90"/>
    </row>
    <row r="308" ht="14.25" customHeight="1">
      <c r="A308" s="467"/>
      <c r="B308" s="185"/>
      <c r="C308" s="221"/>
      <c r="D308" s="208"/>
      <c r="E308" s="90"/>
      <c r="F308" s="90"/>
      <c r="G308" s="152" t="str">
        <f>IFERROR(__xludf.DUMMYFUNCTION("IFERROR(HLOOKUP(""Close"",GOOGLEFINANCE(C308,""price"",B308),2,FALSE()),"""")")," ")</f>
        <v/>
      </c>
      <c r="H308" s="208"/>
      <c r="I308" s="90"/>
      <c r="J308" s="90"/>
      <c r="K308" s="90"/>
      <c r="L308" s="90"/>
      <c r="M308" s="90"/>
      <c r="N308" s="90"/>
      <c r="O308" s="90"/>
      <c r="P308" s="90"/>
      <c r="Q308" s="90"/>
      <c r="R308" s="90"/>
      <c r="S308" s="90"/>
      <c r="T308" s="90"/>
      <c r="U308" s="90"/>
      <c r="V308" s="90"/>
      <c r="W308" s="90"/>
      <c r="X308" s="90"/>
      <c r="Y308" s="90"/>
      <c r="Z308" s="90"/>
    </row>
    <row r="309" ht="14.25" customHeight="1">
      <c r="A309" s="467"/>
      <c r="B309" s="185"/>
      <c r="C309" s="221"/>
      <c r="D309" s="208"/>
      <c r="E309" s="90"/>
      <c r="F309" s="90"/>
      <c r="G309" s="152" t="str">
        <f>IFERROR(__xludf.DUMMYFUNCTION("IFERROR(HLOOKUP(""Close"",GOOGLEFINANCE(C309,""price"",B309),2,FALSE()),"""")")," ")</f>
        <v/>
      </c>
      <c r="H309" s="208"/>
      <c r="I309" s="90"/>
      <c r="J309" s="90"/>
      <c r="K309" s="90"/>
      <c r="L309" s="90"/>
      <c r="M309" s="90"/>
      <c r="N309" s="90"/>
      <c r="O309" s="90"/>
      <c r="P309" s="90"/>
      <c r="Q309" s="90"/>
      <c r="R309" s="90"/>
      <c r="S309" s="90"/>
      <c r="T309" s="90"/>
      <c r="U309" s="90"/>
      <c r="V309" s="90"/>
      <c r="W309" s="90"/>
      <c r="X309" s="90"/>
      <c r="Y309" s="90"/>
      <c r="Z309" s="90"/>
    </row>
    <row r="310" ht="14.25" customHeight="1">
      <c r="A310" s="467"/>
      <c r="B310" s="185"/>
      <c r="C310" s="221"/>
      <c r="D310" s="208"/>
      <c r="E310" s="90"/>
      <c r="F310" s="90"/>
      <c r="G310" s="152" t="str">
        <f>IFERROR(__xludf.DUMMYFUNCTION("IFERROR(HLOOKUP(""Close"",GOOGLEFINANCE(C310,""price"",B310),2,FALSE()),"""")")," ")</f>
        <v/>
      </c>
      <c r="H310" s="208"/>
      <c r="I310" s="90"/>
      <c r="J310" s="90"/>
      <c r="K310" s="90"/>
      <c r="L310" s="90"/>
      <c r="M310" s="90"/>
      <c r="N310" s="90"/>
      <c r="O310" s="90"/>
      <c r="P310" s="90"/>
      <c r="Q310" s="90"/>
      <c r="R310" s="90"/>
      <c r="S310" s="90"/>
      <c r="T310" s="90"/>
      <c r="U310" s="90"/>
      <c r="V310" s="90"/>
      <c r="W310" s="90"/>
      <c r="X310" s="90"/>
      <c r="Y310" s="90"/>
      <c r="Z310" s="90"/>
    </row>
    <row r="311" ht="14.25" customHeight="1">
      <c r="A311" s="467"/>
      <c r="B311" s="185"/>
      <c r="C311" s="221"/>
      <c r="D311" s="208"/>
      <c r="E311" s="90"/>
      <c r="F311" s="90"/>
      <c r="G311" s="152" t="str">
        <f>IFERROR(__xludf.DUMMYFUNCTION("IFERROR(HLOOKUP(""Close"",GOOGLEFINANCE(C311,""price"",B311),2,FALSE()),"""")")," ")</f>
        <v/>
      </c>
      <c r="H311" s="208"/>
      <c r="I311" s="90"/>
      <c r="J311" s="90"/>
      <c r="K311" s="90"/>
      <c r="L311" s="90"/>
      <c r="M311" s="90"/>
      <c r="N311" s="90"/>
      <c r="O311" s="90"/>
      <c r="P311" s="90"/>
      <c r="Q311" s="90"/>
      <c r="R311" s="90"/>
      <c r="S311" s="90"/>
      <c r="T311" s="90"/>
      <c r="U311" s="90"/>
      <c r="V311" s="90"/>
      <c r="W311" s="90"/>
      <c r="X311" s="90"/>
      <c r="Y311" s="90"/>
      <c r="Z311" s="90"/>
    </row>
    <row r="312" ht="14.25" customHeight="1">
      <c r="A312" s="467"/>
      <c r="B312" s="185"/>
      <c r="C312" s="221"/>
      <c r="D312" s="208"/>
      <c r="E312" s="90"/>
      <c r="F312" s="90"/>
      <c r="G312" s="152" t="str">
        <f>IFERROR(__xludf.DUMMYFUNCTION("IFERROR(HLOOKUP(""Close"",GOOGLEFINANCE(C312,""price"",B312),2,FALSE()),"""")")," ")</f>
        <v/>
      </c>
      <c r="H312" s="208"/>
      <c r="I312" s="90"/>
      <c r="J312" s="90"/>
      <c r="K312" s="90"/>
      <c r="L312" s="90"/>
      <c r="M312" s="90"/>
      <c r="N312" s="90"/>
      <c r="O312" s="90"/>
      <c r="P312" s="90"/>
      <c r="Q312" s="90"/>
      <c r="R312" s="90"/>
      <c r="S312" s="90"/>
      <c r="T312" s="90"/>
      <c r="U312" s="90"/>
      <c r="V312" s="90"/>
      <c r="W312" s="90"/>
      <c r="X312" s="90"/>
      <c r="Y312" s="90"/>
      <c r="Z312" s="90"/>
    </row>
    <row r="313" ht="14.25" customHeight="1">
      <c r="A313" s="467"/>
      <c r="B313" s="185"/>
      <c r="C313" s="221"/>
      <c r="D313" s="208"/>
      <c r="E313" s="90"/>
      <c r="F313" s="90"/>
      <c r="G313" s="152" t="str">
        <f>IFERROR(__xludf.DUMMYFUNCTION("IFERROR(HLOOKUP(""Close"",GOOGLEFINANCE(C313,""price"",B313),2,FALSE()),"""")")," ")</f>
        <v/>
      </c>
      <c r="H313" s="208"/>
      <c r="I313" s="90"/>
      <c r="J313" s="90"/>
      <c r="K313" s="90"/>
      <c r="L313" s="90"/>
      <c r="M313" s="90"/>
      <c r="N313" s="90"/>
      <c r="O313" s="90"/>
      <c r="P313" s="90"/>
      <c r="Q313" s="90"/>
      <c r="R313" s="90"/>
      <c r="S313" s="90"/>
      <c r="T313" s="90"/>
      <c r="U313" s="90"/>
      <c r="V313" s="90"/>
      <c r="W313" s="90"/>
      <c r="X313" s="90"/>
      <c r="Y313" s="90"/>
      <c r="Z313" s="90"/>
    </row>
    <row r="314" ht="14.25" customHeight="1">
      <c r="A314" s="467"/>
      <c r="B314" s="185"/>
      <c r="C314" s="221"/>
      <c r="D314" s="208"/>
      <c r="E314" s="90"/>
      <c r="F314" s="90"/>
      <c r="G314" s="152" t="str">
        <f>IFERROR(__xludf.DUMMYFUNCTION("IFERROR(HLOOKUP(""Close"",GOOGLEFINANCE(C314,""price"",B314),2,FALSE()),"""")")," ")</f>
        <v/>
      </c>
      <c r="H314" s="208"/>
      <c r="I314" s="90"/>
      <c r="J314" s="90"/>
      <c r="K314" s="90"/>
      <c r="L314" s="90"/>
      <c r="M314" s="90"/>
      <c r="N314" s="90"/>
      <c r="O314" s="90"/>
      <c r="P314" s="90"/>
      <c r="Q314" s="90"/>
      <c r="R314" s="90"/>
      <c r="S314" s="90"/>
      <c r="T314" s="90"/>
      <c r="U314" s="90"/>
      <c r="V314" s="90"/>
      <c r="W314" s="90"/>
      <c r="X314" s="90"/>
      <c r="Y314" s="90"/>
      <c r="Z314" s="90"/>
    </row>
    <row r="315" ht="14.25" customHeight="1">
      <c r="A315" s="467"/>
      <c r="B315" s="185"/>
      <c r="C315" s="221"/>
      <c r="D315" s="208"/>
      <c r="E315" s="90"/>
      <c r="F315" s="90"/>
      <c r="G315" s="152" t="str">
        <f>IFERROR(__xludf.DUMMYFUNCTION("IFERROR(HLOOKUP(""Close"",GOOGLEFINANCE(C315,""price"",B315),2,FALSE()),"""")")," ")</f>
        <v/>
      </c>
      <c r="H315" s="208"/>
      <c r="I315" s="90"/>
      <c r="J315" s="90"/>
      <c r="K315" s="90"/>
      <c r="L315" s="90"/>
      <c r="M315" s="90"/>
      <c r="N315" s="90"/>
      <c r="O315" s="90"/>
      <c r="P315" s="90"/>
      <c r="Q315" s="90"/>
      <c r="R315" s="90"/>
      <c r="S315" s="90"/>
      <c r="T315" s="90"/>
      <c r="U315" s="90"/>
      <c r="V315" s="90"/>
      <c r="W315" s="90"/>
      <c r="X315" s="90"/>
      <c r="Y315" s="90"/>
      <c r="Z315" s="90"/>
    </row>
    <row r="316" ht="14.25" customHeight="1">
      <c r="A316" s="467"/>
      <c r="B316" s="185"/>
      <c r="C316" s="221"/>
      <c r="D316" s="208"/>
      <c r="E316" s="90"/>
      <c r="F316" s="90"/>
      <c r="G316" s="152" t="str">
        <f>IFERROR(__xludf.DUMMYFUNCTION("IFERROR(HLOOKUP(""Close"",GOOGLEFINANCE(C316,""price"",B316),2,FALSE()),"""")")," ")</f>
        <v/>
      </c>
      <c r="H316" s="208"/>
      <c r="I316" s="90"/>
      <c r="J316" s="90"/>
      <c r="K316" s="90"/>
      <c r="L316" s="90"/>
      <c r="M316" s="90"/>
      <c r="N316" s="90"/>
      <c r="O316" s="90"/>
      <c r="P316" s="90"/>
      <c r="Q316" s="90"/>
      <c r="R316" s="90"/>
      <c r="S316" s="90"/>
      <c r="T316" s="90"/>
      <c r="U316" s="90"/>
      <c r="V316" s="90"/>
      <c r="W316" s="90"/>
      <c r="X316" s="90"/>
      <c r="Y316" s="90"/>
      <c r="Z316" s="90"/>
    </row>
    <row r="317" ht="14.25" customHeight="1">
      <c r="A317" s="467"/>
      <c r="B317" s="185"/>
      <c r="C317" s="221"/>
      <c r="D317" s="208"/>
      <c r="E317" s="90"/>
      <c r="F317" s="90"/>
      <c r="G317" s="152" t="str">
        <f>IFERROR(__xludf.DUMMYFUNCTION("IFERROR(HLOOKUP(""Close"",GOOGLEFINANCE(C317,""price"",B317),2,FALSE()),"""")")," ")</f>
        <v/>
      </c>
      <c r="H317" s="208"/>
      <c r="I317" s="90"/>
      <c r="J317" s="90"/>
      <c r="K317" s="90"/>
      <c r="L317" s="90"/>
      <c r="M317" s="90"/>
      <c r="N317" s="90"/>
      <c r="O317" s="90"/>
      <c r="P317" s="90"/>
      <c r="Q317" s="90"/>
      <c r="R317" s="90"/>
      <c r="S317" s="90"/>
      <c r="T317" s="90"/>
      <c r="U317" s="90"/>
      <c r="V317" s="90"/>
      <c r="W317" s="90"/>
      <c r="X317" s="90"/>
      <c r="Y317" s="90"/>
      <c r="Z317" s="90"/>
    </row>
    <row r="318" ht="14.25" customHeight="1">
      <c r="A318" s="467"/>
      <c r="B318" s="185"/>
      <c r="C318" s="221"/>
      <c r="D318" s="208"/>
      <c r="E318" s="90"/>
      <c r="F318" s="90"/>
      <c r="G318" s="152" t="str">
        <f>IFERROR(__xludf.DUMMYFUNCTION("IFERROR(HLOOKUP(""Close"",GOOGLEFINANCE(C318,""price"",B318),2,FALSE()),"""")")," ")</f>
        <v/>
      </c>
      <c r="H318" s="208"/>
      <c r="I318" s="90"/>
      <c r="J318" s="90"/>
      <c r="K318" s="90"/>
      <c r="L318" s="90"/>
      <c r="M318" s="90"/>
      <c r="N318" s="90"/>
      <c r="O318" s="90"/>
      <c r="P318" s="90"/>
      <c r="Q318" s="90"/>
      <c r="R318" s="90"/>
      <c r="S318" s="90"/>
      <c r="T318" s="90"/>
      <c r="U318" s="90"/>
      <c r="V318" s="90"/>
      <c r="W318" s="90"/>
      <c r="X318" s="90"/>
      <c r="Y318" s="90"/>
      <c r="Z318" s="90"/>
    </row>
    <row r="319" ht="14.25" customHeight="1">
      <c r="A319" s="467"/>
      <c r="B319" s="185"/>
      <c r="C319" s="221"/>
      <c r="D319" s="208"/>
      <c r="E319" s="90"/>
      <c r="F319" s="90"/>
      <c r="G319" s="152" t="str">
        <f>IFERROR(__xludf.DUMMYFUNCTION("IFERROR(HLOOKUP(""Close"",GOOGLEFINANCE(C319,""price"",B319),2,FALSE()),"""")")," ")</f>
        <v/>
      </c>
      <c r="H319" s="208"/>
      <c r="I319" s="90"/>
      <c r="J319" s="90"/>
      <c r="K319" s="90"/>
      <c r="L319" s="90"/>
      <c r="M319" s="90"/>
      <c r="N319" s="90"/>
      <c r="O319" s="90"/>
      <c r="P319" s="90"/>
      <c r="Q319" s="90"/>
      <c r="R319" s="90"/>
      <c r="S319" s="90"/>
      <c r="T319" s="90"/>
      <c r="U319" s="90"/>
      <c r="V319" s="90"/>
      <c r="W319" s="90"/>
      <c r="X319" s="90"/>
      <c r="Y319" s="90"/>
      <c r="Z319" s="90"/>
    </row>
    <row r="320" ht="14.25" customHeight="1">
      <c r="A320" s="467"/>
      <c r="B320" s="185"/>
      <c r="C320" s="221"/>
      <c r="D320" s="208"/>
      <c r="E320" s="90"/>
      <c r="F320" s="90"/>
      <c r="G320" s="152" t="str">
        <f>IFERROR(__xludf.DUMMYFUNCTION("IFERROR(HLOOKUP(""Close"",GOOGLEFINANCE(C320,""price"",B320),2,FALSE()),"""")")," ")</f>
        <v/>
      </c>
      <c r="H320" s="208"/>
      <c r="I320" s="90"/>
      <c r="J320" s="90"/>
      <c r="K320" s="90"/>
      <c r="L320" s="90"/>
      <c r="M320" s="90"/>
      <c r="N320" s="90"/>
      <c r="O320" s="90"/>
      <c r="P320" s="90"/>
      <c r="Q320" s="90"/>
      <c r="R320" s="90"/>
      <c r="S320" s="90"/>
      <c r="T320" s="90"/>
      <c r="U320" s="90"/>
      <c r="V320" s="90"/>
      <c r="W320" s="90"/>
      <c r="X320" s="90"/>
      <c r="Y320" s="90"/>
      <c r="Z320" s="90"/>
    </row>
    <row r="321" ht="14.25" customHeight="1">
      <c r="A321" s="467"/>
      <c r="B321" s="185"/>
      <c r="C321" s="221"/>
      <c r="D321" s="208"/>
      <c r="E321" s="90"/>
      <c r="F321" s="90"/>
      <c r="G321" s="152" t="str">
        <f>IFERROR(__xludf.DUMMYFUNCTION("IFERROR(HLOOKUP(""Close"",GOOGLEFINANCE(C321,""price"",B321),2,FALSE()),"""")")," ")</f>
        <v/>
      </c>
      <c r="H321" s="208"/>
      <c r="I321" s="90"/>
      <c r="J321" s="90"/>
      <c r="K321" s="90"/>
      <c r="L321" s="90"/>
      <c r="M321" s="90"/>
      <c r="N321" s="90"/>
      <c r="O321" s="90"/>
      <c r="P321" s="90"/>
      <c r="Q321" s="90"/>
      <c r="R321" s="90"/>
      <c r="S321" s="90"/>
      <c r="T321" s="90"/>
      <c r="U321" s="90"/>
      <c r="V321" s="90"/>
      <c r="W321" s="90"/>
      <c r="X321" s="90"/>
      <c r="Y321" s="90"/>
      <c r="Z321" s="90"/>
    </row>
    <row r="322" ht="14.25" customHeight="1">
      <c r="A322" s="467"/>
      <c r="B322" s="185"/>
      <c r="C322" s="221"/>
      <c r="D322" s="208"/>
      <c r="E322" s="90"/>
      <c r="F322" s="90"/>
      <c r="G322" s="152" t="str">
        <f>IFERROR(__xludf.DUMMYFUNCTION("IFERROR(HLOOKUP(""Close"",GOOGLEFINANCE(C322,""price"",B322),2,FALSE()),"""")")," ")</f>
        <v/>
      </c>
      <c r="H322" s="208"/>
      <c r="I322" s="90"/>
      <c r="J322" s="90"/>
      <c r="K322" s="90"/>
      <c r="L322" s="90"/>
      <c r="M322" s="90"/>
      <c r="N322" s="90"/>
      <c r="O322" s="90"/>
      <c r="P322" s="90"/>
      <c r="Q322" s="90"/>
      <c r="R322" s="90"/>
      <c r="S322" s="90"/>
      <c r="T322" s="90"/>
      <c r="U322" s="90"/>
      <c r="V322" s="90"/>
      <c r="W322" s="90"/>
      <c r="X322" s="90"/>
      <c r="Y322" s="90"/>
      <c r="Z322" s="90"/>
    </row>
    <row r="323" ht="14.25" customHeight="1">
      <c r="A323" s="467"/>
      <c r="B323" s="185"/>
      <c r="C323" s="221"/>
      <c r="D323" s="208"/>
      <c r="E323" s="90"/>
      <c r="F323" s="90"/>
      <c r="G323" s="152" t="str">
        <f>IFERROR(__xludf.DUMMYFUNCTION("IFERROR(HLOOKUP(""Close"",GOOGLEFINANCE(C323,""price"",B323),2,FALSE()),"""")")," ")</f>
        <v/>
      </c>
      <c r="H323" s="208"/>
      <c r="I323" s="90"/>
      <c r="J323" s="90"/>
      <c r="K323" s="90"/>
      <c r="L323" s="90"/>
      <c r="M323" s="90"/>
      <c r="N323" s="90"/>
      <c r="O323" s="90"/>
      <c r="P323" s="90"/>
      <c r="Q323" s="90"/>
      <c r="R323" s="90"/>
      <c r="S323" s="90"/>
      <c r="T323" s="90"/>
      <c r="U323" s="90"/>
      <c r="V323" s="90"/>
      <c r="W323" s="90"/>
      <c r="X323" s="90"/>
      <c r="Y323" s="90"/>
      <c r="Z323" s="90"/>
    </row>
    <row r="324" ht="14.25" customHeight="1">
      <c r="A324" s="467"/>
      <c r="B324" s="185"/>
      <c r="C324" s="221"/>
      <c r="D324" s="208"/>
      <c r="E324" s="90"/>
      <c r="F324" s="90"/>
      <c r="G324" s="152" t="str">
        <f>IFERROR(__xludf.DUMMYFUNCTION("IFERROR(HLOOKUP(""Close"",GOOGLEFINANCE(C324,""price"",B324),2,FALSE()),"""")")," ")</f>
        <v/>
      </c>
      <c r="H324" s="208"/>
      <c r="I324" s="90"/>
      <c r="J324" s="90"/>
      <c r="K324" s="90"/>
      <c r="L324" s="90"/>
      <c r="M324" s="90"/>
      <c r="N324" s="90"/>
      <c r="O324" s="90"/>
      <c r="P324" s="90"/>
      <c r="Q324" s="90"/>
      <c r="R324" s="90"/>
      <c r="S324" s="90"/>
      <c r="T324" s="90"/>
      <c r="U324" s="90"/>
      <c r="V324" s="90"/>
      <c r="W324" s="90"/>
      <c r="X324" s="90"/>
      <c r="Y324" s="90"/>
      <c r="Z324" s="90"/>
    </row>
    <row r="325" ht="14.25" customHeight="1">
      <c r="A325" s="467"/>
      <c r="B325" s="185"/>
      <c r="C325" s="221"/>
      <c r="D325" s="208"/>
      <c r="E325" s="90"/>
      <c r="F325" s="90"/>
      <c r="G325" s="152" t="str">
        <f>IFERROR(__xludf.DUMMYFUNCTION("IFERROR(HLOOKUP(""Close"",GOOGLEFINANCE(C325,""price"",B325),2,FALSE()),"""")")," ")</f>
        <v/>
      </c>
      <c r="H325" s="208"/>
      <c r="I325" s="90"/>
      <c r="J325" s="90"/>
      <c r="K325" s="90"/>
      <c r="L325" s="90"/>
      <c r="M325" s="90"/>
      <c r="N325" s="90"/>
      <c r="O325" s="90"/>
      <c r="P325" s="90"/>
      <c r="Q325" s="90"/>
      <c r="R325" s="90"/>
      <c r="S325" s="90"/>
      <c r="T325" s="90"/>
      <c r="U325" s="90"/>
      <c r="V325" s="90"/>
      <c r="W325" s="90"/>
      <c r="X325" s="90"/>
      <c r="Y325" s="90"/>
      <c r="Z325" s="90"/>
    </row>
    <row r="326" ht="14.25" customHeight="1">
      <c r="A326" s="467"/>
      <c r="B326" s="185"/>
      <c r="C326" s="221"/>
      <c r="D326" s="208"/>
      <c r="E326" s="90"/>
      <c r="F326" s="90"/>
      <c r="G326" s="152" t="str">
        <f>IFERROR(__xludf.DUMMYFUNCTION("IFERROR(HLOOKUP(""Close"",GOOGLEFINANCE(C326,""price"",B326),2,FALSE()),"""")")," ")</f>
        <v/>
      </c>
      <c r="H326" s="208"/>
      <c r="I326" s="90"/>
      <c r="J326" s="90"/>
      <c r="K326" s="90"/>
      <c r="L326" s="90"/>
      <c r="M326" s="90"/>
      <c r="N326" s="90"/>
      <c r="O326" s="90"/>
      <c r="P326" s="90"/>
      <c r="Q326" s="90"/>
      <c r="R326" s="90"/>
      <c r="S326" s="90"/>
      <c r="T326" s="90"/>
      <c r="U326" s="90"/>
      <c r="V326" s="90"/>
      <c r="W326" s="90"/>
      <c r="X326" s="90"/>
      <c r="Y326" s="90"/>
      <c r="Z326" s="90"/>
    </row>
    <row r="327" ht="14.25" customHeight="1">
      <c r="A327" s="467"/>
      <c r="B327" s="185"/>
      <c r="C327" s="221"/>
      <c r="D327" s="208"/>
      <c r="E327" s="90"/>
      <c r="F327" s="90"/>
      <c r="G327" s="152" t="str">
        <f>IFERROR(__xludf.DUMMYFUNCTION("IFERROR(HLOOKUP(""Close"",GOOGLEFINANCE(C327,""price"",B327),2,FALSE()),"""")")," ")</f>
        <v/>
      </c>
      <c r="H327" s="208"/>
      <c r="I327" s="90"/>
      <c r="J327" s="90"/>
      <c r="K327" s="90"/>
      <c r="L327" s="90"/>
      <c r="M327" s="90"/>
      <c r="N327" s="90"/>
      <c r="O327" s="90"/>
      <c r="P327" s="90"/>
      <c r="Q327" s="90"/>
      <c r="R327" s="90"/>
      <c r="S327" s="90"/>
      <c r="T327" s="90"/>
      <c r="U327" s="90"/>
      <c r="V327" s="90"/>
      <c r="W327" s="90"/>
      <c r="X327" s="90"/>
      <c r="Y327" s="90"/>
      <c r="Z327" s="90"/>
    </row>
    <row r="328" ht="14.25" customHeight="1">
      <c r="A328" s="467"/>
      <c r="B328" s="185"/>
      <c r="C328" s="221"/>
      <c r="D328" s="208"/>
      <c r="E328" s="90"/>
      <c r="F328" s="90"/>
      <c r="G328" s="152" t="str">
        <f>IFERROR(__xludf.DUMMYFUNCTION("IFERROR(HLOOKUP(""Close"",GOOGLEFINANCE(C328,""price"",B328),2,FALSE()),"""")")," ")</f>
        <v/>
      </c>
      <c r="H328" s="208"/>
      <c r="I328" s="90"/>
      <c r="J328" s="90"/>
      <c r="K328" s="90"/>
      <c r="L328" s="90"/>
      <c r="M328" s="90"/>
      <c r="N328" s="90"/>
      <c r="O328" s="90"/>
      <c r="P328" s="90"/>
      <c r="Q328" s="90"/>
      <c r="R328" s="90"/>
      <c r="S328" s="90"/>
      <c r="T328" s="90"/>
      <c r="U328" s="90"/>
      <c r="V328" s="90"/>
      <c r="W328" s="90"/>
      <c r="X328" s="90"/>
      <c r="Y328" s="90"/>
      <c r="Z328" s="90"/>
    </row>
    <row r="329" ht="14.25" customHeight="1">
      <c r="A329" s="467"/>
      <c r="B329" s="185"/>
      <c r="C329" s="221"/>
      <c r="D329" s="208"/>
      <c r="E329" s="90"/>
      <c r="F329" s="90"/>
      <c r="G329" s="152" t="str">
        <f>IFERROR(__xludf.DUMMYFUNCTION("IFERROR(HLOOKUP(""Close"",GOOGLEFINANCE(C329,""price"",B329),2,FALSE()),"""")")," ")</f>
        <v/>
      </c>
      <c r="H329" s="208"/>
      <c r="I329" s="90"/>
      <c r="J329" s="90"/>
      <c r="K329" s="90"/>
      <c r="L329" s="90"/>
      <c r="M329" s="90"/>
      <c r="N329" s="90"/>
      <c r="O329" s="90"/>
      <c r="P329" s="90"/>
      <c r="Q329" s="90"/>
      <c r="R329" s="90"/>
      <c r="S329" s="90"/>
      <c r="T329" s="90"/>
      <c r="U329" s="90"/>
      <c r="V329" s="90"/>
      <c r="W329" s="90"/>
      <c r="X329" s="90"/>
      <c r="Y329" s="90"/>
      <c r="Z329" s="90"/>
    </row>
    <row r="330" ht="14.25" customHeight="1">
      <c r="A330" s="467"/>
      <c r="B330" s="185"/>
      <c r="C330" s="221"/>
      <c r="D330" s="208"/>
      <c r="E330" s="90"/>
      <c r="F330" s="90"/>
      <c r="G330" s="152" t="str">
        <f>IFERROR(__xludf.DUMMYFUNCTION("IFERROR(HLOOKUP(""Close"",GOOGLEFINANCE(C330,""price"",B330),2,FALSE()),"""")")," ")</f>
        <v/>
      </c>
      <c r="H330" s="208"/>
      <c r="I330" s="90"/>
      <c r="J330" s="90"/>
      <c r="K330" s="90"/>
      <c r="L330" s="90"/>
      <c r="M330" s="90"/>
      <c r="N330" s="90"/>
      <c r="O330" s="90"/>
      <c r="P330" s="90"/>
      <c r="Q330" s="90"/>
      <c r="R330" s="90"/>
      <c r="S330" s="90"/>
      <c r="T330" s="90"/>
      <c r="U330" s="90"/>
      <c r="V330" s="90"/>
      <c r="W330" s="90"/>
      <c r="X330" s="90"/>
      <c r="Y330" s="90"/>
      <c r="Z330" s="90"/>
    </row>
    <row r="331" ht="14.25" customHeight="1">
      <c r="A331" s="467"/>
      <c r="B331" s="185"/>
      <c r="C331" s="221"/>
      <c r="D331" s="208"/>
      <c r="E331" s="90"/>
      <c r="F331" s="90"/>
      <c r="G331" s="152" t="str">
        <f>IFERROR(__xludf.DUMMYFUNCTION("IFERROR(HLOOKUP(""Close"",GOOGLEFINANCE(C331,""price"",B331),2,FALSE()),"""")")," ")</f>
        <v/>
      </c>
      <c r="H331" s="208"/>
      <c r="I331" s="90"/>
      <c r="J331" s="90"/>
      <c r="K331" s="90"/>
      <c r="L331" s="90"/>
      <c r="M331" s="90"/>
      <c r="N331" s="90"/>
      <c r="O331" s="90"/>
      <c r="P331" s="90"/>
      <c r="Q331" s="90"/>
      <c r="R331" s="90"/>
      <c r="S331" s="90"/>
      <c r="T331" s="90"/>
      <c r="U331" s="90"/>
      <c r="V331" s="90"/>
      <c r="W331" s="90"/>
      <c r="X331" s="90"/>
      <c r="Y331" s="90"/>
      <c r="Z331" s="90"/>
    </row>
    <row r="332" ht="14.25" customHeight="1">
      <c r="A332" s="467"/>
      <c r="B332" s="185"/>
      <c r="C332" s="221"/>
      <c r="D332" s="208"/>
      <c r="E332" s="90"/>
      <c r="F332" s="90"/>
      <c r="G332" s="152" t="str">
        <f>IFERROR(__xludf.DUMMYFUNCTION("IFERROR(HLOOKUP(""Close"",GOOGLEFINANCE(C332,""price"",B332),2,FALSE()),"""")")," ")</f>
        <v/>
      </c>
      <c r="H332" s="208"/>
      <c r="I332" s="90"/>
      <c r="J332" s="90"/>
      <c r="K332" s="90"/>
      <c r="L332" s="90"/>
      <c r="M332" s="90"/>
      <c r="N332" s="90"/>
      <c r="O332" s="90"/>
      <c r="P332" s="90"/>
      <c r="Q332" s="90"/>
      <c r="R332" s="90"/>
      <c r="S332" s="90"/>
      <c r="T332" s="90"/>
      <c r="U332" s="90"/>
      <c r="V332" s="90"/>
      <c r="W332" s="90"/>
      <c r="X332" s="90"/>
      <c r="Y332" s="90"/>
      <c r="Z332" s="90"/>
    </row>
    <row r="333" ht="14.25" customHeight="1">
      <c r="A333" s="467"/>
      <c r="B333" s="185"/>
      <c r="C333" s="221"/>
      <c r="D333" s="208"/>
      <c r="E333" s="90"/>
      <c r="F333" s="90"/>
      <c r="G333" s="152" t="str">
        <f>IFERROR(__xludf.DUMMYFUNCTION("IFERROR(HLOOKUP(""Close"",GOOGLEFINANCE(C333,""price"",B333),2,FALSE()),"""")")," ")</f>
        <v/>
      </c>
      <c r="H333" s="208"/>
      <c r="I333" s="90"/>
      <c r="J333" s="90"/>
      <c r="K333" s="90"/>
      <c r="L333" s="90"/>
      <c r="M333" s="90"/>
      <c r="N333" s="90"/>
      <c r="O333" s="90"/>
      <c r="P333" s="90"/>
      <c r="Q333" s="90"/>
      <c r="R333" s="90"/>
      <c r="S333" s="90"/>
      <c r="T333" s="90"/>
      <c r="U333" s="90"/>
      <c r="V333" s="90"/>
      <c r="W333" s="90"/>
      <c r="X333" s="90"/>
      <c r="Y333" s="90"/>
      <c r="Z333" s="90"/>
    </row>
    <row r="334" ht="14.25" customHeight="1">
      <c r="A334" s="467"/>
      <c r="B334" s="185"/>
      <c r="C334" s="221"/>
      <c r="D334" s="208"/>
      <c r="E334" s="90"/>
      <c r="F334" s="90"/>
      <c r="G334" s="152" t="str">
        <f>IFERROR(__xludf.DUMMYFUNCTION("IFERROR(HLOOKUP(""Close"",GOOGLEFINANCE(C334,""price"",B334),2,FALSE()),"""")")," ")</f>
        <v/>
      </c>
      <c r="H334" s="208"/>
      <c r="I334" s="90"/>
      <c r="J334" s="90"/>
      <c r="K334" s="90"/>
      <c r="L334" s="90"/>
      <c r="M334" s="90"/>
      <c r="N334" s="90"/>
      <c r="O334" s="90"/>
      <c r="P334" s="90"/>
      <c r="Q334" s="90"/>
      <c r="R334" s="90"/>
      <c r="S334" s="90"/>
      <c r="T334" s="90"/>
      <c r="U334" s="90"/>
      <c r="V334" s="90"/>
      <c r="W334" s="90"/>
      <c r="X334" s="90"/>
      <c r="Y334" s="90"/>
      <c r="Z334" s="90"/>
    </row>
    <row r="335" ht="14.25" customHeight="1">
      <c r="A335" s="467"/>
      <c r="B335" s="185"/>
      <c r="C335" s="221"/>
      <c r="D335" s="208"/>
      <c r="E335" s="90"/>
      <c r="F335" s="90"/>
      <c r="G335" s="152" t="str">
        <f>IFERROR(__xludf.DUMMYFUNCTION("IFERROR(HLOOKUP(""Close"",GOOGLEFINANCE(C335,""price"",B335),2,FALSE()),"""")")," ")</f>
        <v/>
      </c>
      <c r="H335" s="208"/>
      <c r="I335" s="90"/>
      <c r="J335" s="90"/>
      <c r="K335" s="90"/>
      <c r="L335" s="90"/>
      <c r="M335" s="90"/>
      <c r="N335" s="90"/>
      <c r="O335" s="90"/>
      <c r="P335" s="90"/>
      <c r="Q335" s="90"/>
      <c r="R335" s="90"/>
      <c r="S335" s="90"/>
      <c r="T335" s="90"/>
      <c r="U335" s="90"/>
      <c r="V335" s="90"/>
      <c r="W335" s="90"/>
      <c r="X335" s="90"/>
      <c r="Y335" s="90"/>
      <c r="Z335" s="90"/>
    </row>
    <row r="336" ht="14.25" customHeight="1">
      <c r="A336" s="467"/>
      <c r="B336" s="185"/>
      <c r="C336" s="221"/>
      <c r="D336" s="208"/>
      <c r="E336" s="90"/>
      <c r="F336" s="90"/>
      <c r="G336" s="152" t="str">
        <f>IFERROR(__xludf.DUMMYFUNCTION("IFERROR(HLOOKUP(""Close"",GOOGLEFINANCE(C336,""price"",B336),2,FALSE()),"""")")," ")</f>
        <v/>
      </c>
      <c r="H336" s="208"/>
      <c r="I336" s="90"/>
      <c r="J336" s="90"/>
      <c r="K336" s="90"/>
      <c r="L336" s="90"/>
      <c r="M336" s="90"/>
      <c r="N336" s="90"/>
      <c r="O336" s="90"/>
      <c r="P336" s="90"/>
      <c r="Q336" s="90"/>
      <c r="R336" s="90"/>
      <c r="S336" s="90"/>
      <c r="T336" s="90"/>
      <c r="U336" s="90"/>
      <c r="V336" s="90"/>
      <c r="W336" s="90"/>
      <c r="X336" s="90"/>
      <c r="Y336" s="90"/>
      <c r="Z336" s="90"/>
    </row>
    <row r="337" ht="14.25" customHeight="1">
      <c r="A337" s="467"/>
      <c r="B337" s="185"/>
      <c r="C337" s="221"/>
      <c r="D337" s="208"/>
      <c r="E337" s="90"/>
      <c r="F337" s="90"/>
      <c r="G337" s="152" t="str">
        <f>IFERROR(__xludf.DUMMYFUNCTION("IFERROR(HLOOKUP(""Close"",GOOGLEFINANCE(C337,""price"",B337),2,FALSE()),"""")")," ")</f>
        <v/>
      </c>
      <c r="H337" s="208"/>
      <c r="I337" s="90"/>
      <c r="J337" s="90"/>
      <c r="K337" s="90"/>
      <c r="L337" s="90"/>
      <c r="M337" s="90"/>
      <c r="N337" s="90"/>
      <c r="O337" s="90"/>
      <c r="P337" s="90"/>
      <c r="Q337" s="90"/>
      <c r="R337" s="90"/>
      <c r="S337" s="90"/>
      <c r="T337" s="90"/>
      <c r="U337" s="90"/>
      <c r="V337" s="90"/>
      <c r="W337" s="90"/>
      <c r="X337" s="90"/>
      <c r="Y337" s="90"/>
      <c r="Z337" s="90"/>
    </row>
    <row r="338" ht="14.25" customHeight="1">
      <c r="A338" s="467"/>
      <c r="B338" s="185"/>
      <c r="C338" s="221"/>
      <c r="D338" s="208"/>
      <c r="E338" s="90"/>
      <c r="F338" s="90"/>
      <c r="G338" s="152" t="str">
        <f>IFERROR(__xludf.DUMMYFUNCTION("IFERROR(HLOOKUP(""Close"",GOOGLEFINANCE(C338,""price"",B338),2,FALSE()),"""")")," ")</f>
        <v/>
      </c>
      <c r="H338" s="208"/>
      <c r="I338" s="90"/>
      <c r="J338" s="90"/>
      <c r="K338" s="90"/>
      <c r="L338" s="90"/>
      <c r="M338" s="90"/>
      <c r="N338" s="90"/>
      <c r="O338" s="90"/>
      <c r="P338" s="90"/>
      <c r="Q338" s="90"/>
      <c r="R338" s="90"/>
      <c r="S338" s="90"/>
      <c r="T338" s="90"/>
      <c r="U338" s="90"/>
      <c r="V338" s="90"/>
      <c r="W338" s="90"/>
      <c r="X338" s="90"/>
      <c r="Y338" s="90"/>
      <c r="Z338" s="90"/>
    </row>
    <row r="339" ht="14.25" customHeight="1">
      <c r="A339" s="467"/>
      <c r="B339" s="185"/>
      <c r="C339" s="221"/>
      <c r="D339" s="208"/>
      <c r="E339" s="90"/>
      <c r="F339" s="90"/>
      <c r="G339" s="152" t="str">
        <f>IFERROR(__xludf.DUMMYFUNCTION("IFERROR(HLOOKUP(""Close"",GOOGLEFINANCE(C339,""price"",B339),2,FALSE()),"""")")," ")</f>
        <v/>
      </c>
      <c r="H339" s="208"/>
      <c r="I339" s="90"/>
      <c r="J339" s="90"/>
      <c r="K339" s="90"/>
      <c r="L339" s="90"/>
      <c r="M339" s="90"/>
      <c r="N339" s="90"/>
      <c r="O339" s="90"/>
      <c r="P339" s="90"/>
      <c r="Q339" s="90"/>
      <c r="R339" s="90"/>
      <c r="S339" s="90"/>
      <c r="T339" s="90"/>
      <c r="U339" s="90"/>
      <c r="V339" s="90"/>
      <c r="W339" s="90"/>
      <c r="X339" s="90"/>
      <c r="Y339" s="90"/>
      <c r="Z339" s="90"/>
    </row>
    <row r="340" ht="14.25" customHeight="1">
      <c r="A340" s="467"/>
      <c r="B340" s="185"/>
      <c r="C340" s="221"/>
      <c r="D340" s="208"/>
      <c r="E340" s="90"/>
      <c r="F340" s="90"/>
      <c r="G340" s="152" t="str">
        <f>IFERROR(__xludf.DUMMYFUNCTION("IFERROR(HLOOKUP(""Close"",GOOGLEFINANCE(C340,""price"",B340),2,FALSE()),"""")")," ")</f>
        <v/>
      </c>
      <c r="H340" s="208"/>
      <c r="I340" s="90"/>
      <c r="J340" s="90"/>
      <c r="K340" s="90"/>
      <c r="L340" s="90"/>
      <c r="M340" s="90"/>
      <c r="N340" s="90"/>
      <c r="O340" s="90"/>
      <c r="P340" s="90"/>
      <c r="Q340" s="90"/>
      <c r="R340" s="90"/>
      <c r="S340" s="90"/>
      <c r="T340" s="90"/>
      <c r="U340" s="90"/>
      <c r="V340" s="90"/>
      <c r="W340" s="90"/>
      <c r="X340" s="90"/>
      <c r="Y340" s="90"/>
      <c r="Z340" s="90"/>
    </row>
    <row r="341" ht="14.25" customHeight="1">
      <c r="A341" s="467"/>
      <c r="B341" s="185"/>
      <c r="C341" s="221"/>
      <c r="D341" s="208"/>
      <c r="E341" s="90"/>
      <c r="F341" s="90"/>
      <c r="G341" s="152" t="str">
        <f>IFERROR(__xludf.DUMMYFUNCTION("IFERROR(HLOOKUP(""Close"",GOOGLEFINANCE(C341,""price"",B341),2,FALSE()),"""")")," ")</f>
        <v/>
      </c>
      <c r="H341" s="208"/>
      <c r="I341" s="90"/>
      <c r="J341" s="90"/>
      <c r="K341" s="90"/>
      <c r="L341" s="90"/>
      <c r="M341" s="90"/>
      <c r="N341" s="90"/>
      <c r="O341" s="90"/>
      <c r="P341" s="90"/>
      <c r="Q341" s="90"/>
      <c r="R341" s="90"/>
      <c r="S341" s="90"/>
      <c r="T341" s="90"/>
      <c r="U341" s="90"/>
      <c r="V341" s="90"/>
      <c r="W341" s="90"/>
      <c r="X341" s="90"/>
      <c r="Y341" s="90"/>
      <c r="Z341" s="90"/>
    </row>
    <row r="342" ht="14.25" customHeight="1">
      <c r="A342" s="467"/>
      <c r="B342" s="185"/>
      <c r="C342" s="221"/>
      <c r="D342" s="208"/>
      <c r="E342" s="90"/>
      <c r="F342" s="90"/>
      <c r="G342" s="152" t="str">
        <f>IFERROR(__xludf.DUMMYFUNCTION("IFERROR(HLOOKUP(""Close"",GOOGLEFINANCE(C342,""price"",B342),2,FALSE()),"""")")," ")</f>
        <v/>
      </c>
      <c r="H342" s="208"/>
      <c r="I342" s="90"/>
      <c r="J342" s="90"/>
      <c r="K342" s="90"/>
      <c r="L342" s="90"/>
      <c r="M342" s="90"/>
      <c r="N342" s="90"/>
      <c r="O342" s="90"/>
      <c r="P342" s="90"/>
      <c r="Q342" s="90"/>
      <c r="R342" s="90"/>
      <c r="S342" s="90"/>
      <c r="T342" s="90"/>
      <c r="U342" s="90"/>
      <c r="V342" s="90"/>
      <c r="W342" s="90"/>
      <c r="X342" s="90"/>
      <c r="Y342" s="90"/>
      <c r="Z342" s="90"/>
    </row>
    <row r="343" ht="14.25" customHeight="1">
      <c r="A343" s="467"/>
      <c r="B343" s="185"/>
      <c r="C343" s="221"/>
      <c r="D343" s="208"/>
      <c r="E343" s="90"/>
      <c r="F343" s="90"/>
      <c r="G343" s="152" t="str">
        <f>IFERROR(__xludf.DUMMYFUNCTION("IFERROR(HLOOKUP(""Close"",GOOGLEFINANCE(C343,""price"",B343),2,FALSE()),"""")")," ")</f>
        <v/>
      </c>
      <c r="H343" s="208"/>
      <c r="I343" s="90"/>
      <c r="J343" s="90"/>
      <c r="K343" s="90"/>
      <c r="L343" s="90"/>
      <c r="M343" s="90"/>
      <c r="N343" s="90"/>
      <c r="O343" s="90"/>
      <c r="P343" s="90"/>
      <c r="Q343" s="90"/>
      <c r="R343" s="90"/>
      <c r="S343" s="90"/>
      <c r="T343" s="90"/>
      <c r="U343" s="90"/>
      <c r="V343" s="90"/>
      <c r="W343" s="90"/>
      <c r="X343" s="90"/>
      <c r="Y343" s="90"/>
      <c r="Z343" s="90"/>
    </row>
    <row r="344" ht="14.25" customHeight="1">
      <c r="A344" s="467"/>
      <c r="B344" s="185"/>
      <c r="C344" s="221"/>
      <c r="D344" s="208"/>
      <c r="E344" s="90"/>
      <c r="F344" s="90"/>
      <c r="G344" s="152" t="str">
        <f>IFERROR(__xludf.DUMMYFUNCTION("IFERROR(HLOOKUP(""Close"",GOOGLEFINANCE(C344,""price"",B344),2,FALSE()),"""")")," ")</f>
        <v/>
      </c>
      <c r="H344" s="208"/>
      <c r="I344" s="90"/>
      <c r="J344" s="90"/>
      <c r="K344" s="90"/>
      <c r="L344" s="90"/>
      <c r="M344" s="90"/>
      <c r="N344" s="90"/>
      <c r="O344" s="90"/>
      <c r="P344" s="90"/>
      <c r="Q344" s="90"/>
      <c r="R344" s="90"/>
      <c r="S344" s="90"/>
      <c r="T344" s="90"/>
      <c r="U344" s="90"/>
      <c r="V344" s="90"/>
      <c r="W344" s="90"/>
      <c r="X344" s="90"/>
      <c r="Y344" s="90"/>
      <c r="Z344" s="90"/>
    </row>
    <row r="345" ht="14.25" customHeight="1">
      <c r="A345" s="467"/>
      <c r="B345" s="185"/>
      <c r="C345" s="221"/>
      <c r="D345" s="208"/>
      <c r="E345" s="90"/>
      <c r="F345" s="90"/>
      <c r="G345" s="152" t="str">
        <f>IFERROR(__xludf.DUMMYFUNCTION("IFERROR(HLOOKUP(""Close"",GOOGLEFINANCE(C345,""price"",B345),2,FALSE()),"""")")," ")</f>
        <v/>
      </c>
      <c r="H345" s="208"/>
      <c r="I345" s="90"/>
      <c r="J345" s="90"/>
      <c r="K345" s="90"/>
      <c r="L345" s="90"/>
      <c r="M345" s="90"/>
      <c r="N345" s="90"/>
      <c r="O345" s="90"/>
      <c r="P345" s="90"/>
      <c r="Q345" s="90"/>
      <c r="R345" s="90"/>
      <c r="S345" s="90"/>
      <c r="T345" s="90"/>
      <c r="U345" s="90"/>
      <c r="V345" s="90"/>
      <c r="W345" s="90"/>
      <c r="X345" s="90"/>
      <c r="Y345" s="90"/>
      <c r="Z345" s="90"/>
    </row>
    <row r="346" ht="14.25" customHeight="1">
      <c r="A346" s="467"/>
      <c r="B346" s="185"/>
      <c r="C346" s="221"/>
      <c r="D346" s="208"/>
      <c r="E346" s="90"/>
      <c r="F346" s="90"/>
      <c r="G346" s="152" t="str">
        <f>IFERROR(__xludf.DUMMYFUNCTION("IFERROR(HLOOKUP(""Close"",GOOGLEFINANCE(C346,""price"",B346),2,FALSE()),"""")")," ")</f>
        <v/>
      </c>
      <c r="H346" s="208"/>
      <c r="I346" s="90"/>
      <c r="J346" s="90"/>
      <c r="K346" s="90"/>
      <c r="L346" s="90"/>
      <c r="M346" s="90"/>
      <c r="N346" s="90"/>
      <c r="O346" s="90"/>
      <c r="P346" s="90"/>
      <c r="Q346" s="90"/>
      <c r="R346" s="90"/>
      <c r="S346" s="90"/>
      <c r="T346" s="90"/>
      <c r="U346" s="90"/>
      <c r="V346" s="90"/>
      <c r="W346" s="90"/>
      <c r="X346" s="90"/>
      <c r="Y346" s="90"/>
      <c r="Z346" s="90"/>
    </row>
    <row r="347" ht="14.25" customHeight="1">
      <c r="A347" s="467"/>
      <c r="B347" s="185"/>
      <c r="C347" s="221"/>
      <c r="D347" s="208"/>
      <c r="E347" s="90"/>
      <c r="F347" s="90"/>
      <c r="G347" s="152" t="str">
        <f>IFERROR(__xludf.DUMMYFUNCTION("IFERROR(HLOOKUP(""Close"",GOOGLEFINANCE(C347,""price"",B347),2,FALSE()),"""")")," ")</f>
        <v/>
      </c>
      <c r="H347" s="208"/>
      <c r="I347" s="90"/>
      <c r="J347" s="90"/>
      <c r="K347" s="90"/>
      <c r="L347" s="90"/>
      <c r="M347" s="90"/>
      <c r="N347" s="90"/>
      <c r="O347" s="90"/>
      <c r="P347" s="90"/>
      <c r="Q347" s="90"/>
      <c r="R347" s="90"/>
      <c r="S347" s="90"/>
      <c r="T347" s="90"/>
      <c r="U347" s="90"/>
      <c r="V347" s="90"/>
      <c r="W347" s="90"/>
      <c r="X347" s="90"/>
      <c r="Y347" s="90"/>
      <c r="Z347" s="90"/>
    </row>
    <row r="348" ht="14.25" customHeight="1">
      <c r="A348" s="467"/>
      <c r="B348" s="185"/>
      <c r="C348" s="221"/>
      <c r="D348" s="208"/>
      <c r="E348" s="90"/>
      <c r="F348" s="90"/>
      <c r="G348" s="152" t="str">
        <f>IFERROR(__xludf.DUMMYFUNCTION("IFERROR(HLOOKUP(""Close"",GOOGLEFINANCE(C348,""price"",B348),2,FALSE()),"""")")," ")</f>
        <v/>
      </c>
      <c r="H348" s="208"/>
      <c r="I348" s="90"/>
      <c r="J348" s="90"/>
      <c r="K348" s="90"/>
      <c r="L348" s="90"/>
      <c r="M348" s="90"/>
      <c r="N348" s="90"/>
      <c r="O348" s="90"/>
      <c r="P348" s="90"/>
      <c r="Q348" s="90"/>
      <c r="R348" s="90"/>
      <c r="S348" s="90"/>
      <c r="T348" s="90"/>
      <c r="U348" s="90"/>
      <c r="V348" s="90"/>
      <c r="W348" s="90"/>
      <c r="X348" s="90"/>
      <c r="Y348" s="90"/>
      <c r="Z348" s="90"/>
    </row>
    <row r="349" ht="14.25" customHeight="1">
      <c r="A349" s="467"/>
      <c r="B349" s="185"/>
      <c r="C349" s="221"/>
      <c r="D349" s="208"/>
      <c r="E349" s="90"/>
      <c r="F349" s="90"/>
      <c r="G349" s="152" t="str">
        <f>IFERROR(__xludf.DUMMYFUNCTION("IFERROR(HLOOKUP(""Close"",GOOGLEFINANCE(C349,""price"",B349),2,FALSE()),"""")")," ")</f>
        <v/>
      </c>
      <c r="H349" s="208"/>
      <c r="I349" s="90"/>
      <c r="J349" s="90"/>
      <c r="K349" s="90"/>
      <c r="L349" s="90"/>
      <c r="M349" s="90"/>
      <c r="N349" s="90"/>
      <c r="O349" s="90"/>
      <c r="P349" s="90"/>
      <c r="Q349" s="90"/>
      <c r="R349" s="90"/>
      <c r="S349" s="90"/>
      <c r="T349" s="90"/>
      <c r="U349" s="90"/>
      <c r="V349" s="90"/>
      <c r="W349" s="90"/>
      <c r="X349" s="90"/>
      <c r="Y349" s="90"/>
      <c r="Z349" s="90"/>
    </row>
    <row r="350" ht="14.25" customHeight="1">
      <c r="A350" s="467"/>
      <c r="B350" s="185"/>
      <c r="C350" s="221"/>
      <c r="D350" s="208"/>
      <c r="E350" s="90"/>
      <c r="F350" s="90"/>
      <c r="G350" s="152" t="str">
        <f>IFERROR(__xludf.DUMMYFUNCTION("IFERROR(HLOOKUP(""Close"",GOOGLEFINANCE(C350,""price"",B350),2,FALSE()),"""")")," ")</f>
        <v/>
      </c>
      <c r="H350" s="208"/>
      <c r="I350" s="90"/>
      <c r="J350" s="90"/>
      <c r="K350" s="90"/>
      <c r="L350" s="90"/>
      <c r="M350" s="90"/>
      <c r="N350" s="90"/>
      <c r="O350" s="90"/>
      <c r="P350" s="90"/>
      <c r="Q350" s="90"/>
      <c r="R350" s="90"/>
      <c r="S350" s="90"/>
      <c r="T350" s="90"/>
      <c r="U350" s="90"/>
      <c r="V350" s="90"/>
      <c r="W350" s="90"/>
      <c r="X350" s="90"/>
      <c r="Y350" s="90"/>
      <c r="Z350" s="90"/>
    </row>
    <row r="351" ht="14.25" customHeight="1">
      <c r="A351" s="467"/>
      <c r="B351" s="185"/>
      <c r="C351" s="221"/>
      <c r="D351" s="208"/>
      <c r="E351" s="90"/>
      <c r="F351" s="90"/>
      <c r="G351" s="152" t="str">
        <f>IFERROR(__xludf.DUMMYFUNCTION("IFERROR(HLOOKUP(""Close"",GOOGLEFINANCE(C351,""price"",B351),2,FALSE()),"""")")," ")</f>
        <v/>
      </c>
      <c r="H351" s="208"/>
      <c r="I351" s="90"/>
      <c r="J351" s="90"/>
      <c r="K351" s="90"/>
      <c r="L351" s="90"/>
      <c r="M351" s="90"/>
      <c r="N351" s="90"/>
      <c r="O351" s="90"/>
      <c r="P351" s="90"/>
      <c r="Q351" s="90"/>
      <c r="R351" s="90"/>
      <c r="S351" s="90"/>
      <c r="T351" s="90"/>
      <c r="U351" s="90"/>
      <c r="V351" s="90"/>
      <c r="W351" s="90"/>
      <c r="X351" s="90"/>
      <c r="Y351" s="90"/>
      <c r="Z351" s="90"/>
    </row>
    <row r="352" ht="14.25" customHeight="1">
      <c r="A352" s="467"/>
      <c r="B352" s="185"/>
      <c r="C352" s="221"/>
      <c r="D352" s="208"/>
      <c r="E352" s="90"/>
      <c r="F352" s="90"/>
      <c r="G352" s="152" t="str">
        <f>IFERROR(__xludf.DUMMYFUNCTION("IFERROR(HLOOKUP(""Close"",GOOGLEFINANCE(C352,""price"",B352),2,FALSE()),"""")")," ")</f>
        <v/>
      </c>
      <c r="H352" s="208"/>
      <c r="I352" s="90"/>
      <c r="J352" s="90"/>
      <c r="K352" s="90"/>
      <c r="L352" s="90"/>
      <c r="M352" s="90"/>
      <c r="N352" s="90"/>
      <c r="O352" s="90"/>
      <c r="P352" s="90"/>
      <c r="Q352" s="90"/>
      <c r="R352" s="90"/>
      <c r="S352" s="90"/>
      <c r="T352" s="90"/>
      <c r="U352" s="90"/>
      <c r="V352" s="90"/>
      <c r="W352" s="90"/>
      <c r="X352" s="90"/>
      <c r="Y352" s="90"/>
      <c r="Z352" s="90"/>
    </row>
    <row r="353" ht="14.25" customHeight="1">
      <c r="A353" s="467"/>
      <c r="B353" s="185"/>
      <c r="C353" s="221"/>
      <c r="D353" s="208"/>
      <c r="E353" s="90"/>
      <c r="F353" s="90"/>
      <c r="G353" s="152" t="str">
        <f>IFERROR(__xludf.DUMMYFUNCTION("IFERROR(HLOOKUP(""Close"",GOOGLEFINANCE(C353,""price"",B353),2,FALSE()),"""")")," ")</f>
        <v/>
      </c>
      <c r="H353" s="208"/>
      <c r="I353" s="90"/>
      <c r="J353" s="90"/>
      <c r="K353" s="90"/>
      <c r="L353" s="90"/>
      <c r="M353" s="90"/>
      <c r="N353" s="90"/>
      <c r="O353" s="90"/>
      <c r="P353" s="90"/>
      <c r="Q353" s="90"/>
      <c r="R353" s="90"/>
      <c r="S353" s="90"/>
      <c r="T353" s="90"/>
      <c r="U353" s="90"/>
      <c r="V353" s="90"/>
      <c r="W353" s="90"/>
      <c r="X353" s="90"/>
      <c r="Y353" s="90"/>
      <c r="Z353" s="90"/>
    </row>
    <row r="354" ht="14.25" customHeight="1">
      <c r="A354" s="467"/>
      <c r="B354" s="185"/>
      <c r="C354" s="221"/>
      <c r="D354" s="208"/>
      <c r="E354" s="90"/>
      <c r="F354" s="90"/>
      <c r="G354" s="152" t="str">
        <f>IFERROR(__xludf.DUMMYFUNCTION("IFERROR(HLOOKUP(""Close"",GOOGLEFINANCE(C354,""price"",B354),2,FALSE()),"""")")," ")</f>
        <v/>
      </c>
      <c r="H354" s="208"/>
      <c r="I354" s="90"/>
      <c r="J354" s="90"/>
      <c r="K354" s="90"/>
      <c r="L354" s="90"/>
      <c r="M354" s="90"/>
      <c r="N354" s="90"/>
      <c r="O354" s="90"/>
      <c r="P354" s="90"/>
      <c r="Q354" s="90"/>
      <c r="R354" s="90"/>
      <c r="S354" s="90"/>
      <c r="T354" s="90"/>
      <c r="U354" s="90"/>
      <c r="V354" s="90"/>
      <c r="W354" s="90"/>
      <c r="X354" s="90"/>
      <c r="Y354" s="90"/>
      <c r="Z354" s="90"/>
    </row>
    <row r="355" ht="14.25" customHeight="1">
      <c r="A355" s="467"/>
      <c r="B355" s="185"/>
      <c r="C355" s="221"/>
      <c r="D355" s="208"/>
      <c r="E355" s="90"/>
      <c r="F355" s="90"/>
      <c r="G355" s="152" t="str">
        <f>IFERROR(__xludf.DUMMYFUNCTION("IFERROR(HLOOKUP(""Close"",GOOGLEFINANCE(C355,""price"",B355),2,FALSE()),"""")")," ")</f>
        <v/>
      </c>
      <c r="H355" s="208"/>
      <c r="I355" s="90"/>
      <c r="J355" s="90"/>
      <c r="K355" s="90"/>
      <c r="L355" s="90"/>
      <c r="M355" s="90"/>
      <c r="N355" s="90"/>
      <c r="O355" s="90"/>
      <c r="P355" s="90"/>
      <c r="Q355" s="90"/>
      <c r="R355" s="90"/>
      <c r="S355" s="90"/>
      <c r="T355" s="90"/>
      <c r="U355" s="90"/>
      <c r="V355" s="90"/>
      <c r="W355" s="90"/>
      <c r="X355" s="90"/>
      <c r="Y355" s="90"/>
      <c r="Z355" s="90"/>
    </row>
    <row r="356" ht="14.25" customHeight="1">
      <c r="A356" s="467"/>
      <c r="B356" s="185"/>
      <c r="C356" s="221"/>
      <c r="D356" s="208"/>
      <c r="E356" s="90"/>
      <c r="F356" s="90"/>
      <c r="G356" s="152" t="str">
        <f>IFERROR(__xludf.DUMMYFUNCTION("IFERROR(HLOOKUP(""Close"",GOOGLEFINANCE(C356,""price"",B356),2,FALSE()),"""")")," ")</f>
        <v/>
      </c>
      <c r="H356" s="208"/>
      <c r="I356" s="90"/>
      <c r="J356" s="90"/>
      <c r="K356" s="90"/>
      <c r="L356" s="90"/>
      <c r="M356" s="90"/>
      <c r="N356" s="90"/>
      <c r="O356" s="90"/>
      <c r="P356" s="90"/>
      <c r="Q356" s="90"/>
      <c r="R356" s="90"/>
      <c r="S356" s="90"/>
      <c r="T356" s="90"/>
      <c r="U356" s="90"/>
      <c r="V356" s="90"/>
      <c r="W356" s="90"/>
      <c r="X356" s="90"/>
      <c r="Y356" s="90"/>
      <c r="Z356" s="90"/>
    </row>
    <row r="357" ht="14.25" customHeight="1">
      <c r="A357" s="467"/>
      <c r="B357" s="185"/>
      <c r="C357" s="221"/>
      <c r="D357" s="208"/>
      <c r="E357" s="90"/>
      <c r="F357" s="90"/>
      <c r="G357" s="152" t="str">
        <f>IFERROR(__xludf.DUMMYFUNCTION("IFERROR(HLOOKUP(""Close"",GOOGLEFINANCE(C357,""price"",B357),2,FALSE()),"""")")," ")</f>
        <v/>
      </c>
      <c r="H357" s="208"/>
      <c r="I357" s="90"/>
      <c r="J357" s="90"/>
      <c r="K357" s="90"/>
      <c r="L357" s="90"/>
      <c r="M357" s="90"/>
      <c r="N357" s="90"/>
      <c r="O357" s="90"/>
      <c r="P357" s="90"/>
      <c r="Q357" s="90"/>
      <c r="R357" s="90"/>
      <c r="S357" s="90"/>
      <c r="T357" s="90"/>
      <c r="U357" s="90"/>
      <c r="V357" s="90"/>
      <c r="W357" s="90"/>
      <c r="X357" s="90"/>
      <c r="Y357" s="90"/>
      <c r="Z357" s="90"/>
    </row>
    <row r="358" ht="14.25" customHeight="1">
      <c r="A358" s="467"/>
      <c r="B358" s="185"/>
      <c r="C358" s="221"/>
      <c r="D358" s="208"/>
      <c r="E358" s="90"/>
      <c r="F358" s="90"/>
      <c r="G358" s="152" t="str">
        <f>IFERROR(__xludf.DUMMYFUNCTION("IFERROR(HLOOKUP(""Close"",GOOGLEFINANCE(C358,""price"",B358),2,FALSE()),"""")")," ")</f>
        <v/>
      </c>
      <c r="H358" s="208"/>
      <c r="I358" s="90"/>
      <c r="J358" s="90"/>
      <c r="K358" s="90"/>
      <c r="L358" s="90"/>
      <c r="M358" s="90"/>
      <c r="N358" s="90"/>
      <c r="O358" s="90"/>
      <c r="P358" s="90"/>
      <c r="Q358" s="90"/>
      <c r="R358" s="90"/>
      <c r="S358" s="90"/>
      <c r="T358" s="90"/>
      <c r="U358" s="90"/>
      <c r="V358" s="90"/>
      <c r="W358" s="90"/>
      <c r="X358" s="90"/>
      <c r="Y358" s="90"/>
      <c r="Z358" s="90"/>
    </row>
    <row r="359" ht="14.25" customHeight="1">
      <c r="A359" s="467"/>
      <c r="B359" s="185"/>
      <c r="C359" s="221"/>
      <c r="D359" s="208"/>
      <c r="E359" s="90"/>
      <c r="F359" s="90"/>
      <c r="G359" s="152" t="str">
        <f>IFERROR(__xludf.DUMMYFUNCTION("IFERROR(HLOOKUP(""Close"",GOOGLEFINANCE(C359,""price"",B359),2,FALSE()),"""")")," ")</f>
        <v/>
      </c>
      <c r="H359" s="208"/>
      <c r="I359" s="90"/>
      <c r="J359" s="90"/>
      <c r="K359" s="90"/>
      <c r="L359" s="90"/>
      <c r="M359" s="90"/>
      <c r="N359" s="90"/>
      <c r="O359" s="90"/>
      <c r="P359" s="90"/>
      <c r="Q359" s="90"/>
      <c r="R359" s="90"/>
      <c r="S359" s="90"/>
      <c r="T359" s="90"/>
      <c r="U359" s="90"/>
      <c r="V359" s="90"/>
      <c r="W359" s="90"/>
      <c r="X359" s="90"/>
      <c r="Y359" s="90"/>
      <c r="Z359" s="90"/>
    </row>
    <row r="360" ht="14.25" customHeight="1">
      <c r="A360" s="467"/>
      <c r="B360" s="185"/>
      <c r="C360" s="221"/>
      <c r="D360" s="208"/>
      <c r="E360" s="90"/>
      <c r="F360" s="90"/>
      <c r="G360" s="152" t="str">
        <f>IFERROR(__xludf.DUMMYFUNCTION("IFERROR(HLOOKUP(""Close"",GOOGLEFINANCE(C360,""price"",B360),2,FALSE()),"""")")," ")</f>
        <v/>
      </c>
      <c r="H360" s="208"/>
      <c r="I360" s="90"/>
      <c r="J360" s="90"/>
      <c r="K360" s="90"/>
      <c r="L360" s="90"/>
      <c r="M360" s="90"/>
      <c r="N360" s="90"/>
      <c r="O360" s="90"/>
      <c r="P360" s="90"/>
      <c r="Q360" s="90"/>
      <c r="R360" s="90"/>
      <c r="S360" s="90"/>
      <c r="T360" s="90"/>
      <c r="U360" s="90"/>
      <c r="V360" s="90"/>
      <c r="W360" s="90"/>
      <c r="X360" s="90"/>
      <c r="Y360" s="90"/>
      <c r="Z360" s="90"/>
    </row>
    <row r="361" ht="14.25" customHeight="1">
      <c r="A361" s="467"/>
      <c r="B361" s="185"/>
      <c r="C361" s="221"/>
      <c r="D361" s="208"/>
      <c r="E361" s="90"/>
      <c r="F361" s="90"/>
      <c r="G361" s="152" t="str">
        <f>IFERROR(__xludf.DUMMYFUNCTION("IFERROR(HLOOKUP(""Close"",GOOGLEFINANCE(C361,""price"",B361),2,FALSE()),"""")")," ")</f>
        <v/>
      </c>
      <c r="H361" s="208"/>
      <c r="I361" s="90"/>
      <c r="J361" s="90"/>
      <c r="K361" s="90"/>
      <c r="L361" s="90"/>
      <c r="M361" s="90"/>
      <c r="N361" s="90"/>
      <c r="O361" s="90"/>
      <c r="P361" s="90"/>
      <c r="Q361" s="90"/>
      <c r="R361" s="90"/>
      <c r="S361" s="90"/>
      <c r="T361" s="90"/>
      <c r="U361" s="90"/>
      <c r="V361" s="90"/>
      <c r="W361" s="90"/>
      <c r="X361" s="90"/>
      <c r="Y361" s="90"/>
      <c r="Z361" s="90"/>
    </row>
    <row r="362" ht="14.25" customHeight="1">
      <c r="A362" s="467"/>
      <c r="B362" s="185"/>
      <c r="C362" s="221"/>
      <c r="D362" s="208"/>
      <c r="E362" s="90"/>
      <c r="F362" s="90"/>
      <c r="G362" s="152" t="str">
        <f>IFERROR(__xludf.DUMMYFUNCTION("IFERROR(HLOOKUP(""Close"",GOOGLEFINANCE(C362,""price"",B362),2,FALSE()),"""")")," ")</f>
        <v/>
      </c>
      <c r="H362" s="208"/>
      <c r="I362" s="90"/>
      <c r="J362" s="90"/>
      <c r="K362" s="90"/>
      <c r="L362" s="90"/>
      <c r="M362" s="90"/>
      <c r="N362" s="90"/>
      <c r="O362" s="90"/>
      <c r="P362" s="90"/>
      <c r="Q362" s="90"/>
      <c r="R362" s="90"/>
      <c r="S362" s="90"/>
      <c r="T362" s="90"/>
      <c r="U362" s="90"/>
      <c r="V362" s="90"/>
      <c r="W362" s="90"/>
      <c r="X362" s="90"/>
      <c r="Y362" s="90"/>
      <c r="Z362" s="90"/>
    </row>
    <row r="363" ht="14.25" customHeight="1">
      <c r="A363" s="467"/>
      <c r="B363" s="185"/>
      <c r="C363" s="221"/>
      <c r="D363" s="208"/>
      <c r="E363" s="90"/>
      <c r="F363" s="90"/>
      <c r="G363" s="152" t="str">
        <f>IFERROR(__xludf.DUMMYFUNCTION("IFERROR(HLOOKUP(""Close"",GOOGLEFINANCE(C363,""price"",B363),2,FALSE()),"""")")," ")</f>
        <v/>
      </c>
      <c r="H363" s="208"/>
      <c r="I363" s="90"/>
      <c r="J363" s="90"/>
      <c r="K363" s="90"/>
      <c r="L363" s="90"/>
      <c r="M363" s="90"/>
      <c r="N363" s="90"/>
      <c r="O363" s="90"/>
      <c r="P363" s="90"/>
      <c r="Q363" s="90"/>
      <c r="R363" s="90"/>
      <c r="S363" s="90"/>
      <c r="T363" s="90"/>
      <c r="U363" s="90"/>
      <c r="V363" s="90"/>
      <c r="W363" s="90"/>
      <c r="X363" s="90"/>
      <c r="Y363" s="90"/>
      <c r="Z363" s="90"/>
    </row>
    <row r="364" ht="14.25" customHeight="1">
      <c r="A364" s="467"/>
      <c r="B364" s="185"/>
      <c r="C364" s="221"/>
      <c r="D364" s="208"/>
      <c r="E364" s="90"/>
      <c r="F364" s="90"/>
      <c r="G364" s="152" t="str">
        <f>IFERROR(__xludf.DUMMYFUNCTION("IFERROR(HLOOKUP(""Close"",GOOGLEFINANCE(C364,""price"",B364),2,FALSE()),"""")")," ")</f>
        <v/>
      </c>
      <c r="H364" s="208"/>
      <c r="I364" s="90"/>
      <c r="J364" s="90"/>
      <c r="K364" s="90"/>
      <c r="L364" s="90"/>
      <c r="M364" s="90"/>
      <c r="N364" s="90"/>
      <c r="O364" s="90"/>
      <c r="P364" s="90"/>
      <c r="Q364" s="90"/>
      <c r="R364" s="90"/>
      <c r="S364" s="90"/>
      <c r="T364" s="90"/>
      <c r="U364" s="90"/>
      <c r="V364" s="90"/>
      <c r="W364" s="90"/>
      <c r="X364" s="90"/>
      <c r="Y364" s="90"/>
      <c r="Z364" s="90"/>
    </row>
    <row r="365" ht="14.25" customHeight="1">
      <c r="A365" s="467"/>
      <c r="B365" s="185"/>
      <c r="C365" s="221"/>
      <c r="D365" s="208"/>
      <c r="E365" s="90"/>
      <c r="F365" s="90"/>
      <c r="G365" s="152" t="str">
        <f>IFERROR(__xludf.DUMMYFUNCTION("IFERROR(HLOOKUP(""Close"",GOOGLEFINANCE(C365,""price"",B365),2,FALSE()),"""")")," ")</f>
        <v/>
      </c>
      <c r="H365" s="208"/>
      <c r="I365" s="90"/>
      <c r="J365" s="90"/>
      <c r="K365" s="90"/>
      <c r="L365" s="90"/>
      <c r="M365" s="90"/>
      <c r="N365" s="90"/>
      <c r="O365" s="90"/>
      <c r="P365" s="90"/>
      <c r="Q365" s="90"/>
      <c r="R365" s="90"/>
      <c r="S365" s="90"/>
      <c r="T365" s="90"/>
      <c r="U365" s="90"/>
      <c r="V365" s="90"/>
      <c r="W365" s="90"/>
      <c r="X365" s="90"/>
      <c r="Y365" s="90"/>
      <c r="Z365" s="90"/>
    </row>
    <row r="366" ht="14.25" customHeight="1">
      <c r="A366" s="467"/>
      <c r="B366" s="185"/>
      <c r="C366" s="221"/>
      <c r="D366" s="208"/>
      <c r="E366" s="90"/>
      <c r="F366" s="90"/>
      <c r="G366" s="152" t="str">
        <f>IFERROR(__xludf.DUMMYFUNCTION("IFERROR(HLOOKUP(""Close"",GOOGLEFINANCE(C366,""price"",B366),2,FALSE()),"""")")," ")</f>
        <v/>
      </c>
      <c r="H366" s="208"/>
      <c r="I366" s="90"/>
      <c r="J366" s="90"/>
      <c r="K366" s="90"/>
      <c r="L366" s="90"/>
      <c r="M366" s="90"/>
      <c r="N366" s="90"/>
      <c r="O366" s="90"/>
      <c r="P366" s="90"/>
      <c r="Q366" s="90"/>
      <c r="R366" s="90"/>
      <c r="S366" s="90"/>
      <c r="T366" s="90"/>
      <c r="U366" s="90"/>
      <c r="V366" s="90"/>
      <c r="W366" s="90"/>
      <c r="X366" s="90"/>
      <c r="Y366" s="90"/>
      <c r="Z366" s="90"/>
    </row>
    <row r="367" ht="14.25" customHeight="1">
      <c r="A367" s="467"/>
      <c r="B367" s="185"/>
      <c r="C367" s="221"/>
      <c r="D367" s="208"/>
      <c r="E367" s="90"/>
      <c r="F367" s="90"/>
      <c r="G367" s="152" t="str">
        <f>IFERROR(__xludf.DUMMYFUNCTION("IFERROR(HLOOKUP(""Close"",GOOGLEFINANCE(C367,""price"",B367),2,FALSE()),"""")")," ")</f>
        <v/>
      </c>
      <c r="H367" s="208"/>
      <c r="I367" s="90"/>
      <c r="J367" s="90"/>
      <c r="K367" s="90"/>
      <c r="L367" s="90"/>
      <c r="M367" s="90"/>
      <c r="N367" s="90"/>
      <c r="O367" s="90"/>
      <c r="P367" s="90"/>
      <c r="Q367" s="90"/>
      <c r="R367" s="90"/>
      <c r="S367" s="90"/>
      <c r="T367" s="90"/>
      <c r="U367" s="90"/>
      <c r="V367" s="90"/>
      <c r="W367" s="90"/>
      <c r="X367" s="90"/>
      <c r="Y367" s="90"/>
      <c r="Z367" s="90"/>
    </row>
    <row r="368" ht="14.25" customHeight="1">
      <c r="A368" s="467"/>
      <c r="B368" s="185"/>
      <c r="C368" s="221"/>
      <c r="D368" s="208"/>
      <c r="E368" s="90"/>
      <c r="F368" s="90"/>
      <c r="G368" s="152" t="str">
        <f>IFERROR(__xludf.DUMMYFUNCTION("IFERROR(HLOOKUP(""Close"",GOOGLEFINANCE(C368,""price"",B368),2,FALSE()),"""")")," ")</f>
        <v/>
      </c>
      <c r="H368" s="208"/>
      <c r="I368" s="90"/>
      <c r="J368" s="90"/>
      <c r="K368" s="90"/>
      <c r="L368" s="90"/>
      <c r="M368" s="90"/>
      <c r="N368" s="90"/>
      <c r="O368" s="90"/>
      <c r="P368" s="90"/>
      <c r="Q368" s="90"/>
      <c r="R368" s="90"/>
      <c r="S368" s="90"/>
      <c r="T368" s="90"/>
      <c r="U368" s="90"/>
      <c r="V368" s="90"/>
      <c r="W368" s="90"/>
      <c r="X368" s="90"/>
      <c r="Y368" s="90"/>
      <c r="Z368" s="90"/>
    </row>
    <row r="369" ht="14.25" customHeight="1">
      <c r="A369" s="467"/>
      <c r="B369" s="185"/>
      <c r="C369" s="221"/>
      <c r="D369" s="208"/>
      <c r="E369" s="90"/>
      <c r="F369" s="90"/>
      <c r="G369" s="152" t="str">
        <f>IFERROR(__xludf.DUMMYFUNCTION("IFERROR(HLOOKUP(""Close"",GOOGLEFINANCE(C369,""price"",B369),2,FALSE()),"""")")," ")</f>
        <v/>
      </c>
      <c r="H369" s="208"/>
      <c r="I369" s="90"/>
      <c r="J369" s="90"/>
      <c r="K369" s="90"/>
      <c r="L369" s="90"/>
      <c r="M369" s="90"/>
      <c r="N369" s="90"/>
      <c r="O369" s="90"/>
      <c r="P369" s="90"/>
      <c r="Q369" s="90"/>
      <c r="R369" s="90"/>
      <c r="S369" s="90"/>
      <c r="T369" s="90"/>
      <c r="U369" s="90"/>
      <c r="V369" s="90"/>
      <c r="W369" s="90"/>
      <c r="X369" s="90"/>
      <c r="Y369" s="90"/>
      <c r="Z369" s="90"/>
    </row>
    <row r="370" ht="14.25" customHeight="1">
      <c r="A370" s="467"/>
      <c r="B370" s="185"/>
      <c r="C370" s="221"/>
      <c r="D370" s="208"/>
      <c r="E370" s="90"/>
      <c r="F370" s="90"/>
      <c r="G370" s="152" t="str">
        <f>IFERROR(__xludf.DUMMYFUNCTION("IFERROR(HLOOKUP(""Close"",GOOGLEFINANCE(C370,""price"",B370),2,FALSE()),"""")")," ")</f>
        <v/>
      </c>
      <c r="H370" s="208"/>
      <c r="I370" s="90"/>
      <c r="J370" s="90"/>
      <c r="K370" s="90"/>
      <c r="L370" s="90"/>
      <c r="M370" s="90"/>
      <c r="N370" s="90"/>
      <c r="O370" s="90"/>
      <c r="P370" s="90"/>
      <c r="Q370" s="90"/>
      <c r="R370" s="90"/>
      <c r="S370" s="90"/>
      <c r="T370" s="90"/>
      <c r="U370" s="90"/>
      <c r="V370" s="90"/>
      <c r="W370" s="90"/>
      <c r="X370" s="90"/>
      <c r="Y370" s="90"/>
      <c r="Z370" s="90"/>
    </row>
    <row r="371" ht="14.25" customHeight="1">
      <c r="A371" s="467"/>
      <c r="B371" s="185"/>
      <c r="C371" s="221"/>
      <c r="D371" s="208"/>
      <c r="E371" s="90"/>
      <c r="F371" s="90"/>
      <c r="G371" s="152" t="str">
        <f>IFERROR(__xludf.DUMMYFUNCTION("IFERROR(HLOOKUP(""Close"",GOOGLEFINANCE(C371,""price"",B371),2,FALSE()),"""")")," ")</f>
        <v/>
      </c>
      <c r="H371" s="208"/>
      <c r="I371" s="90"/>
      <c r="J371" s="90"/>
      <c r="K371" s="90"/>
      <c r="L371" s="90"/>
      <c r="M371" s="90"/>
      <c r="N371" s="90"/>
      <c r="O371" s="90"/>
      <c r="P371" s="90"/>
      <c r="Q371" s="90"/>
      <c r="R371" s="90"/>
      <c r="S371" s="90"/>
      <c r="T371" s="90"/>
      <c r="U371" s="90"/>
      <c r="V371" s="90"/>
      <c r="W371" s="90"/>
      <c r="X371" s="90"/>
      <c r="Y371" s="90"/>
      <c r="Z371" s="90"/>
    </row>
    <row r="372" ht="14.25" customHeight="1">
      <c r="A372" s="467"/>
      <c r="B372" s="185"/>
      <c r="C372" s="221"/>
      <c r="D372" s="208"/>
      <c r="E372" s="90"/>
      <c r="F372" s="90"/>
      <c r="G372" s="152" t="str">
        <f>IFERROR(__xludf.DUMMYFUNCTION("IFERROR(HLOOKUP(""Close"",GOOGLEFINANCE(C372,""price"",B372),2,FALSE()),"""")")," ")</f>
        <v/>
      </c>
      <c r="H372" s="208"/>
      <c r="I372" s="90"/>
      <c r="J372" s="90"/>
      <c r="K372" s="90"/>
      <c r="L372" s="90"/>
      <c r="M372" s="90"/>
      <c r="N372" s="90"/>
      <c r="O372" s="90"/>
      <c r="P372" s="90"/>
      <c r="Q372" s="90"/>
      <c r="R372" s="90"/>
      <c r="S372" s="90"/>
      <c r="T372" s="90"/>
      <c r="U372" s="90"/>
      <c r="V372" s="90"/>
      <c r="W372" s="90"/>
      <c r="X372" s="90"/>
      <c r="Y372" s="90"/>
      <c r="Z372" s="90"/>
    </row>
    <row r="373" ht="14.25" customHeight="1">
      <c r="A373" s="467"/>
      <c r="B373" s="185"/>
      <c r="C373" s="221"/>
      <c r="D373" s="208"/>
      <c r="E373" s="90"/>
      <c r="F373" s="90"/>
      <c r="G373" s="152" t="str">
        <f>IFERROR(__xludf.DUMMYFUNCTION("IFERROR(HLOOKUP(""Close"",GOOGLEFINANCE(C373,""price"",B373),2,FALSE()),"""")")," ")</f>
        <v/>
      </c>
      <c r="H373" s="208"/>
      <c r="I373" s="90"/>
      <c r="J373" s="90"/>
      <c r="K373" s="90"/>
      <c r="L373" s="90"/>
      <c r="M373" s="90"/>
      <c r="N373" s="90"/>
      <c r="O373" s="90"/>
      <c r="P373" s="90"/>
      <c r="Q373" s="90"/>
      <c r="R373" s="90"/>
      <c r="S373" s="90"/>
      <c r="T373" s="90"/>
      <c r="U373" s="90"/>
      <c r="V373" s="90"/>
      <c r="W373" s="90"/>
      <c r="X373" s="90"/>
      <c r="Y373" s="90"/>
      <c r="Z373" s="90"/>
    </row>
    <row r="374" ht="14.25" customHeight="1">
      <c r="A374" s="467"/>
      <c r="B374" s="185"/>
      <c r="C374" s="221"/>
      <c r="D374" s="208"/>
      <c r="E374" s="90"/>
      <c r="F374" s="90"/>
      <c r="G374" s="152" t="str">
        <f>IFERROR(__xludf.DUMMYFUNCTION("IFERROR(HLOOKUP(""Close"",GOOGLEFINANCE(C374,""price"",B374),2,FALSE()),"""")")," ")</f>
        <v/>
      </c>
      <c r="H374" s="208"/>
      <c r="I374" s="90"/>
      <c r="J374" s="90"/>
      <c r="K374" s="90"/>
      <c r="L374" s="90"/>
      <c r="M374" s="90"/>
      <c r="N374" s="90"/>
      <c r="O374" s="90"/>
      <c r="P374" s="90"/>
      <c r="Q374" s="90"/>
      <c r="R374" s="90"/>
      <c r="S374" s="90"/>
      <c r="T374" s="90"/>
      <c r="U374" s="90"/>
      <c r="V374" s="90"/>
      <c r="W374" s="90"/>
      <c r="X374" s="90"/>
      <c r="Y374" s="90"/>
      <c r="Z374" s="90"/>
    </row>
    <row r="375" ht="14.25" customHeight="1">
      <c r="A375" s="467"/>
      <c r="B375" s="185"/>
      <c r="C375" s="221"/>
      <c r="D375" s="208"/>
      <c r="E375" s="90"/>
      <c r="F375" s="90"/>
      <c r="G375" s="152" t="str">
        <f>IFERROR(__xludf.DUMMYFUNCTION("IFERROR(HLOOKUP(""Close"",GOOGLEFINANCE(C375,""price"",B375),2,FALSE()),"""")")," ")</f>
        <v/>
      </c>
      <c r="H375" s="208"/>
      <c r="I375" s="90"/>
      <c r="J375" s="90"/>
      <c r="K375" s="90"/>
      <c r="L375" s="90"/>
      <c r="M375" s="90"/>
      <c r="N375" s="90"/>
      <c r="O375" s="90"/>
      <c r="P375" s="90"/>
      <c r="Q375" s="90"/>
      <c r="R375" s="90"/>
      <c r="S375" s="90"/>
      <c r="T375" s="90"/>
      <c r="U375" s="90"/>
      <c r="V375" s="90"/>
      <c r="W375" s="90"/>
      <c r="X375" s="90"/>
      <c r="Y375" s="90"/>
      <c r="Z375" s="90"/>
    </row>
    <row r="376" ht="14.25" customHeight="1">
      <c r="A376" s="467"/>
      <c r="B376" s="185"/>
      <c r="C376" s="221"/>
      <c r="D376" s="208"/>
      <c r="E376" s="90"/>
      <c r="F376" s="90"/>
      <c r="G376" s="152" t="str">
        <f>IFERROR(__xludf.DUMMYFUNCTION("IFERROR(HLOOKUP(""Close"",GOOGLEFINANCE(C376,""price"",B376),2,FALSE()),"""")")," ")</f>
        <v/>
      </c>
      <c r="H376" s="208"/>
      <c r="I376" s="90"/>
      <c r="J376" s="90"/>
      <c r="K376" s="90"/>
      <c r="L376" s="90"/>
      <c r="M376" s="90"/>
      <c r="N376" s="90"/>
      <c r="O376" s="90"/>
      <c r="P376" s="90"/>
      <c r="Q376" s="90"/>
      <c r="R376" s="90"/>
      <c r="S376" s="90"/>
      <c r="T376" s="90"/>
      <c r="U376" s="90"/>
      <c r="V376" s="90"/>
      <c r="W376" s="90"/>
      <c r="X376" s="90"/>
      <c r="Y376" s="90"/>
      <c r="Z376" s="90"/>
    </row>
    <row r="377" ht="14.25" customHeight="1">
      <c r="A377" s="467"/>
      <c r="B377" s="185"/>
      <c r="C377" s="221"/>
      <c r="D377" s="208"/>
      <c r="E377" s="90"/>
      <c r="F377" s="90"/>
      <c r="G377" s="152" t="str">
        <f>IFERROR(__xludf.DUMMYFUNCTION("IFERROR(HLOOKUP(""Close"",GOOGLEFINANCE(C377,""price"",B377),2,FALSE()),"""")")," ")</f>
        <v/>
      </c>
      <c r="H377" s="208"/>
      <c r="I377" s="90"/>
      <c r="J377" s="90"/>
      <c r="K377" s="90"/>
      <c r="L377" s="90"/>
      <c r="M377" s="90"/>
      <c r="N377" s="90"/>
      <c r="O377" s="90"/>
      <c r="P377" s="90"/>
      <c r="Q377" s="90"/>
      <c r="R377" s="90"/>
      <c r="S377" s="90"/>
      <c r="T377" s="90"/>
      <c r="U377" s="90"/>
      <c r="V377" s="90"/>
      <c r="W377" s="90"/>
      <c r="X377" s="90"/>
      <c r="Y377" s="90"/>
      <c r="Z377" s="90"/>
    </row>
    <row r="378" ht="14.25" customHeight="1">
      <c r="A378" s="467"/>
      <c r="B378" s="185"/>
      <c r="C378" s="221"/>
      <c r="D378" s="208"/>
      <c r="E378" s="90"/>
      <c r="F378" s="90"/>
      <c r="G378" s="152" t="str">
        <f>IFERROR(__xludf.DUMMYFUNCTION("IFERROR(HLOOKUP(""Close"",GOOGLEFINANCE(C378,""price"",B378),2,FALSE()),"""")")," ")</f>
        <v/>
      </c>
      <c r="H378" s="208"/>
      <c r="I378" s="90"/>
      <c r="J378" s="90"/>
      <c r="K378" s="90"/>
      <c r="L378" s="90"/>
      <c r="M378" s="90"/>
      <c r="N378" s="90"/>
      <c r="O378" s="90"/>
      <c r="P378" s="90"/>
      <c r="Q378" s="90"/>
      <c r="R378" s="90"/>
      <c r="S378" s="90"/>
      <c r="T378" s="90"/>
      <c r="U378" s="90"/>
      <c r="V378" s="90"/>
      <c r="W378" s="90"/>
      <c r="X378" s="90"/>
      <c r="Y378" s="90"/>
      <c r="Z378" s="90"/>
    </row>
    <row r="379" ht="14.25" customHeight="1">
      <c r="A379" s="467"/>
      <c r="B379" s="185"/>
      <c r="C379" s="221"/>
      <c r="D379" s="208"/>
      <c r="E379" s="90"/>
      <c r="F379" s="90"/>
      <c r="G379" s="152" t="str">
        <f>IFERROR(__xludf.DUMMYFUNCTION("IFERROR(HLOOKUP(""Close"",GOOGLEFINANCE(C379,""price"",B379),2,FALSE()),"""")")," ")</f>
        <v/>
      </c>
      <c r="H379" s="208"/>
      <c r="I379" s="90"/>
      <c r="J379" s="90"/>
      <c r="K379" s="90"/>
      <c r="L379" s="90"/>
      <c r="M379" s="90"/>
      <c r="N379" s="90"/>
      <c r="O379" s="90"/>
      <c r="P379" s="90"/>
      <c r="Q379" s="90"/>
      <c r="R379" s="90"/>
      <c r="S379" s="90"/>
      <c r="T379" s="90"/>
      <c r="U379" s="90"/>
      <c r="V379" s="90"/>
      <c r="W379" s="90"/>
      <c r="X379" s="90"/>
      <c r="Y379" s="90"/>
      <c r="Z379" s="90"/>
    </row>
    <row r="380" ht="14.25" customHeight="1">
      <c r="A380" s="467"/>
      <c r="B380" s="185"/>
      <c r="C380" s="221"/>
      <c r="D380" s="208"/>
      <c r="E380" s="90"/>
      <c r="F380" s="90"/>
      <c r="G380" s="152" t="str">
        <f>IFERROR(__xludf.DUMMYFUNCTION("IFERROR(HLOOKUP(""Close"",GOOGLEFINANCE(C380,""price"",B380),2,FALSE()),"""")")," ")</f>
        <v/>
      </c>
      <c r="H380" s="208"/>
      <c r="I380" s="90"/>
      <c r="J380" s="90"/>
      <c r="K380" s="90"/>
      <c r="L380" s="90"/>
      <c r="M380" s="90"/>
      <c r="N380" s="90"/>
      <c r="O380" s="90"/>
      <c r="P380" s="90"/>
      <c r="Q380" s="90"/>
      <c r="R380" s="90"/>
      <c r="S380" s="90"/>
      <c r="T380" s="90"/>
      <c r="U380" s="90"/>
      <c r="V380" s="90"/>
      <c r="W380" s="90"/>
      <c r="X380" s="90"/>
      <c r="Y380" s="90"/>
      <c r="Z380" s="90"/>
    </row>
    <row r="381" ht="14.25" customHeight="1">
      <c r="A381" s="467"/>
      <c r="B381" s="185"/>
      <c r="C381" s="221"/>
      <c r="D381" s="208"/>
      <c r="E381" s="90"/>
      <c r="F381" s="90"/>
      <c r="G381" s="152" t="str">
        <f>IFERROR(__xludf.DUMMYFUNCTION("IFERROR(HLOOKUP(""Close"",GOOGLEFINANCE(C381,""price"",B381),2,FALSE()),"""")")," ")</f>
        <v/>
      </c>
      <c r="H381" s="208"/>
      <c r="I381" s="90"/>
      <c r="J381" s="90"/>
      <c r="K381" s="90"/>
      <c r="L381" s="90"/>
      <c r="M381" s="90"/>
      <c r="N381" s="90"/>
      <c r="O381" s="90"/>
      <c r="P381" s="90"/>
      <c r="Q381" s="90"/>
      <c r="R381" s="90"/>
      <c r="S381" s="90"/>
      <c r="T381" s="90"/>
      <c r="U381" s="90"/>
      <c r="V381" s="90"/>
      <c r="W381" s="90"/>
      <c r="X381" s="90"/>
      <c r="Y381" s="90"/>
      <c r="Z381" s="90"/>
    </row>
    <row r="382" ht="14.25" customHeight="1">
      <c r="A382" s="467"/>
      <c r="B382" s="185"/>
      <c r="C382" s="221"/>
      <c r="D382" s="208"/>
      <c r="E382" s="90"/>
      <c r="F382" s="90"/>
      <c r="G382" s="152" t="str">
        <f>IFERROR(__xludf.DUMMYFUNCTION("IFERROR(HLOOKUP(""Close"",GOOGLEFINANCE(C382,""price"",B382),2,FALSE()),"""")")," ")</f>
        <v/>
      </c>
      <c r="H382" s="208"/>
      <c r="I382" s="90"/>
      <c r="J382" s="90"/>
      <c r="K382" s="90"/>
      <c r="L382" s="90"/>
      <c r="M382" s="90"/>
      <c r="N382" s="90"/>
      <c r="O382" s="90"/>
      <c r="P382" s="90"/>
      <c r="Q382" s="90"/>
      <c r="R382" s="90"/>
      <c r="S382" s="90"/>
      <c r="T382" s="90"/>
      <c r="U382" s="90"/>
      <c r="V382" s="90"/>
      <c r="W382" s="90"/>
      <c r="X382" s="90"/>
      <c r="Y382" s="90"/>
      <c r="Z382" s="90"/>
    </row>
    <row r="383" ht="14.25" customHeight="1">
      <c r="A383" s="467"/>
      <c r="B383" s="185"/>
      <c r="C383" s="221"/>
      <c r="D383" s="208"/>
      <c r="E383" s="90"/>
      <c r="F383" s="90"/>
      <c r="G383" s="152" t="str">
        <f>IFERROR(__xludf.DUMMYFUNCTION("IFERROR(HLOOKUP(""Close"",GOOGLEFINANCE(C383,""price"",B383),2,FALSE()),"""")")," ")</f>
        <v/>
      </c>
      <c r="H383" s="208"/>
      <c r="I383" s="90"/>
      <c r="J383" s="90"/>
      <c r="K383" s="90"/>
      <c r="L383" s="90"/>
      <c r="M383" s="90"/>
      <c r="N383" s="90"/>
      <c r="O383" s="90"/>
      <c r="P383" s="90"/>
      <c r="Q383" s="90"/>
      <c r="R383" s="90"/>
      <c r="S383" s="90"/>
      <c r="T383" s="90"/>
      <c r="U383" s="90"/>
      <c r="V383" s="90"/>
      <c r="W383" s="90"/>
      <c r="X383" s="90"/>
      <c r="Y383" s="90"/>
      <c r="Z383" s="90"/>
    </row>
    <row r="384" ht="14.25" customHeight="1">
      <c r="A384" s="467"/>
      <c r="B384" s="185"/>
      <c r="C384" s="221"/>
      <c r="D384" s="208"/>
      <c r="E384" s="90"/>
      <c r="F384" s="90"/>
      <c r="G384" s="152" t="str">
        <f>IFERROR(__xludf.DUMMYFUNCTION("IFERROR(HLOOKUP(""Close"",GOOGLEFINANCE(C384,""price"",B384),2,FALSE()),"""")")," ")</f>
        <v/>
      </c>
      <c r="H384" s="208"/>
      <c r="I384" s="90"/>
      <c r="J384" s="90"/>
      <c r="K384" s="90"/>
      <c r="L384" s="90"/>
      <c r="M384" s="90"/>
      <c r="N384" s="90"/>
      <c r="O384" s="90"/>
      <c r="P384" s="90"/>
      <c r="Q384" s="90"/>
      <c r="R384" s="90"/>
      <c r="S384" s="90"/>
      <c r="T384" s="90"/>
      <c r="U384" s="90"/>
      <c r="V384" s="90"/>
      <c r="W384" s="90"/>
      <c r="X384" s="90"/>
      <c r="Y384" s="90"/>
      <c r="Z384" s="90"/>
    </row>
    <row r="385" ht="14.25" customHeight="1">
      <c r="A385" s="467"/>
      <c r="B385" s="185"/>
      <c r="C385" s="221"/>
      <c r="D385" s="208"/>
      <c r="E385" s="90"/>
      <c r="F385" s="90"/>
      <c r="G385" s="152" t="str">
        <f>IFERROR(__xludf.DUMMYFUNCTION("IFERROR(HLOOKUP(""Close"",GOOGLEFINANCE(C385,""price"",B385),2,FALSE()),"""")")," ")</f>
        <v/>
      </c>
      <c r="H385" s="208"/>
      <c r="I385" s="90"/>
      <c r="J385" s="90"/>
      <c r="K385" s="90"/>
      <c r="L385" s="90"/>
      <c r="M385" s="90"/>
      <c r="N385" s="90"/>
      <c r="O385" s="90"/>
      <c r="P385" s="90"/>
      <c r="Q385" s="90"/>
      <c r="R385" s="90"/>
      <c r="S385" s="90"/>
      <c r="T385" s="90"/>
      <c r="U385" s="90"/>
      <c r="V385" s="90"/>
      <c r="W385" s="90"/>
      <c r="X385" s="90"/>
      <c r="Y385" s="90"/>
      <c r="Z385" s="90"/>
    </row>
    <row r="386" ht="14.25" customHeight="1">
      <c r="A386" s="467"/>
      <c r="B386" s="185"/>
      <c r="C386" s="221"/>
      <c r="D386" s="208"/>
      <c r="E386" s="90"/>
      <c r="F386" s="90"/>
      <c r="G386" s="152" t="str">
        <f>IFERROR(__xludf.DUMMYFUNCTION("IFERROR(HLOOKUP(""Close"",GOOGLEFINANCE(C386,""price"",B386),2,FALSE()),"""")")," ")</f>
        <v/>
      </c>
      <c r="H386" s="208"/>
      <c r="I386" s="90"/>
      <c r="J386" s="90"/>
      <c r="K386" s="90"/>
      <c r="L386" s="90"/>
      <c r="M386" s="90"/>
      <c r="N386" s="90"/>
      <c r="O386" s="90"/>
      <c r="P386" s="90"/>
      <c r="Q386" s="90"/>
      <c r="R386" s="90"/>
      <c r="S386" s="90"/>
      <c r="T386" s="90"/>
      <c r="U386" s="90"/>
      <c r="V386" s="90"/>
      <c r="W386" s="90"/>
      <c r="X386" s="90"/>
      <c r="Y386" s="90"/>
      <c r="Z386" s="90"/>
    </row>
    <row r="387" ht="14.25" customHeight="1">
      <c r="A387" s="467"/>
      <c r="B387" s="185"/>
      <c r="C387" s="221"/>
      <c r="D387" s="208"/>
      <c r="E387" s="90"/>
      <c r="F387" s="90"/>
      <c r="G387" s="152" t="str">
        <f>IFERROR(__xludf.DUMMYFUNCTION("IFERROR(HLOOKUP(""Close"",GOOGLEFINANCE(C387,""price"",B387),2,FALSE()),"""")")," ")</f>
        <v/>
      </c>
      <c r="H387" s="208"/>
      <c r="I387" s="90"/>
      <c r="J387" s="90"/>
      <c r="K387" s="90"/>
      <c r="L387" s="90"/>
      <c r="M387" s="90"/>
      <c r="N387" s="90"/>
      <c r="O387" s="90"/>
      <c r="P387" s="90"/>
      <c r="Q387" s="90"/>
      <c r="R387" s="90"/>
      <c r="S387" s="90"/>
      <c r="T387" s="90"/>
      <c r="U387" s="90"/>
      <c r="V387" s="90"/>
      <c r="W387" s="90"/>
      <c r="X387" s="90"/>
      <c r="Y387" s="90"/>
      <c r="Z387" s="90"/>
    </row>
    <row r="388" ht="14.25" customHeight="1">
      <c r="A388" s="467"/>
      <c r="B388" s="185"/>
      <c r="C388" s="221"/>
      <c r="D388" s="208"/>
      <c r="E388" s="90"/>
      <c r="F388" s="90"/>
      <c r="G388" s="152" t="str">
        <f>IFERROR(__xludf.DUMMYFUNCTION("IFERROR(HLOOKUP(""Close"",GOOGLEFINANCE(C388,""price"",B388),2,FALSE()),"""")")," ")</f>
        <v/>
      </c>
      <c r="H388" s="208"/>
      <c r="I388" s="90"/>
      <c r="J388" s="90"/>
      <c r="K388" s="90"/>
      <c r="L388" s="90"/>
      <c r="M388" s="90"/>
      <c r="N388" s="90"/>
      <c r="O388" s="90"/>
      <c r="P388" s="90"/>
      <c r="Q388" s="90"/>
      <c r="R388" s="90"/>
      <c r="S388" s="90"/>
      <c r="T388" s="90"/>
      <c r="U388" s="90"/>
      <c r="V388" s="90"/>
      <c r="W388" s="90"/>
      <c r="X388" s="90"/>
      <c r="Y388" s="90"/>
      <c r="Z388" s="90"/>
    </row>
    <row r="389" ht="14.25" customHeight="1">
      <c r="A389" s="467"/>
      <c r="B389" s="185"/>
      <c r="C389" s="221"/>
      <c r="D389" s="208"/>
      <c r="E389" s="90"/>
      <c r="F389" s="90"/>
      <c r="G389" s="152" t="str">
        <f>IFERROR(__xludf.DUMMYFUNCTION("IFERROR(HLOOKUP(""Close"",GOOGLEFINANCE(C389,""price"",B389),2,FALSE()),"""")")," ")</f>
        <v/>
      </c>
      <c r="H389" s="208"/>
      <c r="I389" s="90"/>
      <c r="J389" s="90"/>
      <c r="K389" s="90"/>
      <c r="L389" s="90"/>
      <c r="M389" s="90"/>
      <c r="N389" s="90"/>
      <c r="O389" s="90"/>
      <c r="P389" s="90"/>
      <c r="Q389" s="90"/>
      <c r="R389" s="90"/>
      <c r="S389" s="90"/>
      <c r="T389" s="90"/>
      <c r="U389" s="90"/>
      <c r="V389" s="90"/>
      <c r="W389" s="90"/>
      <c r="X389" s="90"/>
      <c r="Y389" s="90"/>
      <c r="Z389" s="90"/>
    </row>
    <row r="390" ht="14.25" customHeight="1">
      <c r="A390" s="467"/>
      <c r="B390" s="185"/>
      <c r="C390" s="221"/>
      <c r="D390" s="208"/>
      <c r="E390" s="90"/>
      <c r="F390" s="90"/>
      <c r="G390" s="152" t="str">
        <f>IFERROR(__xludf.DUMMYFUNCTION("IFERROR(HLOOKUP(""Close"",GOOGLEFINANCE(C390,""price"",B390),2,FALSE()),"""")")," ")</f>
        <v/>
      </c>
      <c r="H390" s="208"/>
      <c r="I390" s="90"/>
      <c r="J390" s="90"/>
      <c r="K390" s="90"/>
      <c r="L390" s="90"/>
      <c r="M390" s="90"/>
      <c r="N390" s="90"/>
      <c r="O390" s="90"/>
      <c r="P390" s="90"/>
      <c r="Q390" s="90"/>
      <c r="R390" s="90"/>
      <c r="S390" s="90"/>
      <c r="T390" s="90"/>
      <c r="U390" s="90"/>
      <c r="V390" s="90"/>
      <c r="W390" s="90"/>
      <c r="X390" s="90"/>
      <c r="Y390" s="90"/>
      <c r="Z390" s="90"/>
    </row>
    <row r="391" ht="14.25" customHeight="1">
      <c r="A391" s="467"/>
      <c r="B391" s="185"/>
      <c r="C391" s="221"/>
      <c r="D391" s="208"/>
      <c r="E391" s="90"/>
      <c r="F391" s="90"/>
      <c r="G391" s="152" t="str">
        <f>IFERROR(__xludf.DUMMYFUNCTION("IFERROR(HLOOKUP(""Close"",GOOGLEFINANCE(C391,""price"",B391),2,FALSE()),"""")")," ")</f>
        <v/>
      </c>
      <c r="H391" s="208"/>
      <c r="I391" s="90"/>
      <c r="J391" s="90"/>
      <c r="K391" s="90"/>
      <c r="L391" s="90"/>
      <c r="M391" s="90"/>
      <c r="N391" s="90"/>
      <c r="O391" s="90"/>
      <c r="P391" s="90"/>
      <c r="Q391" s="90"/>
      <c r="R391" s="90"/>
      <c r="S391" s="90"/>
      <c r="T391" s="90"/>
      <c r="U391" s="90"/>
      <c r="V391" s="90"/>
      <c r="W391" s="90"/>
      <c r="X391" s="90"/>
      <c r="Y391" s="90"/>
      <c r="Z391" s="90"/>
    </row>
    <row r="392" ht="14.25" customHeight="1">
      <c r="A392" s="467"/>
      <c r="B392" s="185"/>
      <c r="C392" s="221"/>
      <c r="D392" s="208"/>
      <c r="E392" s="90"/>
      <c r="F392" s="90"/>
      <c r="G392" s="152" t="str">
        <f>IFERROR(__xludf.DUMMYFUNCTION("IFERROR(HLOOKUP(""Close"",GOOGLEFINANCE(C392,""price"",B392),2,FALSE()),"""")")," ")</f>
        <v/>
      </c>
      <c r="H392" s="208"/>
      <c r="I392" s="90"/>
      <c r="J392" s="90"/>
      <c r="K392" s="90"/>
      <c r="L392" s="90"/>
      <c r="M392" s="90"/>
      <c r="N392" s="90"/>
      <c r="O392" s="90"/>
      <c r="P392" s="90"/>
      <c r="Q392" s="90"/>
      <c r="R392" s="90"/>
      <c r="S392" s="90"/>
      <c r="T392" s="90"/>
      <c r="U392" s="90"/>
      <c r="V392" s="90"/>
      <c r="W392" s="90"/>
      <c r="X392" s="90"/>
      <c r="Y392" s="90"/>
      <c r="Z392" s="90"/>
    </row>
    <row r="393" ht="14.25" customHeight="1">
      <c r="A393" s="467"/>
      <c r="B393" s="185"/>
      <c r="C393" s="221"/>
      <c r="D393" s="208"/>
      <c r="E393" s="90"/>
      <c r="F393" s="90"/>
      <c r="G393" s="152" t="str">
        <f>IFERROR(__xludf.DUMMYFUNCTION("IFERROR(HLOOKUP(""Close"",GOOGLEFINANCE(C393,""price"",B393),2,FALSE()),"""")")," ")</f>
        <v/>
      </c>
      <c r="H393" s="208"/>
      <c r="I393" s="90"/>
      <c r="J393" s="90"/>
      <c r="K393" s="90"/>
      <c r="L393" s="90"/>
      <c r="M393" s="90"/>
      <c r="N393" s="90"/>
      <c r="O393" s="90"/>
      <c r="P393" s="90"/>
      <c r="Q393" s="90"/>
      <c r="R393" s="90"/>
      <c r="S393" s="90"/>
      <c r="T393" s="90"/>
      <c r="U393" s="90"/>
      <c r="V393" s="90"/>
      <c r="W393" s="90"/>
      <c r="X393" s="90"/>
      <c r="Y393" s="90"/>
      <c r="Z393" s="90"/>
    </row>
    <row r="394" ht="14.25" customHeight="1">
      <c r="A394" s="467"/>
      <c r="B394" s="185"/>
      <c r="C394" s="221"/>
      <c r="D394" s="208"/>
      <c r="E394" s="90"/>
      <c r="F394" s="90"/>
      <c r="G394" s="152" t="str">
        <f>IFERROR(__xludf.DUMMYFUNCTION("IFERROR(HLOOKUP(""Close"",GOOGLEFINANCE(C394,""price"",B394),2,FALSE()),"""")")," ")</f>
        <v/>
      </c>
      <c r="H394" s="208"/>
      <c r="I394" s="90"/>
      <c r="J394" s="90"/>
      <c r="K394" s="90"/>
      <c r="L394" s="90"/>
      <c r="M394" s="90"/>
      <c r="N394" s="90"/>
      <c r="O394" s="90"/>
      <c r="P394" s="90"/>
      <c r="Q394" s="90"/>
      <c r="R394" s="90"/>
      <c r="S394" s="90"/>
      <c r="T394" s="90"/>
      <c r="U394" s="90"/>
      <c r="V394" s="90"/>
      <c r="W394" s="90"/>
      <c r="X394" s="90"/>
      <c r="Y394" s="90"/>
      <c r="Z394" s="90"/>
    </row>
    <row r="395" ht="14.25" customHeight="1">
      <c r="A395" s="467"/>
      <c r="B395" s="185"/>
      <c r="C395" s="221"/>
      <c r="D395" s="208"/>
      <c r="E395" s="90"/>
      <c r="F395" s="90"/>
      <c r="G395" s="152" t="str">
        <f>IFERROR(__xludf.DUMMYFUNCTION("IFERROR(HLOOKUP(""Close"",GOOGLEFINANCE(C395,""price"",B395),2,FALSE()),"""")")," ")</f>
        <v/>
      </c>
      <c r="H395" s="208"/>
      <c r="I395" s="90"/>
      <c r="J395" s="90"/>
      <c r="K395" s="90"/>
      <c r="L395" s="90"/>
      <c r="M395" s="90"/>
      <c r="N395" s="90"/>
      <c r="O395" s="90"/>
      <c r="P395" s="90"/>
      <c r="Q395" s="90"/>
      <c r="R395" s="90"/>
      <c r="S395" s="90"/>
      <c r="T395" s="90"/>
      <c r="U395" s="90"/>
      <c r="V395" s="90"/>
      <c r="W395" s="90"/>
      <c r="X395" s="90"/>
      <c r="Y395" s="90"/>
      <c r="Z395" s="90"/>
    </row>
    <row r="396" ht="14.25" customHeight="1">
      <c r="A396" s="467"/>
      <c r="B396" s="185"/>
      <c r="C396" s="221"/>
      <c r="D396" s="208"/>
      <c r="E396" s="90"/>
      <c r="F396" s="90"/>
      <c r="G396" s="152" t="str">
        <f>IFERROR(__xludf.DUMMYFUNCTION("IFERROR(HLOOKUP(""Close"",GOOGLEFINANCE(C396,""price"",B396),2,FALSE()),"""")")," ")</f>
        <v/>
      </c>
      <c r="H396" s="208"/>
      <c r="I396" s="90"/>
      <c r="J396" s="90"/>
      <c r="K396" s="90"/>
      <c r="L396" s="90"/>
      <c r="M396" s="90"/>
      <c r="N396" s="90"/>
      <c r="O396" s="90"/>
      <c r="P396" s="90"/>
      <c r="Q396" s="90"/>
      <c r="R396" s="90"/>
      <c r="S396" s="90"/>
      <c r="T396" s="90"/>
      <c r="U396" s="90"/>
      <c r="V396" s="90"/>
      <c r="W396" s="90"/>
      <c r="X396" s="90"/>
      <c r="Y396" s="90"/>
      <c r="Z396" s="90"/>
    </row>
    <row r="397" ht="14.25" customHeight="1">
      <c r="A397" s="467"/>
      <c r="B397" s="185"/>
      <c r="C397" s="221"/>
      <c r="D397" s="208"/>
      <c r="E397" s="90"/>
      <c r="F397" s="90"/>
      <c r="G397" s="152" t="str">
        <f>IFERROR(__xludf.DUMMYFUNCTION("IFERROR(HLOOKUP(""Close"",GOOGLEFINANCE(C397,""price"",B397),2,FALSE()),"""")")," ")</f>
        <v/>
      </c>
      <c r="H397" s="208"/>
      <c r="I397" s="90"/>
      <c r="J397" s="90"/>
      <c r="K397" s="90"/>
      <c r="L397" s="90"/>
      <c r="M397" s="90"/>
      <c r="N397" s="90"/>
      <c r="O397" s="90"/>
      <c r="P397" s="90"/>
      <c r="Q397" s="90"/>
      <c r="R397" s="90"/>
      <c r="S397" s="90"/>
      <c r="T397" s="90"/>
      <c r="U397" s="90"/>
      <c r="V397" s="90"/>
      <c r="W397" s="90"/>
      <c r="X397" s="90"/>
      <c r="Y397" s="90"/>
      <c r="Z397" s="90"/>
    </row>
    <row r="398" ht="14.25" customHeight="1">
      <c r="A398" s="467"/>
      <c r="B398" s="185"/>
      <c r="C398" s="221"/>
      <c r="D398" s="208"/>
      <c r="E398" s="90"/>
      <c r="F398" s="90"/>
      <c r="G398" s="152" t="str">
        <f>IFERROR(__xludf.DUMMYFUNCTION("IFERROR(HLOOKUP(""Close"",GOOGLEFINANCE(C398,""price"",B398),2,FALSE()),"""")")," ")</f>
        <v/>
      </c>
      <c r="H398" s="208"/>
      <c r="I398" s="90"/>
      <c r="J398" s="90"/>
      <c r="K398" s="90"/>
      <c r="L398" s="90"/>
      <c r="M398" s="90"/>
      <c r="N398" s="90"/>
      <c r="O398" s="90"/>
      <c r="P398" s="90"/>
      <c r="Q398" s="90"/>
      <c r="R398" s="90"/>
      <c r="S398" s="90"/>
      <c r="T398" s="90"/>
      <c r="U398" s="90"/>
      <c r="V398" s="90"/>
      <c r="W398" s="90"/>
      <c r="X398" s="90"/>
      <c r="Y398" s="90"/>
      <c r="Z398" s="90"/>
    </row>
    <row r="399" ht="14.25" customHeight="1">
      <c r="A399" s="467"/>
      <c r="B399" s="185"/>
      <c r="C399" s="221"/>
      <c r="D399" s="208"/>
      <c r="E399" s="90"/>
      <c r="F399" s="90"/>
      <c r="G399" s="152" t="str">
        <f>IFERROR(__xludf.DUMMYFUNCTION("IFERROR(HLOOKUP(""Close"",GOOGLEFINANCE(C399,""price"",B399),2,FALSE()),"""")")," ")</f>
        <v/>
      </c>
      <c r="H399" s="208"/>
      <c r="I399" s="90"/>
      <c r="J399" s="90"/>
      <c r="K399" s="90"/>
      <c r="L399" s="90"/>
      <c r="M399" s="90"/>
      <c r="N399" s="90"/>
      <c r="O399" s="90"/>
      <c r="P399" s="90"/>
      <c r="Q399" s="90"/>
      <c r="R399" s="90"/>
      <c r="S399" s="90"/>
      <c r="T399" s="90"/>
      <c r="U399" s="90"/>
      <c r="V399" s="90"/>
      <c r="W399" s="90"/>
      <c r="X399" s="90"/>
      <c r="Y399" s="90"/>
      <c r="Z399" s="90"/>
    </row>
    <row r="400" ht="14.25" customHeight="1">
      <c r="A400" s="467"/>
      <c r="B400" s="185"/>
      <c r="C400" s="221"/>
      <c r="D400" s="208"/>
      <c r="E400" s="90"/>
      <c r="F400" s="90"/>
      <c r="G400" s="152" t="str">
        <f>IFERROR(__xludf.DUMMYFUNCTION("IFERROR(HLOOKUP(""Close"",GOOGLEFINANCE(C400,""price"",B400),2,FALSE()),"""")")," ")</f>
        <v/>
      </c>
      <c r="H400" s="208"/>
      <c r="I400" s="90"/>
      <c r="J400" s="90"/>
      <c r="K400" s="90"/>
      <c r="L400" s="90"/>
      <c r="M400" s="90"/>
      <c r="N400" s="90"/>
      <c r="O400" s="90"/>
      <c r="P400" s="90"/>
      <c r="Q400" s="90"/>
      <c r="R400" s="90"/>
      <c r="S400" s="90"/>
      <c r="T400" s="90"/>
      <c r="U400" s="90"/>
      <c r="V400" s="90"/>
      <c r="W400" s="90"/>
      <c r="X400" s="90"/>
      <c r="Y400" s="90"/>
      <c r="Z400" s="90"/>
    </row>
    <row r="401" ht="14.25" customHeight="1">
      <c r="A401" s="467"/>
      <c r="B401" s="185"/>
      <c r="C401" s="221"/>
      <c r="D401" s="208"/>
      <c r="E401" s="90"/>
      <c r="F401" s="90"/>
      <c r="G401" s="152" t="str">
        <f>IFERROR(__xludf.DUMMYFUNCTION("IFERROR(HLOOKUP(""Close"",GOOGLEFINANCE(C401,""price"",B401),2,FALSE()),"""")")," ")</f>
        <v/>
      </c>
      <c r="H401" s="208"/>
      <c r="I401" s="90"/>
      <c r="J401" s="90"/>
      <c r="K401" s="90"/>
      <c r="L401" s="90"/>
      <c r="M401" s="90"/>
      <c r="N401" s="90"/>
      <c r="O401" s="90"/>
      <c r="P401" s="90"/>
      <c r="Q401" s="90"/>
      <c r="R401" s="90"/>
      <c r="S401" s="90"/>
      <c r="T401" s="90"/>
      <c r="U401" s="90"/>
      <c r="V401" s="90"/>
      <c r="W401" s="90"/>
      <c r="X401" s="90"/>
      <c r="Y401" s="90"/>
      <c r="Z401" s="90"/>
    </row>
    <row r="402" ht="14.25" customHeight="1">
      <c r="A402" s="467"/>
      <c r="B402" s="185"/>
      <c r="C402" s="221"/>
      <c r="D402" s="208"/>
      <c r="E402" s="90"/>
      <c r="F402" s="90"/>
      <c r="G402" s="152" t="str">
        <f>IFERROR(__xludf.DUMMYFUNCTION("IFERROR(HLOOKUP(""Close"",GOOGLEFINANCE(C402,""price"",B402),2,FALSE()),"""")")," ")</f>
        <v/>
      </c>
      <c r="H402" s="208"/>
      <c r="I402" s="90"/>
      <c r="J402" s="90"/>
      <c r="K402" s="90"/>
      <c r="L402" s="90"/>
      <c r="M402" s="90"/>
      <c r="N402" s="90"/>
      <c r="O402" s="90"/>
      <c r="P402" s="90"/>
      <c r="Q402" s="90"/>
      <c r="R402" s="90"/>
      <c r="S402" s="90"/>
      <c r="T402" s="90"/>
      <c r="U402" s="90"/>
      <c r="V402" s="90"/>
      <c r="W402" s="90"/>
      <c r="X402" s="90"/>
      <c r="Y402" s="90"/>
      <c r="Z402" s="90"/>
    </row>
    <row r="403" ht="14.25" customHeight="1">
      <c r="A403" s="467"/>
      <c r="B403" s="185"/>
      <c r="C403" s="221"/>
      <c r="D403" s="208"/>
      <c r="E403" s="90"/>
      <c r="F403" s="90"/>
      <c r="G403" s="152" t="str">
        <f>IFERROR(__xludf.DUMMYFUNCTION("IFERROR(HLOOKUP(""Close"",GOOGLEFINANCE(C403,""price"",B403),2,FALSE()),"""")")," ")</f>
        <v/>
      </c>
      <c r="H403" s="208"/>
      <c r="I403" s="90"/>
      <c r="J403" s="90"/>
      <c r="K403" s="90"/>
      <c r="L403" s="90"/>
      <c r="M403" s="90"/>
      <c r="N403" s="90"/>
      <c r="O403" s="90"/>
      <c r="P403" s="90"/>
      <c r="Q403" s="90"/>
      <c r="R403" s="90"/>
      <c r="S403" s="90"/>
      <c r="T403" s="90"/>
      <c r="U403" s="90"/>
      <c r="V403" s="90"/>
      <c r="W403" s="90"/>
      <c r="X403" s="90"/>
      <c r="Y403" s="90"/>
      <c r="Z403" s="90"/>
    </row>
    <row r="404" ht="14.25" customHeight="1">
      <c r="A404" s="467"/>
      <c r="B404" s="185"/>
      <c r="C404" s="221"/>
      <c r="D404" s="208"/>
      <c r="E404" s="90"/>
      <c r="F404" s="90"/>
      <c r="G404" s="152" t="str">
        <f>IFERROR(__xludf.DUMMYFUNCTION("IFERROR(HLOOKUP(""Close"",GOOGLEFINANCE(C404,""price"",B404),2,FALSE()),"""")")," ")</f>
        <v/>
      </c>
      <c r="H404" s="208"/>
      <c r="I404" s="90"/>
      <c r="J404" s="90"/>
      <c r="K404" s="90"/>
      <c r="L404" s="90"/>
      <c r="M404" s="90"/>
      <c r="N404" s="90"/>
      <c r="O404" s="90"/>
      <c r="P404" s="90"/>
      <c r="Q404" s="90"/>
      <c r="R404" s="90"/>
      <c r="S404" s="90"/>
      <c r="T404" s="90"/>
      <c r="U404" s="90"/>
      <c r="V404" s="90"/>
      <c r="W404" s="90"/>
      <c r="X404" s="90"/>
      <c r="Y404" s="90"/>
      <c r="Z404" s="90"/>
    </row>
    <row r="405" ht="14.25" customHeight="1">
      <c r="A405" s="467"/>
      <c r="B405" s="185"/>
      <c r="C405" s="221"/>
      <c r="D405" s="208"/>
      <c r="E405" s="90"/>
      <c r="F405" s="90"/>
      <c r="G405" s="152" t="str">
        <f>IFERROR(__xludf.DUMMYFUNCTION("IFERROR(HLOOKUP(""Close"",GOOGLEFINANCE(C405,""price"",B405),2,FALSE()),"""")")," ")</f>
        <v/>
      </c>
      <c r="H405" s="208"/>
      <c r="I405" s="90"/>
      <c r="J405" s="90"/>
      <c r="K405" s="90"/>
      <c r="L405" s="90"/>
      <c r="M405" s="90"/>
      <c r="N405" s="90"/>
      <c r="O405" s="90"/>
      <c r="P405" s="90"/>
      <c r="Q405" s="90"/>
      <c r="R405" s="90"/>
      <c r="S405" s="90"/>
      <c r="T405" s="90"/>
      <c r="U405" s="90"/>
      <c r="V405" s="90"/>
      <c r="W405" s="90"/>
      <c r="X405" s="90"/>
      <c r="Y405" s="90"/>
      <c r="Z405" s="90"/>
    </row>
    <row r="406" ht="14.25" customHeight="1">
      <c r="A406" s="467"/>
      <c r="B406" s="185"/>
      <c r="C406" s="221"/>
      <c r="D406" s="208"/>
      <c r="E406" s="90"/>
      <c r="F406" s="90"/>
      <c r="G406" s="152" t="str">
        <f>IFERROR(__xludf.DUMMYFUNCTION("IFERROR(HLOOKUP(""Close"",GOOGLEFINANCE(C406,""price"",B406),2,FALSE()),"""")")," ")</f>
        <v/>
      </c>
      <c r="H406" s="208"/>
      <c r="I406" s="90"/>
      <c r="J406" s="90"/>
      <c r="K406" s="90"/>
      <c r="L406" s="90"/>
      <c r="M406" s="90"/>
      <c r="N406" s="90"/>
      <c r="O406" s="90"/>
      <c r="P406" s="90"/>
      <c r="Q406" s="90"/>
      <c r="R406" s="90"/>
      <c r="S406" s="90"/>
      <c r="T406" s="90"/>
      <c r="U406" s="90"/>
      <c r="V406" s="90"/>
      <c r="W406" s="90"/>
      <c r="X406" s="90"/>
      <c r="Y406" s="90"/>
      <c r="Z406" s="90"/>
    </row>
    <row r="407" ht="14.25" customHeight="1">
      <c r="A407" s="467"/>
      <c r="B407" s="185"/>
      <c r="C407" s="221"/>
      <c r="D407" s="208"/>
      <c r="E407" s="90"/>
      <c r="F407" s="90"/>
      <c r="G407" s="152" t="str">
        <f>IFERROR(__xludf.DUMMYFUNCTION("IFERROR(HLOOKUP(""Close"",GOOGLEFINANCE(C407,""price"",B407),2,FALSE()),"""")")," ")</f>
        <v/>
      </c>
      <c r="H407" s="208"/>
      <c r="I407" s="90"/>
      <c r="J407" s="90"/>
      <c r="K407" s="90"/>
      <c r="L407" s="90"/>
      <c r="M407" s="90"/>
      <c r="N407" s="90"/>
      <c r="O407" s="90"/>
      <c r="P407" s="90"/>
      <c r="Q407" s="90"/>
      <c r="R407" s="90"/>
      <c r="S407" s="90"/>
      <c r="T407" s="90"/>
      <c r="U407" s="90"/>
      <c r="V407" s="90"/>
      <c r="W407" s="90"/>
      <c r="X407" s="90"/>
      <c r="Y407" s="90"/>
      <c r="Z407" s="90"/>
    </row>
    <row r="408" ht="14.25" customHeight="1">
      <c r="A408" s="467"/>
      <c r="B408" s="185"/>
      <c r="C408" s="221"/>
      <c r="D408" s="208"/>
      <c r="E408" s="90"/>
      <c r="F408" s="90"/>
      <c r="G408" s="152" t="str">
        <f>IFERROR(__xludf.DUMMYFUNCTION("IFERROR(HLOOKUP(""Close"",GOOGLEFINANCE(C408,""price"",B408),2,FALSE()),"""")")," ")</f>
        <v/>
      </c>
      <c r="H408" s="208"/>
      <c r="I408" s="90"/>
      <c r="J408" s="90"/>
      <c r="K408" s="90"/>
      <c r="L408" s="90"/>
      <c r="M408" s="90"/>
      <c r="N408" s="90"/>
      <c r="O408" s="90"/>
      <c r="P408" s="90"/>
      <c r="Q408" s="90"/>
      <c r="R408" s="90"/>
      <c r="S408" s="90"/>
      <c r="T408" s="90"/>
      <c r="U408" s="90"/>
      <c r="V408" s="90"/>
      <c r="W408" s="90"/>
      <c r="X408" s="90"/>
      <c r="Y408" s="90"/>
      <c r="Z408" s="90"/>
    </row>
    <row r="409" ht="14.25" customHeight="1">
      <c r="A409" s="467"/>
      <c r="B409" s="185"/>
      <c r="C409" s="221"/>
      <c r="D409" s="208"/>
      <c r="E409" s="90"/>
      <c r="F409" s="90"/>
      <c r="G409" s="152" t="str">
        <f>IFERROR(__xludf.DUMMYFUNCTION("IFERROR(HLOOKUP(""Close"",GOOGLEFINANCE(C409,""price"",B409),2,FALSE()),"""")")," ")</f>
        <v/>
      </c>
      <c r="H409" s="208"/>
      <c r="I409" s="90"/>
      <c r="J409" s="90"/>
      <c r="K409" s="90"/>
      <c r="L409" s="90"/>
      <c r="M409" s="90"/>
      <c r="N409" s="90"/>
      <c r="O409" s="90"/>
      <c r="P409" s="90"/>
      <c r="Q409" s="90"/>
      <c r="R409" s="90"/>
      <c r="S409" s="90"/>
      <c r="T409" s="90"/>
      <c r="U409" s="90"/>
      <c r="V409" s="90"/>
      <c r="W409" s="90"/>
      <c r="X409" s="90"/>
      <c r="Y409" s="90"/>
      <c r="Z409" s="90"/>
    </row>
    <row r="410" ht="14.25" customHeight="1">
      <c r="A410" s="467"/>
      <c r="B410" s="185"/>
      <c r="C410" s="221"/>
      <c r="D410" s="208"/>
      <c r="E410" s="90"/>
      <c r="F410" s="90"/>
      <c r="G410" s="152" t="str">
        <f>IFERROR(__xludf.DUMMYFUNCTION("IFERROR(HLOOKUP(""Close"",GOOGLEFINANCE(C410,""price"",B410),2,FALSE()),"""")")," ")</f>
        <v/>
      </c>
      <c r="H410" s="208"/>
      <c r="I410" s="90"/>
      <c r="J410" s="90"/>
      <c r="K410" s="90"/>
      <c r="L410" s="90"/>
      <c r="M410" s="90"/>
      <c r="N410" s="90"/>
      <c r="O410" s="90"/>
      <c r="P410" s="90"/>
      <c r="Q410" s="90"/>
      <c r="R410" s="90"/>
      <c r="S410" s="90"/>
      <c r="T410" s="90"/>
      <c r="U410" s="90"/>
      <c r="V410" s="90"/>
      <c r="W410" s="90"/>
      <c r="X410" s="90"/>
      <c r="Y410" s="90"/>
      <c r="Z410" s="90"/>
    </row>
    <row r="411" ht="14.25" customHeight="1">
      <c r="A411" s="467"/>
      <c r="B411" s="185"/>
      <c r="C411" s="221"/>
      <c r="D411" s="208"/>
      <c r="E411" s="90"/>
      <c r="F411" s="90"/>
      <c r="G411" s="152" t="str">
        <f>IFERROR(__xludf.DUMMYFUNCTION("IFERROR(HLOOKUP(""Close"",GOOGLEFINANCE(C411,""price"",B411),2,FALSE()),"""")")," ")</f>
        <v/>
      </c>
      <c r="H411" s="208"/>
      <c r="I411" s="90"/>
      <c r="J411" s="90"/>
      <c r="K411" s="90"/>
      <c r="L411" s="90"/>
      <c r="M411" s="90"/>
      <c r="N411" s="90"/>
      <c r="O411" s="90"/>
      <c r="P411" s="90"/>
      <c r="Q411" s="90"/>
      <c r="R411" s="90"/>
      <c r="S411" s="90"/>
      <c r="T411" s="90"/>
      <c r="U411" s="90"/>
      <c r="V411" s="90"/>
      <c r="W411" s="90"/>
      <c r="X411" s="90"/>
      <c r="Y411" s="90"/>
      <c r="Z411" s="90"/>
    </row>
    <row r="412" ht="14.25" customHeight="1">
      <c r="A412" s="467"/>
      <c r="B412" s="185"/>
      <c r="C412" s="221"/>
      <c r="D412" s="208"/>
      <c r="E412" s="90"/>
      <c r="F412" s="90"/>
      <c r="G412" s="152" t="str">
        <f>IFERROR(__xludf.DUMMYFUNCTION("IFERROR(HLOOKUP(""Close"",GOOGLEFINANCE(C412,""price"",B412),2,FALSE()),"""")")," ")</f>
        <v/>
      </c>
      <c r="H412" s="208"/>
      <c r="I412" s="90"/>
      <c r="J412" s="90"/>
      <c r="K412" s="90"/>
      <c r="L412" s="90"/>
      <c r="M412" s="90"/>
      <c r="N412" s="90"/>
      <c r="O412" s="90"/>
      <c r="P412" s="90"/>
      <c r="Q412" s="90"/>
      <c r="R412" s="90"/>
      <c r="S412" s="90"/>
      <c r="T412" s="90"/>
      <c r="U412" s="90"/>
      <c r="V412" s="90"/>
      <c r="W412" s="90"/>
      <c r="X412" s="90"/>
      <c r="Y412" s="90"/>
      <c r="Z412" s="90"/>
    </row>
    <row r="413" ht="14.25" customHeight="1">
      <c r="A413" s="467"/>
      <c r="B413" s="185"/>
      <c r="C413" s="221"/>
      <c r="D413" s="208"/>
      <c r="E413" s="90"/>
      <c r="F413" s="90"/>
      <c r="G413" s="152" t="str">
        <f>IFERROR(__xludf.DUMMYFUNCTION("IFERROR(HLOOKUP(""Close"",GOOGLEFINANCE(C413,""price"",B413),2,FALSE()),"""")")," ")</f>
        <v/>
      </c>
      <c r="H413" s="208"/>
      <c r="I413" s="90"/>
      <c r="J413" s="90"/>
      <c r="K413" s="90"/>
      <c r="L413" s="90"/>
      <c r="M413" s="90"/>
      <c r="N413" s="90"/>
      <c r="O413" s="90"/>
      <c r="P413" s="90"/>
      <c r="Q413" s="90"/>
      <c r="R413" s="90"/>
      <c r="S413" s="90"/>
      <c r="T413" s="90"/>
      <c r="U413" s="90"/>
      <c r="V413" s="90"/>
      <c r="W413" s="90"/>
      <c r="X413" s="90"/>
      <c r="Y413" s="90"/>
      <c r="Z413" s="90"/>
    </row>
    <row r="414" ht="14.25" customHeight="1">
      <c r="A414" s="467"/>
      <c r="B414" s="185"/>
      <c r="C414" s="221"/>
      <c r="D414" s="208"/>
      <c r="E414" s="90"/>
      <c r="F414" s="90"/>
      <c r="G414" s="152" t="str">
        <f>IFERROR(__xludf.DUMMYFUNCTION("IFERROR(HLOOKUP(""Close"",GOOGLEFINANCE(C414,""price"",B414),2,FALSE()),"""")")," ")</f>
        <v/>
      </c>
      <c r="H414" s="208"/>
      <c r="I414" s="90"/>
      <c r="J414" s="90"/>
      <c r="K414" s="90"/>
      <c r="L414" s="90"/>
      <c r="M414" s="90"/>
      <c r="N414" s="90"/>
      <c r="O414" s="90"/>
      <c r="P414" s="90"/>
      <c r="Q414" s="90"/>
      <c r="R414" s="90"/>
      <c r="S414" s="90"/>
      <c r="T414" s="90"/>
      <c r="U414" s="90"/>
      <c r="V414" s="90"/>
      <c r="W414" s="90"/>
      <c r="X414" s="90"/>
      <c r="Y414" s="90"/>
      <c r="Z414" s="90"/>
    </row>
    <row r="415" ht="14.25" customHeight="1">
      <c r="A415" s="467"/>
      <c r="B415" s="185"/>
      <c r="C415" s="221"/>
      <c r="D415" s="208"/>
      <c r="E415" s="90"/>
      <c r="F415" s="90"/>
      <c r="G415" s="152" t="str">
        <f>IFERROR(__xludf.DUMMYFUNCTION("IFERROR(HLOOKUP(""Close"",GOOGLEFINANCE(C415,""price"",B415),2,FALSE()),"""")")," ")</f>
        <v/>
      </c>
      <c r="H415" s="208"/>
      <c r="I415" s="90"/>
      <c r="J415" s="90"/>
      <c r="K415" s="90"/>
      <c r="L415" s="90"/>
      <c r="M415" s="90"/>
      <c r="N415" s="90"/>
      <c r="O415" s="90"/>
      <c r="P415" s="90"/>
      <c r="Q415" s="90"/>
      <c r="R415" s="90"/>
      <c r="S415" s="90"/>
      <c r="T415" s="90"/>
      <c r="U415" s="90"/>
      <c r="V415" s="90"/>
      <c r="W415" s="90"/>
      <c r="X415" s="90"/>
      <c r="Y415" s="90"/>
      <c r="Z415" s="90"/>
    </row>
    <row r="416" ht="14.25" customHeight="1">
      <c r="A416" s="467"/>
      <c r="B416" s="185"/>
      <c r="C416" s="221"/>
      <c r="D416" s="208"/>
      <c r="E416" s="90"/>
      <c r="F416" s="90"/>
      <c r="G416" s="152" t="str">
        <f>IFERROR(__xludf.DUMMYFUNCTION("IFERROR(HLOOKUP(""Close"",GOOGLEFINANCE(C416,""price"",B416),2,FALSE()),"""")")," ")</f>
        <v/>
      </c>
      <c r="H416" s="208"/>
      <c r="I416" s="90"/>
      <c r="J416" s="90"/>
      <c r="K416" s="90"/>
      <c r="L416" s="90"/>
      <c r="M416" s="90"/>
      <c r="N416" s="90"/>
      <c r="O416" s="90"/>
      <c r="P416" s="90"/>
      <c r="Q416" s="90"/>
      <c r="R416" s="90"/>
      <c r="S416" s="90"/>
      <c r="T416" s="90"/>
      <c r="U416" s="90"/>
      <c r="V416" s="90"/>
      <c r="W416" s="90"/>
      <c r="X416" s="90"/>
      <c r="Y416" s="90"/>
      <c r="Z416" s="90"/>
    </row>
    <row r="417" ht="14.25" customHeight="1">
      <c r="A417" s="467"/>
      <c r="B417" s="185"/>
      <c r="C417" s="221"/>
      <c r="D417" s="208"/>
      <c r="E417" s="90"/>
      <c r="F417" s="90"/>
      <c r="G417" s="152" t="str">
        <f>IFERROR(__xludf.DUMMYFUNCTION("IFERROR(HLOOKUP(""Close"",GOOGLEFINANCE(C417,""price"",B417),2,FALSE()),"""")")," ")</f>
        <v/>
      </c>
      <c r="H417" s="208"/>
      <c r="I417" s="90"/>
      <c r="J417" s="90"/>
      <c r="K417" s="90"/>
      <c r="L417" s="90"/>
      <c r="M417" s="90"/>
      <c r="N417" s="90"/>
      <c r="O417" s="90"/>
      <c r="P417" s="90"/>
      <c r="Q417" s="90"/>
      <c r="R417" s="90"/>
      <c r="S417" s="90"/>
      <c r="T417" s="90"/>
      <c r="U417" s="90"/>
      <c r="V417" s="90"/>
      <c r="W417" s="90"/>
      <c r="X417" s="90"/>
      <c r="Y417" s="90"/>
      <c r="Z417" s="90"/>
    </row>
    <row r="418" ht="14.25" customHeight="1">
      <c r="A418" s="467"/>
      <c r="B418" s="185"/>
      <c r="C418" s="221"/>
      <c r="D418" s="208"/>
      <c r="E418" s="90"/>
      <c r="F418" s="90"/>
      <c r="G418" s="152" t="str">
        <f>IFERROR(__xludf.DUMMYFUNCTION("IFERROR(HLOOKUP(""Close"",GOOGLEFINANCE(C418,""price"",B418),2,FALSE()),"""")")," ")</f>
        <v/>
      </c>
      <c r="H418" s="208"/>
      <c r="I418" s="90"/>
      <c r="J418" s="90"/>
      <c r="K418" s="90"/>
      <c r="L418" s="90"/>
      <c r="M418" s="90"/>
      <c r="N418" s="90"/>
      <c r="O418" s="90"/>
      <c r="P418" s="90"/>
      <c r="Q418" s="90"/>
      <c r="R418" s="90"/>
      <c r="S418" s="90"/>
      <c r="T418" s="90"/>
      <c r="U418" s="90"/>
      <c r="V418" s="90"/>
      <c r="W418" s="90"/>
      <c r="X418" s="90"/>
      <c r="Y418" s="90"/>
      <c r="Z418" s="90"/>
    </row>
    <row r="419" ht="14.25" customHeight="1">
      <c r="A419" s="467"/>
      <c r="B419" s="185"/>
      <c r="C419" s="221"/>
      <c r="D419" s="208"/>
      <c r="E419" s="90"/>
      <c r="F419" s="90"/>
      <c r="G419" s="152" t="str">
        <f>IFERROR(__xludf.DUMMYFUNCTION("IFERROR(HLOOKUP(""Close"",GOOGLEFINANCE(C419,""price"",B419),2,FALSE()),"""")")," ")</f>
        <v/>
      </c>
      <c r="H419" s="208"/>
      <c r="I419" s="90"/>
      <c r="J419" s="90"/>
      <c r="K419" s="90"/>
      <c r="L419" s="90"/>
      <c r="M419" s="90"/>
      <c r="N419" s="90"/>
      <c r="O419" s="90"/>
      <c r="P419" s="90"/>
      <c r="Q419" s="90"/>
      <c r="R419" s="90"/>
      <c r="S419" s="90"/>
      <c r="T419" s="90"/>
      <c r="U419" s="90"/>
      <c r="V419" s="90"/>
      <c r="W419" s="90"/>
      <c r="X419" s="90"/>
      <c r="Y419" s="90"/>
      <c r="Z419" s="90"/>
    </row>
    <row r="420" ht="14.25" customHeight="1">
      <c r="A420" s="467"/>
      <c r="B420" s="185"/>
      <c r="C420" s="221"/>
      <c r="D420" s="208"/>
      <c r="E420" s="90"/>
      <c r="F420" s="90"/>
      <c r="G420" s="152" t="str">
        <f>IFERROR(__xludf.DUMMYFUNCTION("IFERROR(HLOOKUP(""Close"",GOOGLEFINANCE(C420,""price"",B420),2,FALSE()),"""")")," ")</f>
        <v/>
      </c>
      <c r="H420" s="208"/>
      <c r="I420" s="90"/>
      <c r="J420" s="90"/>
      <c r="K420" s="90"/>
      <c r="L420" s="90"/>
      <c r="M420" s="90"/>
      <c r="N420" s="90"/>
      <c r="O420" s="90"/>
      <c r="P420" s="90"/>
      <c r="Q420" s="90"/>
      <c r="R420" s="90"/>
      <c r="S420" s="90"/>
      <c r="T420" s="90"/>
      <c r="U420" s="90"/>
      <c r="V420" s="90"/>
      <c r="W420" s="90"/>
      <c r="X420" s="90"/>
      <c r="Y420" s="90"/>
      <c r="Z420" s="90"/>
    </row>
    <row r="421" ht="14.25" customHeight="1">
      <c r="A421" s="467"/>
      <c r="B421" s="185"/>
      <c r="C421" s="221"/>
      <c r="D421" s="208"/>
      <c r="E421" s="90"/>
      <c r="F421" s="90"/>
      <c r="G421" s="152" t="str">
        <f>IFERROR(__xludf.DUMMYFUNCTION("IFERROR(HLOOKUP(""Close"",GOOGLEFINANCE(C421,""price"",B421),2,FALSE()),"""")")," ")</f>
        <v/>
      </c>
      <c r="H421" s="208"/>
      <c r="I421" s="90"/>
      <c r="J421" s="90"/>
      <c r="K421" s="90"/>
      <c r="L421" s="90"/>
      <c r="M421" s="90"/>
      <c r="N421" s="90"/>
      <c r="O421" s="90"/>
      <c r="P421" s="90"/>
      <c r="Q421" s="90"/>
      <c r="R421" s="90"/>
      <c r="S421" s="90"/>
      <c r="T421" s="90"/>
      <c r="U421" s="90"/>
      <c r="V421" s="90"/>
      <c r="W421" s="90"/>
      <c r="X421" s="90"/>
      <c r="Y421" s="90"/>
      <c r="Z421" s="90"/>
    </row>
    <row r="422" ht="14.25" customHeight="1">
      <c r="A422" s="467"/>
      <c r="B422" s="185"/>
      <c r="C422" s="221"/>
      <c r="D422" s="208"/>
      <c r="E422" s="90"/>
      <c r="F422" s="90"/>
      <c r="G422" s="152" t="str">
        <f>IFERROR(__xludf.DUMMYFUNCTION("IFERROR(HLOOKUP(""Close"",GOOGLEFINANCE(C422,""price"",B422),2,FALSE()),"""")")," ")</f>
        <v/>
      </c>
      <c r="H422" s="208"/>
      <c r="I422" s="90"/>
      <c r="J422" s="90"/>
      <c r="K422" s="90"/>
      <c r="L422" s="90"/>
      <c r="M422" s="90"/>
      <c r="N422" s="90"/>
      <c r="O422" s="90"/>
      <c r="P422" s="90"/>
      <c r="Q422" s="90"/>
      <c r="R422" s="90"/>
      <c r="S422" s="90"/>
      <c r="T422" s="90"/>
      <c r="U422" s="90"/>
      <c r="V422" s="90"/>
      <c r="W422" s="90"/>
      <c r="X422" s="90"/>
      <c r="Y422" s="90"/>
      <c r="Z422" s="90"/>
    </row>
    <row r="423" ht="14.25" customHeight="1">
      <c r="A423" s="467"/>
      <c r="B423" s="185"/>
      <c r="C423" s="221"/>
      <c r="D423" s="208"/>
      <c r="E423" s="90"/>
      <c r="F423" s="90"/>
      <c r="G423" s="152" t="str">
        <f>IFERROR(__xludf.DUMMYFUNCTION("IFERROR(HLOOKUP(""Close"",GOOGLEFINANCE(C423,""price"",B423),2,FALSE()),"""")")," ")</f>
        <v/>
      </c>
      <c r="H423" s="208"/>
      <c r="I423" s="90"/>
      <c r="J423" s="90"/>
      <c r="K423" s="90"/>
      <c r="L423" s="90"/>
      <c r="M423" s="90"/>
      <c r="N423" s="90"/>
      <c r="O423" s="90"/>
      <c r="P423" s="90"/>
      <c r="Q423" s="90"/>
      <c r="R423" s="90"/>
      <c r="S423" s="90"/>
      <c r="T423" s="90"/>
      <c r="U423" s="90"/>
      <c r="V423" s="90"/>
      <c r="W423" s="90"/>
      <c r="X423" s="90"/>
      <c r="Y423" s="90"/>
      <c r="Z423" s="90"/>
    </row>
    <row r="424" ht="14.25" customHeight="1">
      <c r="A424" s="467"/>
      <c r="B424" s="185"/>
      <c r="C424" s="221"/>
      <c r="D424" s="208"/>
      <c r="E424" s="90"/>
      <c r="F424" s="90"/>
      <c r="G424" s="152" t="str">
        <f>IFERROR(__xludf.DUMMYFUNCTION("IFERROR(HLOOKUP(""Close"",GOOGLEFINANCE(C424,""price"",B424),2,FALSE()),"""")")," ")</f>
        <v/>
      </c>
      <c r="H424" s="208"/>
      <c r="I424" s="90"/>
      <c r="J424" s="90"/>
      <c r="K424" s="90"/>
      <c r="L424" s="90"/>
      <c r="M424" s="90"/>
      <c r="N424" s="90"/>
      <c r="O424" s="90"/>
      <c r="P424" s="90"/>
      <c r="Q424" s="90"/>
      <c r="R424" s="90"/>
      <c r="S424" s="90"/>
      <c r="T424" s="90"/>
      <c r="U424" s="90"/>
      <c r="V424" s="90"/>
      <c r="W424" s="90"/>
      <c r="X424" s="90"/>
      <c r="Y424" s="90"/>
      <c r="Z424" s="90"/>
    </row>
    <row r="425" ht="14.25" customHeight="1">
      <c r="A425" s="467"/>
      <c r="B425" s="185"/>
      <c r="C425" s="221"/>
      <c r="D425" s="208"/>
      <c r="E425" s="90"/>
      <c r="F425" s="90"/>
      <c r="G425" s="152" t="str">
        <f>IFERROR(__xludf.DUMMYFUNCTION("IFERROR(HLOOKUP(""Close"",GOOGLEFINANCE(C425,""price"",B425),2,FALSE()),"""")")," ")</f>
        <v/>
      </c>
      <c r="H425" s="208"/>
      <c r="I425" s="90"/>
      <c r="J425" s="90"/>
      <c r="K425" s="90"/>
      <c r="L425" s="90"/>
      <c r="M425" s="90"/>
      <c r="N425" s="90"/>
      <c r="O425" s="90"/>
      <c r="P425" s="90"/>
      <c r="Q425" s="90"/>
      <c r="R425" s="90"/>
      <c r="S425" s="90"/>
      <c r="T425" s="90"/>
      <c r="U425" s="90"/>
      <c r="V425" s="90"/>
      <c r="W425" s="90"/>
      <c r="X425" s="90"/>
      <c r="Y425" s="90"/>
      <c r="Z425" s="90"/>
    </row>
    <row r="426" ht="14.25" customHeight="1">
      <c r="A426" s="467"/>
      <c r="B426" s="185"/>
      <c r="C426" s="221"/>
      <c r="D426" s="208"/>
      <c r="E426" s="90"/>
      <c r="F426" s="90"/>
      <c r="G426" s="152" t="str">
        <f>IFERROR(__xludf.DUMMYFUNCTION("IFERROR(HLOOKUP(""Close"",GOOGLEFINANCE(C426,""price"",B426),2,FALSE()),"""")")," ")</f>
        <v/>
      </c>
      <c r="H426" s="208"/>
      <c r="I426" s="90"/>
      <c r="J426" s="90"/>
      <c r="K426" s="90"/>
      <c r="L426" s="90"/>
      <c r="M426" s="90"/>
      <c r="N426" s="90"/>
      <c r="O426" s="90"/>
      <c r="P426" s="90"/>
      <c r="Q426" s="90"/>
      <c r="R426" s="90"/>
      <c r="S426" s="90"/>
      <c r="T426" s="90"/>
      <c r="U426" s="90"/>
      <c r="V426" s="90"/>
      <c r="W426" s="90"/>
      <c r="X426" s="90"/>
      <c r="Y426" s="90"/>
      <c r="Z426" s="90"/>
    </row>
    <row r="427" ht="14.25" customHeight="1">
      <c r="A427" s="467"/>
      <c r="B427" s="185"/>
      <c r="C427" s="221"/>
      <c r="D427" s="208"/>
      <c r="E427" s="90"/>
      <c r="F427" s="90"/>
      <c r="G427" s="152" t="str">
        <f>IFERROR(__xludf.DUMMYFUNCTION("IFERROR(HLOOKUP(""Close"",GOOGLEFINANCE(C427,""price"",B427),2,FALSE()),"""")")," ")</f>
        <v/>
      </c>
      <c r="H427" s="208"/>
      <c r="I427" s="90"/>
      <c r="J427" s="90"/>
      <c r="K427" s="90"/>
      <c r="L427" s="90"/>
      <c r="M427" s="90"/>
      <c r="N427" s="90"/>
      <c r="O427" s="90"/>
      <c r="P427" s="90"/>
      <c r="Q427" s="90"/>
      <c r="R427" s="90"/>
      <c r="S427" s="90"/>
      <c r="T427" s="90"/>
      <c r="U427" s="90"/>
      <c r="V427" s="90"/>
      <c r="W427" s="90"/>
      <c r="X427" s="90"/>
      <c r="Y427" s="90"/>
      <c r="Z427" s="90"/>
    </row>
    <row r="428" ht="14.25" customHeight="1">
      <c r="A428" s="467"/>
      <c r="B428" s="185"/>
      <c r="C428" s="221"/>
      <c r="D428" s="208"/>
      <c r="E428" s="90"/>
      <c r="F428" s="90"/>
      <c r="G428" s="152" t="str">
        <f>IFERROR(__xludf.DUMMYFUNCTION("IFERROR(HLOOKUP(""Close"",GOOGLEFINANCE(C428,""price"",B428),2,FALSE()),"""")")," ")</f>
        <v/>
      </c>
      <c r="H428" s="208"/>
      <c r="I428" s="90"/>
      <c r="J428" s="90"/>
      <c r="K428" s="90"/>
      <c r="L428" s="90"/>
      <c r="M428" s="90"/>
      <c r="N428" s="90"/>
      <c r="O428" s="90"/>
      <c r="P428" s="90"/>
      <c r="Q428" s="90"/>
      <c r="R428" s="90"/>
      <c r="S428" s="90"/>
      <c r="T428" s="90"/>
      <c r="U428" s="90"/>
      <c r="V428" s="90"/>
      <c r="W428" s="90"/>
      <c r="X428" s="90"/>
      <c r="Y428" s="90"/>
      <c r="Z428" s="90"/>
    </row>
    <row r="429" ht="14.25" customHeight="1">
      <c r="A429" s="467"/>
      <c r="B429" s="185"/>
      <c r="C429" s="221"/>
      <c r="D429" s="208"/>
      <c r="E429" s="90"/>
      <c r="F429" s="90"/>
      <c r="G429" s="152" t="str">
        <f>IFERROR(__xludf.DUMMYFUNCTION("IFERROR(HLOOKUP(""Close"",GOOGLEFINANCE(C429,""price"",B429),2,FALSE()),"""")")," ")</f>
        <v/>
      </c>
      <c r="H429" s="208"/>
      <c r="I429" s="90"/>
      <c r="J429" s="90"/>
      <c r="K429" s="90"/>
      <c r="L429" s="90"/>
      <c r="M429" s="90"/>
      <c r="N429" s="90"/>
      <c r="O429" s="90"/>
      <c r="P429" s="90"/>
      <c r="Q429" s="90"/>
      <c r="R429" s="90"/>
      <c r="S429" s="90"/>
      <c r="T429" s="90"/>
      <c r="U429" s="90"/>
      <c r="V429" s="90"/>
      <c r="W429" s="90"/>
      <c r="X429" s="90"/>
      <c r="Y429" s="90"/>
      <c r="Z429" s="90"/>
    </row>
    <row r="430" ht="14.25" customHeight="1">
      <c r="A430" s="467"/>
      <c r="B430" s="185"/>
      <c r="C430" s="221"/>
      <c r="D430" s="208"/>
      <c r="E430" s="90"/>
      <c r="F430" s="90"/>
      <c r="G430" s="152" t="str">
        <f>IFERROR(__xludf.DUMMYFUNCTION("IFERROR(HLOOKUP(""Close"",GOOGLEFINANCE(C430,""price"",B430),2,FALSE()),"""")")," ")</f>
        <v/>
      </c>
      <c r="H430" s="208"/>
      <c r="I430" s="90"/>
      <c r="J430" s="90"/>
      <c r="K430" s="90"/>
      <c r="L430" s="90"/>
      <c r="M430" s="90"/>
      <c r="N430" s="90"/>
      <c r="O430" s="90"/>
      <c r="P430" s="90"/>
      <c r="Q430" s="90"/>
      <c r="R430" s="90"/>
      <c r="S430" s="90"/>
      <c r="T430" s="90"/>
      <c r="U430" s="90"/>
      <c r="V430" s="90"/>
      <c r="W430" s="90"/>
      <c r="X430" s="90"/>
      <c r="Y430" s="90"/>
      <c r="Z430" s="90"/>
    </row>
    <row r="431" ht="14.25" customHeight="1">
      <c r="A431" s="467"/>
      <c r="B431" s="185"/>
      <c r="C431" s="221"/>
      <c r="D431" s="208"/>
      <c r="E431" s="90"/>
      <c r="F431" s="90"/>
      <c r="G431" s="152" t="str">
        <f>IFERROR(__xludf.DUMMYFUNCTION("IFERROR(HLOOKUP(""Close"",GOOGLEFINANCE(C431,""price"",B431),2,FALSE()),"""")")," ")</f>
        <v/>
      </c>
      <c r="H431" s="208"/>
      <c r="I431" s="90"/>
      <c r="J431" s="90"/>
      <c r="K431" s="90"/>
      <c r="L431" s="90"/>
      <c r="M431" s="90"/>
      <c r="N431" s="90"/>
      <c r="O431" s="90"/>
      <c r="P431" s="90"/>
      <c r="Q431" s="90"/>
      <c r="R431" s="90"/>
      <c r="S431" s="90"/>
      <c r="T431" s="90"/>
      <c r="U431" s="90"/>
      <c r="V431" s="90"/>
      <c r="W431" s="90"/>
      <c r="X431" s="90"/>
      <c r="Y431" s="90"/>
      <c r="Z431" s="90"/>
    </row>
    <row r="432" ht="14.25" customHeight="1">
      <c r="A432" s="467"/>
      <c r="B432" s="185"/>
      <c r="C432" s="221"/>
      <c r="D432" s="208"/>
      <c r="E432" s="90"/>
      <c r="F432" s="90"/>
      <c r="G432" s="152" t="str">
        <f>IFERROR(__xludf.DUMMYFUNCTION("IFERROR(HLOOKUP(""Close"",GOOGLEFINANCE(C432,""price"",B432),2,FALSE()),"""")")," ")</f>
        <v/>
      </c>
      <c r="H432" s="208"/>
      <c r="I432" s="90"/>
      <c r="J432" s="90"/>
      <c r="K432" s="90"/>
      <c r="L432" s="90"/>
      <c r="M432" s="90"/>
      <c r="N432" s="90"/>
      <c r="O432" s="90"/>
      <c r="P432" s="90"/>
      <c r="Q432" s="90"/>
      <c r="R432" s="90"/>
      <c r="S432" s="90"/>
      <c r="T432" s="90"/>
      <c r="U432" s="90"/>
      <c r="V432" s="90"/>
      <c r="W432" s="90"/>
      <c r="X432" s="90"/>
      <c r="Y432" s="90"/>
      <c r="Z432" s="90"/>
    </row>
    <row r="433" ht="14.25" customHeight="1">
      <c r="A433" s="467"/>
      <c r="B433" s="185"/>
      <c r="C433" s="221"/>
      <c r="D433" s="208"/>
      <c r="E433" s="90"/>
      <c r="F433" s="90"/>
      <c r="G433" s="152" t="str">
        <f>IFERROR(__xludf.DUMMYFUNCTION("IFERROR(HLOOKUP(""Close"",GOOGLEFINANCE(C433,""price"",B433),2,FALSE()),"""")")," ")</f>
        <v/>
      </c>
      <c r="H433" s="208"/>
      <c r="I433" s="90"/>
      <c r="J433" s="90"/>
      <c r="K433" s="90"/>
      <c r="L433" s="90"/>
      <c r="M433" s="90"/>
      <c r="N433" s="90"/>
      <c r="O433" s="90"/>
      <c r="P433" s="90"/>
      <c r="Q433" s="90"/>
      <c r="R433" s="90"/>
      <c r="S433" s="90"/>
      <c r="T433" s="90"/>
      <c r="U433" s="90"/>
      <c r="V433" s="90"/>
      <c r="W433" s="90"/>
      <c r="X433" s="90"/>
      <c r="Y433" s="90"/>
      <c r="Z433" s="90"/>
    </row>
    <row r="434" ht="14.25" customHeight="1">
      <c r="A434" s="467"/>
      <c r="B434" s="185"/>
      <c r="C434" s="221"/>
      <c r="D434" s="208"/>
      <c r="E434" s="90"/>
      <c r="F434" s="90"/>
      <c r="G434" s="152" t="str">
        <f>IFERROR(__xludf.DUMMYFUNCTION("IFERROR(HLOOKUP(""Close"",GOOGLEFINANCE(C434,""price"",B434),2,FALSE()),"""")")," ")</f>
        <v/>
      </c>
      <c r="H434" s="208"/>
      <c r="I434" s="90"/>
      <c r="J434" s="90"/>
      <c r="K434" s="90"/>
      <c r="L434" s="90"/>
      <c r="M434" s="90"/>
      <c r="N434" s="90"/>
      <c r="O434" s="90"/>
      <c r="P434" s="90"/>
      <c r="Q434" s="90"/>
      <c r="R434" s="90"/>
      <c r="S434" s="90"/>
      <c r="T434" s="90"/>
      <c r="U434" s="90"/>
      <c r="V434" s="90"/>
      <c r="W434" s="90"/>
      <c r="X434" s="90"/>
      <c r="Y434" s="90"/>
      <c r="Z434" s="90"/>
    </row>
    <row r="435" ht="14.25" customHeight="1">
      <c r="A435" s="467"/>
      <c r="B435" s="185"/>
      <c r="C435" s="221"/>
      <c r="D435" s="208"/>
      <c r="E435" s="90"/>
      <c r="F435" s="90"/>
      <c r="G435" s="152" t="str">
        <f>IFERROR(__xludf.DUMMYFUNCTION("IFERROR(HLOOKUP(""Close"",GOOGLEFINANCE(C435,""price"",B435),2,FALSE()),"""")")," ")</f>
        <v/>
      </c>
      <c r="H435" s="208"/>
      <c r="I435" s="90"/>
      <c r="J435" s="90"/>
      <c r="K435" s="90"/>
      <c r="L435" s="90"/>
      <c r="M435" s="90"/>
      <c r="N435" s="90"/>
      <c r="O435" s="90"/>
      <c r="P435" s="90"/>
      <c r="Q435" s="90"/>
      <c r="R435" s="90"/>
      <c r="S435" s="90"/>
      <c r="T435" s="90"/>
      <c r="U435" s="90"/>
      <c r="V435" s="90"/>
      <c r="W435" s="90"/>
      <c r="X435" s="90"/>
      <c r="Y435" s="90"/>
      <c r="Z435" s="90"/>
    </row>
    <row r="436" ht="14.25" customHeight="1">
      <c r="A436" s="467"/>
      <c r="B436" s="185"/>
      <c r="C436" s="221"/>
      <c r="D436" s="208"/>
      <c r="E436" s="90"/>
      <c r="F436" s="90"/>
      <c r="G436" s="152" t="str">
        <f>IFERROR(__xludf.DUMMYFUNCTION("IFERROR(HLOOKUP(""Close"",GOOGLEFINANCE(C436,""price"",B436),2,FALSE()),"""")")," ")</f>
        <v/>
      </c>
      <c r="H436" s="208"/>
      <c r="I436" s="90"/>
      <c r="J436" s="90"/>
      <c r="K436" s="90"/>
      <c r="L436" s="90"/>
      <c r="M436" s="90"/>
      <c r="N436" s="90"/>
      <c r="O436" s="90"/>
      <c r="P436" s="90"/>
      <c r="Q436" s="90"/>
      <c r="R436" s="90"/>
      <c r="S436" s="90"/>
      <c r="T436" s="90"/>
      <c r="U436" s="90"/>
      <c r="V436" s="90"/>
      <c r="W436" s="90"/>
      <c r="X436" s="90"/>
      <c r="Y436" s="90"/>
      <c r="Z436" s="90"/>
    </row>
    <row r="437" ht="14.25" customHeight="1">
      <c r="A437" s="467"/>
      <c r="B437" s="185"/>
      <c r="C437" s="221"/>
      <c r="D437" s="208"/>
      <c r="E437" s="90"/>
      <c r="F437" s="90"/>
      <c r="G437" s="152" t="str">
        <f>IFERROR(__xludf.DUMMYFUNCTION("IFERROR(HLOOKUP(""Close"",GOOGLEFINANCE(C437,""price"",B437),2,FALSE()),"""")")," ")</f>
        <v/>
      </c>
      <c r="H437" s="208"/>
      <c r="I437" s="90"/>
      <c r="J437" s="90"/>
      <c r="K437" s="90"/>
      <c r="L437" s="90"/>
      <c r="M437" s="90"/>
      <c r="N437" s="90"/>
      <c r="O437" s="90"/>
      <c r="P437" s="90"/>
      <c r="Q437" s="90"/>
      <c r="R437" s="90"/>
      <c r="S437" s="90"/>
      <c r="T437" s="90"/>
      <c r="U437" s="90"/>
      <c r="V437" s="90"/>
      <c r="W437" s="90"/>
      <c r="X437" s="90"/>
      <c r="Y437" s="90"/>
      <c r="Z437" s="90"/>
    </row>
    <row r="438" ht="14.25" customHeight="1">
      <c r="A438" s="467"/>
      <c r="B438" s="185"/>
      <c r="C438" s="221"/>
      <c r="D438" s="208"/>
      <c r="E438" s="90"/>
      <c r="F438" s="90"/>
      <c r="G438" s="152" t="str">
        <f>IFERROR(__xludf.DUMMYFUNCTION("IFERROR(HLOOKUP(""Close"",GOOGLEFINANCE(C438,""price"",B438),2,FALSE()),"""")")," ")</f>
        <v/>
      </c>
      <c r="H438" s="208"/>
      <c r="I438" s="90"/>
      <c r="J438" s="90"/>
      <c r="K438" s="90"/>
      <c r="L438" s="90"/>
      <c r="M438" s="90"/>
      <c r="N438" s="90"/>
      <c r="O438" s="90"/>
      <c r="P438" s="90"/>
      <c r="Q438" s="90"/>
      <c r="R438" s="90"/>
      <c r="S438" s="90"/>
      <c r="T438" s="90"/>
      <c r="U438" s="90"/>
      <c r="V438" s="90"/>
      <c r="W438" s="90"/>
      <c r="X438" s="90"/>
      <c r="Y438" s="90"/>
      <c r="Z438" s="90"/>
    </row>
    <row r="439" ht="14.25" customHeight="1">
      <c r="A439" s="467"/>
      <c r="B439" s="185"/>
      <c r="C439" s="221"/>
      <c r="D439" s="208"/>
      <c r="E439" s="90"/>
      <c r="F439" s="90"/>
      <c r="G439" s="152" t="str">
        <f>IFERROR(__xludf.DUMMYFUNCTION("IFERROR(HLOOKUP(""Close"",GOOGLEFINANCE(C439,""price"",B439),2,FALSE()),"""")")," ")</f>
        <v/>
      </c>
      <c r="H439" s="208"/>
      <c r="I439" s="90"/>
      <c r="J439" s="90"/>
      <c r="K439" s="90"/>
      <c r="L439" s="90"/>
      <c r="M439" s="90"/>
      <c r="N439" s="90"/>
      <c r="O439" s="90"/>
      <c r="P439" s="90"/>
      <c r="Q439" s="90"/>
      <c r="R439" s="90"/>
      <c r="S439" s="90"/>
      <c r="T439" s="90"/>
      <c r="U439" s="90"/>
      <c r="V439" s="90"/>
      <c r="W439" s="90"/>
      <c r="X439" s="90"/>
      <c r="Y439" s="90"/>
      <c r="Z439" s="90"/>
    </row>
    <row r="440" ht="14.25" customHeight="1">
      <c r="A440" s="467"/>
      <c r="B440" s="185"/>
      <c r="C440" s="221"/>
      <c r="D440" s="208"/>
      <c r="E440" s="90"/>
      <c r="F440" s="90"/>
      <c r="G440" s="152" t="str">
        <f>IFERROR(__xludf.DUMMYFUNCTION("IFERROR(HLOOKUP(""Close"",GOOGLEFINANCE(C440,""price"",B440),2,FALSE()),"""")")," ")</f>
        <v/>
      </c>
      <c r="H440" s="208"/>
      <c r="I440" s="90"/>
      <c r="J440" s="90"/>
      <c r="K440" s="90"/>
      <c r="L440" s="90"/>
      <c r="M440" s="90"/>
      <c r="N440" s="90"/>
      <c r="O440" s="90"/>
      <c r="P440" s="90"/>
      <c r="Q440" s="90"/>
      <c r="R440" s="90"/>
      <c r="S440" s="90"/>
      <c r="T440" s="90"/>
      <c r="U440" s="90"/>
      <c r="V440" s="90"/>
      <c r="W440" s="90"/>
      <c r="X440" s="90"/>
      <c r="Y440" s="90"/>
      <c r="Z440" s="90"/>
    </row>
    <row r="441" ht="14.25" customHeight="1">
      <c r="A441" s="467"/>
      <c r="B441" s="185"/>
      <c r="C441" s="221"/>
      <c r="D441" s="208"/>
      <c r="E441" s="90"/>
      <c r="F441" s="90"/>
      <c r="G441" s="152" t="str">
        <f>IFERROR(__xludf.DUMMYFUNCTION("IFERROR(HLOOKUP(""Close"",GOOGLEFINANCE(C441,""price"",B441),2,FALSE()),"""")")," ")</f>
        <v/>
      </c>
      <c r="H441" s="208"/>
      <c r="I441" s="90"/>
      <c r="J441" s="90"/>
      <c r="K441" s="90"/>
      <c r="L441" s="90"/>
      <c r="M441" s="90"/>
      <c r="N441" s="90"/>
      <c r="O441" s="90"/>
      <c r="P441" s="90"/>
      <c r="Q441" s="90"/>
      <c r="R441" s="90"/>
      <c r="S441" s="90"/>
      <c r="T441" s="90"/>
      <c r="U441" s="90"/>
      <c r="V441" s="90"/>
      <c r="W441" s="90"/>
      <c r="X441" s="90"/>
      <c r="Y441" s="90"/>
      <c r="Z441" s="90"/>
    </row>
    <row r="442" ht="14.25" customHeight="1">
      <c r="A442" s="467"/>
      <c r="B442" s="185"/>
      <c r="C442" s="221"/>
      <c r="D442" s="208"/>
      <c r="E442" s="90"/>
      <c r="F442" s="90"/>
      <c r="G442" s="152" t="str">
        <f>IFERROR(__xludf.DUMMYFUNCTION("IFERROR(HLOOKUP(""Close"",GOOGLEFINANCE(C442,""price"",B442),2,FALSE()),"""")")," ")</f>
        <v/>
      </c>
      <c r="H442" s="208"/>
      <c r="I442" s="90"/>
      <c r="J442" s="90"/>
      <c r="K442" s="90"/>
      <c r="L442" s="90"/>
      <c r="M442" s="90"/>
      <c r="N442" s="90"/>
      <c r="O442" s="90"/>
      <c r="P442" s="90"/>
      <c r="Q442" s="90"/>
      <c r="R442" s="90"/>
      <c r="S442" s="90"/>
      <c r="T442" s="90"/>
      <c r="U442" s="90"/>
      <c r="V442" s="90"/>
      <c r="W442" s="90"/>
      <c r="X442" s="90"/>
      <c r="Y442" s="90"/>
      <c r="Z442" s="90"/>
    </row>
    <row r="443" ht="14.25" customHeight="1">
      <c r="A443" s="467"/>
      <c r="B443" s="185"/>
      <c r="C443" s="221"/>
      <c r="D443" s="208"/>
      <c r="E443" s="90"/>
      <c r="F443" s="90"/>
      <c r="G443" s="152" t="str">
        <f>IFERROR(__xludf.DUMMYFUNCTION("IFERROR(HLOOKUP(""Close"",GOOGLEFINANCE(C443,""price"",B443),2,FALSE()),"""")")," ")</f>
        <v/>
      </c>
      <c r="H443" s="208"/>
      <c r="I443" s="90"/>
      <c r="J443" s="90"/>
      <c r="K443" s="90"/>
      <c r="L443" s="90"/>
      <c r="M443" s="90"/>
      <c r="N443" s="90"/>
      <c r="O443" s="90"/>
      <c r="P443" s="90"/>
      <c r="Q443" s="90"/>
      <c r="R443" s="90"/>
      <c r="S443" s="90"/>
      <c r="T443" s="90"/>
      <c r="U443" s="90"/>
      <c r="V443" s="90"/>
      <c r="W443" s="90"/>
      <c r="X443" s="90"/>
      <c r="Y443" s="90"/>
      <c r="Z443" s="90"/>
    </row>
    <row r="444" ht="14.25" customHeight="1">
      <c r="A444" s="467"/>
      <c r="B444" s="185"/>
      <c r="C444" s="221"/>
      <c r="D444" s="208"/>
      <c r="E444" s="90"/>
      <c r="F444" s="90"/>
      <c r="G444" s="152" t="str">
        <f>IFERROR(__xludf.DUMMYFUNCTION("IFERROR(HLOOKUP(""Close"",GOOGLEFINANCE(C444,""price"",B444),2,FALSE()),"""")")," ")</f>
        <v/>
      </c>
      <c r="H444" s="208"/>
      <c r="I444" s="90"/>
      <c r="J444" s="90"/>
      <c r="K444" s="90"/>
      <c r="L444" s="90"/>
      <c r="M444" s="90"/>
      <c r="N444" s="90"/>
      <c r="O444" s="90"/>
      <c r="P444" s="90"/>
      <c r="Q444" s="90"/>
      <c r="R444" s="90"/>
      <c r="S444" s="90"/>
      <c r="T444" s="90"/>
      <c r="U444" s="90"/>
      <c r="V444" s="90"/>
      <c r="W444" s="90"/>
      <c r="X444" s="90"/>
      <c r="Y444" s="90"/>
      <c r="Z444" s="90"/>
    </row>
    <row r="445" ht="14.25" customHeight="1">
      <c r="A445" s="467"/>
      <c r="B445" s="185"/>
      <c r="C445" s="221"/>
      <c r="D445" s="208"/>
      <c r="E445" s="90"/>
      <c r="F445" s="90"/>
      <c r="G445" s="152" t="str">
        <f>IFERROR(__xludf.DUMMYFUNCTION("IFERROR(HLOOKUP(""Close"",GOOGLEFINANCE(C445,""price"",B445),2,FALSE()),"""")")," ")</f>
        <v/>
      </c>
      <c r="H445" s="208"/>
      <c r="I445" s="90"/>
      <c r="J445" s="90"/>
      <c r="K445" s="90"/>
      <c r="L445" s="90"/>
      <c r="M445" s="90"/>
      <c r="N445" s="90"/>
      <c r="O445" s="90"/>
      <c r="P445" s="90"/>
      <c r="Q445" s="90"/>
      <c r="R445" s="90"/>
      <c r="S445" s="90"/>
      <c r="T445" s="90"/>
      <c r="U445" s="90"/>
      <c r="V445" s="90"/>
      <c r="W445" s="90"/>
      <c r="X445" s="90"/>
      <c r="Y445" s="90"/>
      <c r="Z445" s="90"/>
    </row>
    <row r="446" ht="14.25" customHeight="1">
      <c r="A446" s="467"/>
      <c r="B446" s="185"/>
      <c r="C446" s="221"/>
      <c r="D446" s="208"/>
      <c r="E446" s="90"/>
      <c r="F446" s="90"/>
      <c r="G446" s="152" t="str">
        <f>IFERROR(__xludf.DUMMYFUNCTION("IFERROR(HLOOKUP(""Close"",GOOGLEFINANCE(C446,""price"",B446),2,FALSE()),"""")")," ")</f>
        <v/>
      </c>
      <c r="H446" s="208"/>
      <c r="I446" s="90"/>
      <c r="J446" s="90"/>
      <c r="K446" s="90"/>
      <c r="L446" s="90"/>
      <c r="M446" s="90"/>
      <c r="N446" s="90"/>
      <c r="O446" s="90"/>
      <c r="P446" s="90"/>
      <c r="Q446" s="90"/>
      <c r="R446" s="90"/>
      <c r="S446" s="90"/>
      <c r="T446" s="90"/>
      <c r="U446" s="90"/>
      <c r="V446" s="90"/>
      <c r="W446" s="90"/>
      <c r="X446" s="90"/>
      <c r="Y446" s="90"/>
      <c r="Z446" s="90"/>
    </row>
    <row r="447" ht="14.25" customHeight="1">
      <c r="A447" s="467"/>
      <c r="B447" s="185"/>
      <c r="C447" s="221"/>
      <c r="D447" s="208"/>
      <c r="E447" s="90"/>
      <c r="F447" s="90"/>
      <c r="G447" s="152" t="str">
        <f>IFERROR(__xludf.DUMMYFUNCTION("IFERROR(HLOOKUP(""Close"",GOOGLEFINANCE(C447,""price"",B447),2,FALSE()),"""")")," ")</f>
        <v/>
      </c>
      <c r="H447" s="208"/>
      <c r="I447" s="90"/>
      <c r="J447" s="90"/>
      <c r="K447" s="90"/>
      <c r="L447" s="90"/>
      <c r="M447" s="90"/>
      <c r="N447" s="90"/>
      <c r="O447" s="90"/>
      <c r="P447" s="90"/>
      <c r="Q447" s="90"/>
      <c r="R447" s="90"/>
      <c r="S447" s="90"/>
      <c r="T447" s="90"/>
      <c r="U447" s="90"/>
      <c r="V447" s="90"/>
      <c r="W447" s="90"/>
      <c r="X447" s="90"/>
      <c r="Y447" s="90"/>
      <c r="Z447" s="90"/>
    </row>
    <row r="448" ht="14.25" customHeight="1">
      <c r="A448" s="467"/>
      <c r="B448" s="185"/>
      <c r="C448" s="221"/>
      <c r="D448" s="208"/>
      <c r="E448" s="90"/>
      <c r="F448" s="90"/>
      <c r="G448" s="152" t="str">
        <f>IFERROR(__xludf.DUMMYFUNCTION("IFERROR(HLOOKUP(""Close"",GOOGLEFINANCE(C448,""price"",B448),2,FALSE()),"""")")," ")</f>
        <v/>
      </c>
      <c r="H448" s="208"/>
      <c r="I448" s="90"/>
      <c r="J448" s="90"/>
      <c r="K448" s="90"/>
      <c r="L448" s="90"/>
      <c r="M448" s="90"/>
      <c r="N448" s="90"/>
      <c r="O448" s="90"/>
      <c r="P448" s="90"/>
      <c r="Q448" s="90"/>
      <c r="R448" s="90"/>
      <c r="S448" s="90"/>
      <c r="T448" s="90"/>
      <c r="U448" s="90"/>
      <c r="V448" s="90"/>
      <c r="W448" s="90"/>
      <c r="X448" s="90"/>
      <c r="Y448" s="90"/>
      <c r="Z448" s="90"/>
    </row>
    <row r="449" ht="14.25" customHeight="1">
      <c r="A449" s="467"/>
      <c r="B449" s="185"/>
      <c r="C449" s="221"/>
      <c r="D449" s="208"/>
      <c r="E449" s="90"/>
      <c r="F449" s="90"/>
      <c r="G449" s="152" t="str">
        <f>IFERROR(__xludf.DUMMYFUNCTION("IFERROR(HLOOKUP(""Close"",GOOGLEFINANCE(C449,""price"",B449),2,FALSE()),"""")")," ")</f>
        <v/>
      </c>
      <c r="H449" s="208"/>
      <c r="I449" s="90"/>
      <c r="J449" s="90"/>
      <c r="K449" s="90"/>
      <c r="L449" s="90"/>
      <c r="M449" s="90"/>
      <c r="N449" s="90"/>
      <c r="O449" s="90"/>
      <c r="P449" s="90"/>
      <c r="Q449" s="90"/>
      <c r="R449" s="90"/>
      <c r="S449" s="90"/>
      <c r="T449" s="90"/>
      <c r="U449" s="90"/>
      <c r="V449" s="90"/>
      <c r="W449" s="90"/>
      <c r="X449" s="90"/>
      <c r="Y449" s="90"/>
      <c r="Z449" s="90"/>
    </row>
    <row r="450" ht="14.25" customHeight="1">
      <c r="A450" s="467"/>
      <c r="B450" s="185"/>
      <c r="C450" s="221"/>
      <c r="D450" s="208"/>
      <c r="E450" s="90"/>
      <c r="F450" s="90"/>
      <c r="G450" s="152" t="str">
        <f>IFERROR(__xludf.DUMMYFUNCTION("IFERROR(HLOOKUP(""Close"",GOOGLEFINANCE(C450,""price"",B450),2,FALSE()),"""")")," ")</f>
        <v/>
      </c>
      <c r="H450" s="208"/>
      <c r="I450" s="90"/>
      <c r="J450" s="90"/>
      <c r="K450" s="90"/>
      <c r="L450" s="90"/>
      <c r="M450" s="90"/>
      <c r="N450" s="90"/>
      <c r="O450" s="90"/>
      <c r="P450" s="90"/>
      <c r="Q450" s="90"/>
      <c r="R450" s="90"/>
      <c r="S450" s="90"/>
      <c r="T450" s="90"/>
      <c r="U450" s="90"/>
      <c r="V450" s="90"/>
      <c r="W450" s="90"/>
      <c r="X450" s="90"/>
      <c r="Y450" s="90"/>
      <c r="Z450" s="90"/>
    </row>
    <row r="451" ht="14.25" customHeight="1">
      <c r="A451" s="467"/>
      <c r="B451" s="185"/>
      <c r="C451" s="221"/>
      <c r="D451" s="208"/>
      <c r="E451" s="90"/>
      <c r="F451" s="90"/>
      <c r="G451" s="152" t="str">
        <f>IFERROR(__xludf.DUMMYFUNCTION("IFERROR(HLOOKUP(""Close"",GOOGLEFINANCE(C451,""price"",B451),2,FALSE()),"""")")," ")</f>
        <v/>
      </c>
      <c r="H451" s="208"/>
      <c r="I451" s="90"/>
      <c r="J451" s="90"/>
      <c r="K451" s="90"/>
      <c r="L451" s="90"/>
      <c r="M451" s="90"/>
      <c r="N451" s="90"/>
      <c r="O451" s="90"/>
      <c r="P451" s="90"/>
      <c r="Q451" s="90"/>
      <c r="R451" s="90"/>
      <c r="S451" s="90"/>
      <c r="T451" s="90"/>
      <c r="U451" s="90"/>
      <c r="V451" s="90"/>
      <c r="W451" s="90"/>
      <c r="X451" s="90"/>
      <c r="Y451" s="90"/>
      <c r="Z451" s="90"/>
    </row>
    <row r="452" ht="14.25" customHeight="1">
      <c r="A452" s="467"/>
      <c r="B452" s="185"/>
      <c r="C452" s="221"/>
      <c r="D452" s="208"/>
      <c r="E452" s="90"/>
      <c r="F452" s="90"/>
      <c r="G452" s="152" t="str">
        <f>IFERROR(__xludf.DUMMYFUNCTION("IFERROR(HLOOKUP(""Close"",GOOGLEFINANCE(C452,""price"",B452),2,FALSE()),"""")")," ")</f>
        <v/>
      </c>
      <c r="H452" s="208"/>
      <c r="I452" s="90"/>
      <c r="J452" s="90"/>
      <c r="K452" s="90"/>
      <c r="L452" s="90"/>
      <c r="M452" s="90"/>
      <c r="N452" s="90"/>
      <c r="O452" s="90"/>
      <c r="P452" s="90"/>
      <c r="Q452" s="90"/>
      <c r="R452" s="90"/>
      <c r="S452" s="90"/>
      <c r="T452" s="90"/>
      <c r="U452" s="90"/>
      <c r="V452" s="90"/>
      <c r="W452" s="90"/>
      <c r="X452" s="90"/>
      <c r="Y452" s="90"/>
      <c r="Z452" s="90"/>
    </row>
    <row r="453" ht="14.25" customHeight="1">
      <c r="A453" s="467"/>
      <c r="B453" s="185"/>
      <c r="C453" s="221"/>
      <c r="D453" s="208"/>
      <c r="E453" s="90"/>
      <c r="F453" s="90"/>
      <c r="G453" s="152" t="str">
        <f>IFERROR(__xludf.DUMMYFUNCTION("IFERROR(HLOOKUP(""Close"",GOOGLEFINANCE(C453,""price"",B453),2,FALSE()),"""")")," ")</f>
        <v/>
      </c>
      <c r="H453" s="208"/>
      <c r="I453" s="90"/>
      <c r="J453" s="90"/>
      <c r="K453" s="90"/>
      <c r="L453" s="90"/>
      <c r="M453" s="90"/>
      <c r="N453" s="90"/>
      <c r="O453" s="90"/>
      <c r="P453" s="90"/>
      <c r="Q453" s="90"/>
      <c r="R453" s="90"/>
      <c r="S453" s="90"/>
      <c r="T453" s="90"/>
      <c r="U453" s="90"/>
      <c r="V453" s="90"/>
      <c r="W453" s="90"/>
      <c r="X453" s="90"/>
      <c r="Y453" s="90"/>
      <c r="Z453" s="90"/>
    </row>
    <row r="454" ht="14.25" customHeight="1">
      <c r="A454" s="467"/>
      <c r="B454" s="185"/>
      <c r="C454" s="221"/>
      <c r="D454" s="208"/>
      <c r="E454" s="90"/>
      <c r="F454" s="90"/>
      <c r="G454" s="152" t="str">
        <f>IFERROR(__xludf.DUMMYFUNCTION("IFERROR(HLOOKUP(""Close"",GOOGLEFINANCE(C454,""price"",B454),2,FALSE()),"""")")," ")</f>
        <v/>
      </c>
      <c r="H454" s="208"/>
      <c r="I454" s="90"/>
      <c r="J454" s="90"/>
      <c r="K454" s="90"/>
      <c r="L454" s="90"/>
      <c r="M454" s="90"/>
      <c r="N454" s="90"/>
      <c r="O454" s="90"/>
      <c r="P454" s="90"/>
      <c r="Q454" s="90"/>
      <c r="R454" s="90"/>
      <c r="S454" s="90"/>
      <c r="T454" s="90"/>
      <c r="U454" s="90"/>
      <c r="V454" s="90"/>
      <c r="W454" s="90"/>
      <c r="X454" s="90"/>
      <c r="Y454" s="90"/>
      <c r="Z454" s="90"/>
    </row>
    <row r="455" ht="14.25" customHeight="1">
      <c r="A455" s="467"/>
      <c r="B455" s="185"/>
      <c r="C455" s="221"/>
      <c r="D455" s="208"/>
      <c r="E455" s="90"/>
      <c r="F455" s="90"/>
      <c r="G455" s="152" t="str">
        <f>IFERROR(__xludf.DUMMYFUNCTION("IFERROR(HLOOKUP(""Close"",GOOGLEFINANCE(C455,""price"",B455),2,FALSE()),"""")")," ")</f>
        <v/>
      </c>
      <c r="H455" s="208"/>
      <c r="I455" s="90"/>
      <c r="J455" s="90"/>
      <c r="K455" s="90"/>
      <c r="L455" s="90"/>
      <c r="M455" s="90"/>
      <c r="N455" s="90"/>
      <c r="O455" s="90"/>
      <c r="P455" s="90"/>
      <c r="Q455" s="90"/>
      <c r="R455" s="90"/>
      <c r="S455" s="90"/>
      <c r="T455" s="90"/>
      <c r="U455" s="90"/>
      <c r="V455" s="90"/>
      <c r="W455" s="90"/>
      <c r="X455" s="90"/>
      <c r="Y455" s="90"/>
      <c r="Z455" s="90"/>
    </row>
    <row r="456" ht="14.25" customHeight="1">
      <c r="A456" s="467"/>
      <c r="B456" s="185"/>
      <c r="C456" s="221"/>
      <c r="D456" s="208"/>
      <c r="E456" s="90"/>
      <c r="F456" s="90"/>
      <c r="G456" s="152" t="str">
        <f>IFERROR(__xludf.DUMMYFUNCTION("IFERROR(HLOOKUP(""Close"",GOOGLEFINANCE(C456,""price"",B456),2,FALSE()),"""")")," ")</f>
        <v/>
      </c>
      <c r="H456" s="208"/>
      <c r="I456" s="90"/>
      <c r="J456" s="90"/>
      <c r="K456" s="90"/>
      <c r="L456" s="90"/>
      <c r="M456" s="90"/>
      <c r="N456" s="90"/>
      <c r="O456" s="90"/>
      <c r="P456" s="90"/>
      <c r="Q456" s="90"/>
      <c r="R456" s="90"/>
      <c r="S456" s="90"/>
      <c r="T456" s="90"/>
      <c r="U456" s="90"/>
      <c r="V456" s="90"/>
      <c r="W456" s="90"/>
      <c r="X456" s="90"/>
      <c r="Y456" s="90"/>
      <c r="Z456" s="90"/>
    </row>
    <row r="457" ht="14.25" customHeight="1">
      <c r="A457" s="467"/>
      <c r="B457" s="185"/>
      <c r="C457" s="221"/>
      <c r="D457" s="208"/>
      <c r="E457" s="90"/>
      <c r="F457" s="90"/>
      <c r="G457" s="152" t="str">
        <f>IFERROR(__xludf.DUMMYFUNCTION("IFERROR(HLOOKUP(""Close"",GOOGLEFINANCE(C457,""price"",B457),2,FALSE()),"""")")," ")</f>
        <v/>
      </c>
      <c r="H457" s="208"/>
      <c r="I457" s="90"/>
      <c r="J457" s="90"/>
      <c r="K457" s="90"/>
      <c r="L457" s="90"/>
      <c r="M457" s="90"/>
      <c r="N457" s="90"/>
      <c r="O457" s="90"/>
      <c r="P457" s="90"/>
      <c r="Q457" s="90"/>
      <c r="R457" s="90"/>
      <c r="S457" s="90"/>
      <c r="T457" s="90"/>
      <c r="U457" s="90"/>
      <c r="V457" s="90"/>
      <c r="W457" s="90"/>
      <c r="X457" s="90"/>
      <c r="Y457" s="90"/>
      <c r="Z457" s="90"/>
    </row>
    <row r="458" ht="14.25" customHeight="1">
      <c r="A458" s="467"/>
      <c r="B458" s="185"/>
      <c r="C458" s="221"/>
      <c r="D458" s="208"/>
      <c r="E458" s="90"/>
      <c r="F458" s="90"/>
      <c r="G458" s="152" t="str">
        <f>IFERROR(__xludf.DUMMYFUNCTION("IFERROR(HLOOKUP(""Close"",GOOGLEFINANCE(C458,""price"",B458),2,FALSE()),"""")")," ")</f>
        <v/>
      </c>
      <c r="H458" s="208"/>
      <c r="I458" s="90"/>
      <c r="J458" s="90"/>
      <c r="K458" s="90"/>
      <c r="L458" s="90"/>
      <c r="M458" s="90"/>
      <c r="N458" s="90"/>
      <c r="O458" s="90"/>
      <c r="P458" s="90"/>
      <c r="Q458" s="90"/>
      <c r="R458" s="90"/>
      <c r="S458" s="90"/>
      <c r="T458" s="90"/>
      <c r="U458" s="90"/>
      <c r="V458" s="90"/>
      <c r="W458" s="90"/>
      <c r="X458" s="90"/>
      <c r="Y458" s="90"/>
      <c r="Z458" s="90"/>
    </row>
    <row r="459" ht="14.25" customHeight="1">
      <c r="A459" s="467"/>
      <c r="B459" s="185"/>
      <c r="C459" s="221"/>
      <c r="D459" s="208"/>
      <c r="E459" s="90"/>
      <c r="F459" s="90"/>
      <c r="G459" s="152" t="str">
        <f>IFERROR(__xludf.DUMMYFUNCTION("IFERROR(HLOOKUP(""Close"",GOOGLEFINANCE(C459,""price"",B459),2,FALSE()),"""")")," ")</f>
        <v/>
      </c>
      <c r="H459" s="208"/>
      <c r="I459" s="90"/>
      <c r="J459" s="90"/>
      <c r="K459" s="90"/>
      <c r="L459" s="90"/>
      <c r="M459" s="90"/>
      <c r="N459" s="90"/>
      <c r="O459" s="90"/>
      <c r="P459" s="90"/>
      <c r="Q459" s="90"/>
      <c r="R459" s="90"/>
      <c r="S459" s="90"/>
      <c r="T459" s="90"/>
      <c r="U459" s="90"/>
      <c r="V459" s="90"/>
      <c r="W459" s="90"/>
      <c r="X459" s="90"/>
      <c r="Y459" s="90"/>
      <c r="Z459" s="90"/>
    </row>
    <row r="460" ht="14.25" customHeight="1">
      <c r="A460" s="467"/>
      <c r="B460" s="185"/>
      <c r="C460" s="221"/>
      <c r="D460" s="208"/>
      <c r="E460" s="90"/>
      <c r="F460" s="90"/>
      <c r="G460" s="152" t="str">
        <f>IFERROR(__xludf.DUMMYFUNCTION("IFERROR(HLOOKUP(""Close"",GOOGLEFINANCE(C460,""price"",B460),2,FALSE()),"""")")," ")</f>
        <v/>
      </c>
      <c r="H460" s="208"/>
      <c r="I460" s="90"/>
      <c r="J460" s="90"/>
      <c r="K460" s="90"/>
      <c r="L460" s="90"/>
      <c r="M460" s="90"/>
      <c r="N460" s="90"/>
      <c r="O460" s="90"/>
      <c r="P460" s="90"/>
      <c r="Q460" s="90"/>
      <c r="R460" s="90"/>
      <c r="S460" s="90"/>
      <c r="T460" s="90"/>
      <c r="U460" s="90"/>
      <c r="V460" s="90"/>
      <c r="W460" s="90"/>
      <c r="X460" s="90"/>
      <c r="Y460" s="90"/>
      <c r="Z460" s="90"/>
    </row>
    <row r="461" ht="14.25" customHeight="1">
      <c r="A461" s="467"/>
      <c r="B461" s="185"/>
      <c r="C461" s="221"/>
      <c r="D461" s="208"/>
      <c r="E461" s="90"/>
      <c r="F461" s="90"/>
      <c r="G461" s="152" t="str">
        <f>IFERROR(__xludf.DUMMYFUNCTION("IFERROR(HLOOKUP(""Close"",GOOGLEFINANCE(C461,""price"",B461),2,FALSE()),"""")")," ")</f>
        <v/>
      </c>
      <c r="H461" s="208"/>
      <c r="I461" s="90"/>
      <c r="J461" s="90"/>
      <c r="K461" s="90"/>
      <c r="L461" s="90"/>
      <c r="M461" s="90"/>
      <c r="N461" s="90"/>
      <c r="O461" s="90"/>
      <c r="P461" s="90"/>
      <c r="Q461" s="90"/>
      <c r="R461" s="90"/>
      <c r="S461" s="90"/>
      <c r="T461" s="90"/>
      <c r="U461" s="90"/>
      <c r="V461" s="90"/>
      <c r="W461" s="90"/>
      <c r="X461" s="90"/>
      <c r="Y461" s="90"/>
      <c r="Z461" s="90"/>
    </row>
    <row r="462" ht="14.25" customHeight="1">
      <c r="A462" s="467"/>
      <c r="B462" s="185"/>
      <c r="C462" s="221"/>
      <c r="D462" s="208"/>
      <c r="E462" s="90"/>
      <c r="F462" s="90"/>
      <c r="G462" s="152" t="str">
        <f>IFERROR(__xludf.DUMMYFUNCTION("IFERROR(HLOOKUP(""Close"",GOOGLEFINANCE(C462,""price"",B462),2,FALSE()),"""")")," ")</f>
        <v/>
      </c>
      <c r="H462" s="208"/>
      <c r="I462" s="90"/>
      <c r="J462" s="90"/>
      <c r="K462" s="90"/>
      <c r="L462" s="90"/>
      <c r="M462" s="90"/>
      <c r="N462" s="90"/>
      <c r="O462" s="90"/>
      <c r="P462" s="90"/>
      <c r="Q462" s="90"/>
      <c r="R462" s="90"/>
      <c r="S462" s="90"/>
      <c r="T462" s="90"/>
      <c r="U462" s="90"/>
      <c r="V462" s="90"/>
      <c r="W462" s="90"/>
      <c r="X462" s="90"/>
      <c r="Y462" s="90"/>
      <c r="Z462" s="90"/>
    </row>
    <row r="463" ht="14.25" customHeight="1">
      <c r="A463" s="467"/>
      <c r="B463" s="185"/>
      <c r="C463" s="221"/>
      <c r="D463" s="208"/>
      <c r="E463" s="90"/>
      <c r="F463" s="90"/>
      <c r="G463" s="152" t="str">
        <f>IFERROR(__xludf.DUMMYFUNCTION("IFERROR(HLOOKUP(""Close"",GOOGLEFINANCE(C463,""price"",B463),2,FALSE()),"""")")," ")</f>
        <v/>
      </c>
      <c r="H463" s="208"/>
      <c r="I463" s="90"/>
      <c r="J463" s="90"/>
      <c r="K463" s="90"/>
      <c r="L463" s="90"/>
      <c r="M463" s="90"/>
      <c r="N463" s="90"/>
      <c r="O463" s="90"/>
      <c r="P463" s="90"/>
      <c r="Q463" s="90"/>
      <c r="R463" s="90"/>
      <c r="S463" s="90"/>
      <c r="T463" s="90"/>
      <c r="U463" s="90"/>
      <c r="V463" s="90"/>
      <c r="W463" s="90"/>
      <c r="X463" s="90"/>
      <c r="Y463" s="90"/>
      <c r="Z463" s="90"/>
    </row>
    <row r="464" ht="14.25" customHeight="1">
      <c r="A464" s="467"/>
      <c r="B464" s="185"/>
      <c r="C464" s="221"/>
      <c r="D464" s="208"/>
      <c r="E464" s="90"/>
      <c r="F464" s="90"/>
      <c r="G464" s="152" t="str">
        <f>IFERROR(__xludf.DUMMYFUNCTION("IFERROR(HLOOKUP(""Close"",GOOGLEFINANCE(C464,""price"",B464),2,FALSE()),"""")")," ")</f>
        <v/>
      </c>
      <c r="H464" s="208"/>
      <c r="I464" s="90"/>
      <c r="J464" s="90"/>
      <c r="K464" s="90"/>
      <c r="L464" s="90"/>
      <c r="M464" s="90"/>
      <c r="N464" s="90"/>
      <c r="O464" s="90"/>
      <c r="P464" s="90"/>
      <c r="Q464" s="90"/>
      <c r="R464" s="90"/>
      <c r="S464" s="90"/>
      <c r="T464" s="90"/>
      <c r="U464" s="90"/>
      <c r="V464" s="90"/>
      <c r="W464" s="90"/>
      <c r="X464" s="90"/>
      <c r="Y464" s="90"/>
      <c r="Z464" s="90"/>
    </row>
    <row r="465" ht="14.25" customHeight="1">
      <c r="A465" s="467"/>
      <c r="B465" s="185"/>
      <c r="C465" s="221"/>
      <c r="D465" s="208"/>
      <c r="E465" s="90"/>
      <c r="F465" s="90"/>
      <c r="G465" s="152" t="str">
        <f>IFERROR(__xludf.DUMMYFUNCTION("IFERROR(HLOOKUP(""Close"",GOOGLEFINANCE(C465,""price"",B465),2,FALSE()),"""")")," ")</f>
        <v/>
      </c>
      <c r="H465" s="208"/>
      <c r="I465" s="90"/>
      <c r="J465" s="90"/>
      <c r="K465" s="90"/>
      <c r="L465" s="90"/>
      <c r="M465" s="90"/>
      <c r="N465" s="90"/>
      <c r="O465" s="90"/>
      <c r="P465" s="90"/>
      <c r="Q465" s="90"/>
      <c r="R465" s="90"/>
      <c r="S465" s="90"/>
      <c r="T465" s="90"/>
      <c r="U465" s="90"/>
      <c r="V465" s="90"/>
      <c r="W465" s="90"/>
      <c r="X465" s="90"/>
      <c r="Y465" s="90"/>
      <c r="Z465" s="90"/>
    </row>
    <row r="466" ht="14.25" customHeight="1">
      <c r="A466" s="467"/>
      <c r="B466" s="185"/>
      <c r="C466" s="221"/>
      <c r="D466" s="208"/>
      <c r="E466" s="90"/>
      <c r="F466" s="90"/>
      <c r="G466" s="152" t="str">
        <f>IFERROR(__xludf.DUMMYFUNCTION("IFERROR(HLOOKUP(""Close"",GOOGLEFINANCE(C466,""price"",B466),2,FALSE()),"""")")," ")</f>
        <v/>
      </c>
      <c r="H466" s="208"/>
      <c r="I466" s="90"/>
      <c r="J466" s="90"/>
      <c r="K466" s="90"/>
      <c r="L466" s="90"/>
      <c r="M466" s="90"/>
      <c r="N466" s="90"/>
      <c r="O466" s="90"/>
      <c r="P466" s="90"/>
      <c r="Q466" s="90"/>
      <c r="R466" s="90"/>
      <c r="S466" s="90"/>
      <c r="T466" s="90"/>
      <c r="U466" s="90"/>
      <c r="V466" s="90"/>
      <c r="W466" s="90"/>
      <c r="X466" s="90"/>
      <c r="Y466" s="90"/>
      <c r="Z466" s="90"/>
    </row>
    <row r="467" ht="14.25" customHeight="1">
      <c r="A467" s="467"/>
      <c r="B467" s="185"/>
      <c r="C467" s="221"/>
      <c r="D467" s="208"/>
      <c r="E467" s="90"/>
      <c r="F467" s="90"/>
      <c r="G467" s="152" t="str">
        <f>IFERROR(__xludf.DUMMYFUNCTION("IFERROR(HLOOKUP(""Close"",GOOGLEFINANCE(C467,""price"",B467),2,FALSE()),"""")")," ")</f>
        <v/>
      </c>
      <c r="H467" s="208"/>
      <c r="I467" s="90"/>
      <c r="J467" s="90"/>
      <c r="K467" s="90"/>
      <c r="L467" s="90"/>
      <c r="M467" s="90"/>
      <c r="N467" s="90"/>
      <c r="O467" s="90"/>
      <c r="P467" s="90"/>
      <c r="Q467" s="90"/>
      <c r="R467" s="90"/>
      <c r="S467" s="90"/>
      <c r="T467" s="90"/>
      <c r="U467" s="90"/>
      <c r="V467" s="90"/>
      <c r="W467" s="90"/>
      <c r="X467" s="90"/>
      <c r="Y467" s="90"/>
      <c r="Z467" s="90"/>
    </row>
    <row r="468" ht="14.25" customHeight="1">
      <c r="A468" s="467"/>
      <c r="B468" s="185"/>
      <c r="C468" s="221"/>
      <c r="D468" s="208"/>
      <c r="E468" s="90"/>
      <c r="F468" s="90"/>
      <c r="G468" s="152" t="str">
        <f>IFERROR(__xludf.DUMMYFUNCTION("IFERROR(HLOOKUP(""Close"",GOOGLEFINANCE(C468,""price"",B468),2,FALSE()),"""")")," ")</f>
        <v/>
      </c>
      <c r="H468" s="208"/>
      <c r="I468" s="90"/>
      <c r="J468" s="90"/>
      <c r="K468" s="90"/>
      <c r="L468" s="90"/>
      <c r="M468" s="90"/>
      <c r="N468" s="90"/>
      <c r="O468" s="90"/>
      <c r="P468" s="90"/>
      <c r="Q468" s="90"/>
      <c r="R468" s="90"/>
      <c r="S468" s="90"/>
      <c r="T468" s="90"/>
      <c r="U468" s="90"/>
      <c r="V468" s="90"/>
      <c r="W468" s="90"/>
      <c r="X468" s="90"/>
      <c r="Y468" s="90"/>
      <c r="Z468" s="90"/>
    </row>
    <row r="469" ht="14.25" customHeight="1">
      <c r="A469" s="467"/>
      <c r="B469" s="185"/>
      <c r="C469" s="221"/>
      <c r="D469" s="208"/>
      <c r="E469" s="90"/>
      <c r="F469" s="90"/>
      <c r="G469" s="152" t="str">
        <f>IFERROR(__xludf.DUMMYFUNCTION("IFERROR(HLOOKUP(""Close"",GOOGLEFINANCE(C469,""price"",B469),2,FALSE()),"""")")," ")</f>
        <v/>
      </c>
      <c r="H469" s="208"/>
      <c r="I469" s="90"/>
      <c r="J469" s="90"/>
      <c r="K469" s="90"/>
      <c r="L469" s="90"/>
      <c r="M469" s="90"/>
      <c r="N469" s="90"/>
      <c r="O469" s="90"/>
      <c r="P469" s="90"/>
      <c r="Q469" s="90"/>
      <c r="R469" s="90"/>
      <c r="S469" s="90"/>
      <c r="T469" s="90"/>
      <c r="U469" s="90"/>
      <c r="V469" s="90"/>
      <c r="W469" s="90"/>
      <c r="X469" s="90"/>
      <c r="Y469" s="90"/>
      <c r="Z469" s="90"/>
    </row>
    <row r="470" ht="14.25" customHeight="1">
      <c r="A470" s="467"/>
      <c r="B470" s="185"/>
      <c r="C470" s="221"/>
      <c r="D470" s="208"/>
      <c r="E470" s="90"/>
      <c r="F470" s="90"/>
      <c r="G470" s="152" t="str">
        <f>IFERROR(__xludf.DUMMYFUNCTION("IFERROR(HLOOKUP(""Close"",GOOGLEFINANCE(C470,""price"",B470),2,FALSE()),"""")")," ")</f>
        <v/>
      </c>
      <c r="H470" s="208"/>
      <c r="I470" s="90"/>
      <c r="J470" s="90"/>
      <c r="K470" s="90"/>
      <c r="L470" s="90"/>
      <c r="M470" s="90"/>
      <c r="N470" s="90"/>
      <c r="O470" s="90"/>
      <c r="P470" s="90"/>
      <c r="Q470" s="90"/>
      <c r="R470" s="90"/>
      <c r="S470" s="90"/>
      <c r="T470" s="90"/>
      <c r="U470" s="90"/>
      <c r="V470" s="90"/>
      <c r="W470" s="90"/>
      <c r="X470" s="90"/>
      <c r="Y470" s="90"/>
      <c r="Z470" s="90"/>
    </row>
    <row r="471" ht="14.25" customHeight="1">
      <c r="A471" s="467"/>
      <c r="B471" s="185"/>
      <c r="C471" s="221"/>
      <c r="D471" s="208"/>
      <c r="E471" s="90"/>
      <c r="F471" s="90"/>
      <c r="G471" s="152" t="str">
        <f>IFERROR(__xludf.DUMMYFUNCTION("IFERROR(HLOOKUP(""Close"",GOOGLEFINANCE(C471,""price"",B471),2,FALSE()),"""")")," ")</f>
        <v/>
      </c>
      <c r="H471" s="208"/>
      <c r="I471" s="90"/>
      <c r="J471" s="90"/>
      <c r="K471" s="90"/>
      <c r="L471" s="90"/>
      <c r="M471" s="90"/>
      <c r="N471" s="90"/>
      <c r="O471" s="90"/>
      <c r="P471" s="90"/>
      <c r="Q471" s="90"/>
      <c r="R471" s="90"/>
      <c r="S471" s="90"/>
      <c r="T471" s="90"/>
      <c r="U471" s="90"/>
      <c r="V471" s="90"/>
      <c r="W471" s="90"/>
      <c r="X471" s="90"/>
      <c r="Y471" s="90"/>
      <c r="Z471" s="90"/>
    </row>
    <row r="472" ht="14.25" customHeight="1">
      <c r="A472" s="467"/>
      <c r="B472" s="185"/>
      <c r="C472" s="221"/>
      <c r="D472" s="208"/>
      <c r="E472" s="90"/>
      <c r="F472" s="90"/>
      <c r="G472" s="152" t="str">
        <f>IFERROR(__xludf.DUMMYFUNCTION("IFERROR(HLOOKUP(""Close"",GOOGLEFINANCE(C472,""price"",B472),2,FALSE()),"""")")," ")</f>
        <v/>
      </c>
      <c r="H472" s="208"/>
      <c r="I472" s="90"/>
      <c r="J472" s="90"/>
      <c r="K472" s="90"/>
      <c r="L472" s="90"/>
      <c r="M472" s="90"/>
      <c r="N472" s="90"/>
      <c r="O472" s="90"/>
      <c r="P472" s="90"/>
      <c r="Q472" s="90"/>
      <c r="R472" s="90"/>
      <c r="S472" s="90"/>
      <c r="T472" s="90"/>
      <c r="U472" s="90"/>
      <c r="V472" s="90"/>
      <c r="W472" s="90"/>
      <c r="X472" s="90"/>
      <c r="Y472" s="90"/>
      <c r="Z472" s="90"/>
    </row>
    <row r="473" ht="14.25" customHeight="1">
      <c r="A473" s="467"/>
      <c r="B473" s="185"/>
      <c r="C473" s="221"/>
      <c r="D473" s="208"/>
      <c r="E473" s="90"/>
      <c r="F473" s="90"/>
      <c r="G473" s="152" t="str">
        <f>IFERROR(__xludf.DUMMYFUNCTION("IFERROR(HLOOKUP(""Close"",GOOGLEFINANCE(C473,""price"",B473),2,FALSE()),"""")")," ")</f>
        <v/>
      </c>
      <c r="H473" s="208"/>
      <c r="I473" s="90"/>
      <c r="J473" s="90"/>
      <c r="K473" s="90"/>
      <c r="L473" s="90"/>
      <c r="M473" s="90"/>
      <c r="N473" s="90"/>
      <c r="O473" s="90"/>
      <c r="P473" s="90"/>
      <c r="Q473" s="90"/>
      <c r="R473" s="90"/>
      <c r="S473" s="90"/>
      <c r="T473" s="90"/>
      <c r="U473" s="90"/>
      <c r="V473" s="90"/>
      <c r="W473" s="90"/>
      <c r="X473" s="90"/>
      <c r="Y473" s="90"/>
      <c r="Z473" s="90"/>
    </row>
    <row r="474" ht="14.25" customHeight="1">
      <c r="A474" s="467"/>
      <c r="B474" s="185"/>
      <c r="C474" s="221"/>
      <c r="D474" s="208"/>
      <c r="E474" s="90"/>
      <c r="F474" s="90"/>
      <c r="G474" s="152" t="str">
        <f>IFERROR(__xludf.DUMMYFUNCTION("IFERROR(HLOOKUP(""Close"",GOOGLEFINANCE(C474,""price"",B474),2,FALSE()),"""")")," ")</f>
        <v/>
      </c>
      <c r="H474" s="208"/>
      <c r="I474" s="90"/>
      <c r="J474" s="90"/>
      <c r="K474" s="90"/>
      <c r="L474" s="90"/>
      <c r="M474" s="90"/>
      <c r="N474" s="90"/>
      <c r="O474" s="90"/>
      <c r="P474" s="90"/>
      <c r="Q474" s="90"/>
      <c r="R474" s="90"/>
      <c r="S474" s="90"/>
      <c r="T474" s="90"/>
      <c r="U474" s="90"/>
      <c r="V474" s="90"/>
      <c r="W474" s="90"/>
      <c r="X474" s="90"/>
      <c r="Y474" s="90"/>
      <c r="Z474" s="90"/>
    </row>
    <row r="475" ht="14.25" customHeight="1">
      <c r="A475" s="467"/>
      <c r="B475" s="185"/>
      <c r="C475" s="221"/>
      <c r="D475" s="208"/>
      <c r="E475" s="90"/>
      <c r="F475" s="90"/>
      <c r="G475" s="152" t="str">
        <f>IFERROR(__xludf.DUMMYFUNCTION("IFERROR(HLOOKUP(""Close"",GOOGLEFINANCE(C475,""price"",B475),2,FALSE()),"""")")," ")</f>
        <v/>
      </c>
      <c r="H475" s="208"/>
      <c r="I475" s="90"/>
      <c r="J475" s="90"/>
      <c r="K475" s="90"/>
      <c r="L475" s="90"/>
      <c r="M475" s="90"/>
      <c r="N475" s="90"/>
      <c r="O475" s="90"/>
      <c r="P475" s="90"/>
      <c r="Q475" s="90"/>
      <c r="R475" s="90"/>
      <c r="S475" s="90"/>
      <c r="T475" s="90"/>
      <c r="U475" s="90"/>
      <c r="V475" s="90"/>
      <c r="W475" s="90"/>
      <c r="X475" s="90"/>
      <c r="Y475" s="90"/>
      <c r="Z475" s="90"/>
    </row>
    <row r="476" ht="14.25" customHeight="1">
      <c r="A476" s="467"/>
      <c r="B476" s="185"/>
      <c r="C476" s="221"/>
      <c r="D476" s="208"/>
      <c r="E476" s="90"/>
      <c r="F476" s="90"/>
      <c r="G476" s="152" t="str">
        <f>IFERROR(__xludf.DUMMYFUNCTION("IFERROR(HLOOKUP(""Close"",GOOGLEFINANCE(C476,""price"",B476),2,FALSE()),"""")")," ")</f>
        <v/>
      </c>
      <c r="H476" s="208"/>
      <c r="I476" s="90"/>
      <c r="J476" s="90"/>
      <c r="K476" s="90"/>
      <c r="L476" s="90"/>
      <c r="M476" s="90"/>
      <c r="N476" s="90"/>
      <c r="O476" s="90"/>
      <c r="P476" s="90"/>
      <c r="Q476" s="90"/>
      <c r="R476" s="90"/>
      <c r="S476" s="90"/>
      <c r="T476" s="90"/>
      <c r="U476" s="90"/>
      <c r="V476" s="90"/>
      <c r="W476" s="90"/>
      <c r="X476" s="90"/>
      <c r="Y476" s="90"/>
      <c r="Z476" s="90"/>
    </row>
    <row r="477" ht="14.25" customHeight="1">
      <c r="A477" s="467"/>
      <c r="B477" s="185"/>
      <c r="C477" s="221"/>
      <c r="D477" s="208"/>
      <c r="E477" s="90"/>
      <c r="F477" s="90"/>
      <c r="G477" s="152" t="str">
        <f>IFERROR(__xludf.DUMMYFUNCTION("IFERROR(HLOOKUP(""Close"",GOOGLEFINANCE(C477,""price"",B477),2,FALSE()),"""")")," ")</f>
        <v/>
      </c>
      <c r="H477" s="208"/>
      <c r="I477" s="90"/>
      <c r="J477" s="90"/>
      <c r="K477" s="90"/>
      <c r="L477" s="90"/>
      <c r="M477" s="90"/>
      <c r="N477" s="90"/>
      <c r="O477" s="90"/>
      <c r="P477" s="90"/>
      <c r="Q477" s="90"/>
      <c r="R477" s="90"/>
      <c r="S477" s="90"/>
      <c r="T477" s="90"/>
      <c r="U477" s="90"/>
      <c r="V477" s="90"/>
      <c r="W477" s="90"/>
      <c r="X477" s="90"/>
      <c r="Y477" s="90"/>
      <c r="Z477" s="90"/>
    </row>
    <row r="478" ht="14.25" customHeight="1">
      <c r="A478" s="467"/>
      <c r="B478" s="185"/>
      <c r="C478" s="221"/>
      <c r="D478" s="208"/>
      <c r="E478" s="90"/>
      <c r="F478" s="90"/>
      <c r="G478" s="152" t="str">
        <f>IFERROR(__xludf.DUMMYFUNCTION("IFERROR(HLOOKUP(""Close"",GOOGLEFINANCE(C478,""price"",B478),2,FALSE()),"""")")," ")</f>
        <v/>
      </c>
      <c r="H478" s="208"/>
      <c r="I478" s="90"/>
      <c r="J478" s="90"/>
      <c r="K478" s="90"/>
      <c r="L478" s="90"/>
      <c r="M478" s="90"/>
      <c r="N478" s="90"/>
      <c r="O478" s="90"/>
      <c r="P478" s="90"/>
      <c r="Q478" s="90"/>
      <c r="R478" s="90"/>
      <c r="S478" s="90"/>
      <c r="T478" s="90"/>
      <c r="U478" s="90"/>
      <c r="V478" s="90"/>
      <c r="W478" s="90"/>
      <c r="X478" s="90"/>
      <c r="Y478" s="90"/>
      <c r="Z478" s="90"/>
    </row>
    <row r="479" ht="14.25" customHeight="1">
      <c r="A479" s="467"/>
      <c r="B479" s="185"/>
      <c r="C479" s="221"/>
      <c r="D479" s="208"/>
      <c r="E479" s="90"/>
      <c r="F479" s="90"/>
      <c r="G479" s="152" t="str">
        <f>IFERROR(__xludf.DUMMYFUNCTION("IFERROR(HLOOKUP(""Close"",GOOGLEFINANCE(C479,""price"",B479),2,FALSE()),"""")")," ")</f>
        <v/>
      </c>
      <c r="H479" s="208"/>
      <c r="I479" s="90"/>
      <c r="J479" s="90"/>
      <c r="K479" s="90"/>
      <c r="L479" s="90"/>
      <c r="M479" s="90"/>
      <c r="N479" s="90"/>
      <c r="O479" s="90"/>
      <c r="P479" s="90"/>
      <c r="Q479" s="90"/>
      <c r="R479" s="90"/>
      <c r="S479" s="90"/>
      <c r="T479" s="90"/>
      <c r="U479" s="90"/>
      <c r="V479" s="90"/>
      <c r="W479" s="90"/>
      <c r="X479" s="90"/>
      <c r="Y479" s="90"/>
      <c r="Z479" s="90"/>
    </row>
    <row r="480" ht="14.25" customHeight="1">
      <c r="A480" s="467"/>
      <c r="B480" s="185"/>
      <c r="C480" s="221"/>
      <c r="D480" s="208"/>
      <c r="E480" s="90"/>
      <c r="F480" s="90"/>
      <c r="G480" s="152" t="str">
        <f>IFERROR(__xludf.DUMMYFUNCTION("IFERROR(HLOOKUP(""Close"",GOOGLEFINANCE(C480,""price"",B480),2,FALSE()),"""")")," ")</f>
        <v/>
      </c>
      <c r="H480" s="208"/>
      <c r="I480" s="90"/>
      <c r="J480" s="90"/>
      <c r="K480" s="90"/>
      <c r="L480" s="90"/>
      <c r="M480" s="90"/>
      <c r="N480" s="90"/>
      <c r="O480" s="90"/>
      <c r="P480" s="90"/>
      <c r="Q480" s="90"/>
      <c r="R480" s="90"/>
      <c r="S480" s="90"/>
      <c r="T480" s="90"/>
      <c r="U480" s="90"/>
      <c r="V480" s="90"/>
      <c r="W480" s="90"/>
      <c r="X480" s="90"/>
      <c r="Y480" s="90"/>
      <c r="Z480" s="90"/>
    </row>
    <row r="481" ht="14.25" customHeight="1">
      <c r="A481" s="467"/>
      <c r="B481" s="185"/>
      <c r="C481" s="221"/>
      <c r="D481" s="208"/>
      <c r="E481" s="90"/>
      <c r="F481" s="90"/>
      <c r="G481" s="152" t="str">
        <f>IFERROR(__xludf.DUMMYFUNCTION("IFERROR(HLOOKUP(""Close"",GOOGLEFINANCE(C481,""price"",B481),2,FALSE()),"""")")," ")</f>
        <v/>
      </c>
      <c r="H481" s="208"/>
      <c r="I481" s="90"/>
      <c r="J481" s="90"/>
      <c r="K481" s="90"/>
      <c r="L481" s="90"/>
      <c r="M481" s="90"/>
      <c r="N481" s="90"/>
      <c r="O481" s="90"/>
      <c r="P481" s="90"/>
      <c r="Q481" s="90"/>
      <c r="R481" s="90"/>
      <c r="S481" s="90"/>
      <c r="T481" s="90"/>
      <c r="U481" s="90"/>
      <c r="V481" s="90"/>
      <c r="W481" s="90"/>
      <c r="X481" s="90"/>
      <c r="Y481" s="90"/>
      <c r="Z481" s="90"/>
    </row>
    <row r="482" ht="14.25" customHeight="1">
      <c r="A482" s="467"/>
      <c r="B482" s="185"/>
      <c r="C482" s="221"/>
      <c r="D482" s="208"/>
      <c r="E482" s="90"/>
      <c r="F482" s="90"/>
      <c r="G482" s="152" t="str">
        <f>IFERROR(__xludf.DUMMYFUNCTION("IFERROR(HLOOKUP(""Close"",GOOGLEFINANCE(C482,""price"",B482),2,FALSE()),"""")")," ")</f>
        <v/>
      </c>
      <c r="H482" s="208"/>
      <c r="I482" s="90"/>
      <c r="J482" s="90"/>
      <c r="K482" s="90"/>
      <c r="L482" s="90"/>
      <c r="M482" s="90"/>
      <c r="N482" s="90"/>
      <c r="O482" s="90"/>
      <c r="P482" s="90"/>
      <c r="Q482" s="90"/>
      <c r="R482" s="90"/>
      <c r="S482" s="90"/>
      <c r="T482" s="90"/>
      <c r="U482" s="90"/>
      <c r="V482" s="90"/>
      <c r="W482" s="90"/>
      <c r="X482" s="90"/>
      <c r="Y482" s="90"/>
      <c r="Z482" s="90"/>
    </row>
    <row r="483" ht="14.25" customHeight="1">
      <c r="A483" s="467"/>
      <c r="B483" s="185"/>
      <c r="C483" s="221"/>
      <c r="D483" s="208"/>
      <c r="E483" s="90"/>
      <c r="F483" s="90"/>
      <c r="G483" s="152" t="str">
        <f>IFERROR(__xludf.DUMMYFUNCTION("IFERROR(HLOOKUP(""Close"",GOOGLEFINANCE(C483,""price"",B483),2,FALSE()),"""")")," ")</f>
        <v/>
      </c>
      <c r="H483" s="208"/>
      <c r="I483" s="90"/>
      <c r="J483" s="90"/>
      <c r="K483" s="90"/>
      <c r="L483" s="90"/>
      <c r="M483" s="90"/>
      <c r="N483" s="90"/>
      <c r="O483" s="90"/>
      <c r="P483" s="90"/>
      <c r="Q483" s="90"/>
      <c r="R483" s="90"/>
      <c r="S483" s="90"/>
      <c r="T483" s="90"/>
      <c r="U483" s="90"/>
      <c r="V483" s="90"/>
      <c r="W483" s="90"/>
      <c r="X483" s="90"/>
      <c r="Y483" s="90"/>
      <c r="Z483" s="90"/>
    </row>
    <row r="484" ht="14.25" customHeight="1">
      <c r="A484" s="467"/>
      <c r="B484" s="185"/>
      <c r="C484" s="221"/>
      <c r="D484" s="208"/>
      <c r="E484" s="90"/>
      <c r="F484" s="90"/>
      <c r="G484" s="152" t="str">
        <f>IFERROR(__xludf.DUMMYFUNCTION("IFERROR(HLOOKUP(""Close"",GOOGLEFINANCE(C484,""price"",B484),2,FALSE()),"""")")," ")</f>
        <v/>
      </c>
      <c r="H484" s="208"/>
      <c r="I484" s="90"/>
      <c r="J484" s="90"/>
      <c r="K484" s="90"/>
      <c r="L484" s="90"/>
      <c r="M484" s="90"/>
      <c r="N484" s="90"/>
      <c r="O484" s="90"/>
      <c r="P484" s="90"/>
      <c r="Q484" s="90"/>
      <c r="R484" s="90"/>
      <c r="S484" s="90"/>
      <c r="T484" s="90"/>
      <c r="U484" s="90"/>
      <c r="V484" s="90"/>
      <c r="W484" s="90"/>
      <c r="X484" s="90"/>
      <c r="Y484" s="90"/>
      <c r="Z484" s="90"/>
    </row>
    <row r="485" ht="14.25" customHeight="1">
      <c r="A485" s="467"/>
      <c r="B485" s="185"/>
      <c r="C485" s="221"/>
      <c r="D485" s="208"/>
      <c r="E485" s="90"/>
      <c r="F485" s="90"/>
      <c r="G485" s="152" t="str">
        <f>IFERROR(__xludf.DUMMYFUNCTION("IFERROR(HLOOKUP(""Close"",GOOGLEFINANCE(C485,""price"",B485),2,FALSE()),"""")")," ")</f>
        <v/>
      </c>
      <c r="H485" s="208"/>
      <c r="I485" s="90"/>
      <c r="J485" s="90"/>
      <c r="K485" s="90"/>
      <c r="L485" s="90"/>
      <c r="M485" s="90"/>
      <c r="N485" s="90"/>
      <c r="O485" s="90"/>
      <c r="P485" s="90"/>
      <c r="Q485" s="90"/>
      <c r="R485" s="90"/>
      <c r="S485" s="90"/>
      <c r="T485" s="90"/>
      <c r="U485" s="90"/>
      <c r="V485" s="90"/>
      <c r="W485" s="90"/>
      <c r="X485" s="90"/>
      <c r="Y485" s="90"/>
      <c r="Z485" s="90"/>
    </row>
    <row r="486" ht="14.25" customHeight="1">
      <c r="A486" s="467"/>
      <c r="B486" s="185"/>
      <c r="C486" s="221"/>
      <c r="D486" s="208"/>
      <c r="E486" s="90"/>
      <c r="F486" s="90"/>
      <c r="G486" s="152" t="str">
        <f>IFERROR(__xludf.DUMMYFUNCTION("IFERROR(HLOOKUP(""Close"",GOOGLEFINANCE(C486,""price"",B486),2,FALSE()),"""")")," ")</f>
        <v/>
      </c>
      <c r="H486" s="208"/>
      <c r="I486" s="90"/>
      <c r="J486" s="90"/>
      <c r="K486" s="90"/>
      <c r="L486" s="90"/>
      <c r="M486" s="90"/>
      <c r="N486" s="90"/>
      <c r="O486" s="90"/>
      <c r="P486" s="90"/>
      <c r="Q486" s="90"/>
      <c r="R486" s="90"/>
      <c r="S486" s="90"/>
      <c r="T486" s="90"/>
      <c r="U486" s="90"/>
      <c r="V486" s="90"/>
      <c r="W486" s="90"/>
      <c r="X486" s="90"/>
      <c r="Y486" s="90"/>
      <c r="Z486" s="90"/>
    </row>
    <row r="487" ht="14.25" customHeight="1">
      <c r="A487" s="467"/>
      <c r="B487" s="185"/>
      <c r="C487" s="221"/>
      <c r="D487" s="208"/>
      <c r="E487" s="90"/>
      <c r="F487" s="90"/>
      <c r="G487" s="152" t="str">
        <f>IFERROR(__xludf.DUMMYFUNCTION("IFERROR(HLOOKUP(""Close"",GOOGLEFINANCE(C487,""price"",B487),2,FALSE()),"""")")," ")</f>
        <v/>
      </c>
      <c r="H487" s="208"/>
      <c r="I487" s="90"/>
      <c r="J487" s="90"/>
      <c r="K487" s="90"/>
      <c r="L487" s="90"/>
      <c r="M487" s="90"/>
      <c r="N487" s="90"/>
      <c r="O487" s="90"/>
      <c r="P487" s="90"/>
      <c r="Q487" s="90"/>
      <c r="R487" s="90"/>
      <c r="S487" s="90"/>
      <c r="T487" s="90"/>
      <c r="U487" s="90"/>
      <c r="V487" s="90"/>
      <c r="W487" s="90"/>
      <c r="X487" s="90"/>
      <c r="Y487" s="90"/>
      <c r="Z487" s="90"/>
    </row>
    <row r="488" ht="14.25" customHeight="1">
      <c r="A488" s="467"/>
      <c r="B488" s="185"/>
      <c r="C488" s="221"/>
      <c r="D488" s="208"/>
      <c r="E488" s="90"/>
      <c r="F488" s="90"/>
      <c r="G488" s="152" t="str">
        <f>IFERROR(__xludf.DUMMYFUNCTION("IFERROR(HLOOKUP(""Close"",GOOGLEFINANCE(C488,""price"",B488),2,FALSE()),"""")")," ")</f>
        <v/>
      </c>
      <c r="H488" s="208"/>
      <c r="I488" s="90"/>
      <c r="J488" s="90"/>
      <c r="K488" s="90"/>
      <c r="L488" s="90"/>
      <c r="M488" s="90"/>
      <c r="N488" s="90"/>
      <c r="O488" s="90"/>
      <c r="P488" s="90"/>
      <c r="Q488" s="90"/>
      <c r="R488" s="90"/>
      <c r="S488" s="90"/>
      <c r="T488" s="90"/>
      <c r="U488" s="90"/>
      <c r="V488" s="90"/>
      <c r="W488" s="90"/>
      <c r="X488" s="90"/>
      <c r="Y488" s="90"/>
      <c r="Z488" s="90"/>
    </row>
    <row r="489" ht="14.25" customHeight="1">
      <c r="A489" s="467"/>
      <c r="B489" s="185"/>
      <c r="C489" s="221"/>
      <c r="D489" s="208"/>
      <c r="E489" s="90"/>
      <c r="F489" s="90"/>
      <c r="G489" s="152" t="str">
        <f>IFERROR(__xludf.DUMMYFUNCTION("IFERROR(HLOOKUP(""Close"",GOOGLEFINANCE(C489,""price"",B489),2,FALSE()),"""")")," ")</f>
        <v/>
      </c>
      <c r="H489" s="208"/>
      <c r="I489" s="90"/>
      <c r="J489" s="90"/>
      <c r="K489" s="90"/>
      <c r="L489" s="90"/>
      <c r="M489" s="90"/>
      <c r="N489" s="90"/>
      <c r="O489" s="90"/>
      <c r="P489" s="90"/>
      <c r="Q489" s="90"/>
      <c r="R489" s="90"/>
      <c r="S489" s="90"/>
      <c r="T489" s="90"/>
      <c r="U489" s="90"/>
      <c r="V489" s="90"/>
      <c r="W489" s="90"/>
      <c r="X489" s="90"/>
      <c r="Y489" s="90"/>
      <c r="Z489" s="90"/>
    </row>
    <row r="490" ht="14.25" customHeight="1">
      <c r="A490" s="467"/>
      <c r="B490" s="185"/>
      <c r="C490" s="221"/>
      <c r="D490" s="208"/>
      <c r="E490" s="90"/>
      <c r="F490" s="90"/>
      <c r="G490" s="152" t="str">
        <f>IFERROR(__xludf.DUMMYFUNCTION("IFERROR(HLOOKUP(""Close"",GOOGLEFINANCE(C490,""price"",B490),2,FALSE()),"""")")," ")</f>
        <v/>
      </c>
      <c r="H490" s="208"/>
      <c r="I490" s="90"/>
      <c r="J490" s="90"/>
      <c r="K490" s="90"/>
      <c r="L490" s="90"/>
      <c r="M490" s="90"/>
      <c r="N490" s="90"/>
      <c r="O490" s="90"/>
      <c r="P490" s="90"/>
      <c r="Q490" s="90"/>
      <c r="R490" s="90"/>
      <c r="S490" s="90"/>
      <c r="T490" s="90"/>
      <c r="U490" s="90"/>
      <c r="V490" s="90"/>
      <c r="W490" s="90"/>
      <c r="X490" s="90"/>
      <c r="Y490" s="90"/>
      <c r="Z490" s="90"/>
    </row>
    <row r="491" ht="14.25" customHeight="1">
      <c r="A491" s="467"/>
      <c r="B491" s="185"/>
      <c r="C491" s="221"/>
      <c r="D491" s="208"/>
      <c r="E491" s="90"/>
      <c r="F491" s="90"/>
      <c r="G491" s="152" t="str">
        <f>IFERROR(__xludf.DUMMYFUNCTION("IFERROR(HLOOKUP(""Close"",GOOGLEFINANCE(C491,""price"",B491),2,FALSE()),"""")")," ")</f>
        <v/>
      </c>
      <c r="H491" s="208"/>
      <c r="I491" s="90"/>
      <c r="J491" s="90"/>
      <c r="K491" s="90"/>
      <c r="L491" s="90"/>
      <c r="M491" s="90"/>
      <c r="N491" s="90"/>
      <c r="O491" s="90"/>
      <c r="P491" s="90"/>
      <c r="Q491" s="90"/>
      <c r="R491" s="90"/>
      <c r="S491" s="90"/>
      <c r="T491" s="90"/>
      <c r="U491" s="90"/>
      <c r="V491" s="90"/>
      <c r="W491" s="90"/>
      <c r="X491" s="90"/>
      <c r="Y491" s="90"/>
      <c r="Z491" s="90"/>
    </row>
    <row r="492" ht="15.75" customHeight="1">
      <c r="G492" s="152" t="str">
        <f>IFERROR(__xludf.DUMMYFUNCTION("IFERROR(HLOOKUP(""Close"",GOOGLEFINANCE(C492,""price"",B492),2,FALSE()),"""")")," ")</f>
        <v/>
      </c>
    </row>
    <row r="493" ht="15.75" customHeight="1">
      <c r="G493" s="152" t="str">
        <f>IFERROR(__xludf.DUMMYFUNCTION("IFERROR(HLOOKUP(""Close"",GOOGLEFINANCE(C493,""price"",B493),2,FALSE()),"""")")," ")</f>
        <v/>
      </c>
    </row>
    <row r="494" ht="15.75" customHeight="1">
      <c r="G494" s="152" t="str">
        <f>IFERROR(__xludf.DUMMYFUNCTION("IFERROR(HLOOKUP(""Close"",GOOGLEFINANCE(C494,""price"",B494),2,FALSE()),"""")")," ")</f>
        <v/>
      </c>
    </row>
    <row r="495" ht="15.75" customHeight="1">
      <c r="G495" s="152" t="str">
        <f>IFERROR(__xludf.DUMMYFUNCTION("IFERROR(HLOOKUP(""Close"",GOOGLEFINANCE(C495,""price"",B495),2,FALSE()),"""")")," ")</f>
        <v/>
      </c>
    </row>
    <row r="496" ht="15.75" customHeight="1">
      <c r="G496" s="152" t="str">
        <f>IFERROR(__xludf.DUMMYFUNCTION("IFERROR(HLOOKUP(""Close"",GOOGLEFINANCE(C496,""price"",B496),2,FALSE()),"""")")," ")</f>
        <v/>
      </c>
    </row>
    <row r="497" ht="15.75" customHeight="1">
      <c r="G497" s="152" t="str">
        <f>IFERROR(__xludf.DUMMYFUNCTION("IFERROR(HLOOKUP(""Close"",GOOGLEFINANCE(C497,""price"",B497),2,FALSE()),"""")")," ")</f>
        <v/>
      </c>
    </row>
    <row r="498" ht="15.75" customHeight="1">
      <c r="G498" s="152" t="str">
        <f>IFERROR(__xludf.DUMMYFUNCTION("IFERROR(HLOOKUP(""Close"",GOOGLEFINANCE(C498,""price"",B498),2,FALSE()),"""")")," ")</f>
        <v/>
      </c>
    </row>
    <row r="499" ht="15.75" customHeight="1">
      <c r="G499" s="152" t="str">
        <f>IFERROR(__xludf.DUMMYFUNCTION("IFERROR(HLOOKUP(""Close"",GOOGLEFINANCE(C499,""price"",B499),2,FALSE()),"""")")," ")</f>
        <v/>
      </c>
    </row>
    <row r="500" ht="15.75" customHeight="1">
      <c r="G500" s="152" t="str">
        <f>IFERROR(__xludf.DUMMYFUNCTION("IFERROR(HLOOKUP(""Close"",GOOGLEFINANCE(C500,""price"",B500),2,FALSE()),"""")")," ")</f>
        <v/>
      </c>
    </row>
    <row r="501" ht="15.75" customHeight="1">
      <c r="G501" s="152" t="str">
        <f>IFERROR(__xludf.DUMMYFUNCTION("IFERROR(HLOOKUP(""Close"",GOOGLEFINANCE(C501,""price"",B501),2,FALSE()),"""")")," ")</f>
        <v/>
      </c>
    </row>
    <row r="502" ht="15.75" customHeight="1">
      <c r="G502" s="152" t="str">
        <f>IFERROR(__xludf.DUMMYFUNCTION("IFERROR(HLOOKUP(""Close"",GOOGLEFINANCE(C502,""price"",B502),2,FALSE()),"""")")," ")</f>
        <v/>
      </c>
    </row>
    <row r="503" ht="15.75" customHeight="1">
      <c r="G503" s="152" t="str">
        <f>IFERROR(__xludf.DUMMYFUNCTION("IFERROR(HLOOKUP(""Close"",GOOGLEFINANCE(C503,""price"",B503),2,FALSE()),"""")")," ")</f>
        <v/>
      </c>
    </row>
    <row r="504" ht="15.75" customHeight="1">
      <c r="G504" s="152" t="str">
        <f>IFERROR(__xludf.DUMMYFUNCTION("IFERROR(HLOOKUP(""Close"",GOOGLEFINANCE(C504,""price"",B504),2,FALSE()),"""")")," ")</f>
        <v/>
      </c>
    </row>
    <row r="505" ht="15.75" customHeight="1">
      <c r="G505" s="152" t="str">
        <f>IFERROR(__xludf.DUMMYFUNCTION("IFERROR(HLOOKUP(""Close"",GOOGLEFINANCE(C505,""price"",B505),2,FALSE()),"""")")," ")</f>
        <v/>
      </c>
    </row>
    <row r="506" ht="15.75" customHeight="1">
      <c r="G506" s="152" t="str">
        <f>IFERROR(__xludf.DUMMYFUNCTION("IFERROR(HLOOKUP(""Close"",GOOGLEFINANCE(C506,""price"",B506),2,FALSE()),"""")")," ")</f>
        <v/>
      </c>
    </row>
    <row r="507" ht="15.75" customHeight="1">
      <c r="G507" s="152" t="str">
        <f>IFERROR(__xludf.DUMMYFUNCTION("IFERROR(HLOOKUP(""Close"",GOOGLEFINANCE(C507,""price"",B507),2,FALSE()),"""")")," ")</f>
        <v/>
      </c>
    </row>
    <row r="508" ht="15.75" customHeight="1">
      <c r="G508" s="152" t="str">
        <f>IFERROR(__xludf.DUMMYFUNCTION("IFERROR(HLOOKUP(""Close"",GOOGLEFINANCE(C508,""price"",B508),2,FALSE()),"""")")," ")</f>
        <v/>
      </c>
    </row>
    <row r="509" ht="15.75" customHeight="1">
      <c r="G509" s="152" t="str">
        <f>IFERROR(__xludf.DUMMYFUNCTION("IFERROR(HLOOKUP(""Close"",GOOGLEFINANCE(C509,""price"",B509),2,FALSE()),"""")")," ")</f>
        <v/>
      </c>
    </row>
    <row r="510" ht="15.75" customHeight="1">
      <c r="G510" s="152" t="str">
        <f>IFERROR(__xludf.DUMMYFUNCTION("IFERROR(HLOOKUP(""Close"",GOOGLEFINANCE(C510,""price"",B510),2,FALSE()),"""")")," ")</f>
        <v/>
      </c>
    </row>
    <row r="511" ht="15.75" customHeight="1">
      <c r="G511" s="152" t="str">
        <f>IFERROR(__xludf.DUMMYFUNCTION("IFERROR(HLOOKUP(""Close"",GOOGLEFINANCE(C511,""price"",B511),2,FALSE()),"""")")," ")</f>
        <v/>
      </c>
    </row>
    <row r="512" ht="15.75" customHeight="1">
      <c r="G512" s="152" t="str">
        <f>IFERROR(__xludf.DUMMYFUNCTION("IFERROR(HLOOKUP(""Close"",GOOGLEFINANCE(C512,""price"",B512),2,FALSE()),"""")")," ")</f>
        <v/>
      </c>
    </row>
    <row r="513" ht="15.75" customHeight="1">
      <c r="G513" s="152" t="str">
        <f>IFERROR(__xludf.DUMMYFUNCTION("IFERROR(HLOOKUP(""Close"",GOOGLEFINANCE(C513,""price"",B513),2,FALSE()),"""")")," ")</f>
        <v/>
      </c>
    </row>
    <row r="514" ht="15.75" customHeight="1">
      <c r="G514" s="152" t="str">
        <f>IFERROR(__xludf.DUMMYFUNCTION("IFERROR(HLOOKUP(""Close"",GOOGLEFINANCE(C514,""price"",B514),2,FALSE()),"""")")," ")</f>
        <v/>
      </c>
    </row>
    <row r="515" ht="15.75" customHeight="1">
      <c r="G515" s="152" t="str">
        <f>IFERROR(__xludf.DUMMYFUNCTION("IFERROR(HLOOKUP(""Close"",GOOGLEFINANCE(C515,""price"",B515),2,FALSE()),"""")")," ")</f>
        <v/>
      </c>
    </row>
    <row r="516" ht="15.75" customHeight="1">
      <c r="G516" s="152" t="str">
        <f>IFERROR(__xludf.DUMMYFUNCTION("IFERROR(HLOOKUP(""Close"",GOOGLEFINANCE(C516,""price"",B516),2,FALSE()),"""")")," ")</f>
        <v/>
      </c>
    </row>
    <row r="517" ht="15.75" customHeight="1">
      <c r="G517" s="152" t="str">
        <f>IFERROR(__xludf.DUMMYFUNCTION("IFERROR(HLOOKUP(""Close"",GOOGLEFINANCE(C517,""price"",B517),2,FALSE()),"""")")," ")</f>
        <v/>
      </c>
    </row>
    <row r="518" ht="15.75" customHeight="1">
      <c r="G518" s="152" t="str">
        <f>IFERROR(__xludf.DUMMYFUNCTION("IFERROR(HLOOKUP(""Close"",GOOGLEFINANCE(C518,""price"",B518),2,FALSE()),"""")")," ")</f>
        <v/>
      </c>
    </row>
    <row r="519" ht="15.75" customHeight="1">
      <c r="G519" s="152" t="str">
        <f>IFERROR(__xludf.DUMMYFUNCTION("IFERROR(HLOOKUP(""Close"",GOOGLEFINANCE(C519,""price"",B519),2,FALSE()),"""")")," ")</f>
        <v/>
      </c>
    </row>
    <row r="520" ht="15.75" customHeight="1">
      <c r="G520" s="152" t="str">
        <f>IFERROR(__xludf.DUMMYFUNCTION("IFERROR(HLOOKUP(""Close"",GOOGLEFINANCE(C520,""price"",B520),2,FALSE()),"""")")," ")</f>
        <v/>
      </c>
    </row>
    <row r="521" ht="15.75" customHeight="1">
      <c r="G521" s="152" t="str">
        <f>IFERROR(__xludf.DUMMYFUNCTION("IFERROR(HLOOKUP(""Close"",GOOGLEFINANCE(C521,""price"",B521),2,FALSE()),"""")")," ")</f>
        <v/>
      </c>
    </row>
    <row r="522" ht="15.75" customHeight="1">
      <c r="G522" s="152" t="str">
        <f>IFERROR(__xludf.DUMMYFUNCTION("IFERROR(HLOOKUP(""Close"",GOOGLEFINANCE(C522,""price"",B522),2,FALSE()),"""")")," ")</f>
        <v/>
      </c>
    </row>
    <row r="523" ht="15.75" customHeight="1">
      <c r="G523" s="152" t="str">
        <f>IFERROR(__xludf.DUMMYFUNCTION("IFERROR(HLOOKUP(""Close"",GOOGLEFINANCE(C523,""price"",B523),2,FALSE()),"""")")," ")</f>
        <v/>
      </c>
    </row>
    <row r="524" ht="15.75" customHeight="1">
      <c r="G524" s="152" t="str">
        <f>IFERROR(__xludf.DUMMYFUNCTION("IFERROR(HLOOKUP(""Close"",GOOGLEFINANCE(C524,""price"",B524),2,FALSE()),"""")")," ")</f>
        <v/>
      </c>
    </row>
    <row r="525" ht="15.75" customHeight="1">
      <c r="G525" s="152" t="str">
        <f>IFERROR(__xludf.DUMMYFUNCTION("IFERROR(HLOOKUP(""Close"",GOOGLEFINANCE(C525,""price"",B525),2,FALSE()),"""")")," ")</f>
        <v/>
      </c>
    </row>
    <row r="526" ht="15.75" customHeight="1">
      <c r="G526" s="152" t="str">
        <f>IFERROR(__xludf.DUMMYFUNCTION("IFERROR(HLOOKUP(""Close"",GOOGLEFINANCE(C526,""price"",B526),2,FALSE()),"""")")," ")</f>
        <v/>
      </c>
    </row>
    <row r="527" ht="15.75" customHeight="1">
      <c r="G527" s="152" t="str">
        <f>IFERROR(__xludf.DUMMYFUNCTION("IFERROR(HLOOKUP(""Close"",GOOGLEFINANCE(C527,""price"",B527),2,FALSE()),"""")")," ")</f>
        <v/>
      </c>
    </row>
    <row r="528" ht="15.75" customHeight="1">
      <c r="G528" s="152" t="str">
        <f>IFERROR(__xludf.DUMMYFUNCTION("IFERROR(HLOOKUP(""Close"",GOOGLEFINANCE(C528,""price"",B528),2,FALSE()),"""")")," ")</f>
        <v/>
      </c>
    </row>
    <row r="529" ht="15.75" customHeight="1">
      <c r="G529" s="152" t="str">
        <f>IFERROR(__xludf.DUMMYFUNCTION("IFERROR(HLOOKUP(""Close"",GOOGLEFINANCE(C529,""price"",B529),2,FALSE()),"""")")," ")</f>
        <v/>
      </c>
    </row>
    <row r="530" ht="15.75" customHeight="1">
      <c r="G530" s="152" t="str">
        <f>IFERROR(__xludf.DUMMYFUNCTION("IFERROR(HLOOKUP(""Close"",GOOGLEFINANCE(C530,""price"",B530),2,FALSE()),"""")")," ")</f>
        <v/>
      </c>
    </row>
    <row r="531" ht="15.75" customHeight="1">
      <c r="G531" s="152" t="str">
        <f>IFERROR(__xludf.DUMMYFUNCTION("IFERROR(HLOOKUP(""Close"",GOOGLEFINANCE(C531,""price"",B531),2,FALSE()),"""")")," ")</f>
        <v/>
      </c>
    </row>
    <row r="532" ht="15.75" customHeight="1">
      <c r="G532" s="152" t="str">
        <f>IFERROR(__xludf.DUMMYFUNCTION("IFERROR(HLOOKUP(""Close"",GOOGLEFINANCE(C532,""price"",B532),2,FALSE()),"""")")," ")</f>
        <v/>
      </c>
    </row>
    <row r="533" ht="15.75" customHeight="1">
      <c r="G533" s="152" t="str">
        <f>IFERROR(__xludf.DUMMYFUNCTION("IFERROR(HLOOKUP(""Close"",GOOGLEFINANCE(C533,""price"",B533),2,FALSE()),"""")")," ")</f>
        <v/>
      </c>
    </row>
    <row r="534" ht="15.75" customHeight="1">
      <c r="G534" s="152" t="str">
        <f>IFERROR(__xludf.DUMMYFUNCTION("IFERROR(HLOOKUP(""Close"",GOOGLEFINANCE(C534,""price"",B534),2,FALSE()),"""")")," ")</f>
        <v/>
      </c>
    </row>
    <row r="535" ht="15.75" customHeight="1">
      <c r="G535" s="152" t="str">
        <f>IFERROR(__xludf.DUMMYFUNCTION("IFERROR(HLOOKUP(""Close"",GOOGLEFINANCE(C535,""price"",B535),2,FALSE()),"""")")," ")</f>
        <v/>
      </c>
    </row>
    <row r="536" ht="15.75" customHeight="1">
      <c r="G536" s="152" t="str">
        <f>IFERROR(__xludf.DUMMYFUNCTION("IFERROR(HLOOKUP(""Close"",GOOGLEFINANCE(C536,""price"",B536),2,FALSE()),"""")")," ")</f>
        <v/>
      </c>
    </row>
    <row r="537" ht="15.75" customHeight="1">
      <c r="G537" s="152" t="str">
        <f>IFERROR(__xludf.DUMMYFUNCTION("IFERROR(HLOOKUP(""Close"",GOOGLEFINANCE(C537,""price"",B537),2,FALSE()),"""")")," ")</f>
        <v/>
      </c>
    </row>
    <row r="538" ht="15.75" customHeight="1">
      <c r="G538" s="152" t="str">
        <f>IFERROR(__xludf.DUMMYFUNCTION("IFERROR(HLOOKUP(""Close"",GOOGLEFINANCE(C538,""price"",B538),2,FALSE()),"""")")," ")</f>
        <v/>
      </c>
    </row>
    <row r="539" ht="15.75" customHeight="1">
      <c r="G539" s="152" t="str">
        <f>IFERROR(__xludf.DUMMYFUNCTION("IFERROR(HLOOKUP(""Close"",GOOGLEFINANCE(C539,""price"",B539),2,FALSE()),"""")")," ")</f>
        <v/>
      </c>
    </row>
    <row r="540" ht="15.75" customHeight="1">
      <c r="G540" s="152" t="str">
        <f>IFERROR(__xludf.DUMMYFUNCTION("IFERROR(HLOOKUP(""Close"",GOOGLEFINANCE(C540,""price"",B540),2,FALSE()),"""")")," ")</f>
        <v/>
      </c>
    </row>
    <row r="541" ht="15.75" customHeight="1">
      <c r="G541" s="152" t="str">
        <f>IFERROR(__xludf.DUMMYFUNCTION("IFERROR(HLOOKUP(""Close"",GOOGLEFINANCE(C541,""price"",B541),2,FALSE()),"""")")," ")</f>
        <v/>
      </c>
    </row>
    <row r="542" ht="15.75" customHeight="1">
      <c r="G542" s="152" t="str">
        <f>IFERROR(__xludf.DUMMYFUNCTION("IFERROR(HLOOKUP(""Close"",GOOGLEFINANCE(C542,""price"",B542),2,FALSE()),"""")")," ")</f>
        <v/>
      </c>
    </row>
    <row r="543" ht="15.75" customHeight="1">
      <c r="G543" s="152" t="str">
        <f>IFERROR(__xludf.DUMMYFUNCTION("IFERROR(HLOOKUP(""Close"",GOOGLEFINANCE(C543,""price"",B543),2,FALSE()),"""")")," ")</f>
        <v/>
      </c>
    </row>
    <row r="544" ht="15.75" customHeight="1">
      <c r="G544" s="152" t="str">
        <f>IFERROR(__xludf.DUMMYFUNCTION("IFERROR(HLOOKUP(""Close"",GOOGLEFINANCE(C544,""price"",B544),2,FALSE()),"""")")," ")</f>
        <v/>
      </c>
    </row>
    <row r="545" ht="15.75" customHeight="1">
      <c r="G545" s="152" t="str">
        <f>IFERROR(__xludf.DUMMYFUNCTION("IFERROR(HLOOKUP(""Close"",GOOGLEFINANCE(C545,""price"",B545),2,FALSE()),"""")")," ")</f>
        <v/>
      </c>
    </row>
    <row r="546" ht="15.75" customHeight="1">
      <c r="G546" s="152" t="str">
        <f>IFERROR(__xludf.DUMMYFUNCTION("IFERROR(HLOOKUP(""Close"",GOOGLEFINANCE(C546,""price"",B546),2,FALSE()),"""")")," ")</f>
        <v/>
      </c>
    </row>
    <row r="547" ht="15.75" customHeight="1">
      <c r="G547" s="152" t="str">
        <f>IFERROR(__xludf.DUMMYFUNCTION("IFERROR(HLOOKUP(""Close"",GOOGLEFINANCE(C547,""price"",B547),2,FALSE()),"""")")," ")</f>
        <v/>
      </c>
    </row>
    <row r="548" ht="15.75" customHeight="1">
      <c r="G548" s="152" t="str">
        <f>IFERROR(__xludf.DUMMYFUNCTION("IFERROR(HLOOKUP(""Close"",GOOGLEFINANCE(C548,""price"",B548),2,FALSE()),"""")")," ")</f>
        <v/>
      </c>
    </row>
    <row r="549" ht="15.75" customHeight="1">
      <c r="G549" s="152" t="str">
        <f>IFERROR(__xludf.DUMMYFUNCTION("IFERROR(HLOOKUP(""Close"",GOOGLEFINANCE(C549,""price"",B549),2,FALSE()),"""")")," ")</f>
        <v/>
      </c>
    </row>
    <row r="550" ht="15.75" customHeight="1">
      <c r="G550" s="152" t="str">
        <f>IFERROR(__xludf.DUMMYFUNCTION("IFERROR(HLOOKUP(""Close"",GOOGLEFINANCE(C550,""price"",B550),2,FALSE()),"""")")," ")</f>
        <v/>
      </c>
    </row>
    <row r="551" ht="15.75" customHeight="1">
      <c r="G551" s="152" t="str">
        <f>IFERROR(__xludf.DUMMYFUNCTION("IFERROR(HLOOKUP(""Close"",GOOGLEFINANCE(C551,""price"",B551),2,FALSE()),"""")")," ")</f>
        <v/>
      </c>
    </row>
    <row r="552" ht="15.75" customHeight="1">
      <c r="G552" s="152" t="str">
        <f>IFERROR(__xludf.DUMMYFUNCTION("IFERROR(HLOOKUP(""Close"",GOOGLEFINANCE(C552,""price"",B552),2,FALSE()),"""")")," ")</f>
        <v/>
      </c>
    </row>
    <row r="553" ht="15.75" customHeight="1">
      <c r="G553" s="152" t="str">
        <f>IFERROR(__xludf.DUMMYFUNCTION("IFERROR(HLOOKUP(""Close"",GOOGLEFINANCE(C553,""price"",B553),2,FALSE()),"""")")," ")</f>
        <v/>
      </c>
    </row>
    <row r="554" ht="15.75" customHeight="1">
      <c r="G554" s="152" t="str">
        <f>IFERROR(__xludf.DUMMYFUNCTION("IFERROR(HLOOKUP(""Close"",GOOGLEFINANCE(C554,""price"",B554),2,FALSE()),"""")")," ")</f>
        <v/>
      </c>
    </row>
    <row r="555" ht="15.75" customHeight="1">
      <c r="G555" s="152" t="str">
        <f>IFERROR(__xludf.DUMMYFUNCTION("IFERROR(HLOOKUP(""Close"",GOOGLEFINANCE(C555,""price"",B555),2,FALSE()),"""")")," ")</f>
        <v/>
      </c>
    </row>
    <row r="556" ht="15.75" customHeight="1">
      <c r="G556" s="152" t="str">
        <f>IFERROR(__xludf.DUMMYFUNCTION("IFERROR(HLOOKUP(""Close"",GOOGLEFINANCE(C556,""price"",B556),2,FALSE()),"""")")," ")</f>
        <v/>
      </c>
    </row>
    <row r="557" ht="15.75" customHeight="1">
      <c r="G557" s="152" t="str">
        <f>IFERROR(__xludf.DUMMYFUNCTION("IFERROR(HLOOKUP(""Close"",GOOGLEFINANCE(C557,""price"",B557),2,FALSE()),"""")")," ")</f>
        <v/>
      </c>
    </row>
    <row r="558" ht="15.75" customHeight="1">
      <c r="G558" s="152" t="str">
        <f>IFERROR(__xludf.DUMMYFUNCTION("IFERROR(HLOOKUP(""Close"",GOOGLEFINANCE(C558,""price"",B558),2,FALSE()),"""")")," ")</f>
        <v/>
      </c>
    </row>
    <row r="559" ht="15.75" customHeight="1">
      <c r="G559" s="152" t="str">
        <f>IFERROR(__xludf.DUMMYFUNCTION("IFERROR(HLOOKUP(""Close"",GOOGLEFINANCE(C559,""price"",B559),2,FALSE()),"""")")," ")</f>
        <v/>
      </c>
    </row>
    <row r="560" ht="15.75" customHeight="1">
      <c r="G560" s="152" t="str">
        <f>IFERROR(__xludf.DUMMYFUNCTION("IFERROR(HLOOKUP(""Close"",GOOGLEFINANCE(C560,""price"",B560),2,FALSE()),"""")")," ")</f>
        <v/>
      </c>
    </row>
    <row r="561" ht="15.75" customHeight="1">
      <c r="G561" s="152" t="str">
        <f>IFERROR(__xludf.DUMMYFUNCTION("IFERROR(HLOOKUP(""Close"",GOOGLEFINANCE(C561,""price"",B561),2,FALSE()),"""")")," ")</f>
        <v/>
      </c>
    </row>
    <row r="562" ht="15.75" customHeight="1">
      <c r="G562" s="152" t="str">
        <f>IFERROR(__xludf.DUMMYFUNCTION("IFERROR(HLOOKUP(""Close"",GOOGLEFINANCE(C562,""price"",B562),2,FALSE()),"""")")," ")</f>
        <v/>
      </c>
    </row>
    <row r="563" ht="15.75" customHeight="1">
      <c r="G563" s="152" t="str">
        <f>IFERROR(__xludf.DUMMYFUNCTION("IFERROR(HLOOKUP(""Close"",GOOGLEFINANCE(C563,""price"",B563),2,FALSE()),"""")")," ")</f>
        <v/>
      </c>
    </row>
    <row r="564" ht="15.75" customHeight="1">
      <c r="G564" s="152" t="str">
        <f>IFERROR(__xludf.DUMMYFUNCTION("IFERROR(HLOOKUP(""Close"",GOOGLEFINANCE(C564,""price"",B564),2,FALSE()),"""")")," ")</f>
        <v/>
      </c>
    </row>
    <row r="565" ht="15.75" customHeight="1">
      <c r="G565" s="152" t="str">
        <f>IFERROR(__xludf.DUMMYFUNCTION("IFERROR(HLOOKUP(""Close"",GOOGLEFINANCE(C565,""price"",B565),2,FALSE()),"""")")," ")</f>
        <v/>
      </c>
    </row>
    <row r="566" ht="15.75" customHeight="1">
      <c r="G566" s="152" t="str">
        <f>IFERROR(__xludf.DUMMYFUNCTION("IFERROR(HLOOKUP(""Close"",GOOGLEFINANCE(C566,""price"",B566),2,FALSE()),"""")")," ")</f>
        <v/>
      </c>
    </row>
    <row r="567" ht="15.75" customHeight="1">
      <c r="G567" s="152" t="str">
        <f>IFERROR(__xludf.DUMMYFUNCTION("IFERROR(HLOOKUP(""Close"",GOOGLEFINANCE(C567,""price"",B567),2,FALSE()),"""")")," ")</f>
        <v/>
      </c>
    </row>
    <row r="568" ht="15.75" customHeight="1">
      <c r="G568" s="152" t="str">
        <f>IFERROR(__xludf.DUMMYFUNCTION("IFERROR(HLOOKUP(""Close"",GOOGLEFINANCE(C568,""price"",B568),2,FALSE()),"""")")," ")</f>
        <v/>
      </c>
    </row>
    <row r="569" ht="15.75" customHeight="1">
      <c r="G569" s="152" t="str">
        <f>IFERROR(__xludf.DUMMYFUNCTION("IFERROR(HLOOKUP(""Close"",GOOGLEFINANCE(C569,""price"",B569),2,FALSE()),"""")")," ")</f>
        <v/>
      </c>
    </row>
    <row r="570" ht="15.75" customHeight="1">
      <c r="G570" s="152" t="str">
        <f>IFERROR(__xludf.DUMMYFUNCTION("IFERROR(HLOOKUP(""Close"",GOOGLEFINANCE(C570,""price"",B570),2,FALSE()),"""")")," ")</f>
        <v/>
      </c>
    </row>
    <row r="571" ht="15.75" customHeight="1">
      <c r="G571" s="152" t="str">
        <f>IFERROR(__xludf.DUMMYFUNCTION("IFERROR(HLOOKUP(""Close"",GOOGLEFINANCE(C571,""price"",B571),2,FALSE()),"""")")," ")</f>
        <v/>
      </c>
    </row>
    <row r="572" ht="15.75" customHeight="1">
      <c r="G572" s="152" t="str">
        <f>IFERROR(__xludf.DUMMYFUNCTION("IFERROR(HLOOKUP(""Close"",GOOGLEFINANCE(C572,""price"",B572),2,FALSE()),"""")")," ")</f>
        <v/>
      </c>
    </row>
    <row r="573" ht="15.75" customHeight="1">
      <c r="G573" s="152" t="str">
        <f>IFERROR(__xludf.DUMMYFUNCTION("IFERROR(HLOOKUP(""Close"",GOOGLEFINANCE(C573,""price"",B573),2,FALSE()),"""")")," ")</f>
        <v/>
      </c>
    </row>
    <row r="574" ht="15.75" customHeight="1">
      <c r="G574" s="152" t="str">
        <f>IFERROR(__xludf.DUMMYFUNCTION("IFERROR(HLOOKUP(""Close"",GOOGLEFINANCE(C574,""price"",B574),2,FALSE()),"""")")," ")</f>
        <v/>
      </c>
    </row>
    <row r="575" ht="15.75" customHeight="1">
      <c r="G575" s="152" t="str">
        <f>IFERROR(__xludf.DUMMYFUNCTION("IFERROR(HLOOKUP(""Close"",GOOGLEFINANCE(C575,""price"",B575),2,FALSE()),"""")")," ")</f>
        <v/>
      </c>
    </row>
    <row r="576" ht="15.75" customHeight="1">
      <c r="G576" s="152" t="str">
        <f>IFERROR(__xludf.DUMMYFUNCTION("IFERROR(HLOOKUP(""Close"",GOOGLEFINANCE(C576,""price"",B576),2,FALSE()),"""")")," ")</f>
        <v/>
      </c>
    </row>
    <row r="577" ht="15.75" customHeight="1">
      <c r="G577" s="152" t="str">
        <f>IFERROR(__xludf.DUMMYFUNCTION("IFERROR(HLOOKUP(""Close"",GOOGLEFINANCE(C577,""price"",B577),2,FALSE()),"""")")," ")</f>
        <v/>
      </c>
    </row>
    <row r="578" ht="15.75" customHeight="1">
      <c r="G578" s="152" t="str">
        <f>IFERROR(__xludf.DUMMYFUNCTION("IFERROR(HLOOKUP(""Close"",GOOGLEFINANCE(C578,""price"",B578),2,FALSE()),"""")")," ")</f>
        <v/>
      </c>
    </row>
    <row r="579" ht="15.75" customHeight="1">
      <c r="G579" s="152" t="str">
        <f>IFERROR(__xludf.DUMMYFUNCTION("IFERROR(HLOOKUP(""Close"",GOOGLEFINANCE(C579,""price"",B579),2,FALSE()),"""")")," ")</f>
        <v/>
      </c>
    </row>
    <row r="580" ht="15.75" customHeight="1">
      <c r="G580" s="152" t="str">
        <f>IFERROR(__xludf.DUMMYFUNCTION("IFERROR(HLOOKUP(""Close"",GOOGLEFINANCE(C580,""price"",B580),2,FALSE()),"""")")," ")</f>
        <v/>
      </c>
    </row>
    <row r="581" ht="15.75" customHeight="1">
      <c r="G581" s="152" t="str">
        <f>IFERROR(__xludf.DUMMYFUNCTION("IFERROR(HLOOKUP(""Close"",GOOGLEFINANCE(C581,""price"",B581),2,FALSE()),"""")")," ")</f>
        <v/>
      </c>
    </row>
    <row r="582" ht="15.75" customHeight="1">
      <c r="G582" s="152" t="str">
        <f>IFERROR(__xludf.DUMMYFUNCTION("IFERROR(HLOOKUP(""Close"",GOOGLEFINANCE(C582,""price"",B582),2,FALSE()),"""")")," ")</f>
        <v/>
      </c>
    </row>
    <row r="583" ht="15.75" customHeight="1">
      <c r="G583" s="152" t="str">
        <f>IFERROR(__xludf.DUMMYFUNCTION("IFERROR(HLOOKUP(""Close"",GOOGLEFINANCE(C583,""price"",B583),2,FALSE()),"""")")," ")</f>
        <v/>
      </c>
    </row>
    <row r="584" ht="15.75" customHeight="1">
      <c r="G584" s="152" t="str">
        <f>IFERROR(__xludf.DUMMYFUNCTION("IFERROR(HLOOKUP(""Close"",GOOGLEFINANCE(C584,""price"",B584),2,FALSE()),"""")")," ")</f>
        <v/>
      </c>
    </row>
    <row r="585" ht="15.75" customHeight="1">
      <c r="G585" s="152" t="str">
        <f>IFERROR(__xludf.DUMMYFUNCTION("IFERROR(HLOOKUP(""Close"",GOOGLEFINANCE(C585,""price"",B585),2,FALSE()),"""")")," ")</f>
        <v/>
      </c>
    </row>
    <row r="586" ht="15.75" customHeight="1">
      <c r="G586" s="152" t="str">
        <f>IFERROR(__xludf.DUMMYFUNCTION("IFERROR(HLOOKUP(""Close"",GOOGLEFINANCE(C586,""price"",B586),2,FALSE()),"""")")," ")</f>
        <v/>
      </c>
    </row>
    <row r="587" ht="15.75" customHeight="1">
      <c r="G587" s="152" t="str">
        <f>IFERROR(__xludf.DUMMYFUNCTION("IFERROR(HLOOKUP(""Close"",GOOGLEFINANCE(C587,""price"",B587),2,FALSE()),"""")")," ")</f>
        <v/>
      </c>
    </row>
    <row r="588" ht="15.75" customHeight="1">
      <c r="G588" s="152" t="str">
        <f>IFERROR(__xludf.DUMMYFUNCTION("IFERROR(HLOOKUP(""Close"",GOOGLEFINANCE(C588,""price"",B588),2,FALSE()),"""")")," ")</f>
        <v/>
      </c>
    </row>
    <row r="589" ht="15.75" customHeight="1">
      <c r="G589" s="152" t="str">
        <f>IFERROR(__xludf.DUMMYFUNCTION("IFERROR(HLOOKUP(""Close"",GOOGLEFINANCE(C589,""price"",B589),2,FALSE()),"""")")," ")</f>
        <v/>
      </c>
    </row>
    <row r="590" ht="15.75" customHeight="1">
      <c r="G590" s="152" t="str">
        <f>IFERROR(__xludf.DUMMYFUNCTION("IFERROR(HLOOKUP(""Close"",GOOGLEFINANCE(C590,""price"",B590),2,FALSE()),"""")")," ")</f>
        <v/>
      </c>
    </row>
    <row r="591" ht="15.75" customHeight="1">
      <c r="G591" s="152" t="str">
        <f>IFERROR(__xludf.DUMMYFUNCTION("IFERROR(HLOOKUP(""Close"",GOOGLEFINANCE(C591,""price"",B591),2,FALSE()),"""")")," ")</f>
        <v/>
      </c>
    </row>
    <row r="592" ht="15.75" customHeight="1">
      <c r="G592" s="152" t="str">
        <f>IFERROR(__xludf.DUMMYFUNCTION("IFERROR(HLOOKUP(""Close"",GOOGLEFINANCE(C592,""price"",B592),2,FALSE()),"""")")," ")</f>
        <v/>
      </c>
    </row>
    <row r="593" ht="15.75" customHeight="1">
      <c r="G593" s="152" t="str">
        <f>IFERROR(__xludf.DUMMYFUNCTION("IFERROR(HLOOKUP(""Close"",GOOGLEFINANCE(C593,""price"",B593),2,FALSE()),"""")")," ")</f>
        <v/>
      </c>
    </row>
    <row r="594" ht="15.75" customHeight="1">
      <c r="G594" s="152" t="str">
        <f>IFERROR(__xludf.DUMMYFUNCTION("IFERROR(HLOOKUP(""Close"",GOOGLEFINANCE(C594,""price"",B594),2,FALSE()),"""")")," ")</f>
        <v/>
      </c>
    </row>
    <row r="595" ht="15.75" customHeight="1">
      <c r="G595" s="152" t="str">
        <f>IFERROR(__xludf.DUMMYFUNCTION("IFERROR(HLOOKUP(""Close"",GOOGLEFINANCE(C595,""price"",B595),2,FALSE()),"""")")," ")</f>
        <v/>
      </c>
    </row>
    <row r="596" ht="15.75" customHeight="1">
      <c r="G596" s="152" t="str">
        <f>IFERROR(__xludf.DUMMYFUNCTION("IFERROR(HLOOKUP(""Close"",GOOGLEFINANCE(C596,""price"",B596),2,FALSE()),"""")")," ")</f>
        <v/>
      </c>
    </row>
    <row r="597" ht="15.75" customHeight="1">
      <c r="G597" s="152" t="str">
        <f>IFERROR(__xludf.DUMMYFUNCTION("IFERROR(HLOOKUP(""Close"",GOOGLEFINANCE(C597,""price"",B597),2,FALSE()),"""")")," ")</f>
        <v/>
      </c>
    </row>
    <row r="598" ht="15.75" customHeight="1">
      <c r="G598" s="152" t="str">
        <f>IFERROR(__xludf.DUMMYFUNCTION("IFERROR(HLOOKUP(""Close"",GOOGLEFINANCE(C598,""price"",B598),2,FALSE()),"""")")," ")</f>
        <v/>
      </c>
    </row>
    <row r="599" ht="15.75" customHeight="1">
      <c r="G599" s="152" t="str">
        <f>IFERROR(__xludf.DUMMYFUNCTION("IFERROR(HLOOKUP(""Close"",GOOGLEFINANCE(C599,""price"",B599),2,FALSE()),"""")")," ")</f>
        <v/>
      </c>
    </row>
    <row r="600" ht="15.75" customHeight="1">
      <c r="G600" s="152" t="str">
        <f>IFERROR(__xludf.DUMMYFUNCTION("IFERROR(HLOOKUP(""Close"",GOOGLEFINANCE(C600,""price"",B600),2,FALSE()),"""")")," ")</f>
        <v/>
      </c>
    </row>
    <row r="601" ht="15.75" customHeight="1">
      <c r="G601" s="152" t="str">
        <f>IFERROR(__xludf.DUMMYFUNCTION("IFERROR(HLOOKUP(""Close"",GOOGLEFINANCE(C601,""price"",B601),2,FALSE()),"""")")," ")</f>
        <v/>
      </c>
    </row>
    <row r="602" ht="15.75" customHeight="1">
      <c r="G602" s="152" t="str">
        <f>IFERROR(__xludf.DUMMYFUNCTION("IFERROR(HLOOKUP(""Close"",GOOGLEFINANCE(C602,""price"",B602),2,FALSE()),"""")")," ")</f>
        <v/>
      </c>
    </row>
    <row r="603" ht="15.75" customHeight="1">
      <c r="G603" s="152" t="str">
        <f>IFERROR(__xludf.DUMMYFUNCTION("IFERROR(HLOOKUP(""Close"",GOOGLEFINANCE(C603,""price"",B603),2,FALSE()),"""")")," ")</f>
        <v/>
      </c>
    </row>
    <row r="604" ht="15.75" customHeight="1">
      <c r="G604" s="152" t="str">
        <f>IFERROR(__xludf.DUMMYFUNCTION("IFERROR(HLOOKUP(""Close"",GOOGLEFINANCE(C604,""price"",B604),2,FALSE()),"""")")," ")</f>
        <v/>
      </c>
    </row>
    <row r="605" ht="15.75" customHeight="1">
      <c r="G605" s="152" t="str">
        <f>IFERROR(__xludf.DUMMYFUNCTION("IFERROR(HLOOKUP(""Close"",GOOGLEFINANCE(C605,""price"",B605),2,FALSE()),"""")")," ")</f>
        <v/>
      </c>
    </row>
    <row r="606" ht="15.75" customHeight="1">
      <c r="G606" s="152" t="str">
        <f>IFERROR(__xludf.DUMMYFUNCTION("IFERROR(HLOOKUP(""Close"",GOOGLEFINANCE(C606,""price"",B606),2,FALSE()),"""")")," ")</f>
        <v/>
      </c>
    </row>
    <row r="607" ht="15.75" customHeight="1">
      <c r="G607" s="152" t="str">
        <f>IFERROR(__xludf.DUMMYFUNCTION("IFERROR(HLOOKUP(""Close"",GOOGLEFINANCE(C607,""price"",B607),2,FALSE()),"""")")," ")</f>
        <v/>
      </c>
    </row>
    <row r="608" ht="15.75" customHeight="1">
      <c r="G608" s="152" t="str">
        <f>IFERROR(__xludf.DUMMYFUNCTION("IFERROR(HLOOKUP(""Close"",GOOGLEFINANCE(C608,""price"",B608),2,FALSE()),"""")")," ")</f>
        <v/>
      </c>
    </row>
    <row r="609" ht="15.75" customHeight="1">
      <c r="G609" s="152" t="str">
        <f>IFERROR(__xludf.DUMMYFUNCTION("IFERROR(HLOOKUP(""Close"",GOOGLEFINANCE(C609,""price"",B609),2,FALSE()),"""")")," ")</f>
        <v/>
      </c>
    </row>
    <row r="610" ht="15.75" customHeight="1">
      <c r="G610" s="152" t="str">
        <f>IFERROR(__xludf.DUMMYFUNCTION("IFERROR(HLOOKUP(""Close"",GOOGLEFINANCE(C610,""price"",B610),2,FALSE()),"""")")," ")</f>
        <v/>
      </c>
    </row>
    <row r="611" ht="15.75" customHeight="1">
      <c r="G611" s="152" t="str">
        <f>IFERROR(__xludf.DUMMYFUNCTION("IFERROR(HLOOKUP(""Close"",GOOGLEFINANCE(C611,""price"",B611),2,FALSE()),"""")")," ")</f>
        <v/>
      </c>
    </row>
    <row r="612" ht="15.75" customHeight="1">
      <c r="G612" s="152" t="str">
        <f>IFERROR(__xludf.DUMMYFUNCTION("IFERROR(HLOOKUP(""Close"",GOOGLEFINANCE(C612,""price"",B612),2,FALSE()),"""")")," ")</f>
        <v/>
      </c>
    </row>
    <row r="613" ht="15.75" customHeight="1">
      <c r="G613" s="152" t="str">
        <f>IFERROR(__xludf.DUMMYFUNCTION("IFERROR(HLOOKUP(""Close"",GOOGLEFINANCE(C613,""price"",B613),2,FALSE()),"""")")," ")</f>
        <v/>
      </c>
    </row>
    <row r="614" ht="15.75" customHeight="1">
      <c r="G614" s="152" t="str">
        <f>IFERROR(__xludf.DUMMYFUNCTION("IFERROR(HLOOKUP(""Close"",GOOGLEFINANCE(C614,""price"",B614),2,FALSE()),"""")")," ")</f>
        <v/>
      </c>
    </row>
    <row r="615" ht="15.75" customHeight="1">
      <c r="G615" s="152" t="str">
        <f>IFERROR(__xludf.DUMMYFUNCTION("IFERROR(HLOOKUP(""Close"",GOOGLEFINANCE(C615,""price"",B615),2,FALSE()),"""")")," ")</f>
        <v/>
      </c>
    </row>
    <row r="616" ht="15.75" customHeight="1">
      <c r="G616" s="152" t="str">
        <f>IFERROR(__xludf.DUMMYFUNCTION("IFERROR(HLOOKUP(""Close"",GOOGLEFINANCE(C616,""price"",B616),2,FALSE()),"""")")," ")</f>
        <v/>
      </c>
    </row>
    <row r="617" ht="15.75" customHeight="1">
      <c r="G617" s="152" t="str">
        <f>IFERROR(__xludf.DUMMYFUNCTION("IFERROR(HLOOKUP(""Close"",GOOGLEFINANCE(C617,""price"",B617),2,FALSE()),"""")")," ")</f>
        <v/>
      </c>
    </row>
    <row r="618" ht="15.75" customHeight="1">
      <c r="G618" s="152" t="str">
        <f>IFERROR(__xludf.DUMMYFUNCTION("IFERROR(HLOOKUP(""Close"",GOOGLEFINANCE(C618,""price"",B618),2,FALSE()),"""")")," ")</f>
        <v/>
      </c>
    </row>
    <row r="619" ht="15.75" customHeight="1">
      <c r="G619" s="152" t="str">
        <f>IFERROR(__xludf.DUMMYFUNCTION("IFERROR(HLOOKUP(""Close"",GOOGLEFINANCE(C619,""price"",B619),2,FALSE()),"""")")," ")</f>
        <v/>
      </c>
    </row>
    <row r="620" ht="15.75" customHeight="1">
      <c r="G620" s="152" t="str">
        <f>IFERROR(__xludf.DUMMYFUNCTION("IFERROR(HLOOKUP(""Close"",GOOGLEFINANCE(C620,""price"",B620),2,FALSE()),"""")")," ")</f>
        <v/>
      </c>
    </row>
    <row r="621" ht="15.75" customHeight="1">
      <c r="G621" s="152" t="str">
        <f>IFERROR(__xludf.DUMMYFUNCTION("IFERROR(HLOOKUP(""Close"",GOOGLEFINANCE(C621,""price"",B621),2,FALSE()),"""")")," ")</f>
        <v/>
      </c>
    </row>
    <row r="622" ht="15.75" customHeight="1">
      <c r="G622" s="152" t="str">
        <f>IFERROR(__xludf.DUMMYFUNCTION("IFERROR(HLOOKUP(""Close"",GOOGLEFINANCE(C622,""price"",B622),2,FALSE()),"""")")," ")</f>
        <v/>
      </c>
    </row>
    <row r="623" ht="15.75" customHeight="1">
      <c r="G623" s="152" t="str">
        <f>IFERROR(__xludf.DUMMYFUNCTION("IFERROR(HLOOKUP(""Close"",GOOGLEFINANCE(C623,""price"",B623),2,FALSE()),"""")")," ")</f>
        <v/>
      </c>
    </row>
    <row r="624" ht="15.75" customHeight="1">
      <c r="G624" s="152" t="str">
        <f>IFERROR(__xludf.DUMMYFUNCTION("IFERROR(HLOOKUP(""Close"",GOOGLEFINANCE(C624,""price"",B624),2,FALSE()),"""")")," ")</f>
        <v/>
      </c>
    </row>
    <row r="625" ht="15.75" customHeight="1">
      <c r="G625" s="152" t="str">
        <f>IFERROR(__xludf.DUMMYFUNCTION("IFERROR(HLOOKUP(""Close"",GOOGLEFINANCE(C625,""price"",B625),2,FALSE()),"""")")," ")</f>
        <v/>
      </c>
    </row>
    <row r="626" ht="15.75" customHeight="1">
      <c r="G626" s="152" t="str">
        <f>IFERROR(__xludf.DUMMYFUNCTION("IFERROR(HLOOKUP(""Close"",GOOGLEFINANCE(C626,""price"",B626),2,FALSE()),"""")")," ")</f>
        <v/>
      </c>
    </row>
    <row r="627" ht="15.75" customHeight="1">
      <c r="G627" s="152" t="str">
        <f>IFERROR(__xludf.DUMMYFUNCTION("IFERROR(HLOOKUP(""Close"",GOOGLEFINANCE(C627,""price"",B627),2,FALSE()),"""")")," ")</f>
        <v/>
      </c>
    </row>
    <row r="628" ht="15.75" customHeight="1">
      <c r="G628" s="152" t="str">
        <f>IFERROR(__xludf.DUMMYFUNCTION("IFERROR(HLOOKUP(""Close"",GOOGLEFINANCE(C628,""price"",B628),2,FALSE()),"""")")," ")</f>
        <v/>
      </c>
    </row>
    <row r="629" ht="15.75" customHeight="1">
      <c r="G629" s="152" t="str">
        <f>IFERROR(__xludf.DUMMYFUNCTION("IFERROR(HLOOKUP(""Close"",GOOGLEFINANCE(C629,""price"",B629),2,FALSE()),"""")")," ")</f>
        <v/>
      </c>
    </row>
    <row r="630" ht="15.75" customHeight="1">
      <c r="G630" s="152" t="str">
        <f>IFERROR(__xludf.DUMMYFUNCTION("IFERROR(HLOOKUP(""Close"",GOOGLEFINANCE(C630,""price"",B630),2,FALSE()),"""")")," ")</f>
        <v/>
      </c>
    </row>
    <row r="631" ht="15.75" customHeight="1">
      <c r="G631" s="152" t="str">
        <f>IFERROR(__xludf.DUMMYFUNCTION("IFERROR(HLOOKUP(""Close"",GOOGLEFINANCE(C631,""price"",B631),2,FALSE()),"""")")," ")</f>
        <v/>
      </c>
    </row>
    <row r="632" ht="15.75" customHeight="1">
      <c r="G632" s="152" t="str">
        <f>IFERROR(__xludf.DUMMYFUNCTION("IFERROR(HLOOKUP(""Close"",GOOGLEFINANCE(C632,""price"",B632),2,FALSE()),"""")")," ")</f>
        <v/>
      </c>
    </row>
    <row r="633" ht="15.75" customHeight="1">
      <c r="G633" s="152" t="str">
        <f>IFERROR(__xludf.DUMMYFUNCTION("IFERROR(HLOOKUP(""Close"",GOOGLEFINANCE(C633,""price"",B633),2,FALSE()),"""")")," ")</f>
        <v/>
      </c>
    </row>
    <row r="634" ht="15.75" customHeight="1">
      <c r="G634" s="152" t="str">
        <f>IFERROR(__xludf.DUMMYFUNCTION("IFERROR(HLOOKUP(""Close"",GOOGLEFINANCE(C634,""price"",B634),2,FALSE()),"""")")," ")</f>
        <v/>
      </c>
    </row>
    <row r="635" ht="15.75" customHeight="1">
      <c r="G635" s="152" t="str">
        <f>IFERROR(__xludf.DUMMYFUNCTION("IFERROR(HLOOKUP(""Close"",GOOGLEFINANCE(C635,""price"",B635),2,FALSE()),"""")")," ")</f>
        <v/>
      </c>
    </row>
    <row r="636" ht="15.75" customHeight="1">
      <c r="G636" s="152" t="str">
        <f>IFERROR(__xludf.DUMMYFUNCTION("IFERROR(HLOOKUP(""Close"",GOOGLEFINANCE(C636,""price"",B636),2,FALSE()),"""")")," ")</f>
        <v/>
      </c>
    </row>
    <row r="637" ht="15.75" customHeight="1">
      <c r="G637" s="152" t="str">
        <f>IFERROR(__xludf.DUMMYFUNCTION("IFERROR(HLOOKUP(""Close"",GOOGLEFINANCE(C637,""price"",B637),2,FALSE()),"""")")," ")</f>
        <v/>
      </c>
    </row>
    <row r="638" ht="15.75" customHeight="1">
      <c r="G638" s="152" t="str">
        <f>IFERROR(__xludf.DUMMYFUNCTION("IFERROR(HLOOKUP(""Close"",GOOGLEFINANCE(C638,""price"",B638),2,FALSE()),"""")")," ")</f>
        <v/>
      </c>
    </row>
    <row r="639" ht="15.75" customHeight="1">
      <c r="G639" s="152" t="str">
        <f>IFERROR(__xludf.DUMMYFUNCTION("IFERROR(HLOOKUP(""Close"",GOOGLEFINANCE(C639,""price"",B639),2,FALSE()),"""")")," ")</f>
        <v/>
      </c>
    </row>
    <row r="640" ht="15.75" customHeight="1">
      <c r="G640" s="152" t="str">
        <f>IFERROR(__xludf.DUMMYFUNCTION("IFERROR(HLOOKUP(""Close"",GOOGLEFINANCE(C640,""price"",B640),2,FALSE()),"""")")," ")</f>
        <v/>
      </c>
    </row>
    <row r="641" ht="15.75" customHeight="1">
      <c r="G641" s="152" t="str">
        <f>IFERROR(__xludf.DUMMYFUNCTION("IFERROR(HLOOKUP(""Close"",GOOGLEFINANCE(C641,""price"",B641),2,FALSE()),"""")")," ")</f>
        <v/>
      </c>
    </row>
    <row r="642" ht="15.75" customHeight="1">
      <c r="G642" s="152" t="str">
        <f>IFERROR(__xludf.DUMMYFUNCTION("IFERROR(HLOOKUP(""Close"",GOOGLEFINANCE(C642,""price"",B642),2,FALSE()),"""")")," ")</f>
        <v/>
      </c>
    </row>
    <row r="643" ht="15.75" customHeight="1">
      <c r="G643" s="152" t="str">
        <f>IFERROR(__xludf.DUMMYFUNCTION("IFERROR(HLOOKUP(""Close"",GOOGLEFINANCE(C643,""price"",B643),2,FALSE()),"""")")," ")</f>
        <v/>
      </c>
    </row>
    <row r="644" ht="15.75" customHeight="1">
      <c r="G644" s="152" t="str">
        <f>IFERROR(__xludf.DUMMYFUNCTION("IFERROR(HLOOKUP(""Close"",GOOGLEFINANCE(C644,""price"",B644),2,FALSE()),"""")")," ")</f>
        <v/>
      </c>
    </row>
    <row r="645" ht="15.75" customHeight="1">
      <c r="G645" s="152" t="str">
        <f>IFERROR(__xludf.DUMMYFUNCTION("IFERROR(HLOOKUP(""Close"",GOOGLEFINANCE(C645,""price"",B645),2,FALSE()),"""")")," ")</f>
        <v/>
      </c>
    </row>
    <row r="646" ht="15.75" customHeight="1">
      <c r="G646" s="152" t="str">
        <f>IFERROR(__xludf.DUMMYFUNCTION("IFERROR(HLOOKUP(""Close"",GOOGLEFINANCE(C646,""price"",B646),2,FALSE()),"""")")," ")</f>
        <v/>
      </c>
    </row>
    <row r="647" ht="15.75" customHeight="1">
      <c r="G647" s="152" t="str">
        <f>IFERROR(__xludf.DUMMYFUNCTION("IFERROR(HLOOKUP(""Close"",GOOGLEFINANCE(C647,""price"",B647),2,FALSE()),"""")")," ")</f>
        <v/>
      </c>
    </row>
    <row r="648" ht="15.75" customHeight="1">
      <c r="G648" s="152" t="str">
        <f>IFERROR(__xludf.DUMMYFUNCTION("IFERROR(HLOOKUP(""Close"",GOOGLEFINANCE(C648,""price"",B648),2,FALSE()),"""")")," ")</f>
        <v/>
      </c>
    </row>
    <row r="649" ht="15.75" customHeight="1">
      <c r="G649" s="152" t="str">
        <f>IFERROR(__xludf.DUMMYFUNCTION("IFERROR(HLOOKUP(""Close"",GOOGLEFINANCE(C649,""price"",B649),2,FALSE()),"""")")," ")</f>
        <v/>
      </c>
    </row>
    <row r="650" ht="15.75" customHeight="1">
      <c r="G650" s="152" t="str">
        <f>IFERROR(__xludf.DUMMYFUNCTION("IFERROR(HLOOKUP(""Close"",GOOGLEFINANCE(C650,""price"",B650),2,FALSE()),"""")")," ")</f>
        <v/>
      </c>
    </row>
    <row r="651" ht="15.75" customHeight="1">
      <c r="G651" s="152" t="str">
        <f>IFERROR(__xludf.DUMMYFUNCTION("IFERROR(HLOOKUP(""Close"",GOOGLEFINANCE(C651,""price"",B651),2,FALSE()),"""")")," ")</f>
        <v/>
      </c>
    </row>
    <row r="652" ht="15.75" customHeight="1">
      <c r="G652" s="152" t="str">
        <f>IFERROR(__xludf.DUMMYFUNCTION("IFERROR(HLOOKUP(""Close"",GOOGLEFINANCE(C652,""price"",B652),2,FALSE()),"""")")," ")</f>
        <v/>
      </c>
    </row>
    <row r="653" ht="15.75" customHeight="1">
      <c r="G653" s="152" t="str">
        <f>IFERROR(__xludf.DUMMYFUNCTION("IFERROR(HLOOKUP(""Close"",GOOGLEFINANCE(C653,""price"",B653),2,FALSE()),"""")")," ")</f>
        <v/>
      </c>
    </row>
    <row r="654" ht="15.75" customHeight="1">
      <c r="G654" s="152" t="str">
        <f>IFERROR(__xludf.DUMMYFUNCTION("IFERROR(HLOOKUP(""Close"",GOOGLEFINANCE(C654,""price"",B654),2,FALSE()),"""")")," ")</f>
        <v/>
      </c>
    </row>
    <row r="655" ht="15.75" customHeight="1">
      <c r="G655" s="152" t="str">
        <f>IFERROR(__xludf.DUMMYFUNCTION("IFERROR(HLOOKUP(""Close"",GOOGLEFINANCE(C655,""price"",B655),2,FALSE()),"""")")," ")</f>
        <v/>
      </c>
    </row>
    <row r="656" ht="15.75" customHeight="1">
      <c r="G656" s="152" t="str">
        <f>IFERROR(__xludf.DUMMYFUNCTION("IFERROR(HLOOKUP(""Close"",GOOGLEFINANCE(C656,""price"",B656),2,FALSE()),"""")")," ")</f>
        <v/>
      </c>
    </row>
    <row r="657" ht="15.75" customHeight="1">
      <c r="G657" s="152" t="str">
        <f>IFERROR(__xludf.DUMMYFUNCTION("IFERROR(HLOOKUP(""Close"",GOOGLEFINANCE(C657,""price"",B657),2,FALSE()),"""")")," ")</f>
        <v/>
      </c>
    </row>
    <row r="658" ht="15.75" customHeight="1">
      <c r="G658" s="152" t="str">
        <f>IFERROR(__xludf.DUMMYFUNCTION("IFERROR(HLOOKUP(""Close"",GOOGLEFINANCE(C658,""price"",B658),2,FALSE()),"""")")," ")</f>
        <v/>
      </c>
    </row>
    <row r="659" ht="15.75" customHeight="1">
      <c r="G659" s="152" t="str">
        <f>IFERROR(__xludf.DUMMYFUNCTION("IFERROR(HLOOKUP(""Close"",GOOGLEFINANCE(C659,""price"",B659),2,FALSE()),"""")")," ")</f>
        <v/>
      </c>
    </row>
    <row r="660" ht="15.75" customHeight="1">
      <c r="G660" s="152" t="str">
        <f>IFERROR(__xludf.DUMMYFUNCTION("IFERROR(HLOOKUP(""Close"",GOOGLEFINANCE(C660,""price"",B660),2,FALSE()),"""")")," ")</f>
        <v/>
      </c>
    </row>
    <row r="661" ht="15.75" customHeight="1">
      <c r="G661" s="152" t="str">
        <f>IFERROR(__xludf.DUMMYFUNCTION("IFERROR(HLOOKUP(""Close"",GOOGLEFINANCE(C661,""price"",B661),2,FALSE()),"""")")," ")</f>
        <v/>
      </c>
    </row>
    <row r="662" ht="15.75" customHeight="1">
      <c r="G662" s="152" t="str">
        <f>IFERROR(__xludf.DUMMYFUNCTION("IFERROR(HLOOKUP(""Close"",GOOGLEFINANCE(C662,""price"",B662),2,FALSE()),"""")")," ")</f>
        <v/>
      </c>
    </row>
    <row r="663" ht="15.75" customHeight="1">
      <c r="G663" s="152" t="str">
        <f>IFERROR(__xludf.DUMMYFUNCTION("IFERROR(HLOOKUP(""Close"",GOOGLEFINANCE(C663,""price"",B663),2,FALSE()),"""")")," ")</f>
        <v/>
      </c>
    </row>
    <row r="664" ht="15.75" customHeight="1">
      <c r="G664" s="152" t="str">
        <f>IFERROR(__xludf.DUMMYFUNCTION("IFERROR(HLOOKUP(""Close"",GOOGLEFINANCE(C664,""price"",B664),2,FALSE()),"""")")," ")</f>
        <v/>
      </c>
    </row>
    <row r="665" ht="15.75" customHeight="1">
      <c r="G665" s="152" t="str">
        <f>IFERROR(__xludf.DUMMYFUNCTION("IFERROR(HLOOKUP(""Close"",GOOGLEFINANCE(C665,""price"",B665),2,FALSE()),"""")")," ")</f>
        <v/>
      </c>
    </row>
    <row r="666" ht="15.75" customHeight="1">
      <c r="G666" s="152" t="str">
        <f>IFERROR(__xludf.DUMMYFUNCTION("IFERROR(HLOOKUP(""Close"",GOOGLEFINANCE(C666,""price"",B666),2,FALSE()),"""")")," ")</f>
        <v/>
      </c>
    </row>
    <row r="667" ht="15.75" customHeight="1">
      <c r="G667" s="152" t="str">
        <f>IFERROR(__xludf.DUMMYFUNCTION("IFERROR(HLOOKUP(""Close"",GOOGLEFINANCE(C667,""price"",B667),2,FALSE()),"""")")," ")</f>
        <v/>
      </c>
    </row>
    <row r="668" ht="15.75" customHeight="1">
      <c r="G668" s="152" t="str">
        <f>IFERROR(__xludf.DUMMYFUNCTION("IFERROR(HLOOKUP(""Close"",GOOGLEFINANCE(C668,""price"",B668),2,FALSE()),"""")")," ")</f>
        <v/>
      </c>
    </row>
    <row r="669" ht="15.75" customHeight="1">
      <c r="G669" s="152" t="str">
        <f>IFERROR(__xludf.DUMMYFUNCTION("IFERROR(HLOOKUP(""Close"",GOOGLEFINANCE(C669,""price"",B669),2,FALSE()),"""")")," ")</f>
        <v/>
      </c>
    </row>
    <row r="670" ht="15.75" customHeight="1">
      <c r="G670" s="152" t="str">
        <f>IFERROR(__xludf.DUMMYFUNCTION("IFERROR(HLOOKUP(""Close"",GOOGLEFINANCE(C670,""price"",B670),2,FALSE()),"""")")," ")</f>
        <v/>
      </c>
    </row>
    <row r="671" ht="15.75" customHeight="1">
      <c r="G671" s="152" t="str">
        <f>IFERROR(__xludf.DUMMYFUNCTION("IFERROR(HLOOKUP(""Close"",GOOGLEFINANCE(C671,""price"",B671),2,FALSE()),"""")")," ")</f>
        <v/>
      </c>
    </row>
    <row r="672" ht="15.75" customHeight="1">
      <c r="G672" s="152" t="str">
        <f>IFERROR(__xludf.DUMMYFUNCTION("IFERROR(HLOOKUP(""Close"",GOOGLEFINANCE(C672,""price"",B672),2,FALSE()),"""")")," ")</f>
        <v/>
      </c>
    </row>
    <row r="673" ht="15.75" customHeight="1">
      <c r="G673" s="152" t="str">
        <f>IFERROR(__xludf.DUMMYFUNCTION("IFERROR(HLOOKUP(""Close"",GOOGLEFINANCE(C673,""price"",B673),2,FALSE()),"""")")," ")</f>
        <v/>
      </c>
    </row>
    <row r="674" ht="15.75" customHeight="1">
      <c r="G674" s="152" t="str">
        <f>IFERROR(__xludf.DUMMYFUNCTION("IFERROR(HLOOKUP(""Close"",GOOGLEFINANCE(C674,""price"",B674),2,FALSE()),"""")")," ")</f>
        <v/>
      </c>
    </row>
    <row r="675" ht="15.75" customHeight="1">
      <c r="G675" s="152" t="str">
        <f>IFERROR(__xludf.DUMMYFUNCTION("IFERROR(HLOOKUP(""Close"",GOOGLEFINANCE(C675,""price"",B675),2,FALSE()),"""")")," ")</f>
        <v/>
      </c>
    </row>
    <row r="676" ht="15.75" customHeight="1">
      <c r="G676" s="152" t="str">
        <f>IFERROR(__xludf.DUMMYFUNCTION("IFERROR(HLOOKUP(""Close"",GOOGLEFINANCE(C676,""price"",B676),2,FALSE()),"""")")," ")</f>
        <v/>
      </c>
    </row>
    <row r="677" ht="15.75" customHeight="1">
      <c r="G677" s="152" t="str">
        <f>IFERROR(__xludf.DUMMYFUNCTION("IFERROR(HLOOKUP(""Close"",GOOGLEFINANCE(C677,""price"",B677),2,FALSE()),"""")")," ")</f>
        <v/>
      </c>
    </row>
    <row r="678" ht="15.75" customHeight="1">
      <c r="G678" s="152" t="str">
        <f>IFERROR(__xludf.DUMMYFUNCTION("IFERROR(HLOOKUP(""Close"",GOOGLEFINANCE(C678,""price"",B678),2,FALSE()),"""")")," ")</f>
        <v/>
      </c>
    </row>
    <row r="679" ht="15.75" customHeight="1">
      <c r="G679" s="152" t="str">
        <f>IFERROR(__xludf.DUMMYFUNCTION("IFERROR(HLOOKUP(""Close"",GOOGLEFINANCE(C679,""price"",B679),2,FALSE()),"""")")," ")</f>
        <v/>
      </c>
    </row>
    <row r="680" ht="15.75" customHeight="1">
      <c r="G680" s="152" t="str">
        <f>IFERROR(__xludf.DUMMYFUNCTION("IFERROR(HLOOKUP(""Close"",GOOGLEFINANCE(C680,""price"",B680),2,FALSE()),"""")")," ")</f>
        <v/>
      </c>
    </row>
    <row r="681" ht="15.75" customHeight="1">
      <c r="G681" s="152" t="str">
        <f>IFERROR(__xludf.DUMMYFUNCTION("IFERROR(HLOOKUP(""Close"",GOOGLEFINANCE(C681,""price"",B681),2,FALSE()),"""")")," ")</f>
        <v/>
      </c>
    </row>
    <row r="682" ht="15.75" customHeight="1">
      <c r="G682" s="152" t="str">
        <f>IFERROR(__xludf.DUMMYFUNCTION("IFERROR(HLOOKUP(""Close"",GOOGLEFINANCE(C682,""price"",B682),2,FALSE()),"""")")," ")</f>
        <v/>
      </c>
    </row>
    <row r="683" ht="15.75" customHeight="1">
      <c r="G683" s="152" t="str">
        <f>IFERROR(__xludf.DUMMYFUNCTION("IFERROR(HLOOKUP(""Close"",GOOGLEFINANCE(C683,""price"",B683),2,FALSE()),"""")")," ")</f>
        <v/>
      </c>
    </row>
    <row r="684" ht="15.75" customHeight="1">
      <c r="G684" s="152" t="str">
        <f>IFERROR(__xludf.DUMMYFUNCTION("IFERROR(HLOOKUP(""Close"",GOOGLEFINANCE(C684,""price"",B684),2,FALSE()),"""")")," ")</f>
        <v/>
      </c>
    </row>
    <row r="685" ht="15.75" customHeight="1">
      <c r="G685" s="152" t="str">
        <f>IFERROR(__xludf.DUMMYFUNCTION("IFERROR(HLOOKUP(""Close"",GOOGLEFINANCE(C685,""price"",B685),2,FALSE()),"""")")," ")</f>
        <v/>
      </c>
    </row>
    <row r="686" ht="15.75" customHeight="1">
      <c r="G686" s="152" t="str">
        <f>IFERROR(__xludf.DUMMYFUNCTION("IFERROR(HLOOKUP(""Close"",GOOGLEFINANCE(C686,""price"",B686),2,FALSE()),"""")")," ")</f>
        <v/>
      </c>
    </row>
    <row r="687" ht="15.75" customHeight="1">
      <c r="G687" s="152" t="str">
        <f>IFERROR(__xludf.DUMMYFUNCTION("IFERROR(HLOOKUP(""Close"",GOOGLEFINANCE(C687,""price"",B687),2,FALSE()),"""")")," ")</f>
        <v/>
      </c>
    </row>
    <row r="688" ht="15.75" customHeight="1">
      <c r="G688" s="152" t="str">
        <f>IFERROR(__xludf.DUMMYFUNCTION("IFERROR(HLOOKUP(""Close"",GOOGLEFINANCE(C688,""price"",B688),2,FALSE()),"""")")," ")</f>
        <v/>
      </c>
    </row>
    <row r="689" ht="15.75" customHeight="1">
      <c r="G689" s="152" t="str">
        <f>IFERROR(__xludf.DUMMYFUNCTION("IFERROR(HLOOKUP(""Close"",GOOGLEFINANCE(C689,""price"",B689),2,FALSE()),"""")")," ")</f>
        <v/>
      </c>
    </row>
    <row r="690" ht="15.75" customHeight="1">
      <c r="G690" s="152" t="str">
        <f>IFERROR(__xludf.DUMMYFUNCTION("IFERROR(HLOOKUP(""Close"",GOOGLEFINANCE(C690,""price"",B690),2,FALSE()),"""")")," ")</f>
        <v/>
      </c>
    </row>
    <row r="691" ht="15.75" customHeight="1">
      <c r="G691" s="152" t="str">
        <f>IFERROR(__xludf.DUMMYFUNCTION("IFERROR(HLOOKUP(""Close"",GOOGLEFINANCE(C691,""price"",B691),2,FALSE()),"""")")," ")</f>
        <v/>
      </c>
    </row>
    <row r="692" ht="15.75" customHeight="1">
      <c r="G692" s="152" t="str">
        <f>IFERROR(__xludf.DUMMYFUNCTION("IFERROR(HLOOKUP(""Close"",GOOGLEFINANCE(C692,""price"",B692),2,FALSE()),"""")")," ")</f>
        <v/>
      </c>
    </row>
    <row r="693" ht="15.75" customHeight="1">
      <c r="G693" s="152" t="str">
        <f>IFERROR(__xludf.DUMMYFUNCTION("IFERROR(HLOOKUP(""Close"",GOOGLEFINANCE(C693,""price"",B693),2,FALSE()),"""")")," ")</f>
        <v/>
      </c>
    </row>
    <row r="694" ht="15.75" customHeight="1">
      <c r="G694" s="152" t="str">
        <f>IFERROR(__xludf.DUMMYFUNCTION("IFERROR(HLOOKUP(""Close"",GOOGLEFINANCE(C694,""price"",B694),2,FALSE()),"""")")," ")</f>
        <v/>
      </c>
    </row>
    <row r="695" ht="15.75" customHeight="1">
      <c r="G695" s="152" t="str">
        <f>IFERROR(__xludf.DUMMYFUNCTION("IFERROR(HLOOKUP(""Close"",GOOGLEFINANCE(C695,""price"",B695),2,FALSE()),"""")")," ")</f>
        <v/>
      </c>
    </row>
    <row r="696" ht="15.75" customHeight="1">
      <c r="G696" s="152" t="str">
        <f>IFERROR(__xludf.DUMMYFUNCTION("IFERROR(HLOOKUP(""Close"",GOOGLEFINANCE(C696,""price"",B696),2,FALSE()),"""")")," ")</f>
        <v/>
      </c>
    </row>
    <row r="697" ht="15.75" customHeight="1">
      <c r="G697" s="152" t="str">
        <f>IFERROR(__xludf.DUMMYFUNCTION("IFERROR(HLOOKUP(""Close"",GOOGLEFINANCE(C697,""price"",B697),2,FALSE()),"""")")," ")</f>
        <v/>
      </c>
    </row>
    <row r="698" ht="15.75" customHeight="1">
      <c r="G698" s="152" t="str">
        <f>IFERROR(__xludf.DUMMYFUNCTION("IFERROR(HLOOKUP(""Close"",GOOGLEFINANCE(C698,""price"",B698),2,FALSE()),"""")")," ")</f>
        <v/>
      </c>
    </row>
    <row r="699" ht="15.75" customHeight="1">
      <c r="G699" s="152" t="str">
        <f>IFERROR(__xludf.DUMMYFUNCTION("IFERROR(HLOOKUP(""Close"",GOOGLEFINANCE(C699,""price"",B699),2,FALSE()),"""")")," ")</f>
        <v/>
      </c>
    </row>
    <row r="700" ht="15.75" customHeight="1">
      <c r="G700" s="152" t="str">
        <f>IFERROR(__xludf.DUMMYFUNCTION("IFERROR(HLOOKUP(""Close"",GOOGLEFINANCE(C700,""price"",B700),2,FALSE()),"""")")," ")</f>
        <v/>
      </c>
    </row>
    <row r="701" ht="15.75" customHeight="1">
      <c r="G701" s="152" t="str">
        <f>IFERROR(__xludf.DUMMYFUNCTION("IFERROR(HLOOKUP(""Close"",GOOGLEFINANCE(C701,""price"",B701),2,FALSE()),"""")")," ")</f>
        <v/>
      </c>
    </row>
    <row r="702" ht="15.75" customHeight="1">
      <c r="G702" s="152" t="str">
        <f>IFERROR(__xludf.DUMMYFUNCTION("IFERROR(HLOOKUP(""Close"",GOOGLEFINANCE(C702,""price"",B702),2,FALSE()),"""")")," ")</f>
        <v/>
      </c>
    </row>
    <row r="703" ht="15.75" customHeight="1">
      <c r="G703" s="152" t="str">
        <f>IFERROR(__xludf.DUMMYFUNCTION("IFERROR(HLOOKUP(""Close"",GOOGLEFINANCE(C703,""price"",B703),2,FALSE()),"""")")," ")</f>
        <v/>
      </c>
    </row>
    <row r="704" ht="15.75" customHeight="1">
      <c r="G704" s="152" t="str">
        <f>IFERROR(__xludf.DUMMYFUNCTION("IFERROR(HLOOKUP(""Close"",GOOGLEFINANCE(C704,""price"",B704),2,FALSE()),"""")")," ")</f>
        <v/>
      </c>
    </row>
    <row r="705" ht="15.75" customHeight="1">
      <c r="G705" s="152" t="str">
        <f>IFERROR(__xludf.DUMMYFUNCTION("IFERROR(HLOOKUP(""Close"",GOOGLEFINANCE(C705,""price"",B705),2,FALSE()),"""")")," ")</f>
        <v/>
      </c>
    </row>
    <row r="706" ht="15.75" customHeight="1">
      <c r="G706" s="152" t="str">
        <f>IFERROR(__xludf.DUMMYFUNCTION("IFERROR(HLOOKUP(""Close"",GOOGLEFINANCE(C706,""price"",B706),2,FALSE()),"""")")," ")</f>
        <v/>
      </c>
    </row>
    <row r="707" ht="15.75" customHeight="1">
      <c r="G707" s="152" t="str">
        <f>IFERROR(__xludf.DUMMYFUNCTION("IFERROR(HLOOKUP(""Close"",GOOGLEFINANCE(C707,""price"",B707),2,FALSE()),"""")")," ")</f>
        <v/>
      </c>
    </row>
    <row r="708" ht="15.75" customHeight="1">
      <c r="G708" s="152" t="str">
        <f>IFERROR(__xludf.DUMMYFUNCTION("IFERROR(HLOOKUP(""Close"",GOOGLEFINANCE(C708,""price"",B708),2,FALSE()),"""")")," ")</f>
        <v/>
      </c>
    </row>
    <row r="709" ht="15.75" customHeight="1">
      <c r="G709" s="152" t="str">
        <f>IFERROR(__xludf.DUMMYFUNCTION("IFERROR(HLOOKUP(""Close"",GOOGLEFINANCE(C709,""price"",B709),2,FALSE()),"""")")," ")</f>
        <v/>
      </c>
    </row>
    <row r="710" ht="15.75" customHeight="1">
      <c r="G710" s="152" t="str">
        <f>IFERROR(__xludf.DUMMYFUNCTION("IFERROR(HLOOKUP(""Close"",GOOGLEFINANCE(C710,""price"",B710),2,FALSE()),"""")")," ")</f>
        <v/>
      </c>
    </row>
    <row r="711" ht="15.75" customHeight="1">
      <c r="G711" s="152" t="str">
        <f>IFERROR(__xludf.DUMMYFUNCTION("IFERROR(HLOOKUP(""Close"",GOOGLEFINANCE(C711,""price"",B711),2,FALSE()),"""")")," ")</f>
        <v/>
      </c>
    </row>
    <row r="712" ht="15.75" customHeight="1">
      <c r="G712" s="152" t="str">
        <f>IFERROR(__xludf.DUMMYFUNCTION("IFERROR(HLOOKUP(""Close"",GOOGLEFINANCE(C712,""price"",B712),2,FALSE()),"""")")," ")</f>
        <v/>
      </c>
    </row>
    <row r="713" ht="15.75" customHeight="1">
      <c r="G713" s="152" t="str">
        <f>IFERROR(__xludf.DUMMYFUNCTION("IFERROR(HLOOKUP(""Close"",GOOGLEFINANCE(C713,""price"",B713),2,FALSE()),"""")")," ")</f>
        <v/>
      </c>
    </row>
    <row r="714" ht="15.75" customHeight="1">
      <c r="G714" s="152" t="str">
        <f>IFERROR(__xludf.DUMMYFUNCTION("IFERROR(HLOOKUP(""Close"",GOOGLEFINANCE(C714,""price"",B714),2,FALSE()),"""")")," ")</f>
        <v/>
      </c>
    </row>
    <row r="715" ht="15.75" customHeight="1">
      <c r="G715" s="152" t="str">
        <f>IFERROR(__xludf.DUMMYFUNCTION("IFERROR(HLOOKUP(""Close"",GOOGLEFINANCE(C715,""price"",B715),2,FALSE()),"""")")," ")</f>
        <v/>
      </c>
    </row>
    <row r="716" ht="15.75" customHeight="1">
      <c r="G716" s="152" t="str">
        <f>IFERROR(__xludf.DUMMYFUNCTION("IFERROR(HLOOKUP(""Close"",GOOGLEFINANCE(C716,""price"",B716),2,FALSE()),"""")")," ")</f>
        <v/>
      </c>
    </row>
    <row r="717" ht="15.75" customHeight="1">
      <c r="G717" s="152" t="str">
        <f>IFERROR(__xludf.DUMMYFUNCTION("IFERROR(HLOOKUP(""Close"",GOOGLEFINANCE(C717,""price"",B717),2,FALSE()),"""")")," ")</f>
        <v/>
      </c>
    </row>
    <row r="718" ht="15.75" customHeight="1">
      <c r="G718" s="152" t="str">
        <f>IFERROR(__xludf.DUMMYFUNCTION("IFERROR(HLOOKUP(""Close"",GOOGLEFINANCE(C718,""price"",B718),2,FALSE()),"""")")," ")</f>
        <v/>
      </c>
    </row>
    <row r="719" ht="15.75" customHeight="1">
      <c r="G719" s="152" t="str">
        <f>IFERROR(__xludf.DUMMYFUNCTION("IFERROR(HLOOKUP(""Close"",GOOGLEFINANCE(C719,""price"",B719),2,FALSE()),"""")")," ")</f>
        <v/>
      </c>
    </row>
    <row r="720" ht="15.75" customHeight="1">
      <c r="G720" s="152" t="str">
        <f>IFERROR(__xludf.DUMMYFUNCTION("IFERROR(HLOOKUP(""Close"",GOOGLEFINANCE(C720,""price"",B720),2,FALSE()),"""")")," ")</f>
        <v/>
      </c>
    </row>
    <row r="721" ht="15.75" customHeight="1">
      <c r="G721" s="152" t="str">
        <f>IFERROR(__xludf.DUMMYFUNCTION("IFERROR(HLOOKUP(""Close"",GOOGLEFINANCE(C721,""price"",B721),2,FALSE()),"""")")," ")</f>
        <v/>
      </c>
    </row>
    <row r="722" ht="15.75" customHeight="1">
      <c r="G722" s="152" t="str">
        <f>IFERROR(__xludf.DUMMYFUNCTION("IFERROR(HLOOKUP(""Close"",GOOGLEFINANCE(C722,""price"",B722),2,FALSE()),"""")")," ")</f>
        <v/>
      </c>
    </row>
    <row r="723" ht="15.75" customHeight="1">
      <c r="G723" s="152" t="str">
        <f>IFERROR(__xludf.DUMMYFUNCTION("IFERROR(HLOOKUP(""Close"",GOOGLEFINANCE(C723,""price"",B723),2,FALSE()),"""")")," ")</f>
        <v/>
      </c>
    </row>
    <row r="724" ht="15.75" customHeight="1">
      <c r="G724" s="152" t="str">
        <f>IFERROR(__xludf.DUMMYFUNCTION("IFERROR(HLOOKUP(""Close"",GOOGLEFINANCE(C724,""price"",B724),2,FALSE()),"""")")," ")</f>
        <v/>
      </c>
    </row>
    <row r="725" ht="15.75" customHeight="1">
      <c r="G725" s="152" t="str">
        <f>IFERROR(__xludf.DUMMYFUNCTION("IFERROR(HLOOKUP(""Close"",GOOGLEFINANCE(C725,""price"",B725),2,FALSE()),"""")")," ")</f>
        <v/>
      </c>
    </row>
    <row r="726" ht="15.75" customHeight="1">
      <c r="G726" s="152" t="str">
        <f>IFERROR(__xludf.DUMMYFUNCTION("IFERROR(HLOOKUP(""Close"",GOOGLEFINANCE(C726,""price"",B726),2,FALSE()),"""")")," ")</f>
        <v/>
      </c>
    </row>
    <row r="727" ht="15.75" customHeight="1">
      <c r="G727" s="152" t="str">
        <f>IFERROR(__xludf.DUMMYFUNCTION("IFERROR(HLOOKUP(""Close"",GOOGLEFINANCE(C727,""price"",B727),2,FALSE()),"""")")," ")</f>
        <v/>
      </c>
    </row>
    <row r="728" ht="15.75" customHeight="1">
      <c r="G728" s="152" t="str">
        <f>IFERROR(__xludf.DUMMYFUNCTION("IFERROR(HLOOKUP(""Close"",GOOGLEFINANCE(C728,""price"",B728),2,FALSE()),"""")")," ")</f>
        <v/>
      </c>
    </row>
    <row r="729" ht="15.75" customHeight="1">
      <c r="G729" s="152" t="str">
        <f>IFERROR(__xludf.DUMMYFUNCTION("IFERROR(HLOOKUP(""Close"",GOOGLEFINANCE(C729,""price"",B729),2,FALSE()),"""")")," ")</f>
        <v/>
      </c>
    </row>
    <row r="730" ht="15.75" customHeight="1">
      <c r="G730" s="152" t="str">
        <f>IFERROR(__xludf.DUMMYFUNCTION("IFERROR(HLOOKUP(""Close"",GOOGLEFINANCE(C730,""price"",B730),2,FALSE()),"""")")," ")</f>
        <v/>
      </c>
    </row>
    <row r="731" ht="15.75" customHeight="1">
      <c r="G731" s="152" t="str">
        <f>IFERROR(__xludf.DUMMYFUNCTION("IFERROR(HLOOKUP(""Close"",GOOGLEFINANCE(C731,""price"",B731),2,FALSE()),"""")")," ")</f>
        <v/>
      </c>
    </row>
    <row r="732" ht="15.75" customHeight="1">
      <c r="G732" s="152" t="str">
        <f>IFERROR(__xludf.DUMMYFUNCTION("IFERROR(HLOOKUP(""Close"",GOOGLEFINANCE(C732,""price"",B732),2,FALSE()),"""")")," ")</f>
        <v/>
      </c>
    </row>
    <row r="733" ht="15.75" customHeight="1">
      <c r="G733" s="152" t="str">
        <f>IFERROR(__xludf.DUMMYFUNCTION("IFERROR(HLOOKUP(""Close"",GOOGLEFINANCE(C733,""price"",B733),2,FALSE()),"""")")," ")</f>
        <v/>
      </c>
    </row>
    <row r="734" ht="15.75" customHeight="1">
      <c r="G734" s="152" t="str">
        <f>IFERROR(__xludf.DUMMYFUNCTION("IFERROR(HLOOKUP(""Close"",GOOGLEFINANCE(C734,""price"",B734),2,FALSE()),"""")")," ")</f>
        <v/>
      </c>
    </row>
    <row r="735" ht="15.75" customHeight="1">
      <c r="G735" s="152" t="str">
        <f>IFERROR(__xludf.DUMMYFUNCTION("IFERROR(HLOOKUP(""Close"",GOOGLEFINANCE(C735,""price"",B735),2,FALSE()),"""")")," ")</f>
        <v/>
      </c>
    </row>
    <row r="736" ht="15.75" customHeight="1">
      <c r="G736" s="152" t="str">
        <f>IFERROR(__xludf.DUMMYFUNCTION("IFERROR(HLOOKUP(""Close"",GOOGLEFINANCE(C736,""price"",B736),2,FALSE()),"""")")," ")</f>
        <v/>
      </c>
    </row>
    <row r="737" ht="15.75" customHeight="1">
      <c r="G737" s="152" t="str">
        <f>IFERROR(__xludf.DUMMYFUNCTION("IFERROR(HLOOKUP(""Close"",GOOGLEFINANCE(C737,""price"",B737),2,FALSE()),"""")")," ")</f>
        <v/>
      </c>
    </row>
    <row r="738" ht="15.75" customHeight="1">
      <c r="G738" s="152" t="str">
        <f>IFERROR(__xludf.DUMMYFUNCTION("IFERROR(HLOOKUP(""Close"",GOOGLEFINANCE(C738,""price"",B738),2,FALSE()),"""")")," ")</f>
        <v/>
      </c>
    </row>
    <row r="739" ht="15.75" customHeight="1">
      <c r="G739" s="152" t="str">
        <f>IFERROR(__xludf.DUMMYFUNCTION("IFERROR(HLOOKUP(""Close"",GOOGLEFINANCE(C739,""price"",B739),2,FALSE()),"""")")," ")</f>
        <v/>
      </c>
    </row>
    <row r="740" ht="15.75" customHeight="1">
      <c r="G740" s="152" t="str">
        <f>IFERROR(__xludf.DUMMYFUNCTION("IFERROR(HLOOKUP(""Close"",GOOGLEFINANCE(C740,""price"",B740),2,FALSE()),"""")")," ")</f>
        <v/>
      </c>
    </row>
    <row r="741" ht="15.75" customHeight="1">
      <c r="G741" s="152" t="str">
        <f>IFERROR(__xludf.DUMMYFUNCTION("IFERROR(HLOOKUP(""Close"",GOOGLEFINANCE(C741,""price"",B741),2,FALSE()),"""")")," ")</f>
        <v/>
      </c>
    </row>
    <row r="742" ht="15.75" customHeight="1">
      <c r="G742" s="152" t="str">
        <f>IFERROR(__xludf.DUMMYFUNCTION("IFERROR(HLOOKUP(""Close"",GOOGLEFINANCE(C742,""price"",B742),2,FALSE()),"""")")," ")</f>
        <v/>
      </c>
    </row>
    <row r="743" ht="15.75" customHeight="1">
      <c r="G743" s="152" t="str">
        <f>IFERROR(__xludf.DUMMYFUNCTION("IFERROR(HLOOKUP(""Close"",GOOGLEFINANCE(C743,""price"",B743),2,FALSE()),"""")")," ")</f>
        <v/>
      </c>
    </row>
    <row r="744" ht="15.75" customHeight="1">
      <c r="G744" s="152" t="str">
        <f>IFERROR(__xludf.DUMMYFUNCTION("IFERROR(HLOOKUP(""Close"",GOOGLEFINANCE(C744,""price"",B744),2,FALSE()),"""")")," ")</f>
        <v/>
      </c>
    </row>
    <row r="745" ht="15.75" customHeight="1">
      <c r="G745" s="152" t="str">
        <f>IFERROR(__xludf.DUMMYFUNCTION("IFERROR(HLOOKUP(""Close"",GOOGLEFINANCE(C745,""price"",B745),2,FALSE()),"""")")," ")</f>
        <v/>
      </c>
    </row>
    <row r="746" ht="15.75" customHeight="1">
      <c r="G746" s="152" t="str">
        <f>IFERROR(__xludf.DUMMYFUNCTION("IFERROR(HLOOKUP(""Close"",GOOGLEFINANCE(C746,""price"",B746),2,FALSE()),"""")")," ")</f>
        <v/>
      </c>
    </row>
    <row r="747" ht="15.75" customHeight="1">
      <c r="G747" s="152" t="str">
        <f>IFERROR(__xludf.DUMMYFUNCTION("IFERROR(HLOOKUP(""Close"",GOOGLEFINANCE(C747,""price"",B747),2,FALSE()),"""")")," ")</f>
        <v/>
      </c>
    </row>
    <row r="748" ht="15.75" customHeight="1">
      <c r="G748" s="152" t="str">
        <f>IFERROR(__xludf.DUMMYFUNCTION("IFERROR(HLOOKUP(""Close"",GOOGLEFINANCE(C748,""price"",B748),2,FALSE()),"""")")," ")</f>
        <v/>
      </c>
    </row>
    <row r="749" ht="15.75" customHeight="1">
      <c r="G749" s="152" t="str">
        <f>IFERROR(__xludf.DUMMYFUNCTION("IFERROR(HLOOKUP(""Close"",GOOGLEFINANCE(C749,""price"",B749),2,FALSE()),"""")")," ")</f>
        <v/>
      </c>
    </row>
    <row r="750" ht="15.75" customHeight="1">
      <c r="G750" s="152" t="str">
        <f>IFERROR(__xludf.DUMMYFUNCTION("IFERROR(HLOOKUP(""Close"",GOOGLEFINANCE(C750,""price"",B750),2,FALSE()),"""")")," ")</f>
        <v/>
      </c>
    </row>
    <row r="751" ht="15.75" customHeight="1">
      <c r="G751" s="152" t="str">
        <f>IFERROR(__xludf.DUMMYFUNCTION("IFERROR(HLOOKUP(""Close"",GOOGLEFINANCE(C751,""price"",B751),2,FALSE()),"""")")," ")</f>
        <v/>
      </c>
    </row>
    <row r="752" ht="15.75" customHeight="1">
      <c r="G752" s="152" t="str">
        <f>IFERROR(__xludf.DUMMYFUNCTION("IFERROR(HLOOKUP(""Close"",GOOGLEFINANCE(C752,""price"",B752),2,FALSE()),"""")")," ")</f>
        <v/>
      </c>
    </row>
    <row r="753" ht="15.75" customHeight="1">
      <c r="G753" s="152" t="str">
        <f>IFERROR(__xludf.DUMMYFUNCTION("IFERROR(HLOOKUP(""Close"",GOOGLEFINANCE(C753,""price"",B753),2,FALSE()),"""")")," ")</f>
        <v/>
      </c>
    </row>
    <row r="754" ht="15.75" customHeight="1">
      <c r="G754" s="152" t="str">
        <f>IFERROR(__xludf.DUMMYFUNCTION("IFERROR(HLOOKUP(""Close"",GOOGLEFINANCE(C754,""price"",B754),2,FALSE()),"""")")," ")</f>
        <v/>
      </c>
    </row>
    <row r="755" ht="15.75" customHeight="1">
      <c r="G755" s="152" t="str">
        <f>IFERROR(__xludf.DUMMYFUNCTION("IFERROR(HLOOKUP(""Close"",GOOGLEFINANCE(C755,""price"",B755),2,FALSE()),"""")")," ")</f>
        <v/>
      </c>
    </row>
    <row r="756" ht="15.75" customHeight="1">
      <c r="G756" s="152" t="str">
        <f>IFERROR(__xludf.DUMMYFUNCTION("IFERROR(HLOOKUP(""Close"",GOOGLEFINANCE(C756,""price"",B756),2,FALSE()),"""")")," ")</f>
        <v/>
      </c>
    </row>
    <row r="757" ht="15.75" customHeight="1">
      <c r="G757" s="152" t="str">
        <f>IFERROR(__xludf.DUMMYFUNCTION("IFERROR(HLOOKUP(""Close"",GOOGLEFINANCE(C757,""price"",B757),2,FALSE()),"""")")," ")</f>
        <v/>
      </c>
    </row>
    <row r="758" ht="15.75" customHeight="1">
      <c r="G758" s="152" t="str">
        <f>IFERROR(__xludf.DUMMYFUNCTION("IFERROR(HLOOKUP(""Close"",GOOGLEFINANCE(C758,""price"",B758),2,FALSE()),"""")")," ")</f>
        <v/>
      </c>
    </row>
    <row r="759" ht="15.75" customHeight="1">
      <c r="G759" s="152" t="str">
        <f>IFERROR(__xludf.DUMMYFUNCTION("IFERROR(HLOOKUP(""Close"",GOOGLEFINANCE(C759,""price"",B759),2,FALSE()),"""")")," ")</f>
        <v/>
      </c>
    </row>
    <row r="760" ht="15.75" customHeight="1">
      <c r="G760" s="152" t="str">
        <f>IFERROR(__xludf.DUMMYFUNCTION("IFERROR(HLOOKUP(""Close"",GOOGLEFINANCE(C760,""price"",B760),2,FALSE()),"""")")," ")</f>
        <v/>
      </c>
    </row>
    <row r="761" ht="15.75" customHeight="1">
      <c r="G761" s="152" t="str">
        <f>IFERROR(__xludf.DUMMYFUNCTION("IFERROR(HLOOKUP(""Close"",GOOGLEFINANCE(C761,""price"",B761),2,FALSE()),"""")")," ")</f>
        <v/>
      </c>
    </row>
    <row r="762" ht="15.75" customHeight="1">
      <c r="G762" s="152" t="str">
        <f>IFERROR(__xludf.DUMMYFUNCTION("IFERROR(HLOOKUP(""Close"",GOOGLEFINANCE(C762,""price"",B762),2,FALSE()),"""")")," ")</f>
        <v/>
      </c>
    </row>
    <row r="763" ht="15.75" customHeight="1">
      <c r="G763" s="152" t="str">
        <f>IFERROR(__xludf.DUMMYFUNCTION("IFERROR(HLOOKUP(""Close"",GOOGLEFINANCE(C763,""price"",B763),2,FALSE()),"""")")," ")</f>
        <v/>
      </c>
    </row>
    <row r="764" ht="15.75" customHeight="1">
      <c r="G764" s="152" t="str">
        <f>IFERROR(__xludf.DUMMYFUNCTION("IFERROR(HLOOKUP(""Close"",GOOGLEFINANCE(C764,""price"",B764),2,FALSE()),"""")")," ")</f>
        <v/>
      </c>
    </row>
    <row r="765" ht="15.75" customHeight="1">
      <c r="G765" s="152" t="str">
        <f>IFERROR(__xludf.DUMMYFUNCTION("IFERROR(HLOOKUP(""Close"",GOOGLEFINANCE(C765,""price"",B765),2,FALSE()),"""")")," ")</f>
        <v/>
      </c>
    </row>
    <row r="766" ht="15.75" customHeight="1">
      <c r="G766" s="152" t="str">
        <f>IFERROR(__xludf.DUMMYFUNCTION("IFERROR(HLOOKUP(""Close"",GOOGLEFINANCE(C766,""price"",B766),2,FALSE()),"""")")," ")</f>
        <v/>
      </c>
    </row>
    <row r="767" ht="15.75" customHeight="1">
      <c r="G767" s="152" t="str">
        <f>IFERROR(__xludf.DUMMYFUNCTION("IFERROR(HLOOKUP(""Close"",GOOGLEFINANCE(C767,""price"",B767),2,FALSE()),"""")")," ")</f>
        <v/>
      </c>
    </row>
    <row r="768" ht="15.75" customHeight="1">
      <c r="G768" s="152" t="str">
        <f>IFERROR(__xludf.DUMMYFUNCTION("IFERROR(HLOOKUP(""Close"",GOOGLEFINANCE(C768,""price"",B768),2,FALSE()),"""")")," ")</f>
        <v/>
      </c>
    </row>
    <row r="769" ht="15.75" customHeight="1">
      <c r="G769" s="152" t="str">
        <f>IFERROR(__xludf.DUMMYFUNCTION("IFERROR(HLOOKUP(""Close"",GOOGLEFINANCE(C769,""price"",B769),2,FALSE()),"""")")," ")</f>
        <v/>
      </c>
    </row>
    <row r="770" ht="15.75" customHeight="1">
      <c r="G770" s="152" t="str">
        <f>IFERROR(__xludf.DUMMYFUNCTION("IFERROR(HLOOKUP(""Close"",GOOGLEFINANCE(C770,""price"",B770),2,FALSE()),"""")")," ")</f>
        <v/>
      </c>
    </row>
    <row r="771" ht="15.75" customHeight="1">
      <c r="G771" s="152" t="str">
        <f>IFERROR(__xludf.DUMMYFUNCTION("IFERROR(HLOOKUP(""Close"",GOOGLEFINANCE(C771,""price"",B771),2,FALSE()),"""")")," ")</f>
        <v/>
      </c>
    </row>
    <row r="772" ht="15.75" customHeight="1">
      <c r="G772" s="152" t="str">
        <f>IFERROR(__xludf.DUMMYFUNCTION("IFERROR(HLOOKUP(""Close"",GOOGLEFINANCE(C772,""price"",B772),2,FALSE()),"""")")," ")</f>
        <v/>
      </c>
    </row>
    <row r="773" ht="15.75" customHeight="1">
      <c r="G773" s="152" t="str">
        <f>IFERROR(__xludf.DUMMYFUNCTION("IFERROR(HLOOKUP(""Close"",GOOGLEFINANCE(C773,""price"",B773),2,FALSE()),"""")")," ")</f>
        <v/>
      </c>
    </row>
    <row r="774" ht="15.75" customHeight="1">
      <c r="G774" s="152" t="str">
        <f>IFERROR(__xludf.DUMMYFUNCTION("IFERROR(HLOOKUP(""Close"",GOOGLEFINANCE(C774,""price"",B774),2,FALSE()),"""")")," ")</f>
        <v/>
      </c>
    </row>
    <row r="775" ht="15.75" customHeight="1">
      <c r="G775" s="152" t="str">
        <f>IFERROR(__xludf.DUMMYFUNCTION("IFERROR(HLOOKUP(""Close"",GOOGLEFINANCE(C775,""price"",B775),2,FALSE()),"""")")," ")</f>
        <v/>
      </c>
    </row>
    <row r="776" ht="15.75" customHeight="1">
      <c r="G776" s="152" t="str">
        <f>IFERROR(__xludf.DUMMYFUNCTION("IFERROR(HLOOKUP(""Close"",GOOGLEFINANCE(C776,""price"",B776),2,FALSE()),"""")")," ")</f>
        <v/>
      </c>
    </row>
    <row r="777" ht="15.75" customHeight="1">
      <c r="G777" s="152" t="str">
        <f>IFERROR(__xludf.DUMMYFUNCTION("IFERROR(HLOOKUP(""Close"",GOOGLEFINANCE(C777,""price"",B777),2,FALSE()),"""")")," ")</f>
        <v/>
      </c>
    </row>
    <row r="778" ht="15.75" customHeight="1">
      <c r="G778" s="152" t="str">
        <f>IFERROR(__xludf.DUMMYFUNCTION("IFERROR(HLOOKUP(""Close"",GOOGLEFINANCE(C778,""price"",B778),2,FALSE()),"""")")," ")</f>
        <v/>
      </c>
    </row>
    <row r="779" ht="15.75" customHeight="1">
      <c r="G779" s="152" t="str">
        <f>IFERROR(__xludf.DUMMYFUNCTION("IFERROR(HLOOKUP(""Close"",GOOGLEFINANCE(C779,""price"",B779),2,FALSE()),"""")")," ")</f>
        <v/>
      </c>
    </row>
    <row r="780" ht="15.75" customHeight="1">
      <c r="G780" s="152" t="str">
        <f>IFERROR(__xludf.DUMMYFUNCTION("IFERROR(HLOOKUP(""Close"",GOOGLEFINANCE(C780,""price"",B780),2,FALSE()),"""")")," ")</f>
        <v/>
      </c>
    </row>
    <row r="781" ht="15.75" customHeight="1">
      <c r="G781" s="152" t="str">
        <f>IFERROR(__xludf.DUMMYFUNCTION("IFERROR(HLOOKUP(""Close"",GOOGLEFINANCE(C781,""price"",B781),2,FALSE()),"""")")," ")</f>
        <v/>
      </c>
    </row>
    <row r="782" ht="15.75" customHeight="1">
      <c r="G782" s="152" t="str">
        <f>IFERROR(__xludf.DUMMYFUNCTION("IFERROR(HLOOKUP(""Close"",GOOGLEFINANCE(C782,""price"",B782),2,FALSE()),"""")")," ")</f>
        <v/>
      </c>
    </row>
    <row r="783" ht="15.75" customHeight="1">
      <c r="G783" s="152" t="str">
        <f>IFERROR(__xludf.DUMMYFUNCTION("IFERROR(HLOOKUP(""Close"",GOOGLEFINANCE(C783,""price"",B783),2,FALSE()),"""")")," ")</f>
        <v/>
      </c>
    </row>
    <row r="784" ht="15.75" customHeight="1">
      <c r="G784" s="152" t="str">
        <f>IFERROR(__xludf.DUMMYFUNCTION("IFERROR(HLOOKUP(""Close"",GOOGLEFINANCE(C784,""price"",B784),2,FALSE()),"""")")," ")</f>
        <v/>
      </c>
    </row>
    <row r="785" ht="15.75" customHeight="1">
      <c r="G785" s="152" t="str">
        <f>IFERROR(__xludf.DUMMYFUNCTION("IFERROR(HLOOKUP(""Close"",GOOGLEFINANCE(C785,""price"",B785),2,FALSE()),"""")")," ")</f>
        <v/>
      </c>
    </row>
    <row r="786" ht="15.75" customHeight="1">
      <c r="G786" s="152" t="str">
        <f>IFERROR(__xludf.DUMMYFUNCTION("IFERROR(HLOOKUP(""Close"",GOOGLEFINANCE(C786,""price"",B786),2,FALSE()),"""")")," ")</f>
        <v/>
      </c>
    </row>
    <row r="787" ht="15.75" customHeight="1">
      <c r="G787" s="152" t="str">
        <f>IFERROR(__xludf.DUMMYFUNCTION("IFERROR(HLOOKUP(""Close"",GOOGLEFINANCE(C787,""price"",B787),2,FALSE()),"""")")," ")</f>
        <v/>
      </c>
    </row>
    <row r="788" ht="15.75" customHeight="1">
      <c r="G788" s="152" t="str">
        <f>IFERROR(__xludf.DUMMYFUNCTION("IFERROR(HLOOKUP(""Close"",GOOGLEFINANCE(C788,""price"",B788),2,FALSE()),"""")")," ")</f>
        <v/>
      </c>
    </row>
    <row r="789" ht="15.75" customHeight="1">
      <c r="G789" s="152" t="str">
        <f>IFERROR(__xludf.DUMMYFUNCTION("IFERROR(HLOOKUP(""Close"",GOOGLEFINANCE(C789,""price"",B789),2,FALSE()),"""")")," ")</f>
        <v/>
      </c>
    </row>
    <row r="790" ht="15.75" customHeight="1">
      <c r="G790" s="152" t="str">
        <f>IFERROR(__xludf.DUMMYFUNCTION("IFERROR(HLOOKUP(""Close"",GOOGLEFINANCE(C790,""price"",B790),2,FALSE()),"""")")," ")</f>
        <v/>
      </c>
    </row>
    <row r="791" ht="15.75" customHeight="1">
      <c r="G791" s="152" t="str">
        <f>IFERROR(__xludf.DUMMYFUNCTION("IFERROR(HLOOKUP(""Close"",GOOGLEFINANCE(C791,""price"",B791),2,FALSE()),"""")")," ")</f>
        <v/>
      </c>
    </row>
    <row r="792" ht="15.75" customHeight="1">
      <c r="G792" s="152" t="str">
        <f>IFERROR(__xludf.DUMMYFUNCTION("IFERROR(HLOOKUP(""Close"",GOOGLEFINANCE(C792,""price"",B792),2,FALSE()),"""")")," ")</f>
        <v/>
      </c>
    </row>
    <row r="793" ht="15.75" customHeight="1">
      <c r="G793" s="152" t="str">
        <f>IFERROR(__xludf.DUMMYFUNCTION("IFERROR(HLOOKUP(""Close"",GOOGLEFINANCE(C793,""price"",B793),2,FALSE()),"""")")," ")</f>
        <v/>
      </c>
    </row>
    <row r="794" ht="15.75" customHeight="1">
      <c r="G794" s="152" t="str">
        <f>IFERROR(__xludf.DUMMYFUNCTION("IFERROR(HLOOKUP(""Close"",GOOGLEFINANCE(C794,""price"",B794),2,FALSE()),"""")")," ")</f>
        <v/>
      </c>
    </row>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2:H4"/>
    <mergeCell ref="C5:H5"/>
  </mergeCells>
  <printOptions/>
  <pageMargins bottom="0.787401575" footer="0.0" header="0.0" left="0.511811024" right="0.511811024" top="0.7874015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4.43" defaultRowHeight="15.0"/>
  <cols>
    <col customWidth="1" min="1" max="1" width="16.14"/>
    <col customWidth="1" min="2" max="2" width="16.43"/>
    <col customWidth="1" min="3" max="3" width="9.14"/>
    <col customWidth="1" min="4" max="4" width="17.0"/>
    <col customWidth="1" min="5" max="5" width="17.71"/>
    <col customWidth="1" min="6" max="6" width="10.71"/>
    <col customWidth="1" min="7" max="8" width="17.71"/>
    <col customWidth="1" min="9" max="9" width="10.71"/>
    <col customWidth="1" min="10" max="11" width="17.71"/>
    <col customWidth="1" min="12" max="12" width="10.71"/>
    <col customWidth="1" min="13" max="14" width="17.71"/>
    <col customWidth="1" min="15" max="15" width="10.71"/>
    <col customWidth="1" min="16" max="17" width="17.71"/>
    <col customWidth="1" min="18" max="18" width="10.71"/>
    <col customWidth="1" min="19" max="20" width="17.71"/>
    <col customWidth="1" min="21" max="21" width="10.71"/>
    <col customWidth="1" min="22" max="23" width="17.71"/>
    <col customWidth="1" min="24" max="24" width="10.71"/>
    <col customWidth="1" min="25" max="26" width="17.71"/>
    <col customWidth="1" min="27" max="27" width="10.71"/>
    <col customWidth="1" min="28" max="29" width="17.71"/>
    <col customWidth="1" min="30" max="30" width="10.71"/>
    <col customWidth="1" min="31" max="32" width="17.71"/>
    <col customWidth="1" min="33" max="33" width="10.71"/>
    <col customWidth="1" min="34" max="35" width="17.71"/>
    <col customWidth="1" min="36" max="36" width="10.71"/>
    <col customWidth="1" min="37" max="38" width="17.71"/>
    <col customWidth="1" min="39" max="39" width="10.71"/>
    <col customWidth="1" min="40" max="41" width="17.71"/>
    <col customWidth="1" min="42" max="42" width="10.71"/>
    <col customWidth="1" min="43" max="44" width="17.71"/>
    <col customWidth="1" min="45" max="45" width="10.71"/>
    <col customWidth="1" min="46" max="47" width="17.71"/>
    <col customWidth="1" min="48" max="48" width="10.71"/>
    <col customWidth="1" min="49" max="50" width="17.71"/>
    <col customWidth="1" min="51" max="51" width="10.71"/>
    <col customWidth="1" min="52" max="53" width="17.71"/>
    <col customWidth="1" min="54" max="54" width="10.71"/>
    <col customWidth="1" min="55" max="56" width="17.71"/>
    <col customWidth="1" min="57" max="57" width="10.71"/>
    <col customWidth="1" min="58" max="59" width="17.71"/>
    <col customWidth="1" min="60" max="60" width="10.71"/>
    <col customWidth="1" min="61" max="62" width="17.71"/>
    <col customWidth="1" min="63" max="63" width="10.71"/>
    <col customWidth="1" min="64" max="65" width="17.71"/>
    <col customWidth="1" min="66" max="66" width="10.71"/>
    <col customWidth="1" min="67" max="68" width="17.71"/>
    <col customWidth="1" min="69" max="69" width="10.71"/>
    <col customWidth="1" min="70" max="71" width="17.71"/>
    <col customWidth="1" min="72" max="72" width="10.71"/>
    <col customWidth="1" min="73" max="74" width="17.71"/>
    <col customWidth="1" min="75" max="75" width="10.71"/>
    <col customWidth="1" min="76" max="77" width="17.71"/>
    <col customWidth="1" min="78" max="78" width="10.71"/>
    <col customWidth="1" min="79" max="80" width="17.71"/>
    <col customWidth="1" min="81" max="81" width="10.71"/>
    <col customWidth="1" min="82" max="83" width="17.71"/>
    <col customWidth="1" min="84" max="84" width="10.71"/>
    <col customWidth="1" min="85" max="86" width="17.71"/>
    <col customWidth="1" min="87" max="87" width="10.71"/>
    <col customWidth="1" min="88" max="89" width="17.71"/>
    <col customWidth="1" min="90" max="90" width="10.71"/>
    <col customWidth="1" min="91" max="92" width="17.71"/>
    <col customWidth="1" min="93" max="93" width="10.71"/>
    <col customWidth="1" min="94" max="95" width="17.71"/>
    <col customWidth="1" min="96" max="96" width="10.71"/>
    <col customWidth="1" min="97" max="98" width="17.71"/>
    <col customWidth="1" min="99" max="99" width="10.71"/>
    <col customWidth="1" min="100" max="101" width="17.71"/>
    <col customWidth="1" min="102" max="102" width="10.71"/>
    <col customWidth="1" min="103" max="104" width="17.71"/>
    <col customWidth="1" min="105" max="105" width="10.71"/>
    <col customWidth="1" min="106" max="107" width="17.71"/>
    <col customWidth="1" min="108" max="108" width="10.71"/>
    <col customWidth="1" min="109" max="110" width="17.71"/>
    <col customWidth="1" min="111" max="111" width="10.71"/>
    <col customWidth="1" min="112" max="113" width="17.71"/>
    <col customWidth="1" min="114" max="114" width="10.71"/>
    <col customWidth="1" min="115" max="116" width="17.71"/>
    <col customWidth="1" min="117" max="117" width="10.71"/>
    <col customWidth="1" min="118" max="119" width="17.71"/>
    <col customWidth="1" min="120" max="120" width="10.71"/>
    <col customWidth="1" min="121" max="122" width="17.71"/>
    <col customWidth="1" min="123" max="123" width="10.71"/>
    <col customWidth="1" min="124" max="125" width="17.71"/>
    <col customWidth="1" min="126" max="126" width="10.71"/>
    <col customWidth="1" min="127" max="128" width="17.71"/>
    <col customWidth="1" min="129" max="129" width="10.71"/>
    <col customWidth="1" min="130" max="131" width="17.71"/>
    <col customWidth="1" min="132" max="132" width="10.71"/>
    <col customWidth="1" min="133" max="134" width="17.71"/>
    <col customWidth="1" min="135" max="135" width="10.71"/>
    <col customWidth="1" min="136" max="137" width="17.71"/>
    <col customWidth="1" min="138" max="138" width="10.71"/>
    <col customWidth="1" min="139" max="140" width="17.71"/>
    <col customWidth="1" min="141" max="141" width="10.71"/>
    <col customWidth="1" min="142" max="143" width="17.71"/>
    <col customWidth="1" min="144" max="144" width="10.71"/>
    <col customWidth="1" min="145" max="146" width="17.71"/>
    <col customWidth="1" min="147" max="147" width="10.71"/>
    <col customWidth="1" min="148" max="149" width="17.71"/>
    <col customWidth="1" min="150" max="150" width="10.71"/>
    <col customWidth="1" min="151" max="152" width="17.71"/>
    <col customWidth="1" min="153" max="153" width="10.71"/>
    <col customWidth="1" min="154" max="155" width="17.71"/>
    <col customWidth="1" min="156" max="156" width="10.71"/>
    <col customWidth="1" min="157" max="158" width="17.71"/>
    <col customWidth="1" min="159" max="159" width="10.71"/>
    <col customWidth="1" min="160" max="161" width="17.71"/>
    <col customWidth="1" min="162" max="162" width="10.71"/>
    <col customWidth="1" min="163" max="164" width="17.71"/>
    <col customWidth="1" min="165" max="165" width="10.71"/>
    <col customWidth="1" min="166" max="167" width="17.71"/>
    <col customWidth="1" min="168" max="168" width="10.71"/>
    <col customWidth="1" min="169" max="170" width="17.71"/>
    <col customWidth="1" min="171" max="171" width="10.71"/>
    <col customWidth="1" min="172" max="173" width="17.71"/>
    <col customWidth="1" min="174" max="174" width="10.71"/>
    <col customWidth="1" min="175" max="176" width="17.71"/>
    <col customWidth="1" min="177" max="177" width="10.71"/>
    <col customWidth="1" min="178" max="179" width="17.71"/>
    <col customWidth="1" min="180" max="180" width="10.71"/>
    <col customWidth="1" min="181" max="181" width="17.71"/>
    <col customWidth="1" min="182" max="201" width="9.14"/>
  </cols>
  <sheetData>
    <row r="1" ht="14.25" customHeight="1">
      <c r="A1" s="479" t="s">
        <v>92</v>
      </c>
      <c r="B1" s="480">
        <f>SUM(B5:B21)</f>
        <v>0</v>
      </c>
      <c r="C1" s="481">
        <f>IFERROR((D1/B1)-1,0)</f>
        <v>0</v>
      </c>
      <c r="D1" s="480">
        <f t="shared" ref="D1:E1" si="1">SUM(D5:D21)</f>
        <v>0</v>
      </c>
      <c r="E1" s="480">
        <f t="shared" si="1"/>
        <v>0</v>
      </c>
      <c r="F1" s="481">
        <f>IFERROR((G1/E1)-1,0)</f>
        <v>0</v>
      </c>
      <c r="G1" s="480">
        <f t="shared" ref="G1:H1" si="2">SUM(G5:G21)</f>
        <v>0</v>
      </c>
      <c r="H1" s="480">
        <f t="shared" si="2"/>
        <v>0</v>
      </c>
      <c r="I1" s="481">
        <f>IFERROR((J1/H1)-1,0)</f>
        <v>0</v>
      </c>
      <c r="J1" s="480">
        <f t="shared" ref="J1:K1" si="3">SUM(J5:J21)</f>
        <v>0</v>
      </c>
      <c r="K1" s="480">
        <f t="shared" si="3"/>
        <v>0</v>
      </c>
      <c r="L1" s="481">
        <f>IFERROR((M1/K1)-1,0)</f>
        <v>0</v>
      </c>
      <c r="M1" s="480">
        <f t="shared" ref="M1:N1" si="4">SUM(M5:M21)</f>
        <v>0</v>
      </c>
      <c r="N1" s="480">
        <f t="shared" si="4"/>
        <v>0</v>
      </c>
      <c r="O1" s="481">
        <f>IFERROR((P1/N1)-1,0)</f>
        <v>0</v>
      </c>
      <c r="P1" s="480">
        <f t="shared" ref="P1:Q1" si="5">SUM(P5:P21)</f>
        <v>0</v>
      </c>
      <c r="Q1" s="480">
        <f t="shared" si="5"/>
        <v>0</v>
      </c>
      <c r="R1" s="481">
        <f>IFERROR((S1/Q1)-1,0)</f>
        <v>0</v>
      </c>
      <c r="S1" s="480">
        <f t="shared" ref="S1:T1" si="6">SUM(S5:S21)</f>
        <v>0</v>
      </c>
      <c r="T1" s="480">
        <f t="shared" si="6"/>
        <v>0</v>
      </c>
      <c r="U1" s="481">
        <f>IFERROR((V1/T1)-1,0)</f>
        <v>0</v>
      </c>
      <c r="V1" s="480">
        <f t="shared" ref="V1:W1" si="7">SUM(V5:V21)</f>
        <v>0</v>
      </c>
      <c r="W1" s="480">
        <f t="shared" si="7"/>
        <v>0</v>
      </c>
      <c r="X1" s="481">
        <f>IFERROR((Y1/W1)-1,0)</f>
        <v>0</v>
      </c>
      <c r="Y1" s="480">
        <f t="shared" ref="Y1:Z1" si="8">SUM(Y5:Y21)</f>
        <v>0</v>
      </c>
      <c r="Z1" s="480">
        <f t="shared" si="8"/>
        <v>0</v>
      </c>
      <c r="AA1" s="481">
        <f>IFERROR((AB1/Z1)-1,0)</f>
        <v>0</v>
      </c>
      <c r="AB1" s="480">
        <f t="shared" ref="AB1:AC1" si="9">SUM(AB5:AB21)</f>
        <v>0</v>
      </c>
      <c r="AC1" s="480">
        <f t="shared" si="9"/>
        <v>0</v>
      </c>
      <c r="AD1" s="481">
        <f>IFERROR((AE1/AC1)-1,0)</f>
        <v>0</v>
      </c>
      <c r="AE1" s="480">
        <f t="shared" ref="AE1:AF1" si="10">SUM(AE5:AE21)</f>
        <v>0</v>
      </c>
      <c r="AF1" s="480">
        <f t="shared" si="10"/>
        <v>0</v>
      </c>
      <c r="AG1" s="481">
        <f>IFERROR((AH1/AF1)-1,0)</f>
        <v>0</v>
      </c>
      <c r="AH1" s="480">
        <f t="shared" ref="AH1:AI1" si="11">SUM(AH5:AH21)</f>
        <v>0</v>
      </c>
      <c r="AI1" s="480">
        <f t="shared" si="11"/>
        <v>0</v>
      </c>
      <c r="AJ1" s="481">
        <f>IFERROR((AK1/AI1)-1,0)</f>
        <v>0</v>
      </c>
      <c r="AK1" s="480">
        <f t="shared" ref="AK1:AL1" si="12">SUM(AK5:AK21)</f>
        <v>0</v>
      </c>
      <c r="AL1" s="480">
        <f t="shared" si="12"/>
        <v>0</v>
      </c>
      <c r="AM1" s="481">
        <f>IFERROR((AN1/AL1)-1,0)</f>
        <v>0</v>
      </c>
      <c r="AN1" s="480">
        <f t="shared" ref="AN1:AO1" si="13">SUM(AN5:AN21)</f>
        <v>0</v>
      </c>
      <c r="AO1" s="480">
        <f t="shared" si="13"/>
        <v>0</v>
      </c>
      <c r="AP1" s="481">
        <f>IFERROR((AQ1/AO1)-1,0)</f>
        <v>0</v>
      </c>
      <c r="AQ1" s="480">
        <f t="shared" ref="AQ1:AR1" si="14">SUM(AQ5:AQ21)</f>
        <v>0</v>
      </c>
      <c r="AR1" s="480">
        <f t="shared" si="14"/>
        <v>0</v>
      </c>
      <c r="AS1" s="481">
        <f>IFERROR((AT1/AR1)-1,0)</f>
        <v>0</v>
      </c>
      <c r="AT1" s="480">
        <f t="shared" ref="AT1:AU1" si="15">SUM(AT5:AT21)</f>
        <v>0</v>
      </c>
      <c r="AU1" s="480">
        <f t="shared" si="15"/>
        <v>0</v>
      </c>
      <c r="AV1" s="481">
        <f>IFERROR((AW1/AU1)-1,0)</f>
        <v>0</v>
      </c>
      <c r="AW1" s="480">
        <f t="shared" ref="AW1:AX1" si="16">SUM(AW5:AW21)</f>
        <v>0</v>
      </c>
      <c r="AX1" s="480">
        <f t="shared" si="16"/>
        <v>0</v>
      </c>
      <c r="AY1" s="481">
        <f>IFERROR((AZ1/AX1)-1,0)</f>
        <v>0</v>
      </c>
      <c r="AZ1" s="480">
        <f t="shared" ref="AZ1:BA1" si="17">SUM(AZ5:AZ21)</f>
        <v>0</v>
      </c>
      <c r="BA1" s="480">
        <f t="shared" si="17"/>
        <v>0</v>
      </c>
      <c r="BB1" s="481">
        <f>IFERROR((BC1/BA1)-1,0)</f>
        <v>0</v>
      </c>
      <c r="BC1" s="480">
        <f t="shared" ref="BC1:BD1" si="18">SUM(BC5:BC21)</f>
        <v>0</v>
      </c>
      <c r="BD1" s="480">
        <f t="shared" si="18"/>
        <v>0</v>
      </c>
      <c r="BE1" s="481">
        <f>IFERROR((BF1/BD1)-1,0)</f>
        <v>0</v>
      </c>
      <c r="BF1" s="480">
        <f t="shared" ref="BF1:BG1" si="19">SUM(BF5:BF21)</f>
        <v>0</v>
      </c>
      <c r="BG1" s="480">
        <f t="shared" si="19"/>
        <v>0</v>
      </c>
      <c r="BH1" s="481">
        <f>IFERROR((BI1/BG1)-1,0)</f>
        <v>0</v>
      </c>
      <c r="BI1" s="480">
        <f t="shared" ref="BI1:BJ1" si="20">SUM(BI5:BI21)</f>
        <v>0</v>
      </c>
      <c r="BJ1" s="480">
        <f t="shared" si="20"/>
        <v>0</v>
      </c>
      <c r="BK1" s="481">
        <f>IFERROR((BL1/BJ1)-1,0)</f>
        <v>0</v>
      </c>
      <c r="BL1" s="480">
        <f t="shared" ref="BL1:BM1" si="21">SUM(BL5:BL21)</f>
        <v>0</v>
      </c>
      <c r="BM1" s="480">
        <f t="shared" si="21"/>
        <v>0</v>
      </c>
      <c r="BN1" s="481">
        <f>IFERROR((BO1/BM1)-1,0)</f>
        <v>0</v>
      </c>
      <c r="BO1" s="480">
        <f t="shared" ref="BO1:BP1" si="22">SUM(BO5:BO21)</f>
        <v>0</v>
      </c>
      <c r="BP1" s="480">
        <f t="shared" si="22"/>
        <v>0</v>
      </c>
      <c r="BQ1" s="481">
        <f>IFERROR((BR1/BP1)-1,0)</f>
        <v>0</v>
      </c>
      <c r="BR1" s="480">
        <f t="shared" ref="BR1:BS1" si="23">SUM(BR5:BR21)</f>
        <v>0</v>
      </c>
      <c r="BS1" s="480">
        <f t="shared" si="23"/>
        <v>0</v>
      </c>
      <c r="BT1" s="481">
        <f>IFERROR((BU1/BS1)-1,0)</f>
        <v>0</v>
      </c>
      <c r="BU1" s="480">
        <f t="shared" ref="BU1:BV1" si="24">SUM(BU5:BU21)</f>
        <v>0</v>
      </c>
      <c r="BV1" s="480">
        <f t="shared" si="24"/>
        <v>0</v>
      </c>
      <c r="BW1" s="481">
        <f>IFERROR((BX1/BV1)-1,0)</f>
        <v>0</v>
      </c>
      <c r="BX1" s="480">
        <f t="shared" ref="BX1:BY1" si="25">SUM(BX5:BX21)</f>
        <v>0</v>
      </c>
      <c r="BY1" s="480">
        <f t="shared" si="25"/>
        <v>0</v>
      </c>
      <c r="BZ1" s="481">
        <f>IFERROR((CA1/BY1)-1,0)</f>
        <v>0</v>
      </c>
      <c r="CA1" s="480">
        <f t="shared" ref="CA1:CB1" si="26">SUM(CA5:CA21)</f>
        <v>0</v>
      </c>
      <c r="CB1" s="480">
        <f t="shared" si="26"/>
        <v>0</v>
      </c>
      <c r="CC1" s="481">
        <f>IFERROR((CD1/CB1)-1,0)</f>
        <v>0</v>
      </c>
      <c r="CD1" s="480">
        <f t="shared" ref="CD1:CE1" si="27">SUM(CD5:CD21)</f>
        <v>0</v>
      </c>
      <c r="CE1" s="480">
        <f t="shared" si="27"/>
        <v>0</v>
      </c>
      <c r="CF1" s="481">
        <f>IFERROR((CG1/CE1)-1,0)</f>
        <v>0</v>
      </c>
      <c r="CG1" s="480">
        <f t="shared" ref="CG1:CH1" si="28">SUM(CG5:CG21)</f>
        <v>0</v>
      </c>
      <c r="CH1" s="480">
        <f t="shared" si="28"/>
        <v>0</v>
      </c>
      <c r="CI1" s="481">
        <f>IFERROR((CJ1/CH1)-1,0)</f>
        <v>0</v>
      </c>
      <c r="CJ1" s="480">
        <f t="shared" ref="CJ1:CK1" si="29">SUM(CJ5:CJ21)</f>
        <v>0</v>
      </c>
      <c r="CK1" s="480">
        <f t="shared" si="29"/>
        <v>0</v>
      </c>
      <c r="CL1" s="481">
        <f>IFERROR((CM1/CK1)-1,0)</f>
        <v>0</v>
      </c>
      <c r="CM1" s="480">
        <f t="shared" ref="CM1:CN1" si="30">SUM(CM5:CM21)</f>
        <v>0</v>
      </c>
      <c r="CN1" s="480">
        <f t="shared" si="30"/>
        <v>0</v>
      </c>
      <c r="CO1" s="481">
        <f>IFERROR((CP1/CN1)-1,0)</f>
        <v>0</v>
      </c>
      <c r="CP1" s="480">
        <f t="shared" ref="CP1:CQ1" si="31">SUM(CP5:CP21)</f>
        <v>0</v>
      </c>
      <c r="CQ1" s="480">
        <f t="shared" si="31"/>
        <v>0</v>
      </c>
      <c r="CR1" s="481">
        <f>IFERROR((CS1/CQ1)-1,0)</f>
        <v>0</v>
      </c>
      <c r="CS1" s="480">
        <f t="shared" ref="CS1:CT1" si="32">SUM(CS5:CS21)</f>
        <v>0</v>
      </c>
      <c r="CT1" s="480">
        <f t="shared" si="32"/>
        <v>0</v>
      </c>
      <c r="CU1" s="481">
        <f>IFERROR((CV1/CT1)-1,0)</f>
        <v>0</v>
      </c>
      <c r="CV1" s="480">
        <f t="shared" ref="CV1:CW1" si="33">SUM(CV5:CV21)</f>
        <v>0</v>
      </c>
      <c r="CW1" s="480">
        <f t="shared" si="33"/>
        <v>0</v>
      </c>
      <c r="CX1" s="481">
        <f>IFERROR((CY1/CW1)-1,0)</f>
        <v>0</v>
      </c>
      <c r="CY1" s="480">
        <f t="shared" ref="CY1:CZ1" si="34">SUM(CY5:CY21)</f>
        <v>0</v>
      </c>
      <c r="CZ1" s="480">
        <f t="shared" si="34"/>
        <v>0</v>
      </c>
      <c r="DA1" s="481">
        <f>IFERROR((DB1/CZ1)-1,0)</f>
        <v>0</v>
      </c>
      <c r="DB1" s="480">
        <f t="shared" ref="DB1:DC1" si="35">SUM(DB5:DB21)</f>
        <v>0</v>
      </c>
      <c r="DC1" s="480">
        <f t="shared" si="35"/>
        <v>0</v>
      </c>
      <c r="DD1" s="481">
        <f>IFERROR((DE1/DC1)-1,0)</f>
        <v>0</v>
      </c>
      <c r="DE1" s="480">
        <f t="shared" ref="DE1:DF1" si="36">SUM(DE5:DE21)</f>
        <v>0</v>
      </c>
      <c r="DF1" s="480">
        <f t="shared" si="36"/>
        <v>0</v>
      </c>
      <c r="DG1" s="481">
        <f>IFERROR((DH1/DF1)-1,0)</f>
        <v>0</v>
      </c>
      <c r="DH1" s="480">
        <f t="shared" ref="DH1:DI1" si="37">SUM(DH5:DH21)</f>
        <v>0</v>
      </c>
      <c r="DI1" s="480">
        <f t="shared" si="37"/>
        <v>0</v>
      </c>
      <c r="DJ1" s="481">
        <f>IFERROR((DK1/DI1)-1,0)</f>
        <v>0</v>
      </c>
      <c r="DK1" s="480">
        <f t="shared" ref="DK1:DL1" si="38">SUM(DK5:DK21)</f>
        <v>0</v>
      </c>
      <c r="DL1" s="480">
        <f t="shared" si="38"/>
        <v>0</v>
      </c>
      <c r="DM1" s="481">
        <f>IFERROR((DN1/DL1)-1,0)</f>
        <v>0</v>
      </c>
      <c r="DN1" s="480">
        <f t="shared" ref="DN1:DO1" si="39">SUM(DN5:DN21)</f>
        <v>0</v>
      </c>
      <c r="DO1" s="480">
        <f t="shared" si="39"/>
        <v>0</v>
      </c>
      <c r="DP1" s="481">
        <f>IFERROR((DQ1/DO1)-1,0)</f>
        <v>0</v>
      </c>
      <c r="DQ1" s="480">
        <f t="shared" ref="DQ1:DR1" si="40">SUM(DQ5:DQ21)</f>
        <v>0</v>
      </c>
      <c r="DR1" s="480">
        <f t="shared" si="40"/>
        <v>0</v>
      </c>
      <c r="DS1" s="481">
        <f>IFERROR((DT1/DR1)-1,0)</f>
        <v>0</v>
      </c>
      <c r="DT1" s="480">
        <f t="shared" ref="DT1:DU1" si="41">SUM(DT5:DT21)</f>
        <v>0</v>
      </c>
      <c r="DU1" s="480">
        <f t="shared" si="41"/>
        <v>0</v>
      </c>
      <c r="DV1" s="481">
        <f>IFERROR((DW1/DU1)-1,0)</f>
        <v>0</v>
      </c>
      <c r="DW1" s="480">
        <f t="shared" ref="DW1:DX1" si="42">SUM(DW5:DW21)</f>
        <v>0</v>
      </c>
      <c r="DX1" s="480">
        <f t="shared" si="42"/>
        <v>0</v>
      </c>
      <c r="DY1" s="481">
        <f>IFERROR((DZ1/DX1)-1,0)</f>
        <v>0</v>
      </c>
      <c r="DZ1" s="480">
        <f t="shared" ref="DZ1:EA1" si="43">SUM(DZ5:DZ21)</f>
        <v>0</v>
      </c>
      <c r="EA1" s="480">
        <f t="shared" si="43"/>
        <v>0</v>
      </c>
      <c r="EB1" s="481">
        <f>IFERROR((EC1/EA1)-1,0)</f>
        <v>0</v>
      </c>
      <c r="EC1" s="480">
        <f t="shared" ref="EC1:ED1" si="44">SUM(EC5:EC21)</f>
        <v>0</v>
      </c>
      <c r="ED1" s="480">
        <f t="shared" si="44"/>
        <v>0</v>
      </c>
      <c r="EE1" s="481">
        <f>IFERROR((EF1/ED1)-1,0)</f>
        <v>0</v>
      </c>
      <c r="EF1" s="480">
        <f t="shared" ref="EF1:EG1" si="45">SUM(EF5:EF21)</f>
        <v>0</v>
      </c>
      <c r="EG1" s="480">
        <f t="shared" si="45"/>
        <v>0</v>
      </c>
      <c r="EH1" s="481">
        <f>IFERROR((EI1/EG1)-1,0)</f>
        <v>0</v>
      </c>
      <c r="EI1" s="480">
        <f t="shared" ref="EI1:EJ1" si="46">SUM(EI5:EI21)</f>
        <v>0</v>
      </c>
      <c r="EJ1" s="480">
        <f t="shared" si="46"/>
        <v>0</v>
      </c>
      <c r="EK1" s="481">
        <f>IFERROR((EL1/EJ1)-1,0)</f>
        <v>0</v>
      </c>
      <c r="EL1" s="480">
        <f t="shared" ref="EL1:EM1" si="47">SUM(EL5:EL21)</f>
        <v>0</v>
      </c>
      <c r="EM1" s="480">
        <f t="shared" si="47"/>
        <v>0</v>
      </c>
      <c r="EN1" s="481">
        <f>IFERROR((EO1/EM1)-1,0)</f>
        <v>0</v>
      </c>
      <c r="EO1" s="480">
        <f t="shared" ref="EO1:EP1" si="48">SUM(EO5:EO21)</f>
        <v>0</v>
      </c>
      <c r="EP1" s="480">
        <f t="shared" si="48"/>
        <v>0</v>
      </c>
      <c r="EQ1" s="481">
        <f>IFERROR((ER1/EP1)-1,0)</f>
        <v>0</v>
      </c>
      <c r="ER1" s="480">
        <f t="shared" ref="ER1:ES1" si="49">SUM(ER5:ER21)</f>
        <v>0</v>
      </c>
      <c r="ES1" s="480">
        <f t="shared" si="49"/>
        <v>0</v>
      </c>
      <c r="ET1" s="481">
        <f>IFERROR((EU1/ES1)-1,0)</f>
        <v>0</v>
      </c>
      <c r="EU1" s="480">
        <f t="shared" ref="EU1:EV1" si="50">SUM(EU5:EU21)</f>
        <v>0</v>
      </c>
      <c r="EV1" s="480">
        <f t="shared" si="50"/>
        <v>0</v>
      </c>
      <c r="EW1" s="481">
        <f>IFERROR((EX1/EV1)-1,0)</f>
        <v>0</v>
      </c>
      <c r="EX1" s="480">
        <f t="shared" ref="EX1:EY1" si="51">SUM(EX5:EX21)</f>
        <v>0</v>
      </c>
      <c r="EY1" s="480">
        <f t="shared" si="51"/>
        <v>0</v>
      </c>
      <c r="EZ1" s="481">
        <f>IFERROR((FA1/EY1)-1,0)</f>
        <v>0</v>
      </c>
      <c r="FA1" s="480">
        <f t="shared" ref="FA1:FB1" si="52">SUM(FA5:FA21)</f>
        <v>0</v>
      </c>
      <c r="FB1" s="480">
        <f t="shared" si="52"/>
        <v>0</v>
      </c>
      <c r="FC1" s="481">
        <f>IFERROR((FD1/FB1)-1,0)</f>
        <v>0</v>
      </c>
      <c r="FD1" s="480">
        <f t="shared" ref="FD1:FE1" si="53">SUM(FD5:FD21)</f>
        <v>0</v>
      </c>
      <c r="FE1" s="480">
        <f t="shared" si="53"/>
        <v>0</v>
      </c>
      <c r="FF1" s="481">
        <f>IFERROR((FG1/FE1)-1,0)</f>
        <v>0</v>
      </c>
      <c r="FG1" s="480">
        <f t="shared" ref="FG1:FH1" si="54">SUM(FG5:FG21)</f>
        <v>0</v>
      </c>
      <c r="FH1" s="480">
        <f t="shared" si="54"/>
        <v>0</v>
      </c>
      <c r="FI1" s="481">
        <f>IFERROR((FJ1/FH1)-1,0)</f>
        <v>0</v>
      </c>
      <c r="FJ1" s="480">
        <f t="shared" ref="FJ1:FK1" si="55">SUM(FJ5:FJ21)</f>
        <v>0</v>
      </c>
      <c r="FK1" s="480">
        <f t="shared" si="55"/>
        <v>0</v>
      </c>
      <c r="FL1" s="481">
        <f>IFERROR((FM1/FK1)-1,0)</f>
        <v>0</v>
      </c>
      <c r="FM1" s="480">
        <f t="shared" ref="FM1:FN1" si="56">SUM(FM5:FM21)</f>
        <v>0</v>
      </c>
      <c r="FN1" s="480">
        <f t="shared" si="56"/>
        <v>0</v>
      </c>
      <c r="FO1" s="481">
        <f>IFERROR((FP1/FN1)-1,0)</f>
        <v>0</v>
      </c>
      <c r="FP1" s="480">
        <f t="shared" ref="FP1:FQ1" si="57">SUM(FP5:FP21)</f>
        <v>0</v>
      </c>
      <c r="FQ1" s="480">
        <f t="shared" si="57"/>
        <v>0</v>
      </c>
      <c r="FR1" s="481">
        <f>IFERROR((FS1/FQ1)-1,0)</f>
        <v>0</v>
      </c>
      <c r="FS1" s="480">
        <f t="shared" ref="FS1:FT1" si="58">SUM(FS5:FS21)</f>
        <v>0</v>
      </c>
      <c r="FT1" s="480">
        <f t="shared" si="58"/>
        <v>0</v>
      </c>
      <c r="FU1" s="481">
        <f>IFERROR((FV1/FT1)-1,0)</f>
        <v>0</v>
      </c>
      <c r="FV1" s="480">
        <f t="shared" ref="FV1:FW1" si="59">SUM(FV5:FV21)</f>
        <v>0</v>
      </c>
      <c r="FW1" s="480">
        <f t="shared" si="59"/>
        <v>0</v>
      </c>
      <c r="FX1" s="481">
        <f>IFERROR((FY1/FW1)-1,0)</f>
        <v>0</v>
      </c>
      <c r="FY1" s="482">
        <f>SUM(FY5:FY21)</f>
        <v>0</v>
      </c>
      <c r="FZ1" s="39"/>
      <c r="GA1" s="39"/>
      <c r="GB1" s="39"/>
      <c r="GC1" s="39"/>
      <c r="GD1" s="39"/>
      <c r="GE1" s="39"/>
      <c r="GF1" s="39"/>
      <c r="GG1" s="39"/>
      <c r="GH1" s="39"/>
      <c r="GI1" s="39"/>
      <c r="GJ1" s="39"/>
      <c r="GK1" s="39"/>
      <c r="GL1" s="39"/>
      <c r="GM1" s="39"/>
      <c r="GN1" s="39"/>
      <c r="GO1" s="39"/>
      <c r="GP1" s="39"/>
      <c r="GQ1" s="39"/>
      <c r="GR1" s="39"/>
      <c r="GS1" s="39"/>
    </row>
    <row r="2" ht="14.25" customHeight="1">
      <c r="A2" s="483" t="s">
        <v>4</v>
      </c>
      <c r="B2" s="484">
        <f>IFERROR(EOMONTH('Instruções'!$M$15,-1)+1,EOMONTH(TODAY(),-1)+1)</f>
        <v>44682</v>
      </c>
      <c r="C2" s="485"/>
      <c r="D2" s="486"/>
      <c r="E2" s="484">
        <f>EOMONTH(B2,0)+1</f>
        <v>44713</v>
      </c>
      <c r="F2" s="485"/>
      <c r="G2" s="486"/>
      <c r="H2" s="484">
        <f>EOMONTH(E2,0)+1</f>
        <v>44743</v>
      </c>
      <c r="I2" s="485"/>
      <c r="J2" s="486"/>
      <c r="K2" s="484">
        <f>EOMONTH(H2,0)+1</f>
        <v>44774</v>
      </c>
      <c r="L2" s="485"/>
      <c r="M2" s="486"/>
      <c r="N2" s="484">
        <f>EOMONTH(K2,0)+1</f>
        <v>44805</v>
      </c>
      <c r="O2" s="485"/>
      <c r="P2" s="486"/>
      <c r="Q2" s="484">
        <f>EOMONTH(N2,0)+1</f>
        <v>44835</v>
      </c>
      <c r="R2" s="485"/>
      <c r="S2" s="486"/>
      <c r="T2" s="484">
        <f>EOMONTH(Q2,0)+1</f>
        <v>44866</v>
      </c>
      <c r="U2" s="485"/>
      <c r="V2" s="486"/>
      <c r="W2" s="484">
        <f>EOMONTH(T2,0)+1</f>
        <v>44896</v>
      </c>
      <c r="X2" s="485"/>
      <c r="Y2" s="486"/>
      <c r="Z2" s="484">
        <f>EOMONTH(W2,0)+1</f>
        <v>44927</v>
      </c>
      <c r="AA2" s="485"/>
      <c r="AB2" s="486"/>
      <c r="AC2" s="484">
        <f>EOMONTH(Z2,0)+1</f>
        <v>44958</v>
      </c>
      <c r="AD2" s="485"/>
      <c r="AE2" s="486"/>
      <c r="AF2" s="484">
        <f>EOMONTH(AC2,0)+1</f>
        <v>44986</v>
      </c>
      <c r="AG2" s="485"/>
      <c r="AH2" s="486"/>
      <c r="AI2" s="484">
        <f>EOMONTH(AF2,0)+1</f>
        <v>45017</v>
      </c>
      <c r="AJ2" s="485"/>
      <c r="AK2" s="486"/>
      <c r="AL2" s="484">
        <f>EOMONTH(AI2,0)+1</f>
        <v>45047</v>
      </c>
      <c r="AM2" s="485"/>
      <c r="AN2" s="486"/>
      <c r="AO2" s="484">
        <f>EOMONTH(AL2,0)+1</f>
        <v>45078</v>
      </c>
      <c r="AP2" s="485"/>
      <c r="AQ2" s="486"/>
      <c r="AR2" s="484">
        <f>EOMONTH(AO2,0)+1</f>
        <v>45108</v>
      </c>
      <c r="AS2" s="485"/>
      <c r="AT2" s="486"/>
      <c r="AU2" s="484">
        <f>EOMONTH(AR2,0)+1</f>
        <v>45139</v>
      </c>
      <c r="AV2" s="485"/>
      <c r="AW2" s="486"/>
      <c r="AX2" s="484">
        <f>EOMONTH(AU2,0)+1</f>
        <v>45170</v>
      </c>
      <c r="AY2" s="485"/>
      <c r="AZ2" s="486"/>
      <c r="BA2" s="484">
        <f>EOMONTH(AX2,0)+1</f>
        <v>45200</v>
      </c>
      <c r="BB2" s="485"/>
      <c r="BC2" s="486"/>
      <c r="BD2" s="484">
        <f>EOMONTH(BA2,0)+1</f>
        <v>45231</v>
      </c>
      <c r="BE2" s="485"/>
      <c r="BF2" s="486"/>
      <c r="BG2" s="484">
        <f>EOMONTH(BD2,0)+1</f>
        <v>45261</v>
      </c>
      <c r="BH2" s="485"/>
      <c r="BI2" s="486"/>
      <c r="BJ2" s="484">
        <f>EOMONTH(BG2,0)+1</f>
        <v>45292</v>
      </c>
      <c r="BK2" s="485"/>
      <c r="BL2" s="486"/>
      <c r="BM2" s="484">
        <f>EOMONTH(BJ2,0)+1</f>
        <v>45323</v>
      </c>
      <c r="BN2" s="485"/>
      <c r="BO2" s="486"/>
      <c r="BP2" s="484">
        <f>EOMONTH(BM2,0)+1</f>
        <v>45352</v>
      </c>
      <c r="BQ2" s="485"/>
      <c r="BR2" s="486"/>
      <c r="BS2" s="484">
        <f>EOMONTH(BP2,0)+1</f>
        <v>45383</v>
      </c>
      <c r="BT2" s="485"/>
      <c r="BU2" s="486"/>
      <c r="BV2" s="484">
        <f>EOMONTH(BS2,0)+1</f>
        <v>45413</v>
      </c>
      <c r="BW2" s="485"/>
      <c r="BX2" s="486"/>
      <c r="BY2" s="484">
        <f>EOMONTH(BV2,0)+1</f>
        <v>45444</v>
      </c>
      <c r="BZ2" s="485"/>
      <c r="CA2" s="486"/>
      <c r="CB2" s="484">
        <f>EOMONTH(BY2,0)+1</f>
        <v>45474</v>
      </c>
      <c r="CC2" s="485"/>
      <c r="CD2" s="486"/>
      <c r="CE2" s="484">
        <f>EOMONTH(CB2,0)+1</f>
        <v>45505</v>
      </c>
      <c r="CF2" s="485"/>
      <c r="CG2" s="486"/>
      <c r="CH2" s="484">
        <f>EOMONTH(CE2,0)+1</f>
        <v>45536</v>
      </c>
      <c r="CI2" s="485"/>
      <c r="CJ2" s="486"/>
      <c r="CK2" s="484">
        <f>EOMONTH(CH2,0)+1</f>
        <v>45566</v>
      </c>
      <c r="CL2" s="485"/>
      <c r="CM2" s="486"/>
      <c r="CN2" s="484">
        <f>EOMONTH(CK2,0)+1</f>
        <v>45597</v>
      </c>
      <c r="CO2" s="485"/>
      <c r="CP2" s="486"/>
      <c r="CQ2" s="484">
        <f>EOMONTH(CN2,0)+1</f>
        <v>45627</v>
      </c>
      <c r="CR2" s="485"/>
      <c r="CS2" s="486"/>
      <c r="CT2" s="484">
        <f>EOMONTH(CQ2,0)+1</f>
        <v>45658</v>
      </c>
      <c r="CU2" s="485"/>
      <c r="CV2" s="486"/>
      <c r="CW2" s="484">
        <f>EOMONTH(CT2,0)+1</f>
        <v>45689</v>
      </c>
      <c r="CX2" s="485"/>
      <c r="CY2" s="486"/>
      <c r="CZ2" s="484">
        <f>EOMONTH(CW2,0)+1</f>
        <v>45717</v>
      </c>
      <c r="DA2" s="485"/>
      <c r="DB2" s="486"/>
      <c r="DC2" s="484">
        <f>EOMONTH(CZ2,0)+1</f>
        <v>45748</v>
      </c>
      <c r="DD2" s="485"/>
      <c r="DE2" s="486"/>
      <c r="DF2" s="484">
        <f>EOMONTH(DC2,0)+1</f>
        <v>45778</v>
      </c>
      <c r="DG2" s="485"/>
      <c r="DH2" s="486"/>
      <c r="DI2" s="484">
        <f>EOMONTH(DF2,0)+1</f>
        <v>45809</v>
      </c>
      <c r="DJ2" s="485"/>
      <c r="DK2" s="486"/>
      <c r="DL2" s="484">
        <f>EOMONTH(DI2,0)+1</f>
        <v>45839</v>
      </c>
      <c r="DM2" s="485"/>
      <c r="DN2" s="486"/>
      <c r="DO2" s="484">
        <f>EOMONTH(DL2,0)+1</f>
        <v>45870</v>
      </c>
      <c r="DP2" s="485"/>
      <c r="DQ2" s="486"/>
      <c r="DR2" s="484">
        <f>EOMONTH(DO2,0)+1</f>
        <v>45901</v>
      </c>
      <c r="DS2" s="485"/>
      <c r="DT2" s="486"/>
      <c r="DU2" s="484">
        <f>EOMONTH(DR2,0)+1</f>
        <v>45931</v>
      </c>
      <c r="DV2" s="485"/>
      <c r="DW2" s="486"/>
      <c r="DX2" s="484">
        <f>EOMONTH(DU2,0)+1</f>
        <v>45962</v>
      </c>
      <c r="DY2" s="485"/>
      <c r="DZ2" s="486"/>
      <c r="EA2" s="484">
        <f>EOMONTH(DX2,0)+1</f>
        <v>45992</v>
      </c>
      <c r="EB2" s="485"/>
      <c r="EC2" s="486"/>
      <c r="ED2" s="484">
        <f>EOMONTH(EA2,0)+1</f>
        <v>46023</v>
      </c>
      <c r="EE2" s="485"/>
      <c r="EF2" s="486"/>
      <c r="EG2" s="484">
        <f>EOMONTH(ED2,0)+1</f>
        <v>46054</v>
      </c>
      <c r="EH2" s="485"/>
      <c r="EI2" s="486"/>
      <c r="EJ2" s="484">
        <f>EOMONTH(EG2,0)+1</f>
        <v>46082</v>
      </c>
      <c r="EK2" s="485"/>
      <c r="EL2" s="486"/>
      <c r="EM2" s="484">
        <f>EOMONTH(EJ2,0)+1</f>
        <v>46113</v>
      </c>
      <c r="EN2" s="485"/>
      <c r="EO2" s="486"/>
      <c r="EP2" s="484">
        <f>EOMONTH(EM2,0)+1</f>
        <v>46143</v>
      </c>
      <c r="EQ2" s="485"/>
      <c r="ER2" s="486"/>
      <c r="ES2" s="484">
        <f>EOMONTH(EP2,0)+1</f>
        <v>46174</v>
      </c>
      <c r="ET2" s="485"/>
      <c r="EU2" s="486"/>
      <c r="EV2" s="484">
        <f>EOMONTH(ES2,0)+1</f>
        <v>46204</v>
      </c>
      <c r="EW2" s="485"/>
      <c r="EX2" s="486"/>
      <c r="EY2" s="484">
        <f>EOMONTH(EV2,0)+1</f>
        <v>46235</v>
      </c>
      <c r="EZ2" s="485"/>
      <c r="FA2" s="486"/>
      <c r="FB2" s="484">
        <f>EOMONTH(EY2,0)+1</f>
        <v>46266</v>
      </c>
      <c r="FC2" s="485"/>
      <c r="FD2" s="486"/>
      <c r="FE2" s="484">
        <f>EOMONTH(FB2,0)+1</f>
        <v>46296</v>
      </c>
      <c r="FF2" s="485"/>
      <c r="FG2" s="486"/>
      <c r="FH2" s="484">
        <f>EOMONTH(FE2,0)+1</f>
        <v>46327</v>
      </c>
      <c r="FI2" s="485"/>
      <c r="FJ2" s="486"/>
      <c r="FK2" s="484">
        <f>EOMONTH(FH2,0)+1</f>
        <v>46357</v>
      </c>
      <c r="FL2" s="485"/>
      <c r="FM2" s="486"/>
      <c r="FN2" s="484">
        <f>EOMONTH(FK2,0)+1</f>
        <v>46388</v>
      </c>
      <c r="FO2" s="485"/>
      <c r="FP2" s="486"/>
      <c r="FQ2" s="484">
        <f>EOMONTH(FN2,0)+1</f>
        <v>46419</v>
      </c>
      <c r="FR2" s="485"/>
      <c r="FS2" s="486"/>
      <c r="FT2" s="484">
        <f>EOMONTH(FQ2,0)+1</f>
        <v>46447</v>
      </c>
      <c r="FU2" s="485"/>
      <c r="FV2" s="486"/>
      <c r="FW2" s="484">
        <f>EOMONTH(FT2,0)+1</f>
        <v>46478</v>
      </c>
      <c r="FX2" s="485"/>
      <c r="FY2" s="486"/>
      <c r="FZ2" s="487"/>
      <c r="GA2" s="487"/>
      <c r="GB2" s="487"/>
      <c r="GC2" s="487"/>
      <c r="GD2" s="487"/>
      <c r="GE2" s="487"/>
      <c r="GF2" s="487"/>
      <c r="GG2" s="487"/>
      <c r="GH2" s="487"/>
      <c r="GI2" s="487"/>
      <c r="GJ2" s="487"/>
      <c r="GK2" s="487"/>
      <c r="GL2" s="487"/>
      <c r="GM2" s="487"/>
      <c r="GN2" s="487"/>
      <c r="GO2" s="487"/>
      <c r="GP2" s="487"/>
      <c r="GQ2" s="487"/>
      <c r="GR2" s="487"/>
      <c r="GS2" s="487"/>
    </row>
    <row r="3" ht="14.25" customHeight="1">
      <c r="A3" s="488"/>
      <c r="B3" s="489"/>
      <c r="C3" s="490"/>
      <c r="D3" s="490"/>
      <c r="E3" s="490"/>
      <c r="F3" s="490"/>
      <c r="G3" s="490"/>
      <c r="H3" s="490"/>
      <c r="I3" s="490"/>
      <c r="J3" s="490"/>
      <c r="K3" s="490"/>
      <c r="L3" s="490"/>
      <c r="M3" s="490"/>
      <c r="N3" s="490"/>
      <c r="O3" s="490"/>
      <c r="P3" s="490"/>
      <c r="Q3" s="490"/>
      <c r="R3" s="490"/>
      <c r="S3" s="490"/>
      <c r="T3" s="490"/>
      <c r="U3" s="490"/>
      <c r="V3" s="490"/>
      <c r="W3" s="490"/>
      <c r="X3" s="490"/>
      <c r="Y3" s="490"/>
      <c r="Z3" s="490"/>
      <c r="AA3" s="490"/>
      <c r="AB3" s="490"/>
      <c r="AC3" s="490"/>
      <c r="AD3" s="490"/>
      <c r="AE3" s="490"/>
      <c r="AF3" s="490"/>
      <c r="AG3" s="490"/>
      <c r="AH3" s="490"/>
      <c r="AI3" s="490"/>
      <c r="AJ3" s="490"/>
      <c r="AK3" s="490"/>
      <c r="AL3" s="490"/>
      <c r="AM3" s="490"/>
      <c r="AN3" s="490"/>
      <c r="AO3" s="490"/>
      <c r="AP3" s="490"/>
      <c r="AQ3" s="490"/>
      <c r="AR3" s="490"/>
      <c r="AS3" s="490"/>
      <c r="AT3" s="490"/>
      <c r="AU3" s="490"/>
      <c r="AV3" s="490"/>
      <c r="AW3" s="490"/>
      <c r="AX3" s="490"/>
      <c r="AY3" s="490"/>
      <c r="AZ3" s="490"/>
      <c r="BA3" s="490"/>
      <c r="BB3" s="490"/>
      <c r="BC3" s="490"/>
      <c r="BD3" s="490"/>
      <c r="BE3" s="490"/>
      <c r="BF3" s="490"/>
      <c r="BG3" s="490"/>
      <c r="BH3" s="490"/>
      <c r="BI3" s="490"/>
      <c r="BJ3" s="490"/>
      <c r="BK3" s="490"/>
      <c r="BL3" s="490"/>
      <c r="BM3" s="490"/>
      <c r="BN3" s="490"/>
      <c r="BO3" s="490"/>
      <c r="BP3" s="490"/>
      <c r="BQ3" s="490"/>
      <c r="BR3" s="490"/>
      <c r="BS3" s="490"/>
      <c r="BT3" s="490"/>
      <c r="BU3" s="490"/>
      <c r="BV3" s="490"/>
      <c r="BW3" s="490"/>
      <c r="BX3" s="490"/>
      <c r="BY3" s="490"/>
      <c r="BZ3" s="490"/>
      <c r="CA3" s="490"/>
      <c r="CB3" s="490"/>
      <c r="CC3" s="490"/>
      <c r="CD3" s="490"/>
      <c r="CE3" s="490"/>
      <c r="CF3" s="490"/>
      <c r="CG3" s="490"/>
      <c r="CH3" s="490"/>
      <c r="CI3" s="490"/>
      <c r="CJ3" s="490"/>
      <c r="CK3" s="490"/>
      <c r="CL3" s="490"/>
      <c r="CM3" s="490"/>
      <c r="CN3" s="490"/>
      <c r="CO3" s="490"/>
      <c r="CP3" s="490"/>
      <c r="CQ3" s="490"/>
      <c r="CR3" s="490"/>
      <c r="CS3" s="490"/>
      <c r="CT3" s="490"/>
      <c r="CU3" s="490"/>
      <c r="CV3" s="490"/>
      <c r="CW3" s="490"/>
      <c r="CX3" s="490"/>
      <c r="CY3" s="490"/>
      <c r="CZ3" s="490"/>
      <c r="DA3" s="490"/>
      <c r="DB3" s="490"/>
      <c r="DC3" s="490"/>
      <c r="DD3" s="490"/>
      <c r="DE3" s="490"/>
      <c r="DF3" s="490"/>
      <c r="DG3" s="490"/>
      <c r="DH3" s="490"/>
      <c r="DI3" s="490"/>
      <c r="DJ3" s="490"/>
      <c r="DK3" s="490"/>
      <c r="DL3" s="490"/>
      <c r="DM3" s="490"/>
      <c r="DN3" s="490"/>
      <c r="DO3" s="490"/>
      <c r="DP3" s="490"/>
      <c r="DQ3" s="490"/>
      <c r="DR3" s="490"/>
      <c r="DS3" s="490"/>
      <c r="DT3" s="490"/>
      <c r="DU3" s="490"/>
      <c r="DV3" s="490"/>
      <c r="DW3" s="490"/>
      <c r="DX3" s="490"/>
      <c r="DY3" s="490"/>
      <c r="DZ3" s="490"/>
      <c r="EA3" s="490"/>
      <c r="EB3" s="490"/>
      <c r="EC3" s="490"/>
      <c r="ED3" s="490"/>
      <c r="EE3" s="490"/>
      <c r="EF3" s="490"/>
      <c r="EG3" s="490"/>
      <c r="EH3" s="490"/>
      <c r="EI3" s="490"/>
      <c r="EJ3" s="490"/>
      <c r="EK3" s="490"/>
      <c r="EL3" s="490"/>
      <c r="EM3" s="490"/>
      <c r="EN3" s="490"/>
      <c r="EO3" s="490"/>
      <c r="EP3" s="490"/>
      <c r="EQ3" s="490"/>
      <c r="ER3" s="490"/>
      <c r="ES3" s="490"/>
      <c r="ET3" s="490"/>
      <c r="EU3" s="490"/>
      <c r="EV3" s="490"/>
      <c r="EW3" s="490"/>
      <c r="EX3" s="490"/>
      <c r="EY3" s="490"/>
      <c r="EZ3" s="490"/>
      <c r="FA3" s="490"/>
      <c r="FB3" s="490"/>
      <c r="FC3" s="490"/>
      <c r="FD3" s="490"/>
      <c r="FE3" s="490"/>
      <c r="FF3" s="490"/>
      <c r="FG3" s="490"/>
      <c r="FH3" s="490"/>
      <c r="FI3" s="490"/>
      <c r="FJ3" s="490"/>
      <c r="FK3" s="490"/>
      <c r="FL3" s="490"/>
      <c r="FM3" s="490"/>
      <c r="FN3" s="490"/>
      <c r="FO3" s="490"/>
      <c r="FP3" s="490"/>
      <c r="FQ3" s="490"/>
      <c r="FR3" s="490"/>
      <c r="FS3" s="490"/>
      <c r="FT3" s="490"/>
      <c r="FU3" s="490"/>
      <c r="FV3" s="490"/>
      <c r="FW3" s="490"/>
      <c r="FX3" s="490"/>
      <c r="FY3" s="491"/>
      <c r="FZ3" s="492"/>
      <c r="GA3" s="455"/>
      <c r="GB3" s="455"/>
      <c r="GC3" s="455"/>
      <c r="GD3" s="455"/>
      <c r="GE3" s="455"/>
      <c r="GF3" s="455"/>
      <c r="GG3" s="455"/>
      <c r="GH3" s="455"/>
      <c r="GI3" s="455"/>
      <c r="GJ3" s="455"/>
      <c r="GK3" s="455"/>
      <c r="GL3" s="455"/>
      <c r="GM3" s="455"/>
      <c r="GN3" s="455"/>
      <c r="GO3" s="455"/>
      <c r="GP3" s="455"/>
      <c r="GQ3" s="455"/>
      <c r="GR3" s="455"/>
      <c r="GS3" s="493"/>
    </row>
    <row r="4" ht="14.25" customHeight="1">
      <c r="A4" s="494"/>
      <c r="B4" s="495" t="s">
        <v>93</v>
      </c>
      <c r="C4" s="496" t="s">
        <v>94</v>
      </c>
      <c r="D4" s="495" t="s">
        <v>95</v>
      </c>
      <c r="E4" s="495" t="s">
        <v>96</v>
      </c>
      <c r="F4" s="496" t="s">
        <v>94</v>
      </c>
      <c r="G4" s="495" t="s">
        <v>95</v>
      </c>
      <c r="H4" s="495" t="s">
        <v>96</v>
      </c>
      <c r="I4" s="496" t="s">
        <v>94</v>
      </c>
      <c r="J4" s="495" t="s">
        <v>95</v>
      </c>
      <c r="K4" s="495" t="s">
        <v>96</v>
      </c>
      <c r="L4" s="496" t="s">
        <v>94</v>
      </c>
      <c r="M4" s="495" t="s">
        <v>95</v>
      </c>
      <c r="N4" s="495" t="s">
        <v>96</v>
      </c>
      <c r="O4" s="496" t="s">
        <v>94</v>
      </c>
      <c r="P4" s="495" t="s">
        <v>95</v>
      </c>
      <c r="Q4" s="495" t="s">
        <v>96</v>
      </c>
      <c r="R4" s="496" t="s">
        <v>94</v>
      </c>
      <c r="S4" s="495" t="s">
        <v>95</v>
      </c>
      <c r="T4" s="495" t="s">
        <v>96</v>
      </c>
      <c r="U4" s="496" t="s">
        <v>94</v>
      </c>
      <c r="V4" s="495" t="s">
        <v>95</v>
      </c>
      <c r="W4" s="495" t="s">
        <v>96</v>
      </c>
      <c r="X4" s="496" t="s">
        <v>94</v>
      </c>
      <c r="Y4" s="495" t="s">
        <v>95</v>
      </c>
      <c r="Z4" s="495" t="s">
        <v>96</v>
      </c>
      <c r="AA4" s="496" t="s">
        <v>94</v>
      </c>
      <c r="AB4" s="495" t="s">
        <v>95</v>
      </c>
      <c r="AC4" s="495" t="s">
        <v>96</v>
      </c>
      <c r="AD4" s="496" t="s">
        <v>94</v>
      </c>
      <c r="AE4" s="495" t="s">
        <v>95</v>
      </c>
      <c r="AF4" s="495" t="s">
        <v>96</v>
      </c>
      <c r="AG4" s="496" t="s">
        <v>94</v>
      </c>
      <c r="AH4" s="495" t="s">
        <v>95</v>
      </c>
      <c r="AI4" s="495" t="s">
        <v>96</v>
      </c>
      <c r="AJ4" s="496" t="s">
        <v>94</v>
      </c>
      <c r="AK4" s="495" t="s">
        <v>95</v>
      </c>
      <c r="AL4" s="495" t="s">
        <v>96</v>
      </c>
      <c r="AM4" s="496" t="s">
        <v>94</v>
      </c>
      <c r="AN4" s="495" t="s">
        <v>95</v>
      </c>
      <c r="AO4" s="495" t="s">
        <v>96</v>
      </c>
      <c r="AP4" s="496" t="s">
        <v>94</v>
      </c>
      <c r="AQ4" s="495" t="s">
        <v>95</v>
      </c>
      <c r="AR4" s="495" t="s">
        <v>96</v>
      </c>
      <c r="AS4" s="496" t="s">
        <v>94</v>
      </c>
      <c r="AT4" s="495" t="s">
        <v>95</v>
      </c>
      <c r="AU4" s="495" t="s">
        <v>96</v>
      </c>
      <c r="AV4" s="496" t="s">
        <v>94</v>
      </c>
      <c r="AW4" s="495" t="s">
        <v>95</v>
      </c>
      <c r="AX4" s="495" t="s">
        <v>96</v>
      </c>
      <c r="AY4" s="496" t="s">
        <v>94</v>
      </c>
      <c r="AZ4" s="495" t="s">
        <v>95</v>
      </c>
      <c r="BA4" s="495" t="s">
        <v>96</v>
      </c>
      <c r="BB4" s="496" t="s">
        <v>94</v>
      </c>
      <c r="BC4" s="495" t="s">
        <v>95</v>
      </c>
      <c r="BD4" s="495" t="s">
        <v>96</v>
      </c>
      <c r="BE4" s="496" t="s">
        <v>94</v>
      </c>
      <c r="BF4" s="495" t="s">
        <v>95</v>
      </c>
      <c r="BG4" s="495" t="s">
        <v>96</v>
      </c>
      <c r="BH4" s="496" t="s">
        <v>94</v>
      </c>
      <c r="BI4" s="495" t="s">
        <v>95</v>
      </c>
      <c r="BJ4" s="495" t="s">
        <v>96</v>
      </c>
      <c r="BK4" s="496" t="s">
        <v>94</v>
      </c>
      <c r="BL4" s="495" t="s">
        <v>95</v>
      </c>
      <c r="BM4" s="495" t="s">
        <v>96</v>
      </c>
      <c r="BN4" s="496" t="s">
        <v>94</v>
      </c>
      <c r="BO4" s="495" t="s">
        <v>95</v>
      </c>
      <c r="BP4" s="495" t="s">
        <v>96</v>
      </c>
      <c r="BQ4" s="496" t="s">
        <v>94</v>
      </c>
      <c r="BR4" s="495" t="s">
        <v>95</v>
      </c>
      <c r="BS4" s="495" t="s">
        <v>96</v>
      </c>
      <c r="BT4" s="496" t="s">
        <v>94</v>
      </c>
      <c r="BU4" s="495" t="s">
        <v>95</v>
      </c>
      <c r="BV4" s="495" t="s">
        <v>96</v>
      </c>
      <c r="BW4" s="496" t="s">
        <v>94</v>
      </c>
      <c r="BX4" s="495" t="s">
        <v>95</v>
      </c>
      <c r="BY4" s="495" t="s">
        <v>96</v>
      </c>
      <c r="BZ4" s="496" t="s">
        <v>94</v>
      </c>
      <c r="CA4" s="495" t="s">
        <v>95</v>
      </c>
      <c r="CB4" s="495" t="s">
        <v>96</v>
      </c>
      <c r="CC4" s="496" t="s">
        <v>94</v>
      </c>
      <c r="CD4" s="495" t="s">
        <v>95</v>
      </c>
      <c r="CE4" s="495" t="s">
        <v>96</v>
      </c>
      <c r="CF4" s="496" t="s">
        <v>94</v>
      </c>
      <c r="CG4" s="495" t="s">
        <v>95</v>
      </c>
      <c r="CH4" s="495" t="s">
        <v>96</v>
      </c>
      <c r="CI4" s="496" t="s">
        <v>94</v>
      </c>
      <c r="CJ4" s="495" t="s">
        <v>95</v>
      </c>
      <c r="CK4" s="495" t="s">
        <v>96</v>
      </c>
      <c r="CL4" s="496" t="s">
        <v>94</v>
      </c>
      <c r="CM4" s="495" t="s">
        <v>95</v>
      </c>
      <c r="CN4" s="495" t="s">
        <v>96</v>
      </c>
      <c r="CO4" s="496" t="s">
        <v>94</v>
      </c>
      <c r="CP4" s="495" t="s">
        <v>95</v>
      </c>
      <c r="CQ4" s="495" t="s">
        <v>96</v>
      </c>
      <c r="CR4" s="496" t="s">
        <v>94</v>
      </c>
      <c r="CS4" s="495" t="s">
        <v>95</v>
      </c>
      <c r="CT4" s="495" t="s">
        <v>96</v>
      </c>
      <c r="CU4" s="496" t="s">
        <v>94</v>
      </c>
      <c r="CV4" s="495" t="s">
        <v>95</v>
      </c>
      <c r="CW4" s="495" t="s">
        <v>96</v>
      </c>
      <c r="CX4" s="496" t="s">
        <v>94</v>
      </c>
      <c r="CY4" s="495" t="s">
        <v>95</v>
      </c>
      <c r="CZ4" s="495" t="s">
        <v>96</v>
      </c>
      <c r="DA4" s="496" t="s">
        <v>94</v>
      </c>
      <c r="DB4" s="495" t="s">
        <v>95</v>
      </c>
      <c r="DC4" s="495" t="s">
        <v>96</v>
      </c>
      <c r="DD4" s="496" t="s">
        <v>94</v>
      </c>
      <c r="DE4" s="495" t="s">
        <v>95</v>
      </c>
      <c r="DF4" s="495" t="s">
        <v>96</v>
      </c>
      <c r="DG4" s="496" t="s">
        <v>94</v>
      </c>
      <c r="DH4" s="495" t="s">
        <v>95</v>
      </c>
      <c r="DI4" s="495" t="s">
        <v>96</v>
      </c>
      <c r="DJ4" s="496" t="s">
        <v>94</v>
      </c>
      <c r="DK4" s="495" t="s">
        <v>95</v>
      </c>
      <c r="DL4" s="495" t="s">
        <v>96</v>
      </c>
      <c r="DM4" s="496" t="s">
        <v>94</v>
      </c>
      <c r="DN4" s="495" t="s">
        <v>95</v>
      </c>
      <c r="DO4" s="495" t="s">
        <v>96</v>
      </c>
      <c r="DP4" s="496" t="s">
        <v>94</v>
      </c>
      <c r="DQ4" s="495" t="s">
        <v>95</v>
      </c>
      <c r="DR4" s="495" t="s">
        <v>96</v>
      </c>
      <c r="DS4" s="496" t="s">
        <v>94</v>
      </c>
      <c r="DT4" s="495" t="s">
        <v>95</v>
      </c>
      <c r="DU4" s="495" t="s">
        <v>96</v>
      </c>
      <c r="DV4" s="496" t="s">
        <v>94</v>
      </c>
      <c r="DW4" s="495" t="s">
        <v>95</v>
      </c>
      <c r="DX4" s="495" t="s">
        <v>96</v>
      </c>
      <c r="DY4" s="496" t="s">
        <v>94</v>
      </c>
      <c r="DZ4" s="495" t="s">
        <v>95</v>
      </c>
      <c r="EA4" s="495" t="s">
        <v>96</v>
      </c>
      <c r="EB4" s="496" t="s">
        <v>94</v>
      </c>
      <c r="EC4" s="495" t="s">
        <v>95</v>
      </c>
      <c r="ED4" s="495" t="s">
        <v>96</v>
      </c>
      <c r="EE4" s="496" t="s">
        <v>94</v>
      </c>
      <c r="EF4" s="495" t="s">
        <v>95</v>
      </c>
      <c r="EG4" s="495" t="s">
        <v>96</v>
      </c>
      <c r="EH4" s="496" t="s">
        <v>94</v>
      </c>
      <c r="EI4" s="495" t="s">
        <v>95</v>
      </c>
      <c r="EJ4" s="495" t="s">
        <v>96</v>
      </c>
      <c r="EK4" s="496" t="s">
        <v>94</v>
      </c>
      <c r="EL4" s="495" t="s">
        <v>95</v>
      </c>
      <c r="EM4" s="495" t="s">
        <v>96</v>
      </c>
      <c r="EN4" s="496" t="s">
        <v>94</v>
      </c>
      <c r="EO4" s="495" t="s">
        <v>95</v>
      </c>
      <c r="EP4" s="495" t="s">
        <v>96</v>
      </c>
      <c r="EQ4" s="496" t="s">
        <v>94</v>
      </c>
      <c r="ER4" s="495" t="s">
        <v>95</v>
      </c>
      <c r="ES4" s="495" t="s">
        <v>96</v>
      </c>
      <c r="ET4" s="496" t="s">
        <v>94</v>
      </c>
      <c r="EU4" s="495" t="s">
        <v>95</v>
      </c>
      <c r="EV4" s="495" t="s">
        <v>96</v>
      </c>
      <c r="EW4" s="496" t="s">
        <v>94</v>
      </c>
      <c r="EX4" s="495" t="s">
        <v>95</v>
      </c>
      <c r="EY4" s="495" t="s">
        <v>96</v>
      </c>
      <c r="EZ4" s="496" t="s">
        <v>94</v>
      </c>
      <c r="FA4" s="495" t="s">
        <v>95</v>
      </c>
      <c r="FB4" s="495" t="s">
        <v>96</v>
      </c>
      <c r="FC4" s="496" t="s">
        <v>94</v>
      </c>
      <c r="FD4" s="495" t="s">
        <v>95</v>
      </c>
      <c r="FE4" s="495" t="s">
        <v>96</v>
      </c>
      <c r="FF4" s="496" t="s">
        <v>94</v>
      </c>
      <c r="FG4" s="495" t="s">
        <v>95</v>
      </c>
      <c r="FH4" s="495" t="s">
        <v>96</v>
      </c>
      <c r="FI4" s="496" t="s">
        <v>94</v>
      </c>
      <c r="FJ4" s="495" t="s">
        <v>95</v>
      </c>
      <c r="FK4" s="495" t="s">
        <v>96</v>
      </c>
      <c r="FL4" s="496" t="s">
        <v>94</v>
      </c>
      <c r="FM4" s="495" t="s">
        <v>95</v>
      </c>
      <c r="FN4" s="495" t="s">
        <v>96</v>
      </c>
      <c r="FO4" s="496" t="s">
        <v>94</v>
      </c>
      <c r="FP4" s="495" t="s">
        <v>95</v>
      </c>
      <c r="FQ4" s="495" t="s">
        <v>96</v>
      </c>
      <c r="FR4" s="496" t="s">
        <v>94</v>
      </c>
      <c r="FS4" s="495" t="s">
        <v>95</v>
      </c>
      <c r="FT4" s="495" t="s">
        <v>96</v>
      </c>
      <c r="FU4" s="496" t="s">
        <v>94</v>
      </c>
      <c r="FV4" s="495" t="s">
        <v>95</v>
      </c>
      <c r="FW4" s="495" t="s">
        <v>96</v>
      </c>
      <c r="FX4" s="496" t="s">
        <v>94</v>
      </c>
      <c r="FY4" s="497" t="s">
        <v>95</v>
      </c>
      <c r="FZ4" s="43"/>
      <c r="GA4" s="39"/>
      <c r="GB4" s="39"/>
      <c r="GC4" s="39"/>
      <c r="GD4" s="39"/>
      <c r="GE4" s="39"/>
      <c r="GF4" s="39"/>
      <c r="GG4" s="39"/>
      <c r="GH4" s="39"/>
      <c r="GI4" s="39"/>
      <c r="GJ4" s="39"/>
      <c r="GK4" s="39"/>
      <c r="GL4" s="39"/>
      <c r="GM4" s="39"/>
      <c r="GN4" s="39"/>
      <c r="GO4" s="39"/>
      <c r="GP4" s="39"/>
      <c r="GQ4" s="39"/>
      <c r="GR4" s="39"/>
      <c r="GS4" s="42"/>
    </row>
    <row r="5" ht="14.25" customHeight="1">
      <c r="A5" s="498" t="str">
        <f>IFERROR(__xludf.DUMMYFUNCTION("ARRAYFORMULA(UNIQUE('Cadastro e Histórico'!$A$26:$A$40))")," ")</f>
        <v/>
      </c>
      <c r="B5" s="499">
        <f t="array" ref="B5">IF($A5="",0,SUMIFS(Extrato!$E$8:$E$502,Extrato!$B$8:$B$502,'Variação'!$A5,Extrato!$A$8:$A$502,"&gt;="&amp;HLOOKUP(B$2,dds!$2:$3,2,FALSE()),Extrato!$A$8:$A$502,"&lt;="&amp;HLOOKUP(B$2,dds!$2:$4,3,FALSE()))-SUMIFS(Extrato!$K$8:$K$502,Extrato!$G$8:$G$502,'Variação'!$A5,Extrato!$F$8:$F$502,"&gt;="&amp;HLOOKUP(B$2,dds!$2:$3,2,FALSE()),Extrato!$F$8:$F$502,"&lt;="&amp;HLOOKUP(B$2,dds!$2:$4,3,FALSE()))+VLOOKUP($A5,'Cadastro e Histórico'!$278:$346,MATCH('Variação'!B$2,'Cadastro e Histórico'!$278:$278,0)-1,FALSE()))</f>
        <v>0</v>
      </c>
      <c r="C5" s="500">
        <f t="shared" ref="C5:C19" si="60">IFERROR(IF(D5=B5,0,D5/B5-1),0)</f>
        <v>0</v>
      </c>
      <c r="D5" s="499">
        <f>IF($A5="",0,VLOOKUP($A5,'Cadastro e Histórico'!$278:$346,MATCH('Variação'!B$2,'Cadastro e Histórico'!$278:$278,0),FALSE()))</f>
        <v>0</v>
      </c>
      <c r="E5" s="499">
        <f t="array" ref="E5">IF($A5="",0,SUMIFS(Extrato!$E$8:$E$502,Extrato!$B$8:$B$502,'Variação'!$A5,Extrato!$A$8:$A$502,"&gt;="&amp;HLOOKUP(E$2,dds!$2:$3,2,FALSE()),Extrato!$A$8:$A$502,"&lt;="&amp;HLOOKUP(E$2,dds!$2:$4,3,FALSE()))-SUMIFS(Extrato!$K$8:$K$502,Extrato!$G$8:$G$502,'Variação'!$A5,Extrato!$F$8:$F$502,"&gt;="&amp;HLOOKUP(E$2,dds!$2:$3,2,FALSE()),Extrato!$F$8:$F$502,"&lt;="&amp;HLOOKUP(E$2,dds!$2:$4,3,FALSE()))+VLOOKUP($A5,'Cadastro e Histórico'!$278:$346,MATCH('Variação'!E$2,'Cadastro e Histórico'!$278:$278,0)-1,FALSE()))</f>
        <v>0</v>
      </c>
      <c r="F5" s="500">
        <f t="shared" ref="F5:F19" si="61">IFERROR(IF(G5=E5,0,G5/E5-1),0)</f>
        <v>0</v>
      </c>
      <c r="G5" s="499">
        <f>IF($A5="",0,VLOOKUP($A5,'Cadastro e Histórico'!$278:$346,MATCH('Variação'!E$2,'Cadastro e Histórico'!$278:$278,0),FALSE()))</f>
        <v>0</v>
      </c>
      <c r="H5" s="499">
        <f t="array" ref="H5">IF($A5="",0,SUMIFS(Extrato!$E$8:$E$502,Extrato!$B$8:$B$502,'Variação'!$A5,Extrato!$A$8:$A$502,"&gt;="&amp;HLOOKUP(H$2,dds!$2:$3,2,FALSE()),Extrato!$A$8:$A$502,"&lt;="&amp;HLOOKUP(H$2,dds!$2:$4,3,FALSE()))-SUMIFS(Extrato!$K$8:$K$502,Extrato!$G$8:$G$502,'Variação'!$A5,Extrato!$F$8:$F$502,"&gt;="&amp;HLOOKUP(H$2,dds!$2:$3,2,FALSE()),Extrato!$F$8:$F$502,"&lt;="&amp;HLOOKUP(H$2,dds!$2:$4,3,FALSE()))+VLOOKUP($A5,'Cadastro e Histórico'!$278:$346,MATCH('Variação'!H$2,'Cadastro e Histórico'!$278:$278,0)-1,FALSE()))</f>
        <v>0</v>
      </c>
      <c r="I5" s="500">
        <f t="shared" ref="I5:I19" si="62">IFERROR(IF(J5=H5,0,J5/H5-1),0)</f>
        <v>0</v>
      </c>
      <c r="J5" s="499">
        <f>IF($A5="",0,VLOOKUP($A5,'Cadastro e Histórico'!$278:$346,MATCH('Variação'!H$2,'Cadastro e Histórico'!$278:$278,0),FALSE()))</f>
        <v>0</v>
      </c>
      <c r="K5" s="499">
        <f t="array" ref="K5">IF($A5="",0,SUMIFS(Extrato!$E$8:$E$502,Extrato!$B$8:$B$502,'Variação'!$A5,Extrato!$A$8:$A$502,"&gt;="&amp;HLOOKUP(K$2,dds!$2:$3,2,FALSE()),Extrato!$A$8:$A$502,"&lt;="&amp;HLOOKUP(K$2,dds!$2:$4,3,FALSE()))-SUMIFS(Extrato!$K$8:$K$502,Extrato!$G$8:$G$502,'Variação'!$A5,Extrato!$F$8:$F$502,"&gt;="&amp;HLOOKUP(K$2,dds!$2:$3,2,FALSE()),Extrato!$F$8:$F$502,"&lt;="&amp;HLOOKUP(K$2,dds!$2:$4,3,FALSE()))+VLOOKUP($A5,'Cadastro e Histórico'!$278:$346,MATCH('Variação'!K$2,'Cadastro e Histórico'!$278:$278,0)-1,FALSE()))</f>
        <v>0</v>
      </c>
      <c r="L5" s="500">
        <f t="shared" ref="L5:L19" si="63">IFERROR(IF(M5=K5,0,M5/K5-1),0)</f>
        <v>0</v>
      </c>
      <c r="M5" s="499">
        <f>IF($A5="",0,VLOOKUP($A5,'Cadastro e Histórico'!$278:$346,MATCH('Variação'!K$2,'Cadastro e Histórico'!$278:$278,0),FALSE()))</f>
        <v>0</v>
      </c>
      <c r="N5" s="499">
        <f t="array" ref="N5">IF($A5="",0,SUMIFS(Extrato!$E$8:$E$502,Extrato!$B$8:$B$502,'Variação'!$A5,Extrato!$A$8:$A$502,"&gt;="&amp;HLOOKUP(N$2,dds!$2:$3,2,FALSE()),Extrato!$A$8:$A$502,"&lt;="&amp;HLOOKUP(N$2,dds!$2:$4,3,FALSE()))-SUMIFS(Extrato!$K$8:$K$502,Extrato!$G$8:$G$502,'Variação'!$A5,Extrato!$F$8:$F$502,"&gt;="&amp;HLOOKUP(N$2,dds!$2:$3,2,FALSE()),Extrato!$F$8:$F$502,"&lt;="&amp;HLOOKUP(N$2,dds!$2:$4,3,FALSE()))+VLOOKUP($A5,'Cadastro e Histórico'!$278:$346,MATCH('Variação'!N$2,'Cadastro e Histórico'!$278:$278,0)-1,FALSE()))</f>
        <v>0</v>
      </c>
      <c r="O5" s="500">
        <f t="shared" ref="O5:O19" si="64">IFERROR(IF(P5=N5,0,P5/N5-1),0)</f>
        <v>0</v>
      </c>
      <c r="P5" s="499">
        <f>IF($A5="",0,VLOOKUP($A5,'Cadastro e Histórico'!$278:$346,MATCH('Variação'!N$2,'Cadastro e Histórico'!$278:$278,0),FALSE()))</f>
        <v>0</v>
      </c>
      <c r="Q5" s="499">
        <f t="array" ref="Q5">IF($A5="",0,SUMIFS(Extrato!$E$8:$E$502,Extrato!$B$8:$B$502,'Variação'!$A5,Extrato!$A$8:$A$502,"&gt;="&amp;HLOOKUP(Q$2,dds!$2:$3,2,FALSE()),Extrato!$A$8:$A$502,"&lt;="&amp;HLOOKUP(Q$2,dds!$2:$4,3,FALSE()))-SUMIFS(Extrato!$K$8:$K$502,Extrato!$G$8:$G$502,'Variação'!$A5,Extrato!$F$8:$F$502,"&gt;="&amp;HLOOKUP(Q$2,dds!$2:$3,2,FALSE()),Extrato!$F$8:$F$502,"&lt;="&amp;HLOOKUP(Q$2,dds!$2:$4,3,FALSE()))+VLOOKUP($A5,'Cadastro e Histórico'!$278:$346,MATCH('Variação'!Q$2,'Cadastro e Histórico'!$278:$278,0)-1,FALSE()))</f>
        <v>0</v>
      </c>
      <c r="R5" s="500">
        <f t="shared" ref="R5:R19" si="65">IFERROR(IF(S5=Q5,0,S5/Q5-1),0)</f>
        <v>0</v>
      </c>
      <c r="S5" s="499">
        <f>IF($A5="",0,VLOOKUP($A5,'Cadastro e Histórico'!$278:$346,MATCH('Variação'!Q$2,'Cadastro e Histórico'!$278:$278,0),FALSE()))</f>
        <v>0</v>
      </c>
      <c r="T5" s="499">
        <f t="array" ref="T5">IF($A5="",0,SUMIFS(Extrato!$E$8:$E$502,Extrato!$B$8:$B$502,'Variação'!$A5,Extrato!$A$8:$A$502,"&gt;="&amp;HLOOKUP(T$2,dds!$2:$3,2,FALSE()),Extrato!$A$8:$A$502,"&lt;="&amp;HLOOKUP(T$2,dds!$2:$4,3,FALSE()))-SUMIFS(Extrato!$K$8:$K$502,Extrato!$G$8:$G$502,'Variação'!$A5,Extrato!$F$8:$F$502,"&gt;="&amp;HLOOKUP(T$2,dds!$2:$3,2,FALSE()),Extrato!$F$8:$F$502,"&lt;="&amp;HLOOKUP(T$2,dds!$2:$4,3,FALSE()))+VLOOKUP($A5,'Cadastro e Histórico'!$278:$346,MATCH('Variação'!T$2,'Cadastro e Histórico'!$278:$278,0)-1,FALSE()))</f>
        <v>0</v>
      </c>
      <c r="U5" s="500">
        <f t="shared" ref="U5:U19" si="66">IFERROR(IF(V5=T5,0,V5/T5-1),0)</f>
        <v>0</v>
      </c>
      <c r="V5" s="499">
        <f>IF($A5="",0,VLOOKUP($A5,'Cadastro e Histórico'!$278:$346,MATCH('Variação'!T$2,'Cadastro e Histórico'!$278:$278,0),FALSE()))</f>
        <v>0</v>
      </c>
      <c r="W5" s="499">
        <f t="array" ref="W5">IF($A5="",0,SUMIFS(Extrato!$E$8:$E$502,Extrato!$B$8:$B$502,'Variação'!$A5,Extrato!$A$8:$A$502,"&gt;="&amp;HLOOKUP(W$2,dds!$2:$3,2,FALSE()),Extrato!$A$8:$A$502,"&lt;="&amp;HLOOKUP(W$2,dds!$2:$4,3,FALSE()))-SUMIFS(Extrato!$K$8:$K$502,Extrato!$G$8:$G$502,'Variação'!$A5,Extrato!$F$8:$F$502,"&gt;="&amp;HLOOKUP(W$2,dds!$2:$3,2,FALSE()),Extrato!$F$8:$F$502,"&lt;="&amp;HLOOKUP(W$2,dds!$2:$4,3,FALSE()))+VLOOKUP($A5,'Cadastro e Histórico'!$278:$346,MATCH('Variação'!W$2,'Cadastro e Histórico'!$278:$278,0)-1,FALSE()))</f>
        <v>0</v>
      </c>
      <c r="X5" s="500">
        <f t="shared" ref="X5:X19" si="67">IFERROR(IF(Y5=W5,0,Y5/W5-1),0)</f>
        <v>0</v>
      </c>
      <c r="Y5" s="499">
        <f>IF($A5="",0,VLOOKUP($A5,'Cadastro e Histórico'!$278:$346,MATCH('Variação'!W$2,'Cadastro e Histórico'!$278:$278,0),FALSE()))</f>
        <v>0</v>
      </c>
      <c r="Z5" s="499">
        <f t="array" ref="Z5">IF($A5="",0,SUMIFS(Extrato!$E$8:$E$502,Extrato!$B$8:$B$502,'Variação'!$A5,Extrato!$A$8:$A$502,"&gt;="&amp;HLOOKUP(Z$2,dds!$2:$3,2,FALSE()),Extrato!$A$8:$A$502,"&lt;="&amp;HLOOKUP(Z$2,dds!$2:$4,3,FALSE()))-SUMIFS(Extrato!$K$8:$K$502,Extrato!$G$8:$G$502,'Variação'!$A5,Extrato!$F$8:$F$502,"&gt;="&amp;HLOOKUP(Z$2,dds!$2:$3,2,FALSE()),Extrato!$F$8:$F$502,"&lt;="&amp;HLOOKUP(Z$2,dds!$2:$4,3,FALSE()))+VLOOKUP($A5,'Cadastro e Histórico'!$278:$346,MATCH('Variação'!Z$2,'Cadastro e Histórico'!$278:$278,0)-1,FALSE()))</f>
        <v>0</v>
      </c>
      <c r="AA5" s="500">
        <f t="shared" ref="AA5:AA19" si="68">IFERROR(IF(AB5=Z5,0,AB5/Z5-1),0)</f>
        <v>0</v>
      </c>
      <c r="AB5" s="499">
        <f>IF($A5="",0,VLOOKUP($A5,'Cadastro e Histórico'!$278:$346,MATCH('Variação'!Z$2,'Cadastro e Histórico'!$278:$278,0),FALSE()))</f>
        <v>0</v>
      </c>
      <c r="AC5" s="499">
        <f t="array" ref="AC5">IF($A5="",0,SUMIFS(Extrato!$E$8:$E$502,Extrato!$B$8:$B$502,'Variação'!$A5,Extrato!$A$8:$A$502,"&gt;="&amp;HLOOKUP(AC$2,dds!$2:$3,2,FALSE()),Extrato!$A$8:$A$502,"&lt;="&amp;HLOOKUP(AC$2,dds!$2:$4,3,FALSE()))-SUMIFS(Extrato!$K$8:$K$502,Extrato!$G$8:$G$502,'Variação'!$A5,Extrato!$F$8:$F$502,"&gt;="&amp;HLOOKUP(AC$2,dds!$2:$3,2,FALSE()),Extrato!$F$8:$F$502,"&lt;="&amp;HLOOKUP(AC$2,dds!$2:$4,3,FALSE()))+VLOOKUP($A5,'Cadastro e Histórico'!$278:$346,MATCH('Variação'!AC$2,'Cadastro e Histórico'!$278:$278,0)-1,FALSE()))</f>
        <v>0</v>
      </c>
      <c r="AD5" s="500">
        <f t="shared" ref="AD5:AD19" si="69">IFERROR(IF(AE5=AC5,0,AE5/AC5-1),0)</f>
        <v>0</v>
      </c>
      <c r="AE5" s="499">
        <f>IF($A5="",0,VLOOKUP($A5,'Cadastro e Histórico'!$278:$346,MATCH('Variação'!AC$2,'Cadastro e Histórico'!$278:$278,0),FALSE()))</f>
        <v>0</v>
      </c>
      <c r="AF5" s="499">
        <f t="array" ref="AF5">IF($A5="",0,SUMIFS(Extrato!$E$8:$E$502,Extrato!$B$8:$B$502,'Variação'!$A5,Extrato!$A$8:$A$502,"&gt;="&amp;HLOOKUP(AF$2,dds!$2:$3,2,FALSE()),Extrato!$A$8:$A$502,"&lt;="&amp;HLOOKUP(AF$2,dds!$2:$4,3,FALSE()))-SUMIFS(Extrato!$K$8:$K$502,Extrato!$G$8:$G$502,'Variação'!$A5,Extrato!$F$8:$F$502,"&gt;="&amp;HLOOKUP(AF$2,dds!$2:$3,2,FALSE()),Extrato!$F$8:$F$502,"&lt;="&amp;HLOOKUP(AF$2,dds!$2:$4,3,FALSE()))+VLOOKUP($A5,'Cadastro e Histórico'!$278:$346,MATCH('Variação'!AF$2,'Cadastro e Histórico'!$278:$278,0)-1,FALSE()))</f>
        <v>0</v>
      </c>
      <c r="AG5" s="500">
        <f t="shared" ref="AG5:AG19" si="70">IFERROR(IF(AH5=AF5,0,AH5/AF5-1),0)</f>
        <v>0</v>
      </c>
      <c r="AH5" s="499">
        <f>IF($A5="",0,VLOOKUP($A5,'Cadastro e Histórico'!$278:$346,MATCH('Variação'!AF$2,'Cadastro e Histórico'!$278:$278,0),FALSE()))</f>
        <v>0</v>
      </c>
      <c r="AI5" s="499">
        <f t="array" ref="AI5">IF($A5="",0,SUMIFS(Extrato!$E$8:$E$502,Extrato!$B$8:$B$502,'Variação'!$A5,Extrato!$A$8:$A$502,"&gt;="&amp;HLOOKUP(AI$2,dds!$2:$3,2,FALSE()),Extrato!$A$8:$A$502,"&lt;="&amp;HLOOKUP(AI$2,dds!$2:$4,3,FALSE()))-SUMIFS(Extrato!$K$8:$K$502,Extrato!$G$8:$G$502,'Variação'!$A5,Extrato!$F$8:$F$502,"&gt;="&amp;HLOOKUP(AI$2,dds!$2:$3,2,FALSE()),Extrato!$F$8:$F$502,"&lt;="&amp;HLOOKUP(AI$2,dds!$2:$4,3,FALSE()))+VLOOKUP($A5,'Cadastro e Histórico'!$278:$346,MATCH('Variação'!AI$2,'Cadastro e Histórico'!$278:$278,0)-1,FALSE()))</f>
        <v>0</v>
      </c>
      <c r="AJ5" s="500">
        <f t="shared" ref="AJ5:AJ19" si="71">IFERROR(IF(AK5=AI5,0,AK5/AI5-1),0)</f>
        <v>0</v>
      </c>
      <c r="AK5" s="499">
        <f>IF($A5="",0,VLOOKUP($A5,'Cadastro e Histórico'!$278:$346,MATCH('Variação'!AI$2,'Cadastro e Histórico'!$278:$278,0),FALSE()))</f>
        <v>0</v>
      </c>
      <c r="AL5" s="499">
        <f t="array" ref="AL5">IF($A5="",0,SUMIFS(Extrato!$E$8:$E$502,Extrato!$B$8:$B$502,'Variação'!$A5,Extrato!$A$8:$A$502,"&gt;="&amp;HLOOKUP(AL$2,dds!$2:$3,2,FALSE()),Extrato!$A$8:$A$502,"&lt;="&amp;HLOOKUP(AL$2,dds!$2:$4,3,FALSE()))-SUMIFS(Extrato!$K$8:$K$502,Extrato!$G$8:$G$502,'Variação'!$A5,Extrato!$F$8:$F$502,"&gt;="&amp;HLOOKUP(AL$2,dds!$2:$3,2,FALSE()),Extrato!$F$8:$F$502,"&lt;="&amp;HLOOKUP(AL$2,dds!$2:$4,3,FALSE()))+VLOOKUP($A5,'Cadastro e Histórico'!$278:$346,MATCH('Variação'!AL$2,'Cadastro e Histórico'!$278:$278,0)-1,FALSE()))</f>
        <v>0</v>
      </c>
      <c r="AM5" s="500">
        <f t="shared" ref="AM5:AM19" si="72">IFERROR(IF(AN5=AL5,0,AN5/AL5-1),0)</f>
        <v>0</v>
      </c>
      <c r="AN5" s="499">
        <f>IF($A5="",0,VLOOKUP($A5,'Cadastro e Histórico'!$278:$346,MATCH('Variação'!AL$2,'Cadastro e Histórico'!$278:$278,0),FALSE()))</f>
        <v>0</v>
      </c>
      <c r="AO5" s="499">
        <f t="array" ref="AO5">IF($A5="",0,SUMIFS(Extrato!$E$8:$E$502,Extrato!$B$8:$B$502,'Variação'!$A5,Extrato!$A$8:$A$502,"&gt;="&amp;HLOOKUP(AO$2,dds!$2:$3,2,FALSE()),Extrato!$A$8:$A$502,"&lt;="&amp;HLOOKUP(AO$2,dds!$2:$4,3,FALSE()))-SUMIFS(Extrato!$K$8:$K$502,Extrato!$G$8:$G$502,'Variação'!$A5,Extrato!$F$8:$F$502,"&gt;="&amp;HLOOKUP(AO$2,dds!$2:$3,2,FALSE()),Extrato!$F$8:$F$502,"&lt;="&amp;HLOOKUP(AO$2,dds!$2:$4,3,FALSE()))+VLOOKUP($A5,'Cadastro e Histórico'!$278:$346,MATCH('Variação'!AO$2,'Cadastro e Histórico'!$278:$278,0)-1,FALSE()))</f>
        <v>0</v>
      </c>
      <c r="AP5" s="500">
        <f t="shared" ref="AP5:AP19" si="73">IFERROR(IF(AQ5=AO5,0,AQ5/AO5-1),0)</f>
        <v>0</v>
      </c>
      <c r="AQ5" s="499">
        <f>IF($A5="",0,VLOOKUP($A5,'Cadastro e Histórico'!$278:$346,MATCH('Variação'!AO$2,'Cadastro e Histórico'!$278:$278,0),FALSE()))</f>
        <v>0</v>
      </c>
      <c r="AR5" s="499">
        <f t="array" ref="AR5">IF($A5="",0,SUMIFS(Extrato!$E$8:$E$502,Extrato!$B$8:$B$502,'Variação'!$A5,Extrato!$A$8:$A$502,"&gt;="&amp;HLOOKUP(AR$2,dds!$2:$3,2,FALSE()),Extrato!$A$8:$A$502,"&lt;="&amp;HLOOKUP(AR$2,dds!$2:$4,3,FALSE()))-SUMIFS(Extrato!$K$8:$K$502,Extrato!$G$8:$G$502,'Variação'!$A5,Extrato!$F$8:$F$502,"&gt;="&amp;HLOOKUP(AR$2,dds!$2:$3,2,FALSE()),Extrato!$F$8:$F$502,"&lt;="&amp;HLOOKUP(AR$2,dds!$2:$4,3,FALSE()))+VLOOKUP($A5,'Cadastro e Histórico'!$278:$346,MATCH('Variação'!AR$2,'Cadastro e Histórico'!$278:$278,0)-1,FALSE()))</f>
        <v>0</v>
      </c>
      <c r="AS5" s="500">
        <f t="shared" ref="AS5:AS19" si="74">IFERROR(IF(AT5=AR5,0,AT5/AR5-1),0)</f>
        <v>0</v>
      </c>
      <c r="AT5" s="499">
        <f>IF($A5="",0,VLOOKUP($A5,'Cadastro e Histórico'!$278:$346,MATCH('Variação'!AR$2,'Cadastro e Histórico'!$278:$278,0),FALSE()))</f>
        <v>0</v>
      </c>
      <c r="AU5" s="499">
        <f t="array" ref="AU5">IF($A5="",0,SUMIFS(Extrato!$E$8:$E$502,Extrato!$B$8:$B$502,'Variação'!$A5,Extrato!$A$8:$A$502,"&gt;="&amp;HLOOKUP(AU$2,dds!$2:$3,2,FALSE()),Extrato!$A$8:$A$502,"&lt;="&amp;HLOOKUP(AU$2,dds!$2:$4,3,FALSE()))-SUMIFS(Extrato!$K$8:$K$502,Extrato!$G$8:$G$502,'Variação'!$A5,Extrato!$F$8:$F$502,"&gt;="&amp;HLOOKUP(AU$2,dds!$2:$3,2,FALSE()),Extrato!$F$8:$F$502,"&lt;="&amp;HLOOKUP(AU$2,dds!$2:$4,3,FALSE()))+VLOOKUP($A5,'Cadastro e Histórico'!$278:$346,MATCH('Variação'!AU$2,'Cadastro e Histórico'!$278:$278,0)-1,FALSE()))</f>
        <v>0</v>
      </c>
      <c r="AV5" s="500">
        <f t="shared" ref="AV5:AV19" si="75">IFERROR(IF(AW5=AU5,0,AW5/AU5-1),0)</f>
        <v>0</v>
      </c>
      <c r="AW5" s="499">
        <f>IF($A5="",0,VLOOKUP($A5,'Cadastro e Histórico'!$278:$346,MATCH('Variação'!AU$2,'Cadastro e Histórico'!$278:$278,0),FALSE()))</f>
        <v>0</v>
      </c>
      <c r="AX5" s="499">
        <f t="array" ref="AX5">IF($A5="",0,SUMIFS(Extrato!$E$8:$E$502,Extrato!$B$8:$B$502,'Variação'!$A5,Extrato!$A$8:$A$502,"&gt;="&amp;HLOOKUP(AX$2,dds!$2:$3,2,FALSE()),Extrato!$A$8:$A$502,"&lt;="&amp;HLOOKUP(AX$2,dds!$2:$4,3,FALSE()))-SUMIFS(Extrato!$K$8:$K$502,Extrato!$G$8:$G$502,'Variação'!$A5,Extrato!$F$8:$F$502,"&gt;="&amp;HLOOKUP(AX$2,dds!$2:$3,2,FALSE()),Extrato!$F$8:$F$502,"&lt;="&amp;HLOOKUP(AX$2,dds!$2:$4,3,FALSE()))+VLOOKUP($A5,'Cadastro e Histórico'!$278:$346,MATCH('Variação'!AX$2,'Cadastro e Histórico'!$278:$278,0)-1,FALSE()))</f>
        <v>0</v>
      </c>
      <c r="AY5" s="500">
        <f t="shared" ref="AY5:AY19" si="76">IFERROR(IF(AZ5=AX5,0,AZ5/AX5-1),0)</f>
        <v>0</v>
      </c>
      <c r="AZ5" s="499">
        <f>IF($A5="",0,VLOOKUP($A5,'Cadastro e Histórico'!$278:$346,MATCH('Variação'!AX$2,'Cadastro e Histórico'!$278:$278,0),FALSE()))</f>
        <v>0</v>
      </c>
      <c r="BA5" s="499">
        <f t="array" ref="BA5">IF($A5="",0,SUMIFS(Extrato!$E$8:$E$502,Extrato!$B$8:$B$502,'Variação'!$A5,Extrato!$A$8:$A$502,"&gt;="&amp;HLOOKUP(BA$2,dds!$2:$3,2,FALSE()),Extrato!$A$8:$A$502,"&lt;="&amp;HLOOKUP(BA$2,dds!$2:$4,3,FALSE()))-SUMIFS(Extrato!$K$8:$K$502,Extrato!$G$8:$G$502,'Variação'!$A5,Extrato!$F$8:$F$502,"&gt;="&amp;HLOOKUP(BA$2,dds!$2:$3,2,FALSE()),Extrato!$F$8:$F$502,"&lt;="&amp;HLOOKUP(BA$2,dds!$2:$4,3,FALSE()))+VLOOKUP($A5,'Cadastro e Histórico'!$278:$346,MATCH('Variação'!BA$2,'Cadastro e Histórico'!$278:$278,0)-1,FALSE()))</f>
        <v>0</v>
      </c>
      <c r="BB5" s="500">
        <f t="shared" ref="BB5:BB19" si="77">IFERROR(IF(BC5=BA5,0,BC5/BA5-1),0)</f>
        <v>0</v>
      </c>
      <c r="BC5" s="499">
        <f>IF($A5="",0,VLOOKUP($A5,'Cadastro e Histórico'!$278:$346,MATCH('Variação'!BA$2,'Cadastro e Histórico'!$278:$278,0),FALSE()))</f>
        <v>0</v>
      </c>
      <c r="BD5" s="499">
        <f t="array" ref="BD5">IF($A5="",0,SUMIFS(Extrato!$E$8:$E$502,Extrato!$B$8:$B$502,'Variação'!$A5,Extrato!$A$8:$A$502,"&gt;="&amp;HLOOKUP(BD$2,dds!$2:$3,2,FALSE()),Extrato!$A$8:$A$502,"&lt;="&amp;HLOOKUP(BD$2,dds!$2:$4,3,FALSE()))-SUMIFS(Extrato!$K$8:$K$502,Extrato!$G$8:$G$502,'Variação'!$A5,Extrato!$F$8:$F$502,"&gt;="&amp;HLOOKUP(BD$2,dds!$2:$3,2,FALSE()),Extrato!$F$8:$F$502,"&lt;="&amp;HLOOKUP(BD$2,dds!$2:$4,3,FALSE()))+VLOOKUP($A5,'Cadastro e Histórico'!$278:$346,MATCH('Variação'!BD$2,'Cadastro e Histórico'!$278:$278,0)-1,FALSE()))</f>
        <v>0</v>
      </c>
      <c r="BE5" s="500">
        <f t="shared" ref="BE5:BE19" si="78">IFERROR(IF(BF5=BD5,0,BF5/BD5-1),0)</f>
        <v>0</v>
      </c>
      <c r="BF5" s="499">
        <f>IF($A5="",0,VLOOKUP($A5,'Cadastro e Histórico'!$278:$346,MATCH('Variação'!BD$2,'Cadastro e Histórico'!$278:$278,0),FALSE()))</f>
        <v>0</v>
      </c>
      <c r="BG5" s="499">
        <f t="array" ref="BG5">IF($A5="",0,SUMIFS(Extrato!$E$8:$E$502,Extrato!$B$8:$B$502,'Variação'!$A5,Extrato!$A$8:$A$502,"&gt;="&amp;HLOOKUP(BG$2,dds!$2:$3,2,FALSE()),Extrato!$A$8:$A$502,"&lt;="&amp;HLOOKUP(BG$2,dds!$2:$4,3,FALSE()))-SUMIFS(Extrato!$K$8:$K$502,Extrato!$G$8:$G$502,'Variação'!$A5,Extrato!$F$8:$F$502,"&gt;="&amp;HLOOKUP(BG$2,dds!$2:$3,2,FALSE()),Extrato!$F$8:$F$502,"&lt;="&amp;HLOOKUP(BG$2,dds!$2:$4,3,FALSE()))+VLOOKUP($A5,'Cadastro e Histórico'!$278:$346,MATCH('Variação'!BG$2,'Cadastro e Histórico'!$278:$278,0)-1,FALSE()))</f>
        <v>0</v>
      </c>
      <c r="BH5" s="500">
        <f t="shared" ref="BH5:BH19" si="79">IFERROR(IF(BI5=BG5,0,BI5/BG5-1),0)</f>
        <v>0</v>
      </c>
      <c r="BI5" s="499">
        <f>IF($A5="",0,VLOOKUP($A5,'Cadastro e Histórico'!$278:$346,MATCH('Variação'!BG$2,'Cadastro e Histórico'!$278:$278,0),FALSE()))</f>
        <v>0</v>
      </c>
      <c r="BJ5" s="499">
        <f t="array" ref="BJ5">IF($A5="",0,SUMIFS(Extrato!$E$8:$E$502,Extrato!$B$8:$B$502,'Variação'!$A5,Extrato!$A$8:$A$502,"&gt;="&amp;HLOOKUP(BJ$2,dds!$2:$3,2,FALSE()),Extrato!$A$8:$A$502,"&lt;="&amp;HLOOKUP(BJ$2,dds!$2:$4,3,FALSE()))-SUMIFS(Extrato!$K$8:$K$502,Extrato!$G$8:$G$502,'Variação'!$A5,Extrato!$F$8:$F$502,"&gt;="&amp;HLOOKUP(BJ$2,dds!$2:$3,2,FALSE()),Extrato!$F$8:$F$502,"&lt;="&amp;HLOOKUP(BJ$2,dds!$2:$4,3,FALSE()))+VLOOKUP($A5,'Cadastro e Histórico'!$278:$346,MATCH('Variação'!BJ$2,'Cadastro e Histórico'!$278:$278,0)-1,FALSE()))</f>
        <v>0</v>
      </c>
      <c r="BK5" s="500">
        <f t="shared" ref="BK5:BK19" si="80">IFERROR(IF(BL5=BJ5,0,BL5/BJ5-1),0)</f>
        <v>0</v>
      </c>
      <c r="BL5" s="499">
        <f>IF($A5="",0,VLOOKUP($A5,'Cadastro e Histórico'!$278:$346,MATCH('Variação'!BJ$2,'Cadastro e Histórico'!$278:$278,0),FALSE()))</f>
        <v>0</v>
      </c>
      <c r="BM5" s="499">
        <f t="array" ref="BM5">IF($A5="",0,SUMIFS(Extrato!$E$8:$E$502,Extrato!$B$8:$B$502,'Variação'!$A5,Extrato!$A$8:$A$502,"&gt;="&amp;HLOOKUP(BM$2,dds!$2:$3,2,FALSE()),Extrato!$A$8:$A$502,"&lt;="&amp;HLOOKUP(BM$2,dds!$2:$4,3,FALSE()))-SUMIFS(Extrato!$K$8:$K$502,Extrato!$G$8:$G$502,'Variação'!$A5,Extrato!$F$8:$F$502,"&gt;="&amp;HLOOKUP(BM$2,dds!$2:$3,2,FALSE()),Extrato!$F$8:$F$502,"&lt;="&amp;HLOOKUP(BM$2,dds!$2:$4,3,FALSE()))+VLOOKUP($A5,'Cadastro e Histórico'!$278:$346,MATCH('Variação'!BM$2,'Cadastro e Histórico'!$278:$278,0)-1,FALSE()))</f>
        <v>0</v>
      </c>
      <c r="BN5" s="500">
        <f t="shared" ref="BN5:BN19" si="81">IFERROR(IF(BO5=BM5,0,BO5/BM5-1),0)</f>
        <v>0</v>
      </c>
      <c r="BO5" s="499">
        <f>IF($A5="",0,VLOOKUP($A5,'Cadastro e Histórico'!$278:$346,MATCH('Variação'!BM$2,'Cadastro e Histórico'!$278:$278,0),FALSE()))</f>
        <v>0</v>
      </c>
      <c r="BP5" s="499">
        <f t="array" ref="BP5">IF($A5="",0,SUMIFS(Extrato!$E$8:$E$502,Extrato!$B$8:$B$502,'Variação'!$A5,Extrato!$A$8:$A$502,"&gt;="&amp;HLOOKUP(BP$2,dds!$2:$3,2,FALSE()),Extrato!$A$8:$A$502,"&lt;="&amp;HLOOKUP(BP$2,dds!$2:$4,3,FALSE()))-SUMIFS(Extrato!$K$8:$K$502,Extrato!$G$8:$G$502,'Variação'!$A5,Extrato!$F$8:$F$502,"&gt;="&amp;HLOOKUP(BP$2,dds!$2:$3,2,FALSE()),Extrato!$F$8:$F$502,"&lt;="&amp;HLOOKUP(BP$2,dds!$2:$4,3,FALSE()))+VLOOKUP($A5,'Cadastro e Histórico'!$278:$346,MATCH('Variação'!BP$2,'Cadastro e Histórico'!$278:$278,0)-1,FALSE()))</f>
        <v>0</v>
      </c>
      <c r="BQ5" s="500">
        <f t="shared" ref="BQ5:BQ19" si="82">IFERROR(IF(BR5=BP5,0,BR5/BP5-1),0)</f>
        <v>0</v>
      </c>
      <c r="BR5" s="499">
        <f>IF($A5="",0,VLOOKUP($A5,'Cadastro e Histórico'!$278:$346,MATCH('Variação'!BP$2,'Cadastro e Histórico'!$278:$278,0),FALSE()))</f>
        <v>0</v>
      </c>
      <c r="BS5" s="499">
        <f t="array" ref="BS5">IF($A5="",0,SUMIFS(Extrato!$E$8:$E$502,Extrato!$B$8:$B$502,'Variação'!$A5,Extrato!$A$8:$A$502,"&gt;="&amp;HLOOKUP(BS$2,dds!$2:$3,2,FALSE()),Extrato!$A$8:$A$502,"&lt;="&amp;HLOOKUP(BS$2,dds!$2:$4,3,FALSE()))-SUMIFS(Extrato!$K$8:$K$502,Extrato!$G$8:$G$502,'Variação'!$A5,Extrato!$F$8:$F$502,"&gt;="&amp;HLOOKUP(BS$2,dds!$2:$3,2,FALSE()),Extrato!$F$8:$F$502,"&lt;="&amp;HLOOKUP(BS$2,dds!$2:$4,3,FALSE()))+VLOOKUP($A5,'Cadastro e Histórico'!$278:$346,MATCH('Variação'!BS$2,'Cadastro e Histórico'!$278:$278,0)-1,FALSE()))</f>
        <v>0</v>
      </c>
      <c r="BT5" s="500">
        <f t="shared" ref="BT5:BT19" si="83">IFERROR(IF(BU5=BS5,0,BU5/BS5-1),0)</f>
        <v>0</v>
      </c>
      <c r="BU5" s="499">
        <f>IF($A5="",0,VLOOKUP($A5,'Cadastro e Histórico'!$278:$346,MATCH('Variação'!BS$2,'Cadastro e Histórico'!$278:$278,0),FALSE()))</f>
        <v>0</v>
      </c>
      <c r="BV5" s="499">
        <f t="array" ref="BV5">IF($A5="",0,SUMIFS(Extrato!$E$8:$E$502,Extrato!$B$8:$B$502,'Variação'!$A5,Extrato!$A$8:$A$502,"&gt;="&amp;HLOOKUP(BV$2,dds!$2:$3,2,FALSE()),Extrato!$A$8:$A$502,"&lt;="&amp;HLOOKUP(BV$2,dds!$2:$4,3,FALSE()))-SUMIFS(Extrato!$K$8:$K$502,Extrato!$G$8:$G$502,'Variação'!$A5,Extrato!$F$8:$F$502,"&gt;="&amp;HLOOKUP(BV$2,dds!$2:$3,2,FALSE()),Extrato!$F$8:$F$502,"&lt;="&amp;HLOOKUP(BV$2,dds!$2:$4,3,FALSE()))+VLOOKUP($A5,'Cadastro e Histórico'!$278:$346,MATCH('Variação'!BV$2,'Cadastro e Histórico'!$278:$278,0)-1,FALSE()))</f>
        <v>0</v>
      </c>
      <c r="BW5" s="500">
        <f t="shared" ref="BW5:BW19" si="84">IFERROR(IF(BX5=BV5,0,BX5/BV5-1),0)</f>
        <v>0</v>
      </c>
      <c r="BX5" s="499">
        <f>IF($A5="",0,VLOOKUP($A5,'Cadastro e Histórico'!$278:$346,MATCH('Variação'!BV$2,'Cadastro e Histórico'!$278:$278,0),FALSE()))</f>
        <v>0</v>
      </c>
      <c r="BY5" s="499">
        <f t="array" ref="BY5">IF($A5="",0,SUMIFS(Extrato!$E$8:$E$502,Extrato!$B$8:$B$502,'Variação'!$A5,Extrato!$A$8:$A$502,"&gt;="&amp;HLOOKUP(BY$2,dds!$2:$3,2,FALSE()),Extrato!$A$8:$A$502,"&lt;="&amp;HLOOKUP(BY$2,dds!$2:$4,3,FALSE()))-SUMIFS(Extrato!$K$8:$K$502,Extrato!$G$8:$G$502,'Variação'!$A5,Extrato!$F$8:$F$502,"&gt;="&amp;HLOOKUP(BY$2,dds!$2:$3,2,FALSE()),Extrato!$F$8:$F$502,"&lt;="&amp;HLOOKUP(BY$2,dds!$2:$4,3,FALSE()))+VLOOKUP($A5,'Cadastro e Histórico'!$278:$346,MATCH('Variação'!BY$2,'Cadastro e Histórico'!$278:$278,0)-1,FALSE()))</f>
        <v>0</v>
      </c>
      <c r="BZ5" s="500">
        <f t="shared" ref="BZ5:BZ19" si="85">IFERROR(IF(CA5=BY5,0,CA5/BY5-1),0)</f>
        <v>0</v>
      </c>
      <c r="CA5" s="499">
        <f>IF($A5="",0,VLOOKUP($A5,'Cadastro e Histórico'!$278:$346,MATCH('Variação'!BY$2,'Cadastro e Histórico'!$278:$278,0),FALSE()))</f>
        <v>0</v>
      </c>
      <c r="CB5" s="499">
        <f t="array" ref="CB5">IF($A5="",0,SUMIFS(Extrato!$E$8:$E$502,Extrato!$B$8:$B$502,'Variação'!$A5,Extrato!$A$8:$A$502,"&gt;="&amp;HLOOKUP(CB$2,dds!$2:$3,2,FALSE()),Extrato!$A$8:$A$502,"&lt;="&amp;HLOOKUP(CB$2,dds!$2:$4,3,FALSE()))-SUMIFS(Extrato!$K$8:$K$502,Extrato!$G$8:$G$502,'Variação'!$A5,Extrato!$F$8:$F$502,"&gt;="&amp;HLOOKUP(CB$2,dds!$2:$3,2,FALSE()),Extrato!$F$8:$F$502,"&lt;="&amp;HLOOKUP(CB$2,dds!$2:$4,3,FALSE()))+VLOOKUP($A5,'Cadastro e Histórico'!$278:$346,MATCH('Variação'!CB$2,'Cadastro e Histórico'!$278:$278,0)-1,FALSE()))</f>
        <v>0</v>
      </c>
      <c r="CC5" s="500">
        <f t="shared" ref="CC5:CC19" si="86">IFERROR(IF(CD5=CB5,0,CD5/CB5-1),0)</f>
        <v>0</v>
      </c>
      <c r="CD5" s="499">
        <f>IF($A5="",0,VLOOKUP($A5,'Cadastro e Histórico'!$278:$346,MATCH('Variação'!CB$2,'Cadastro e Histórico'!$278:$278,0),FALSE()))</f>
        <v>0</v>
      </c>
      <c r="CE5" s="499">
        <f t="array" ref="CE5">IF($A5="",0,SUMIFS(Extrato!$E$8:$E$502,Extrato!$B$8:$B$502,'Variação'!$A5,Extrato!$A$8:$A$502,"&gt;="&amp;HLOOKUP(CE$2,dds!$2:$3,2,FALSE()),Extrato!$A$8:$A$502,"&lt;="&amp;HLOOKUP(CE$2,dds!$2:$4,3,FALSE()))-SUMIFS(Extrato!$K$8:$K$502,Extrato!$G$8:$G$502,'Variação'!$A5,Extrato!$F$8:$F$502,"&gt;="&amp;HLOOKUP(CE$2,dds!$2:$3,2,FALSE()),Extrato!$F$8:$F$502,"&lt;="&amp;HLOOKUP(CE$2,dds!$2:$4,3,FALSE()))+VLOOKUP($A5,'Cadastro e Histórico'!$278:$346,MATCH('Variação'!CE$2,'Cadastro e Histórico'!$278:$278,0)-1,FALSE()))</f>
        <v>0</v>
      </c>
      <c r="CF5" s="500">
        <f t="shared" ref="CF5:CF19" si="87">IFERROR(IF(CG5=CE5,0,CG5/CE5-1),0)</f>
        <v>0</v>
      </c>
      <c r="CG5" s="499">
        <f>IF($A5="",0,VLOOKUP($A5,'Cadastro e Histórico'!$278:$346,MATCH('Variação'!CE$2,'Cadastro e Histórico'!$278:$278,0),FALSE()))</f>
        <v>0</v>
      </c>
      <c r="CH5" s="499">
        <f t="array" ref="CH5">IF($A5="",0,SUMIFS(Extrato!$E$8:$E$502,Extrato!$B$8:$B$502,'Variação'!$A5,Extrato!$A$8:$A$502,"&gt;="&amp;HLOOKUP(CH$2,dds!$2:$3,2,FALSE()),Extrato!$A$8:$A$502,"&lt;="&amp;HLOOKUP(CH$2,dds!$2:$4,3,FALSE()))-SUMIFS(Extrato!$K$8:$K$502,Extrato!$G$8:$G$502,'Variação'!$A5,Extrato!$F$8:$F$502,"&gt;="&amp;HLOOKUP(CH$2,dds!$2:$3,2,FALSE()),Extrato!$F$8:$F$502,"&lt;="&amp;HLOOKUP(CH$2,dds!$2:$4,3,FALSE()))+VLOOKUP($A5,'Cadastro e Histórico'!$278:$346,MATCH('Variação'!CH$2,'Cadastro e Histórico'!$278:$278,0)-1,FALSE()))</f>
        <v>0</v>
      </c>
      <c r="CI5" s="500">
        <f t="shared" ref="CI5:CI19" si="88">IFERROR(IF(CJ5=CH5,0,CJ5/CH5-1),0)</f>
        <v>0</v>
      </c>
      <c r="CJ5" s="499">
        <f>IF($A5="",0,VLOOKUP($A5,'Cadastro e Histórico'!$278:$346,MATCH('Variação'!CH$2,'Cadastro e Histórico'!$278:$278,0),FALSE()))</f>
        <v>0</v>
      </c>
      <c r="CK5" s="499">
        <f t="array" ref="CK5">IF($A5="",0,SUMIFS(Extrato!$E$8:$E$502,Extrato!$B$8:$B$502,'Variação'!$A5,Extrato!$A$8:$A$502,"&gt;="&amp;HLOOKUP(CK$2,dds!$2:$3,2,FALSE()),Extrato!$A$8:$A$502,"&lt;="&amp;HLOOKUP(CK$2,dds!$2:$4,3,FALSE()))-SUMIFS(Extrato!$K$8:$K$502,Extrato!$G$8:$G$502,'Variação'!$A5,Extrato!$F$8:$F$502,"&gt;="&amp;HLOOKUP(CK$2,dds!$2:$3,2,FALSE()),Extrato!$F$8:$F$502,"&lt;="&amp;HLOOKUP(CK$2,dds!$2:$4,3,FALSE()))+VLOOKUP($A5,'Cadastro e Histórico'!$278:$346,MATCH('Variação'!CK$2,'Cadastro e Histórico'!$278:$278,0)-1,FALSE()))</f>
        <v>0</v>
      </c>
      <c r="CL5" s="500">
        <f t="shared" ref="CL5:CL19" si="89">IFERROR(IF(CM5=CK5,0,CM5/CK5-1),0)</f>
        <v>0</v>
      </c>
      <c r="CM5" s="499">
        <f>IF($A5="",0,VLOOKUP($A5,'Cadastro e Histórico'!$278:$346,MATCH('Variação'!CK$2,'Cadastro e Histórico'!$278:$278,0),FALSE()))</f>
        <v>0</v>
      </c>
      <c r="CN5" s="499">
        <f t="array" ref="CN5">IF($A5="",0,SUMIFS(Extrato!$E$8:$E$502,Extrato!$B$8:$B$502,'Variação'!$A5,Extrato!$A$8:$A$502,"&gt;="&amp;HLOOKUP(CN$2,dds!$2:$3,2,FALSE()),Extrato!$A$8:$A$502,"&lt;="&amp;HLOOKUP(CN$2,dds!$2:$4,3,FALSE()))-SUMIFS(Extrato!$K$8:$K$502,Extrato!$G$8:$G$502,'Variação'!$A5,Extrato!$F$8:$F$502,"&gt;="&amp;HLOOKUP(CN$2,dds!$2:$3,2,FALSE()),Extrato!$F$8:$F$502,"&lt;="&amp;HLOOKUP(CN$2,dds!$2:$4,3,FALSE()))+VLOOKUP($A5,'Cadastro e Histórico'!$278:$346,MATCH('Variação'!CN$2,'Cadastro e Histórico'!$278:$278,0)-1,FALSE()))</f>
        <v>0</v>
      </c>
      <c r="CO5" s="500">
        <f t="shared" ref="CO5:CO19" si="90">IFERROR(IF(CP5=CN5,0,CP5/CN5-1),0)</f>
        <v>0</v>
      </c>
      <c r="CP5" s="499">
        <f>IF($A5="",0,VLOOKUP($A5,'Cadastro e Histórico'!$278:$346,MATCH('Variação'!CN$2,'Cadastro e Histórico'!$278:$278,0),FALSE()))</f>
        <v>0</v>
      </c>
      <c r="CQ5" s="499">
        <f t="array" ref="CQ5">IF($A5="",0,SUMIFS(Extrato!$E$8:$E$502,Extrato!$B$8:$B$502,'Variação'!$A5,Extrato!$A$8:$A$502,"&gt;="&amp;HLOOKUP(CQ$2,dds!$2:$3,2,FALSE()),Extrato!$A$8:$A$502,"&lt;="&amp;HLOOKUP(CQ$2,dds!$2:$4,3,FALSE()))-SUMIFS(Extrato!$K$8:$K$502,Extrato!$G$8:$G$502,'Variação'!$A5,Extrato!$F$8:$F$502,"&gt;="&amp;HLOOKUP(CQ$2,dds!$2:$3,2,FALSE()),Extrato!$F$8:$F$502,"&lt;="&amp;HLOOKUP(CQ$2,dds!$2:$4,3,FALSE()))+VLOOKUP($A5,'Cadastro e Histórico'!$278:$346,MATCH('Variação'!CQ$2,'Cadastro e Histórico'!$278:$278,0)-1,FALSE()))</f>
        <v>0</v>
      </c>
      <c r="CR5" s="500">
        <f t="shared" ref="CR5:CR19" si="91">IFERROR(IF(CS5=CQ5,0,CS5/CQ5-1),0)</f>
        <v>0</v>
      </c>
      <c r="CS5" s="499">
        <f>IF($A5="",0,VLOOKUP($A5,'Cadastro e Histórico'!$278:$346,MATCH('Variação'!CQ$2,'Cadastro e Histórico'!$278:$278,0),FALSE()))</f>
        <v>0</v>
      </c>
      <c r="CT5" s="499">
        <f t="array" ref="CT5">IF($A5="",0,SUMIFS(Extrato!$E$8:$E$502,Extrato!$B$8:$B$502,'Variação'!$A5,Extrato!$A$8:$A$502,"&gt;="&amp;HLOOKUP(CT$2,dds!$2:$3,2,FALSE()),Extrato!$A$8:$A$502,"&lt;="&amp;HLOOKUP(CT$2,dds!$2:$4,3,FALSE()))-SUMIFS(Extrato!$K$8:$K$502,Extrato!$G$8:$G$502,'Variação'!$A5,Extrato!$F$8:$F$502,"&gt;="&amp;HLOOKUP(CT$2,dds!$2:$3,2,FALSE()),Extrato!$F$8:$F$502,"&lt;="&amp;HLOOKUP(CT$2,dds!$2:$4,3,FALSE()))+VLOOKUP($A5,'Cadastro e Histórico'!$278:$346,MATCH('Variação'!CT$2,'Cadastro e Histórico'!$278:$278,0)-1,FALSE()))</f>
        <v>0</v>
      </c>
      <c r="CU5" s="500">
        <f t="shared" ref="CU5:CU19" si="92">IFERROR(IF(CV5=CT5,0,CV5/CT5-1),0)</f>
        <v>0</v>
      </c>
      <c r="CV5" s="499">
        <f>IF($A5="",0,VLOOKUP($A5,'Cadastro e Histórico'!$278:$346,MATCH('Variação'!CT$2,'Cadastro e Histórico'!$278:$278,0),FALSE()))</f>
        <v>0</v>
      </c>
      <c r="CW5" s="499">
        <f t="array" ref="CW5">IF($A5="",0,SUMIFS(Extrato!$E$8:$E$502,Extrato!$B$8:$B$502,'Variação'!$A5,Extrato!$A$8:$A$502,"&gt;="&amp;HLOOKUP(CW$2,dds!$2:$3,2,FALSE()),Extrato!$A$8:$A$502,"&lt;="&amp;HLOOKUP(CW$2,dds!$2:$4,3,FALSE()))-SUMIFS(Extrato!$K$8:$K$502,Extrato!$G$8:$G$502,'Variação'!$A5,Extrato!$F$8:$F$502,"&gt;="&amp;HLOOKUP(CW$2,dds!$2:$3,2,FALSE()),Extrato!$F$8:$F$502,"&lt;="&amp;HLOOKUP(CW$2,dds!$2:$4,3,FALSE()))+VLOOKUP($A5,'Cadastro e Histórico'!$278:$346,MATCH('Variação'!CW$2,'Cadastro e Histórico'!$278:$278,0)-1,FALSE()))</f>
        <v>0</v>
      </c>
      <c r="CX5" s="500">
        <f t="shared" ref="CX5:CX19" si="93">IFERROR(IF(CY5=CW5,0,CY5/CW5-1),0)</f>
        <v>0</v>
      </c>
      <c r="CY5" s="499">
        <f>IF($A5="",0,VLOOKUP($A5,'Cadastro e Histórico'!$278:$346,MATCH('Variação'!CW$2,'Cadastro e Histórico'!$278:$278,0),FALSE()))</f>
        <v>0</v>
      </c>
      <c r="CZ5" s="499">
        <f t="array" ref="CZ5">IF($A5="",0,SUMIFS(Extrato!$E$8:$E$502,Extrato!$B$8:$B$502,'Variação'!$A5,Extrato!$A$8:$A$502,"&gt;="&amp;HLOOKUP(CZ$2,dds!$2:$3,2,FALSE()),Extrato!$A$8:$A$502,"&lt;="&amp;HLOOKUP(CZ$2,dds!$2:$4,3,FALSE()))-SUMIFS(Extrato!$K$8:$K$502,Extrato!$G$8:$G$502,'Variação'!$A5,Extrato!$F$8:$F$502,"&gt;="&amp;HLOOKUP(CZ$2,dds!$2:$3,2,FALSE()),Extrato!$F$8:$F$502,"&lt;="&amp;HLOOKUP(CZ$2,dds!$2:$4,3,FALSE()))+VLOOKUP($A5,'Cadastro e Histórico'!$278:$346,MATCH('Variação'!CZ$2,'Cadastro e Histórico'!$278:$278,0)-1,FALSE()))</f>
        <v>0</v>
      </c>
      <c r="DA5" s="500">
        <f t="shared" ref="DA5:DA19" si="94">IFERROR(IF(DB5=CZ5,0,DB5/CZ5-1),0)</f>
        <v>0</v>
      </c>
      <c r="DB5" s="499">
        <f>IF($A5="",0,VLOOKUP($A5,'Cadastro e Histórico'!$278:$346,MATCH('Variação'!CZ$2,'Cadastro e Histórico'!$278:$278,0),FALSE()))</f>
        <v>0</v>
      </c>
      <c r="DC5" s="499">
        <f t="array" ref="DC5">IF($A5="",0,SUMIFS(Extrato!$E$8:$E$502,Extrato!$B$8:$B$502,'Variação'!$A5,Extrato!$A$8:$A$502,"&gt;="&amp;HLOOKUP(DC$2,dds!$2:$3,2,FALSE()),Extrato!$A$8:$A$502,"&lt;="&amp;HLOOKUP(DC$2,dds!$2:$4,3,FALSE()))-SUMIFS(Extrato!$K$8:$K$502,Extrato!$G$8:$G$502,'Variação'!$A5,Extrato!$F$8:$F$502,"&gt;="&amp;HLOOKUP(DC$2,dds!$2:$3,2,FALSE()),Extrato!$F$8:$F$502,"&lt;="&amp;HLOOKUP(DC$2,dds!$2:$4,3,FALSE()))+VLOOKUP($A5,'Cadastro e Histórico'!$278:$346,MATCH('Variação'!DC$2,'Cadastro e Histórico'!$278:$278,0)-1,FALSE()))</f>
        <v>0</v>
      </c>
      <c r="DD5" s="500">
        <f t="shared" ref="DD5:DD19" si="95">IFERROR(IF(DE5=DC5,0,DE5/DC5-1),0)</f>
        <v>0</v>
      </c>
      <c r="DE5" s="499">
        <f>IF($A5="",0,VLOOKUP($A5,'Cadastro e Histórico'!$278:$346,MATCH('Variação'!DC$2,'Cadastro e Histórico'!$278:$278,0),FALSE()))</f>
        <v>0</v>
      </c>
      <c r="DF5" s="499">
        <f t="array" ref="DF5">IF($A5="",0,SUMIFS(Extrato!$E$8:$E$502,Extrato!$B$8:$B$502,'Variação'!$A5,Extrato!$A$8:$A$502,"&gt;="&amp;HLOOKUP(DF$2,dds!$2:$3,2,FALSE()),Extrato!$A$8:$A$502,"&lt;="&amp;HLOOKUP(DF$2,dds!$2:$4,3,FALSE()))-SUMIFS(Extrato!$K$8:$K$502,Extrato!$G$8:$G$502,'Variação'!$A5,Extrato!$F$8:$F$502,"&gt;="&amp;HLOOKUP(DF$2,dds!$2:$3,2,FALSE()),Extrato!$F$8:$F$502,"&lt;="&amp;HLOOKUP(DF$2,dds!$2:$4,3,FALSE()))+VLOOKUP($A5,'Cadastro e Histórico'!$278:$346,MATCH('Variação'!DF$2,'Cadastro e Histórico'!$278:$278,0)-1,FALSE()))</f>
        <v>0</v>
      </c>
      <c r="DG5" s="500">
        <f t="shared" ref="DG5:DG19" si="96">IFERROR(IF(DH5=DF5,0,DH5/DF5-1),0)</f>
        <v>0</v>
      </c>
      <c r="DH5" s="499">
        <f>IF($A5="",0,VLOOKUP($A5,'Cadastro e Histórico'!$278:$346,MATCH('Variação'!DF$2,'Cadastro e Histórico'!$278:$278,0),FALSE()))</f>
        <v>0</v>
      </c>
      <c r="DI5" s="499">
        <f t="array" ref="DI5">IF($A5="",0,SUMIFS(Extrato!$E$8:$E$502,Extrato!$B$8:$B$502,'Variação'!$A5,Extrato!$A$8:$A$502,"&gt;="&amp;HLOOKUP(DI$2,dds!$2:$3,2,FALSE()),Extrato!$A$8:$A$502,"&lt;="&amp;HLOOKUP(DI$2,dds!$2:$4,3,FALSE()))-SUMIFS(Extrato!$K$8:$K$502,Extrato!$G$8:$G$502,'Variação'!$A5,Extrato!$F$8:$F$502,"&gt;="&amp;HLOOKUP(DI$2,dds!$2:$3,2,FALSE()),Extrato!$F$8:$F$502,"&lt;="&amp;HLOOKUP(DI$2,dds!$2:$4,3,FALSE()))+VLOOKUP($A5,'Cadastro e Histórico'!$278:$346,MATCH('Variação'!DI$2,'Cadastro e Histórico'!$278:$278,0)-1,FALSE()))</f>
        <v>0</v>
      </c>
      <c r="DJ5" s="500">
        <f t="shared" ref="DJ5:DJ19" si="97">IFERROR(IF(DK5=DI5,0,DK5/DI5-1),0)</f>
        <v>0</v>
      </c>
      <c r="DK5" s="499">
        <f>IF($A5="",0,VLOOKUP($A5,'Cadastro e Histórico'!$278:$346,MATCH('Variação'!DI$2,'Cadastro e Histórico'!$278:$278,0),FALSE()))</f>
        <v>0</v>
      </c>
      <c r="DL5" s="499">
        <f t="array" ref="DL5">IF($A5="",0,SUMIFS(Extrato!$E$8:$E$502,Extrato!$B$8:$B$502,'Variação'!$A5,Extrato!$A$8:$A$502,"&gt;="&amp;HLOOKUP(DL$2,dds!$2:$3,2,FALSE()),Extrato!$A$8:$A$502,"&lt;="&amp;HLOOKUP(DL$2,dds!$2:$4,3,FALSE()))-SUMIFS(Extrato!$K$8:$K$502,Extrato!$G$8:$G$502,'Variação'!$A5,Extrato!$F$8:$F$502,"&gt;="&amp;HLOOKUP(DL$2,dds!$2:$3,2,FALSE()),Extrato!$F$8:$F$502,"&lt;="&amp;HLOOKUP(DL$2,dds!$2:$4,3,FALSE()))+VLOOKUP($A5,'Cadastro e Histórico'!$278:$346,MATCH('Variação'!DL$2,'Cadastro e Histórico'!$278:$278,0)-1,FALSE()))</f>
        <v>0</v>
      </c>
      <c r="DM5" s="500">
        <f t="shared" ref="DM5:DM19" si="98">IFERROR(IF(DN5=DL5,0,DN5/DL5-1),0)</f>
        <v>0</v>
      </c>
      <c r="DN5" s="499">
        <f>IF($A5="",0,VLOOKUP($A5,'Cadastro e Histórico'!$278:$346,MATCH('Variação'!DL$2,'Cadastro e Histórico'!$278:$278,0),FALSE()))</f>
        <v>0</v>
      </c>
      <c r="DO5" s="499">
        <f t="array" ref="DO5">IF($A5="",0,SUMIFS(Extrato!$E$8:$E$502,Extrato!$B$8:$B$502,'Variação'!$A5,Extrato!$A$8:$A$502,"&gt;="&amp;HLOOKUP(DO$2,dds!$2:$3,2,FALSE()),Extrato!$A$8:$A$502,"&lt;="&amp;HLOOKUP(DO$2,dds!$2:$4,3,FALSE()))-SUMIFS(Extrato!$K$8:$K$502,Extrato!$G$8:$G$502,'Variação'!$A5,Extrato!$F$8:$F$502,"&gt;="&amp;HLOOKUP(DO$2,dds!$2:$3,2,FALSE()),Extrato!$F$8:$F$502,"&lt;="&amp;HLOOKUP(DO$2,dds!$2:$4,3,FALSE()))+VLOOKUP($A5,'Cadastro e Histórico'!$278:$346,MATCH('Variação'!DO$2,'Cadastro e Histórico'!$278:$278,0)-1,FALSE()))</f>
        <v>0</v>
      </c>
      <c r="DP5" s="500">
        <f t="shared" ref="DP5:DP19" si="99">IFERROR(IF(DQ5=DO5,0,DQ5/DO5-1),0)</f>
        <v>0</v>
      </c>
      <c r="DQ5" s="499">
        <f>IF($A5="",0,VLOOKUP($A5,'Cadastro e Histórico'!$278:$346,MATCH('Variação'!DO$2,'Cadastro e Histórico'!$278:$278,0),FALSE()))</f>
        <v>0</v>
      </c>
      <c r="DR5" s="499">
        <f t="array" ref="DR5">IF($A5="",0,SUMIFS(Extrato!$E$8:$E$502,Extrato!$B$8:$B$502,'Variação'!$A5,Extrato!$A$8:$A$502,"&gt;="&amp;HLOOKUP(DR$2,dds!$2:$3,2,FALSE()),Extrato!$A$8:$A$502,"&lt;="&amp;HLOOKUP(DR$2,dds!$2:$4,3,FALSE()))-SUMIFS(Extrato!$K$8:$K$502,Extrato!$G$8:$G$502,'Variação'!$A5,Extrato!$F$8:$F$502,"&gt;="&amp;HLOOKUP(DR$2,dds!$2:$3,2,FALSE()),Extrato!$F$8:$F$502,"&lt;="&amp;HLOOKUP(DR$2,dds!$2:$4,3,FALSE()))+VLOOKUP($A5,'Cadastro e Histórico'!$278:$346,MATCH('Variação'!DR$2,'Cadastro e Histórico'!$278:$278,0)-1,FALSE()))</f>
        <v>0</v>
      </c>
      <c r="DS5" s="500">
        <f t="shared" ref="DS5:DS19" si="100">IFERROR(IF(DT5=DR5,0,DT5/DR5-1),0)</f>
        <v>0</v>
      </c>
      <c r="DT5" s="499">
        <f>IF($A5="",0,VLOOKUP($A5,'Cadastro e Histórico'!$278:$346,MATCH('Variação'!DR$2,'Cadastro e Histórico'!$278:$278,0),FALSE()))</f>
        <v>0</v>
      </c>
      <c r="DU5" s="499">
        <f t="array" ref="DU5">IF($A5="",0,SUMIFS(Extrato!$E$8:$E$502,Extrato!$B$8:$B$502,'Variação'!$A5,Extrato!$A$8:$A$502,"&gt;="&amp;HLOOKUP(DU$2,dds!$2:$3,2,FALSE()),Extrato!$A$8:$A$502,"&lt;="&amp;HLOOKUP(DU$2,dds!$2:$4,3,FALSE()))-SUMIFS(Extrato!$K$8:$K$502,Extrato!$G$8:$G$502,'Variação'!$A5,Extrato!$F$8:$F$502,"&gt;="&amp;HLOOKUP(DU$2,dds!$2:$3,2,FALSE()),Extrato!$F$8:$F$502,"&lt;="&amp;HLOOKUP(DU$2,dds!$2:$4,3,FALSE()))+VLOOKUP($A5,'Cadastro e Histórico'!$278:$346,MATCH('Variação'!DU$2,'Cadastro e Histórico'!$278:$278,0)-1,FALSE()))</f>
        <v>0</v>
      </c>
      <c r="DV5" s="500">
        <f t="shared" ref="DV5:DV19" si="101">IFERROR(IF(DW5=DU5,0,DW5/DU5-1),0)</f>
        <v>0</v>
      </c>
      <c r="DW5" s="499">
        <f>IF($A5="",0,VLOOKUP($A5,'Cadastro e Histórico'!$278:$346,MATCH('Variação'!DU$2,'Cadastro e Histórico'!$278:$278,0),FALSE()))</f>
        <v>0</v>
      </c>
      <c r="DX5" s="499">
        <f t="array" ref="DX5">IF($A5="",0,SUMIFS(Extrato!$E$8:$E$502,Extrato!$B$8:$B$502,'Variação'!$A5,Extrato!$A$8:$A$502,"&gt;="&amp;HLOOKUP(DX$2,dds!$2:$3,2,FALSE()),Extrato!$A$8:$A$502,"&lt;="&amp;HLOOKUP(DX$2,dds!$2:$4,3,FALSE()))-SUMIFS(Extrato!$K$8:$K$502,Extrato!$G$8:$G$502,'Variação'!$A5,Extrato!$F$8:$F$502,"&gt;="&amp;HLOOKUP(DX$2,dds!$2:$3,2,FALSE()),Extrato!$F$8:$F$502,"&lt;="&amp;HLOOKUP(DX$2,dds!$2:$4,3,FALSE()))+VLOOKUP($A5,'Cadastro e Histórico'!$278:$346,MATCH('Variação'!DX$2,'Cadastro e Histórico'!$278:$278,0)-1,FALSE()))</f>
        <v>0</v>
      </c>
      <c r="DY5" s="500">
        <f t="shared" ref="DY5:DY19" si="102">IFERROR(IF(DZ5=DX5,0,DZ5/DX5-1),0)</f>
        <v>0</v>
      </c>
      <c r="DZ5" s="499">
        <f>IF($A5="",0,VLOOKUP($A5,'Cadastro e Histórico'!$278:$346,MATCH('Variação'!DX$2,'Cadastro e Histórico'!$278:$278,0),FALSE()))</f>
        <v>0</v>
      </c>
      <c r="EA5" s="499">
        <f t="array" ref="EA5">IF($A5="",0,SUMIFS(Extrato!$E$8:$E$502,Extrato!$B$8:$B$502,'Variação'!$A5,Extrato!$A$8:$A$502,"&gt;="&amp;HLOOKUP(EA$2,dds!$2:$3,2,FALSE()),Extrato!$A$8:$A$502,"&lt;="&amp;HLOOKUP(EA$2,dds!$2:$4,3,FALSE()))-SUMIFS(Extrato!$K$8:$K$502,Extrato!$G$8:$G$502,'Variação'!$A5,Extrato!$F$8:$F$502,"&gt;="&amp;HLOOKUP(EA$2,dds!$2:$3,2,FALSE()),Extrato!$F$8:$F$502,"&lt;="&amp;HLOOKUP(EA$2,dds!$2:$4,3,FALSE()))+VLOOKUP($A5,'Cadastro e Histórico'!$278:$346,MATCH('Variação'!EA$2,'Cadastro e Histórico'!$278:$278,0)-1,FALSE()))</f>
        <v>0</v>
      </c>
      <c r="EB5" s="500">
        <f t="shared" ref="EB5:EB19" si="103">IFERROR(IF(EC5=EA5,0,EC5/EA5-1),0)</f>
        <v>0</v>
      </c>
      <c r="EC5" s="499">
        <f>IF($A5="",0,VLOOKUP($A5,'Cadastro e Histórico'!$278:$346,MATCH('Variação'!EA$2,'Cadastro e Histórico'!$278:$278,0),FALSE()))</f>
        <v>0</v>
      </c>
      <c r="ED5" s="499">
        <f t="array" ref="ED5">IF($A5="",0,SUMIFS(Extrato!$E$8:$E$502,Extrato!$B$8:$B$502,'Variação'!$A5,Extrato!$A$8:$A$502,"&gt;="&amp;HLOOKUP(ED$2,dds!$2:$3,2,FALSE()),Extrato!$A$8:$A$502,"&lt;="&amp;HLOOKUP(ED$2,dds!$2:$4,3,FALSE()))-SUMIFS(Extrato!$K$8:$K$502,Extrato!$G$8:$G$502,'Variação'!$A5,Extrato!$F$8:$F$502,"&gt;="&amp;HLOOKUP(ED$2,dds!$2:$3,2,FALSE()),Extrato!$F$8:$F$502,"&lt;="&amp;HLOOKUP(ED$2,dds!$2:$4,3,FALSE()))+VLOOKUP($A5,'Cadastro e Histórico'!$278:$346,MATCH('Variação'!ED$2,'Cadastro e Histórico'!$278:$278,0)-1,FALSE()))</f>
        <v>0</v>
      </c>
      <c r="EE5" s="500">
        <f t="shared" ref="EE5:EE19" si="104">IFERROR(IF(EF5=ED5,0,EF5/ED5-1),0)</f>
        <v>0</v>
      </c>
      <c r="EF5" s="499">
        <f>IF($A5="",0,VLOOKUP($A5,'Cadastro e Histórico'!$278:$346,MATCH('Variação'!ED$2,'Cadastro e Histórico'!$278:$278,0),FALSE()))</f>
        <v>0</v>
      </c>
      <c r="EG5" s="499">
        <f t="array" ref="EG5">IF($A5="",0,SUMIFS(Extrato!$E$8:$E$502,Extrato!$B$8:$B$502,'Variação'!$A5,Extrato!$A$8:$A$502,"&gt;="&amp;HLOOKUP(EG$2,dds!$2:$3,2,FALSE()),Extrato!$A$8:$A$502,"&lt;="&amp;HLOOKUP(EG$2,dds!$2:$4,3,FALSE()))-SUMIFS(Extrato!$K$8:$K$502,Extrato!$G$8:$G$502,'Variação'!$A5,Extrato!$F$8:$F$502,"&gt;="&amp;HLOOKUP(EG$2,dds!$2:$3,2,FALSE()),Extrato!$F$8:$F$502,"&lt;="&amp;HLOOKUP(EG$2,dds!$2:$4,3,FALSE()))+VLOOKUP($A5,'Cadastro e Histórico'!$278:$346,MATCH('Variação'!EG$2,'Cadastro e Histórico'!$278:$278,0)-1,FALSE()))</f>
        <v>0</v>
      </c>
      <c r="EH5" s="500">
        <f t="shared" ref="EH5:EH19" si="105">IFERROR(IF(EI5=EG5,0,EI5/EG5-1),0)</f>
        <v>0</v>
      </c>
      <c r="EI5" s="499">
        <f>IF($A5="",0,VLOOKUP($A5,'Cadastro e Histórico'!$278:$346,MATCH('Variação'!EG$2,'Cadastro e Histórico'!$278:$278,0),FALSE()))</f>
        <v>0</v>
      </c>
      <c r="EJ5" s="499">
        <f t="array" ref="EJ5">IF($A5="",0,SUMIFS(Extrato!$E$8:$E$502,Extrato!$B$8:$B$502,'Variação'!$A5,Extrato!$A$8:$A$502,"&gt;="&amp;HLOOKUP(EJ$2,dds!$2:$3,2,FALSE()),Extrato!$A$8:$A$502,"&lt;="&amp;HLOOKUP(EJ$2,dds!$2:$4,3,FALSE()))-SUMIFS(Extrato!$K$8:$K$502,Extrato!$G$8:$G$502,'Variação'!$A5,Extrato!$F$8:$F$502,"&gt;="&amp;HLOOKUP(EJ$2,dds!$2:$3,2,FALSE()),Extrato!$F$8:$F$502,"&lt;="&amp;HLOOKUP(EJ$2,dds!$2:$4,3,FALSE()))+VLOOKUP($A5,'Cadastro e Histórico'!$278:$346,MATCH('Variação'!EJ$2,'Cadastro e Histórico'!$278:$278,0)-1,FALSE()))</f>
        <v>0</v>
      </c>
      <c r="EK5" s="500">
        <f t="shared" ref="EK5:EK19" si="106">IFERROR(IF(EL5=EJ5,0,EL5/EJ5-1),0)</f>
        <v>0</v>
      </c>
      <c r="EL5" s="499">
        <f>IF($A5="",0,VLOOKUP($A5,'Cadastro e Histórico'!$278:$346,MATCH('Variação'!EJ$2,'Cadastro e Histórico'!$278:$278,0),FALSE()))</f>
        <v>0</v>
      </c>
      <c r="EM5" s="499">
        <f t="array" ref="EM5">IF($A5="",0,SUMIFS(Extrato!$E$8:$E$502,Extrato!$B$8:$B$502,'Variação'!$A5,Extrato!$A$8:$A$502,"&gt;="&amp;HLOOKUP(EM$2,dds!$2:$3,2,FALSE()),Extrato!$A$8:$A$502,"&lt;="&amp;HLOOKUP(EM$2,dds!$2:$4,3,FALSE()))-SUMIFS(Extrato!$K$8:$K$502,Extrato!$G$8:$G$502,'Variação'!$A5,Extrato!$F$8:$F$502,"&gt;="&amp;HLOOKUP(EM$2,dds!$2:$3,2,FALSE()),Extrato!$F$8:$F$502,"&lt;="&amp;HLOOKUP(EM$2,dds!$2:$4,3,FALSE()))+VLOOKUP($A5,'Cadastro e Histórico'!$278:$346,MATCH('Variação'!EM$2,'Cadastro e Histórico'!$278:$278,0)-1,FALSE()))</f>
        <v>0</v>
      </c>
      <c r="EN5" s="500">
        <f t="shared" ref="EN5:EN19" si="107">IFERROR(IF(EO5=EM5,0,EO5/EM5-1),0)</f>
        <v>0</v>
      </c>
      <c r="EO5" s="499">
        <f>IF($A5="",0,VLOOKUP($A5,'Cadastro e Histórico'!$278:$346,MATCH('Variação'!EM$2,'Cadastro e Histórico'!$278:$278,0),FALSE()))</f>
        <v>0</v>
      </c>
      <c r="EP5" s="499">
        <f t="array" ref="EP5">IF($A5="",0,SUMIFS(Extrato!$E$8:$E$502,Extrato!$B$8:$B$502,'Variação'!$A5,Extrato!$A$8:$A$502,"&gt;="&amp;HLOOKUP(EP$2,dds!$2:$3,2,FALSE()),Extrato!$A$8:$A$502,"&lt;="&amp;HLOOKUP(EP$2,dds!$2:$4,3,FALSE()))-SUMIFS(Extrato!$K$8:$K$502,Extrato!$G$8:$G$502,'Variação'!$A5,Extrato!$F$8:$F$502,"&gt;="&amp;HLOOKUP(EP$2,dds!$2:$3,2,FALSE()),Extrato!$F$8:$F$502,"&lt;="&amp;HLOOKUP(EP$2,dds!$2:$4,3,FALSE()))+VLOOKUP($A5,'Cadastro e Histórico'!$278:$346,MATCH('Variação'!EP$2,'Cadastro e Histórico'!$278:$278,0)-1,FALSE()))</f>
        <v>0</v>
      </c>
      <c r="EQ5" s="500">
        <f t="shared" ref="EQ5:EQ19" si="108">IFERROR(IF(ER5=EP5,0,ER5/EP5-1),0)</f>
        <v>0</v>
      </c>
      <c r="ER5" s="499">
        <f>IF($A5="",0,VLOOKUP($A5,'Cadastro e Histórico'!$278:$346,MATCH('Variação'!EP$2,'Cadastro e Histórico'!$278:$278,0),FALSE()))</f>
        <v>0</v>
      </c>
      <c r="ES5" s="499">
        <f t="array" ref="ES5">IF($A5="",0,SUMIFS(Extrato!$E$8:$E$502,Extrato!$B$8:$B$502,'Variação'!$A5,Extrato!$A$8:$A$502,"&gt;="&amp;HLOOKUP(ES$2,dds!$2:$3,2,FALSE()),Extrato!$A$8:$A$502,"&lt;="&amp;HLOOKUP(ES$2,dds!$2:$4,3,FALSE()))-SUMIFS(Extrato!$K$8:$K$502,Extrato!$G$8:$G$502,'Variação'!$A5,Extrato!$F$8:$F$502,"&gt;="&amp;HLOOKUP(ES$2,dds!$2:$3,2,FALSE()),Extrato!$F$8:$F$502,"&lt;="&amp;HLOOKUP(ES$2,dds!$2:$4,3,FALSE()))+VLOOKUP($A5,'Cadastro e Histórico'!$278:$346,MATCH('Variação'!ES$2,'Cadastro e Histórico'!$278:$278,0)-1,FALSE()))</f>
        <v>0</v>
      </c>
      <c r="ET5" s="500">
        <f t="shared" ref="ET5:ET19" si="109">IFERROR(IF(EU5=ES5,0,EU5/ES5-1),0)</f>
        <v>0</v>
      </c>
      <c r="EU5" s="499">
        <f>IF($A5="",0,VLOOKUP($A5,'Cadastro e Histórico'!$278:$346,MATCH('Variação'!ES$2,'Cadastro e Histórico'!$278:$278,0),FALSE()))</f>
        <v>0</v>
      </c>
      <c r="EV5" s="499">
        <f t="array" ref="EV5">IF($A5="",0,SUMIFS(Extrato!$E$8:$E$502,Extrato!$B$8:$B$502,'Variação'!$A5,Extrato!$A$8:$A$502,"&gt;="&amp;HLOOKUP(EV$2,dds!$2:$3,2,FALSE()),Extrato!$A$8:$A$502,"&lt;="&amp;HLOOKUP(EV$2,dds!$2:$4,3,FALSE()))-SUMIFS(Extrato!$K$8:$K$502,Extrato!$G$8:$G$502,'Variação'!$A5,Extrato!$F$8:$F$502,"&gt;="&amp;HLOOKUP(EV$2,dds!$2:$3,2,FALSE()),Extrato!$F$8:$F$502,"&lt;="&amp;HLOOKUP(EV$2,dds!$2:$4,3,FALSE()))+VLOOKUP($A5,'Cadastro e Histórico'!$278:$346,MATCH('Variação'!EV$2,'Cadastro e Histórico'!$278:$278,0)-1,FALSE()))</f>
        <v>0</v>
      </c>
      <c r="EW5" s="500">
        <f t="shared" ref="EW5:EW19" si="110">IFERROR(IF(EX5=EV5,0,EX5/EV5-1),0)</f>
        <v>0</v>
      </c>
      <c r="EX5" s="499">
        <f>IF($A5="",0,VLOOKUP($A5,'Cadastro e Histórico'!$278:$346,MATCH('Variação'!EV$2,'Cadastro e Histórico'!$278:$278,0),FALSE()))</f>
        <v>0</v>
      </c>
      <c r="EY5" s="499">
        <f t="array" ref="EY5">IF($A5="",0,SUMIFS(Extrato!$E$8:$E$502,Extrato!$B$8:$B$502,'Variação'!$A5,Extrato!$A$8:$A$502,"&gt;="&amp;HLOOKUP(EY$2,dds!$2:$3,2,FALSE()),Extrato!$A$8:$A$502,"&lt;="&amp;HLOOKUP(EY$2,dds!$2:$4,3,FALSE()))-SUMIFS(Extrato!$K$8:$K$502,Extrato!$G$8:$G$502,'Variação'!$A5,Extrato!$F$8:$F$502,"&gt;="&amp;HLOOKUP(EY$2,dds!$2:$3,2,FALSE()),Extrato!$F$8:$F$502,"&lt;="&amp;HLOOKUP(EY$2,dds!$2:$4,3,FALSE()))+VLOOKUP($A5,'Cadastro e Histórico'!$278:$346,MATCH('Variação'!EY$2,'Cadastro e Histórico'!$278:$278,0)-1,FALSE()))</f>
        <v>0</v>
      </c>
      <c r="EZ5" s="500">
        <f t="shared" ref="EZ5:EZ19" si="111">IFERROR(IF(FA5=EY5,0,FA5/EY5-1),0)</f>
        <v>0</v>
      </c>
      <c r="FA5" s="499">
        <f>IF($A5="",0,VLOOKUP($A5,'Cadastro e Histórico'!$278:$346,MATCH('Variação'!EY$2,'Cadastro e Histórico'!$278:$278,0),FALSE()))</f>
        <v>0</v>
      </c>
      <c r="FB5" s="499">
        <f t="array" ref="FB5">IF($A5="",0,SUMIFS(Extrato!$E$8:$E$502,Extrato!$B$8:$B$502,'Variação'!$A5,Extrato!$A$8:$A$502,"&gt;="&amp;HLOOKUP(FB$2,dds!$2:$3,2,FALSE()),Extrato!$A$8:$A$502,"&lt;="&amp;HLOOKUP(FB$2,dds!$2:$4,3,FALSE()))-SUMIFS(Extrato!$K$8:$K$502,Extrato!$G$8:$G$502,'Variação'!$A5,Extrato!$F$8:$F$502,"&gt;="&amp;HLOOKUP(FB$2,dds!$2:$3,2,FALSE()),Extrato!$F$8:$F$502,"&lt;="&amp;HLOOKUP(FB$2,dds!$2:$4,3,FALSE()))+VLOOKUP($A5,'Cadastro e Histórico'!$278:$346,MATCH('Variação'!FB$2,'Cadastro e Histórico'!$278:$278,0)-1,FALSE()))</f>
        <v>0</v>
      </c>
      <c r="FC5" s="500">
        <f t="shared" ref="FC5:FC19" si="112">IFERROR(IF(FD5=FB5,0,FD5/FB5-1),0)</f>
        <v>0</v>
      </c>
      <c r="FD5" s="499">
        <f>IF($A5="",0,VLOOKUP($A5,'Cadastro e Histórico'!$278:$346,MATCH('Variação'!FB$2,'Cadastro e Histórico'!$278:$278,0),FALSE()))</f>
        <v>0</v>
      </c>
      <c r="FE5" s="499">
        <f t="array" ref="FE5">IF($A5="",0,SUMIFS(Extrato!$E$8:$E$502,Extrato!$B$8:$B$502,'Variação'!$A5,Extrato!$A$8:$A$502,"&gt;="&amp;HLOOKUP(FE$2,dds!$2:$3,2,FALSE()),Extrato!$A$8:$A$502,"&lt;="&amp;HLOOKUP(FE$2,dds!$2:$4,3,FALSE()))-SUMIFS(Extrato!$K$8:$K$502,Extrato!$G$8:$G$502,'Variação'!$A5,Extrato!$F$8:$F$502,"&gt;="&amp;HLOOKUP(FE$2,dds!$2:$3,2,FALSE()),Extrato!$F$8:$F$502,"&lt;="&amp;HLOOKUP(FE$2,dds!$2:$4,3,FALSE()))+VLOOKUP($A5,'Cadastro e Histórico'!$278:$346,MATCH('Variação'!FE$2,'Cadastro e Histórico'!$278:$278,0)-1,FALSE()))</f>
        <v>0</v>
      </c>
      <c r="FF5" s="500">
        <f t="shared" ref="FF5:FF19" si="113">IFERROR(IF(FG5=FE5,0,FG5/FE5-1),0)</f>
        <v>0</v>
      </c>
      <c r="FG5" s="499">
        <f>IF($A5="",0,VLOOKUP($A5,'Cadastro e Histórico'!$278:$346,MATCH('Variação'!FE$2,'Cadastro e Histórico'!$278:$278,0),FALSE()))</f>
        <v>0</v>
      </c>
      <c r="FH5" s="499">
        <f t="array" ref="FH5">IF($A5="",0,SUMIFS(Extrato!$E$8:$E$502,Extrato!$B$8:$B$502,'Variação'!$A5,Extrato!$A$8:$A$502,"&gt;="&amp;HLOOKUP(FH$2,dds!$2:$3,2,FALSE()),Extrato!$A$8:$A$502,"&lt;="&amp;HLOOKUP(FH$2,dds!$2:$4,3,FALSE()))-SUMIFS(Extrato!$K$8:$K$502,Extrato!$G$8:$G$502,'Variação'!$A5,Extrato!$F$8:$F$502,"&gt;="&amp;HLOOKUP(FH$2,dds!$2:$3,2,FALSE()),Extrato!$F$8:$F$502,"&lt;="&amp;HLOOKUP(FH$2,dds!$2:$4,3,FALSE()))+VLOOKUP($A5,'Cadastro e Histórico'!$278:$346,MATCH('Variação'!FH$2,'Cadastro e Histórico'!$278:$278,0)-1,FALSE()))</f>
        <v>0</v>
      </c>
      <c r="FI5" s="500">
        <f t="shared" ref="FI5:FI19" si="114">IFERROR(IF(FJ5=FH5,0,FJ5/FH5-1),0)</f>
        <v>0</v>
      </c>
      <c r="FJ5" s="499">
        <f>IF($A5="",0,VLOOKUP($A5,'Cadastro e Histórico'!$278:$346,MATCH('Variação'!FH$2,'Cadastro e Histórico'!$278:$278,0),FALSE()))</f>
        <v>0</v>
      </c>
      <c r="FK5" s="499">
        <f t="array" ref="FK5">IF($A5="",0,SUMIFS(Extrato!$E$8:$E$502,Extrato!$B$8:$B$502,'Variação'!$A5,Extrato!$A$8:$A$502,"&gt;="&amp;HLOOKUP(FK$2,dds!$2:$3,2,FALSE()),Extrato!$A$8:$A$502,"&lt;="&amp;HLOOKUP(FK$2,dds!$2:$4,3,FALSE()))-SUMIFS(Extrato!$K$8:$K$502,Extrato!$G$8:$G$502,'Variação'!$A5,Extrato!$F$8:$F$502,"&gt;="&amp;HLOOKUP(FK$2,dds!$2:$3,2,FALSE()),Extrato!$F$8:$F$502,"&lt;="&amp;HLOOKUP(FK$2,dds!$2:$4,3,FALSE()))+VLOOKUP($A5,'Cadastro e Histórico'!$278:$346,MATCH('Variação'!FK$2,'Cadastro e Histórico'!$278:$278,0)-1,FALSE()))</f>
        <v>0</v>
      </c>
      <c r="FL5" s="500">
        <f t="shared" ref="FL5:FL19" si="115">IFERROR(IF(FM5=FK5,0,FM5/FK5-1),0)</f>
        <v>0</v>
      </c>
      <c r="FM5" s="499">
        <f>IF($A5="",0,VLOOKUP($A5,'Cadastro e Histórico'!$278:$346,MATCH('Variação'!FK$2,'Cadastro e Histórico'!$278:$278,0),FALSE()))</f>
        <v>0</v>
      </c>
      <c r="FN5" s="499">
        <f t="array" ref="FN5">IF($A5="",0,SUMIFS(Extrato!$E$8:$E$502,Extrato!$B$8:$B$502,'Variação'!$A5,Extrato!$A$8:$A$502,"&gt;="&amp;HLOOKUP(FN$2,dds!$2:$3,2,FALSE()),Extrato!$A$8:$A$502,"&lt;="&amp;HLOOKUP(FN$2,dds!$2:$4,3,FALSE()))-SUMIFS(Extrato!$K$8:$K$502,Extrato!$G$8:$G$502,'Variação'!$A5,Extrato!$F$8:$F$502,"&gt;="&amp;HLOOKUP(FN$2,dds!$2:$3,2,FALSE()),Extrato!$F$8:$F$502,"&lt;="&amp;HLOOKUP(FN$2,dds!$2:$4,3,FALSE()))+VLOOKUP($A5,'Cadastro e Histórico'!$278:$346,MATCH('Variação'!FN$2,'Cadastro e Histórico'!$278:$278,0)-1,FALSE()))</f>
        <v>0</v>
      </c>
      <c r="FO5" s="500">
        <f t="shared" ref="FO5:FO19" si="116">IFERROR(IF(FP5=FN5,0,FP5/FN5-1),0)</f>
        <v>0</v>
      </c>
      <c r="FP5" s="499">
        <f>IF($A5="",0,VLOOKUP($A5,'Cadastro e Histórico'!$278:$346,MATCH('Variação'!FN$2,'Cadastro e Histórico'!$278:$278,0),FALSE()))</f>
        <v>0</v>
      </c>
      <c r="FQ5" s="499">
        <f t="array" ref="FQ5">IF($A5="",0,SUMIFS(Extrato!$E$8:$E$502,Extrato!$B$8:$B$502,'Variação'!$A5,Extrato!$A$8:$A$502,"&gt;="&amp;HLOOKUP(FQ$2,dds!$2:$3,2,FALSE()),Extrato!$A$8:$A$502,"&lt;="&amp;HLOOKUP(FQ$2,dds!$2:$4,3,FALSE()))-SUMIFS(Extrato!$K$8:$K$502,Extrato!$G$8:$G$502,'Variação'!$A5,Extrato!$F$8:$F$502,"&gt;="&amp;HLOOKUP(FQ$2,dds!$2:$3,2,FALSE()),Extrato!$F$8:$F$502,"&lt;="&amp;HLOOKUP(FQ$2,dds!$2:$4,3,FALSE()))+VLOOKUP($A5,'Cadastro e Histórico'!$278:$346,MATCH('Variação'!FQ$2,'Cadastro e Histórico'!$278:$278,0)-1,FALSE()))</f>
        <v>0</v>
      </c>
      <c r="FR5" s="500">
        <f t="shared" ref="FR5:FR19" si="117">IFERROR(IF(FS5=FQ5,0,FS5/FQ5-1),0)</f>
        <v>0</v>
      </c>
      <c r="FS5" s="499">
        <f>IF($A5="",0,VLOOKUP($A5,'Cadastro e Histórico'!$278:$346,MATCH('Variação'!FQ$2,'Cadastro e Histórico'!$278:$278,0),FALSE()))</f>
        <v>0</v>
      </c>
      <c r="FT5" s="499">
        <f t="array" ref="FT5">IF($A5="",0,SUMIFS(Extrato!$E$8:$E$502,Extrato!$B$8:$B$502,'Variação'!$A5,Extrato!$A$8:$A$502,"&gt;="&amp;HLOOKUP(FT$2,dds!$2:$3,2,FALSE()),Extrato!$A$8:$A$502,"&lt;="&amp;HLOOKUP(FT$2,dds!$2:$4,3,FALSE()))-SUMIFS(Extrato!$K$8:$K$502,Extrato!$G$8:$G$502,'Variação'!$A5,Extrato!$F$8:$F$502,"&gt;="&amp;HLOOKUP(FT$2,dds!$2:$3,2,FALSE()),Extrato!$F$8:$F$502,"&lt;="&amp;HLOOKUP(FT$2,dds!$2:$4,3,FALSE()))+VLOOKUP($A5,'Cadastro e Histórico'!$278:$346,MATCH('Variação'!FT$2,'Cadastro e Histórico'!$278:$278,0)-1,FALSE()))</f>
        <v>0</v>
      </c>
      <c r="FU5" s="500">
        <f t="shared" ref="FU5:FU19" si="118">IFERROR(IF(FV5=FT5,0,FV5/FT5-1),0)</f>
        <v>0</v>
      </c>
      <c r="FV5" s="499">
        <f>IF($A5="",0,VLOOKUP($A5,'Cadastro e Histórico'!$278:$346,MATCH('Variação'!FT$2,'Cadastro e Histórico'!$278:$278,0),FALSE()))</f>
        <v>0</v>
      </c>
      <c r="FW5" s="499">
        <f t="array" ref="FW5">IF($A5="",0,SUMIFS(Extrato!$E$8:$E$502,Extrato!$B$8:$B$502,'Variação'!$A5,Extrato!$A$8:$A$502,"&gt;="&amp;HLOOKUP(FW$2,dds!$2:$3,2,FALSE()),Extrato!$A$8:$A$502,"&lt;="&amp;HLOOKUP(FW$2,dds!$2:$4,3,FALSE()))-SUMIFS(Extrato!$K$8:$K$502,Extrato!$G$8:$G$502,'Variação'!$A5,Extrato!$F$8:$F$502,"&gt;="&amp;HLOOKUP(FW$2,dds!$2:$3,2,FALSE()),Extrato!$F$8:$F$502,"&lt;="&amp;HLOOKUP(FW$2,dds!$2:$4,3,FALSE()))+VLOOKUP($A5,'Cadastro e Histórico'!$278:$346,MATCH('Variação'!FW$2,'Cadastro e Histórico'!$278:$278,0)-1,FALSE()))</f>
        <v>0</v>
      </c>
      <c r="FX5" s="500">
        <f t="shared" ref="FX5:FX19" si="119">IFERROR(IF(FY5=FW5,0,FY5/FW5-1),0)</f>
        <v>0</v>
      </c>
      <c r="FY5" s="499">
        <f>IF($A5="",0,VLOOKUP($A5,'Cadastro e Histórico'!$278:$346,MATCH('Variação'!FW$2,'Cadastro e Histórico'!$278:$278,0),FALSE()))</f>
        <v>0</v>
      </c>
      <c r="FZ5" s="43"/>
      <c r="GA5" s="39"/>
      <c r="GB5" s="39"/>
      <c r="GC5" s="39"/>
      <c r="GD5" s="39"/>
      <c r="GE5" s="39"/>
      <c r="GF5" s="39"/>
      <c r="GG5" s="39"/>
      <c r="GH5" s="39"/>
      <c r="GI5" s="39"/>
      <c r="GJ5" s="39"/>
      <c r="GK5" s="39"/>
      <c r="GL5" s="39"/>
      <c r="GM5" s="39"/>
      <c r="GN5" s="39"/>
      <c r="GO5" s="39"/>
      <c r="GP5" s="39"/>
      <c r="GQ5" s="39"/>
      <c r="GR5" s="39"/>
      <c r="GS5" s="42"/>
    </row>
    <row r="6" ht="14.25" customHeight="1">
      <c r="A6" s="501"/>
      <c r="B6" s="499">
        <f t="array" ref="B6">IF($A6="",0,SUMIFS(Extrato!$E$8:$E$502,Extrato!$B$8:$B$502,'Variação'!$A6,Extrato!$A$8:$A$502,"&gt;="&amp;HLOOKUP(B$2,dds!$2:$3,2,FALSE()),Extrato!$A$8:$A$502,"&lt;="&amp;HLOOKUP(B$2,dds!$2:$4,3,FALSE()))-SUMIFS(Extrato!$K$8:$K$502,Extrato!$G$8:$G$502,'Variação'!$A6,Extrato!$F$8:$F$502,"&gt;="&amp;HLOOKUP(B$2,dds!$2:$3,2,FALSE()),Extrato!$F$8:$F$502,"&lt;="&amp;HLOOKUP(B$2,dds!$2:$4,3,FALSE()))+VLOOKUP($A6,'Cadastro e Histórico'!$278:$346,MATCH('Variação'!B$2,'Cadastro e Histórico'!$278:$278,0)-1,FALSE()))</f>
        <v>0</v>
      </c>
      <c r="C6" s="500">
        <f t="shared" si="60"/>
        <v>0</v>
      </c>
      <c r="D6" s="499">
        <f>IF($A6="",0,VLOOKUP($A6,'Cadastro e Histórico'!$278:$346,MATCH('Variação'!B$2,'Cadastro e Histórico'!$278:$278,0),FALSE()))</f>
        <v>0</v>
      </c>
      <c r="E6" s="499">
        <f t="array" ref="E6">IF($A6="",0,SUMIFS(Extrato!$E$8:$E$502,Extrato!$B$8:$B$502,'Variação'!$A6,Extrato!$A$8:$A$502,"&gt;="&amp;HLOOKUP(E$2,dds!$2:$3,2,FALSE()),Extrato!$A$8:$A$502,"&lt;="&amp;HLOOKUP(E$2,dds!$2:$4,3,FALSE()))-SUMIFS(Extrato!$K$8:$K$502,Extrato!$G$8:$G$502,'Variação'!$A6,Extrato!$F$8:$F$502,"&gt;="&amp;HLOOKUP(E$2,dds!$2:$3,2,FALSE()),Extrato!$F$8:$F$502,"&lt;="&amp;HLOOKUP(E$2,dds!$2:$4,3,FALSE()))+VLOOKUP($A6,'Cadastro e Histórico'!$278:$346,MATCH('Variação'!E$2,'Cadastro e Histórico'!$278:$278,0)-1,FALSE()))</f>
        <v>0</v>
      </c>
      <c r="F6" s="500">
        <f t="shared" si="61"/>
        <v>0</v>
      </c>
      <c r="G6" s="499">
        <f>IF($A6="",0,VLOOKUP($A6,'Cadastro e Histórico'!$278:$346,MATCH('Variação'!E$2,'Cadastro e Histórico'!$278:$278,0),FALSE()))</f>
        <v>0</v>
      </c>
      <c r="H6" s="499">
        <f t="array" ref="H6">IF($A6="",0,SUMIFS(Extrato!$E$8:$E$502,Extrato!$B$8:$B$502,'Variação'!$A6,Extrato!$A$8:$A$502,"&gt;="&amp;HLOOKUP(H$2,dds!$2:$3,2,FALSE()),Extrato!$A$8:$A$502,"&lt;="&amp;HLOOKUP(H$2,dds!$2:$4,3,FALSE()))-SUMIFS(Extrato!$K$8:$K$502,Extrato!$G$8:$G$502,'Variação'!$A6,Extrato!$F$8:$F$502,"&gt;="&amp;HLOOKUP(H$2,dds!$2:$3,2,FALSE()),Extrato!$F$8:$F$502,"&lt;="&amp;HLOOKUP(H$2,dds!$2:$4,3,FALSE()))+VLOOKUP($A6,'Cadastro e Histórico'!$278:$346,MATCH('Variação'!H$2,'Cadastro e Histórico'!$278:$278,0)-1,FALSE()))</f>
        <v>0</v>
      </c>
      <c r="I6" s="500">
        <f t="shared" si="62"/>
        <v>0</v>
      </c>
      <c r="J6" s="499">
        <f>IF($A6="",0,VLOOKUP($A6,'Cadastro e Histórico'!$278:$346,MATCH('Variação'!H$2,'Cadastro e Histórico'!$278:$278,0),FALSE()))</f>
        <v>0</v>
      </c>
      <c r="K6" s="499">
        <f t="array" ref="K6">IF($A6="",0,SUMIFS(Extrato!$E$8:$E$502,Extrato!$B$8:$B$502,'Variação'!$A6,Extrato!$A$8:$A$502,"&gt;="&amp;HLOOKUP(K$2,dds!$2:$3,2,FALSE()),Extrato!$A$8:$A$502,"&lt;="&amp;HLOOKUP(K$2,dds!$2:$4,3,FALSE()))-SUMIFS(Extrato!$K$8:$K$502,Extrato!$G$8:$G$502,'Variação'!$A6,Extrato!$F$8:$F$502,"&gt;="&amp;HLOOKUP(K$2,dds!$2:$3,2,FALSE()),Extrato!$F$8:$F$502,"&lt;="&amp;HLOOKUP(K$2,dds!$2:$4,3,FALSE()))+VLOOKUP($A6,'Cadastro e Histórico'!$278:$346,MATCH('Variação'!K$2,'Cadastro e Histórico'!$278:$278,0)-1,FALSE()))</f>
        <v>0</v>
      </c>
      <c r="L6" s="500">
        <f t="shared" si="63"/>
        <v>0</v>
      </c>
      <c r="M6" s="499">
        <f>IF($A6="",0,VLOOKUP($A6,'Cadastro e Histórico'!$278:$346,MATCH('Variação'!K$2,'Cadastro e Histórico'!$278:$278,0),FALSE()))</f>
        <v>0</v>
      </c>
      <c r="N6" s="499">
        <f t="array" ref="N6">IF($A6="",0,SUMIFS(Extrato!$E$8:$E$502,Extrato!$B$8:$B$502,'Variação'!$A6,Extrato!$A$8:$A$502,"&gt;="&amp;HLOOKUP(N$2,dds!$2:$3,2,FALSE()),Extrato!$A$8:$A$502,"&lt;="&amp;HLOOKUP(N$2,dds!$2:$4,3,FALSE()))-SUMIFS(Extrato!$K$8:$K$502,Extrato!$G$8:$G$502,'Variação'!$A6,Extrato!$F$8:$F$502,"&gt;="&amp;HLOOKUP(N$2,dds!$2:$3,2,FALSE()),Extrato!$F$8:$F$502,"&lt;="&amp;HLOOKUP(N$2,dds!$2:$4,3,FALSE()))+VLOOKUP($A6,'Cadastro e Histórico'!$278:$346,MATCH('Variação'!N$2,'Cadastro e Histórico'!$278:$278,0)-1,FALSE()))</f>
        <v>0</v>
      </c>
      <c r="O6" s="500">
        <f t="shared" si="64"/>
        <v>0</v>
      </c>
      <c r="P6" s="499">
        <f>IF($A6="",0,VLOOKUP($A6,'Cadastro e Histórico'!$278:$346,MATCH('Variação'!N$2,'Cadastro e Histórico'!$278:$278,0),FALSE()))</f>
        <v>0</v>
      </c>
      <c r="Q6" s="499">
        <f t="array" ref="Q6">IF($A6="",0,SUMIFS(Extrato!$E$8:$E$502,Extrato!$B$8:$B$502,'Variação'!$A6,Extrato!$A$8:$A$502,"&gt;="&amp;HLOOKUP(Q$2,dds!$2:$3,2,FALSE()),Extrato!$A$8:$A$502,"&lt;="&amp;HLOOKUP(Q$2,dds!$2:$4,3,FALSE()))-SUMIFS(Extrato!$K$8:$K$502,Extrato!$G$8:$G$502,'Variação'!$A6,Extrato!$F$8:$F$502,"&gt;="&amp;HLOOKUP(Q$2,dds!$2:$3,2,FALSE()),Extrato!$F$8:$F$502,"&lt;="&amp;HLOOKUP(Q$2,dds!$2:$4,3,FALSE()))+VLOOKUP($A6,'Cadastro e Histórico'!$278:$346,MATCH('Variação'!Q$2,'Cadastro e Histórico'!$278:$278,0)-1,FALSE()))</f>
        <v>0</v>
      </c>
      <c r="R6" s="500">
        <f t="shared" si="65"/>
        <v>0</v>
      </c>
      <c r="S6" s="499">
        <f>IF($A6="",0,VLOOKUP($A6,'Cadastro e Histórico'!$278:$346,MATCH('Variação'!Q$2,'Cadastro e Histórico'!$278:$278,0),FALSE()))</f>
        <v>0</v>
      </c>
      <c r="T6" s="499">
        <f t="array" ref="T6">IF($A6="",0,SUMIFS(Extrato!$E$8:$E$502,Extrato!$B$8:$B$502,'Variação'!$A6,Extrato!$A$8:$A$502,"&gt;="&amp;HLOOKUP(T$2,dds!$2:$3,2,FALSE()),Extrato!$A$8:$A$502,"&lt;="&amp;HLOOKUP(T$2,dds!$2:$4,3,FALSE()))-SUMIFS(Extrato!$K$8:$K$502,Extrato!$G$8:$G$502,'Variação'!$A6,Extrato!$F$8:$F$502,"&gt;="&amp;HLOOKUP(T$2,dds!$2:$3,2,FALSE()),Extrato!$F$8:$F$502,"&lt;="&amp;HLOOKUP(T$2,dds!$2:$4,3,FALSE()))+VLOOKUP($A6,'Cadastro e Histórico'!$278:$346,MATCH('Variação'!T$2,'Cadastro e Histórico'!$278:$278,0)-1,FALSE()))</f>
        <v>0</v>
      </c>
      <c r="U6" s="500">
        <f t="shared" si="66"/>
        <v>0</v>
      </c>
      <c r="V6" s="499">
        <f>IF($A6="",0,VLOOKUP($A6,'Cadastro e Histórico'!$278:$346,MATCH('Variação'!T$2,'Cadastro e Histórico'!$278:$278,0),FALSE()))</f>
        <v>0</v>
      </c>
      <c r="W6" s="499">
        <f t="array" ref="W6">IF($A6="",0,SUMIFS(Extrato!$E$8:$E$502,Extrato!$B$8:$B$502,'Variação'!$A6,Extrato!$A$8:$A$502,"&gt;="&amp;HLOOKUP(W$2,dds!$2:$3,2,FALSE()),Extrato!$A$8:$A$502,"&lt;="&amp;HLOOKUP(W$2,dds!$2:$4,3,FALSE()))-SUMIFS(Extrato!$K$8:$K$502,Extrato!$G$8:$G$502,'Variação'!$A6,Extrato!$F$8:$F$502,"&gt;="&amp;HLOOKUP(W$2,dds!$2:$3,2,FALSE()),Extrato!$F$8:$F$502,"&lt;="&amp;HLOOKUP(W$2,dds!$2:$4,3,FALSE()))+VLOOKUP($A6,'Cadastro e Histórico'!$278:$346,MATCH('Variação'!W$2,'Cadastro e Histórico'!$278:$278,0)-1,FALSE()))</f>
        <v>0</v>
      </c>
      <c r="X6" s="500">
        <f t="shared" si="67"/>
        <v>0</v>
      </c>
      <c r="Y6" s="499">
        <f>IF($A6="",0,VLOOKUP($A6,'Cadastro e Histórico'!$278:$346,MATCH('Variação'!W$2,'Cadastro e Histórico'!$278:$278,0),FALSE()))</f>
        <v>0</v>
      </c>
      <c r="Z6" s="499">
        <f t="array" ref="Z6">IF($A6="",0,SUMIFS(Extrato!$E$8:$E$502,Extrato!$B$8:$B$502,'Variação'!$A6,Extrato!$A$8:$A$502,"&gt;="&amp;HLOOKUP(Z$2,dds!$2:$3,2,FALSE()),Extrato!$A$8:$A$502,"&lt;="&amp;HLOOKUP(Z$2,dds!$2:$4,3,FALSE()))-SUMIFS(Extrato!$K$8:$K$502,Extrato!$G$8:$G$502,'Variação'!$A6,Extrato!$F$8:$F$502,"&gt;="&amp;HLOOKUP(Z$2,dds!$2:$3,2,FALSE()),Extrato!$F$8:$F$502,"&lt;="&amp;HLOOKUP(Z$2,dds!$2:$4,3,FALSE()))+VLOOKUP($A6,'Cadastro e Histórico'!$278:$346,MATCH('Variação'!Z$2,'Cadastro e Histórico'!$278:$278,0)-1,FALSE()))</f>
        <v>0</v>
      </c>
      <c r="AA6" s="500">
        <f t="shared" si="68"/>
        <v>0</v>
      </c>
      <c r="AB6" s="499">
        <f>IF($A6="",0,VLOOKUP($A6,'Cadastro e Histórico'!$278:$346,MATCH('Variação'!Z$2,'Cadastro e Histórico'!$278:$278,0),FALSE()))</f>
        <v>0</v>
      </c>
      <c r="AC6" s="499">
        <f t="array" ref="AC6">IF($A6="",0,SUMIFS(Extrato!$E$8:$E$502,Extrato!$B$8:$B$502,'Variação'!$A6,Extrato!$A$8:$A$502,"&gt;="&amp;HLOOKUP(AC$2,dds!$2:$3,2,FALSE()),Extrato!$A$8:$A$502,"&lt;="&amp;HLOOKUP(AC$2,dds!$2:$4,3,FALSE()))-SUMIFS(Extrato!$K$8:$K$502,Extrato!$G$8:$G$502,'Variação'!$A6,Extrato!$F$8:$F$502,"&gt;="&amp;HLOOKUP(AC$2,dds!$2:$3,2,FALSE()),Extrato!$F$8:$F$502,"&lt;="&amp;HLOOKUP(AC$2,dds!$2:$4,3,FALSE()))+VLOOKUP($A6,'Cadastro e Histórico'!$278:$346,MATCH('Variação'!AC$2,'Cadastro e Histórico'!$278:$278,0)-1,FALSE()))</f>
        <v>0</v>
      </c>
      <c r="AD6" s="500">
        <f t="shared" si="69"/>
        <v>0</v>
      </c>
      <c r="AE6" s="499">
        <f>IF($A6="",0,VLOOKUP($A6,'Cadastro e Histórico'!$278:$346,MATCH('Variação'!AC$2,'Cadastro e Histórico'!$278:$278,0),FALSE()))</f>
        <v>0</v>
      </c>
      <c r="AF6" s="499">
        <f t="array" ref="AF6">IF($A6="",0,SUMIFS(Extrato!$E$8:$E$502,Extrato!$B$8:$B$502,'Variação'!$A6,Extrato!$A$8:$A$502,"&gt;="&amp;HLOOKUP(AF$2,dds!$2:$3,2,FALSE()),Extrato!$A$8:$A$502,"&lt;="&amp;HLOOKUP(AF$2,dds!$2:$4,3,FALSE()))-SUMIFS(Extrato!$K$8:$K$502,Extrato!$G$8:$G$502,'Variação'!$A6,Extrato!$F$8:$F$502,"&gt;="&amp;HLOOKUP(AF$2,dds!$2:$3,2,FALSE()),Extrato!$F$8:$F$502,"&lt;="&amp;HLOOKUP(AF$2,dds!$2:$4,3,FALSE()))+VLOOKUP($A6,'Cadastro e Histórico'!$278:$346,MATCH('Variação'!AF$2,'Cadastro e Histórico'!$278:$278,0)-1,FALSE()))</f>
        <v>0</v>
      </c>
      <c r="AG6" s="500">
        <f t="shared" si="70"/>
        <v>0</v>
      </c>
      <c r="AH6" s="499">
        <f>IF($A6="",0,VLOOKUP($A6,'Cadastro e Histórico'!$278:$346,MATCH('Variação'!AF$2,'Cadastro e Histórico'!$278:$278,0),FALSE()))</f>
        <v>0</v>
      </c>
      <c r="AI6" s="499">
        <f t="array" ref="AI6">IF($A6="",0,SUMIFS(Extrato!$E$8:$E$502,Extrato!$B$8:$B$502,'Variação'!$A6,Extrato!$A$8:$A$502,"&gt;="&amp;HLOOKUP(AI$2,dds!$2:$3,2,FALSE()),Extrato!$A$8:$A$502,"&lt;="&amp;HLOOKUP(AI$2,dds!$2:$4,3,FALSE()))-SUMIFS(Extrato!$K$8:$K$502,Extrato!$G$8:$G$502,'Variação'!$A6,Extrato!$F$8:$F$502,"&gt;="&amp;HLOOKUP(AI$2,dds!$2:$3,2,FALSE()),Extrato!$F$8:$F$502,"&lt;="&amp;HLOOKUP(AI$2,dds!$2:$4,3,FALSE()))+VLOOKUP($A6,'Cadastro e Histórico'!$278:$346,MATCH('Variação'!AI$2,'Cadastro e Histórico'!$278:$278,0)-1,FALSE()))</f>
        <v>0</v>
      </c>
      <c r="AJ6" s="500">
        <f t="shared" si="71"/>
        <v>0</v>
      </c>
      <c r="AK6" s="499">
        <f>IF($A6="",0,VLOOKUP($A6,'Cadastro e Histórico'!$278:$346,MATCH('Variação'!AI$2,'Cadastro e Histórico'!$278:$278,0),FALSE()))</f>
        <v>0</v>
      </c>
      <c r="AL6" s="499">
        <f t="array" ref="AL6">IF($A6="",0,SUMIFS(Extrato!$E$8:$E$502,Extrato!$B$8:$B$502,'Variação'!$A6,Extrato!$A$8:$A$502,"&gt;="&amp;HLOOKUP(AL$2,dds!$2:$3,2,FALSE()),Extrato!$A$8:$A$502,"&lt;="&amp;HLOOKUP(AL$2,dds!$2:$4,3,FALSE()))-SUMIFS(Extrato!$K$8:$K$502,Extrato!$G$8:$G$502,'Variação'!$A6,Extrato!$F$8:$F$502,"&gt;="&amp;HLOOKUP(AL$2,dds!$2:$3,2,FALSE()),Extrato!$F$8:$F$502,"&lt;="&amp;HLOOKUP(AL$2,dds!$2:$4,3,FALSE()))+VLOOKUP($A6,'Cadastro e Histórico'!$278:$346,MATCH('Variação'!AL$2,'Cadastro e Histórico'!$278:$278,0)-1,FALSE()))</f>
        <v>0</v>
      </c>
      <c r="AM6" s="500">
        <f t="shared" si="72"/>
        <v>0</v>
      </c>
      <c r="AN6" s="499">
        <f>IF($A6="",0,VLOOKUP($A6,'Cadastro e Histórico'!$278:$346,MATCH('Variação'!AL$2,'Cadastro e Histórico'!$278:$278,0),FALSE()))</f>
        <v>0</v>
      </c>
      <c r="AO6" s="499">
        <f t="array" ref="AO6">IF($A6="",0,SUMIFS(Extrato!$E$8:$E$502,Extrato!$B$8:$B$502,'Variação'!$A6,Extrato!$A$8:$A$502,"&gt;="&amp;HLOOKUP(AO$2,dds!$2:$3,2,FALSE()),Extrato!$A$8:$A$502,"&lt;="&amp;HLOOKUP(AO$2,dds!$2:$4,3,FALSE()))-SUMIFS(Extrato!$K$8:$K$502,Extrato!$G$8:$G$502,'Variação'!$A6,Extrato!$F$8:$F$502,"&gt;="&amp;HLOOKUP(AO$2,dds!$2:$3,2,FALSE()),Extrato!$F$8:$F$502,"&lt;="&amp;HLOOKUP(AO$2,dds!$2:$4,3,FALSE()))+VLOOKUP($A6,'Cadastro e Histórico'!$278:$346,MATCH('Variação'!AO$2,'Cadastro e Histórico'!$278:$278,0)-1,FALSE()))</f>
        <v>0</v>
      </c>
      <c r="AP6" s="500">
        <f t="shared" si="73"/>
        <v>0</v>
      </c>
      <c r="AQ6" s="499">
        <f>IF($A6="",0,VLOOKUP($A6,'Cadastro e Histórico'!$278:$346,MATCH('Variação'!AO$2,'Cadastro e Histórico'!$278:$278,0),FALSE()))</f>
        <v>0</v>
      </c>
      <c r="AR6" s="499">
        <f t="array" ref="AR6">IF($A6="",0,SUMIFS(Extrato!$E$8:$E$502,Extrato!$B$8:$B$502,'Variação'!$A6,Extrato!$A$8:$A$502,"&gt;="&amp;HLOOKUP(AR$2,dds!$2:$3,2,FALSE()),Extrato!$A$8:$A$502,"&lt;="&amp;HLOOKUP(AR$2,dds!$2:$4,3,FALSE()))-SUMIFS(Extrato!$K$8:$K$502,Extrato!$G$8:$G$502,'Variação'!$A6,Extrato!$F$8:$F$502,"&gt;="&amp;HLOOKUP(AR$2,dds!$2:$3,2,FALSE()),Extrato!$F$8:$F$502,"&lt;="&amp;HLOOKUP(AR$2,dds!$2:$4,3,FALSE()))+VLOOKUP($A6,'Cadastro e Histórico'!$278:$346,MATCH('Variação'!AR$2,'Cadastro e Histórico'!$278:$278,0)-1,FALSE()))</f>
        <v>0</v>
      </c>
      <c r="AS6" s="500">
        <f t="shared" si="74"/>
        <v>0</v>
      </c>
      <c r="AT6" s="499">
        <f>IF($A6="",0,VLOOKUP($A6,'Cadastro e Histórico'!$278:$346,MATCH('Variação'!AR$2,'Cadastro e Histórico'!$278:$278,0),FALSE()))</f>
        <v>0</v>
      </c>
      <c r="AU6" s="499">
        <f t="array" ref="AU6">IF($A6="",0,SUMIFS(Extrato!$E$8:$E$502,Extrato!$B$8:$B$502,'Variação'!$A6,Extrato!$A$8:$A$502,"&gt;="&amp;HLOOKUP(AU$2,dds!$2:$3,2,FALSE()),Extrato!$A$8:$A$502,"&lt;="&amp;HLOOKUP(AU$2,dds!$2:$4,3,FALSE()))-SUMIFS(Extrato!$K$8:$K$502,Extrato!$G$8:$G$502,'Variação'!$A6,Extrato!$F$8:$F$502,"&gt;="&amp;HLOOKUP(AU$2,dds!$2:$3,2,FALSE()),Extrato!$F$8:$F$502,"&lt;="&amp;HLOOKUP(AU$2,dds!$2:$4,3,FALSE()))+VLOOKUP($A6,'Cadastro e Histórico'!$278:$346,MATCH('Variação'!AU$2,'Cadastro e Histórico'!$278:$278,0)-1,FALSE()))</f>
        <v>0</v>
      </c>
      <c r="AV6" s="500">
        <f t="shared" si="75"/>
        <v>0</v>
      </c>
      <c r="AW6" s="499">
        <f>IF($A6="",0,VLOOKUP($A6,'Cadastro e Histórico'!$278:$346,MATCH('Variação'!AU$2,'Cadastro e Histórico'!$278:$278,0),FALSE()))</f>
        <v>0</v>
      </c>
      <c r="AX6" s="499">
        <f t="array" ref="AX6">IF($A6="",0,SUMIFS(Extrato!$E$8:$E$502,Extrato!$B$8:$B$502,'Variação'!$A6,Extrato!$A$8:$A$502,"&gt;="&amp;HLOOKUP(AX$2,dds!$2:$3,2,FALSE()),Extrato!$A$8:$A$502,"&lt;="&amp;HLOOKUP(AX$2,dds!$2:$4,3,FALSE()))-SUMIFS(Extrato!$K$8:$K$502,Extrato!$G$8:$G$502,'Variação'!$A6,Extrato!$F$8:$F$502,"&gt;="&amp;HLOOKUP(AX$2,dds!$2:$3,2,FALSE()),Extrato!$F$8:$F$502,"&lt;="&amp;HLOOKUP(AX$2,dds!$2:$4,3,FALSE()))+VLOOKUP($A6,'Cadastro e Histórico'!$278:$346,MATCH('Variação'!AX$2,'Cadastro e Histórico'!$278:$278,0)-1,FALSE()))</f>
        <v>0</v>
      </c>
      <c r="AY6" s="500">
        <f t="shared" si="76"/>
        <v>0</v>
      </c>
      <c r="AZ6" s="499">
        <f>IF($A6="",0,VLOOKUP($A6,'Cadastro e Histórico'!$278:$346,MATCH('Variação'!AX$2,'Cadastro e Histórico'!$278:$278,0),FALSE()))</f>
        <v>0</v>
      </c>
      <c r="BA6" s="499">
        <f t="array" ref="BA6">IF($A6="",0,SUMIFS(Extrato!$E$8:$E$502,Extrato!$B$8:$B$502,'Variação'!$A6,Extrato!$A$8:$A$502,"&gt;="&amp;HLOOKUP(BA$2,dds!$2:$3,2,FALSE()),Extrato!$A$8:$A$502,"&lt;="&amp;HLOOKUP(BA$2,dds!$2:$4,3,FALSE()))-SUMIFS(Extrato!$K$8:$K$502,Extrato!$G$8:$G$502,'Variação'!$A6,Extrato!$F$8:$F$502,"&gt;="&amp;HLOOKUP(BA$2,dds!$2:$3,2,FALSE()),Extrato!$F$8:$F$502,"&lt;="&amp;HLOOKUP(BA$2,dds!$2:$4,3,FALSE()))+VLOOKUP($A6,'Cadastro e Histórico'!$278:$346,MATCH('Variação'!BA$2,'Cadastro e Histórico'!$278:$278,0)-1,FALSE()))</f>
        <v>0</v>
      </c>
      <c r="BB6" s="500">
        <f t="shared" si="77"/>
        <v>0</v>
      </c>
      <c r="BC6" s="499">
        <f>IF($A6="",0,VLOOKUP($A6,'Cadastro e Histórico'!$278:$346,MATCH('Variação'!BA$2,'Cadastro e Histórico'!$278:$278,0),FALSE()))</f>
        <v>0</v>
      </c>
      <c r="BD6" s="499">
        <f t="array" ref="BD6">IF($A6="",0,SUMIFS(Extrato!$E$8:$E$502,Extrato!$B$8:$B$502,'Variação'!$A6,Extrato!$A$8:$A$502,"&gt;="&amp;HLOOKUP(BD$2,dds!$2:$3,2,FALSE()),Extrato!$A$8:$A$502,"&lt;="&amp;HLOOKUP(BD$2,dds!$2:$4,3,FALSE()))-SUMIFS(Extrato!$K$8:$K$502,Extrato!$G$8:$G$502,'Variação'!$A6,Extrato!$F$8:$F$502,"&gt;="&amp;HLOOKUP(BD$2,dds!$2:$3,2,FALSE()),Extrato!$F$8:$F$502,"&lt;="&amp;HLOOKUP(BD$2,dds!$2:$4,3,FALSE()))+VLOOKUP($A6,'Cadastro e Histórico'!$278:$346,MATCH('Variação'!BD$2,'Cadastro e Histórico'!$278:$278,0)-1,FALSE()))</f>
        <v>0</v>
      </c>
      <c r="BE6" s="500">
        <f t="shared" si="78"/>
        <v>0</v>
      </c>
      <c r="BF6" s="499">
        <f>IF($A6="",0,VLOOKUP($A6,'Cadastro e Histórico'!$278:$346,MATCH('Variação'!BD$2,'Cadastro e Histórico'!$278:$278,0),FALSE()))</f>
        <v>0</v>
      </c>
      <c r="BG6" s="499">
        <f t="array" ref="BG6">IF($A6="",0,SUMIFS(Extrato!$E$8:$E$502,Extrato!$B$8:$B$502,'Variação'!$A6,Extrato!$A$8:$A$502,"&gt;="&amp;HLOOKUP(BG$2,dds!$2:$3,2,FALSE()),Extrato!$A$8:$A$502,"&lt;="&amp;HLOOKUP(BG$2,dds!$2:$4,3,FALSE()))-SUMIFS(Extrato!$K$8:$K$502,Extrato!$G$8:$G$502,'Variação'!$A6,Extrato!$F$8:$F$502,"&gt;="&amp;HLOOKUP(BG$2,dds!$2:$3,2,FALSE()),Extrato!$F$8:$F$502,"&lt;="&amp;HLOOKUP(BG$2,dds!$2:$4,3,FALSE()))+VLOOKUP($A6,'Cadastro e Histórico'!$278:$346,MATCH('Variação'!BG$2,'Cadastro e Histórico'!$278:$278,0)-1,FALSE()))</f>
        <v>0</v>
      </c>
      <c r="BH6" s="500">
        <f t="shared" si="79"/>
        <v>0</v>
      </c>
      <c r="BI6" s="499">
        <f>IF($A6="",0,VLOOKUP($A6,'Cadastro e Histórico'!$278:$346,MATCH('Variação'!BG$2,'Cadastro e Histórico'!$278:$278,0),FALSE()))</f>
        <v>0</v>
      </c>
      <c r="BJ6" s="499">
        <f t="array" ref="BJ6">IF($A6="",0,SUMIFS(Extrato!$E$8:$E$502,Extrato!$B$8:$B$502,'Variação'!$A6,Extrato!$A$8:$A$502,"&gt;="&amp;HLOOKUP(BJ$2,dds!$2:$3,2,FALSE()),Extrato!$A$8:$A$502,"&lt;="&amp;HLOOKUP(BJ$2,dds!$2:$4,3,FALSE()))-SUMIFS(Extrato!$K$8:$K$502,Extrato!$G$8:$G$502,'Variação'!$A6,Extrato!$F$8:$F$502,"&gt;="&amp;HLOOKUP(BJ$2,dds!$2:$3,2,FALSE()),Extrato!$F$8:$F$502,"&lt;="&amp;HLOOKUP(BJ$2,dds!$2:$4,3,FALSE()))+VLOOKUP($A6,'Cadastro e Histórico'!$278:$346,MATCH('Variação'!BJ$2,'Cadastro e Histórico'!$278:$278,0)-1,FALSE()))</f>
        <v>0</v>
      </c>
      <c r="BK6" s="500">
        <f t="shared" si="80"/>
        <v>0</v>
      </c>
      <c r="BL6" s="499">
        <f>IF($A6="",0,VLOOKUP($A6,'Cadastro e Histórico'!$278:$346,MATCH('Variação'!BJ$2,'Cadastro e Histórico'!$278:$278,0),FALSE()))</f>
        <v>0</v>
      </c>
      <c r="BM6" s="499">
        <f t="array" ref="BM6">IF($A6="",0,SUMIFS(Extrato!$E$8:$E$502,Extrato!$B$8:$B$502,'Variação'!$A6,Extrato!$A$8:$A$502,"&gt;="&amp;HLOOKUP(BM$2,dds!$2:$3,2,FALSE()),Extrato!$A$8:$A$502,"&lt;="&amp;HLOOKUP(BM$2,dds!$2:$4,3,FALSE()))-SUMIFS(Extrato!$K$8:$K$502,Extrato!$G$8:$G$502,'Variação'!$A6,Extrato!$F$8:$F$502,"&gt;="&amp;HLOOKUP(BM$2,dds!$2:$3,2,FALSE()),Extrato!$F$8:$F$502,"&lt;="&amp;HLOOKUP(BM$2,dds!$2:$4,3,FALSE()))+VLOOKUP($A6,'Cadastro e Histórico'!$278:$346,MATCH('Variação'!BM$2,'Cadastro e Histórico'!$278:$278,0)-1,FALSE()))</f>
        <v>0</v>
      </c>
      <c r="BN6" s="500">
        <f t="shared" si="81"/>
        <v>0</v>
      </c>
      <c r="BO6" s="499">
        <f>IF($A6="",0,VLOOKUP($A6,'Cadastro e Histórico'!$278:$346,MATCH('Variação'!BM$2,'Cadastro e Histórico'!$278:$278,0),FALSE()))</f>
        <v>0</v>
      </c>
      <c r="BP6" s="499">
        <f t="array" ref="BP6">IF($A6="",0,SUMIFS(Extrato!$E$8:$E$502,Extrato!$B$8:$B$502,'Variação'!$A6,Extrato!$A$8:$A$502,"&gt;="&amp;HLOOKUP(BP$2,dds!$2:$3,2,FALSE()),Extrato!$A$8:$A$502,"&lt;="&amp;HLOOKUP(BP$2,dds!$2:$4,3,FALSE()))-SUMIFS(Extrato!$K$8:$K$502,Extrato!$G$8:$G$502,'Variação'!$A6,Extrato!$F$8:$F$502,"&gt;="&amp;HLOOKUP(BP$2,dds!$2:$3,2,FALSE()),Extrato!$F$8:$F$502,"&lt;="&amp;HLOOKUP(BP$2,dds!$2:$4,3,FALSE()))+VLOOKUP($A6,'Cadastro e Histórico'!$278:$346,MATCH('Variação'!BP$2,'Cadastro e Histórico'!$278:$278,0)-1,FALSE()))</f>
        <v>0</v>
      </c>
      <c r="BQ6" s="500">
        <f t="shared" si="82"/>
        <v>0</v>
      </c>
      <c r="BR6" s="499">
        <f>IF($A6="",0,VLOOKUP($A6,'Cadastro e Histórico'!$278:$346,MATCH('Variação'!BP$2,'Cadastro e Histórico'!$278:$278,0),FALSE()))</f>
        <v>0</v>
      </c>
      <c r="BS6" s="499">
        <f t="array" ref="BS6">IF($A6="",0,SUMIFS(Extrato!$E$8:$E$502,Extrato!$B$8:$B$502,'Variação'!$A6,Extrato!$A$8:$A$502,"&gt;="&amp;HLOOKUP(BS$2,dds!$2:$3,2,FALSE()),Extrato!$A$8:$A$502,"&lt;="&amp;HLOOKUP(BS$2,dds!$2:$4,3,FALSE()))-SUMIFS(Extrato!$K$8:$K$502,Extrato!$G$8:$G$502,'Variação'!$A6,Extrato!$F$8:$F$502,"&gt;="&amp;HLOOKUP(BS$2,dds!$2:$3,2,FALSE()),Extrato!$F$8:$F$502,"&lt;="&amp;HLOOKUP(BS$2,dds!$2:$4,3,FALSE()))+VLOOKUP($A6,'Cadastro e Histórico'!$278:$346,MATCH('Variação'!BS$2,'Cadastro e Histórico'!$278:$278,0)-1,FALSE()))</f>
        <v>0</v>
      </c>
      <c r="BT6" s="500">
        <f t="shared" si="83"/>
        <v>0</v>
      </c>
      <c r="BU6" s="499">
        <f>IF($A6="",0,VLOOKUP($A6,'Cadastro e Histórico'!$278:$346,MATCH('Variação'!BS$2,'Cadastro e Histórico'!$278:$278,0),FALSE()))</f>
        <v>0</v>
      </c>
      <c r="BV6" s="499">
        <f t="array" ref="BV6">IF($A6="",0,SUMIFS(Extrato!$E$8:$E$502,Extrato!$B$8:$B$502,'Variação'!$A6,Extrato!$A$8:$A$502,"&gt;="&amp;HLOOKUP(BV$2,dds!$2:$3,2,FALSE()),Extrato!$A$8:$A$502,"&lt;="&amp;HLOOKUP(BV$2,dds!$2:$4,3,FALSE()))-SUMIFS(Extrato!$K$8:$K$502,Extrato!$G$8:$G$502,'Variação'!$A6,Extrato!$F$8:$F$502,"&gt;="&amp;HLOOKUP(BV$2,dds!$2:$3,2,FALSE()),Extrato!$F$8:$F$502,"&lt;="&amp;HLOOKUP(BV$2,dds!$2:$4,3,FALSE()))+VLOOKUP($A6,'Cadastro e Histórico'!$278:$346,MATCH('Variação'!BV$2,'Cadastro e Histórico'!$278:$278,0)-1,FALSE()))</f>
        <v>0</v>
      </c>
      <c r="BW6" s="500">
        <f t="shared" si="84"/>
        <v>0</v>
      </c>
      <c r="BX6" s="499">
        <f>IF($A6="",0,VLOOKUP($A6,'Cadastro e Histórico'!$278:$346,MATCH('Variação'!BV$2,'Cadastro e Histórico'!$278:$278,0),FALSE()))</f>
        <v>0</v>
      </c>
      <c r="BY6" s="499">
        <f t="array" ref="BY6">IF($A6="",0,SUMIFS(Extrato!$E$8:$E$502,Extrato!$B$8:$B$502,'Variação'!$A6,Extrato!$A$8:$A$502,"&gt;="&amp;HLOOKUP(BY$2,dds!$2:$3,2,FALSE()),Extrato!$A$8:$A$502,"&lt;="&amp;HLOOKUP(BY$2,dds!$2:$4,3,FALSE()))-SUMIFS(Extrato!$K$8:$K$502,Extrato!$G$8:$G$502,'Variação'!$A6,Extrato!$F$8:$F$502,"&gt;="&amp;HLOOKUP(BY$2,dds!$2:$3,2,FALSE()),Extrato!$F$8:$F$502,"&lt;="&amp;HLOOKUP(BY$2,dds!$2:$4,3,FALSE()))+VLOOKUP($A6,'Cadastro e Histórico'!$278:$346,MATCH('Variação'!BY$2,'Cadastro e Histórico'!$278:$278,0)-1,FALSE()))</f>
        <v>0</v>
      </c>
      <c r="BZ6" s="500">
        <f t="shared" si="85"/>
        <v>0</v>
      </c>
      <c r="CA6" s="499">
        <f>IF($A6="",0,VLOOKUP($A6,'Cadastro e Histórico'!$278:$346,MATCH('Variação'!BY$2,'Cadastro e Histórico'!$278:$278,0),FALSE()))</f>
        <v>0</v>
      </c>
      <c r="CB6" s="499">
        <f t="array" ref="CB6">IF($A6="",0,SUMIFS(Extrato!$E$8:$E$502,Extrato!$B$8:$B$502,'Variação'!$A6,Extrato!$A$8:$A$502,"&gt;="&amp;HLOOKUP(CB$2,dds!$2:$3,2,FALSE()),Extrato!$A$8:$A$502,"&lt;="&amp;HLOOKUP(CB$2,dds!$2:$4,3,FALSE()))-SUMIFS(Extrato!$K$8:$K$502,Extrato!$G$8:$G$502,'Variação'!$A6,Extrato!$F$8:$F$502,"&gt;="&amp;HLOOKUP(CB$2,dds!$2:$3,2,FALSE()),Extrato!$F$8:$F$502,"&lt;="&amp;HLOOKUP(CB$2,dds!$2:$4,3,FALSE()))+VLOOKUP($A6,'Cadastro e Histórico'!$278:$346,MATCH('Variação'!CB$2,'Cadastro e Histórico'!$278:$278,0)-1,FALSE()))</f>
        <v>0</v>
      </c>
      <c r="CC6" s="500">
        <f t="shared" si="86"/>
        <v>0</v>
      </c>
      <c r="CD6" s="499">
        <f>IF($A6="",0,VLOOKUP($A6,'Cadastro e Histórico'!$278:$346,MATCH('Variação'!CB$2,'Cadastro e Histórico'!$278:$278,0),FALSE()))</f>
        <v>0</v>
      </c>
      <c r="CE6" s="499">
        <f t="array" ref="CE6">IF($A6="",0,SUMIFS(Extrato!$E$8:$E$502,Extrato!$B$8:$B$502,'Variação'!$A6,Extrato!$A$8:$A$502,"&gt;="&amp;HLOOKUP(CE$2,dds!$2:$3,2,FALSE()),Extrato!$A$8:$A$502,"&lt;="&amp;HLOOKUP(CE$2,dds!$2:$4,3,FALSE()))-SUMIFS(Extrato!$K$8:$K$502,Extrato!$G$8:$G$502,'Variação'!$A6,Extrato!$F$8:$F$502,"&gt;="&amp;HLOOKUP(CE$2,dds!$2:$3,2,FALSE()),Extrato!$F$8:$F$502,"&lt;="&amp;HLOOKUP(CE$2,dds!$2:$4,3,FALSE()))+VLOOKUP($A6,'Cadastro e Histórico'!$278:$346,MATCH('Variação'!CE$2,'Cadastro e Histórico'!$278:$278,0)-1,FALSE()))</f>
        <v>0</v>
      </c>
      <c r="CF6" s="500">
        <f t="shared" si="87"/>
        <v>0</v>
      </c>
      <c r="CG6" s="499">
        <f>IF($A6="",0,VLOOKUP($A6,'Cadastro e Histórico'!$278:$346,MATCH('Variação'!CE$2,'Cadastro e Histórico'!$278:$278,0),FALSE()))</f>
        <v>0</v>
      </c>
      <c r="CH6" s="499">
        <f t="array" ref="CH6">IF($A6="",0,SUMIFS(Extrato!$E$8:$E$502,Extrato!$B$8:$B$502,'Variação'!$A6,Extrato!$A$8:$A$502,"&gt;="&amp;HLOOKUP(CH$2,dds!$2:$3,2,FALSE()),Extrato!$A$8:$A$502,"&lt;="&amp;HLOOKUP(CH$2,dds!$2:$4,3,FALSE()))-SUMIFS(Extrato!$K$8:$K$502,Extrato!$G$8:$G$502,'Variação'!$A6,Extrato!$F$8:$F$502,"&gt;="&amp;HLOOKUP(CH$2,dds!$2:$3,2,FALSE()),Extrato!$F$8:$F$502,"&lt;="&amp;HLOOKUP(CH$2,dds!$2:$4,3,FALSE()))+VLOOKUP($A6,'Cadastro e Histórico'!$278:$346,MATCH('Variação'!CH$2,'Cadastro e Histórico'!$278:$278,0)-1,FALSE()))</f>
        <v>0</v>
      </c>
      <c r="CI6" s="500">
        <f t="shared" si="88"/>
        <v>0</v>
      </c>
      <c r="CJ6" s="499">
        <f>IF($A6="",0,VLOOKUP($A6,'Cadastro e Histórico'!$278:$346,MATCH('Variação'!CH$2,'Cadastro e Histórico'!$278:$278,0),FALSE()))</f>
        <v>0</v>
      </c>
      <c r="CK6" s="499">
        <f t="array" ref="CK6">IF($A6="",0,SUMIFS(Extrato!$E$8:$E$502,Extrato!$B$8:$B$502,'Variação'!$A6,Extrato!$A$8:$A$502,"&gt;="&amp;HLOOKUP(CK$2,dds!$2:$3,2,FALSE()),Extrato!$A$8:$A$502,"&lt;="&amp;HLOOKUP(CK$2,dds!$2:$4,3,FALSE()))-SUMIFS(Extrato!$K$8:$K$502,Extrato!$G$8:$G$502,'Variação'!$A6,Extrato!$F$8:$F$502,"&gt;="&amp;HLOOKUP(CK$2,dds!$2:$3,2,FALSE()),Extrato!$F$8:$F$502,"&lt;="&amp;HLOOKUP(CK$2,dds!$2:$4,3,FALSE()))+VLOOKUP($A6,'Cadastro e Histórico'!$278:$346,MATCH('Variação'!CK$2,'Cadastro e Histórico'!$278:$278,0)-1,FALSE()))</f>
        <v>0</v>
      </c>
      <c r="CL6" s="500">
        <f t="shared" si="89"/>
        <v>0</v>
      </c>
      <c r="CM6" s="499">
        <f>IF($A6="",0,VLOOKUP($A6,'Cadastro e Histórico'!$278:$346,MATCH('Variação'!CK$2,'Cadastro e Histórico'!$278:$278,0),FALSE()))</f>
        <v>0</v>
      </c>
      <c r="CN6" s="499">
        <f t="array" ref="CN6">IF($A6="",0,SUMIFS(Extrato!$E$8:$E$502,Extrato!$B$8:$B$502,'Variação'!$A6,Extrato!$A$8:$A$502,"&gt;="&amp;HLOOKUP(CN$2,dds!$2:$3,2,FALSE()),Extrato!$A$8:$A$502,"&lt;="&amp;HLOOKUP(CN$2,dds!$2:$4,3,FALSE()))-SUMIFS(Extrato!$K$8:$K$502,Extrato!$G$8:$G$502,'Variação'!$A6,Extrato!$F$8:$F$502,"&gt;="&amp;HLOOKUP(CN$2,dds!$2:$3,2,FALSE()),Extrato!$F$8:$F$502,"&lt;="&amp;HLOOKUP(CN$2,dds!$2:$4,3,FALSE()))+VLOOKUP($A6,'Cadastro e Histórico'!$278:$346,MATCH('Variação'!CN$2,'Cadastro e Histórico'!$278:$278,0)-1,FALSE()))</f>
        <v>0</v>
      </c>
      <c r="CO6" s="500">
        <f t="shared" si="90"/>
        <v>0</v>
      </c>
      <c r="CP6" s="499">
        <f>IF($A6="",0,VLOOKUP($A6,'Cadastro e Histórico'!$278:$346,MATCH('Variação'!CN$2,'Cadastro e Histórico'!$278:$278,0),FALSE()))</f>
        <v>0</v>
      </c>
      <c r="CQ6" s="499">
        <f t="array" ref="CQ6">IF($A6="",0,SUMIFS(Extrato!$E$8:$E$502,Extrato!$B$8:$B$502,'Variação'!$A6,Extrato!$A$8:$A$502,"&gt;="&amp;HLOOKUP(CQ$2,dds!$2:$3,2,FALSE()),Extrato!$A$8:$A$502,"&lt;="&amp;HLOOKUP(CQ$2,dds!$2:$4,3,FALSE()))-SUMIFS(Extrato!$K$8:$K$502,Extrato!$G$8:$G$502,'Variação'!$A6,Extrato!$F$8:$F$502,"&gt;="&amp;HLOOKUP(CQ$2,dds!$2:$3,2,FALSE()),Extrato!$F$8:$F$502,"&lt;="&amp;HLOOKUP(CQ$2,dds!$2:$4,3,FALSE()))+VLOOKUP($A6,'Cadastro e Histórico'!$278:$346,MATCH('Variação'!CQ$2,'Cadastro e Histórico'!$278:$278,0)-1,FALSE()))</f>
        <v>0</v>
      </c>
      <c r="CR6" s="500">
        <f t="shared" si="91"/>
        <v>0</v>
      </c>
      <c r="CS6" s="499">
        <f>IF($A6="",0,VLOOKUP($A6,'Cadastro e Histórico'!$278:$346,MATCH('Variação'!CQ$2,'Cadastro e Histórico'!$278:$278,0),FALSE()))</f>
        <v>0</v>
      </c>
      <c r="CT6" s="499">
        <f t="array" ref="CT6">IF($A6="",0,SUMIFS(Extrato!$E$8:$E$502,Extrato!$B$8:$B$502,'Variação'!$A6,Extrato!$A$8:$A$502,"&gt;="&amp;HLOOKUP(CT$2,dds!$2:$3,2,FALSE()),Extrato!$A$8:$A$502,"&lt;="&amp;HLOOKUP(CT$2,dds!$2:$4,3,FALSE()))-SUMIFS(Extrato!$K$8:$K$502,Extrato!$G$8:$G$502,'Variação'!$A6,Extrato!$F$8:$F$502,"&gt;="&amp;HLOOKUP(CT$2,dds!$2:$3,2,FALSE()),Extrato!$F$8:$F$502,"&lt;="&amp;HLOOKUP(CT$2,dds!$2:$4,3,FALSE()))+VLOOKUP($A6,'Cadastro e Histórico'!$278:$346,MATCH('Variação'!CT$2,'Cadastro e Histórico'!$278:$278,0)-1,FALSE()))</f>
        <v>0</v>
      </c>
      <c r="CU6" s="500">
        <f t="shared" si="92"/>
        <v>0</v>
      </c>
      <c r="CV6" s="499">
        <f>IF($A6="",0,VLOOKUP($A6,'Cadastro e Histórico'!$278:$346,MATCH('Variação'!CT$2,'Cadastro e Histórico'!$278:$278,0),FALSE()))</f>
        <v>0</v>
      </c>
      <c r="CW6" s="499">
        <f t="array" ref="CW6">IF($A6="",0,SUMIFS(Extrato!$E$8:$E$502,Extrato!$B$8:$B$502,'Variação'!$A6,Extrato!$A$8:$A$502,"&gt;="&amp;HLOOKUP(CW$2,dds!$2:$3,2,FALSE()),Extrato!$A$8:$A$502,"&lt;="&amp;HLOOKUP(CW$2,dds!$2:$4,3,FALSE()))-SUMIFS(Extrato!$K$8:$K$502,Extrato!$G$8:$G$502,'Variação'!$A6,Extrato!$F$8:$F$502,"&gt;="&amp;HLOOKUP(CW$2,dds!$2:$3,2,FALSE()),Extrato!$F$8:$F$502,"&lt;="&amp;HLOOKUP(CW$2,dds!$2:$4,3,FALSE()))+VLOOKUP($A6,'Cadastro e Histórico'!$278:$346,MATCH('Variação'!CW$2,'Cadastro e Histórico'!$278:$278,0)-1,FALSE()))</f>
        <v>0</v>
      </c>
      <c r="CX6" s="500">
        <f t="shared" si="93"/>
        <v>0</v>
      </c>
      <c r="CY6" s="499">
        <f>IF($A6="",0,VLOOKUP($A6,'Cadastro e Histórico'!$278:$346,MATCH('Variação'!CW$2,'Cadastro e Histórico'!$278:$278,0),FALSE()))</f>
        <v>0</v>
      </c>
      <c r="CZ6" s="499">
        <f t="array" ref="CZ6">IF($A6="",0,SUMIFS(Extrato!$E$8:$E$502,Extrato!$B$8:$B$502,'Variação'!$A6,Extrato!$A$8:$A$502,"&gt;="&amp;HLOOKUP(CZ$2,dds!$2:$3,2,FALSE()),Extrato!$A$8:$A$502,"&lt;="&amp;HLOOKUP(CZ$2,dds!$2:$4,3,FALSE()))-SUMIFS(Extrato!$K$8:$K$502,Extrato!$G$8:$G$502,'Variação'!$A6,Extrato!$F$8:$F$502,"&gt;="&amp;HLOOKUP(CZ$2,dds!$2:$3,2,FALSE()),Extrato!$F$8:$F$502,"&lt;="&amp;HLOOKUP(CZ$2,dds!$2:$4,3,FALSE()))+VLOOKUP($A6,'Cadastro e Histórico'!$278:$346,MATCH('Variação'!CZ$2,'Cadastro e Histórico'!$278:$278,0)-1,FALSE()))</f>
        <v>0</v>
      </c>
      <c r="DA6" s="500">
        <f t="shared" si="94"/>
        <v>0</v>
      </c>
      <c r="DB6" s="499">
        <f>IF($A6="",0,VLOOKUP($A6,'Cadastro e Histórico'!$278:$346,MATCH('Variação'!CZ$2,'Cadastro e Histórico'!$278:$278,0),FALSE()))</f>
        <v>0</v>
      </c>
      <c r="DC6" s="499">
        <f t="array" ref="DC6">IF($A6="",0,SUMIFS(Extrato!$E$8:$E$502,Extrato!$B$8:$B$502,'Variação'!$A6,Extrato!$A$8:$A$502,"&gt;="&amp;HLOOKUP(DC$2,dds!$2:$3,2,FALSE()),Extrato!$A$8:$A$502,"&lt;="&amp;HLOOKUP(DC$2,dds!$2:$4,3,FALSE()))-SUMIFS(Extrato!$K$8:$K$502,Extrato!$G$8:$G$502,'Variação'!$A6,Extrato!$F$8:$F$502,"&gt;="&amp;HLOOKUP(DC$2,dds!$2:$3,2,FALSE()),Extrato!$F$8:$F$502,"&lt;="&amp;HLOOKUP(DC$2,dds!$2:$4,3,FALSE()))+VLOOKUP($A6,'Cadastro e Histórico'!$278:$346,MATCH('Variação'!DC$2,'Cadastro e Histórico'!$278:$278,0)-1,FALSE()))</f>
        <v>0</v>
      </c>
      <c r="DD6" s="500">
        <f t="shared" si="95"/>
        <v>0</v>
      </c>
      <c r="DE6" s="499">
        <f>IF($A6="",0,VLOOKUP($A6,'Cadastro e Histórico'!$278:$346,MATCH('Variação'!DC$2,'Cadastro e Histórico'!$278:$278,0),FALSE()))</f>
        <v>0</v>
      </c>
      <c r="DF6" s="499">
        <f t="array" ref="DF6">IF($A6="",0,SUMIFS(Extrato!$E$8:$E$502,Extrato!$B$8:$B$502,'Variação'!$A6,Extrato!$A$8:$A$502,"&gt;="&amp;HLOOKUP(DF$2,dds!$2:$3,2,FALSE()),Extrato!$A$8:$A$502,"&lt;="&amp;HLOOKUP(DF$2,dds!$2:$4,3,FALSE()))-SUMIFS(Extrato!$K$8:$K$502,Extrato!$G$8:$G$502,'Variação'!$A6,Extrato!$F$8:$F$502,"&gt;="&amp;HLOOKUP(DF$2,dds!$2:$3,2,FALSE()),Extrato!$F$8:$F$502,"&lt;="&amp;HLOOKUP(DF$2,dds!$2:$4,3,FALSE()))+VLOOKUP($A6,'Cadastro e Histórico'!$278:$346,MATCH('Variação'!DF$2,'Cadastro e Histórico'!$278:$278,0)-1,FALSE()))</f>
        <v>0</v>
      </c>
      <c r="DG6" s="500">
        <f t="shared" si="96"/>
        <v>0</v>
      </c>
      <c r="DH6" s="499">
        <f>IF($A6="",0,VLOOKUP($A6,'Cadastro e Histórico'!$278:$346,MATCH('Variação'!DF$2,'Cadastro e Histórico'!$278:$278,0),FALSE()))</f>
        <v>0</v>
      </c>
      <c r="DI6" s="499">
        <f t="array" ref="DI6">IF($A6="",0,SUMIFS(Extrato!$E$8:$E$502,Extrato!$B$8:$B$502,'Variação'!$A6,Extrato!$A$8:$A$502,"&gt;="&amp;HLOOKUP(DI$2,dds!$2:$3,2,FALSE()),Extrato!$A$8:$A$502,"&lt;="&amp;HLOOKUP(DI$2,dds!$2:$4,3,FALSE()))-SUMIFS(Extrato!$K$8:$K$502,Extrato!$G$8:$G$502,'Variação'!$A6,Extrato!$F$8:$F$502,"&gt;="&amp;HLOOKUP(DI$2,dds!$2:$3,2,FALSE()),Extrato!$F$8:$F$502,"&lt;="&amp;HLOOKUP(DI$2,dds!$2:$4,3,FALSE()))+VLOOKUP($A6,'Cadastro e Histórico'!$278:$346,MATCH('Variação'!DI$2,'Cadastro e Histórico'!$278:$278,0)-1,FALSE()))</f>
        <v>0</v>
      </c>
      <c r="DJ6" s="500">
        <f t="shared" si="97"/>
        <v>0</v>
      </c>
      <c r="DK6" s="499">
        <f>IF($A6="",0,VLOOKUP($A6,'Cadastro e Histórico'!$278:$346,MATCH('Variação'!DI$2,'Cadastro e Histórico'!$278:$278,0),FALSE()))</f>
        <v>0</v>
      </c>
      <c r="DL6" s="499">
        <f t="array" ref="DL6">IF($A6="",0,SUMIFS(Extrato!$E$8:$E$502,Extrato!$B$8:$B$502,'Variação'!$A6,Extrato!$A$8:$A$502,"&gt;="&amp;HLOOKUP(DL$2,dds!$2:$3,2,FALSE()),Extrato!$A$8:$A$502,"&lt;="&amp;HLOOKUP(DL$2,dds!$2:$4,3,FALSE()))-SUMIFS(Extrato!$K$8:$K$502,Extrato!$G$8:$G$502,'Variação'!$A6,Extrato!$F$8:$F$502,"&gt;="&amp;HLOOKUP(DL$2,dds!$2:$3,2,FALSE()),Extrato!$F$8:$F$502,"&lt;="&amp;HLOOKUP(DL$2,dds!$2:$4,3,FALSE()))+VLOOKUP($A6,'Cadastro e Histórico'!$278:$346,MATCH('Variação'!DL$2,'Cadastro e Histórico'!$278:$278,0)-1,FALSE()))</f>
        <v>0</v>
      </c>
      <c r="DM6" s="500">
        <f t="shared" si="98"/>
        <v>0</v>
      </c>
      <c r="DN6" s="499">
        <f>IF($A6="",0,VLOOKUP($A6,'Cadastro e Histórico'!$278:$346,MATCH('Variação'!DL$2,'Cadastro e Histórico'!$278:$278,0),FALSE()))</f>
        <v>0</v>
      </c>
      <c r="DO6" s="499">
        <f t="array" ref="DO6">IF($A6="",0,SUMIFS(Extrato!$E$8:$E$502,Extrato!$B$8:$B$502,'Variação'!$A6,Extrato!$A$8:$A$502,"&gt;="&amp;HLOOKUP(DO$2,dds!$2:$3,2,FALSE()),Extrato!$A$8:$A$502,"&lt;="&amp;HLOOKUP(DO$2,dds!$2:$4,3,FALSE()))-SUMIFS(Extrato!$K$8:$K$502,Extrato!$G$8:$G$502,'Variação'!$A6,Extrato!$F$8:$F$502,"&gt;="&amp;HLOOKUP(DO$2,dds!$2:$3,2,FALSE()),Extrato!$F$8:$F$502,"&lt;="&amp;HLOOKUP(DO$2,dds!$2:$4,3,FALSE()))+VLOOKUP($A6,'Cadastro e Histórico'!$278:$346,MATCH('Variação'!DO$2,'Cadastro e Histórico'!$278:$278,0)-1,FALSE()))</f>
        <v>0</v>
      </c>
      <c r="DP6" s="500">
        <f t="shared" si="99"/>
        <v>0</v>
      </c>
      <c r="DQ6" s="499">
        <f>IF($A6="",0,VLOOKUP($A6,'Cadastro e Histórico'!$278:$346,MATCH('Variação'!DO$2,'Cadastro e Histórico'!$278:$278,0),FALSE()))</f>
        <v>0</v>
      </c>
      <c r="DR6" s="499">
        <f t="array" ref="DR6">IF($A6="",0,SUMIFS(Extrato!$E$8:$E$502,Extrato!$B$8:$B$502,'Variação'!$A6,Extrato!$A$8:$A$502,"&gt;="&amp;HLOOKUP(DR$2,dds!$2:$3,2,FALSE()),Extrato!$A$8:$A$502,"&lt;="&amp;HLOOKUP(DR$2,dds!$2:$4,3,FALSE()))-SUMIFS(Extrato!$K$8:$K$502,Extrato!$G$8:$G$502,'Variação'!$A6,Extrato!$F$8:$F$502,"&gt;="&amp;HLOOKUP(DR$2,dds!$2:$3,2,FALSE()),Extrato!$F$8:$F$502,"&lt;="&amp;HLOOKUP(DR$2,dds!$2:$4,3,FALSE()))+VLOOKUP($A6,'Cadastro e Histórico'!$278:$346,MATCH('Variação'!DR$2,'Cadastro e Histórico'!$278:$278,0)-1,FALSE()))</f>
        <v>0</v>
      </c>
      <c r="DS6" s="500">
        <f t="shared" si="100"/>
        <v>0</v>
      </c>
      <c r="DT6" s="499">
        <f>IF($A6="",0,VLOOKUP($A6,'Cadastro e Histórico'!$278:$346,MATCH('Variação'!DR$2,'Cadastro e Histórico'!$278:$278,0),FALSE()))</f>
        <v>0</v>
      </c>
      <c r="DU6" s="499">
        <f t="array" ref="DU6">IF($A6="",0,SUMIFS(Extrato!$E$8:$E$502,Extrato!$B$8:$B$502,'Variação'!$A6,Extrato!$A$8:$A$502,"&gt;="&amp;HLOOKUP(DU$2,dds!$2:$3,2,FALSE()),Extrato!$A$8:$A$502,"&lt;="&amp;HLOOKUP(DU$2,dds!$2:$4,3,FALSE()))-SUMIFS(Extrato!$K$8:$K$502,Extrato!$G$8:$G$502,'Variação'!$A6,Extrato!$F$8:$F$502,"&gt;="&amp;HLOOKUP(DU$2,dds!$2:$3,2,FALSE()),Extrato!$F$8:$F$502,"&lt;="&amp;HLOOKUP(DU$2,dds!$2:$4,3,FALSE()))+VLOOKUP($A6,'Cadastro e Histórico'!$278:$346,MATCH('Variação'!DU$2,'Cadastro e Histórico'!$278:$278,0)-1,FALSE()))</f>
        <v>0</v>
      </c>
      <c r="DV6" s="500">
        <f t="shared" si="101"/>
        <v>0</v>
      </c>
      <c r="DW6" s="499">
        <f>IF($A6="",0,VLOOKUP($A6,'Cadastro e Histórico'!$278:$346,MATCH('Variação'!DU$2,'Cadastro e Histórico'!$278:$278,0),FALSE()))</f>
        <v>0</v>
      </c>
      <c r="DX6" s="499">
        <f t="array" ref="DX6">IF($A6="",0,SUMIFS(Extrato!$E$8:$E$502,Extrato!$B$8:$B$502,'Variação'!$A6,Extrato!$A$8:$A$502,"&gt;="&amp;HLOOKUP(DX$2,dds!$2:$3,2,FALSE()),Extrato!$A$8:$A$502,"&lt;="&amp;HLOOKUP(DX$2,dds!$2:$4,3,FALSE()))-SUMIFS(Extrato!$K$8:$K$502,Extrato!$G$8:$G$502,'Variação'!$A6,Extrato!$F$8:$F$502,"&gt;="&amp;HLOOKUP(DX$2,dds!$2:$3,2,FALSE()),Extrato!$F$8:$F$502,"&lt;="&amp;HLOOKUP(DX$2,dds!$2:$4,3,FALSE()))+VLOOKUP($A6,'Cadastro e Histórico'!$278:$346,MATCH('Variação'!DX$2,'Cadastro e Histórico'!$278:$278,0)-1,FALSE()))</f>
        <v>0</v>
      </c>
      <c r="DY6" s="500">
        <f t="shared" si="102"/>
        <v>0</v>
      </c>
      <c r="DZ6" s="499">
        <f>IF($A6="",0,VLOOKUP($A6,'Cadastro e Histórico'!$278:$346,MATCH('Variação'!DX$2,'Cadastro e Histórico'!$278:$278,0),FALSE()))</f>
        <v>0</v>
      </c>
      <c r="EA6" s="499">
        <f t="array" ref="EA6">IF($A6="",0,SUMIFS(Extrato!$E$8:$E$502,Extrato!$B$8:$B$502,'Variação'!$A6,Extrato!$A$8:$A$502,"&gt;="&amp;HLOOKUP(EA$2,dds!$2:$3,2,FALSE()),Extrato!$A$8:$A$502,"&lt;="&amp;HLOOKUP(EA$2,dds!$2:$4,3,FALSE()))-SUMIFS(Extrato!$K$8:$K$502,Extrato!$G$8:$G$502,'Variação'!$A6,Extrato!$F$8:$F$502,"&gt;="&amp;HLOOKUP(EA$2,dds!$2:$3,2,FALSE()),Extrato!$F$8:$F$502,"&lt;="&amp;HLOOKUP(EA$2,dds!$2:$4,3,FALSE()))+VLOOKUP($A6,'Cadastro e Histórico'!$278:$346,MATCH('Variação'!EA$2,'Cadastro e Histórico'!$278:$278,0)-1,FALSE()))</f>
        <v>0</v>
      </c>
      <c r="EB6" s="500">
        <f t="shared" si="103"/>
        <v>0</v>
      </c>
      <c r="EC6" s="499">
        <f>IF($A6="",0,VLOOKUP($A6,'Cadastro e Histórico'!$278:$346,MATCH('Variação'!EA$2,'Cadastro e Histórico'!$278:$278,0),FALSE()))</f>
        <v>0</v>
      </c>
      <c r="ED6" s="499">
        <f t="array" ref="ED6">IF($A6="",0,SUMIFS(Extrato!$E$8:$E$502,Extrato!$B$8:$B$502,'Variação'!$A6,Extrato!$A$8:$A$502,"&gt;="&amp;HLOOKUP(ED$2,dds!$2:$3,2,FALSE()),Extrato!$A$8:$A$502,"&lt;="&amp;HLOOKUP(ED$2,dds!$2:$4,3,FALSE()))-SUMIFS(Extrato!$K$8:$K$502,Extrato!$G$8:$G$502,'Variação'!$A6,Extrato!$F$8:$F$502,"&gt;="&amp;HLOOKUP(ED$2,dds!$2:$3,2,FALSE()),Extrato!$F$8:$F$502,"&lt;="&amp;HLOOKUP(ED$2,dds!$2:$4,3,FALSE()))+VLOOKUP($A6,'Cadastro e Histórico'!$278:$346,MATCH('Variação'!ED$2,'Cadastro e Histórico'!$278:$278,0)-1,FALSE()))</f>
        <v>0</v>
      </c>
      <c r="EE6" s="500">
        <f t="shared" si="104"/>
        <v>0</v>
      </c>
      <c r="EF6" s="499">
        <f>IF($A6="",0,VLOOKUP($A6,'Cadastro e Histórico'!$278:$346,MATCH('Variação'!ED$2,'Cadastro e Histórico'!$278:$278,0),FALSE()))</f>
        <v>0</v>
      </c>
      <c r="EG6" s="499">
        <f t="array" ref="EG6">IF($A6="",0,SUMIFS(Extrato!$E$8:$E$502,Extrato!$B$8:$B$502,'Variação'!$A6,Extrato!$A$8:$A$502,"&gt;="&amp;HLOOKUP(EG$2,dds!$2:$3,2,FALSE()),Extrato!$A$8:$A$502,"&lt;="&amp;HLOOKUP(EG$2,dds!$2:$4,3,FALSE()))-SUMIFS(Extrato!$K$8:$K$502,Extrato!$G$8:$G$502,'Variação'!$A6,Extrato!$F$8:$F$502,"&gt;="&amp;HLOOKUP(EG$2,dds!$2:$3,2,FALSE()),Extrato!$F$8:$F$502,"&lt;="&amp;HLOOKUP(EG$2,dds!$2:$4,3,FALSE()))+VLOOKUP($A6,'Cadastro e Histórico'!$278:$346,MATCH('Variação'!EG$2,'Cadastro e Histórico'!$278:$278,0)-1,FALSE()))</f>
        <v>0</v>
      </c>
      <c r="EH6" s="500">
        <f t="shared" si="105"/>
        <v>0</v>
      </c>
      <c r="EI6" s="499">
        <f>IF($A6="",0,VLOOKUP($A6,'Cadastro e Histórico'!$278:$346,MATCH('Variação'!EG$2,'Cadastro e Histórico'!$278:$278,0),FALSE()))</f>
        <v>0</v>
      </c>
      <c r="EJ6" s="499">
        <f t="array" ref="EJ6">IF($A6="",0,SUMIFS(Extrato!$E$8:$E$502,Extrato!$B$8:$B$502,'Variação'!$A6,Extrato!$A$8:$A$502,"&gt;="&amp;HLOOKUP(EJ$2,dds!$2:$3,2,FALSE()),Extrato!$A$8:$A$502,"&lt;="&amp;HLOOKUP(EJ$2,dds!$2:$4,3,FALSE()))-SUMIFS(Extrato!$K$8:$K$502,Extrato!$G$8:$G$502,'Variação'!$A6,Extrato!$F$8:$F$502,"&gt;="&amp;HLOOKUP(EJ$2,dds!$2:$3,2,FALSE()),Extrato!$F$8:$F$502,"&lt;="&amp;HLOOKUP(EJ$2,dds!$2:$4,3,FALSE()))+VLOOKUP($A6,'Cadastro e Histórico'!$278:$346,MATCH('Variação'!EJ$2,'Cadastro e Histórico'!$278:$278,0)-1,FALSE()))</f>
        <v>0</v>
      </c>
      <c r="EK6" s="500">
        <f t="shared" si="106"/>
        <v>0</v>
      </c>
      <c r="EL6" s="499">
        <f>IF($A6="",0,VLOOKUP($A6,'Cadastro e Histórico'!$278:$346,MATCH('Variação'!EJ$2,'Cadastro e Histórico'!$278:$278,0),FALSE()))</f>
        <v>0</v>
      </c>
      <c r="EM6" s="499">
        <f t="array" ref="EM6">IF($A6="",0,SUMIFS(Extrato!$E$8:$E$502,Extrato!$B$8:$B$502,'Variação'!$A6,Extrato!$A$8:$A$502,"&gt;="&amp;HLOOKUP(EM$2,dds!$2:$3,2,FALSE()),Extrato!$A$8:$A$502,"&lt;="&amp;HLOOKUP(EM$2,dds!$2:$4,3,FALSE()))-SUMIFS(Extrato!$K$8:$K$502,Extrato!$G$8:$G$502,'Variação'!$A6,Extrato!$F$8:$F$502,"&gt;="&amp;HLOOKUP(EM$2,dds!$2:$3,2,FALSE()),Extrato!$F$8:$F$502,"&lt;="&amp;HLOOKUP(EM$2,dds!$2:$4,3,FALSE()))+VLOOKUP($A6,'Cadastro e Histórico'!$278:$346,MATCH('Variação'!EM$2,'Cadastro e Histórico'!$278:$278,0)-1,FALSE()))</f>
        <v>0</v>
      </c>
      <c r="EN6" s="500">
        <f t="shared" si="107"/>
        <v>0</v>
      </c>
      <c r="EO6" s="499">
        <f>IF($A6="",0,VLOOKUP($A6,'Cadastro e Histórico'!$278:$346,MATCH('Variação'!EM$2,'Cadastro e Histórico'!$278:$278,0),FALSE()))</f>
        <v>0</v>
      </c>
      <c r="EP6" s="499">
        <f t="array" ref="EP6">IF($A6="",0,SUMIFS(Extrato!$E$8:$E$502,Extrato!$B$8:$B$502,'Variação'!$A6,Extrato!$A$8:$A$502,"&gt;="&amp;HLOOKUP(EP$2,dds!$2:$3,2,FALSE()),Extrato!$A$8:$A$502,"&lt;="&amp;HLOOKUP(EP$2,dds!$2:$4,3,FALSE()))-SUMIFS(Extrato!$K$8:$K$502,Extrato!$G$8:$G$502,'Variação'!$A6,Extrato!$F$8:$F$502,"&gt;="&amp;HLOOKUP(EP$2,dds!$2:$3,2,FALSE()),Extrato!$F$8:$F$502,"&lt;="&amp;HLOOKUP(EP$2,dds!$2:$4,3,FALSE()))+VLOOKUP($A6,'Cadastro e Histórico'!$278:$346,MATCH('Variação'!EP$2,'Cadastro e Histórico'!$278:$278,0)-1,FALSE()))</f>
        <v>0</v>
      </c>
      <c r="EQ6" s="500">
        <f t="shared" si="108"/>
        <v>0</v>
      </c>
      <c r="ER6" s="499">
        <f>IF($A6="",0,VLOOKUP($A6,'Cadastro e Histórico'!$278:$346,MATCH('Variação'!EP$2,'Cadastro e Histórico'!$278:$278,0),FALSE()))</f>
        <v>0</v>
      </c>
      <c r="ES6" s="499">
        <f t="array" ref="ES6">IF($A6="",0,SUMIFS(Extrato!$E$8:$E$502,Extrato!$B$8:$B$502,'Variação'!$A6,Extrato!$A$8:$A$502,"&gt;="&amp;HLOOKUP(ES$2,dds!$2:$3,2,FALSE()),Extrato!$A$8:$A$502,"&lt;="&amp;HLOOKUP(ES$2,dds!$2:$4,3,FALSE()))-SUMIFS(Extrato!$K$8:$K$502,Extrato!$G$8:$G$502,'Variação'!$A6,Extrato!$F$8:$F$502,"&gt;="&amp;HLOOKUP(ES$2,dds!$2:$3,2,FALSE()),Extrato!$F$8:$F$502,"&lt;="&amp;HLOOKUP(ES$2,dds!$2:$4,3,FALSE()))+VLOOKUP($A6,'Cadastro e Histórico'!$278:$346,MATCH('Variação'!ES$2,'Cadastro e Histórico'!$278:$278,0)-1,FALSE()))</f>
        <v>0</v>
      </c>
      <c r="ET6" s="500">
        <f t="shared" si="109"/>
        <v>0</v>
      </c>
      <c r="EU6" s="499">
        <f>IF($A6="",0,VLOOKUP($A6,'Cadastro e Histórico'!$278:$346,MATCH('Variação'!ES$2,'Cadastro e Histórico'!$278:$278,0),FALSE()))</f>
        <v>0</v>
      </c>
      <c r="EV6" s="499">
        <f t="array" ref="EV6">IF($A6="",0,SUMIFS(Extrato!$E$8:$E$502,Extrato!$B$8:$B$502,'Variação'!$A6,Extrato!$A$8:$A$502,"&gt;="&amp;HLOOKUP(EV$2,dds!$2:$3,2,FALSE()),Extrato!$A$8:$A$502,"&lt;="&amp;HLOOKUP(EV$2,dds!$2:$4,3,FALSE()))-SUMIFS(Extrato!$K$8:$K$502,Extrato!$G$8:$G$502,'Variação'!$A6,Extrato!$F$8:$F$502,"&gt;="&amp;HLOOKUP(EV$2,dds!$2:$3,2,FALSE()),Extrato!$F$8:$F$502,"&lt;="&amp;HLOOKUP(EV$2,dds!$2:$4,3,FALSE()))+VLOOKUP($A6,'Cadastro e Histórico'!$278:$346,MATCH('Variação'!EV$2,'Cadastro e Histórico'!$278:$278,0)-1,FALSE()))</f>
        <v>0</v>
      </c>
      <c r="EW6" s="500">
        <f t="shared" si="110"/>
        <v>0</v>
      </c>
      <c r="EX6" s="499">
        <f>IF($A6="",0,VLOOKUP($A6,'Cadastro e Histórico'!$278:$346,MATCH('Variação'!EV$2,'Cadastro e Histórico'!$278:$278,0),FALSE()))</f>
        <v>0</v>
      </c>
      <c r="EY6" s="499">
        <f t="array" ref="EY6">IF($A6="",0,SUMIFS(Extrato!$E$8:$E$502,Extrato!$B$8:$B$502,'Variação'!$A6,Extrato!$A$8:$A$502,"&gt;="&amp;HLOOKUP(EY$2,dds!$2:$3,2,FALSE()),Extrato!$A$8:$A$502,"&lt;="&amp;HLOOKUP(EY$2,dds!$2:$4,3,FALSE()))-SUMIFS(Extrato!$K$8:$K$502,Extrato!$G$8:$G$502,'Variação'!$A6,Extrato!$F$8:$F$502,"&gt;="&amp;HLOOKUP(EY$2,dds!$2:$3,2,FALSE()),Extrato!$F$8:$F$502,"&lt;="&amp;HLOOKUP(EY$2,dds!$2:$4,3,FALSE()))+VLOOKUP($A6,'Cadastro e Histórico'!$278:$346,MATCH('Variação'!EY$2,'Cadastro e Histórico'!$278:$278,0)-1,FALSE()))</f>
        <v>0</v>
      </c>
      <c r="EZ6" s="500">
        <f t="shared" si="111"/>
        <v>0</v>
      </c>
      <c r="FA6" s="499">
        <f>IF($A6="",0,VLOOKUP($A6,'Cadastro e Histórico'!$278:$346,MATCH('Variação'!EY$2,'Cadastro e Histórico'!$278:$278,0),FALSE()))</f>
        <v>0</v>
      </c>
      <c r="FB6" s="499">
        <f t="array" ref="FB6">IF($A6="",0,SUMIFS(Extrato!$E$8:$E$502,Extrato!$B$8:$B$502,'Variação'!$A6,Extrato!$A$8:$A$502,"&gt;="&amp;HLOOKUP(FB$2,dds!$2:$3,2,FALSE()),Extrato!$A$8:$A$502,"&lt;="&amp;HLOOKUP(FB$2,dds!$2:$4,3,FALSE()))-SUMIFS(Extrato!$K$8:$K$502,Extrato!$G$8:$G$502,'Variação'!$A6,Extrato!$F$8:$F$502,"&gt;="&amp;HLOOKUP(FB$2,dds!$2:$3,2,FALSE()),Extrato!$F$8:$F$502,"&lt;="&amp;HLOOKUP(FB$2,dds!$2:$4,3,FALSE()))+VLOOKUP($A6,'Cadastro e Histórico'!$278:$346,MATCH('Variação'!FB$2,'Cadastro e Histórico'!$278:$278,0)-1,FALSE()))</f>
        <v>0</v>
      </c>
      <c r="FC6" s="500">
        <f t="shared" si="112"/>
        <v>0</v>
      </c>
      <c r="FD6" s="499">
        <f>IF($A6="",0,VLOOKUP($A6,'Cadastro e Histórico'!$278:$346,MATCH('Variação'!FB$2,'Cadastro e Histórico'!$278:$278,0),FALSE()))</f>
        <v>0</v>
      </c>
      <c r="FE6" s="499">
        <f t="array" ref="FE6">IF($A6="",0,SUMIFS(Extrato!$E$8:$E$502,Extrato!$B$8:$B$502,'Variação'!$A6,Extrato!$A$8:$A$502,"&gt;="&amp;HLOOKUP(FE$2,dds!$2:$3,2,FALSE()),Extrato!$A$8:$A$502,"&lt;="&amp;HLOOKUP(FE$2,dds!$2:$4,3,FALSE()))-SUMIFS(Extrato!$K$8:$K$502,Extrato!$G$8:$G$502,'Variação'!$A6,Extrato!$F$8:$F$502,"&gt;="&amp;HLOOKUP(FE$2,dds!$2:$3,2,FALSE()),Extrato!$F$8:$F$502,"&lt;="&amp;HLOOKUP(FE$2,dds!$2:$4,3,FALSE()))+VLOOKUP($A6,'Cadastro e Histórico'!$278:$346,MATCH('Variação'!FE$2,'Cadastro e Histórico'!$278:$278,0)-1,FALSE()))</f>
        <v>0</v>
      </c>
      <c r="FF6" s="500">
        <f t="shared" si="113"/>
        <v>0</v>
      </c>
      <c r="FG6" s="499">
        <f>IF($A6="",0,VLOOKUP($A6,'Cadastro e Histórico'!$278:$346,MATCH('Variação'!FE$2,'Cadastro e Histórico'!$278:$278,0),FALSE()))</f>
        <v>0</v>
      </c>
      <c r="FH6" s="499">
        <f t="array" ref="FH6">IF($A6="",0,SUMIFS(Extrato!$E$8:$E$502,Extrato!$B$8:$B$502,'Variação'!$A6,Extrato!$A$8:$A$502,"&gt;="&amp;HLOOKUP(FH$2,dds!$2:$3,2,FALSE()),Extrato!$A$8:$A$502,"&lt;="&amp;HLOOKUP(FH$2,dds!$2:$4,3,FALSE()))-SUMIFS(Extrato!$K$8:$K$502,Extrato!$G$8:$G$502,'Variação'!$A6,Extrato!$F$8:$F$502,"&gt;="&amp;HLOOKUP(FH$2,dds!$2:$3,2,FALSE()),Extrato!$F$8:$F$502,"&lt;="&amp;HLOOKUP(FH$2,dds!$2:$4,3,FALSE()))+VLOOKUP($A6,'Cadastro e Histórico'!$278:$346,MATCH('Variação'!FH$2,'Cadastro e Histórico'!$278:$278,0)-1,FALSE()))</f>
        <v>0</v>
      </c>
      <c r="FI6" s="500">
        <f t="shared" si="114"/>
        <v>0</v>
      </c>
      <c r="FJ6" s="499">
        <f>IF($A6="",0,VLOOKUP($A6,'Cadastro e Histórico'!$278:$346,MATCH('Variação'!FH$2,'Cadastro e Histórico'!$278:$278,0),FALSE()))</f>
        <v>0</v>
      </c>
      <c r="FK6" s="499">
        <f t="array" ref="FK6">IF($A6="",0,SUMIFS(Extrato!$E$8:$E$502,Extrato!$B$8:$B$502,'Variação'!$A6,Extrato!$A$8:$A$502,"&gt;="&amp;HLOOKUP(FK$2,dds!$2:$3,2,FALSE()),Extrato!$A$8:$A$502,"&lt;="&amp;HLOOKUP(FK$2,dds!$2:$4,3,FALSE()))-SUMIFS(Extrato!$K$8:$K$502,Extrato!$G$8:$G$502,'Variação'!$A6,Extrato!$F$8:$F$502,"&gt;="&amp;HLOOKUP(FK$2,dds!$2:$3,2,FALSE()),Extrato!$F$8:$F$502,"&lt;="&amp;HLOOKUP(FK$2,dds!$2:$4,3,FALSE()))+VLOOKUP($A6,'Cadastro e Histórico'!$278:$346,MATCH('Variação'!FK$2,'Cadastro e Histórico'!$278:$278,0)-1,FALSE()))</f>
        <v>0</v>
      </c>
      <c r="FL6" s="500">
        <f t="shared" si="115"/>
        <v>0</v>
      </c>
      <c r="FM6" s="499">
        <f>IF($A6="",0,VLOOKUP($A6,'Cadastro e Histórico'!$278:$346,MATCH('Variação'!FK$2,'Cadastro e Histórico'!$278:$278,0),FALSE()))</f>
        <v>0</v>
      </c>
      <c r="FN6" s="499">
        <f t="array" ref="FN6">IF($A6="",0,SUMIFS(Extrato!$E$8:$E$502,Extrato!$B$8:$B$502,'Variação'!$A6,Extrato!$A$8:$A$502,"&gt;="&amp;HLOOKUP(FN$2,dds!$2:$3,2,FALSE()),Extrato!$A$8:$A$502,"&lt;="&amp;HLOOKUP(FN$2,dds!$2:$4,3,FALSE()))-SUMIFS(Extrato!$K$8:$K$502,Extrato!$G$8:$G$502,'Variação'!$A6,Extrato!$F$8:$F$502,"&gt;="&amp;HLOOKUP(FN$2,dds!$2:$3,2,FALSE()),Extrato!$F$8:$F$502,"&lt;="&amp;HLOOKUP(FN$2,dds!$2:$4,3,FALSE()))+VLOOKUP($A6,'Cadastro e Histórico'!$278:$346,MATCH('Variação'!FN$2,'Cadastro e Histórico'!$278:$278,0)-1,FALSE()))</f>
        <v>0</v>
      </c>
      <c r="FO6" s="500">
        <f t="shared" si="116"/>
        <v>0</v>
      </c>
      <c r="FP6" s="499">
        <f>IF($A6="",0,VLOOKUP($A6,'Cadastro e Histórico'!$278:$346,MATCH('Variação'!FN$2,'Cadastro e Histórico'!$278:$278,0),FALSE()))</f>
        <v>0</v>
      </c>
      <c r="FQ6" s="499">
        <f t="array" ref="FQ6">IF($A6="",0,SUMIFS(Extrato!$E$8:$E$502,Extrato!$B$8:$B$502,'Variação'!$A6,Extrato!$A$8:$A$502,"&gt;="&amp;HLOOKUP(FQ$2,dds!$2:$3,2,FALSE()),Extrato!$A$8:$A$502,"&lt;="&amp;HLOOKUP(FQ$2,dds!$2:$4,3,FALSE()))-SUMIFS(Extrato!$K$8:$K$502,Extrato!$G$8:$G$502,'Variação'!$A6,Extrato!$F$8:$F$502,"&gt;="&amp;HLOOKUP(FQ$2,dds!$2:$3,2,FALSE()),Extrato!$F$8:$F$502,"&lt;="&amp;HLOOKUP(FQ$2,dds!$2:$4,3,FALSE()))+VLOOKUP($A6,'Cadastro e Histórico'!$278:$346,MATCH('Variação'!FQ$2,'Cadastro e Histórico'!$278:$278,0)-1,FALSE()))</f>
        <v>0</v>
      </c>
      <c r="FR6" s="500">
        <f t="shared" si="117"/>
        <v>0</v>
      </c>
      <c r="FS6" s="499">
        <f>IF($A6="",0,VLOOKUP($A6,'Cadastro e Histórico'!$278:$346,MATCH('Variação'!FQ$2,'Cadastro e Histórico'!$278:$278,0),FALSE()))</f>
        <v>0</v>
      </c>
      <c r="FT6" s="499">
        <f t="array" ref="FT6">IF($A6="",0,SUMIFS(Extrato!$E$8:$E$502,Extrato!$B$8:$B$502,'Variação'!$A6,Extrato!$A$8:$A$502,"&gt;="&amp;HLOOKUP(FT$2,dds!$2:$3,2,FALSE()),Extrato!$A$8:$A$502,"&lt;="&amp;HLOOKUP(FT$2,dds!$2:$4,3,FALSE()))-SUMIFS(Extrato!$K$8:$K$502,Extrato!$G$8:$G$502,'Variação'!$A6,Extrato!$F$8:$F$502,"&gt;="&amp;HLOOKUP(FT$2,dds!$2:$3,2,FALSE()),Extrato!$F$8:$F$502,"&lt;="&amp;HLOOKUP(FT$2,dds!$2:$4,3,FALSE()))+VLOOKUP($A6,'Cadastro e Histórico'!$278:$346,MATCH('Variação'!FT$2,'Cadastro e Histórico'!$278:$278,0)-1,FALSE()))</f>
        <v>0</v>
      </c>
      <c r="FU6" s="500">
        <f t="shared" si="118"/>
        <v>0</v>
      </c>
      <c r="FV6" s="499">
        <f>IF($A6="",0,VLOOKUP($A6,'Cadastro e Histórico'!$278:$346,MATCH('Variação'!FT$2,'Cadastro e Histórico'!$278:$278,0),FALSE()))</f>
        <v>0</v>
      </c>
      <c r="FW6" s="499">
        <f t="array" ref="FW6">IF($A6="",0,SUMIFS(Extrato!$E$8:$E$502,Extrato!$B$8:$B$502,'Variação'!$A6,Extrato!$A$8:$A$502,"&gt;="&amp;HLOOKUP(FW$2,dds!$2:$3,2,FALSE()),Extrato!$A$8:$A$502,"&lt;="&amp;HLOOKUP(FW$2,dds!$2:$4,3,FALSE()))-SUMIFS(Extrato!$K$8:$K$502,Extrato!$G$8:$G$502,'Variação'!$A6,Extrato!$F$8:$F$502,"&gt;="&amp;HLOOKUP(FW$2,dds!$2:$3,2,FALSE()),Extrato!$F$8:$F$502,"&lt;="&amp;HLOOKUP(FW$2,dds!$2:$4,3,FALSE()))+VLOOKUP($A6,'Cadastro e Histórico'!$278:$346,MATCH('Variação'!FW$2,'Cadastro e Histórico'!$278:$278,0)-1,FALSE()))</f>
        <v>0</v>
      </c>
      <c r="FX6" s="500">
        <f t="shared" si="119"/>
        <v>0</v>
      </c>
      <c r="FY6" s="499">
        <f>IF($A6="",0,VLOOKUP($A6,'Cadastro e Histórico'!$278:$346,MATCH('Variação'!FW$2,'Cadastro e Histórico'!$278:$278,0),FALSE()))</f>
        <v>0</v>
      </c>
      <c r="FZ6" s="43"/>
      <c r="GA6" s="39"/>
      <c r="GB6" s="39"/>
      <c r="GC6" s="39"/>
      <c r="GD6" s="39"/>
      <c r="GE6" s="39"/>
      <c r="GF6" s="39"/>
      <c r="GG6" s="39"/>
      <c r="GH6" s="39"/>
      <c r="GI6" s="39"/>
      <c r="GJ6" s="39"/>
      <c r="GK6" s="39"/>
      <c r="GL6" s="39"/>
      <c r="GM6" s="39"/>
      <c r="GN6" s="39"/>
      <c r="GO6" s="39"/>
      <c r="GP6" s="39"/>
      <c r="GQ6" s="39"/>
      <c r="GR6" s="39"/>
      <c r="GS6" s="42"/>
    </row>
    <row r="7" ht="14.25" customHeight="1">
      <c r="A7" s="501"/>
      <c r="B7" s="499">
        <f t="array" ref="B7">IF($A7="",0,SUMIFS(Extrato!$E$8:$E$502,Extrato!$B$8:$B$502,'Variação'!$A7,Extrato!$A$8:$A$502,"&gt;="&amp;HLOOKUP(B$2,dds!$2:$3,2,FALSE()),Extrato!$A$8:$A$502,"&lt;="&amp;HLOOKUP(B$2,dds!$2:$4,3,FALSE()))-SUMIFS(Extrato!$K$8:$K$502,Extrato!$G$8:$G$502,'Variação'!$A7,Extrato!$F$8:$F$502,"&gt;="&amp;HLOOKUP(B$2,dds!$2:$3,2,FALSE()),Extrato!$F$8:$F$502,"&lt;="&amp;HLOOKUP(B$2,dds!$2:$4,3,FALSE()))+VLOOKUP($A7,'Cadastro e Histórico'!$278:$346,MATCH('Variação'!B$2,'Cadastro e Histórico'!$278:$278,0)-1,FALSE()))</f>
        <v>0</v>
      </c>
      <c r="C7" s="500">
        <f t="shared" si="60"/>
        <v>0</v>
      </c>
      <c r="D7" s="499">
        <f>IF($A7="",0,VLOOKUP($A7,'Cadastro e Histórico'!$278:$346,MATCH('Variação'!B$2,'Cadastro e Histórico'!$278:$278,0),FALSE()))</f>
        <v>0</v>
      </c>
      <c r="E7" s="499">
        <f t="array" ref="E7">IF($A7="",0,SUMIFS(Extrato!$E$8:$E$502,Extrato!$B$8:$B$502,'Variação'!$A7,Extrato!$A$8:$A$502,"&gt;="&amp;HLOOKUP(E$2,dds!$2:$3,2,FALSE()),Extrato!$A$8:$A$502,"&lt;="&amp;HLOOKUP(E$2,dds!$2:$4,3,FALSE()))-SUMIFS(Extrato!$K$8:$K$502,Extrato!$G$8:$G$502,'Variação'!$A7,Extrato!$F$8:$F$502,"&gt;="&amp;HLOOKUP(E$2,dds!$2:$3,2,FALSE()),Extrato!$F$8:$F$502,"&lt;="&amp;HLOOKUP(E$2,dds!$2:$4,3,FALSE()))+VLOOKUP($A7,'Cadastro e Histórico'!$278:$346,MATCH('Variação'!E$2,'Cadastro e Histórico'!$278:$278,0)-1,FALSE()))</f>
        <v>0</v>
      </c>
      <c r="F7" s="500">
        <f t="shared" si="61"/>
        <v>0</v>
      </c>
      <c r="G7" s="499">
        <f>IF($A7="",0,VLOOKUP($A7,'Cadastro e Histórico'!$278:$346,MATCH('Variação'!E$2,'Cadastro e Histórico'!$278:$278,0),FALSE()))</f>
        <v>0</v>
      </c>
      <c r="H7" s="499">
        <f t="array" ref="H7">IF($A7="",0,SUMIFS(Extrato!$E$8:$E$502,Extrato!$B$8:$B$502,'Variação'!$A7,Extrato!$A$8:$A$502,"&gt;="&amp;HLOOKUP(H$2,dds!$2:$3,2,FALSE()),Extrato!$A$8:$A$502,"&lt;="&amp;HLOOKUP(H$2,dds!$2:$4,3,FALSE()))-SUMIFS(Extrato!$K$8:$K$502,Extrato!$G$8:$G$502,'Variação'!$A7,Extrato!$F$8:$F$502,"&gt;="&amp;HLOOKUP(H$2,dds!$2:$3,2,FALSE()),Extrato!$F$8:$F$502,"&lt;="&amp;HLOOKUP(H$2,dds!$2:$4,3,FALSE()))+VLOOKUP($A7,'Cadastro e Histórico'!$278:$346,MATCH('Variação'!H$2,'Cadastro e Histórico'!$278:$278,0)-1,FALSE()))</f>
        <v>0</v>
      </c>
      <c r="I7" s="500">
        <f t="shared" si="62"/>
        <v>0</v>
      </c>
      <c r="J7" s="499">
        <f>IF($A7="",0,VLOOKUP($A7,'Cadastro e Histórico'!$278:$346,MATCH('Variação'!H$2,'Cadastro e Histórico'!$278:$278,0),FALSE()))</f>
        <v>0</v>
      </c>
      <c r="K7" s="499">
        <f t="array" ref="K7">IF($A7="",0,SUMIFS(Extrato!$E$8:$E$502,Extrato!$B$8:$B$502,'Variação'!$A7,Extrato!$A$8:$A$502,"&gt;="&amp;HLOOKUP(K$2,dds!$2:$3,2,FALSE()),Extrato!$A$8:$A$502,"&lt;="&amp;HLOOKUP(K$2,dds!$2:$4,3,FALSE()))-SUMIFS(Extrato!$K$8:$K$502,Extrato!$G$8:$G$502,'Variação'!$A7,Extrato!$F$8:$F$502,"&gt;="&amp;HLOOKUP(K$2,dds!$2:$3,2,FALSE()),Extrato!$F$8:$F$502,"&lt;="&amp;HLOOKUP(K$2,dds!$2:$4,3,FALSE()))+VLOOKUP($A7,'Cadastro e Histórico'!$278:$346,MATCH('Variação'!K$2,'Cadastro e Histórico'!$278:$278,0)-1,FALSE()))</f>
        <v>0</v>
      </c>
      <c r="L7" s="500">
        <f t="shared" si="63"/>
        <v>0</v>
      </c>
      <c r="M7" s="499">
        <f>IF($A7="",0,VLOOKUP($A7,'Cadastro e Histórico'!$278:$346,MATCH('Variação'!K$2,'Cadastro e Histórico'!$278:$278,0),FALSE()))</f>
        <v>0</v>
      </c>
      <c r="N7" s="499">
        <f t="array" ref="N7">IF($A7="",0,SUMIFS(Extrato!$E$8:$E$502,Extrato!$B$8:$B$502,'Variação'!$A7,Extrato!$A$8:$A$502,"&gt;="&amp;HLOOKUP(N$2,dds!$2:$3,2,FALSE()),Extrato!$A$8:$A$502,"&lt;="&amp;HLOOKUP(N$2,dds!$2:$4,3,FALSE()))-SUMIFS(Extrato!$K$8:$K$502,Extrato!$G$8:$G$502,'Variação'!$A7,Extrato!$F$8:$F$502,"&gt;="&amp;HLOOKUP(N$2,dds!$2:$3,2,FALSE()),Extrato!$F$8:$F$502,"&lt;="&amp;HLOOKUP(N$2,dds!$2:$4,3,FALSE()))+VLOOKUP($A7,'Cadastro e Histórico'!$278:$346,MATCH('Variação'!N$2,'Cadastro e Histórico'!$278:$278,0)-1,FALSE()))</f>
        <v>0</v>
      </c>
      <c r="O7" s="500">
        <f t="shared" si="64"/>
        <v>0</v>
      </c>
      <c r="P7" s="499">
        <f>IF($A7="",0,VLOOKUP($A7,'Cadastro e Histórico'!$278:$346,MATCH('Variação'!N$2,'Cadastro e Histórico'!$278:$278,0),FALSE()))</f>
        <v>0</v>
      </c>
      <c r="Q7" s="499">
        <f t="array" ref="Q7">IF($A7="",0,SUMIFS(Extrato!$E$8:$E$502,Extrato!$B$8:$B$502,'Variação'!$A7,Extrato!$A$8:$A$502,"&gt;="&amp;HLOOKUP(Q$2,dds!$2:$3,2,FALSE()),Extrato!$A$8:$A$502,"&lt;="&amp;HLOOKUP(Q$2,dds!$2:$4,3,FALSE()))-SUMIFS(Extrato!$K$8:$K$502,Extrato!$G$8:$G$502,'Variação'!$A7,Extrato!$F$8:$F$502,"&gt;="&amp;HLOOKUP(Q$2,dds!$2:$3,2,FALSE()),Extrato!$F$8:$F$502,"&lt;="&amp;HLOOKUP(Q$2,dds!$2:$4,3,FALSE()))+VLOOKUP($A7,'Cadastro e Histórico'!$278:$346,MATCH('Variação'!Q$2,'Cadastro e Histórico'!$278:$278,0)-1,FALSE()))</f>
        <v>0</v>
      </c>
      <c r="R7" s="500">
        <f t="shared" si="65"/>
        <v>0</v>
      </c>
      <c r="S7" s="499">
        <f>IF($A7="",0,VLOOKUP($A7,'Cadastro e Histórico'!$278:$346,MATCH('Variação'!Q$2,'Cadastro e Histórico'!$278:$278,0),FALSE()))</f>
        <v>0</v>
      </c>
      <c r="T7" s="499">
        <f t="array" ref="T7">IF($A7="",0,SUMIFS(Extrato!$E$8:$E$502,Extrato!$B$8:$B$502,'Variação'!$A7,Extrato!$A$8:$A$502,"&gt;="&amp;HLOOKUP(T$2,dds!$2:$3,2,FALSE()),Extrato!$A$8:$A$502,"&lt;="&amp;HLOOKUP(T$2,dds!$2:$4,3,FALSE()))-SUMIFS(Extrato!$K$8:$K$502,Extrato!$G$8:$G$502,'Variação'!$A7,Extrato!$F$8:$F$502,"&gt;="&amp;HLOOKUP(T$2,dds!$2:$3,2,FALSE()),Extrato!$F$8:$F$502,"&lt;="&amp;HLOOKUP(T$2,dds!$2:$4,3,FALSE()))+VLOOKUP($A7,'Cadastro e Histórico'!$278:$346,MATCH('Variação'!T$2,'Cadastro e Histórico'!$278:$278,0)-1,FALSE()))</f>
        <v>0</v>
      </c>
      <c r="U7" s="500">
        <f t="shared" si="66"/>
        <v>0</v>
      </c>
      <c r="V7" s="499">
        <f>IF($A7="",0,VLOOKUP($A7,'Cadastro e Histórico'!$278:$346,MATCH('Variação'!T$2,'Cadastro e Histórico'!$278:$278,0),FALSE()))</f>
        <v>0</v>
      </c>
      <c r="W7" s="499">
        <f t="array" ref="W7">IF($A7="",0,SUMIFS(Extrato!$E$8:$E$502,Extrato!$B$8:$B$502,'Variação'!$A7,Extrato!$A$8:$A$502,"&gt;="&amp;HLOOKUP(W$2,dds!$2:$3,2,FALSE()),Extrato!$A$8:$A$502,"&lt;="&amp;HLOOKUP(W$2,dds!$2:$4,3,FALSE()))-SUMIFS(Extrato!$K$8:$K$502,Extrato!$G$8:$G$502,'Variação'!$A7,Extrato!$F$8:$F$502,"&gt;="&amp;HLOOKUP(W$2,dds!$2:$3,2,FALSE()),Extrato!$F$8:$F$502,"&lt;="&amp;HLOOKUP(W$2,dds!$2:$4,3,FALSE()))+VLOOKUP($A7,'Cadastro e Histórico'!$278:$346,MATCH('Variação'!W$2,'Cadastro e Histórico'!$278:$278,0)-1,FALSE()))</f>
        <v>0</v>
      </c>
      <c r="X7" s="500">
        <f t="shared" si="67"/>
        <v>0</v>
      </c>
      <c r="Y7" s="499">
        <f>IF($A7="",0,VLOOKUP($A7,'Cadastro e Histórico'!$278:$346,MATCH('Variação'!W$2,'Cadastro e Histórico'!$278:$278,0),FALSE()))</f>
        <v>0</v>
      </c>
      <c r="Z7" s="499">
        <f t="array" ref="Z7">IF($A7="",0,SUMIFS(Extrato!$E$8:$E$502,Extrato!$B$8:$B$502,'Variação'!$A7,Extrato!$A$8:$A$502,"&gt;="&amp;HLOOKUP(Z$2,dds!$2:$3,2,FALSE()),Extrato!$A$8:$A$502,"&lt;="&amp;HLOOKUP(Z$2,dds!$2:$4,3,FALSE()))-SUMIFS(Extrato!$K$8:$K$502,Extrato!$G$8:$G$502,'Variação'!$A7,Extrato!$F$8:$F$502,"&gt;="&amp;HLOOKUP(Z$2,dds!$2:$3,2,FALSE()),Extrato!$F$8:$F$502,"&lt;="&amp;HLOOKUP(Z$2,dds!$2:$4,3,FALSE()))+VLOOKUP($A7,'Cadastro e Histórico'!$278:$346,MATCH('Variação'!Z$2,'Cadastro e Histórico'!$278:$278,0)-1,FALSE()))</f>
        <v>0</v>
      </c>
      <c r="AA7" s="500">
        <f t="shared" si="68"/>
        <v>0</v>
      </c>
      <c r="AB7" s="499">
        <f>IF($A7="",0,VLOOKUP($A7,'Cadastro e Histórico'!$278:$346,MATCH('Variação'!Z$2,'Cadastro e Histórico'!$278:$278,0),FALSE()))</f>
        <v>0</v>
      </c>
      <c r="AC7" s="499">
        <f t="array" ref="AC7">IF($A7="",0,SUMIFS(Extrato!$E$8:$E$502,Extrato!$B$8:$B$502,'Variação'!$A7,Extrato!$A$8:$A$502,"&gt;="&amp;HLOOKUP(AC$2,dds!$2:$3,2,FALSE()),Extrato!$A$8:$A$502,"&lt;="&amp;HLOOKUP(AC$2,dds!$2:$4,3,FALSE()))-SUMIFS(Extrato!$K$8:$K$502,Extrato!$G$8:$G$502,'Variação'!$A7,Extrato!$F$8:$F$502,"&gt;="&amp;HLOOKUP(AC$2,dds!$2:$3,2,FALSE()),Extrato!$F$8:$F$502,"&lt;="&amp;HLOOKUP(AC$2,dds!$2:$4,3,FALSE()))+VLOOKUP($A7,'Cadastro e Histórico'!$278:$346,MATCH('Variação'!AC$2,'Cadastro e Histórico'!$278:$278,0)-1,FALSE()))</f>
        <v>0</v>
      </c>
      <c r="AD7" s="500">
        <f t="shared" si="69"/>
        <v>0</v>
      </c>
      <c r="AE7" s="499">
        <f>IF($A7="",0,VLOOKUP($A7,'Cadastro e Histórico'!$278:$346,MATCH('Variação'!AC$2,'Cadastro e Histórico'!$278:$278,0),FALSE()))</f>
        <v>0</v>
      </c>
      <c r="AF7" s="499">
        <f t="array" ref="AF7">IF($A7="",0,SUMIFS(Extrato!$E$8:$E$502,Extrato!$B$8:$B$502,'Variação'!$A7,Extrato!$A$8:$A$502,"&gt;="&amp;HLOOKUP(AF$2,dds!$2:$3,2,FALSE()),Extrato!$A$8:$A$502,"&lt;="&amp;HLOOKUP(AF$2,dds!$2:$4,3,FALSE()))-SUMIFS(Extrato!$K$8:$K$502,Extrato!$G$8:$G$502,'Variação'!$A7,Extrato!$F$8:$F$502,"&gt;="&amp;HLOOKUP(AF$2,dds!$2:$3,2,FALSE()),Extrato!$F$8:$F$502,"&lt;="&amp;HLOOKUP(AF$2,dds!$2:$4,3,FALSE()))+VLOOKUP($A7,'Cadastro e Histórico'!$278:$346,MATCH('Variação'!AF$2,'Cadastro e Histórico'!$278:$278,0)-1,FALSE()))</f>
        <v>0</v>
      </c>
      <c r="AG7" s="500">
        <f t="shared" si="70"/>
        <v>0</v>
      </c>
      <c r="AH7" s="499">
        <f>IF($A7="",0,VLOOKUP($A7,'Cadastro e Histórico'!$278:$346,MATCH('Variação'!AF$2,'Cadastro e Histórico'!$278:$278,0),FALSE()))</f>
        <v>0</v>
      </c>
      <c r="AI7" s="499">
        <f t="array" ref="AI7">IF($A7="",0,SUMIFS(Extrato!$E$8:$E$502,Extrato!$B$8:$B$502,'Variação'!$A7,Extrato!$A$8:$A$502,"&gt;="&amp;HLOOKUP(AI$2,dds!$2:$3,2,FALSE()),Extrato!$A$8:$A$502,"&lt;="&amp;HLOOKUP(AI$2,dds!$2:$4,3,FALSE()))-SUMIFS(Extrato!$K$8:$K$502,Extrato!$G$8:$G$502,'Variação'!$A7,Extrato!$F$8:$F$502,"&gt;="&amp;HLOOKUP(AI$2,dds!$2:$3,2,FALSE()),Extrato!$F$8:$F$502,"&lt;="&amp;HLOOKUP(AI$2,dds!$2:$4,3,FALSE()))+VLOOKUP($A7,'Cadastro e Histórico'!$278:$346,MATCH('Variação'!AI$2,'Cadastro e Histórico'!$278:$278,0)-1,FALSE()))</f>
        <v>0</v>
      </c>
      <c r="AJ7" s="500">
        <f t="shared" si="71"/>
        <v>0</v>
      </c>
      <c r="AK7" s="499">
        <f>IF($A7="",0,VLOOKUP($A7,'Cadastro e Histórico'!$278:$346,MATCH('Variação'!AI$2,'Cadastro e Histórico'!$278:$278,0),FALSE()))</f>
        <v>0</v>
      </c>
      <c r="AL7" s="499">
        <f t="array" ref="AL7">IF($A7="",0,SUMIFS(Extrato!$E$8:$E$502,Extrato!$B$8:$B$502,'Variação'!$A7,Extrato!$A$8:$A$502,"&gt;="&amp;HLOOKUP(AL$2,dds!$2:$3,2,FALSE()),Extrato!$A$8:$A$502,"&lt;="&amp;HLOOKUP(AL$2,dds!$2:$4,3,FALSE()))-SUMIFS(Extrato!$K$8:$K$502,Extrato!$G$8:$G$502,'Variação'!$A7,Extrato!$F$8:$F$502,"&gt;="&amp;HLOOKUP(AL$2,dds!$2:$3,2,FALSE()),Extrato!$F$8:$F$502,"&lt;="&amp;HLOOKUP(AL$2,dds!$2:$4,3,FALSE()))+VLOOKUP($A7,'Cadastro e Histórico'!$278:$346,MATCH('Variação'!AL$2,'Cadastro e Histórico'!$278:$278,0)-1,FALSE()))</f>
        <v>0</v>
      </c>
      <c r="AM7" s="500">
        <f t="shared" si="72"/>
        <v>0</v>
      </c>
      <c r="AN7" s="499">
        <f>IF($A7="",0,VLOOKUP($A7,'Cadastro e Histórico'!$278:$346,MATCH('Variação'!AL$2,'Cadastro e Histórico'!$278:$278,0),FALSE()))</f>
        <v>0</v>
      </c>
      <c r="AO7" s="499">
        <f t="array" ref="AO7">IF($A7="",0,SUMIFS(Extrato!$E$8:$E$502,Extrato!$B$8:$B$502,'Variação'!$A7,Extrato!$A$8:$A$502,"&gt;="&amp;HLOOKUP(AO$2,dds!$2:$3,2,FALSE()),Extrato!$A$8:$A$502,"&lt;="&amp;HLOOKUP(AO$2,dds!$2:$4,3,FALSE()))-SUMIFS(Extrato!$K$8:$K$502,Extrato!$G$8:$G$502,'Variação'!$A7,Extrato!$F$8:$F$502,"&gt;="&amp;HLOOKUP(AO$2,dds!$2:$3,2,FALSE()),Extrato!$F$8:$F$502,"&lt;="&amp;HLOOKUP(AO$2,dds!$2:$4,3,FALSE()))+VLOOKUP($A7,'Cadastro e Histórico'!$278:$346,MATCH('Variação'!AO$2,'Cadastro e Histórico'!$278:$278,0)-1,FALSE()))</f>
        <v>0</v>
      </c>
      <c r="AP7" s="500">
        <f t="shared" si="73"/>
        <v>0</v>
      </c>
      <c r="AQ7" s="499">
        <f>IF($A7="",0,VLOOKUP($A7,'Cadastro e Histórico'!$278:$346,MATCH('Variação'!AO$2,'Cadastro e Histórico'!$278:$278,0),FALSE()))</f>
        <v>0</v>
      </c>
      <c r="AR7" s="499">
        <f t="array" ref="AR7">IF($A7="",0,SUMIFS(Extrato!$E$8:$E$502,Extrato!$B$8:$B$502,'Variação'!$A7,Extrato!$A$8:$A$502,"&gt;="&amp;HLOOKUP(AR$2,dds!$2:$3,2,FALSE()),Extrato!$A$8:$A$502,"&lt;="&amp;HLOOKUP(AR$2,dds!$2:$4,3,FALSE()))-SUMIFS(Extrato!$K$8:$K$502,Extrato!$G$8:$G$502,'Variação'!$A7,Extrato!$F$8:$F$502,"&gt;="&amp;HLOOKUP(AR$2,dds!$2:$3,2,FALSE()),Extrato!$F$8:$F$502,"&lt;="&amp;HLOOKUP(AR$2,dds!$2:$4,3,FALSE()))+VLOOKUP($A7,'Cadastro e Histórico'!$278:$346,MATCH('Variação'!AR$2,'Cadastro e Histórico'!$278:$278,0)-1,FALSE()))</f>
        <v>0</v>
      </c>
      <c r="AS7" s="500">
        <f t="shared" si="74"/>
        <v>0</v>
      </c>
      <c r="AT7" s="499">
        <f>IF($A7="",0,VLOOKUP($A7,'Cadastro e Histórico'!$278:$346,MATCH('Variação'!AR$2,'Cadastro e Histórico'!$278:$278,0),FALSE()))</f>
        <v>0</v>
      </c>
      <c r="AU7" s="499">
        <f t="array" ref="AU7">IF($A7="",0,SUMIFS(Extrato!$E$8:$E$502,Extrato!$B$8:$B$502,'Variação'!$A7,Extrato!$A$8:$A$502,"&gt;="&amp;HLOOKUP(AU$2,dds!$2:$3,2,FALSE()),Extrato!$A$8:$A$502,"&lt;="&amp;HLOOKUP(AU$2,dds!$2:$4,3,FALSE()))-SUMIFS(Extrato!$K$8:$K$502,Extrato!$G$8:$G$502,'Variação'!$A7,Extrato!$F$8:$F$502,"&gt;="&amp;HLOOKUP(AU$2,dds!$2:$3,2,FALSE()),Extrato!$F$8:$F$502,"&lt;="&amp;HLOOKUP(AU$2,dds!$2:$4,3,FALSE()))+VLOOKUP($A7,'Cadastro e Histórico'!$278:$346,MATCH('Variação'!AU$2,'Cadastro e Histórico'!$278:$278,0)-1,FALSE()))</f>
        <v>0</v>
      </c>
      <c r="AV7" s="500">
        <f t="shared" si="75"/>
        <v>0</v>
      </c>
      <c r="AW7" s="499">
        <f>IF($A7="",0,VLOOKUP($A7,'Cadastro e Histórico'!$278:$346,MATCH('Variação'!AU$2,'Cadastro e Histórico'!$278:$278,0),FALSE()))</f>
        <v>0</v>
      </c>
      <c r="AX7" s="499">
        <f t="array" ref="AX7">IF($A7="",0,SUMIFS(Extrato!$E$8:$E$502,Extrato!$B$8:$B$502,'Variação'!$A7,Extrato!$A$8:$A$502,"&gt;="&amp;HLOOKUP(AX$2,dds!$2:$3,2,FALSE()),Extrato!$A$8:$A$502,"&lt;="&amp;HLOOKUP(AX$2,dds!$2:$4,3,FALSE()))-SUMIFS(Extrato!$K$8:$K$502,Extrato!$G$8:$G$502,'Variação'!$A7,Extrato!$F$8:$F$502,"&gt;="&amp;HLOOKUP(AX$2,dds!$2:$3,2,FALSE()),Extrato!$F$8:$F$502,"&lt;="&amp;HLOOKUP(AX$2,dds!$2:$4,3,FALSE()))+VLOOKUP($A7,'Cadastro e Histórico'!$278:$346,MATCH('Variação'!AX$2,'Cadastro e Histórico'!$278:$278,0)-1,FALSE()))</f>
        <v>0</v>
      </c>
      <c r="AY7" s="500">
        <f t="shared" si="76"/>
        <v>0</v>
      </c>
      <c r="AZ7" s="499">
        <f>IF($A7="",0,VLOOKUP($A7,'Cadastro e Histórico'!$278:$346,MATCH('Variação'!AX$2,'Cadastro e Histórico'!$278:$278,0),FALSE()))</f>
        <v>0</v>
      </c>
      <c r="BA7" s="499">
        <f t="array" ref="BA7">IF($A7="",0,SUMIFS(Extrato!$E$8:$E$502,Extrato!$B$8:$B$502,'Variação'!$A7,Extrato!$A$8:$A$502,"&gt;="&amp;HLOOKUP(BA$2,dds!$2:$3,2,FALSE()),Extrato!$A$8:$A$502,"&lt;="&amp;HLOOKUP(BA$2,dds!$2:$4,3,FALSE()))-SUMIFS(Extrato!$K$8:$K$502,Extrato!$G$8:$G$502,'Variação'!$A7,Extrato!$F$8:$F$502,"&gt;="&amp;HLOOKUP(BA$2,dds!$2:$3,2,FALSE()),Extrato!$F$8:$F$502,"&lt;="&amp;HLOOKUP(BA$2,dds!$2:$4,3,FALSE()))+VLOOKUP($A7,'Cadastro e Histórico'!$278:$346,MATCH('Variação'!BA$2,'Cadastro e Histórico'!$278:$278,0)-1,FALSE()))</f>
        <v>0</v>
      </c>
      <c r="BB7" s="500">
        <f t="shared" si="77"/>
        <v>0</v>
      </c>
      <c r="BC7" s="499">
        <f>IF($A7="",0,VLOOKUP($A7,'Cadastro e Histórico'!$278:$346,MATCH('Variação'!BA$2,'Cadastro e Histórico'!$278:$278,0),FALSE()))</f>
        <v>0</v>
      </c>
      <c r="BD7" s="499">
        <f t="array" ref="BD7">IF($A7="",0,SUMIFS(Extrato!$E$8:$E$502,Extrato!$B$8:$B$502,'Variação'!$A7,Extrato!$A$8:$A$502,"&gt;="&amp;HLOOKUP(BD$2,dds!$2:$3,2,FALSE()),Extrato!$A$8:$A$502,"&lt;="&amp;HLOOKUP(BD$2,dds!$2:$4,3,FALSE()))-SUMIFS(Extrato!$K$8:$K$502,Extrato!$G$8:$G$502,'Variação'!$A7,Extrato!$F$8:$F$502,"&gt;="&amp;HLOOKUP(BD$2,dds!$2:$3,2,FALSE()),Extrato!$F$8:$F$502,"&lt;="&amp;HLOOKUP(BD$2,dds!$2:$4,3,FALSE()))+VLOOKUP($A7,'Cadastro e Histórico'!$278:$346,MATCH('Variação'!BD$2,'Cadastro e Histórico'!$278:$278,0)-1,FALSE()))</f>
        <v>0</v>
      </c>
      <c r="BE7" s="500">
        <f t="shared" si="78"/>
        <v>0</v>
      </c>
      <c r="BF7" s="499">
        <f>IF($A7="",0,VLOOKUP($A7,'Cadastro e Histórico'!$278:$346,MATCH('Variação'!BD$2,'Cadastro e Histórico'!$278:$278,0),FALSE()))</f>
        <v>0</v>
      </c>
      <c r="BG7" s="499">
        <f t="array" ref="BG7">IF($A7="",0,SUMIFS(Extrato!$E$8:$E$502,Extrato!$B$8:$B$502,'Variação'!$A7,Extrato!$A$8:$A$502,"&gt;="&amp;HLOOKUP(BG$2,dds!$2:$3,2,FALSE()),Extrato!$A$8:$A$502,"&lt;="&amp;HLOOKUP(BG$2,dds!$2:$4,3,FALSE()))-SUMIFS(Extrato!$K$8:$K$502,Extrato!$G$8:$G$502,'Variação'!$A7,Extrato!$F$8:$F$502,"&gt;="&amp;HLOOKUP(BG$2,dds!$2:$3,2,FALSE()),Extrato!$F$8:$F$502,"&lt;="&amp;HLOOKUP(BG$2,dds!$2:$4,3,FALSE()))+VLOOKUP($A7,'Cadastro e Histórico'!$278:$346,MATCH('Variação'!BG$2,'Cadastro e Histórico'!$278:$278,0)-1,FALSE()))</f>
        <v>0</v>
      </c>
      <c r="BH7" s="500">
        <f t="shared" si="79"/>
        <v>0</v>
      </c>
      <c r="BI7" s="499">
        <f>IF($A7="",0,VLOOKUP($A7,'Cadastro e Histórico'!$278:$346,MATCH('Variação'!BG$2,'Cadastro e Histórico'!$278:$278,0),FALSE()))</f>
        <v>0</v>
      </c>
      <c r="BJ7" s="499">
        <f t="array" ref="BJ7">IF($A7="",0,SUMIFS(Extrato!$E$8:$E$502,Extrato!$B$8:$B$502,'Variação'!$A7,Extrato!$A$8:$A$502,"&gt;="&amp;HLOOKUP(BJ$2,dds!$2:$3,2,FALSE()),Extrato!$A$8:$A$502,"&lt;="&amp;HLOOKUP(BJ$2,dds!$2:$4,3,FALSE()))-SUMIFS(Extrato!$K$8:$K$502,Extrato!$G$8:$G$502,'Variação'!$A7,Extrato!$F$8:$F$502,"&gt;="&amp;HLOOKUP(BJ$2,dds!$2:$3,2,FALSE()),Extrato!$F$8:$F$502,"&lt;="&amp;HLOOKUP(BJ$2,dds!$2:$4,3,FALSE()))+VLOOKUP($A7,'Cadastro e Histórico'!$278:$346,MATCH('Variação'!BJ$2,'Cadastro e Histórico'!$278:$278,0)-1,FALSE()))</f>
        <v>0</v>
      </c>
      <c r="BK7" s="500">
        <f t="shared" si="80"/>
        <v>0</v>
      </c>
      <c r="BL7" s="499">
        <f>IF($A7="",0,VLOOKUP($A7,'Cadastro e Histórico'!$278:$346,MATCH('Variação'!BJ$2,'Cadastro e Histórico'!$278:$278,0),FALSE()))</f>
        <v>0</v>
      </c>
      <c r="BM7" s="499">
        <f t="array" ref="BM7">IF($A7="",0,SUMIFS(Extrato!$E$8:$E$502,Extrato!$B$8:$B$502,'Variação'!$A7,Extrato!$A$8:$A$502,"&gt;="&amp;HLOOKUP(BM$2,dds!$2:$3,2,FALSE()),Extrato!$A$8:$A$502,"&lt;="&amp;HLOOKUP(BM$2,dds!$2:$4,3,FALSE()))-SUMIFS(Extrato!$K$8:$K$502,Extrato!$G$8:$G$502,'Variação'!$A7,Extrato!$F$8:$F$502,"&gt;="&amp;HLOOKUP(BM$2,dds!$2:$3,2,FALSE()),Extrato!$F$8:$F$502,"&lt;="&amp;HLOOKUP(BM$2,dds!$2:$4,3,FALSE()))+VLOOKUP($A7,'Cadastro e Histórico'!$278:$346,MATCH('Variação'!BM$2,'Cadastro e Histórico'!$278:$278,0)-1,FALSE()))</f>
        <v>0</v>
      </c>
      <c r="BN7" s="500">
        <f t="shared" si="81"/>
        <v>0</v>
      </c>
      <c r="BO7" s="499">
        <f>IF($A7="",0,VLOOKUP($A7,'Cadastro e Histórico'!$278:$346,MATCH('Variação'!BM$2,'Cadastro e Histórico'!$278:$278,0),FALSE()))</f>
        <v>0</v>
      </c>
      <c r="BP7" s="499">
        <f t="array" ref="BP7">IF($A7="",0,SUMIFS(Extrato!$E$8:$E$502,Extrato!$B$8:$B$502,'Variação'!$A7,Extrato!$A$8:$A$502,"&gt;="&amp;HLOOKUP(BP$2,dds!$2:$3,2,FALSE()),Extrato!$A$8:$A$502,"&lt;="&amp;HLOOKUP(BP$2,dds!$2:$4,3,FALSE()))-SUMIFS(Extrato!$K$8:$K$502,Extrato!$G$8:$G$502,'Variação'!$A7,Extrato!$F$8:$F$502,"&gt;="&amp;HLOOKUP(BP$2,dds!$2:$3,2,FALSE()),Extrato!$F$8:$F$502,"&lt;="&amp;HLOOKUP(BP$2,dds!$2:$4,3,FALSE()))+VLOOKUP($A7,'Cadastro e Histórico'!$278:$346,MATCH('Variação'!BP$2,'Cadastro e Histórico'!$278:$278,0)-1,FALSE()))</f>
        <v>0</v>
      </c>
      <c r="BQ7" s="500">
        <f t="shared" si="82"/>
        <v>0</v>
      </c>
      <c r="BR7" s="499">
        <f>IF($A7="",0,VLOOKUP($A7,'Cadastro e Histórico'!$278:$346,MATCH('Variação'!BP$2,'Cadastro e Histórico'!$278:$278,0),FALSE()))</f>
        <v>0</v>
      </c>
      <c r="BS7" s="499">
        <f t="array" ref="BS7">IF($A7="",0,SUMIFS(Extrato!$E$8:$E$502,Extrato!$B$8:$B$502,'Variação'!$A7,Extrato!$A$8:$A$502,"&gt;="&amp;HLOOKUP(BS$2,dds!$2:$3,2,FALSE()),Extrato!$A$8:$A$502,"&lt;="&amp;HLOOKUP(BS$2,dds!$2:$4,3,FALSE()))-SUMIFS(Extrato!$K$8:$K$502,Extrato!$G$8:$G$502,'Variação'!$A7,Extrato!$F$8:$F$502,"&gt;="&amp;HLOOKUP(BS$2,dds!$2:$3,2,FALSE()),Extrato!$F$8:$F$502,"&lt;="&amp;HLOOKUP(BS$2,dds!$2:$4,3,FALSE()))+VLOOKUP($A7,'Cadastro e Histórico'!$278:$346,MATCH('Variação'!BS$2,'Cadastro e Histórico'!$278:$278,0)-1,FALSE()))</f>
        <v>0</v>
      </c>
      <c r="BT7" s="500">
        <f t="shared" si="83"/>
        <v>0</v>
      </c>
      <c r="BU7" s="499">
        <f>IF($A7="",0,VLOOKUP($A7,'Cadastro e Histórico'!$278:$346,MATCH('Variação'!BS$2,'Cadastro e Histórico'!$278:$278,0),FALSE()))</f>
        <v>0</v>
      </c>
      <c r="BV7" s="499">
        <f t="array" ref="BV7">IF($A7="",0,SUMIFS(Extrato!$E$8:$E$502,Extrato!$B$8:$B$502,'Variação'!$A7,Extrato!$A$8:$A$502,"&gt;="&amp;HLOOKUP(BV$2,dds!$2:$3,2,FALSE()),Extrato!$A$8:$A$502,"&lt;="&amp;HLOOKUP(BV$2,dds!$2:$4,3,FALSE()))-SUMIFS(Extrato!$K$8:$K$502,Extrato!$G$8:$G$502,'Variação'!$A7,Extrato!$F$8:$F$502,"&gt;="&amp;HLOOKUP(BV$2,dds!$2:$3,2,FALSE()),Extrato!$F$8:$F$502,"&lt;="&amp;HLOOKUP(BV$2,dds!$2:$4,3,FALSE()))+VLOOKUP($A7,'Cadastro e Histórico'!$278:$346,MATCH('Variação'!BV$2,'Cadastro e Histórico'!$278:$278,0)-1,FALSE()))</f>
        <v>0</v>
      </c>
      <c r="BW7" s="500">
        <f t="shared" si="84"/>
        <v>0</v>
      </c>
      <c r="BX7" s="499">
        <f>IF($A7="",0,VLOOKUP($A7,'Cadastro e Histórico'!$278:$346,MATCH('Variação'!BV$2,'Cadastro e Histórico'!$278:$278,0),FALSE()))</f>
        <v>0</v>
      </c>
      <c r="BY7" s="499">
        <f t="array" ref="BY7">IF($A7="",0,SUMIFS(Extrato!$E$8:$E$502,Extrato!$B$8:$B$502,'Variação'!$A7,Extrato!$A$8:$A$502,"&gt;="&amp;HLOOKUP(BY$2,dds!$2:$3,2,FALSE()),Extrato!$A$8:$A$502,"&lt;="&amp;HLOOKUP(BY$2,dds!$2:$4,3,FALSE()))-SUMIFS(Extrato!$K$8:$K$502,Extrato!$G$8:$G$502,'Variação'!$A7,Extrato!$F$8:$F$502,"&gt;="&amp;HLOOKUP(BY$2,dds!$2:$3,2,FALSE()),Extrato!$F$8:$F$502,"&lt;="&amp;HLOOKUP(BY$2,dds!$2:$4,3,FALSE()))+VLOOKUP($A7,'Cadastro e Histórico'!$278:$346,MATCH('Variação'!BY$2,'Cadastro e Histórico'!$278:$278,0)-1,FALSE()))</f>
        <v>0</v>
      </c>
      <c r="BZ7" s="500">
        <f t="shared" si="85"/>
        <v>0</v>
      </c>
      <c r="CA7" s="499">
        <f>IF($A7="",0,VLOOKUP($A7,'Cadastro e Histórico'!$278:$346,MATCH('Variação'!BY$2,'Cadastro e Histórico'!$278:$278,0),FALSE()))</f>
        <v>0</v>
      </c>
      <c r="CB7" s="499">
        <f t="array" ref="CB7">IF($A7="",0,SUMIFS(Extrato!$E$8:$E$502,Extrato!$B$8:$B$502,'Variação'!$A7,Extrato!$A$8:$A$502,"&gt;="&amp;HLOOKUP(CB$2,dds!$2:$3,2,FALSE()),Extrato!$A$8:$A$502,"&lt;="&amp;HLOOKUP(CB$2,dds!$2:$4,3,FALSE()))-SUMIFS(Extrato!$K$8:$K$502,Extrato!$G$8:$G$502,'Variação'!$A7,Extrato!$F$8:$F$502,"&gt;="&amp;HLOOKUP(CB$2,dds!$2:$3,2,FALSE()),Extrato!$F$8:$F$502,"&lt;="&amp;HLOOKUP(CB$2,dds!$2:$4,3,FALSE()))+VLOOKUP($A7,'Cadastro e Histórico'!$278:$346,MATCH('Variação'!CB$2,'Cadastro e Histórico'!$278:$278,0)-1,FALSE()))</f>
        <v>0</v>
      </c>
      <c r="CC7" s="500">
        <f t="shared" si="86"/>
        <v>0</v>
      </c>
      <c r="CD7" s="499">
        <f>IF($A7="",0,VLOOKUP($A7,'Cadastro e Histórico'!$278:$346,MATCH('Variação'!CB$2,'Cadastro e Histórico'!$278:$278,0),FALSE()))</f>
        <v>0</v>
      </c>
      <c r="CE7" s="499">
        <f t="array" ref="CE7">IF($A7="",0,SUMIFS(Extrato!$E$8:$E$502,Extrato!$B$8:$B$502,'Variação'!$A7,Extrato!$A$8:$A$502,"&gt;="&amp;HLOOKUP(CE$2,dds!$2:$3,2,FALSE()),Extrato!$A$8:$A$502,"&lt;="&amp;HLOOKUP(CE$2,dds!$2:$4,3,FALSE()))-SUMIFS(Extrato!$K$8:$K$502,Extrato!$G$8:$G$502,'Variação'!$A7,Extrato!$F$8:$F$502,"&gt;="&amp;HLOOKUP(CE$2,dds!$2:$3,2,FALSE()),Extrato!$F$8:$F$502,"&lt;="&amp;HLOOKUP(CE$2,dds!$2:$4,3,FALSE()))+VLOOKUP($A7,'Cadastro e Histórico'!$278:$346,MATCH('Variação'!CE$2,'Cadastro e Histórico'!$278:$278,0)-1,FALSE()))</f>
        <v>0</v>
      </c>
      <c r="CF7" s="500">
        <f t="shared" si="87"/>
        <v>0</v>
      </c>
      <c r="CG7" s="499">
        <f>IF($A7="",0,VLOOKUP($A7,'Cadastro e Histórico'!$278:$346,MATCH('Variação'!CE$2,'Cadastro e Histórico'!$278:$278,0),FALSE()))</f>
        <v>0</v>
      </c>
      <c r="CH7" s="499">
        <f t="array" ref="CH7">IF($A7="",0,SUMIFS(Extrato!$E$8:$E$502,Extrato!$B$8:$B$502,'Variação'!$A7,Extrato!$A$8:$A$502,"&gt;="&amp;HLOOKUP(CH$2,dds!$2:$3,2,FALSE()),Extrato!$A$8:$A$502,"&lt;="&amp;HLOOKUP(CH$2,dds!$2:$4,3,FALSE()))-SUMIFS(Extrato!$K$8:$K$502,Extrato!$G$8:$G$502,'Variação'!$A7,Extrato!$F$8:$F$502,"&gt;="&amp;HLOOKUP(CH$2,dds!$2:$3,2,FALSE()),Extrato!$F$8:$F$502,"&lt;="&amp;HLOOKUP(CH$2,dds!$2:$4,3,FALSE()))+VLOOKUP($A7,'Cadastro e Histórico'!$278:$346,MATCH('Variação'!CH$2,'Cadastro e Histórico'!$278:$278,0)-1,FALSE()))</f>
        <v>0</v>
      </c>
      <c r="CI7" s="500">
        <f t="shared" si="88"/>
        <v>0</v>
      </c>
      <c r="CJ7" s="499">
        <f>IF($A7="",0,VLOOKUP($A7,'Cadastro e Histórico'!$278:$346,MATCH('Variação'!CH$2,'Cadastro e Histórico'!$278:$278,0),FALSE()))</f>
        <v>0</v>
      </c>
      <c r="CK7" s="499">
        <f t="array" ref="CK7">IF($A7="",0,SUMIFS(Extrato!$E$8:$E$502,Extrato!$B$8:$B$502,'Variação'!$A7,Extrato!$A$8:$A$502,"&gt;="&amp;HLOOKUP(CK$2,dds!$2:$3,2,FALSE()),Extrato!$A$8:$A$502,"&lt;="&amp;HLOOKUP(CK$2,dds!$2:$4,3,FALSE()))-SUMIFS(Extrato!$K$8:$K$502,Extrato!$G$8:$G$502,'Variação'!$A7,Extrato!$F$8:$F$502,"&gt;="&amp;HLOOKUP(CK$2,dds!$2:$3,2,FALSE()),Extrato!$F$8:$F$502,"&lt;="&amp;HLOOKUP(CK$2,dds!$2:$4,3,FALSE()))+VLOOKUP($A7,'Cadastro e Histórico'!$278:$346,MATCH('Variação'!CK$2,'Cadastro e Histórico'!$278:$278,0)-1,FALSE()))</f>
        <v>0</v>
      </c>
      <c r="CL7" s="500">
        <f t="shared" si="89"/>
        <v>0</v>
      </c>
      <c r="CM7" s="499">
        <f>IF($A7="",0,VLOOKUP($A7,'Cadastro e Histórico'!$278:$346,MATCH('Variação'!CK$2,'Cadastro e Histórico'!$278:$278,0),FALSE()))</f>
        <v>0</v>
      </c>
      <c r="CN7" s="499">
        <f t="array" ref="CN7">IF($A7="",0,SUMIFS(Extrato!$E$8:$E$502,Extrato!$B$8:$B$502,'Variação'!$A7,Extrato!$A$8:$A$502,"&gt;="&amp;HLOOKUP(CN$2,dds!$2:$3,2,FALSE()),Extrato!$A$8:$A$502,"&lt;="&amp;HLOOKUP(CN$2,dds!$2:$4,3,FALSE()))-SUMIFS(Extrato!$K$8:$K$502,Extrato!$G$8:$G$502,'Variação'!$A7,Extrato!$F$8:$F$502,"&gt;="&amp;HLOOKUP(CN$2,dds!$2:$3,2,FALSE()),Extrato!$F$8:$F$502,"&lt;="&amp;HLOOKUP(CN$2,dds!$2:$4,3,FALSE()))+VLOOKUP($A7,'Cadastro e Histórico'!$278:$346,MATCH('Variação'!CN$2,'Cadastro e Histórico'!$278:$278,0)-1,FALSE()))</f>
        <v>0</v>
      </c>
      <c r="CO7" s="500">
        <f t="shared" si="90"/>
        <v>0</v>
      </c>
      <c r="CP7" s="499">
        <f>IF($A7="",0,VLOOKUP($A7,'Cadastro e Histórico'!$278:$346,MATCH('Variação'!CN$2,'Cadastro e Histórico'!$278:$278,0),FALSE()))</f>
        <v>0</v>
      </c>
      <c r="CQ7" s="499">
        <f t="array" ref="CQ7">IF($A7="",0,SUMIFS(Extrato!$E$8:$E$502,Extrato!$B$8:$B$502,'Variação'!$A7,Extrato!$A$8:$A$502,"&gt;="&amp;HLOOKUP(CQ$2,dds!$2:$3,2,FALSE()),Extrato!$A$8:$A$502,"&lt;="&amp;HLOOKUP(CQ$2,dds!$2:$4,3,FALSE()))-SUMIFS(Extrato!$K$8:$K$502,Extrato!$G$8:$G$502,'Variação'!$A7,Extrato!$F$8:$F$502,"&gt;="&amp;HLOOKUP(CQ$2,dds!$2:$3,2,FALSE()),Extrato!$F$8:$F$502,"&lt;="&amp;HLOOKUP(CQ$2,dds!$2:$4,3,FALSE()))+VLOOKUP($A7,'Cadastro e Histórico'!$278:$346,MATCH('Variação'!CQ$2,'Cadastro e Histórico'!$278:$278,0)-1,FALSE()))</f>
        <v>0</v>
      </c>
      <c r="CR7" s="500">
        <f t="shared" si="91"/>
        <v>0</v>
      </c>
      <c r="CS7" s="499">
        <f>IF($A7="",0,VLOOKUP($A7,'Cadastro e Histórico'!$278:$346,MATCH('Variação'!CQ$2,'Cadastro e Histórico'!$278:$278,0),FALSE()))</f>
        <v>0</v>
      </c>
      <c r="CT7" s="499">
        <f t="array" ref="CT7">IF($A7="",0,SUMIFS(Extrato!$E$8:$E$502,Extrato!$B$8:$B$502,'Variação'!$A7,Extrato!$A$8:$A$502,"&gt;="&amp;HLOOKUP(CT$2,dds!$2:$3,2,FALSE()),Extrato!$A$8:$A$502,"&lt;="&amp;HLOOKUP(CT$2,dds!$2:$4,3,FALSE()))-SUMIFS(Extrato!$K$8:$K$502,Extrato!$G$8:$G$502,'Variação'!$A7,Extrato!$F$8:$F$502,"&gt;="&amp;HLOOKUP(CT$2,dds!$2:$3,2,FALSE()),Extrato!$F$8:$F$502,"&lt;="&amp;HLOOKUP(CT$2,dds!$2:$4,3,FALSE()))+VLOOKUP($A7,'Cadastro e Histórico'!$278:$346,MATCH('Variação'!CT$2,'Cadastro e Histórico'!$278:$278,0)-1,FALSE()))</f>
        <v>0</v>
      </c>
      <c r="CU7" s="500">
        <f t="shared" si="92"/>
        <v>0</v>
      </c>
      <c r="CV7" s="499">
        <f>IF($A7="",0,VLOOKUP($A7,'Cadastro e Histórico'!$278:$346,MATCH('Variação'!CT$2,'Cadastro e Histórico'!$278:$278,0),FALSE()))</f>
        <v>0</v>
      </c>
      <c r="CW7" s="499">
        <f t="array" ref="CW7">IF($A7="",0,SUMIFS(Extrato!$E$8:$E$502,Extrato!$B$8:$B$502,'Variação'!$A7,Extrato!$A$8:$A$502,"&gt;="&amp;HLOOKUP(CW$2,dds!$2:$3,2,FALSE()),Extrato!$A$8:$A$502,"&lt;="&amp;HLOOKUP(CW$2,dds!$2:$4,3,FALSE()))-SUMIFS(Extrato!$K$8:$K$502,Extrato!$G$8:$G$502,'Variação'!$A7,Extrato!$F$8:$F$502,"&gt;="&amp;HLOOKUP(CW$2,dds!$2:$3,2,FALSE()),Extrato!$F$8:$F$502,"&lt;="&amp;HLOOKUP(CW$2,dds!$2:$4,3,FALSE()))+VLOOKUP($A7,'Cadastro e Histórico'!$278:$346,MATCH('Variação'!CW$2,'Cadastro e Histórico'!$278:$278,0)-1,FALSE()))</f>
        <v>0</v>
      </c>
      <c r="CX7" s="500">
        <f t="shared" si="93"/>
        <v>0</v>
      </c>
      <c r="CY7" s="499">
        <f>IF($A7="",0,VLOOKUP($A7,'Cadastro e Histórico'!$278:$346,MATCH('Variação'!CW$2,'Cadastro e Histórico'!$278:$278,0),FALSE()))</f>
        <v>0</v>
      </c>
      <c r="CZ7" s="499">
        <f t="array" ref="CZ7">IF($A7="",0,SUMIFS(Extrato!$E$8:$E$502,Extrato!$B$8:$B$502,'Variação'!$A7,Extrato!$A$8:$A$502,"&gt;="&amp;HLOOKUP(CZ$2,dds!$2:$3,2,FALSE()),Extrato!$A$8:$A$502,"&lt;="&amp;HLOOKUP(CZ$2,dds!$2:$4,3,FALSE()))-SUMIFS(Extrato!$K$8:$K$502,Extrato!$G$8:$G$502,'Variação'!$A7,Extrato!$F$8:$F$502,"&gt;="&amp;HLOOKUP(CZ$2,dds!$2:$3,2,FALSE()),Extrato!$F$8:$F$502,"&lt;="&amp;HLOOKUP(CZ$2,dds!$2:$4,3,FALSE()))+VLOOKUP($A7,'Cadastro e Histórico'!$278:$346,MATCH('Variação'!CZ$2,'Cadastro e Histórico'!$278:$278,0)-1,FALSE()))</f>
        <v>0</v>
      </c>
      <c r="DA7" s="500">
        <f t="shared" si="94"/>
        <v>0</v>
      </c>
      <c r="DB7" s="499">
        <f>IF($A7="",0,VLOOKUP($A7,'Cadastro e Histórico'!$278:$346,MATCH('Variação'!CZ$2,'Cadastro e Histórico'!$278:$278,0),FALSE()))</f>
        <v>0</v>
      </c>
      <c r="DC7" s="499">
        <f t="array" ref="DC7">IF($A7="",0,SUMIFS(Extrato!$E$8:$E$502,Extrato!$B$8:$B$502,'Variação'!$A7,Extrato!$A$8:$A$502,"&gt;="&amp;HLOOKUP(DC$2,dds!$2:$3,2,FALSE()),Extrato!$A$8:$A$502,"&lt;="&amp;HLOOKUP(DC$2,dds!$2:$4,3,FALSE()))-SUMIFS(Extrato!$K$8:$K$502,Extrato!$G$8:$G$502,'Variação'!$A7,Extrato!$F$8:$F$502,"&gt;="&amp;HLOOKUP(DC$2,dds!$2:$3,2,FALSE()),Extrato!$F$8:$F$502,"&lt;="&amp;HLOOKUP(DC$2,dds!$2:$4,3,FALSE()))+VLOOKUP($A7,'Cadastro e Histórico'!$278:$346,MATCH('Variação'!DC$2,'Cadastro e Histórico'!$278:$278,0)-1,FALSE()))</f>
        <v>0</v>
      </c>
      <c r="DD7" s="500">
        <f t="shared" si="95"/>
        <v>0</v>
      </c>
      <c r="DE7" s="499">
        <f>IF($A7="",0,VLOOKUP($A7,'Cadastro e Histórico'!$278:$346,MATCH('Variação'!DC$2,'Cadastro e Histórico'!$278:$278,0),FALSE()))</f>
        <v>0</v>
      </c>
      <c r="DF7" s="499">
        <f t="array" ref="DF7">IF($A7="",0,SUMIFS(Extrato!$E$8:$E$502,Extrato!$B$8:$B$502,'Variação'!$A7,Extrato!$A$8:$A$502,"&gt;="&amp;HLOOKUP(DF$2,dds!$2:$3,2,FALSE()),Extrato!$A$8:$A$502,"&lt;="&amp;HLOOKUP(DF$2,dds!$2:$4,3,FALSE()))-SUMIFS(Extrato!$K$8:$K$502,Extrato!$G$8:$G$502,'Variação'!$A7,Extrato!$F$8:$F$502,"&gt;="&amp;HLOOKUP(DF$2,dds!$2:$3,2,FALSE()),Extrato!$F$8:$F$502,"&lt;="&amp;HLOOKUP(DF$2,dds!$2:$4,3,FALSE()))+VLOOKUP($A7,'Cadastro e Histórico'!$278:$346,MATCH('Variação'!DF$2,'Cadastro e Histórico'!$278:$278,0)-1,FALSE()))</f>
        <v>0</v>
      </c>
      <c r="DG7" s="500">
        <f t="shared" si="96"/>
        <v>0</v>
      </c>
      <c r="DH7" s="499">
        <f>IF($A7="",0,VLOOKUP($A7,'Cadastro e Histórico'!$278:$346,MATCH('Variação'!DF$2,'Cadastro e Histórico'!$278:$278,0),FALSE()))</f>
        <v>0</v>
      </c>
      <c r="DI7" s="499">
        <f t="array" ref="DI7">IF($A7="",0,SUMIFS(Extrato!$E$8:$E$502,Extrato!$B$8:$B$502,'Variação'!$A7,Extrato!$A$8:$A$502,"&gt;="&amp;HLOOKUP(DI$2,dds!$2:$3,2,FALSE()),Extrato!$A$8:$A$502,"&lt;="&amp;HLOOKUP(DI$2,dds!$2:$4,3,FALSE()))-SUMIFS(Extrato!$K$8:$K$502,Extrato!$G$8:$G$502,'Variação'!$A7,Extrato!$F$8:$F$502,"&gt;="&amp;HLOOKUP(DI$2,dds!$2:$3,2,FALSE()),Extrato!$F$8:$F$502,"&lt;="&amp;HLOOKUP(DI$2,dds!$2:$4,3,FALSE()))+VLOOKUP($A7,'Cadastro e Histórico'!$278:$346,MATCH('Variação'!DI$2,'Cadastro e Histórico'!$278:$278,0)-1,FALSE()))</f>
        <v>0</v>
      </c>
      <c r="DJ7" s="500">
        <f t="shared" si="97"/>
        <v>0</v>
      </c>
      <c r="DK7" s="499">
        <f>IF($A7="",0,VLOOKUP($A7,'Cadastro e Histórico'!$278:$346,MATCH('Variação'!DI$2,'Cadastro e Histórico'!$278:$278,0),FALSE()))</f>
        <v>0</v>
      </c>
      <c r="DL7" s="499">
        <f t="array" ref="DL7">IF($A7="",0,SUMIFS(Extrato!$E$8:$E$502,Extrato!$B$8:$B$502,'Variação'!$A7,Extrato!$A$8:$A$502,"&gt;="&amp;HLOOKUP(DL$2,dds!$2:$3,2,FALSE()),Extrato!$A$8:$A$502,"&lt;="&amp;HLOOKUP(DL$2,dds!$2:$4,3,FALSE()))-SUMIFS(Extrato!$K$8:$K$502,Extrato!$G$8:$G$502,'Variação'!$A7,Extrato!$F$8:$F$502,"&gt;="&amp;HLOOKUP(DL$2,dds!$2:$3,2,FALSE()),Extrato!$F$8:$F$502,"&lt;="&amp;HLOOKUP(DL$2,dds!$2:$4,3,FALSE()))+VLOOKUP($A7,'Cadastro e Histórico'!$278:$346,MATCH('Variação'!DL$2,'Cadastro e Histórico'!$278:$278,0)-1,FALSE()))</f>
        <v>0</v>
      </c>
      <c r="DM7" s="500">
        <f t="shared" si="98"/>
        <v>0</v>
      </c>
      <c r="DN7" s="499">
        <f>IF($A7="",0,VLOOKUP($A7,'Cadastro e Histórico'!$278:$346,MATCH('Variação'!DL$2,'Cadastro e Histórico'!$278:$278,0),FALSE()))</f>
        <v>0</v>
      </c>
      <c r="DO7" s="499">
        <f t="array" ref="DO7">IF($A7="",0,SUMIFS(Extrato!$E$8:$E$502,Extrato!$B$8:$B$502,'Variação'!$A7,Extrato!$A$8:$A$502,"&gt;="&amp;HLOOKUP(DO$2,dds!$2:$3,2,FALSE()),Extrato!$A$8:$A$502,"&lt;="&amp;HLOOKUP(DO$2,dds!$2:$4,3,FALSE()))-SUMIFS(Extrato!$K$8:$K$502,Extrato!$G$8:$G$502,'Variação'!$A7,Extrato!$F$8:$F$502,"&gt;="&amp;HLOOKUP(DO$2,dds!$2:$3,2,FALSE()),Extrato!$F$8:$F$502,"&lt;="&amp;HLOOKUP(DO$2,dds!$2:$4,3,FALSE()))+VLOOKUP($A7,'Cadastro e Histórico'!$278:$346,MATCH('Variação'!DO$2,'Cadastro e Histórico'!$278:$278,0)-1,FALSE()))</f>
        <v>0</v>
      </c>
      <c r="DP7" s="500">
        <f t="shared" si="99"/>
        <v>0</v>
      </c>
      <c r="DQ7" s="499">
        <f>IF($A7="",0,VLOOKUP($A7,'Cadastro e Histórico'!$278:$346,MATCH('Variação'!DO$2,'Cadastro e Histórico'!$278:$278,0),FALSE()))</f>
        <v>0</v>
      </c>
      <c r="DR7" s="499">
        <f t="array" ref="DR7">IF($A7="",0,SUMIFS(Extrato!$E$8:$E$502,Extrato!$B$8:$B$502,'Variação'!$A7,Extrato!$A$8:$A$502,"&gt;="&amp;HLOOKUP(DR$2,dds!$2:$3,2,FALSE()),Extrato!$A$8:$A$502,"&lt;="&amp;HLOOKUP(DR$2,dds!$2:$4,3,FALSE()))-SUMIFS(Extrato!$K$8:$K$502,Extrato!$G$8:$G$502,'Variação'!$A7,Extrato!$F$8:$F$502,"&gt;="&amp;HLOOKUP(DR$2,dds!$2:$3,2,FALSE()),Extrato!$F$8:$F$502,"&lt;="&amp;HLOOKUP(DR$2,dds!$2:$4,3,FALSE()))+VLOOKUP($A7,'Cadastro e Histórico'!$278:$346,MATCH('Variação'!DR$2,'Cadastro e Histórico'!$278:$278,0)-1,FALSE()))</f>
        <v>0</v>
      </c>
      <c r="DS7" s="500">
        <f t="shared" si="100"/>
        <v>0</v>
      </c>
      <c r="DT7" s="499">
        <f>IF($A7="",0,VLOOKUP($A7,'Cadastro e Histórico'!$278:$346,MATCH('Variação'!DR$2,'Cadastro e Histórico'!$278:$278,0),FALSE()))</f>
        <v>0</v>
      </c>
      <c r="DU7" s="499">
        <f t="array" ref="DU7">IF($A7="",0,SUMIFS(Extrato!$E$8:$E$502,Extrato!$B$8:$B$502,'Variação'!$A7,Extrato!$A$8:$A$502,"&gt;="&amp;HLOOKUP(DU$2,dds!$2:$3,2,FALSE()),Extrato!$A$8:$A$502,"&lt;="&amp;HLOOKUP(DU$2,dds!$2:$4,3,FALSE()))-SUMIFS(Extrato!$K$8:$K$502,Extrato!$G$8:$G$502,'Variação'!$A7,Extrato!$F$8:$F$502,"&gt;="&amp;HLOOKUP(DU$2,dds!$2:$3,2,FALSE()),Extrato!$F$8:$F$502,"&lt;="&amp;HLOOKUP(DU$2,dds!$2:$4,3,FALSE()))+VLOOKUP($A7,'Cadastro e Histórico'!$278:$346,MATCH('Variação'!DU$2,'Cadastro e Histórico'!$278:$278,0)-1,FALSE()))</f>
        <v>0</v>
      </c>
      <c r="DV7" s="500">
        <f t="shared" si="101"/>
        <v>0</v>
      </c>
      <c r="DW7" s="499">
        <f>IF($A7="",0,VLOOKUP($A7,'Cadastro e Histórico'!$278:$346,MATCH('Variação'!DU$2,'Cadastro e Histórico'!$278:$278,0),FALSE()))</f>
        <v>0</v>
      </c>
      <c r="DX7" s="499">
        <f t="array" ref="DX7">IF($A7="",0,SUMIFS(Extrato!$E$8:$E$502,Extrato!$B$8:$B$502,'Variação'!$A7,Extrato!$A$8:$A$502,"&gt;="&amp;HLOOKUP(DX$2,dds!$2:$3,2,FALSE()),Extrato!$A$8:$A$502,"&lt;="&amp;HLOOKUP(DX$2,dds!$2:$4,3,FALSE()))-SUMIFS(Extrato!$K$8:$K$502,Extrato!$G$8:$G$502,'Variação'!$A7,Extrato!$F$8:$F$502,"&gt;="&amp;HLOOKUP(DX$2,dds!$2:$3,2,FALSE()),Extrato!$F$8:$F$502,"&lt;="&amp;HLOOKUP(DX$2,dds!$2:$4,3,FALSE()))+VLOOKUP($A7,'Cadastro e Histórico'!$278:$346,MATCH('Variação'!DX$2,'Cadastro e Histórico'!$278:$278,0)-1,FALSE()))</f>
        <v>0</v>
      </c>
      <c r="DY7" s="500">
        <f t="shared" si="102"/>
        <v>0</v>
      </c>
      <c r="DZ7" s="499">
        <f>IF($A7="",0,VLOOKUP($A7,'Cadastro e Histórico'!$278:$346,MATCH('Variação'!DX$2,'Cadastro e Histórico'!$278:$278,0),FALSE()))</f>
        <v>0</v>
      </c>
      <c r="EA7" s="499">
        <f t="array" ref="EA7">IF($A7="",0,SUMIFS(Extrato!$E$8:$E$502,Extrato!$B$8:$B$502,'Variação'!$A7,Extrato!$A$8:$A$502,"&gt;="&amp;HLOOKUP(EA$2,dds!$2:$3,2,FALSE()),Extrato!$A$8:$A$502,"&lt;="&amp;HLOOKUP(EA$2,dds!$2:$4,3,FALSE()))-SUMIFS(Extrato!$K$8:$K$502,Extrato!$G$8:$G$502,'Variação'!$A7,Extrato!$F$8:$F$502,"&gt;="&amp;HLOOKUP(EA$2,dds!$2:$3,2,FALSE()),Extrato!$F$8:$F$502,"&lt;="&amp;HLOOKUP(EA$2,dds!$2:$4,3,FALSE()))+VLOOKUP($A7,'Cadastro e Histórico'!$278:$346,MATCH('Variação'!EA$2,'Cadastro e Histórico'!$278:$278,0)-1,FALSE()))</f>
        <v>0</v>
      </c>
      <c r="EB7" s="500">
        <f t="shared" si="103"/>
        <v>0</v>
      </c>
      <c r="EC7" s="499">
        <f>IF($A7="",0,VLOOKUP($A7,'Cadastro e Histórico'!$278:$346,MATCH('Variação'!EA$2,'Cadastro e Histórico'!$278:$278,0),FALSE()))</f>
        <v>0</v>
      </c>
      <c r="ED7" s="499">
        <f t="array" ref="ED7">IF($A7="",0,SUMIFS(Extrato!$E$8:$E$502,Extrato!$B$8:$B$502,'Variação'!$A7,Extrato!$A$8:$A$502,"&gt;="&amp;HLOOKUP(ED$2,dds!$2:$3,2,FALSE()),Extrato!$A$8:$A$502,"&lt;="&amp;HLOOKUP(ED$2,dds!$2:$4,3,FALSE()))-SUMIFS(Extrato!$K$8:$K$502,Extrato!$G$8:$G$502,'Variação'!$A7,Extrato!$F$8:$F$502,"&gt;="&amp;HLOOKUP(ED$2,dds!$2:$3,2,FALSE()),Extrato!$F$8:$F$502,"&lt;="&amp;HLOOKUP(ED$2,dds!$2:$4,3,FALSE()))+VLOOKUP($A7,'Cadastro e Histórico'!$278:$346,MATCH('Variação'!ED$2,'Cadastro e Histórico'!$278:$278,0)-1,FALSE()))</f>
        <v>0</v>
      </c>
      <c r="EE7" s="500">
        <f t="shared" si="104"/>
        <v>0</v>
      </c>
      <c r="EF7" s="499">
        <f>IF($A7="",0,VLOOKUP($A7,'Cadastro e Histórico'!$278:$346,MATCH('Variação'!ED$2,'Cadastro e Histórico'!$278:$278,0),FALSE()))</f>
        <v>0</v>
      </c>
      <c r="EG7" s="499">
        <f t="array" ref="EG7">IF($A7="",0,SUMIFS(Extrato!$E$8:$E$502,Extrato!$B$8:$B$502,'Variação'!$A7,Extrato!$A$8:$A$502,"&gt;="&amp;HLOOKUP(EG$2,dds!$2:$3,2,FALSE()),Extrato!$A$8:$A$502,"&lt;="&amp;HLOOKUP(EG$2,dds!$2:$4,3,FALSE()))-SUMIFS(Extrato!$K$8:$K$502,Extrato!$G$8:$G$502,'Variação'!$A7,Extrato!$F$8:$F$502,"&gt;="&amp;HLOOKUP(EG$2,dds!$2:$3,2,FALSE()),Extrato!$F$8:$F$502,"&lt;="&amp;HLOOKUP(EG$2,dds!$2:$4,3,FALSE()))+VLOOKUP($A7,'Cadastro e Histórico'!$278:$346,MATCH('Variação'!EG$2,'Cadastro e Histórico'!$278:$278,0)-1,FALSE()))</f>
        <v>0</v>
      </c>
      <c r="EH7" s="500">
        <f t="shared" si="105"/>
        <v>0</v>
      </c>
      <c r="EI7" s="499">
        <f>IF($A7="",0,VLOOKUP($A7,'Cadastro e Histórico'!$278:$346,MATCH('Variação'!EG$2,'Cadastro e Histórico'!$278:$278,0),FALSE()))</f>
        <v>0</v>
      </c>
      <c r="EJ7" s="499">
        <f t="array" ref="EJ7">IF($A7="",0,SUMIFS(Extrato!$E$8:$E$502,Extrato!$B$8:$B$502,'Variação'!$A7,Extrato!$A$8:$A$502,"&gt;="&amp;HLOOKUP(EJ$2,dds!$2:$3,2,FALSE()),Extrato!$A$8:$A$502,"&lt;="&amp;HLOOKUP(EJ$2,dds!$2:$4,3,FALSE()))-SUMIFS(Extrato!$K$8:$K$502,Extrato!$G$8:$G$502,'Variação'!$A7,Extrato!$F$8:$F$502,"&gt;="&amp;HLOOKUP(EJ$2,dds!$2:$3,2,FALSE()),Extrato!$F$8:$F$502,"&lt;="&amp;HLOOKUP(EJ$2,dds!$2:$4,3,FALSE()))+VLOOKUP($A7,'Cadastro e Histórico'!$278:$346,MATCH('Variação'!EJ$2,'Cadastro e Histórico'!$278:$278,0)-1,FALSE()))</f>
        <v>0</v>
      </c>
      <c r="EK7" s="500">
        <f t="shared" si="106"/>
        <v>0</v>
      </c>
      <c r="EL7" s="499">
        <f>IF($A7="",0,VLOOKUP($A7,'Cadastro e Histórico'!$278:$346,MATCH('Variação'!EJ$2,'Cadastro e Histórico'!$278:$278,0),FALSE()))</f>
        <v>0</v>
      </c>
      <c r="EM7" s="499">
        <f t="array" ref="EM7">IF($A7="",0,SUMIFS(Extrato!$E$8:$E$502,Extrato!$B$8:$B$502,'Variação'!$A7,Extrato!$A$8:$A$502,"&gt;="&amp;HLOOKUP(EM$2,dds!$2:$3,2,FALSE()),Extrato!$A$8:$A$502,"&lt;="&amp;HLOOKUP(EM$2,dds!$2:$4,3,FALSE()))-SUMIFS(Extrato!$K$8:$K$502,Extrato!$G$8:$G$502,'Variação'!$A7,Extrato!$F$8:$F$502,"&gt;="&amp;HLOOKUP(EM$2,dds!$2:$3,2,FALSE()),Extrato!$F$8:$F$502,"&lt;="&amp;HLOOKUP(EM$2,dds!$2:$4,3,FALSE()))+VLOOKUP($A7,'Cadastro e Histórico'!$278:$346,MATCH('Variação'!EM$2,'Cadastro e Histórico'!$278:$278,0)-1,FALSE()))</f>
        <v>0</v>
      </c>
      <c r="EN7" s="500">
        <f t="shared" si="107"/>
        <v>0</v>
      </c>
      <c r="EO7" s="499">
        <f>IF($A7="",0,VLOOKUP($A7,'Cadastro e Histórico'!$278:$346,MATCH('Variação'!EM$2,'Cadastro e Histórico'!$278:$278,0),FALSE()))</f>
        <v>0</v>
      </c>
      <c r="EP7" s="499">
        <f t="array" ref="EP7">IF($A7="",0,SUMIFS(Extrato!$E$8:$E$502,Extrato!$B$8:$B$502,'Variação'!$A7,Extrato!$A$8:$A$502,"&gt;="&amp;HLOOKUP(EP$2,dds!$2:$3,2,FALSE()),Extrato!$A$8:$A$502,"&lt;="&amp;HLOOKUP(EP$2,dds!$2:$4,3,FALSE()))-SUMIFS(Extrato!$K$8:$K$502,Extrato!$G$8:$G$502,'Variação'!$A7,Extrato!$F$8:$F$502,"&gt;="&amp;HLOOKUP(EP$2,dds!$2:$3,2,FALSE()),Extrato!$F$8:$F$502,"&lt;="&amp;HLOOKUP(EP$2,dds!$2:$4,3,FALSE()))+VLOOKUP($A7,'Cadastro e Histórico'!$278:$346,MATCH('Variação'!EP$2,'Cadastro e Histórico'!$278:$278,0)-1,FALSE()))</f>
        <v>0</v>
      </c>
      <c r="EQ7" s="500">
        <f t="shared" si="108"/>
        <v>0</v>
      </c>
      <c r="ER7" s="499">
        <f>IF($A7="",0,VLOOKUP($A7,'Cadastro e Histórico'!$278:$346,MATCH('Variação'!EP$2,'Cadastro e Histórico'!$278:$278,0),FALSE()))</f>
        <v>0</v>
      </c>
      <c r="ES7" s="499">
        <f t="array" ref="ES7">IF($A7="",0,SUMIFS(Extrato!$E$8:$E$502,Extrato!$B$8:$B$502,'Variação'!$A7,Extrato!$A$8:$A$502,"&gt;="&amp;HLOOKUP(ES$2,dds!$2:$3,2,FALSE()),Extrato!$A$8:$A$502,"&lt;="&amp;HLOOKUP(ES$2,dds!$2:$4,3,FALSE()))-SUMIFS(Extrato!$K$8:$K$502,Extrato!$G$8:$G$502,'Variação'!$A7,Extrato!$F$8:$F$502,"&gt;="&amp;HLOOKUP(ES$2,dds!$2:$3,2,FALSE()),Extrato!$F$8:$F$502,"&lt;="&amp;HLOOKUP(ES$2,dds!$2:$4,3,FALSE()))+VLOOKUP($A7,'Cadastro e Histórico'!$278:$346,MATCH('Variação'!ES$2,'Cadastro e Histórico'!$278:$278,0)-1,FALSE()))</f>
        <v>0</v>
      </c>
      <c r="ET7" s="500">
        <f t="shared" si="109"/>
        <v>0</v>
      </c>
      <c r="EU7" s="499">
        <f>IF($A7="",0,VLOOKUP($A7,'Cadastro e Histórico'!$278:$346,MATCH('Variação'!ES$2,'Cadastro e Histórico'!$278:$278,0),FALSE()))</f>
        <v>0</v>
      </c>
      <c r="EV7" s="499">
        <f t="array" ref="EV7">IF($A7="",0,SUMIFS(Extrato!$E$8:$E$502,Extrato!$B$8:$B$502,'Variação'!$A7,Extrato!$A$8:$A$502,"&gt;="&amp;HLOOKUP(EV$2,dds!$2:$3,2,FALSE()),Extrato!$A$8:$A$502,"&lt;="&amp;HLOOKUP(EV$2,dds!$2:$4,3,FALSE()))-SUMIFS(Extrato!$K$8:$K$502,Extrato!$G$8:$G$502,'Variação'!$A7,Extrato!$F$8:$F$502,"&gt;="&amp;HLOOKUP(EV$2,dds!$2:$3,2,FALSE()),Extrato!$F$8:$F$502,"&lt;="&amp;HLOOKUP(EV$2,dds!$2:$4,3,FALSE()))+VLOOKUP($A7,'Cadastro e Histórico'!$278:$346,MATCH('Variação'!EV$2,'Cadastro e Histórico'!$278:$278,0)-1,FALSE()))</f>
        <v>0</v>
      </c>
      <c r="EW7" s="500">
        <f t="shared" si="110"/>
        <v>0</v>
      </c>
      <c r="EX7" s="499">
        <f>IF($A7="",0,VLOOKUP($A7,'Cadastro e Histórico'!$278:$346,MATCH('Variação'!EV$2,'Cadastro e Histórico'!$278:$278,0),FALSE()))</f>
        <v>0</v>
      </c>
      <c r="EY7" s="499">
        <f t="array" ref="EY7">IF($A7="",0,SUMIFS(Extrato!$E$8:$E$502,Extrato!$B$8:$B$502,'Variação'!$A7,Extrato!$A$8:$A$502,"&gt;="&amp;HLOOKUP(EY$2,dds!$2:$3,2,FALSE()),Extrato!$A$8:$A$502,"&lt;="&amp;HLOOKUP(EY$2,dds!$2:$4,3,FALSE()))-SUMIFS(Extrato!$K$8:$K$502,Extrato!$G$8:$G$502,'Variação'!$A7,Extrato!$F$8:$F$502,"&gt;="&amp;HLOOKUP(EY$2,dds!$2:$3,2,FALSE()),Extrato!$F$8:$F$502,"&lt;="&amp;HLOOKUP(EY$2,dds!$2:$4,3,FALSE()))+VLOOKUP($A7,'Cadastro e Histórico'!$278:$346,MATCH('Variação'!EY$2,'Cadastro e Histórico'!$278:$278,0)-1,FALSE()))</f>
        <v>0</v>
      </c>
      <c r="EZ7" s="500">
        <f t="shared" si="111"/>
        <v>0</v>
      </c>
      <c r="FA7" s="499">
        <f>IF($A7="",0,VLOOKUP($A7,'Cadastro e Histórico'!$278:$346,MATCH('Variação'!EY$2,'Cadastro e Histórico'!$278:$278,0),FALSE()))</f>
        <v>0</v>
      </c>
      <c r="FB7" s="499">
        <f t="array" ref="FB7">IF($A7="",0,SUMIFS(Extrato!$E$8:$E$502,Extrato!$B$8:$B$502,'Variação'!$A7,Extrato!$A$8:$A$502,"&gt;="&amp;HLOOKUP(FB$2,dds!$2:$3,2,FALSE()),Extrato!$A$8:$A$502,"&lt;="&amp;HLOOKUP(FB$2,dds!$2:$4,3,FALSE()))-SUMIFS(Extrato!$K$8:$K$502,Extrato!$G$8:$G$502,'Variação'!$A7,Extrato!$F$8:$F$502,"&gt;="&amp;HLOOKUP(FB$2,dds!$2:$3,2,FALSE()),Extrato!$F$8:$F$502,"&lt;="&amp;HLOOKUP(FB$2,dds!$2:$4,3,FALSE()))+VLOOKUP($A7,'Cadastro e Histórico'!$278:$346,MATCH('Variação'!FB$2,'Cadastro e Histórico'!$278:$278,0)-1,FALSE()))</f>
        <v>0</v>
      </c>
      <c r="FC7" s="500">
        <f t="shared" si="112"/>
        <v>0</v>
      </c>
      <c r="FD7" s="499">
        <f>IF($A7="",0,VLOOKUP($A7,'Cadastro e Histórico'!$278:$346,MATCH('Variação'!FB$2,'Cadastro e Histórico'!$278:$278,0),FALSE()))</f>
        <v>0</v>
      </c>
      <c r="FE7" s="499">
        <f t="array" ref="FE7">IF($A7="",0,SUMIFS(Extrato!$E$8:$E$502,Extrato!$B$8:$B$502,'Variação'!$A7,Extrato!$A$8:$A$502,"&gt;="&amp;HLOOKUP(FE$2,dds!$2:$3,2,FALSE()),Extrato!$A$8:$A$502,"&lt;="&amp;HLOOKUP(FE$2,dds!$2:$4,3,FALSE()))-SUMIFS(Extrato!$K$8:$K$502,Extrato!$G$8:$G$502,'Variação'!$A7,Extrato!$F$8:$F$502,"&gt;="&amp;HLOOKUP(FE$2,dds!$2:$3,2,FALSE()),Extrato!$F$8:$F$502,"&lt;="&amp;HLOOKUP(FE$2,dds!$2:$4,3,FALSE()))+VLOOKUP($A7,'Cadastro e Histórico'!$278:$346,MATCH('Variação'!FE$2,'Cadastro e Histórico'!$278:$278,0)-1,FALSE()))</f>
        <v>0</v>
      </c>
      <c r="FF7" s="500">
        <f t="shared" si="113"/>
        <v>0</v>
      </c>
      <c r="FG7" s="499">
        <f>IF($A7="",0,VLOOKUP($A7,'Cadastro e Histórico'!$278:$346,MATCH('Variação'!FE$2,'Cadastro e Histórico'!$278:$278,0),FALSE()))</f>
        <v>0</v>
      </c>
      <c r="FH7" s="499">
        <f t="array" ref="FH7">IF($A7="",0,SUMIFS(Extrato!$E$8:$E$502,Extrato!$B$8:$B$502,'Variação'!$A7,Extrato!$A$8:$A$502,"&gt;="&amp;HLOOKUP(FH$2,dds!$2:$3,2,FALSE()),Extrato!$A$8:$A$502,"&lt;="&amp;HLOOKUP(FH$2,dds!$2:$4,3,FALSE()))-SUMIFS(Extrato!$K$8:$K$502,Extrato!$G$8:$G$502,'Variação'!$A7,Extrato!$F$8:$F$502,"&gt;="&amp;HLOOKUP(FH$2,dds!$2:$3,2,FALSE()),Extrato!$F$8:$F$502,"&lt;="&amp;HLOOKUP(FH$2,dds!$2:$4,3,FALSE()))+VLOOKUP($A7,'Cadastro e Histórico'!$278:$346,MATCH('Variação'!FH$2,'Cadastro e Histórico'!$278:$278,0)-1,FALSE()))</f>
        <v>0</v>
      </c>
      <c r="FI7" s="500">
        <f t="shared" si="114"/>
        <v>0</v>
      </c>
      <c r="FJ7" s="499">
        <f>IF($A7="",0,VLOOKUP($A7,'Cadastro e Histórico'!$278:$346,MATCH('Variação'!FH$2,'Cadastro e Histórico'!$278:$278,0),FALSE()))</f>
        <v>0</v>
      </c>
      <c r="FK7" s="499">
        <f t="array" ref="FK7">IF($A7="",0,SUMIFS(Extrato!$E$8:$E$502,Extrato!$B$8:$B$502,'Variação'!$A7,Extrato!$A$8:$A$502,"&gt;="&amp;HLOOKUP(FK$2,dds!$2:$3,2,FALSE()),Extrato!$A$8:$A$502,"&lt;="&amp;HLOOKUP(FK$2,dds!$2:$4,3,FALSE()))-SUMIFS(Extrato!$K$8:$K$502,Extrato!$G$8:$G$502,'Variação'!$A7,Extrato!$F$8:$F$502,"&gt;="&amp;HLOOKUP(FK$2,dds!$2:$3,2,FALSE()),Extrato!$F$8:$F$502,"&lt;="&amp;HLOOKUP(FK$2,dds!$2:$4,3,FALSE()))+VLOOKUP($A7,'Cadastro e Histórico'!$278:$346,MATCH('Variação'!FK$2,'Cadastro e Histórico'!$278:$278,0)-1,FALSE()))</f>
        <v>0</v>
      </c>
      <c r="FL7" s="500">
        <f t="shared" si="115"/>
        <v>0</v>
      </c>
      <c r="FM7" s="499">
        <f>IF($A7="",0,VLOOKUP($A7,'Cadastro e Histórico'!$278:$346,MATCH('Variação'!FK$2,'Cadastro e Histórico'!$278:$278,0),FALSE()))</f>
        <v>0</v>
      </c>
      <c r="FN7" s="499">
        <f t="array" ref="FN7">IF($A7="",0,SUMIFS(Extrato!$E$8:$E$502,Extrato!$B$8:$B$502,'Variação'!$A7,Extrato!$A$8:$A$502,"&gt;="&amp;HLOOKUP(FN$2,dds!$2:$3,2,FALSE()),Extrato!$A$8:$A$502,"&lt;="&amp;HLOOKUP(FN$2,dds!$2:$4,3,FALSE()))-SUMIFS(Extrato!$K$8:$K$502,Extrato!$G$8:$G$502,'Variação'!$A7,Extrato!$F$8:$F$502,"&gt;="&amp;HLOOKUP(FN$2,dds!$2:$3,2,FALSE()),Extrato!$F$8:$F$502,"&lt;="&amp;HLOOKUP(FN$2,dds!$2:$4,3,FALSE()))+VLOOKUP($A7,'Cadastro e Histórico'!$278:$346,MATCH('Variação'!FN$2,'Cadastro e Histórico'!$278:$278,0)-1,FALSE()))</f>
        <v>0</v>
      </c>
      <c r="FO7" s="500">
        <f t="shared" si="116"/>
        <v>0</v>
      </c>
      <c r="FP7" s="499">
        <f>IF($A7="",0,VLOOKUP($A7,'Cadastro e Histórico'!$278:$346,MATCH('Variação'!FN$2,'Cadastro e Histórico'!$278:$278,0),FALSE()))</f>
        <v>0</v>
      </c>
      <c r="FQ7" s="499">
        <f t="array" ref="FQ7">IF($A7="",0,SUMIFS(Extrato!$E$8:$E$502,Extrato!$B$8:$B$502,'Variação'!$A7,Extrato!$A$8:$A$502,"&gt;="&amp;HLOOKUP(FQ$2,dds!$2:$3,2,FALSE()),Extrato!$A$8:$A$502,"&lt;="&amp;HLOOKUP(FQ$2,dds!$2:$4,3,FALSE()))-SUMIFS(Extrato!$K$8:$K$502,Extrato!$G$8:$G$502,'Variação'!$A7,Extrato!$F$8:$F$502,"&gt;="&amp;HLOOKUP(FQ$2,dds!$2:$3,2,FALSE()),Extrato!$F$8:$F$502,"&lt;="&amp;HLOOKUP(FQ$2,dds!$2:$4,3,FALSE()))+VLOOKUP($A7,'Cadastro e Histórico'!$278:$346,MATCH('Variação'!FQ$2,'Cadastro e Histórico'!$278:$278,0)-1,FALSE()))</f>
        <v>0</v>
      </c>
      <c r="FR7" s="500">
        <f t="shared" si="117"/>
        <v>0</v>
      </c>
      <c r="FS7" s="499">
        <f>IF($A7="",0,VLOOKUP($A7,'Cadastro e Histórico'!$278:$346,MATCH('Variação'!FQ$2,'Cadastro e Histórico'!$278:$278,0),FALSE()))</f>
        <v>0</v>
      </c>
      <c r="FT7" s="499">
        <f t="array" ref="FT7">IF($A7="",0,SUMIFS(Extrato!$E$8:$E$502,Extrato!$B$8:$B$502,'Variação'!$A7,Extrato!$A$8:$A$502,"&gt;="&amp;HLOOKUP(FT$2,dds!$2:$3,2,FALSE()),Extrato!$A$8:$A$502,"&lt;="&amp;HLOOKUP(FT$2,dds!$2:$4,3,FALSE()))-SUMIFS(Extrato!$K$8:$K$502,Extrato!$G$8:$G$502,'Variação'!$A7,Extrato!$F$8:$F$502,"&gt;="&amp;HLOOKUP(FT$2,dds!$2:$3,2,FALSE()),Extrato!$F$8:$F$502,"&lt;="&amp;HLOOKUP(FT$2,dds!$2:$4,3,FALSE()))+VLOOKUP($A7,'Cadastro e Histórico'!$278:$346,MATCH('Variação'!FT$2,'Cadastro e Histórico'!$278:$278,0)-1,FALSE()))</f>
        <v>0</v>
      </c>
      <c r="FU7" s="500">
        <f t="shared" si="118"/>
        <v>0</v>
      </c>
      <c r="FV7" s="499">
        <f>IF($A7="",0,VLOOKUP($A7,'Cadastro e Histórico'!$278:$346,MATCH('Variação'!FT$2,'Cadastro e Histórico'!$278:$278,0),FALSE()))</f>
        <v>0</v>
      </c>
      <c r="FW7" s="499">
        <f t="array" ref="FW7">IF($A7="",0,SUMIFS(Extrato!$E$8:$E$502,Extrato!$B$8:$B$502,'Variação'!$A7,Extrato!$A$8:$A$502,"&gt;="&amp;HLOOKUP(FW$2,dds!$2:$3,2,FALSE()),Extrato!$A$8:$A$502,"&lt;="&amp;HLOOKUP(FW$2,dds!$2:$4,3,FALSE()))-SUMIFS(Extrato!$K$8:$K$502,Extrato!$G$8:$G$502,'Variação'!$A7,Extrato!$F$8:$F$502,"&gt;="&amp;HLOOKUP(FW$2,dds!$2:$3,2,FALSE()),Extrato!$F$8:$F$502,"&lt;="&amp;HLOOKUP(FW$2,dds!$2:$4,3,FALSE()))+VLOOKUP($A7,'Cadastro e Histórico'!$278:$346,MATCH('Variação'!FW$2,'Cadastro e Histórico'!$278:$278,0)-1,FALSE()))</f>
        <v>0</v>
      </c>
      <c r="FX7" s="500">
        <f t="shared" si="119"/>
        <v>0</v>
      </c>
      <c r="FY7" s="499">
        <f>IF($A7="",0,VLOOKUP($A7,'Cadastro e Histórico'!$278:$346,MATCH('Variação'!FW$2,'Cadastro e Histórico'!$278:$278,0),FALSE()))</f>
        <v>0</v>
      </c>
      <c r="FZ7" s="43"/>
      <c r="GA7" s="39"/>
      <c r="GB7" s="39"/>
      <c r="GC7" s="39"/>
      <c r="GD7" s="39"/>
      <c r="GE7" s="39"/>
      <c r="GF7" s="39"/>
      <c r="GG7" s="39"/>
      <c r="GH7" s="39"/>
      <c r="GI7" s="39"/>
      <c r="GJ7" s="39"/>
      <c r="GK7" s="39"/>
      <c r="GL7" s="39"/>
      <c r="GM7" s="39"/>
      <c r="GN7" s="39"/>
      <c r="GO7" s="39"/>
      <c r="GP7" s="39"/>
      <c r="GQ7" s="39"/>
      <c r="GR7" s="39"/>
      <c r="GS7" s="42"/>
    </row>
    <row r="8" ht="14.25" customHeight="1">
      <c r="A8" s="502"/>
      <c r="B8" s="499">
        <f t="array" ref="B8">IF($A8="",0,SUMIFS(Extrato!$E$8:$E$502,Extrato!$B$8:$B$502,'Variação'!$A8,Extrato!$A$8:$A$502,"&gt;="&amp;HLOOKUP(B$2,dds!$2:$3,2,FALSE()),Extrato!$A$8:$A$502,"&lt;="&amp;HLOOKUP(B$2,dds!$2:$4,3,FALSE()))-SUMIFS(Extrato!$K$8:$K$502,Extrato!$G$8:$G$502,'Variação'!$A8,Extrato!$F$8:$F$502,"&gt;="&amp;HLOOKUP(B$2,dds!$2:$3,2,FALSE()),Extrato!$F$8:$F$502,"&lt;="&amp;HLOOKUP(B$2,dds!$2:$4,3,FALSE()))+VLOOKUP($A8,'Cadastro e Histórico'!$278:$346,MATCH('Variação'!B$2,'Cadastro e Histórico'!$278:$278,0)-1,FALSE()))</f>
        <v>0</v>
      </c>
      <c r="C8" s="500">
        <f t="shared" si="60"/>
        <v>0</v>
      </c>
      <c r="D8" s="499">
        <f>IF($A8="",0,VLOOKUP($A8,'Cadastro e Histórico'!$278:$346,MATCH('Variação'!B$2,'Cadastro e Histórico'!$278:$278,0),FALSE()))</f>
        <v>0</v>
      </c>
      <c r="E8" s="499">
        <f t="array" ref="E8">IF($A8="",0,SUMIFS(Extrato!$E$8:$E$502,Extrato!$B$8:$B$502,'Variação'!$A8,Extrato!$A$8:$A$502,"&gt;="&amp;HLOOKUP(E$2,dds!$2:$3,2,FALSE()),Extrato!$A$8:$A$502,"&lt;="&amp;HLOOKUP(E$2,dds!$2:$4,3,FALSE()))-SUMIFS(Extrato!$K$8:$K$502,Extrato!$G$8:$G$502,'Variação'!$A8,Extrato!$F$8:$F$502,"&gt;="&amp;HLOOKUP(E$2,dds!$2:$3,2,FALSE()),Extrato!$F$8:$F$502,"&lt;="&amp;HLOOKUP(E$2,dds!$2:$4,3,FALSE()))+VLOOKUP($A8,'Cadastro e Histórico'!$278:$346,MATCH('Variação'!E$2,'Cadastro e Histórico'!$278:$278,0)-1,FALSE()))</f>
        <v>0</v>
      </c>
      <c r="F8" s="500">
        <f t="shared" si="61"/>
        <v>0</v>
      </c>
      <c r="G8" s="499">
        <f>IF($A8="",0,VLOOKUP($A8,'Cadastro e Histórico'!$278:$346,MATCH('Variação'!E$2,'Cadastro e Histórico'!$278:$278,0),FALSE()))</f>
        <v>0</v>
      </c>
      <c r="H8" s="499">
        <f t="array" ref="H8">IF($A8="",0,SUMIFS(Extrato!$E$8:$E$502,Extrato!$B$8:$B$502,'Variação'!$A8,Extrato!$A$8:$A$502,"&gt;="&amp;HLOOKUP(H$2,dds!$2:$3,2,FALSE()),Extrato!$A$8:$A$502,"&lt;="&amp;HLOOKUP(H$2,dds!$2:$4,3,FALSE()))-SUMIFS(Extrato!$K$8:$K$502,Extrato!$G$8:$G$502,'Variação'!$A8,Extrato!$F$8:$F$502,"&gt;="&amp;HLOOKUP(H$2,dds!$2:$3,2,FALSE()),Extrato!$F$8:$F$502,"&lt;="&amp;HLOOKUP(H$2,dds!$2:$4,3,FALSE()))+VLOOKUP($A8,'Cadastro e Histórico'!$278:$346,MATCH('Variação'!H$2,'Cadastro e Histórico'!$278:$278,0)-1,FALSE()))</f>
        <v>0</v>
      </c>
      <c r="I8" s="500">
        <f t="shared" si="62"/>
        <v>0</v>
      </c>
      <c r="J8" s="499">
        <f>IF($A8="",0,VLOOKUP($A8,'Cadastro e Histórico'!$278:$346,MATCH('Variação'!H$2,'Cadastro e Histórico'!$278:$278,0),FALSE()))</f>
        <v>0</v>
      </c>
      <c r="K8" s="499">
        <f t="array" ref="K8">IF($A8="",0,SUMIFS(Extrato!$E$8:$E$502,Extrato!$B$8:$B$502,'Variação'!$A8,Extrato!$A$8:$A$502,"&gt;="&amp;HLOOKUP(K$2,dds!$2:$3,2,FALSE()),Extrato!$A$8:$A$502,"&lt;="&amp;HLOOKUP(K$2,dds!$2:$4,3,FALSE()))-SUMIFS(Extrato!$K$8:$K$502,Extrato!$G$8:$G$502,'Variação'!$A8,Extrato!$F$8:$F$502,"&gt;="&amp;HLOOKUP(K$2,dds!$2:$3,2,FALSE()),Extrato!$F$8:$F$502,"&lt;="&amp;HLOOKUP(K$2,dds!$2:$4,3,FALSE()))+VLOOKUP($A8,'Cadastro e Histórico'!$278:$346,MATCH('Variação'!K$2,'Cadastro e Histórico'!$278:$278,0)-1,FALSE()))</f>
        <v>0</v>
      </c>
      <c r="L8" s="500">
        <f t="shared" si="63"/>
        <v>0</v>
      </c>
      <c r="M8" s="499">
        <f>IF($A8="",0,VLOOKUP($A8,'Cadastro e Histórico'!$278:$346,MATCH('Variação'!K$2,'Cadastro e Histórico'!$278:$278,0),FALSE()))</f>
        <v>0</v>
      </c>
      <c r="N8" s="499">
        <f t="array" ref="N8">IF($A8="",0,SUMIFS(Extrato!$E$8:$E$502,Extrato!$B$8:$B$502,'Variação'!$A8,Extrato!$A$8:$A$502,"&gt;="&amp;HLOOKUP(N$2,dds!$2:$3,2,FALSE()),Extrato!$A$8:$A$502,"&lt;="&amp;HLOOKUP(N$2,dds!$2:$4,3,FALSE()))-SUMIFS(Extrato!$K$8:$K$502,Extrato!$G$8:$G$502,'Variação'!$A8,Extrato!$F$8:$F$502,"&gt;="&amp;HLOOKUP(N$2,dds!$2:$3,2,FALSE()),Extrato!$F$8:$F$502,"&lt;="&amp;HLOOKUP(N$2,dds!$2:$4,3,FALSE()))+VLOOKUP($A8,'Cadastro e Histórico'!$278:$346,MATCH('Variação'!N$2,'Cadastro e Histórico'!$278:$278,0)-1,FALSE()))</f>
        <v>0</v>
      </c>
      <c r="O8" s="500">
        <f t="shared" si="64"/>
        <v>0</v>
      </c>
      <c r="P8" s="499">
        <f>IF($A8="",0,VLOOKUP($A8,'Cadastro e Histórico'!$278:$346,MATCH('Variação'!N$2,'Cadastro e Histórico'!$278:$278,0),FALSE()))</f>
        <v>0</v>
      </c>
      <c r="Q8" s="499">
        <f t="array" ref="Q8">IF($A8="",0,SUMIFS(Extrato!$E$8:$E$502,Extrato!$B$8:$B$502,'Variação'!$A8,Extrato!$A$8:$A$502,"&gt;="&amp;HLOOKUP(Q$2,dds!$2:$3,2,FALSE()),Extrato!$A$8:$A$502,"&lt;="&amp;HLOOKUP(Q$2,dds!$2:$4,3,FALSE()))-SUMIFS(Extrato!$K$8:$K$502,Extrato!$G$8:$G$502,'Variação'!$A8,Extrato!$F$8:$F$502,"&gt;="&amp;HLOOKUP(Q$2,dds!$2:$3,2,FALSE()),Extrato!$F$8:$F$502,"&lt;="&amp;HLOOKUP(Q$2,dds!$2:$4,3,FALSE()))+VLOOKUP($A8,'Cadastro e Histórico'!$278:$346,MATCH('Variação'!Q$2,'Cadastro e Histórico'!$278:$278,0)-1,FALSE()))</f>
        <v>0</v>
      </c>
      <c r="R8" s="500">
        <f t="shared" si="65"/>
        <v>0</v>
      </c>
      <c r="S8" s="499">
        <f>IF($A8="",0,VLOOKUP($A8,'Cadastro e Histórico'!$278:$346,MATCH('Variação'!Q$2,'Cadastro e Histórico'!$278:$278,0),FALSE()))</f>
        <v>0</v>
      </c>
      <c r="T8" s="499">
        <f t="array" ref="T8">IF($A8="",0,SUMIFS(Extrato!$E$8:$E$502,Extrato!$B$8:$B$502,'Variação'!$A8,Extrato!$A$8:$A$502,"&gt;="&amp;HLOOKUP(T$2,dds!$2:$3,2,FALSE()),Extrato!$A$8:$A$502,"&lt;="&amp;HLOOKUP(T$2,dds!$2:$4,3,FALSE()))-SUMIFS(Extrato!$K$8:$K$502,Extrato!$G$8:$G$502,'Variação'!$A8,Extrato!$F$8:$F$502,"&gt;="&amp;HLOOKUP(T$2,dds!$2:$3,2,FALSE()),Extrato!$F$8:$F$502,"&lt;="&amp;HLOOKUP(T$2,dds!$2:$4,3,FALSE()))+VLOOKUP($A8,'Cadastro e Histórico'!$278:$346,MATCH('Variação'!T$2,'Cadastro e Histórico'!$278:$278,0)-1,FALSE()))</f>
        <v>0</v>
      </c>
      <c r="U8" s="500">
        <f t="shared" si="66"/>
        <v>0</v>
      </c>
      <c r="V8" s="499">
        <f>IF($A8="",0,VLOOKUP($A8,'Cadastro e Histórico'!$278:$346,MATCH('Variação'!T$2,'Cadastro e Histórico'!$278:$278,0),FALSE()))</f>
        <v>0</v>
      </c>
      <c r="W8" s="499">
        <f t="array" ref="W8">IF($A8="",0,SUMIFS(Extrato!$E$8:$E$502,Extrato!$B$8:$B$502,'Variação'!$A8,Extrato!$A$8:$A$502,"&gt;="&amp;HLOOKUP(W$2,dds!$2:$3,2,FALSE()),Extrato!$A$8:$A$502,"&lt;="&amp;HLOOKUP(W$2,dds!$2:$4,3,FALSE()))-SUMIFS(Extrato!$K$8:$K$502,Extrato!$G$8:$G$502,'Variação'!$A8,Extrato!$F$8:$F$502,"&gt;="&amp;HLOOKUP(W$2,dds!$2:$3,2,FALSE()),Extrato!$F$8:$F$502,"&lt;="&amp;HLOOKUP(W$2,dds!$2:$4,3,FALSE()))+VLOOKUP($A8,'Cadastro e Histórico'!$278:$346,MATCH('Variação'!W$2,'Cadastro e Histórico'!$278:$278,0)-1,FALSE()))</f>
        <v>0</v>
      </c>
      <c r="X8" s="500">
        <f t="shared" si="67"/>
        <v>0</v>
      </c>
      <c r="Y8" s="499">
        <f>IF($A8="",0,VLOOKUP($A8,'Cadastro e Histórico'!$278:$346,MATCH('Variação'!W$2,'Cadastro e Histórico'!$278:$278,0),FALSE()))</f>
        <v>0</v>
      </c>
      <c r="Z8" s="499">
        <f t="array" ref="Z8">IF($A8="",0,SUMIFS(Extrato!$E$8:$E$502,Extrato!$B$8:$B$502,'Variação'!$A8,Extrato!$A$8:$A$502,"&gt;="&amp;HLOOKUP(Z$2,dds!$2:$3,2,FALSE()),Extrato!$A$8:$A$502,"&lt;="&amp;HLOOKUP(Z$2,dds!$2:$4,3,FALSE()))-SUMIFS(Extrato!$K$8:$K$502,Extrato!$G$8:$G$502,'Variação'!$A8,Extrato!$F$8:$F$502,"&gt;="&amp;HLOOKUP(Z$2,dds!$2:$3,2,FALSE()),Extrato!$F$8:$F$502,"&lt;="&amp;HLOOKUP(Z$2,dds!$2:$4,3,FALSE()))+VLOOKUP($A8,'Cadastro e Histórico'!$278:$346,MATCH('Variação'!Z$2,'Cadastro e Histórico'!$278:$278,0)-1,FALSE()))</f>
        <v>0</v>
      </c>
      <c r="AA8" s="500">
        <f t="shared" si="68"/>
        <v>0</v>
      </c>
      <c r="AB8" s="499">
        <f>IF($A8="",0,VLOOKUP($A8,'Cadastro e Histórico'!$278:$346,MATCH('Variação'!Z$2,'Cadastro e Histórico'!$278:$278,0),FALSE()))</f>
        <v>0</v>
      </c>
      <c r="AC8" s="499">
        <f t="array" ref="AC8">IF($A8="",0,SUMIFS(Extrato!$E$8:$E$502,Extrato!$B$8:$B$502,'Variação'!$A8,Extrato!$A$8:$A$502,"&gt;="&amp;HLOOKUP(AC$2,dds!$2:$3,2,FALSE()),Extrato!$A$8:$A$502,"&lt;="&amp;HLOOKUP(AC$2,dds!$2:$4,3,FALSE()))-SUMIFS(Extrato!$K$8:$K$502,Extrato!$G$8:$G$502,'Variação'!$A8,Extrato!$F$8:$F$502,"&gt;="&amp;HLOOKUP(AC$2,dds!$2:$3,2,FALSE()),Extrato!$F$8:$F$502,"&lt;="&amp;HLOOKUP(AC$2,dds!$2:$4,3,FALSE()))+VLOOKUP($A8,'Cadastro e Histórico'!$278:$346,MATCH('Variação'!AC$2,'Cadastro e Histórico'!$278:$278,0)-1,FALSE()))</f>
        <v>0</v>
      </c>
      <c r="AD8" s="500">
        <f t="shared" si="69"/>
        <v>0</v>
      </c>
      <c r="AE8" s="499">
        <f>IF($A8="",0,VLOOKUP($A8,'Cadastro e Histórico'!$278:$346,MATCH('Variação'!AC$2,'Cadastro e Histórico'!$278:$278,0),FALSE()))</f>
        <v>0</v>
      </c>
      <c r="AF8" s="499">
        <f t="array" ref="AF8">IF($A8="",0,SUMIFS(Extrato!$E$8:$E$502,Extrato!$B$8:$B$502,'Variação'!$A8,Extrato!$A$8:$A$502,"&gt;="&amp;HLOOKUP(AF$2,dds!$2:$3,2,FALSE()),Extrato!$A$8:$A$502,"&lt;="&amp;HLOOKUP(AF$2,dds!$2:$4,3,FALSE()))-SUMIFS(Extrato!$K$8:$K$502,Extrato!$G$8:$G$502,'Variação'!$A8,Extrato!$F$8:$F$502,"&gt;="&amp;HLOOKUP(AF$2,dds!$2:$3,2,FALSE()),Extrato!$F$8:$F$502,"&lt;="&amp;HLOOKUP(AF$2,dds!$2:$4,3,FALSE()))+VLOOKUP($A8,'Cadastro e Histórico'!$278:$346,MATCH('Variação'!AF$2,'Cadastro e Histórico'!$278:$278,0)-1,FALSE()))</f>
        <v>0</v>
      </c>
      <c r="AG8" s="500">
        <f t="shared" si="70"/>
        <v>0</v>
      </c>
      <c r="AH8" s="499">
        <f>IF($A8="",0,VLOOKUP($A8,'Cadastro e Histórico'!$278:$346,MATCH('Variação'!AF$2,'Cadastro e Histórico'!$278:$278,0),FALSE()))</f>
        <v>0</v>
      </c>
      <c r="AI8" s="499">
        <f t="array" ref="AI8">IF($A8="",0,SUMIFS(Extrato!$E$8:$E$502,Extrato!$B$8:$B$502,'Variação'!$A8,Extrato!$A$8:$A$502,"&gt;="&amp;HLOOKUP(AI$2,dds!$2:$3,2,FALSE()),Extrato!$A$8:$A$502,"&lt;="&amp;HLOOKUP(AI$2,dds!$2:$4,3,FALSE()))-SUMIFS(Extrato!$K$8:$K$502,Extrato!$G$8:$G$502,'Variação'!$A8,Extrato!$F$8:$F$502,"&gt;="&amp;HLOOKUP(AI$2,dds!$2:$3,2,FALSE()),Extrato!$F$8:$F$502,"&lt;="&amp;HLOOKUP(AI$2,dds!$2:$4,3,FALSE()))+VLOOKUP($A8,'Cadastro e Histórico'!$278:$346,MATCH('Variação'!AI$2,'Cadastro e Histórico'!$278:$278,0)-1,FALSE()))</f>
        <v>0</v>
      </c>
      <c r="AJ8" s="500">
        <f t="shared" si="71"/>
        <v>0</v>
      </c>
      <c r="AK8" s="499">
        <f>IF($A8="",0,VLOOKUP($A8,'Cadastro e Histórico'!$278:$346,MATCH('Variação'!AI$2,'Cadastro e Histórico'!$278:$278,0),FALSE()))</f>
        <v>0</v>
      </c>
      <c r="AL8" s="499">
        <f t="array" ref="AL8">IF($A8="",0,SUMIFS(Extrato!$E$8:$E$502,Extrato!$B$8:$B$502,'Variação'!$A8,Extrato!$A$8:$A$502,"&gt;="&amp;HLOOKUP(AL$2,dds!$2:$3,2,FALSE()),Extrato!$A$8:$A$502,"&lt;="&amp;HLOOKUP(AL$2,dds!$2:$4,3,FALSE()))-SUMIFS(Extrato!$K$8:$K$502,Extrato!$G$8:$G$502,'Variação'!$A8,Extrato!$F$8:$F$502,"&gt;="&amp;HLOOKUP(AL$2,dds!$2:$3,2,FALSE()),Extrato!$F$8:$F$502,"&lt;="&amp;HLOOKUP(AL$2,dds!$2:$4,3,FALSE()))+VLOOKUP($A8,'Cadastro e Histórico'!$278:$346,MATCH('Variação'!AL$2,'Cadastro e Histórico'!$278:$278,0)-1,FALSE()))</f>
        <v>0</v>
      </c>
      <c r="AM8" s="500">
        <f t="shared" si="72"/>
        <v>0</v>
      </c>
      <c r="AN8" s="499">
        <f>IF($A8="",0,VLOOKUP($A8,'Cadastro e Histórico'!$278:$346,MATCH('Variação'!AL$2,'Cadastro e Histórico'!$278:$278,0),FALSE()))</f>
        <v>0</v>
      </c>
      <c r="AO8" s="499">
        <f t="array" ref="AO8">IF($A8="",0,SUMIFS(Extrato!$E$8:$E$502,Extrato!$B$8:$B$502,'Variação'!$A8,Extrato!$A$8:$A$502,"&gt;="&amp;HLOOKUP(AO$2,dds!$2:$3,2,FALSE()),Extrato!$A$8:$A$502,"&lt;="&amp;HLOOKUP(AO$2,dds!$2:$4,3,FALSE()))-SUMIFS(Extrato!$K$8:$K$502,Extrato!$G$8:$G$502,'Variação'!$A8,Extrato!$F$8:$F$502,"&gt;="&amp;HLOOKUP(AO$2,dds!$2:$3,2,FALSE()),Extrato!$F$8:$F$502,"&lt;="&amp;HLOOKUP(AO$2,dds!$2:$4,3,FALSE()))+VLOOKUP($A8,'Cadastro e Histórico'!$278:$346,MATCH('Variação'!AO$2,'Cadastro e Histórico'!$278:$278,0)-1,FALSE()))</f>
        <v>0</v>
      </c>
      <c r="AP8" s="500">
        <f t="shared" si="73"/>
        <v>0</v>
      </c>
      <c r="AQ8" s="499">
        <f>IF($A8="",0,VLOOKUP($A8,'Cadastro e Histórico'!$278:$346,MATCH('Variação'!AO$2,'Cadastro e Histórico'!$278:$278,0),FALSE()))</f>
        <v>0</v>
      </c>
      <c r="AR8" s="499">
        <f t="array" ref="AR8">IF($A8="",0,SUMIFS(Extrato!$E$8:$E$502,Extrato!$B$8:$B$502,'Variação'!$A8,Extrato!$A$8:$A$502,"&gt;="&amp;HLOOKUP(AR$2,dds!$2:$3,2,FALSE()),Extrato!$A$8:$A$502,"&lt;="&amp;HLOOKUP(AR$2,dds!$2:$4,3,FALSE()))-SUMIFS(Extrato!$K$8:$K$502,Extrato!$G$8:$G$502,'Variação'!$A8,Extrato!$F$8:$F$502,"&gt;="&amp;HLOOKUP(AR$2,dds!$2:$3,2,FALSE()),Extrato!$F$8:$F$502,"&lt;="&amp;HLOOKUP(AR$2,dds!$2:$4,3,FALSE()))+VLOOKUP($A8,'Cadastro e Histórico'!$278:$346,MATCH('Variação'!AR$2,'Cadastro e Histórico'!$278:$278,0)-1,FALSE()))</f>
        <v>0</v>
      </c>
      <c r="AS8" s="500">
        <f t="shared" si="74"/>
        <v>0</v>
      </c>
      <c r="AT8" s="499">
        <f>IF($A8="",0,VLOOKUP($A8,'Cadastro e Histórico'!$278:$346,MATCH('Variação'!AR$2,'Cadastro e Histórico'!$278:$278,0),FALSE()))</f>
        <v>0</v>
      </c>
      <c r="AU8" s="499">
        <f t="array" ref="AU8">IF($A8="",0,SUMIFS(Extrato!$E$8:$E$502,Extrato!$B$8:$B$502,'Variação'!$A8,Extrato!$A$8:$A$502,"&gt;="&amp;HLOOKUP(AU$2,dds!$2:$3,2,FALSE()),Extrato!$A$8:$A$502,"&lt;="&amp;HLOOKUP(AU$2,dds!$2:$4,3,FALSE()))-SUMIFS(Extrato!$K$8:$K$502,Extrato!$G$8:$G$502,'Variação'!$A8,Extrato!$F$8:$F$502,"&gt;="&amp;HLOOKUP(AU$2,dds!$2:$3,2,FALSE()),Extrato!$F$8:$F$502,"&lt;="&amp;HLOOKUP(AU$2,dds!$2:$4,3,FALSE()))+VLOOKUP($A8,'Cadastro e Histórico'!$278:$346,MATCH('Variação'!AU$2,'Cadastro e Histórico'!$278:$278,0)-1,FALSE()))</f>
        <v>0</v>
      </c>
      <c r="AV8" s="500">
        <f t="shared" si="75"/>
        <v>0</v>
      </c>
      <c r="AW8" s="499">
        <f>IF($A8="",0,VLOOKUP($A8,'Cadastro e Histórico'!$278:$346,MATCH('Variação'!AU$2,'Cadastro e Histórico'!$278:$278,0),FALSE()))</f>
        <v>0</v>
      </c>
      <c r="AX8" s="499">
        <f t="array" ref="AX8">IF($A8="",0,SUMIFS(Extrato!$E$8:$E$502,Extrato!$B$8:$B$502,'Variação'!$A8,Extrato!$A$8:$A$502,"&gt;="&amp;HLOOKUP(AX$2,dds!$2:$3,2,FALSE()),Extrato!$A$8:$A$502,"&lt;="&amp;HLOOKUP(AX$2,dds!$2:$4,3,FALSE()))-SUMIFS(Extrato!$K$8:$K$502,Extrato!$G$8:$G$502,'Variação'!$A8,Extrato!$F$8:$F$502,"&gt;="&amp;HLOOKUP(AX$2,dds!$2:$3,2,FALSE()),Extrato!$F$8:$F$502,"&lt;="&amp;HLOOKUP(AX$2,dds!$2:$4,3,FALSE()))+VLOOKUP($A8,'Cadastro e Histórico'!$278:$346,MATCH('Variação'!AX$2,'Cadastro e Histórico'!$278:$278,0)-1,FALSE()))</f>
        <v>0</v>
      </c>
      <c r="AY8" s="500">
        <f t="shared" si="76"/>
        <v>0</v>
      </c>
      <c r="AZ8" s="499">
        <f>IF($A8="",0,VLOOKUP($A8,'Cadastro e Histórico'!$278:$346,MATCH('Variação'!AX$2,'Cadastro e Histórico'!$278:$278,0),FALSE()))</f>
        <v>0</v>
      </c>
      <c r="BA8" s="499">
        <f t="array" ref="BA8">IF($A8="",0,SUMIFS(Extrato!$E$8:$E$502,Extrato!$B$8:$B$502,'Variação'!$A8,Extrato!$A$8:$A$502,"&gt;="&amp;HLOOKUP(BA$2,dds!$2:$3,2,FALSE()),Extrato!$A$8:$A$502,"&lt;="&amp;HLOOKUP(BA$2,dds!$2:$4,3,FALSE()))-SUMIFS(Extrato!$K$8:$K$502,Extrato!$G$8:$G$502,'Variação'!$A8,Extrato!$F$8:$F$502,"&gt;="&amp;HLOOKUP(BA$2,dds!$2:$3,2,FALSE()),Extrato!$F$8:$F$502,"&lt;="&amp;HLOOKUP(BA$2,dds!$2:$4,3,FALSE()))+VLOOKUP($A8,'Cadastro e Histórico'!$278:$346,MATCH('Variação'!BA$2,'Cadastro e Histórico'!$278:$278,0)-1,FALSE()))</f>
        <v>0</v>
      </c>
      <c r="BB8" s="500">
        <f t="shared" si="77"/>
        <v>0</v>
      </c>
      <c r="BC8" s="499">
        <f>IF($A8="",0,VLOOKUP($A8,'Cadastro e Histórico'!$278:$346,MATCH('Variação'!BA$2,'Cadastro e Histórico'!$278:$278,0),FALSE()))</f>
        <v>0</v>
      </c>
      <c r="BD8" s="499">
        <f t="array" ref="BD8">IF($A8="",0,SUMIFS(Extrato!$E$8:$E$502,Extrato!$B$8:$B$502,'Variação'!$A8,Extrato!$A$8:$A$502,"&gt;="&amp;HLOOKUP(BD$2,dds!$2:$3,2,FALSE()),Extrato!$A$8:$A$502,"&lt;="&amp;HLOOKUP(BD$2,dds!$2:$4,3,FALSE()))-SUMIFS(Extrato!$K$8:$K$502,Extrato!$G$8:$G$502,'Variação'!$A8,Extrato!$F$8:$F$502,"&gt;="&amp;HLOOKUP(BD$2,dds!$2:$3,2,FALSE()),Extrato!$F$8:$F$502,"&lt;="&amp;HLOOKUP(BD$2,dds!$2:$4,3,FALSE()))+VLOOKUP($A8,'Cadastro e Histórico'!$278:$346,MATCH('Variação'!BD$2,'Cadastro e Histórico'!$278:$278,0)-1,FALSE()))</f>
        <v>0</v>
      </c>
      <c r="BE8" s="500">
        <f t="shared" si="78"/>
        <v>0</v>
      </c>
      <c r="BF8" s="499">
        <f>IF($A8="",0,VLOOKUP($A8,'Cadastro e Histórico'!$278:$346,MATCH('Variação'!BD$2,'Cadastro e Histórico'!$278:$278,0),FALSE()))</f>
        <v>0</v>
      </c>
      <c r="BG8" s="499">
        <f t="array" ref="BG8">IF($A8="",0,SUMIFS(Extrato!$E$8:$E$502,Extrato!$B$8:$B$502,'Variação'!$A8,Extrato!$A$8:$A$502,"&gt;="&amp;HLOOKUP(BG$2,dds!$2:$3,2,FALSE()),Extrato!$A$8:$A$502,"&lt;="&amp;HLOOKUP(BG$2,dds!$2:$4,3,FALSE()))-SUMIFS(Extrato!$K$8:$K$502,Extrato!$G$8:$G$502,'Variação'!$A8,Extrato!$F$8:$F$502,"&gt;="&amp;HLOOKUP(BG$2,dds!$2:$3,2,FALSE()),Extrato!$F$8:$F$502,"&lt;="&amp;HLOOKUP(BG$2,dds!$2:$4,3,FALSE()))+VLOOKUP($A8,'Cadastro e Histórico'!$278:$346,MATCH('Variação'!BG$2,'Cadastro e Histórico'!$278:$278,0)-1,FALSE()))</f>
        <v>0</v>
      </c>
      <c r="BH8" s="500">
        <f t="shared" si="79"/>
        <v>0</v>
      </c>
      <c r="BI8" s="499">
        <f>IF($A8="",0,VLOOKUP($A8,'Cadastro e Histórico'!$278:$346,MATCH('Variação'!BG$2,'Cadastro e Histórico'!$278:$278,0),FALSE()))</f>
        <v>0</v>
      </c>
      <c r="BJ8" s="499">
        <f t="array" ref="BJ8">IF($A8="",0,SUMIFS(Extrato!$E$8:$E$502,Extrato!$B$8:$B$502,'Variação'!$A8,Extrato!$A$8:$A$502,"&gt;="&amp;HLOOKUP(BJ$2,dds!$2:$3,2,FALSE()),Extrato!$A$8:$A$502,"&lt;="&amp;HLOOKUP(BJ$2,dds!$2:$4,3,FALSE()))-SUMIFS(Extrato!$K$8:$K$502,Extrato!$G$8:$G$502,'Variação'!$A8,Extrato!$F$8:$F$502,"&gt;="&amp;HLOOKUP(BJ$2,dds!$2:$3,2,FALSE()),Extrato!$F$8:$F$502,"&lt;="&amp;HLOOKUP(BJ$2,dds!$2:$4,3,FALSE()))+VLOOKUP($A8,'Cadastro e Histórico'!$278:$346,MATCH('Variação'!BJ$2,'Cadastro e Histórico'!$278:$278,0)-1,FALSE()))</f>
        <v>0</v>
      </c>
      <c r="BK8" s="500">
        <f t="shared" si="80"/>
        <v>0</v>
      </c>
      <c r="BL8" s="499">
        <f>IF($A8="",0,VLOOKUP($A8,'Cadastro e Histórico'!$278:$346,MATCH('Variação'!BJ$2,'Cadastro e Histórico'!$278:$278,0),FALSE()))</f>
        <v>0</v>
      </c>
      <c r="BM8" s="499">
        <f t="array" ref="BM8">IF($A8="",0,SUMIFS(Extrato!$E$8:$E$502,Extrato!$B$8:$B$502,'Variação'!$A8,Extrato!$A$8:$A$502,"&gt;="&amp;HLOOKUP(BM$2,dds!$2:$3,2,FALSE()),Extrato!$A$8:$A$502,"&lt;="&amp;HLOOKUP(BM$2,dds!$2:$4,3,FALSE()))-SUMIFS(Extrato!$K$8:$K$502,Extrato!$G$8:$G$502,'Variação'!$A8,Extrato!$F$8:$F$502,"&gt;="&amp;HLOOKUP(BM$2,dds!$2:$3,2,FALSE()),Extrato!$F$8:$F$502,"&lt;="&amp;HLOOKUP(BM$2,dds!$2:$4,3,FALSE()))+VLOOKUP($A8,'Cadastro e Histórico'!$278:$346,MATCH('Variação'!BM$2,'Cadastro e Histórico'!$278:$278,0)-1,FALSE()))</f>
        <v>0</v>
      </c>
      <c r="BN8" s="500">
        <f t="shared" si="81"/>
        <v>0</v>
      </c>
      <c r="BO8" s="499">
        <f>IF($A8="",0,VLOOKUP($A8,'Cadastro e Histórico'!$278:$346,MATCH('Variação'!BM$2,'Cadastro e Histórico'!$278:$278,0),FALSE()))</f>
        <v>0</v>
      </c>
      <c r="BP8" s="499">
        <f t="array" ref="BP8">IF($A8="",0,SUMIFS(Extrato!$E$8:$E$502,Extrato!$B$8:$B$502,'Variação'!$A8,Extrato!$A$8:$A$502,"&gt;="&amp;HLOOKUP(BP$2,dds!$2:$3,2,FALSE()),Extrato!$A$8:$A$502,"&lt;="&amp;HLOOKUP(BP$2,dds!$2:$4,3,FALSE()))-SUMIFS(Extrato!$K$8:$K$502,Extrato!$G$8:$G$502,'Variação'!$A8,Extrato!$F$8:$F$502,"&gt;="&amp;HLOOKUP(BP$2,dds!$2:$3,2,FALSE()),Extrato!$F$8:$F$502,"&lt;="&amp;HLOOKUP(BP$2,dds!$2:$4,3,FALSE()))+VLOOKUP($A8,'Cadastro e Histórico'!$278:$346,MATCH('Variação'!BP$2,'Cadastro e Histórico'!$278:$278,0)-1,FALSE()))</f>
        <v>0</v>
      </c>
      <c r="BQ8" s="500">
        <f t="shared" si="82"/>
        <v>0</v>
      </c>
      <c r="BR8" s="499">
        <f>IF($A8="",0,VLOOKUP($A8,'Cadastro e Histórico'!$278:$346,MATCH('Variação'!BP$2,'Cadastro e Histórico'!$278:$278,0),FALSE()))</f>
        <v>0</v>
      </c>
      <c r="BS8" s="499">
        <f t="array" ref="BS8">IF($A8="",0,SUMIFS(Extrato!$E$8:$E$502,Extrato!$B$8:$B$502,'Variação'!$A8,Extrato!$A$8:$A$502,"&gt;="&amp;HLOOKUP(BS$2,dds!$2:$3,2,FALSE()),Extrato!$A$8:$A$502,"&lt;="&amp;HLOOKUP(BS$2,dds!$2:$4,3,FALSE()))-SUMIFS(Extrato!$K$8:$K$502,Extrato!$G$8:$G$502,'Variação'!$A8,Extrato!$F$8:$F$502,"&gt;="&amp;HLOOKUP(BS$2,dds!$2:$3,2,FALSE()),Extrato!$F$8:$F$502,"&lt;="&amp;HLOOKUP(BS$2,dds!$2:$4,3,FALSE()))+VLOOKUP($A8,'Cadastro e Histórico'!$278:$346,MATCH('Variação'!BS$2,'Cadastro e Histórico'!$278:$278,0)-1,FALSE()))</f>
        <v>0</v>
      </c>
      <c r="BT8" s="500">
        <f t="shared" si="83"/>
        <v>0</v>
      </c>
      <c r="BU8" s="499">
        <f>IF($A8="",0,VLOOKUP($A8,'Cadastro e Histórico'!$278:$346,MATCH('Variação'!BS$2,'Cadastro e Histórico'!$278:$278,0),FALSE()))</f>
        <v>0</v>
      </c>
      <c r="BV8" s="499">
        <f t="array" ref="BV8">IF($A8="",0,SUMIFS(Extrato!$E$8:$E$502,Extrato!$B$8:$B$502,'Variação'!$A8,Extrato!$A$8:$A$502,"&gt;="&amp;HLOOKUP(BV$2,dds!$2:$3,2,FALSE()),Extrato!$A$8:$A$502,"&lt;="&amp;HLOOKUP(BV$2,dds!$2:$4,3,FALSE()))-SUMIFS(Extrato!$K$8:$K$502,Extrato!$G$8:$G$502,'Variação'!$A8,Extrato!$F$8:$F$502,"&gt;="&amp;HLOOKUP(BV$2,dds!$2:$3,2,FALSE()),Extrato!$F$8:$F$502,"&lt;="&amp;HLOOKUP(BV$2,dds!$2:$4,3,FALSE()))+VLOOKUP($A8,'Cadastro e Histórico'!$278:$346,MATCH('Variação'!BV$2,'Cadastro e Histórico'!$278:$278,0)-1,FALSE()))</f>
        <v>0</v>
      </c>
      <c r="BW8" s="500">
        <f t="shared" si="84"/>
        <v>0</v>
      </c>
      <c r="BX8" s="499">
        <f>IF($A8="",0,VLOOKUP($A8,'Cadastro e Histórico'!$278:$346,MATCH('Variação'!BV$2,'Cadastro e Histórico'!$278:$278,0),FALSE()))</f>
        <v>0</v>
      </c>
      <c r="BY8" s="499">
        <f t="array" ref="BY8">IF($A8="",0,SUMIFS(Extrato!$E$8:$E$502,Extrato!$B$8:$B$502,'Variação'!$A8,Extrato!$A$8:$A$502,"&gt;="&amp;HLOOKUP(BY$2,dds!$2:$3,2,FALSE()),Extrato!$A$8:$A$502,"&lt;="&amp;HLOOKUP(BY$2,dds!$2:$4,3,FALSE()))-SUMIFS(Extrato!$K$8:$K$502,Extrato!$G$8:$G$502,'Variação'!$A8,Extrato!$F$8:$F$502,"&gt;="&amp;HLOOKUP(BY$2,dds!$2:$3,2,FALSE()),Extrato!$F$8:$F$502,"&lt;="&amp;HLOOKUP(BY$2,dds!$2:$4,3,FALSE()))+VLOOKUP($A8,'Cadastro e Histórico'!$278:$346,MATCH('Variação'!BY$2,'Cadastro e Histórico'!$278:$278,0)-1,FALSE()))</f>
        <v>0</v>
      </c>
      <c r="BZ8" s="500">
        <f t="shared" si="85"/>
        <v>0</v>
      </c>
      <c r="CA8" s="499">
        <f>IF($A8="",0,VLOOKUP($A8,'Cadastro e Histórico'!$278:$346,MATCH('Variação'!BY$2,'Cadastro e Histórico'!$278:$278,0),FALSE()))</f>
        <v>0</v>
      </c>
      <c r="CB8" s="499">
        <f t="array" ref="CB8">IF($A8="",0,SUMIFS(Extrato!$E$8:$E$502,Extrato!$B$8:$B$502,'Variação'!$A8,Extrato!$A$8:$A$502,"&gt;="&amp;HLOOKUP(CB$2,dds!$2:$3,2,FALSE()),Extrato!$A$8:$A$502,"&lt;="&amp;HLOOKUP(CB$2,dds!$2:$4,3,FALSE()))-SUMIFS(Extrato!$K$8:$K$502,Extrato!$G$8:$G$502,'Variação'!$A8,Extrato!$F$8:$F$502,"&gt;="&amp;HLOOKUP(CB$2,dds!$2:$3,2,FALSE()),Extrato!$F$8:$F$502,"&lt;="&amp;HLOOKUP(CB$2,dds!$2:$4,3,FALSE()))+VLOOKUP($A8,'Cadastro e Histórico'!$278:$346,MATCH('Variação'!CB$2,'Cadastro e Histórico'!$278:$278,0)-1,FALSE()))</f>
        <v>0</v>
      </c>
      <c r="CC8" s="500">
        <f t="shared" si="86"/>
        <v>0</v>
      </c>
      <c r="CD8" s="499">
        <f>IF($A8="",0,VLOOKUP($A8,'Cadastro e Histórico'!$278:$346,MATCH('Variação'!CB$2,'Cadastro e Histórico'!$278:$278,0),FALSE()))</f>
        <v>0</v>
      </c>
      <c r="CE8" s="499">
        <f t="array" ref="CE8">IF($A8="",0,SUMIFS(Extrato!$E$8:$E$502,Extrato!$B$8:$B$502,'Variação'!$A8,Extrato!$A$8:$A$502,"&gt;="&amp;HLOOKUP(CE$2,dds!$2:$3,2,FALSE()),Extrato!$A$8:$A$502,"&lt;="&amp;HLOOKUP(CE$2,dds!$2:$4,3,FALSE()))-SUMIFS(Extrato!$K$8:$K$502,Extrato!$G$8:$G$502,'Variação'!$A8,Extrato!$F$8:$F$502,"&gt;="&amp;HLOOKUP(CE$2,dds!$2:$3,2,FALSE()),Extrato!$F$8:$F$502,"&lt;="&amp;HLOOKUP(CE$2,dds!$2:$4,3,FALSE()))+VLOOKUP($A8,'Cadastro e Histórico'!$278:$346,MATCH('Variação'!CE$2,'Cadastro e Histórico'!$278:$278,0)-1,FALSE()))</f>
        <v>0</v>
      </c>
      <c r="CF8" s="500">
        <f t="shared" si="87"/>
        <v>0</v>
      </c>
      <c r="CG8" s="499">
        <f>IF($A8="",0,VLOOKUP($A8,'Cadastro e Histórico'!$278:$346,MATCH('Variação'!CE$2,'Cadastro e Histórico'!$278:$278,0),FALSE()))</f>
        <v>0</v>
      </c>
      <c r="CH8" s="499">
        <f t="array" ref="CH8">IF($A8="",0,SUMIFS(Extrato!$E$8:$E$502,Extrato!$B$8:$B$502,'Variação'!$A8,Extrato!$A$8:$A$502,"&gt;="&amp;HLOOKUP(CH$2,dds!$2:$3,2,FALSE()),Extrato!$A$8:$A$502,"&lt;="&amp;HLOOKUP(CH$2,dds!$2:$4,3,FALSE()))-SUMIFS(Extrato!$K$8:$K$502,Extrato!$G$8:$G$502,'Variação'!$A8,Extrato!$F$8:$F$502,"&gt;="&amp;HLOOKUP(CH$2,dds!$2:$3,2,FALSE()),Extrato!$F$8:$F$502,"&lt;="&amp;HLOOKUP(CH$2,dds!$2:$4,3,FALSE()))+VLOOKUP($A8,'Cadastro e Histórico'!$278:$346,MATCH('Variação'!CH$2,'Cadastro e Histórico'!$278:$278,0)-1,FALSE()))</f>
        <v>0</v>
      </c>
      <c r="CI8" s="500">
        <f t="shared" si="88"/>
        <v>0</v>
      </c>
      <c r="CJ8" s="499">
        <f>IF($A8="",0,VLOOKUP($A8,'Cadastro e Histórico'!$278:$346,MATCH('Variação'!CH$2,'Cadastro e Histórico'!$278:$278,0),FALSE()))</f>
        <v>0</v>
      </c>
      <c r="CK8" s="499">
        <f t="array" ref="CK8">IF($A8="",0,SUMIFS(Extrato!$E$8:$E$502,Extrato!$B$8:$B$502,'Variação'!$A8,Extrato!$A$8:$A$502,"&gt;="&amp;HLOOKUP(CK$2,dds!$2:$3,2,FALSE()),Extrato!$A$8:$A$502,"&lt;="&amp;HLOOKUP(CK$2,dds!$2:$4,3,FALSE()))-SUMIFS(Extrato!$K$8:$K$502,Extrato!$G$8:$G$502,'Variação'!$A8,Extrato!$F$8:$F$502,"&gt;="&amp;HLOOKUP(CK$2,dds!$2:$3,2,FALSE()),Extrato!$F$8:$F$502,"&lt;="&amp;HLOOKUP(CK$2,dds!$2:$4,3,FALSE()))+VLOOKUP($A8,'Cadastro e Histórico'!$278:$346,MATCH('Variação'!CK$2,'Cadastro e Histórico'!$278:$278,0)-1,FALSE()))</f>
        <v>0</v>
      </c>
      <c r="CL8" s="500">
        <f t="shared" si="89"/>
        <v>0</v>
      </c>
      <c r="CM8" s="499">
        <f>IF($A8="",0,VLOOKUP($A8,'Cadastro e Histórico'!$278:$346,MATCH('Variação'!CK$2,'Cadastro e Histórico'!$278:$278,0),FALSE()))</f>
        <v>0</v>
      </c>
      <c r="CN8" s="499">
        <f t="array" ref="CN8">IF($A8="",0,SUMIFS(Extrato!$E$8:$E$502,Extrato!$B$8:$B$502,'Variação'!$A8,Extrato!$A$8:$A$502,"&gt;="&amp;HLOOKUP(CN$2,dds!$2:$3,2,FALSE()),Extrato!$A$8:$A$502,"&lt;="&amp;HLOOKUP(CN$2,dds!$2:$4,3,FALSE()))-SUMIFS(Extrato!$K$8:$K$502,Extrato!$G$8:$G$502,'Variação'!$A8,Extrato!$F$8:$F$502,"&gt;="&amp;HLOOKUP(CN$2,dds!$2:$3,2,FALSE()),Extrato!$F$8:$F$502,"&lt;="&amp;HLOOKUP(CN$2,dds!$2:$4,3,FALSE()))+VLOOKUP($A8,'Cadastro e Histórico'!$278:$346,MATCH('Variação'!CN$2,'Cadastro e Histórico'!$278:$278,0)-1,FALSE()))</f>
        <v>0</v>
      </c>
      <c r="CO8" s="500">
        <f t="shared" si="90"/>
        <v>0</v>
      </c>
      <c r="CP8" s="499">
        <f>IF($A8="",0,VLOOKUP($A8,'Cadastro e Histórico'!$278:$346,MATCH('Variação'!CN$2,'Cadastro e Histórico'!$278:$278,0),FALSE()))</f>
        <v>0</v>
      </c>
      <c r="CQ8" s="499">
        <f t="array" ref="CQ8">IF($A8="",0,SUMIFS(Extrato!$E$8:$E$502,Extrato!$B$8:$B$502,'Variação'!$A8,Extrato!$A$8:$A$502,"&gt;="&amp;HLOOKUP(CQ$2,dds!$2:$3,2,FALSE()),Extrato!$A$8:$A$502,"&lt;="&amp;HLOOKUP(CQ$2,dds!$2:$4,3,FALSE()))-SUMIFS(Extrato!$K$8:$K$502,Extrato!$G$8:$G$502,'Variação'!$A8,Extrato!$F$8:$F$502,"&gt;="&amp;HLOOKUP(CQ$2,dds!$2:$3,2,FALSE()),Extrato!$F$8:$F$502,"&lt;="&amp;HLOOKUP(CQ$2,dds!$2:$4,3,FALSE()))+VLOOKUP($A8,'Cadastro e Histórico'!$278:$346,MATCH('Variação'!CQ$2,'Cadastro e Histórico'!$278:$278,0)-1,FALSE()))</f>
        <v>0</v>
      </c>
      <c r="CR8" s="500">
        <f t="shared" si="91"/>
        <v>0</v>
      </c>
      <c r="CS8" s="499">
        <f>IF($A8="",0,VLOOKUP($A8,'Cadastro e Histórico'!$278:$346,MATCH('Variação'!CQ$2,'Cadastro e Histórico'!$278:$278,0),FALSE()))</f>
        <v>0</v>
      </c>
      <c r="CT8" s="499">
        <f t="array" ref="CT8">IF($A8="",0,SUMIFS(Extrato!$E$8:$E$502,Extrato!$B$8:$B$502,'Variação'!$A8,Extrato!$A$8:$A$502,"&gt;="&amp;HLOOKUP(CT$2,dds!$2:$3,2,FALSE()),Extrato!$A$8:$A$502,"&lt;="&amp;HLOOKUP(CT$2,dds!$2:$4,3,FALSE()))-SUMIFS(Extrato!$K$8:$K$502,Extrato!$G$8:$G$502,'Variação'!$A8,Extrato!$F$8:$F$502,"&gt;="&amp;HLOOKUP(CT$2,dds!$2:$3,2,FALSE()),Extrato!$F$8:$F$502,"&lt;="&amp;HLOOKUP(CT$2,dds!$2:$4,3,FALSE()))+VLOOKUP($A8,'Cadastro e Histórico'!$278:$346,MATCH('Variação'!CT$2,'Cadastro e Histórico'!$278:$278,0)-1,FALSE()))</f>
        <v>0</v>
      </c>
      <c r="CU8" s="500">
        <f t="shared" si="92"/>
        <v>0</v>
      </c>
      <c r="CV8" s="499">
        <f>IF($A8="",0,VLOOKUP($A8,'Cadastro e Histórico'!$278:$346,MATCH('Variação'!CT$2,'Cadastro e Histórico'!$278:$278,0),FALSE()))</f>
        <v>0</v>
      </c>
      <c r="CW8" s="499">
        <f t="array" ref="CW8">IF($A8="",0,SUMIFS(Extrato!$E$8:$E$502,Extrato!$B$8:$B$502,'Variação'!$A8,Extrato!$A$8:$A$502,"&gt;="&amp;HLOOKUP(CW$2,dds!$2:$3,2,FALSE()),Extrato!$A$8:$A$502,"&lt;="&amp;HLOOKUP(CW$2,dds!$2:$4,3,FALSE()))-SUMIFS(Extrato!$K$8:$K$502,Extrato!$G$8:$G$502,'Variação'!$A8,Extrato!$F$8:$F$502,"&gt;="&amp;HLOOKUP(CW$2,dds!$2:$3,2,FALSE()),Extrato!$F$8:$F$502,"&lt;="&amp;HLOOKUP(CW$2,dds!$2:$4,3,FALSE()))+VLOOKUP($A8,'Cadastro e Histórico'!$278:$346,MATCH('Variação'!CW$2,'Cadastro e Histórico'!$278:$278,0)-1,FALSE()))</f>
        <v>0</v>
      </c>
      <c r="CX8" s="500">
        <f t="shared" si="93"/>
        <v>0</v>
      </c>
      <c r="CY8" s="499">
        <f>IF($A8="",0,VLOOKUP($A8,'Cadastro e Histórico'!$278:$346,MATCH('Variação'!CW$2,'Cadastro e Histórico'!$278:$278,0),FALSE()))</f>
        <v>0</v>
      </c>
      <c r="CZ8" s="499">
        <f t="array" ref="CZ8">IF($A8="",0,SUMIFS(Extrato!$E$8:$E$502,Extrato!$B$8:$B$502,'Variação'!$A8,Extrato!$A$8:$A$502,"&gt;="&amp;HLOOKUP(CZ$2,dds!$2:$3,2,FALSE()),Extrato!$A$8:$A$502,"&lt;="&amp;HLOOKUP(CZ$2,dds!$2:$4,3,FALSE()))-SUMIFS(Extrato!$K$8:$K$502,Extrato!$G$8:$G$502,'Variação'!$A8,Extrato!$F$8:$F$502,"&gt;="&amp;HLOOKUP(CZ$2,dds!$2:$3,2,FALSE()),Extrato!$F$8:$F$502,"&lt;="&amp;HLOOKUP(CZ$2,dds!$2:$4,3,FALSE()))+VLOOKUP($A8,'Cadastro e Histórico'!$278:$346,MATCH('Variação'!CZ$2,'Cadastro e Histórico'!$278:$278,0)-1,FALSE()))</f>
        <v>0</v>
      </c>
      <c r="DA8" s="500">
        <f t="shared" si="94"/>
        <v>0</v>
      </c>
      <c r="DB8" s="499">
        <f>IF($A8="",0,VLOOKUP($A8,'Cadastro e Histórico'!$278:$346,MATCH('Variação'!CZ$2,'Cadastro e Histórico'!$278:$278,0),FALSE()))</f>
        <v>0</v>
      </c>
      <c r="DC8" s="499">
        <f t="array" ref="DC8">IF($A8="",0,SUMIFS(Extrato!$E$8:$E$502,Extrato!$B$8:$B$502,'Variação'!$A8,Extrato!$A$8:$A$502,"&gt;="&amp;HLOOKUP(DC$2,dds!$2:$3,2,FALSE()),Extrato!$A$8:$A$502,"&lt;="&amp;HLOOKUP(DC$2,dds!$2:$4,3,FALSE()))-SUMIFS(Extrato!$K$8:$K$502,Extrato!$G$8:$G$502,'Variação'!$A8,Extrato!$F$8:$F$502,"&gt;="&amp;HLOOKUP(DC$2,dds!$2:$3,2,FALSE()),Extrato!$F$8:$F$502,"&lt;="&amp;HLOOKUP(DC$2,dds!$2:$4,3,FALSE()))+VLOOKUP($A8,'Cadastro e Histórico'!$278:$346,MATCH('Variação'!DC$2,'Cadastro e Histórico'!$278:$278,0)-1,FALSE()))</f>
        <v>0</v>
      </c>
      <c r="DD8" s="500">
        <f t="shared" si="95"/>
        <v>0</v>
      </c>
      <c r="DE8" s="499">
        <f>IF($A8="",0,VLOOKUP($A8,'Cadastro e Histórico'!$278:$346,MATCH('Variação'!DC$2,'Cadastro e Histórico'!$278:$278,0),FALSE()))</f>
        <v>0</v>
      </c>
      <c r="DF8" s="499">
        <f t="array" ref="DF8">IF($A8="",0,SUMIFS(Extrato!$E$8:$E$502,Extrato!$B$8:$B$502,'Variação'!$A8,Extrato!$A$8:$A$502,"&gt;="&amp;HLOOKUP(DF$2,dds!$2:$3,2,FALSE()),Extrato!$A$8:$A$502,"&lt;="&amp;HLOOKUP(DF$2,dds!$2:$4,3,FALSE()))-SUMIFS(Extrato!$K$8:$K$502,Extrato!$G$8:$G$502,'Variação'!$A8,Extrato!$F$8:$F$502,"&gt;="&amp;HLOOKUP(DF$2,dds!$2:$3,2,FALSE()),Extrato!$F$8:$F$502,"&lt;="&amp;HLOOKUP(DF$2,dds!$2:$4,3,FALSE()))+VLOOKUP($A8,'Cadastro e Histórico'!$278:$346,MATCH('Variação'!DF$2,'Cadastro e Histórico'!$278:$278,0)-1,FALSE()))</f>
        <v>0</v>
      </c>
      <c r="DG8" s="500">
        <f t="shared" si="96"/>
        <v>0</v>
      </c>
      <c r="DH8" s="499">
        <f>IF($A8="",0,VLOOKUP($A8,'Cadastro e Histórico'!$278:$346,MATCH('Variação'!DF$2,'Cadastro e Histórico'!$278:$278,0),FALSE()))</f>
        <v>0</v>
      </c>
      <c r="DI8" s="499">
        <f t="array" ref="DI8">IF($A8="",0,SUMIFS(Extrato!$E$8:$E$502,Extrato!$B$8:$B$502,'Variação'!$A8,Extrato!$A$8:$A$502,"&gt;="&amp;HLOOKUP(DI$2,dds!$2:$3,2,FALSE()),Extrato!$A$8:$A$502,"&lt;="&amp;HLOOKUP(DI$2,dds!$2:$4,3,FALSE()))-SUMIFS(Extrato!$K$8:$K$502,Extrato!$G$8:$G$502,'Variação'!$A8,Extrato!$F$8:$F$502,"&gt;="&amp;HLOOKUP(DI$2,dds!$2:$3,2,FALSE()),Extrato!$F$8:$F$502,"&lt;="&amp;HLOOKUP(DI$2,dds!$2:$4,3,FALSE()))+VLOOKUP($A8,'Cadastro e Histórico'!$278:$346,MATCH('Variação'!DI$2,'Cadastro e Histórico'!$278:$278,0)-1,FALSE()))</f>
        <v>0</v>
      </c>
      <c r="DJ8" s="500">
        <f t="shared" si="97"/>
        <v>0</v>
      </c>
      <c r="DK8" s="499">
        <f>IF($A8="",0,VLOOKUP($A8,'Cadastro e Histórico'!$278:$346,MATCH('Variação'!DI$2,'Cadastro e Histórico'!$278:$278,0),FALSE()))</f>
        <v>0</v>
      </c>
      <c r="DL8" s="499">
        <f t="array" ref="DL8">IF($A8="",0,SUMIFS(Extrato!$E$8:$E$502,Extrato!$B$8:$B$502,'Variação'!$A8,Extrato!$A$8:$A$502,"&gt;="&amp;HLOOKUP(DL$2,dds!$2:$3,2,FALSE()),Extrato!$A$8:$A$502,"&lt;="&amp;HLOOKUP(DL$2,dds!$2:$4,3,FALSE()))-SUMIFS(Extrato!$K$8:$K$502,Extrato!$G$8:$G$502,'Variação'!$A8,Extrato!$F$8:$F$502,"&gt;="&amp;HLOOKUP(DL$2,dds!$2:$3,2,FALSE()),Extrato!$F$8:$F$502,"&lt;="&amp;HLOOKUP(DL$2,dds!$2:$4,3,FALSE()))+VLOOKUP($A8,'Cadastro e Histórico'!$278:$346,MATCH('Variação'!DL$2,'Cadastro e Histórico'!$278:$278,0)-1,FALSE()))</f>
        <v>0</v>
      </c>
      <c r="DM8" s="500">
        <f t="shared" si="98"/>
        <v>0</v>
      </c>
      <c r="DN8" s="499">
        <f>IF($A8="",0,VLOOKUP($A8,'Cadastro e Histórico'!$278:$346,MATCH('Variação'!DL$2,'Cadastro e Histórico'!$278:$278,0),FALSE()))</f>
        <v>0</v>
      </c>
      <c r="DO8" s="499">
        <f t="array" ref="DO8">IF($A8="",0,SUMIFS(Extrato!$E$8:$E$502,Extrato!$B$8:$B$502,'Variação'!$A8,Extrato!$A$8:$A$502,"&gt;="&amp;HLOOKUP(DO$2,dds!$2:$3,2,FALSE()),Extrato!$A$8:$A$502,"&lt;="&amp;HLOOKUP(DO$2,dds!$2:$4,3,FALSE()))-SUMIFS(Extrato!$K$8:$K$502,Extrato!$G$8:$G$502,'Variação'!$A8,Extrato!$F$8:$F$502,"&gt;="&amp;HLOOKUP(DO$2,dds!$2:$3,2,FALSE()),Extrato!$F$8:$F$502,"&lt;="&amp;HLOOKUP(DO$2,dds!$2:$4,3,FALSE()))+VLOOKUP($A8,'Cadastro e Histórico'!$278:$346,MATCH('Variação'!DO$2,'Cadastro e Histórico'!$278:$278,0)-1,FALSE()))</f>
        <v>0</v>
      </c>
      <c r="DP8" s="500">
        <f t="shared" si="99"/>
        <v>0</v>
      </c>
      <c r="DQ8" s="499">
        <f>IF($A8="",0,VLOOKUP($A8,'Cadastro e Histórico'!$278:$346,MATCH('Variação'!DO$2,'Cadastro e Histórico'!$278:$278,0),FALSE()))</f>
        <v>0</v>
      </c>
      <c r="DR8" s="499">
        <f t="array" ref="DR8">IF($A8="",0,SUMIFS(Extrato!$E$8:$E$502,Extrato!$B$8:$B$502,'Variação'!$A8,Extrato!$A$8:$A$502,"&gt;="&amp;HLOOKUP(DR$2,dds!$2:$3,2,FALSE()),Extrato!$A$8:$A$502,"&lt;="&amp;HLOOKUP(DR$2,dds!$2:$4,3,FALSE()))-SUMIFS(Extrato!$K$8:$K$502,Extrato!$G$8:$G$502,'Variação'!$A8,Extrato!$F$8:$F$502,"&gt;="&amp;HLOOKUP(DR$2,dds!$2:$3,2,FALSE()),Extrato!$F$8:$F$502,"&lt;="&amp;HLOOKUP(DR$2,dds!$2:$4,3,FALSE()))+VLOOKUP($A8,'Cadastro e Histórico'!$278:$346,MATCH('Variação'!DR$2,'Cadastro e Histórico'!$278:$278,0)-1,FALSE()))</f>
        <v>0</v>
      </c>
      <c r="DS8" s="500">
        <f t="shared" si="100"/>
        <v>0</v>
      </c>
      <c r="DT8" s="499">
        <f>IF($A8="",0,VLOOKUP($A8,'Cadastro e Histórico'!$278:$346,MATCH('Variação'!DR$2,'Cadastro e Histórico'!$278:$278,0),FALSE()))</f>
        <v>0</v>
      </c>
      <c r="DU8" s="499">
        <f t="array" ref="DU8">IF($A8="",0,SUMIFS(Extrato!$E$8:$E$502,Extrato!$B$8:$B$502,'Variação'!$A8,Extrato!$A$8:$A$502,"&gt;="&amp;HLOOKUP(DU$2,dds!$2:$3,2,FALSE()),Extrato!$A$8:$A$502,"&lt;="&amp;HLOOKUP(DU$2,dds!$2:$4,3,FALSE()))-SUMIFS(Extrato!$K$8:$K$502,Extrato!$G$8:$G$502,'Variação'!$A8,Extrato!$F$8:$F$502,"&gt;="&amp;HLOOKUP(DU$2,dds!$2:$3,2,FALSE()),Extrato!$F$8:$F$502,"&lt;="&amp;HLOOKUP(DU$2,dds!$2:$4,3,FALSE()))+VLOOKUP($A8,'Cadastro e Histórico'!$278:$346,MATCH('Variação'!DU$2,'Cadastro e Histórico'!$278:$278,0)-1,FALSE()))</f>
        <v>0</v>
      </c>
      <c r="DV8" s="500">
        <f t="shared" si="101"/>
        <v>0</v>
      </c>
      <c r="DW8" s="499">
        <f>IF($A8="",0,VLOOKUP($A8,'Cadastro e Histórico'!$278:$346,MATCH('Variação'!DU$2,'Cadastro e Histórico'!$278:$278,0),FALSE()))</f>
        <v>0</v>
      </c>
      <c r="DX8" s="499">
        <f t="array" ref="DX8">IF($A8="",0,SUMIFS(Extrato!$E$8:$E$502,Extrato!$B$8:$B$502,'Variação'!$A8,Extrato!$A$8:$A$502,"&gt;="&amp;HLOOKUP(DX$2,dds!$2:$3,2,FALSE()),Extrato!$A$8:$A$502,"&lt;="&amp;HLOOKUP(DX$2,dds!$2:$4,3,FALSE()))-SUMIFS(Extrato!$K$8:$K$502,Extrato!$G$8:$G$502,'Variação'!$A8,Extrato!$F$8:$F$502,"&gt;="&amp;HLOOKUP(DX$2,dds!$2:$3,2,FALSE()),Extrato!$F$8:$F$502,"&lt;="&amp;HLOOKUP(DX$2,dds!$2:$4,3,FALSE()))+VLOOKUP($A8,'Cadastro e Histórico'!$278:$346,MATCH('Variação'!DX$2,'Cadastro e Histórico'!$278:$278,0)-1,FALSE()))</f>
        <v>0</v>
      </c>
      <c r="DY8" s="500">
        <f t="shared" si="102"/>
        <v>0</v>
      </c>
      <c r="DZ8" s="499">
        <f>IF($A8="",0,VLOOKUP($A8,'Cadastro e Histórico'!$278:$346,MATCH('Variação'!DX$2,'Cadastro e Histórico'!$278:$278,0),FALSE()))</f>
        <v>0</v>
      </c>
      <c r="EA8" s="499">
        <f t="array" ref="EA8">IF($A8="",0,SUMIFS(Extrato!$E$8:$E$502,Extrato!$B$8:$B$502,'Variação'!$A8,Extrato!$A$8:$A$502,"&gt;="&amp;HLOOKUP(EA$2,dds!$2:$3,2,FALSE()),Extrato!$A$8:$A$502,"&lt;="&amp;HLOOKUP(EA$2,dds!$2:$4,3,FALSE()))-SUMIFS(Extrato!$K$8:$K$502,Extrato!$G$8:$G$502,'Variação'!$A8,Extrato!$F$8:$F$502,"&gt;="&amp;HLOOKUP(EA$2,dds!$2:$3,2,FALSE()),Extrato!$F$8:$F$502,"&lt;="&amp;HLOOKUP(EA$2,dds!$2:$4,3,FALSE()))+VLOOKUP($A8,'Cadastro e Histórico'!$278:$346,MATCH('Variação'!EA$2,'Cadastro e Histórico'!$278:$278,0)-1,FALSE()))</f>
        <v>0</v>
      </c>
      <c r="EB8" s="500">
        <f t="shared" si="103"/>
        <v>0</v>
      </c>
      <c r="EC8" s="499">
        <f>IF($A8="",0,VLOOKUP($A8,'Cadastro e Histórico'!$278:$346,MATCH('Variação'!EA$2,'Cadastro e Histórico'!$278:$278,0),FALSE()))</f>
        <v>0</v>
      </c>
      <c r="ED8" s="499">
        <f t="array" ref="ED8">IF($A8="",0,SUMIFS(Extrato!$E$8:$E$502,Extrato!$B$8:$B$502,'Variação'!$A8,Extrato!$A$8:$A$502,"&gt;="&amp;HLOOKUP(ED$2,dds!$2:$3,2,FALSE()),Extrato!$A$8:$A$502,"&lt;="&amp;HLOOKUP(ED$2,dds!$2:$4,3,FALSE()))-SUMIFS(Extrato!$K$8:$K$502,Extrato!$G$8:$G$502,'Variação'!$A8,Extrato!$F$8:$F$502,"&gt;="&amp;HLOOKUP(ED$2,dds!$2:$3,2,FALSE()),Extrato!$F$8:$F$502,"&lt;="&amp;HLOOKUP(ED$2,dds!$2:$4,3,FALSE()))+VLOOKUP($A8,'Cadastro e Histórico'!$278:$346,MATCH('Variação'!ED$2,'Cadastro e Histórico'!$278:$278,0)-1,FALSE()))</f>
        <v>0</v>
      </c>
      <c r="EE8" s="500">
        <f t="shared" si="104"/>
        <v>0</v>
      </c>
      <c r="EF8" s="499">
        <f>IF($A8="",0,VLOOKUP($A8,'Cadastro e Histórico'!$278:$346,MATCH('Variação'!ED$2,'Cadastro e Histórico'!$278:$278,0),FALSE()))</f>
        <v>0</v>
      </c>
      <c r="EG8" s="499">
        <f t="array" ref="EG8">IF($A8="",0,SUMIFS(Extrato!$E$8:$E$502,Extrato!$B$8:$B$502,'Variação'!$A8,Extrato!$A$8:$A$502,"&gt;="&amp;HLOOKUP(EG$2,dds!$2:$3,2,FALSE()),Extrato!$A$8:$A$502,"&lt;="&amp;HLOOKUP(EG$2,dds!$2:$4,3,FALSE()))-SUMIFS(Extrato!$K$8:$K$502,Extrato!$G$8:$G$502,'Variação'!$A8,Extrato!$F$8:$F$502,"&gt;="&amp;HLOOKUP(EG$2,dds!$2:$3,2,FALSE()),Extrato!$F$8:$F$502,"&lt;="&amp;HLOOKUP(EG$2,dds!$2:$4,3,FALSE()))+VLOOKUP($A8,'Cadastro e Histórico'!$278:$346,MATCH('Variação'!EG$2,'Cadastro e Histórico'!$278:$278,0)-1,FALSE()))</f>
        <v>0</v>
      </c>
      <c r="EH8" s="500">
        <f t="shared" si="105"/>
        <v>0</v>
      </c>
      <c r="EI8" s="499">
        <f>IF($A8="",0,VLOOKUP($A8,'Cadastro e Histórico'!$278:$346,MATCH('Variação'!EG$2,'Cadastro e Histórico'!$278:$278,0),FALSE()))</f>
        <v>0</v>
      </c>
      <c r="EJ8" s="499">
        <f t="array" ref="EJ8">IF($A8="",0,SUMIFS(Extrato!$E$8:$E$502,Extrato!$B$8:$B$502,'Variação'!$A8,Extrato!$A$8:$A$502,"&gt;="&amp;HLOOKUP(EJ$2,dds!$2:$3,2,FALSE()),Extrato!$A$8:$A$502,"&lt;="&amp;HLOOKUP(EJ$2,dds!$2:$4,3,FALSE()))-SUMIFS(Extrato!$K$8:$K$502,Extrato!$G$8:$G$502,'Variação'!$A8,Extrato!$F$8:$F$502,"&gt;="&amp;HLOOKUP(EJ$2,dds!$2:$3,2,FALSE()),Extrato!$F$8:$F$502,"&lt;="&amp;HLOOKUP(EJ$2,dds!$2:$4,3,FALSE()))+VLOOKUP($A8,'Cadastro e Histórico'!$278:$346,MATCH('Variação'!EJ$2,'Cadastro e Histórico'!$278:$278,0)-1,FALSE()))</f>
        <v>0</v>
      </c>
      <c r="EK8" s="500">
        <f t="shared" si="106"/>
        <v>0</v>
      </c>
      <c r="EL8" s="499">
        <f>IF($A8="",0,VLOOKUP($A8,'Cadastro e Histórico'!$278:$346,MATCH('Variação'!EJ$2,'Cadastro e Histórico'!$278:$278,0),FALSE()))</f>
        <v>0</v>
      </c>
      <c r="EM8" s="499">
        <f t="array" ref="EM8">IF($A8="",0,SUMIFS(Extrato!$E$8:$E$502,Extrato!$B$8:$B$502,'Variação'!$A8,Extrato!$A$8:$A$502,"&gt;="&amp;HLOOKUP(EM$2,dds!$2:$3,2,FALSE()),Extrato!$A$8:$A$502,"&lt;="&amp;HLOOKUP(EM$2,dds!$2:$4,3,FALSE()))-SUMIFS(Extrato!$K$8:$K$502,Extrato!$G$8:$G$502,'Variação'!$A8,Extrato!$F$8:$F$502,"&gt;="&amp;HLOOKUP(EM$2,dds!$2:$3,2,FALSE()),Extrato!$F$8:$F$502,"&lt;="&amp;HLOOKUP(EM$2,dds!$2:$4,3,FALSE()))+VLOOKUP($A8,'Cadastro e Histórico'!$278:$346,MATCH('Variação'!EM$2,'Cadastro e Histórico'!$278:$278,0)-1,FALSE()))</f>
        <v>0</v>
      </c>
      <c r="EN8" s="500">
        <f t="shared" si="107"/>
        <v>0</v>
      </c>
      <c r="EO8" s="499">
        <f>IF($A8="",0,VLOOKUP($A8,'Cadastro e Histórico'!$278:$346,MATCH('Variação'!EM$2,'Cadastro e Histórico'!$278:$278,0),FALSE()))</f>
        <v>0</v>
      </c>
      <c r="EP8" s="499">
        <f t="array" ref="EP8">IF($A8="",0,SUMIFS(Extrato!$E$8:$E$502,Extrato!$B$8:$B$502,'Variação'!$A8,Extrato!$A$8:$A$502,"&gt;="&amp;HLOOKUP(EP$2,dds!$2:$3,2,FALSE()),Extrato!$A$8:$A$502,"&lt;="&amp;HLOOKUP(EP$2,dds!$2:$4,3,FALSE()))-SUMIFS(Extrato!$K$8:$K$502,Extrato!$G$8:$G$502,'Variação'!$A8,Extrato!$F$8:$F$502,"&gt;="&amp;HLOOKUP(EP$2,dds!$2:$3,2,FALSE()),Extrato!$F$8:$F$502,"&lt;="&amp;HLOOKUP(EP$2,dds!$2:$4,3,FALSE()))+VLOOKUP($A8,'Cadastro e Histórico'!$278:$346,MATCH('Variação'!EP$2,'Cadastro e Histórico'!$278:$278,0)-1,FALSE()))</f>
        <v>0</v>
      </c>
      <c r="EQ8" s="500">
        <f t="shared" si="108"/>
        <v>0</v>
      </c>
      <c r="ER8" s="499">
        <f>IF($A8="",0,VLOOKUP($A8,'Cadastro e Histórico'!$278:$346,MATCH('Variação'!EP$2,'Cadastro e Histórico'!$278:$278,0),FALSE()))</f>
        <v>0</v>
      </c>
      <c r="ES8" s="499">
        <f t="array" ref="ES8">IF($A8="",0,SUMIFS(Extrato!$E$8:$E$502,Extrato!$B$8:$B$502,'Variação'!$A8,Extrato!$A$8:$A$502,"&gt;="&amp;HLOOKUP(ES$2,dds!$2:$3,2,FALSE()),Extrato!$A$8:$A$502,"&lt;="&amp;HLOOKUP(ES$2,dds!$2:$4,3,FALSE()))-SUMIFS(Extrato!$K$8:$K$502,Extrato!$G$8:$G$502,'Variação'!$A8,Extrato!$F$8:$F$502,"&gt;="&amp;HLOOKUP(ES$2,dds!$2:$3,2,FALSE()),Extrato!$F$8:$F$502,"&lt;="&amp;HLOOKUP(ES$2,dds!$2:$4,3,FALSE()))+VLOOKUP($A8,'Cadastro e Histórico'!$278:$346,MATCH('Variação'!ES$2,'Cadastro e Histórico'!$278:$278,0)-1,FALSE()))</f>
        <v>0</v>
      </c>
      <c r="ET8" s="500">
        <f t="shared" si="109"/>
        <v>0</v>
      </c>
      <c r="EU8" s="499">
        <f>IF($A8="",0,VLOOKUP($A8,'Cadastro e Histórico'!$278:$346,MATCH('Variação'!ES$2,'Cadastro e Histórico'!$278:$278,0),FALSE()))</f>
        <v>0</v>
      </c>
      <c r="EV8" s="499">
        <f t="array" ref="EV8">IF($A8="",0,SUMIFS(Extrato!$E$8:$E$502,Extrato!$B$8:$B$502,'Variação'!$A8,Extrato!$A$8:$A$502,"&gt;="&amp;HLOOKUP(EV$2,dds!$2:$3,2,FALSE()),Extrato!$A$8:$A$502,"&lt;="&amp;HLOOKUP(EV$2,dds!$2:$4,3,FALSE()))-SUMIFS(Extrato!$K$8:$K$502,Extrato!$G$8:$G$502,'Variação'!$A8,Extrato!$F$8:$F$502,"&gt;="&amp;HLOOKUP(EV$2,dds!$2:$3,2,FALSE()),Extrato!$F$8:$F$502,"&lt;="&amp;HLOOKUP(EV$2,dds!$2:$4,3,FALSE()))+VLOOKUP($A8,'Cadastro e Histórico'!$278:$346,MATCH('Variação'!EV$2,'Cadastro e Histórico'!$278:$278,0)-1,FALSE()))</f>
        <v>0</v>
      </c>
      <c r="EW8" s="500">
        <f t="shared" si="110"/>
        <v>0</v>
      </c>
      <c r="EX8" s="499">
        <f>IF($A8="",0,VLOOKUP($A8,'Cadastro e Histórico'!$278:$346,MATCH('Variação'!EV$2,'Cadastro e Histórico'!$278:$278,0),FALSE()))</f>
        <v>0</v>
      </c>
      <c r="EY8" s="499">
        <f t="array" ref="EY8">IF($A8="",0,SUMIFS(Extrato!$E$8:$E$502,Extrato!$B$8:$B$502,'Variação'!$A8,Extrato!$A$8:$A$502,"&gt;="&amp;HLOOKUP(EY$2,dds!$2:$3,2,FALSE()),Extrato!$A$8:$A$502,"&lt;="&amp;HLOOKUP(EY$2,dds!$2:$4,3,FALSE()))-SUMIFS(Extrato!$K$8:$K$502,Extrato!$G$8:$G$502,'Variação'!$A8,Extrato!$F$8:$F$502,"&gt;="&amp;HLOOKUP(EY$2,dds!$2:$3,2,FALSE()),Extrato!$F$8:$F$502,"&lt;="&amp;HLOOKUP(EY$2,dds!$2:$4,3,FALSE()))+VLOOKUP($A8,'Cadastro e Histórico'!$278:$346,MATCH('Variação'!EY$2,'Cadastro e Histórico'!$278:$278,0)-1,FALSE()))</f>
        <v>0</v>
      </c>
      <c r="EZ8" s="500">
        <f t="shared" si="111"/>
        <v>0</v>
      </c>
      <c r="FA8" s="499">
        <f>IF($A8="",0,VLOOKUP($A8,'Cadastro e Histórico'!$278:$346,MATCH('Variação'!EY$2,'Cadastro e Histórico'!$278:$278,0),FALSE()))</f>
        <v>0</v>
      </c>
      <c r="FB8" s="499">
        <f t="array" ref="FB8">IF($A8="",0,SUMIFS(Extrato!$E$8:$E$502,Extrato!$B$8:$B$502,'Variação'!$A8,Extrato!$A$8:$A$502,"&gt;="&amp;HLOOKUP(FB$2,dds!$2:$3,2,FALSE()),Extrato!$A$8:$A$502,"&lt;="&amp;HLOOKUP(FB$2,dds!$2:$4,3,FALSE()))-SUMIFS(Extrato!$K$8:$K$502,Extrato!$G$8:$G$502,'Variação'!$A8,Extrato!$F$8:$F$502,"&gt;="&amp;HLOOKUP(FB$2,dds!$2:$3,2,FALSE()),Extrato!$F$8:$F$502,"&lt;="&amp;HLOOKUP(FB$2,dds!$2:$4,3,FALSE()))+VLOOKUP($A8,'Cadastro e Histórico'!$278:$346,MATCH('Variação'!FB$2,'Cadastro e Histórico'!$278:$278,0)-1,FALSE()))</f>
        <v>0</v>
      </c>
      <c r="FC8" s="500">
        <f t="shared" si="112"/>
        <v>0</v>
      </c>
      <c r="FD8" s="499">
        <f>IF($A8="",0,VLOOKUP($A8,'Cadastro e Histórico'!$278:$346,MATCH('Variação'!FB$2,'Cadastro e Histórico'!$278:$278,0),FALSE()))</f>
        <v>0</v>
      </c>
      <c r="FE8" s="499">
        <f t="array" ref="FE8">IF($A8="",0,SUMIFS(Extrato!$E$8:$E$502,Extrato!$B$8:$B$502,'Variação'!$A8,Extrato!$A$8:$A$502,"&gt;="&amp;HLOOKUP(FE$2,dds!$2:$3,2,FALSE()),Extrato!$A$8:$A$502,"&lt;="&amp;HLOOKUP(FE$2,dds!$2:$4,3,FALSE()))-SUMIFS(Extrato!$K$8:$K$502,Extrato!$G$8:$G$502,'Variação'!$A8,Extrato!$F$8:$F$502,"&gt;="&amp;HLOOKUP(FE$2,dds!$2:$3,2,FALSE()),Extrato!$F$8:$F$502,"&lt;="&amp;HLOOKUP(FE$2,dds!$2:$4,3,FALSE()))+VLOOKUP($A8,'Cadastro e Histórico'!$278:$346,MATCH('Variação'!FE$2,'Cadastro e Histórico'!$278:$278,0)-1,FALSE()))</f>
        <v>0</v>
      </c>
      <c r="FF8" s="500">
        <f t="shared" si="113"/>
        <v>0</v>
      </c>
      <c r="FG8" s="499">
        <f>IF($A8="",0,VLOOKUP($A8,'Cadastro e Histórico'!$278:$346,MATCH('Variação'!FE$2,'Cadastro e Histórico'!$278:$278,0),FALSE()))</f>
        <v>0</v>
      </c>
      <c r="FH8" s="499">
        <f t="array" ref="FH8">IF($A8="",0,SUMIFS(Extrato!$E$8:$E$502,Extrato!$B$8:$B$502,'Variação'!$A8,Extrato!$A$8:$A$502,"&gt;="&amp;HLOOKUP(FH$2,dds!$2:$3,2,FALSE()),Extrato!$A$8:$A$502,"&lt;="&amp;HLOOKUP(FH$2,dds!$2:$4,3,FALSE()))-SUMIFS(Extrato!$K$8:$K$502,Extrato!$G$8:$G$502,'Variação'!$A8,Extrato!$F$8:$F$502,"&gt;="&amp;HLOOKUP(FH$2,dds!$2:$3,2,FALSE()),Extrato!$F$8:$F$502,"&lt;="&amp;HLOOKUP(FH$2,dds!$2:$4,3,FALSE()))+VLOOKUP($A8,'Cadastro e Histórico'!$278:$346,MATCH('Variação'!FH$2,'Cadastro e Histórico'!$278:$278,0)-1,FALSE()))</f>
        <v>0</v>
      </c>
      <c r="FI8" s="500">
        <f t="shared" si="114"/>
        <v>0</v>
      </c>
      <c r="FJ8" s="499">
        <f>IF($A8="",0,VLOOKUP($A8,'Cadastro e Histórico'!$278:$346,MATCH('Variação'!FH$2,'Cadastro e Histórico'!$278:$278,0),FALSE()))</f>
        <v>0</v>
      </c>
      <c r="FK8" s="499">
        <f t="array" ref="FK8">IF($A8="",0,SUMIFS(Extrato!$E$8:$E$502,Extrato!$B$8:$B$502,'Variação'!$A8,Extrato!$A$8:$A$502,"&gt;="&amp;HLOOKUP(FK$2,dds!$2:$3,2,FALSE()),Extrato!$A$8:$A$502,"&lt;="&amp;HLOOKUP(FK$2,dds!$2:$4,3,FALSE()))-SUMIFS(Extrato!$K$8:$K$502,Extrato!$G$8:$G$502,'Variação'!$A8,Extrato!$F$8:$F$502,"&gt;="&amp;HLOOKUP(FK$2,dds!$2:$3,2,FALSE()),Extrato!$F$8:$F$502,"&lt;="&amp;HLOOKUP(FK$2,dds!$2:$4,3,FALSE()))+VLOOKUP($A8,'Cadastro e Histórico'!$278:$346,MATCH('Variação'!FK$2,'Cadastro e Histórico'!$278:$278,0)-1,FALSE()))</f>
        <v>0</v>
      </c>
      <c r="FL8" s="500">
        <f t="shared" si="115"/>
        <v>0</v>
      </c>
      <c r="FM8" s="499">
        <f>IF($A8="",0,VLOOKUP($A8,'Cadastro e Histórico'!$278:$346,MATCH('Variação'!FK$2,'Cadastro e Histórico'!$278:$278,0),FALSE()))</f>
        <v>0</v>
      </c>
      <c r="FN8" s="499">
        <f t="array" ref="FN8">IF($A8="",0,SUMIFS(Extrato!$E$8:$E$502,Extrato!$B$8:$B$502,'Variação'!$A8,Extrato!$A$8:$A$502,"&gt;="&amp;HLOOKUP(FN$2,dds!$2:$3,2,FALSE()),Extrato!$A$8:$A$502,"&lt;="&amp;HLOOKUP(FN$2,dds!$2:$4,3,FALSE()))-SUMIFS(Extrato!$K$8:$K$502,Extrato!$G$8:$G$502,'Variação'!$A8,Extrato!$F$8:$F$502,"&gt;="&amp;HLOOKUP(FN$2,dds!$2:$3,2,FALSE()),Extrato!$F$8:$F$502,"&lt;="&amp;HLOOKUP(FN$2,dds!$2:$4,3,FALSE()))+VLOOKUP($A8,'Cadastro e Histórico'!$278:$346,MATCH('Variação'!FN$2,'Cadastro e Histórico'!$278:$278,0)-1,FALSE()))</f>
        <v>0</v>
      </c>
      <c r="FO8" s="500">
        <f t="shared" si="116"/>
        <v>0</v>
      </c>
      <c r="FP8" s="499">
        <f>IF($A8="",0,VLOOKUP($A8,'Cadastro e Histórico'!$278:$346,MATCH('Variação'!FN$2,'Cadastro e Histórico'!$278:$278,0),FALSE()))</f>
        <v>0</v>
      </c>
      <c r="FQ8" s="499">
        <f t="array" ref="FQ8">IF($A8="",0,SUMIFS(Extrato!$E$8:$E$502,Extrato!$B$8:$B$502,'Variação'!$A8,Extrato!$A$8:$A$502,"&gt;="&amp;HLOOKUP(FQ$2,dds!$2:$3,2,FALSE()),Extrato!$A$8:$A$502,"&lt;="&amp;HLOOKUP(FQ$2,dds!$2:$4,3,FALSE()))-SUMIFS(Extrato!$K$8:$K$502,Extrato!$G$8:$G$502,'Variação'!$A8,Extrato!$F$8:$F$502,"&gt;="&amp;HLOOKUP(FQ$2,dds!$2:$3,2,FALSE()),Extrato!$F$8:$F$502,"&lt;="&amp;HLOOKUP(FQ$2,dds!$2:$4,3,FALSE()))+VLOOKUP($A8,'Cadastro e Histórico'!$278:$346,MATCH('Variação'!FQ$2,'Cadastro e Histórico'!$278:$278,0)-1,FALSE()))</f>
        <v>0</v>
      </c>
      <c r="FR8" s="500">
        <f t="shared" si="117"/>
        <v>0</v>
      </c>
      <c r="FS8" s="499">
        <f>IF($A8="",0,VLOOKUP($A8,'Cadastro e Histórico'!$278:$346,MATCH('Variação'!FQ$2,'Cadastro e Histórico'!$278:$278,0),FALSE()))</f>
        <v>0</v>
      </c>
      <c r="FT8" s="499">
        <f t="array" ref="FT8">IF($A8="",0,SUMIFS(Extrato!$E$8:$E$502,Extrato!$B$8:$B$502,'Variação'!$A8,Extrato!$A$8:$A$502,"&gt;="&amp;HLOOKUP(FT$2,dds!$2:$3,2,FALSE()),Extrato!$A$8:$A$502,"&lt;="&amp;HLOOKUP(FT$2,dds!$2:$4,3,FALSE()))-SUMIFS(Extrato!$K$8:$K$502,Extrato!$G$8:$G$502,'Variação'!$A8,Extrato!$F$8:$F$502,"&gt;="&amp;HLOOKUP(FT$2,dds!$2:$3,2,FALSE()),Extrato!$F$8:$F$502,"&lt;="&amp;HLOOKUP(FT$2,dds!$2:$4,3,FALSE()))+VLOOKUP($A8,'Cadastro e Histórico'!$278:$346,MATCH('Variação'!FT$2,'Cadastro e Histórico'!$278:$278,0)-1,FALSE()))</f>
        <v>0</v>
      </c>
      <c r="FU8" s="500">
        <f t="shared" si="118"/>
        <v>0</v>
      </c>
      <c r="FV8" s="499">
        <f>IF($A8="",0,VLOOKUP($A8,'Cadastro e Histórico'!$278:$346,MATCH('Variação'!FT$2,'Cadastro e Histórico'!$278:$278,0),FALSE()))</f>
        <v>0</v>
      </c>
      <c r="FW8" s="499">
        <f t="array" ref="FW8">IF($A8="",0,SUMIFS(Extrato!$E$8:$E$502,Extrato!$B$8:$B$502,'Variação'!$A8,Extrato!$A$8:$A$502,"&gt;="&amp;HLOOKUP(FW$2,dds!$2:$3,2,FALSE()),Extrato!$A$8:$A$502,"&lt;="&amp;HLOOKUP(FW$2,dds!$2:$4,3,FALSE()))-SUMIFS(Extrato!$K$8:$K$502,Extrato!$G$8:$G$502,'Variação'!$A8,Extrato!$F$8:$F$502,"&gt;="&amp;HLOOKUP(FW$2,dds!$2:$3,2,FALSE()),Extrato!$F$8:$F$502,"&lt;="&amp;HLOOKUP(FW$2,dds!$2:$4,3,FALSE()))+VLOOKUP($A8,'Cadastro e Histórico'!$278:$346,MATCH('Variação'!FW$2,'Cadastro e Histórico'!$278:$278,0)-1,FALSE()))</f>
        <v>0</v>
      </c>
      <c r="FX8" s="500">
        <f t="shared" si="119"/>
        <v>0</v>
      </c>
      <c r="FY8" s="499">
        <f>IF($A8="",0,VLOOKUP($A8,'Cadastro e Histórico'!$278:$346,MATCH('Variação'!FW$2,'Cadastro e Histórico'!$278:$278,0),FALSE()))</f>
        <v>0</v>
      </c>
      <c r="FZ8" s="43"/>
      <c r="GA8" s="39"/>
      <c r="GB8" s="39"/>
      <c r="GC8" s="39"/>
      <c r="GD8" s="39"/>
      <c r="GE8" s="39"/>
      <c r="GF8" s="39"/>
      <c r="GG8" s="39"/>
      <c r="GH8" s="39"/>
      <c r="GI8" s="39"/>
      <c r="GJ8" s="39"/>
      <c r="GK8" s="39"/>
      <c r="GL8" s="39"/>
      <c r="GM8" s="39"/>
      <c r="GN8" s="39"/>
      <c r="GO8" s="39"/>
      <c r="GP8" s="39"/>
      <c r="GQ8" s="39"/>
      <c r="GR8" s="39"/>
      <c r="GS8" s="42"/>
    </row>
    <row r="9" ht="14.25" customHeight="1">
      <c r="A9" s="502"/>
      <c r="B9" s="499">
        <f t="array" ref="B9">IF($A9="",0,SUMIFS(Extrato!$E$8:$E$502,Extrato!$B$8:$B$502,'Variação'!$A9,Extrato!$A$8:$A$502,"&gt;="&amp;HLOOKUP(B$2,dds!$2:$3,2,FALSE()),Extrato!$A$8:$A$502,"&lt;="&amp;HLOOKUP(B$2,dds!$2:$4,3,FALSE()))-SUMIFS(Extrato!$K$8:$K$502,Extrato!$G$8:$G$502,'Variação'!$A9,Extrato!$F$8:$F$502,"&gt;="&amp;HLOOKUP(B$2,dds!$2:$3,2,FALSE()),Extrato!$F$8:$F$502,"&lt;="&amp;HLOOKUP(B$2,dds!$2:$4,3,FALSE()))+VLOOKUP($A9,'Cadastro e Histórico'!$278:$346,MATCH('Variação'!B$2,'Cadastro e Histórico'!$278:$278,0)-1,FALSE()))</f>
        <v>0</v>
      </c>
      <c r="C9" s="500">
        <f t="shared" si="60"/>
        <v>0</v>
      </c>
      <c r="D9" s="499">
        <f>IF($A9="",0,VLOOKUP($A9,'Cadastro e Histórico'!$278:$346,MATCH('Variação'!B$2,'Cadastro e Histórico'!$278:$278,0),FALSE()))</f>
        <v>0</v>
      </c>
      <c r="E9" s="499">
        <f t="array" ref="E9">IF($A9="",0,SUMIFS(Extrato!$E$8:$E$502,Extrato!$B$8:$B$502,'Variação'!$A9,Extrato!$A$8:$A$502,"&gt;="&amp;HLOOKUP(E$2,dds!$2:$3,2,FALSE()),Extrato!$A$8:$A$502,"&lt;="&amp;HLOOKUP(E$2,dds!$2:$4,3,FALSE()))-SUMIFS(Extrato!$K$8:$K$502,Extrato!$G$8:$G$502,'Variação'!$A9,Extrato!$F$8:$F$502,"&gt;="&amp;HLOOKUP(E$2,dds!$2:$3,2,FALSE()),Extrato!$F$8:$F$502,"&lt;="&amp;HLOOKUP(E$2,dds!$2:$4,3,FALSE()))+VLOOKUP($A9,'Cadastro e Histórico'!$278:$346,MATCH('Variação'!E$2,'Cadastro e Histórico'!$278:$278,0)-1,FALSE()))</f>
        <v>0</v>
      </c>
      <c r="F9" s="500">
        <f t="shared" si="61"/>
        <v>0</v>
      </c>
      <c r="G9" s="499">
        <f>IF($A9="",0,VLOOKUP($A9,'Cadastro e Histórico'!$278:$346,MATCH('Variação'!E$2,'Cadastro e Histórico'!$278:$278,0),FALSE()))</f>
        <v>0</v>
      </c>
      <c r="H9" s="499">
        <f t="array" ref="H9">IF($A9="",0,SUMIFS(Extrato!$E$8:$E$502,Extrato!$B$8:$B$502,'Variação'!$A9,Extrato!$A$8:$A$502,"&gt;="&amp;HLOOKUP(H$2,dds!$2:$3,2,FALSE()),Extrato!$A$8:$A$502,"&lt;="&amp;HLOOKUP(H$2,dds!$2:$4,3,FALSE()))-SUMIFS(Extrato!$K$8:$K$502,Extrato!$G$8:$G$502,'Variação'!$A9,Extrato!$F$8:$F$502,"&gt;="&amp;HLOOKUP(H$2,dds!$2:$3,2,FALSE()),Extrato!$F$8:$F$502,"&lt;="&amp;HLOOKUP(H$2,dds!$2:$4,3,FALSE()))+VLOOKUP($A9,'Cadastro e Histórico'!$278:$346,MATCH('Variação'!H$2,'Cadastro e Histórico'!$278:$278,0)-1,FALSE()))</f>
        <v>0</v>
      </c>
      <c r="I9" s="500">
        <f t="shared" si="62"/>
        <v>0</v>
      </c>
      <c r="J9" s="499">
        <f>IF($A9="",0,VLOOKUP($A9,'Cadastro e Histórico'!$278:$346,MATCH('Variação'!H$2,'Cadastro e Histórico'!$278:$278,0),FALSE()))</f>
        <v>0</v>
      </c>
      <c r="K9" s="499">
        <f t="array" ref="K9">IF($A9="",0,SUMIFS(Extrato!$E$8:$E$502,Extrato!$B$8:$B$502,'Variação'!$A9,Extrato!$A$8:$A$502,"&gt;="&amp;HLOOKUP(K$2,dds!$2:$3,2,FALSE()),Extrato!$A$8:$A$502,"&lt;="&amp;HLOOKUP(K$2,dds!$2:$4,3,FALSE()))-SUMIFS(Extrato!$K$8:$K$502,Extrato!$G$8:$G$502,'Variação'!$A9,Extrato!$F$8:$F$502,"&gt;="&amp;HLOOKUP(K$2,dds!$2:$3,2,FALSE()),Extrato!$F$8:$F$502,"&lt;="&amp;HLOOKUP(K$2,dds!$2:$4,3,FALSE()))+VLOOKUP($A9,'Cadastro e Histórico'!$278:$346,MATCH('Variação'!K$2,'Cadastro e Histórico'!$278:$278,0)-1,FALSE()))</f>
        <v>0</v>
      </c>
      <c r="L9" s="500">
        <f t="shared" si="63"/>
        <v>0</v>
      </c>
      <c r="M9" s="499">
        <f>IF($A9="",0,VLOOKUP($A9,'Cadastro e Histórico'!$278:$346,MATCH('Variação'!K$2,'Cadastro e Histórico'!$278:$278,0),FALSE()))</f>
        <v>0</v>
      </c>
      <c r="N9" s="499">
        <f t="array" ref="N9">IF($A9="",0,SUMIFS(Extrato!$E$8:$E$502,Extrato!$B$8:$B$502,'Variação'!$A9,Extrato!$A$8:$A$502,"&gt;="&amp;HLOOKUP(N$2,dds!$2:$3,2,FALSE()),Extrato!$A$8:$A$502,"&lt;="&amp;HLOOKUP(N$2,dds!$2:$4,3,FALSE()))-SUMIFS(Extrato!$K$8:$K$502,Extrato!$G$8:$G$502,'Variação'!$A9,Extrato!$F$8:$F$502,"&gt;="&amp;HLOOKUP(N$2,dds!$2:$3,2,FALSE()),Extrato!$F$8:$F$502,"&lt;="&amp;HLOOKUP(N$2,dds!$2:$4,3,FALSE()))+VLOOKUP($A9,'Cadastro e Histórico'!$278:$346,MATCH('Variação'!N$2,'Cadastro e Histórico'!$278:$278,0)-1,FALSE()))</f>
        <v>0</v>
      </c>
      <c r="O9" s="500">
        <f t="shared" si="64"/>
        <v>0</v>
      </c>
      <c r="P9" s="499">
        <f>IF($A9="",0,VLOOKUP($A9,'Cadastro e Histórico'!$278:$346,MATCH('Variação'!N$2,'Cadastro e Histórico'!$278:$278,0),FALSE()))</f>
        <v>0</v>
      </c>
      <c r="Q9" s="499">
        <f t="array" ref="Q9">IF($A9="",0,SUMIFS(Extrato!$E$8:$E$502,Extrato!$B$8:$B$502,'Variação'!$A9,Extrato!$A$8:$A$502,"&gt;="&amp;HLOOKUP(Q$2,dds!$2:$3,2,FALSE()),Extrato!$A$8:$A$502,"&lt;="&amp;HLOOKUP(Q$2,dds!$2:$4,3,FALSE()))-SUMIFS(Extrato!$K$8:$K$502,Extrato!$G$8:$G$502,'Variação'!$A9,Extrato!$F$8:$F$502,"&gt;="&amp;HLOOKUP(Q$2,dds!$2:$3,2,FALSE()),Extrato!$F$8:$F$502,"&lt;="&amp;HLOOKUP(Q$2,dds!$2:$4,3,FALSE()))+VLOOKUP($A9,'Cadastro e Histórico'!$278:$346,MATCH('Variação'!Q$2,'Cadastro e Histórico'!$278:$278,0)-1,FALSE()))</f>
        <v>0</v>
      </c>
      <c r="R9" s="500">
        <f t="shared" si="65"/>
        <v>0</v>
      </c>
      <c r="S9" s="499">
        <f>IF($A9="",0,VLOOKUP($A9,'Cadastro e Histórico'!$278:$346,MATCH('Variação'!Q$2,'Cadastro e Histórico'!$278:$278,0),FALSE()))</f>
        <v>0</v>
      </c>
      <c r="T9" s="499">
        <f t="array" ref="T9">IF($A9="",0,SUMIFS(Extrato!$E$8:$E$502,Extrato!$B$8:$B$502,'Variação'!$A9,Extrato!$A$8:$A$502,"&gt;="&amp;HLOOKUP(T$2,dds!$2:$3,2,FALSE()),Extrato!$A$8:$A$502,"&lt;="&amp;HLOOKUP(T$2,dds!$2:$4,3,FALSE()))-SUMIFS(Extrato!$K$8:$K$502,Extrato!$G$8:$G$502,'Variação'!$A9,Extrato!$F$8:$F$502,"&gt;="&amp;HLOOKUP(T$2,dds!$2:$3,2,FALSE()),Extrato!$F$8:$F$502,"&lt;="&amp;HLOOKUP(T$2,dds!$2:$4,3,FALSE()))+VLOOKUP($A9,'Cadastro e Histórico'!$278:$346,MATCH('Variação'!T$2,'Cadastro e Histórico'!$278:$278,0)-1,FALSE()))</f>
        <v>0</v>
      </c>
      <c r="U9" s="500">
        <f t="shared" si="66"/>
        <v>0</v>
      </c>
      <c r="V9" s="499">
        <f>IF($A9="",0,VLOOKUP($A9,'Cadastro e Histórico'!$278:$346,MATCH('Variação'!T$2,'Cadastro e Histórico'!$278:$278,0),FALSE()))</f>
        <v>0</v>
      </c>
      <c r="W9" s="499">
        <f t="array" ref="W9">IF($A9="",0,SUMIFS(Extrato!$E$8:$E$502,Extrato!$B$8:$B$502,'Variação'!$A9,Extrato!$A$8:$A$502,"&gt;="&amp;HLOOKUP(W$2,dds!$2:$3,2,FALSE()),Extrato!$A$8:$A$502,"&lt;="&amp;HLOOKUP(W$2,dds!$2:$4,3,FALSE()))-SUMIFS(Extrato!$K$8:$K$502,Extrato!$G$8:$G$502,'Variação'!$A9,Extrato!$F$8:$F$502,"&gt;="&amp;HLOOKUP(W$2,dds!$2:$3,2,FALSE()),Extrato!$F$8:$F$502,"&lt;="&amp;HLOOKUP(W$2,dds!$2:$4,3,FALSE()))+VLOOKUP($A9,'Cadastro e Histórico'!$278:$346,MATCH('Variação'!W$2,'Cadastro e Histórico'!$278:$278,0)-1,FALSE()))</f>
        <v>0</v>
      </c>
      <c r="X9" s="500">
        <f t="shared" si="67"/>
        <v>0</v>
      </c>
      <c r="Y9" s="499">
        <f>IF($A9="",0,VLOOKUP($A9,'Cadastro e Histórico'!$278:$346,MATCH('Variação'!W$2,'Cadastro e Histórico'!$278:$278,0),FALSE()))</f>
        <v>0</v>
      </c>
      <c r="Z9" s="499">
        <f t="array" ref="Z9">IF($A9="",0,SUMIFS(Extrato!$E$8:$E$502,Extrato!$B$8:$B$502,'Variação'!$A9,Extrato!$A$8:$A$502,"&gt;="&amp;HLOOKUP(Z$2,dds!$2:$3,2,FALSE()),Extrato!$A$8:$A$502,"&lt;="&amp;HLOOKUP(Z$2,dds!$2:$4,3,FALSE()))-SUMIFS(Extrato!$K$8:$K$502,Extrato!$G$8:$G$502,'Variação'!$A9,Extrato!$F$8:$F$502,"&gt;="&amp;HLOOKUP(Z$2,dds!$2:$3,2,FALSE()),Extrato!$F$8:$F$502,"&lt;="&amp;HLOOKUP(Z$2,dds!$2:$4,3,FALSE()))+VLOOKUP($A9,'Cadastro e Histórico'!$278:$346,MATCH('Variação'!Z$2,'Cadastro e Histórico'!$278:$278,0)-1,FALSE()))</f>
        <v>0</v>
      </c>
      <c r="AA9" s="500">
        <f t="shared" si="68"/>
        <v>0</v>
      </c>
      <c r="AB9" s="499">
        <f>IF($A9="",0,VLOOKUP($A9,'Cadastro e Histórico'!$278:$346,MATCH('Variação'!Z$2,'Cadastro e Histórico'!$278:$278,0),FALSE()))</f>
        <v>0</v>
      </c>
      <c r="AC9" s="499">
        <f t="array" ref="AC9">IF($A9="",0,SUMIFS(Extrato!$E$8:$E$502,Extrato!$B$8:$B$502,'Variação'!$A9,Extrato!$A$8:$A$502,"&gt;="&amp;HLOOKUP(AC$2,dds!$2:$3,2,FALSE()),Extrato!$A$8:$A$502,"&lt;="&amp;HLOOKUP(AC$2,dds!$2:$4,3,FALSE()))-SUMIFS(Extrato!$K$8:$K$502,Extrato!$G$8:$G$502,'Variação'!$A9,Extrato!$F$8:$F$502,"&gt;="&amp;HLOOKUP(AC$2,dds!$2:$3,2,FALSE()),Extrato!$F$8:$F$502,"&lt;="&amp;HLOOKUP(AC$2,dds!$2:$4,3,FALSE()))+VLOOKUP($A9,'Cadastro e Histórico'!$278:$346,MATCH('Variação'!AC$2,'Cadastro e Histórico'!$278:$278,0)-1,FALSE()))</f>
        <v>0</v>
      </c>
      <c r="AD9" s="500">
        <f t="shared" si="69"/>
        <v>0</v>
      </c>
      <c r="AE9" s="499">
        <f>IF($A9="",0,VLOOKUP($A9,'Cadastro e Histórico'!$278:$346,MATCH('Variação'!AC$2,'Cadastro e Histórico'!$278:$278,0),FALSE()))</f>
        <v>0</v>
      </c>
      <c r="AF9" s="499">
        <f t="array" ref="AF9">IF($A9="",0,SUMIFS(Extrato!$E$8:$E$502,Extrato!$B$8:$B$502,'Variação'!$A9,Extrato!$A$8:$A$502,"&gt;="&amp;HLOOKUP(AF$2,dds!$2:$3,2,FALSE()),Extrato!$A$8:$A$502,"&lt;="&amp;HLOOKUP(AF$2,dds!$2:$4,3,FALSE()))-SUMIFS(Extrato!$K$8:$K$502,Extrato!$G$8:$G$502,'Variação'!$A9,Extrato!$F$8:$F$502,"&gt;="&amp;HLOOKUP(AF$2,dds!$2:$3,2,FALSE()),Extrato!$F$8:$F$502,"&lt;="&amp;HLOOKUP(AF$2,dds!$2:$4,3,FALSE()))+VLOOKUP($A9,'Cadastro e Histórico'!$278:$346,MATCH('Variação'!AF$2,'Cadastro e Histórico'!$278:$278,0)-1,FALSE()))</f>
        <v>0</v>
      </c>
      <c r="AG9" s="500">
        <f t="shared" si="70"/>
        <v>0</v>
      </c>
      <c r="AH9" s="499">
        <f>IF($A9="",0,VLOOKUP($A9,'Cadastro e Histórico'!$278:$346,MATCH('Variação'!AF$2,'Cadastro e Histórico'!$278:$278,0),FALSE()))</f>
        <v>0</v>
      </c>
      <c r="AI9" s="499">
        <f t="array" ref="AI9">IF($A9="",0,SUMIFS(Extrato!$E$8:$E$502,Extrato!$B$8:$B$502,'Variação'!$A9,Extrato!$A$8:$A$502,"&gt;="&amp;HLOOKUP(AI$2,dds!$2:$3,2,FALSE()),Extrato!$A$8:$A$502,"&lt;="&amp;HLOOKUP(AI$2,dds!$2:$4,3,FALSE()))-SUMIFS(Extrato!$K$8:$K$502,Extrato!$G$8:$G$502,'Variação'!$A9,Extrato!$F$8:$F$502,"&gt;="&amp;HLOOKUP(AI$2,dds!$2:$3,2,FALSE()),Extrato!$F$8:$F$502,"&lt;="&amp;HLOOKUP(AI$2,dds!$2:$4,3,FALSE()))+VLOOKUP($A9,'Cadastro e Histórico'!$278:$346,MATCH('Variação'!AI$2,'Cadastro e Histórico'!$278:$278,0)-1,FALSE()))</f>
        <v>0</v>
      </c>
      <c r="AJ9" s="500">
        <f t="shared" si="71"/>
        <v>0</v>
      </c>
      <c r="AK9" s="499">
        <f>IF($A9="",0,VLOOKUP($A9,'Cadastro e Histórico'!$278:$346,MATCH('Variação'!AI$2,'Cadastro e Histórico'!$278:$278,0),FALSE()))</f>
        <v>0</v>
      </c>
      <c r="AL9" s="499">
        <f t="array" ref="AL9">IF($A9="",0,SUMIFS(Extrato!$E$8:$E$502,Extrato!$B$8:$B$502,'Variação'!$A9,Extrato!$A$8:$A$502,"&gt;="&amp;HLOOKUP(AL$2,dds!$2:$3,2,FALSE()),Extrato!$A$8:$A$502,"&lt;="&amp;HLOOKUP(AL$2,dds!$2:$4,3,FALSE()))-SUMIFS(Extrato!$K$8:$K$502,Extrato!$G$8:$G$502,'Variação'!$A9,Extrato!$F$8:$F$502,"&gt;="&amp;HLOOKUP(AL$2,dds!$2:$3,2,FALSE()),Extrato!$F$8:$F$502,"&lt;="&amp;HLOOKUP(AL$2,dds!$2:$4,3,FALSE()))+VLOOKUP($A9,'Cadastro e Histórico'!$278:$346,MATCH('Variação'!AL$2,'Cadastro e Histórico'!$278:$278,0)-1,FALSE()))</f>
        <v>0</v>
      </c>
      <c r="AM9" s="500">
        <f t="shared" si="72"/>
        <v>0</v>
      </c>
      <c r="AN9" s="499">
        <f>IF($A9="",0,VLOOKUP($A9,'Cadastro e Histórico'!$278:$346,MATCH('Variação'!AL$2,'Cadastro e Histórico'!$278:$278,0),FALSE()))</f>
        <v>0</v>
      </c>
      <c r="AO9" s="499">
        <f t="array" ref="AO9">IF($A9="",0,SUMIFS(Extrato!$E$8:$E$502,Extrato!$B$8:$B$502,'Variação'!$A9,Extrato!$A$8:$A$502,"&gt;="&amp;HLOOKUP(AO$2,dds!$2:$3,2,FALSE()),Extrato!$A$8:$A$502,"&lt;="&amp;HLOOKUP(AO$2,dds!$2:$4,3,FALSE()))-SUMIFS(Extrato!$K$8:$K$502,Extrato!$G$8:$G$502,'Variação'!$A9,Extrato!$F$8:$F$502,"&gt;="&amp;HLOOKUP(AO$2,dds!$2:$3,2,FALSE()),Extrato!$F$8:$F$502,"&lt;="&amp;HLOOKUP(AO$2,dds!$2:$4,3,FALSE()))+VLOOKUP($A9,'Cadastro e Histórico'!$278:$346,MATCH('Variação'!AO$2,'Cadastro e Histórico'!$278:$278,0)-1,FALSE()))</f>
        <v>0</v>
      </c>
      <c r="AP9" s="500">
        <f t="shared" si="73"/>
        <v>0</v>
      </c>
      <c r="AQ9" s="499">
        <f>IF($A9="",0,VLOOKUP($A9,'Cadastro e Histórico'!$278:$346,MATCH('Variação'!AO$2,'Cadastro e Histórico'!$278:$278,0),FALSE()))</f>
        <v>0</v>
      </c>
      <c r="AR9" s="499">
        <f t="array" ref="AR9">IF($A9="",0,SUMIFS(Extrato!$E$8:$E$502,Extrato!$B$8:$B$502,'Variação'!$A9,Extrato!$A$8:$A$502,"&gt;="&amp;HLOOKUP(AR$2,dds!$2:$3,2,FALSE()),Extrato!$A$8:$A$502,"&lt;="&amp;HLOOKUP(AR$2,dds!$2:$4,3,FALSE()))-SUMIFS(Extrato!$K$8:$K$502,Extrato!$G$8:$G$502,'Variação'!$A9,Extrato!$F$8:$F$502,"&gt;="&amp;HLOOKUP(AR$2,dds!$2:$3,2,FALSE()),Extrato!$F$8:$F$502,"&lt;="&amp;HLOOKUP(AR$2,dds!$2:$4,3,FALSE()))+VLOOKUP($A9,'Cadastro e Histórico'!$278:$346,MATCH('Variação'!AR$2,'Cadastro e Histórico'!$278:$278,0)-1,FALSE()))</f>
        <v>0</v>
      </c>
      <c r="AS9" s="500">
        <f t="shared" si="74"/>
        <v>0</v>
      </c>
      <c r="AT9" s="499">
        <f>IF($A9="",0,VLOOKUP($A9,'Cadastro e Histórico'!$278:$346,MATCH('Variação'!AR$2,'Cadastro e Histórico'!$278:$278,0),FALSE()))</f>
        <v>0</v>
      </c>
      <c r="AU9" s="499">
        <f t="array" ref="AU9">IF($A9="",0,SUMIFS(Extrato!$E$8:$E$502,Extrato!$B$8:$B$502,'Variação'!$A9,Extrato!$A$8:$A$502,"&gt;="&amp;HLOOKUP(AU$2,dds!$2:$3,2,FALSE()),Extrato!$A$8:$A$502,"&lt;="&amp;HLOOKUP(AU$2,dds!$2:$4,3,FALSE()))-SUMIFS(Extrato!$K$8:$K$502,Extrato!$G$8:$G$502,'Variação'!$A9,Extrato!$F$8:$F$502,"&gt;="&amp;HLOOKUP(AU$2,dds!$2:$3,2,FALSE()),Extrato!$F$8:$F$502,"&lt;="&amp;HLOOKUP(AU$2,dds!$2:$4,3,FALSE()))+VLOOKUP($A9,'Cadastro e Histórico'!$278:$346,MATCH('Variação'!AU$2,'Cadastro e Histórico'!$278:$278,0)-1,FALSE()))</f>
        <v>0</v>
      </c>
      <c r="AV9" s="500">
        <f t="shared" si="75"/>
        <v>0</v>
      </c>
      <c r="AW9" s="499">
        <f>IF($A9="",0,VLOOKUP($A9,'Cadastro e Histórico'!$278:$346,MATCH('Variação'!AU$2,'Cadastro e Histórico'!$278:$278,0),FALSE()))</f>
        <v>0</v>
      </c>
      <c r="AX9" s="499">
        <f t="array" ref="AX9">IF($A9="",0,SUMIFS(Extrato!$E$8:$E$502,Extrato!$B$8:$B$502,'Variação'!$A9,Extrato!$A$8:$A$502,"&gt;="&amp;HLOOKUP(AX$2,dds!$2:$3,2,FALSE()),Extrato!$A$8:$A$502,"&lt;="&amp;HLOOKUP(AX$2,dds!$2:$4,3,FALSE()))-SUMIFS(Extrato!$K$8:$K$502,Extrato!$G$8:$G$502,'Variação'!$A9,Extrato!$F$8:$F$502,"&gt;="&amp;HLOOKUP(AX$2,dds!$2:$3,2,FALSE()),Extrato!$F$8:$F$502,"&lt;="&amp;HLOOKUP(AX$2,dds!$2:$4,3,FALSE()))+VLOOKUP($A9,'Cadastro e Histórico'!$278:$346,MATCH('Variação'!AX$2,'Cadastro e Histórico'!$278:$278,0)-1,FALSE()))</f>
        <v>0</v>
      </c>
      <c r="AY9" s="500">
        <f t="shared" si="76"/>
        <v>0</v>
      </c>
      <c r="AZ9" s="499">
        <f>IF($A9="",0,VLOOKUP($A9,'Cadastro e Histórico'!$278:$346,MATCH('Variação'!AX$2,'Cadastro e Histórico'!$278:$278,0),FALSE()))</f>
        <v>0</v>
      </c>
      <c r="BA9" s="499">
        <f t="array" ref="BA9">IF($A9="",0,SUMIFS(Extrato!$E$8:$E$502,Extrato!$B$8:$B$502,'Variação'!$A9,Extrato!$A$8:$A$502,"&gt;="&amp;HLOOKUP(BA$2,dds!$2:$3,2,FALSE()),Extrato!$A$8:$A$502,"&lt;="&amp;HLOOKUP(BA$2,dds!$2:$4,3,FALSE()))-SUMIFS(Extrato!$K$8:$K$502,Extrato!$G$8:$G$502,'Variação'!$A9,Extrato!$F$8:$F$502,"&gt;="&amp;HLOOKUP(BA$2,dds!$2:$3,2,FALSE()),Extrato!$F$8:$F$502,"&lt;="&amp;HLOOKUP(BA$2,dds!$2:$4,3,FALSE()))+VLOOKUP($A9,'Cadastro e Histórico'!$278:$346,MATCH('Variação'!BA$2,'Cadastro e Histórico'!$278:$278,0)-1,FALSE()))</f>
        <v>0</v>
      </c>
      <c r="BB9" s="500">
        <f t="shared" si="77"/>
        <v>0</v>
      </c>
      <c r="BC9" s="499">
        <f>IF($A9="",0,VLOOKUP($A9,'Cadastro e Histórico'!$278:$346,MATCH('Variação'!BA$2,'Cadastro e Histórico'!$278:$278,0),FALSE()))</f>
        <v>0</v>
      </c>
      <c r="BD9" s="499">
        <f t="array" ref="BD9">IF($A9="",0,SUMIFS(Extrato!$E$8:$E$502,Extrato!$B$8:$B$502,'Variação'!$A9,Extrato!$A$8:$A$502,"&gt;="&amp;HLOOKUP(BD$2,dds!$2:$3,2,FALSE()),Extrato!$A$8:$A$502,"&lt;="&amp;HLOOKUP(BD$2,dds!$2:$4,3,FALSE()))-SUMIFS(Extrato!$K$8:$K$502,Extrato!$G$8:$G$502,'Variação'!$A9,Extrato!$F$8:$F$502,"&gt;="&amp;HLOOKUP(BD$2,dds!$2:$3,2,FALSE()),Extrato!$F$8:$F$502,"&lt;="&amp;HLOOKUP(BD$2,dds!$2:$4,3,FALSE()))+VLOOKUP($A9,'Cadastro e Histórico'!$278:$346,MATCH('Variação'!BD$2,'Cadastro e Histórico'!$278:$278,0)-1,FALSE()))</f>
        <v>0</v>
      </c>
      <c r="BE9" s="500">
        <f t="shared" si="78"/>
        <v>0</v>
      </c>
      <c r="BF9" s="499">
        <f>IF($A9="",0,VLOOKUP($A9,'Cadastro e Histórico'!$278:$346,MATCH('Variação'!BD$2,'Cadastro e Histórico'!$278:$278,0),FALSE()))</f>
        <v>0</v>
      </c>
      <c r="BG9" s="499">
        <f t="array" ref="BG9">IF($A9="",0,SUMIFS(Extrato!$E$8:$E$502,Extrato!$B$8:$B$502,'Variação'!$A9,Extrato!$A$8:$A$502,"&gt;="&amp;HLOOKUP(BG$2,dds!$2:$3,2,FALSE()),Extrato!$A$8:$A$502,"&lt;="&amp;HLOOKUP(BG$2,dds!$2:$4,3,FALSE()))-SUMIFS(Extrato!$K$8:$K$502,Extrato!$G$8:$G$502,'Variação'!$A9,Extrato!$F$8:$F$502,"&gt;="&amp;HLOOKUP(BG$2,dds!$2:$3,2,FALSE()),Extrato!$F$8:$F$502,"&lt;="&amp;HLOOKUP(BG$2,dds!$2:$4,3,FALSE()))+VLOOKUP($A9,'Cadastro e Histórico'!$278:$346,MATCH('Variação'!BG$2,'Cadastro e Histórico'!$278:$278,0)-1,FALSE()))</f>
        <v>0</v>
      </c>
      <c r="BH9" s="500">
        <f t="shared" si="79"/>
        <v>0</v>
      </c>
      <c r="BI9" s="499">
        <f>IF($A9="",0,VLOOKUP($A9,'Cadastro e Histórico'!$278:$346,MATCH('Variação'!BG$2,'Cadastro e Histórico'!$278:$278,0),FALSE()))</f>
        <v>0</v>
      </c>
      <c r="BJ9" s="499">
        <f t="array" ref="BJ9">IF($A9="",0,SUMIFS(Extrato!$E$8:$E$502,Extrato!$B$8:$B$502,'Variação'!$A9,Extrato!$A$8:$A$502,"&gt;="&amp;HLOOKUP(BJ$2,dds!$2:$3,2,FALSE()),Extrato!$A$8:$A$502,"&lt;="&amp;HLOOKUP(BJ$2,dds!$2:$4,3,FALSE()))-SUMIFS(Extrato!$K$8:$K$502,Extrato!$G$8:$G$502,'Variação'!$A9,Extrato!$F$8:$F$502,"&gt;="&amp;HLOOKUP(BJ$2,dds!$2:$3,2,FALSE()),Extrato!$F$8:$F$502,"&lt;="&amp;HLOOKUP(BJ$2,dds!$2:$4,3,FALSE()))+VLOOKUP($A9,'Cadastro e Histórico'!$278:$346,MATCH('Variação'!BJ$2,'Cadastro e Histórico'!$278:$278,0)-1,FALSE()))</f>
        <v>0</v>
      </c>
      <c r="BK9" s="500">
        <f t="shared" si="80"/>
        <v>0</v>
      </c>
      <c r="BL9" s="499">
        <f>IF($A9="",0,VLOOKUP($A9,'Cadastro e Histórico'!$278:$346,MATCH('Variação'!BJ$2,'Cadastro e Histórico'!$278:$278,0),FALSE()))</f>
        <v>0</v>
      </c>
      <c r="BM9" s="499">
        <f t="array" ref="BM9">IF($A9="",0,SUMIFS(Extrato!$E$8:$E$502,Extrato!$B$8:$B$502,'Variação'!$A9,Extrato!$A$8:$A$502,"&gt;="&amp;HLOOKUP(BM$2,dds!$2:$3,2,FALSE()),Extrato!$A$8:$A$502,"&lt;="&amp;HLOOKUP(BM$2,dds!$2:$4,3,FALSE()))-SUMIFS(Extrato!$K$8:$K$502,Extrato!$G$8:$G$502,'Variação'!$A9,Extrato!$F$8:$F$502,"&gt;="&amp;HLOOKUP(BM$2,dds!$2:$3,2,FALSE()),Extrato!$F$8:$F$502,"&lt;="&amp;HLOOKUP(BM$2,dds!$2:$4,3,FALSE()))+VLOOKUP($A9,'Cadastro e Histórico'!$278:$346,MATCH('Variação'!BM$2,'Cadastro e Histórico'!$278:$278,0)-1,FALSE()))</f>
        <v>0</v>
      </c>
      <c r="BN9" s="500">
        <f t="shared" si="81"/>
        <v>0</v>
      </c>
      <c r="BO9" s="499">
        <f>IF($A9="",0,VLOOKUP($A9,'Cadastro e Histórico'!$278:$346,MATCH('Variação'!BM$2,'Cadastro e Histórico'!$278:$278,0),FALSE()))</f>
        <v>0</v>
      </c>
      <c r="BP9" s="499">
        <f t="array" ref="BP9">IF($A9="",0,SUMIFS(Extrato!$E$8:$E$502,Extrato!$B$8:$B$502,'Variação'!$A9,Extrato!$A$8:$A$502,"&gt;="&amp;HLOOKUP(BP$2,dds!$2:$3,2,FALSE()),Extrato!$A$8:$A$502,"&lt;="&amp;HLOOKUP(BP$2,dds!$2:$4,3,FALSE()))-SUMIFS(Extrato!$K$8:$K$502,Extrato!$G$8:$G$502,'Variação'!$A9,Extrato!$F$8:$F$502,"&gt;="&amp;HLOOKUP(BP$2,dds!$2:$3,2,FALSE()),Extrato!$F$8:$F$502,"&lt;="&amp;HLOOKUP(BP$2,dds!$2:$4,3,FALSE()))+VLOOKUP($A9,'Cadastro e Histórico'!$278:$346,MATCH('Variação'!BP$2,'Cadastro e Histórico'!$278:$278,0)-1,FALSE()))</f>
        <v>0</v>
      </c>
      <c r="BQ9" s="500">
        <f t="shared" si="82"/>
        <v>0</v>
      </c>
      <c r="BR9" s="499">
        <f>IF($A9="",0,VLOOKUP($A9,'Cadastro e Histórico'!$278:$346,MATCH('Variação'!BP$2,'Cadastro e Histórico'!$278:$278,0),FALSE()))</f>
        <v>0</v>
      </c>
      <c r="BS9" s="499">
        <f t="array" ref="BS9">IF($A9="",0,SUMIFS(Extrato!$E$8:$E$502,Extrato!$B$8:$B$502,'Variação'!$A9,Extrato!$A$8:$A$502,"&gt;="&amp;HLOOKUP(BS$2,dds!$2:$3,2,FALSE()),Extrato!$A$8:$A$502,"&lt;="&amp;HLOOKUP(BS$2,dds!$2:$4,3,FALSE()))-SUMIFS(Extrato!$K$8:$K$502,Extrato!$G$8:$G$502,'Variação'!$A9,Extrato!$F$8:$F$502,"&gt;="&amp;HLOOKUP(BS$2,dds!$2:$3,2,FALSE()),Extrato!$F$8:$F$502,"&lt;="&amp;HLOOKUP(BS$2,dds!$2:$4,3,FALSE()))+VLOOKUP($A9,'Cadastro e Histórico'!$278:$346,MATCH('Variação'!BS$2,'Cadastro e Histórico'!$278:$278,0)-1,FALSE()))</f>
        <v>0</v>
      </c>
      <c r="BT9" s="500">
        <f t="shared" si="83"/>
        <v>0</v>
      </c>
      <c r="BU9" s="499">
        <f>IF($A9="",0,VLOOKUP($A9,'Cadastro e Histórico'!$278:$346,MATCH('Variação'!BS$2,'Cadastro e Histórico'!$278:$278,0),FALSE()))</f>
        <v>0</v>
      </c>
      <c r="BV9" s="499">
        <f t="array" ref="BV9">IF($A9="",0,SUMIFS(Extrato!$E$8:$E$502,Extrato!$B$8:$B$502,'Variação'!$A9,Extrato!$A$8:$A$502,"&gt;="&amp;HLOOKUP(BV$2,dds!$2:$3,2,FALSE()),Extrato!$A$8:$A$502,"&lt;="&amp;HLOOKUP(BV$2,dds!$2:$4,3,FALSE()))-SUMIFS(Extrato!$K$8:$K$502,Extrato!$G$8:$G$502,'Variação'!$A9,Extrato!$F$8:$F$502,"&gt;="&amp;HLOOKUP(BV$2,dds!$2:$3,2,FALSE()),Extrato!$F$8:$F$502,"&lt;="&amp;HLOOKUP(BV$2,dds!$2:$4,3,FALSE()))+VLOOKUP($A9,'Cadastro e Histórico'!$278:$346,MATCH('Variação'!BV$2,'Cadastro e Histórico'!$278:$278,0)-1,FALSE()))</f>
        <v>0</v>
      </c>
      <c r="BW9" s="500">
        <f t="shared" si="84"/>
        <v>0</v>
      </c>
      <c r="BX9" s="499">
        <f>IF($A9="",0,VLOOKUP($A9,'Cadastro e Histórico'!$278:$346,MATCH('Variação'!BV$2,'Cadastro e Histórico'!$278:$278,0),FALSE()))</f>
        <v>0</v>
      </c>
      <c r="BY9" s="499">
        <f t="array" ref="BY9">IF($A9="",0,SUMIFS(Extrato!$E$8:$E$502,Extrato!$B$8:$B$502,'Variação'!$A9,Extrato!$A$8:$A$502,"&gt;="&amp;HLOOKUP(BY$2,dds!$2:$3,2,FALSE()),Extrato!$A$8:$A$502,"&lt;="&amp;HLOOKUP(BY$2,dds!$2:$4,3,FALSE()))-SUMIFS(Extrato!$K$8:$K$502,Extrato!$G$8:$G$502,'Variação'!$A9,Extrato!$F$8:$F$502,"&gt;="&amp;HLOOKUP(BY$2,dds!$2:$3,2,FALSE()),Extrato!$F$8:$F$502,"&lt;="&amp;HLOOKUP(BY$2,dds!$2:$4,3,FALSE()))+VLOOKUP($A9,'Cadastro e Histórico'!$278:$346,MATCH('Variação'!BY$2,'Cadastro e Histórico'!$278:$278,0)-1,FALSE()))</f>
        <v>0</v>
      </c>
      <c r="BZ9" s="500">
        <f t="shared" si="85"/>
        <v>0</v>
      </c>
      <c r="CA9" s="499">
        <f>IF($A9="",0,VLOOKUP($A9,'Cadastro e Histórico'!$278:$346,MATCH('Variação'!BY$2,'Cadastro e Histórico'!$278:$278,0),FALSE()))</f>
        <v>0</v>
      </c>
      <c r="CB9" s="499">
        <f t="array" ref="CB9">IF($A9="",0,SUMIFS(Extrato!$E$8:$E$502,Extrato!$B$8:$B$502,'Variação'!$A9,Extrato!$A$8:$A$502,"&gt;="&amp;HLOOKUP(CB$2,dds!$2:$3,2,FALSE()),Extrato!$A$8:$A$502,"&lt;="&amp;HLOOKUP(CB$2,dds!$2:$4,3,FALSE()))-SUMIFS(Extrato!$K$8:$K$502,Extrato!$G$8:$G$502,'Variação'!$A9,Extrato!$F$8:$F$502,"&gt;="&amp;HLOOKUP(CB$2,dds!$2:$3,2,FALSE()),Extrato!$F$8:$F$502,"&lt;="&amp;HLOOKUP(CB$2,dds!$2:$4,3,FALSE()))+VLOOKUP($A9,'Cadastro e Histórico'!$278:$346,MATCH('Variação'!CB$2,'Cadastro e Histórico'!$278:$278,0)-1,FALSE()))</f>
        <v>0</v>
      </c>
      <c r="CC9" s="500">
        <f t="shared" si="86"/>
        <v>0</v>
      </c>
      <c r="CD9" s="499">
        <f>IF($A9="",0,VLOOKUP($A9,'Cadastro e Histórico'!$278:$346,MATCH('Variação'!CB$2,'Cadastro e Histórico'!$278:$278,0),FALSE()))</f>
        <v>0</v>
      </c>
      <c r="CE9" s="499">
        <f t="array" ref="CE9">IF($A9="",0,SUMIFS(Extrato!$E$8:$E$502,Extrato!$B$8:$B$502,'Variação'!$A9,Extrato!$A$8:$A$502,"&gt;="&amp;HLOOKUP(CE$2,dds!$2:$3,2,FALSE()),Extrato!$A$8:$A$502,"&lt;="&amp;HLOOKUP(CE$2,dds!$2:$4,3,FALSE()))-SUMIFS(Extrato!$K$8:$K$502,Extrato!$G$8:$G$502,'Variação'!$A9,Extrato!$F$8:$F$502,"&gt;="&amp;HLOOKUP(CE$2,dds!$2:$3,2,FALSE()),Extrato!$F$8:$F$502,"&lt;="&amp;HLOOKUP(CE$2,dds!$2:$4,3,FALSE()))+VLOOKUP($A9,'Cadastro e Histórico'!$278:$346,MATCH('Variação'!CE$2,'Cadastro e Histórico'!$278:$278,0)-1,FALSE()))</f>
        <v>0</v>
      </c>
      <c r="CF9" s="500">
        <f t="shared" si="87"/>
        <v>0</v>
      </c>
      <c r="CG9" s="499">
        <f>IF($A9="",0,VLOOKUP($A9,'Cadastro e Histórico'!$278:$346,MATCH('Variação'!CE$2,'Cadastro e Histórico'!$278:$278,0),FALSE()))</f>
        <v>0</v>
      </c>
      <c r="CH9" s="499">
        <f t="array" ref="CH9">IF($A9="",0,SUMIFS(Extrato!$E$8:$E$502,Extrato!$B$8:$B$502,'Variação'!$A9,Extrato!$A$8:$A$502,"&gt;="&amp;HLOOKUP(CH$2,dds!$2:$3,2,FALSE()),Extrato!$A$8:$A$502,"&lt;="&amp;HLOOKUP(CH$2,dds!$2:$4,3,FALSE()))-SUMIFS(Extrato!$K$8:$K$502,Extrato!$G$8:$G$502,'Variação'!$A9,Extrato!$F$8:$F$502,"&gt;="&amp;HLOOKUP(CH$2,dds!$2:$3,2,FALSE()),Extrato!$F$8:$F$502,"&lt;="&amp;HLOOKUP(CH$2,dds!$2:$4,3,FALSE()))+VLOOKUP($A9,'Cadastro e Histórico'!$278:$346,MATCH('Variação'!CH$2,'Cadastro e Histórico'!$278:$278,0)-1,FALSE()))</f>
        <v>0</v>
      </c>
      <c r="CI9" s="500">
        <f t="shared" si="88"/>
        <v>0</v>
      </c>
      <c r="CJ9" s="499">
        <f>IF($A9="",0,VLOOKUP($A9,'Cadastro e Histórico'!$278:$346,MATCH('Variação'!CH$2,'Cadastro e Histórico'!$278:$278,0),FALSE()))</f>
        <v>0</v>
      </c>
      <c r="CK9" s="499">
        <f t="array" ref="CK9">IF($A9="",0,SUMIFS(Extrato!$E$8:$E$502,Extrato!$B$8:$B$502,'Variação'!$A9,Extrato!$A$8:$A$502,"&gt;="&amp;HLOOKUP(CK$2,dds!$2:$3,2,FALSE()),Extrato!$A$8:$A$502,"&lt;="&amp;HLOOKUP(CK$2,dds!$2:$4,3,FALSE()))-SUMIFS(Extrato!$K$8:$K$502,Extrato!$G$8:$G$502,'Variação'!$A9,Extrato!$F$8:$F$502,"&gt;="&amp;HLOOKUP(CK$2,dds!$2:$3,2,FALSE()),Extrato!$F$8:$F$502,"&lt;="&amp;HLOOKUP(CK$2,dds!$2:$4,3,FALSE()))+VLOOKUP($A9,'Cadastro e Histórico'!$278:$346,MATCH('Variação'!CK$2,'Cadastro e Histórico'!$278:$278,0)-1,FALSE()))</f>
        <v>0</v>
      </c>
      <c r="CL9" s="500">
        <f t="shared" si="89"/>
        <v>0</v>
      </c>
      <c r="CM9" s="499">
        <f>IF($A9="",0,VLOOKUP($A9,'Cadastro e Histórico'!$278:$346,MATCH('Variação'!CK$2,'Cadastro e Histórico'!$278:$278,0),FALSE()))</f>
        <v>0</v>
      </c>
      <c r="CN9" s="499">
        <f t="array" ref="CN9">IF($A9="",0,SUMIFS(Extrato!$E$8:$E$502,Extrato!$B$8:$B$502,'Variação'!$A9,Extrato!$A$8:$A$502,"&gt;="&amp;HLOOKUP(CN$2,dds!$2:$3,2,FALSE()),Extrato!$A$8:$A$502,"&lt;="&amp;HLOOKUP(CN$2,dds!$2:$4,3,FALSE()))-SUMIFS(Extrato!$K$8:$K$502,Extrato!$G$8:$G$502,'Variação'!$A9,Extrato!$F$8:$F$502,"&gt;="&amp;HLOOKUP(CN$2,dds!$2:$3,2,FALSE()),Extrato!$F$8:$F$502,"&lt;="&amp;HLOOKUP(CN$2,dds!$2:$4,3,FALSE()))+VLOOKUP($A9,'Cadastro e Histórico'!$278:$346,MATCH('Variação'!CN$2,'Cadastro e Histórico'!$278:$278,0)-1,FALSE()))</f>
        <v>0</v>
      </c>
      <c r="CO9" s="500">
        <f t="shared" si="90"/>
        <v>0</v>
      </c>
      <c r="CP9" s="499">
        <f>IF($A9="",0,VLOOKUP($A9,'Cadastro e Histórico'!$278:$346,MATCH('Variação'!CN$2,'Cadastro e Histórico'!$278:$278,0),FALSE()))</f>
        <v>0</v>
      </c>
      <c r="CQ9" s="499">
        <f t="array" ref="CQ9">IF($A9="",0,SUMIFS(Extrato!$E$8:$E$502,Extrato!$B$8:$B$502,'Variação'!$A9,Extrato!$A$8:$A$502,"&gt;="&amp;HLOOKUP(CQ$2,dds!$2:$3,2,FALSE()),Extrato!$A$8:$A$502,"&lt;="&amp;HLOOKUP(CQ$2,dds!$2:$4,3,FALSE()))-SUMIFS(Extrato!$K$8:$K$502,Extrato!$G$8:$G$502,'Variação'!$A9,Extrato!$F$8:$F$502,"&gt;="&amp;HLOOKUP(CQ$2,dds!$2:$3,2,FALSE()),Extrato!$F$8:$F$502,"&lt;="&amp;HLOOKUP(CQ$2,dds!$2:$4,3,FALSE()))+VLOOKUP($A9,'Cadastro e Histórico'!$278:$346,MATCH('Variação'!CQ$2,'Cadastro e Histórico'!$278:$278,0)-1,FALSE()))</f>
        <v>0</v>
      </c>
      <c r="CR9" s="500">
        <f t="shared" si="91"/>
        <v>0</v>
      </c>
      <c r="CS9" s="499">
        <f>IF($A9="",0,VLOOKUP($A9,'Cadastro e Histórico'!$278:$346,MATCH('Variação'!CQ$2,'Cadastro e Histórico'!$278:$278,0),FALSE()))</f>
        <v>0</v>
      </c>
      <c r="CT9" s="499">
        <f t="array" ref="CT9">IF($A9="",0,SUMIFS(Extrato!$E$8:$E$502,Extrato!$B$8:$B$502,'Variação'!$A9,Extrato!$A$8:$A$502,"&gt;="&amp;HLOOKUP(CT$2,dds!$2:$3,2,FALSE()),Extrato!$A$8:$A$502,"&lt;="&amp;HLOOKUP(CT$2,dds!$2:$4,3,FALSE()))-SUMIFS(Extrato!$K$8:$K$502,Extrato!$G$8:$G$502,'Variação'!$A9,Extrato!$F$8:$F$502,"&gt;="&amp;HLOOKUP(CT$2,dds!$2:$3,2,FALSE()),Extrato!$F$8:$F$502,"&lt;="&amp;HLOOKUP(CT$2,dds!$2:$4,3,FALSE()))+VLOOKUP($A9,'Cadastro e Histórico'!$278:$346,MATCH('Variação'!CT$2,'Cadastro e Histórico'!$278:$278,0)-1,FALSE()))</f>
        <v>0</v>
      </c>
      <c r="CU9" s="500">
        <f t="shared" si="92"/>
        <v>0</v>
      </c>
      <c r="CV9" s="499">
        <f>IF($A9="",0,VLOOKUP($A9,'Cadastro e Histórico'!$278:$346,MATCH('Variação'!CT$2,'Cadastro e Histórico'!$278:$278,0),FALSE()))</f>
        <v>0</v>
      </c>
      <c r="CW9" s="499">
        <f t="array" ref="CW9">IF($A9="",0,SUMIFS(Extrato!$E$8:$E$502,Extrato!$B$8:$B$502,'Variação'!$A9,Extrato!$A$8:$A$502,"&gt;="&amp;HLOOKUP(CW$2,dds!$2:$3,2,FALSE()),Extrato!$A$8:$A$502,"&lt;="&amp;HLOOKUP(CW$2,dds!$2:$4,3,FALSE()))-SUMIFS(Extrato!$K$8:$K$502,Extrato!$G$8:$G$502,'Variação'!$A9,Extrato!$F$8:$F$502,"&gt;="&amp;HLOOKUP(CW$2,dds!$2:$3,2,FALSE()),Extrato!$F$8:$F$502,"&lt;="&amp;HLOOKUP(CW$2,dds!$2:$4,3,FALSE()))+VLOOKUP($A9,'Cadastro e Histórico'!$278:$346,MATCH('Variação'!CW$2,'Cadastro e Histórico'!$278:$278,0)-1,FALSE()))</f>
        <v>0</v>
      </c>
      <c r="CX9" s="500">
        <f t="shared" si="93"/>
        <v>0</v>
      </c>
      <c r="CY9" s="499">
        <f>IF($A9="",0,VLOOKUP($A9,'Cadastro e Histórico'!$278:$346,MATCH('Variação'!CW$2,'Cadastro e Histórico'!$278:$278,0),FALSE()))</f>
        <v>0</v>
      </c>
      <c r="CZ9" s="499">
        <f t="array" ref="CZ9">IF($A9="",0,SUMIFS(Extrato!$E$8:$E$502,Extrato!$B$8:$B$502,'Variação'!$A9,Extrato!$A$8:$A$502,"&gt;="&amp;HLOOKUP(CZ$2,dds!$2:$3,2,FALSE()),Extrato!$A$8:$A$502,"&lt;="&amp;HLOOKUP(CZ$2,dds!$2:$4,3,FALSE()))-SUMIFS(Extrato!$K$8:$K$502,Extrato!$G$8:$G$502,'Variação'!$A9,Extrato!$F$8:$F$502,"&gt;="&amp;HLOOKUP(CZ$2,dds!$2:$3,2,FALSE()),Extrato!$F$8:$F$502,"&lt;="&amp;HLOOKUP(CZ$2,dds!$2:$4,3,FALSE()))+VLOOKUP($A9,'Cadastro e Histórico'!$278:$346,MATCH('Variação'!CZ$2,'Cadastro e Histórico'!$278:$278,0)-1,FALSE()))</f>
        <v>0</v>
      </c>
      <c r="DA9" s="500">
        <f t="shared" si="94"/>
        <v>0</v>
      </c>
      <c r="DB9" s="499">
        <f>IF($A9="",0,VLOOKUP($A9,'Cadastro e Histórico'!$278:$346,MATCH('Variação'!CZ$2,'Cadastro e Histórico'!$278:$278,0),FALSE()))</f>
        <v>0</v>
      </c>
      <c r="DC9" s="499">
        <f t="array" ref="DC9">IF($A9="",0,SUMIFS(Extrato!$E$8:$E$502,Extrato!$B$8:$B$502,'Variação'!$A9,Extrato!$A$8:$A$502,"&gt;="&amp;HLOOKUP(DC$2,dds!$2:$3,2,FALSE()),Extrato!$A$8:$A$502,"&lt;="&amp;HLOOKUP(DC$2,dds!$2:$4,3,FALSE()))-SUMIFS(Extrato!$K$8:$K$502,Extrato!$G$8:$G$502,'Variação'!$A9,Extrato!$F$8:$F$502,"&gt;="&amp;HLOOKUP(DC$2,dds!$2:$3,2,FALSE()),Extrato!$F$8:$F$502,"&lt;="&amp;HLOOKUP(DC$2,dds!$2:$4,3,FALSE()))+VLOOKUP($A9,'Cadastro e Histórico'!$278:$346,MATCH('Variação'!DC$2,'Cadastro e Histórico'!$278:$278,0)-1,FALSE()))</f>
        <v>0</v>
      </c>
      <c r="DD9" s="500">
        <f t="shared" si="95"/>
        <v>0</v>
      </c>
      <c r="DE9" s="499">
        <f>IF($A9="",0,VLOOKUP($A9,'Cadastro e Histórico'!$278:$346,MATCH('Variação'!DC$2,'Cadastro e Histórico'!$278:$278,0),FALSE()))</f>
        <v>0</v>
      </c>
      <c r="DF9" s="499">
        <f t="array" ref="DF9">IF($A9="",0,SUMIFS(Extrato!$E$8:$E$502,Extrato!$B$8:$B$502,'Variação'!$A9,Extrato!$A$8:$A$502,"&gt;="&amp;HLOOKUP(DF$2,dds!$2:$3,2,FALSE()),Extrato!$A$8:$A$502,"&lt;="&amp;HLOOKUP(DF$2,dds!$2:$4,3,FALSE()))-SUMIFS(Extrato!$K$8:$K$502,Extrato!$G$8:$G$502,'Variação'!$A9,Extrato!$F$8:$F$502,"&gt;="&amp;HLOOKUP(DF$2,dds!$2:$3,2,FALSE()),Extrato!$F$8:$F$502,"&lt;="&amp;HLOOKUP(DF$2,dds!$2:$4,3,FALSE()))+VLOOKUP($A9,'Cadastro e Histórico'!$278:$346,MATCH('Variação'!DF$2,'Cadastro e Histórico'!$278:$278,0)-1,FALSE()))</f>
        <v>0</v>
      </c>
      <c r="DG9" s="500">
        <f t="shared" si="96"/>
        <v>0</v>
      </c>
      <c r="DH9" s="499">
        <f>IF($A9="",0,VLOOKUP($A9,'Cadastro e Histórico'!$278:$346,MATCH('Variação'!DF$2,'Cadastro e Histórico'!$278:$278,0),FALSE()))</f>
        <v>0</v>
      </c>
      <c r="DI9" s="499">
        <f t="array" ref="DI9">IF($A9="",0,SUMIFS(Extrato!$E$8:$E$502,Extrato!$B$8:$B$502,'Variação'!$A9,Extrato!$A$8:$A$502,"&gt;="&amp;HLOOKUP(DI$2,dds!$2:$3,2,FALSE()),Extrato!$A$8:$A$502,"&lt;="&amp;HLOOKUP(DI$2,dds!$2:$4,3,FALSE()))-SUMIFS(Extrato!$K$8:$K$502,Extrato!$G$8:$G$502,'Variação'!$A9,Extrato!$F$8:$F$502,"&gt;="&amp;HLOOKUP(DI$2,dds!$2:$3,2,FALSE()),Extrato!$F$8:$F$502,"&lt;="&amp;HLOOKUP(DI$2,dds!$2:$4,3,FALSE()))+VLOOKUP($A9,'Cadastro e Histórico'!$278:$346,MATCH('Variação'!DI$2,'Cadastro e Histórico'!$278:$278,0)-1,FALSE()))</f>
        <v>0</v>
      </c>
      <c r="DJ9" s="500">
        <f t="shared" si="97"/>
        <v>0</v>
      </c>
      <c r="DK9" s="499">
        <f>IF($A9="",0,VLOOKUP($A9,'Cadastro e Histórico'!$278:$346,MATCH('Variação'!DI$2,'Cadastro e Histórico'!$278:$278,0),FALSE()))</f>
        <v>0</v>
      </c>
      <c r="DL9" s="499">
        <f t="array" ref="DL9">IF($A9="",0,SUMIFS(Extrato!$E$8:$E$502,Extrato!$B$8:$B$502,'Variação'!$A9,Extrato!$A$8:$A$502,"&gt;="&amp;HLOOKUP(DL$2,dds!$2:$3,2,FALSE()),Extrato!$A$8:$A$502,"&lt;="&amp;HLOOKUP(DL$2,dds!$2:$4,3,FALSE()))-SUMIFS(Extrato!$K$8:$K$502,Extrato!$G$8:$G$502,'Variação'!$A9,Extrato!$F$8:$F$502,"&gt;="&amp;HLOOKUP(DL$2,dds!$2:$3,2,FALSE()),Extrato!$F$8:$F$502,"&lt;="&amp;HLOOKUP(DL$2,dds!$2:$4,3,FALSE()))+VLOOKUP($A9,'Cadastro e Histórico'!$278:$346,MATCH('Variação'!DL$2,'Cadastro e Histórico'!$278:$278,0)-1,FALSE()))</f>
        <v>0</v>
      </c>
      <c r="DM9" s="500">
        <f t="shared" si="98"/>
        <v>0</v>
      </c>
      <c r="DN9" s="499">
        <f>IF($A9="",0,VLOOKUP($A9,'Cadastro e Histórico'!$278:$346,MATCH('Variação'!DL$2,'Cadastro e Histórico'!$278:$278,0),FALSE()))</f>
        <v>0</v>
      </c>
      <c r="DO9" s="499">
        <f t="array" ref="DO9">IF($A9="",0,SUMIFS(Extrato!$E$8:$E$502,Extrato!$B$8:$B$502,'Variação'!$A9,Extrato!$A$8:$A$502,"&gt;="&amp;HLOOKUP(DO$2,dds!$2:$3,2,FALSE()),Extrato!$A$8:$A$502,"&lt;="&amp;HLOOKUP(DO$2,dds!$2:$4,3,FALSE()))-SUMIFS(Extrato!$K$8:$K$502,Extrato!$G$8:$G$502,'Variação'!$A9,Extrato!$F$8:$F$502,"&gt;="&amp;HLOOKUP(DO$2,dds!$2:$3,2,FALSE()),Extrato!$F$8:$F$502,"&lt;="&amp;HLOOKUP(DO$2,dds!$2:$4,3,FALSE()))+VLOOKUP($A9,'Cadastro e Histórico'!$278:$346,MATCH('Variação'!DO$2,'Cadastro e Histórico'!$278:$278,0)-1,FALSE()))</f>
        <v>0</v>
      </c>
      <c r="DP9" s="500">
        <f t="shared" si="99"/>
        <v>0</v>
      </c>
      <c r="DQ9" s="499">
        <f>IF($A9="",0,VLOOKUP($A9,'Cadastro e Histórico'!$278:$346,MATCH('Variação'!DO$2,'Cadastro e Histórico'!$278:$278,0),FALSE()))</f>
        <v>0</v>
      </c>
      <c r="DR9" s="499">
        <f t="array" ref="DR9">IF($A9="",0,SUMIFS(Extrato!$E$8:$E$502,Extrato!$B$8:$B$502,'Variação'!$A9,Extrato!$A$8:$A$502,"&gt;="&amp;HLOOKUP(DR$2,dds!$2:$3,2,FALSE()),Extrato!$A$8:$A$502,"&lt;="&amp;HLOOKUP(DR$2,dds!$2:$4,3,FALSE()))-SUMIFS(Extrato!$K$8:$K$502,Extrato!$G$8:$G$502,'Variação'!$A9,Extrato!$F$8:$F$502,"&gt;="&amp;HLOOKUP(DR$2,dds!$2:$3,2,FALSE()),Extrato!$F$8:$F$502,"&lt;="&amp;HLOOKUP(DR$2,dds!$2:$4,3,FALSE()))+VLOOKUP($A9,'Cadastro e Histórico'!$278:$346,MATCH('Variação'!DR$2,'Cadastro e Histórico'!$278:$278,0)-1,FALSE()))</f>
        <v>0</v>
      </c>
      <c r="DS9" s="500">
        <f t="shared" si="100"/>
        <v>0</v>
      </c>
      <c r="DT9" s="499">
        <f>IF($A9="",0,VLOOKUP($A9,'Cadastro e Histórico'!$278:$346,MATCH('Variação'!DR$2,'Cadastro e Histórico'!$278:$278,0),FALSE()))</f>
        <v>0</v>
      </c>
      <c r="DU9" s="499">
        <f t="array" ref="DU9">IF($A9="",0,SUMIFS(Extrato!$E$8:$E$502,Extrato!$B$8:$B$502,'Variação'!$A9,Extrato!$A$8:$A$502,"&gt;="&amp;HLOOKUP(DU$2,dds!$2:$3,2,FALSE()),Extrato!$A$8:$A$502,"&lt;="&amp;HLOOKUP(DU$2,dds!$2:$4,3,FALSE()))-SUMIFS(Extrato!$K$8:$K$502,Extrato!$G$8:$G$502,'Variação'!$A9,Extrato!$F$8:$F$502,"&gt;="&amp;HLOOKUP(DU$2,dds!$2:$3,2,FALSE()),Extrato!$F$8:$F$502,"&lt;="&amp;HLOOKUP(DU$2,dds!$2:$4,3,FALSE()))+VLOOKUP($A9,'Cadastro e Histórico'!$278:$346,MATCH('Variação'!DU$2,'Cadastro e Histórico'!$278:$278,0)-1,FALSE()))</f>
        <v>0</v>
      </c>
      <c r="DV9" s="500">
        <f t="shared" si="101"/>
        <v>0</v>
      </c>
      <c r="DW9" s="499">
        <f>IF($A9="",0,VLOOKUP($A9,'Cadastro e Histórico'!$278:$346,MATCH('Variação'!DU$2,'Cadastro e Histórico'!$278:$278,0),FALSE()))</f>
        <v>0</v>
      </c>
      <c r="DX9" s="499">
        <f t="array" ref="DX9">IF($A9="",0,SUMIFS(Extrato!$E$8:$E$502,Extrato!$B$8:$B$502,'Variação'!$A9,Extrato!$A$8:$A$502,"&gt;="&amp;HLOOKUP(DX$2,dds!$2:$3,2,FALSE()),Extrato!$A$8:$A$502,"&lt;="&amp;HLOOKUP(DX$2,dds!$2:$4,3,FALSE()))-SUMIFS(Extrato!$K$8:$K$502,Extrato!$G$8:$G$502,'Variação'!$A9,Extrato!$F$8:$F$502,"&gt;="&amp;HLOOKUP(DX$2,dds!$2:$3,2,FALSE()),Extrato!$F$8:$F$502,"&lt;="&amp;HLOOKUP(DX$2,dds!$2:$4,3,FALSE()))+VLOOKUP($A9,'Cadastro e Histórico'!$278:$346,MATCH('Variação'!DX$2,'Cadastro e Histórico'!$278:$278,0)-1,FALSE()))</f>
        <v>0</v>
      </c>
      <c r="DY9" s="500">
        <f t="shared" si="102"/>
        <v>0</v>
      </c>
      <c r="DZ9" s="499">
        <f>IF($A9="",0,VLOOKUP($A9,'Cadastro e Histórico'!$278:$346,MATCH('Variação'!DX$2,'Cadastro e Histórico'!$278:$278,0),FALSE()))</f>
        <v>0</v>
      </c>
      <c r="EA9" s="499">
        <f t="array" ref="EA9">IF($A9="",0,SUMIFS(Extrato!$E$8:$E$502,Extrato!$B$8:$B$502,'Variação'!$A9,Extrato!$A$8:$A$502,"&gt;="&amp;HLOOKUP(EA$2,dds!$2:$3,2,FALSE()),Extrato!$A$8:$A$502,"&lt;="&amp;HLOOKUP(EA$2,dds!$2:$4,3,FALSE()))-SUMIFS(Extrato!$K$8:$K$502,Extrato!$G$8:$G$502,'Variação'!$A9,Extrato!$F$8:$F$502,"&gt;="&amp;HLOOKUP(EA$2,dds!$2:$3,2,FALSE()),Extrato!$F$8:$F$502,"&lt;="&amp;HLOOKUP(EA$2,dds!$2:$4,3,FALSE()))+VLOOKUP($A9,'Cadastro e Histórico'!$278:$346,MATCH('Variação'!EA$2,'Cadastro e Histórico'!$278:$278,0)-1,FALSE()))</f>
        <v>0</v>
      </c>
      <c r="EB9" s="500">
        <f t="shared" si="103"/>
        <v>0</v>
      </c>
      <c r="EC9" s="499">
        <f>IF($A9="",0,VLOOKUP($A9,'Cadastro e Histórico'!$278:$346,MATCH('Variação'!EA$2,'Cadastro e Histórico'!$278:$278,0),FALSE()))</f>
        <v>0</v>
      </c>
      <c r="ED9" s="499">
        <f t="array" ref="ED9">IF($A9="",0,SUMIFS(Extrato!$E$8:$E$502,Extrato!$B$8:$B$502,'Variação'!$A9,Extrato!$A$8:$A$502,"&gt;="&amp;HLOOKUP(ED$2,dds!$2:$3,2,FALSE()),Extrato!$A$8:$A$502,"&lt;="&amp;HLOOKUP(ED$2,dds!$2:$4,3,FALSE()))-SUMIFS(Extrato!$K$8:$K$502,Extrato!$G$8:$G$502,'Variação'!$A9,Extrato!$F$8:$F$502,"&gt;="&amp;HLOOKUP(ED$2,dds!$2:$3,2,FALSE()),Extrato!$F$8:$F$502,"&lt;="&amp;HLOOKUP(ED$2,dds!$2:$4,3,FALSE()))+VLOOKUP($A9,'Cadastro e Histórico'!$278:$346,MATCH('Variação'!ED$2,'Cadastro e Histórico'!$278:$278,0)-1,FALSE()))</f>
        <v>0</v>
      </c>
      <c r="EE9" s="500">
        <f t="shared" si="104"/>
        <v>0</v>
      </c>
      <c r="EF9" s="499">
        <f>IF($A9="",0,VLOOKUP($A9,'Cadastro e Histórico'!$278:$346,MATCH('Variação'!ED$2,'Cadastro e Histórico'!$278:$278,0),FALSE()))</f>
        <v>0</v>
      </c>
      <c r="EG9" s="499">
        <f t="array" ref="EG9">IF($A9="",0,SUMIFS(Extrato!$E$8:$E$502,Extrato!$B$8:$B$502,'Variação'!$A9,Extrato!$A$8:$A$502,"&gt;="&amp;HLOOKUP(EG$2,dds!$2:$3,2,FALSE()),Extrato!$A$8:$A$502,"&lt;="&amp;HLOOKUP(EG$2,dds!$2:$4,3,FALSE()))-SUMIFS(Extrato!$K$8:$K$502,Extrato!$G$8:$G$502,'Variação'!$A9,Extrato!$F$8:$F$502,"&gt;="&amp;HLOOKUP(EG$2,dds!$2:$3,2,FALSE()),Extrato!$F$8:$F$502,"&lt;="&amp;HLOOKUP(EG$2,dds!$2:$4,3,FALSE()))+VLOOKUP($A9,'Cadastro e Histórico'!$278:$346,MATCH('Variação'!EG$2,'Cadastro e Histórico'!$278:$278,0)-1,FALSE()))</f>
        <v>0</v>
      </c>
      <c r="EH9" s="500">
        <f t="shared" si="105"/>
        <v>0</v>
      </c>
      <c r="EI9" s="499">
        <f>IF($A9="",0,VLOOKUP($A9,'Cadastro e Histórico'!$278:$346,MATCH('Variação'!EG$2,'Cadastro e Histórico'!$278:$278,0),FALSE()))</f>
        <v>0</v>
      </c>
      <c r="EJ9" s="499">
        <f t="array" ref="EJ9">IF($A9="",0,SUMIFS(Extrato!$E$8:$E$502,Extrato!$B$8:$B$502,'Variação'!$A9,Extrato!$A$8:$A$502,"&gt;="&amp;HLOOKUP(EJ$2,dds!$2:$3,2,FALSE()),Extrato!$A$8:$A$502,"&lt;="&amp;HLOOKUP(EJ$2,dds!$2:$4,3,FALSE()))-SUMIFS(Extrato!$K$8:$K$502,Extrato!$G$8:$G$502,'Variação'!$A9,Extrato!$F$8:$F$502,"&gt;="&amp;HLOOKUP(EJ$2,dds!$2:$3,2,FALSE()),Extrato!$F$8:$F$502,"&lt;="&amp;HLOOKUP(EJ$2,dds!$2:$4,3,FALSE()))+VLOOKUP($A9,'Cadastro e Histórico'!$278:$346,MATCH('Variação'!EJ$2,'Cadastro e Histórico'!$278:$278,0)-1,FALSE()))</f>
        <v>0</v>
      </c>
      <c r="EK9" s="500">
        <f t="shared" si="106"/>
        <v>0</v>
      </c>
      <c r="EL9" s="499">
        <f>IF($A9="",0,VLOOKUP($A9,'Cadastro e Histórico'!$278:$346,MATCH('Variação'!EJ$2,'Cadastro e Histórico'!$278:$278,0),FALSE()))</f>
        <v>0</v>
      </c>
      <c r="EM9" s="499">
        <f t="array" ref="EM9">IF($A9="",0,SUMIFS(Extrato!$E$8:$E$502,Extrato!$B$8:$B$502,'Variação'!$A9,Extrato!$A$8:$A$502,"&gt;="&amp;HLOOKUP(EM$2,dds!$2:$3,2,FALSE()),Extrato!$A$8:$A$502,"&lt;="&amp;HLOOKUP(EM$2,dds!$2:$4,3,FALSE()))-SUMIFS(Extrato!$K$8:$K$502,Extrato!$G$8:$G$502,'Variação'!$A9,Extrato!$F$8:$F$502,"&gt;="&amp;HLOOKUP(EM$2,dds!$2:$3,2,FALSE()),Extrato!$F$8:$F$502,"&lt;="&amp;HLOOKUP(EM$2,dds!$2:$4,3,FALSE()))+VLOOKUP($A9,'Cadastro e Histórico'!$278:$346,MATCH('Variação'!EM$2,'Cadastro e Histórico'!$278:$278,0)-1,FALSE()))</f>
        <v>0</v>
      </c>
      <c r="EN9" s="500">
        <f t="shared" si="107"/>
        <v>0</v>
      </c>
      <c r="EO9" s="499">
        <f>IF($A9="",0,VLOOKUP($A9,'Cadastro e Histórico'!$278:$346,MATCH('Variação'!EM$2,'Cadastro e Histórico'!$278:$278,0),FALSE()))</f>
        <v>0</v>
      </c>
      <c r="EP9" s="499">
        <f t="array" ref="EP9">IF($A9="",0,SUMIFS(Extrato!$E$8:$E$502,Extrato!$B$8:$B$502,'Variação'!$A9,Extrato!$A$8:$A$502,"&gt;="&amp;HLOOKUP(EP$2,dds!$2:$3,2,FALSE()),Extrato!$A$8:$A$502,"&lt;="&amp;HLOOKUP(EP$2,dds!$2:$4,3,FALSE()))-SUMIFS(Extrato!$K$8:$K$502,Extrato!$G$8:$G$502,'Variação'!$A9,Extrato!$F$8:$F$502,"&gt;="&amp;HLOOKUP(EP$2,dds!$2:$3,2,FALSE()),Extrato!$F$8:$F$502,"&lt;="&amp;HLOOKUP(EP$2,dds!$2:$4,3,FALSE()))+VLOOKUP($A9,'Cadastro e Histórico'!$278:$346,MATCH('Variação'!EP$2,'Cadastro e Histórico'!$278:$278,0)-1,FALSE()))</f>
        <v>0</v>
      </c>
      <c r="EQ9" s="500">
        <f t="shared" si="108"/>
        <v>0</v>
      </c>
      <c r="ER9" s="499">
        <f>IF($A9="",0,VLOOKUP($A9,'Cadastro e Histórico'!$278:$346,MATCH('Variação'!EP$2,'Cadastro e Histórico'!$278:$278,0),FALSE()))</f>
        <v>0</v>
      </c>
      <c r="ES9" s="499">
        <f t="array" ref="ES9">IF($A9="",0,SUMIFS(Extrato!$E$8:$E$502,Extrato!$B$8:$B$502,'Variação'!$A9,Extrato!$A$8:$A$502,"&gt;="&amp;HLOOKUP(ES$2,dds!$2:$3,2,FALSE()),Extrato!$A$8:$A$502,"&lt;="&amp;HLOOKUP(ES$2,dds!$2:$4,3,FALSE()))-SUMIFS(Extrato!$K$8:$K$502,Extrato!$G$8:$G$502,'Variação'!$A9,Extrato!$F$8:$F$502,"&gt;="&amp;HLOOKUP(ES$2,dds!$2:$3,2,FALSE()),Extrato!$F$8:$F$502,"&lt;="&amp;HLOOKUP(ES$2,dds!$2:$4,3,FALSE()))+VLOOKUP($A9,'Cadastro e Histórico'!$278:$346,MATCH('Variação'!ES$2,'Cadastro e Histórico'!$278:$278,0)-1,FALSE()))</f>
        <v>0</v>
      </c>
      <c r="ET9" s="500">
        <f t="shared" si="109"/>
        <v>0</v>
      </c>
      <c r="EU9" s="499">
        <f>IF($A9="",0,VLOOKUP($A9,'Cadastro e Histórico'!$278:$346,MATCH('Variação'!ES$2,'Cadastro e Histórico'!$278:$278,0),FALSE()))</f>
        <v>0</v>
      </c>
      <c r="EV9" s="499">
        <f t="array" ref="EV9">IF($A9="",0,SUMIFS(Extrato!$E$8:$E$502,Extrato!$B$8:$B$502,'Variação'!$A9,Extrato!$A$8:$A$502,"&gt;="&amp;HLOOKUP(EV$2,dds!$2:$3,2,FALSE()),Extrato!$A$8:$A$502,"&lt;="&amp;HLOOKUP(EV$2,dds!$2:$4,3,FALSE()))-SUMIFS(Extrato!$K$8:$K$502,Extrato!$G$8:$G$502,'Variação'!$A9,Extrato!$F$8:$F$502,"&gt;="&amp;HLOOKUP(EV$2,dds!$2:$3,2,FALSE()),Extrato!$F$8:$F$502,"&lt;="&amp;HLOOKUP(EV$2,dds!$2:$4,3,FALSE()))+VLOOKUP($A9,'Cadastro e Histórico'!$278:$346,MATCH('Variação'!EV$2,'Cadastro e Histórico'!$278:$278,0)-1,FALSE()))</f>
        <v>0</v>
      </c>
      <c r="EW9" s="500">
        <f t="shared" si="110"/>
        <v>0</v>
      </c>
      <c r="EX9" s="499">
        <f>IF($A9="",0,VLOOKUP($A9,'Cadastro e Histórico'!$278:$346,MATCH('Variação'!EV$2,'Cadastro e Histórico'!$278:$278,0),FALSE()))</f>
        <v>0</v>
      </c>
      <c r="EY9" s="499">
        <f t="array" ref="EY9">IF($A9="",0,SUMIFS(Extrato!$E$8:$E$502,Extrato!$B$8:$B$502,'Variação'!$A9,Extrato!$A$8:$A$502,"&gt;="&amp;HLOOKUP(EY$2,dds!$2:$3,2,FALSE()),Extrato!$A$8:$A$502,"&lt;="&amp;HLOOKUP(EY$2,dds!$2:$4,3,FALSE()))-SUMIFS(Extrato!$K$8:$K$502,Extrato!$G$8:$G$502,'Variação'!$A9,Extrato!$F$8:$F$502,"&gt;="&amp;HLOOKUP(EY$2,dds!$2:$3,2,FALSE()),Extrato!$F$8:$F$502,"&lt;="&amp;HLOOKUP(EY$2,dds!$2:$4,3,FALSE()))+VLOOKUP($A9,'Cadastro e Histórico'!$278:$346,MATCH('Variação'!EY$2,'Cadastro e Histórico'!$278:$278,0)-1,FALSE()))</f>
        <v>0</v>
      </c>
      <c r="EZ9" s="500">
        <f t="shared" si="111"/>
        <v>0</v>
      </c>
      <c r="FA9" s="499">
        <f>IF($A9="",0,VLOOKUP($A9,'Cadastro e Histórico'!$278:$346,MATCH('Variação'!EY$2,'Cadastro e Histórico'!$278:$278,0),FALSE()))</f>
        <v>0</v>
      </c>
      <c r="FB9" s="499">
        <f t="array" ref="FB9">IF($A9="",0,SUMIFS(Extrato!$E$8:$E$502,Extrato!$B$8:$B$502,'Variação'!$A9,Extrato!$A$8:$A$502,"&gt;="&amp;HLOOKUP(FB$2,dds!$2:$3,2,FALSE()),Extrato!$A$8:$A$502,"&lt;="&amp;HLOOKUP(FB$2,dds!$2:$4,3,FALSE()))-SUMIFS(Extrato!$K$8:$K$502,Extrato!$G$8:$G$502,'Variação'!$A9,Extrato!$F$8:$F$502,"&gt;="&amp;HLOOKUP(FB$2,dds!$2:$3,2,FALSE()),Extrato!$F$8:$F$502,"&lt;="&amp;HLOOKUP(FB$2,dds!$2:$4,3,FALSE()))+VLOOKUP($A9,'Cadastro e Histórico'!$278:$346,MATCH('Variação'!FB$2,'Cadastro e Histórico'!$278:$278,0)-1,FALSE()))</f>
        <v>0</v>
      </c>
      <c r="FC9" s="500">
        <f t="shared" si="112"/>
        <v>0</v>
      </c>
      <c r="FD9" s="499">
        <f>IF($A9="",0,VLOOKUP($A9,'Cadastro e Histórico'!$278:$346,MATCH('Variação'!FB$2,'Cadastro e Histórico'!$278:$278,0),FALSE()))</f>
        <v>0</v>
      </c>
      <c r="FE9" s="499">
        <f t="array" ref="FE9">IF($A9="",0,SUMIFS(Extrato!$E$8:$E$502,Extrato!$B$8:$B$502,'Variação'!$A9,Extrato!$A$8:$A$502,"&gt;="&amp;HLOOKUP(FE$2,dds!$2:$3,2,FALSE()),Extrato!$A$8:$A$502,"&lt;="&amp;HLOOKUP(FE$2,dds!$2:$4,3,FALSE()))-SUMIFS(Extrato!$K$8:$K$502,Extrato!$G$8:$G$502,'Variação'!$A9,Extrato!$F$8:$F$502,"&gt;="&amp;HLOOKUP(FE$2,dds!$2:$3,2,FALSE()),Extrato!$F$8:$F$502,"&lt;="&amp;HLOOKUP(FE$2,dds!$2:$4,3,FALSE()))+VLOOKUP($A9,'Cadastro e Histórico'!$278:$346,MATCH('Variação'!FE$2,'Cadastro e Histórico'!$278:$278,0)-1,FALSE()))</f>
        <v>0</v>
      </c>
      <c r="FF9" s="500">
        <f t="shared" si="113"/>
        <v>0</v>
      </c>
      <c r="FG9" s="499">
        <f>IF($A9="",0,VLOOKUP($A9,'Cadastro e Histórico'!$278:$346,MATCH('Variação'!FE$2,'Cadastro e Histórico'!$278:$278,0),FALSE()))</f>
        <v>0</v>
      </c>
      <c r="FH9" s="499">
        <f t="array" ref="FH9">IF($A9="",0,SUMIFS(Extrato!$E$8:$E$502,Extrato!$B$8:$B$502,'Variação'!$A9,Extrato!$A$8:$A$502,"&gt;="&amp;HLOOKUP(FH$2,dds!$2:$3,2,FALSE()),Extrato!$A$8:$A$502,"&lt;="&amp;HLOOKUP(FH$2,dds!$2:$4,3,FALSE()))-SUMIFS(Extrato!$K$8:$K$502,Extrato!$G$8:$G$502,'Variação'!$A9,Extrato!$F$8:$F$502,"&gt;="&amp;HLOOKUP(FH$2,dds!$2:$3,2,FALSE()),Extrato!$F$8:$F$502,"&lt;="&amp;HLOOKUP(FH$2,dds!$2:$4,3,FALSE()))+VLOOKUP($A9,'Cadastro e Histórico'!$278:$346,MATCH('Variação'!FH$2,'Cadastro e Histórico'!$278:$278,0)-1,FALSE()))</f>
        <v>0</v>
      </c>
      <c r="FI9" s="500">
        <f t="shared" si="114"/>
        <v>0</v>
      </c>
      <c r="FJ9" s="499">
        <f>IF($A9="",0,VLOOKUP($A9,'Cadastro e Histórico'!$278:$346,MATCH('Variação'!FH$2,'Cadastro e Histórico'!$278:$278,0),FALSE()))</f>
        <v>0</v>
      </c>
      <c r="FK9" s="499">
        <f t="array" ref="FK9">IF($A9="",0,SUMIFS(Extrato!$E$8:$E$502,Extrato!$B$8:$B$502,'Variação'!$A9,Extrato!$A$8:$A$502,"&gt;="&amp;HLOOKUP(FK$2,dds!$2:$3,2,FALSE()),Extrato!$A$8:$A$502,"&lt;="&amp;HLOOKUP(FK$2,dds!$2:$4,3,FALSE()))-SUMIFS(Extrato!$K$8:$K$502,Extrato!$G$8:$G$502,'Variação'!$A9,Extrato!$F$8:$F$502,"&gt;="&amp;HLOOKUP(FK$2,dds!$2:$3,2,FALSE()),Extrato!$F$8:$F$502,"&lt;="&amp;HLOOKUP(FK$2,dds!$2:$4,3,FALSE()))+VLOOKUP($A9,'Cadastro e Histórico'!$278:$346,MATCH('Variação'!FK$2,'Cadastro e Histórico'!$278:$278,0)-1,FALSE()))</f>
        <v>0</v>
      </c>
      <c r="FL9" s="500">
        <f t="shared" si="115"/>
        <v>0</v>
      </c>
      <c r="FM9" s="499">
        <f>IF($A9="",0,VLOOKUP($A9,'Cadastro e Histórico'!$278:$346,MATCH('Variação'!FK$2,'Cadastro e Histórico'!$278:$278,0),FALSE()))</f>
        <v>0</v>
      </c>
      <c r="FN9" s="499">
        <f t="array" ref="FN9">IF($A9="",0,SUMIFS(Extrato!$E$8:$E$502,Extrato!$B$8:$B$502,'Variação'!$A9,Extrato!$A$8:$A$502,"&gt;="&amp;HLOOKUP(FN$2,dds!$2:$3,2,FALSE()),Extrato!$A$8:$A$502,"&lt;="&amp;HLOOKUP(FN$2,dds!$2:$4,3,FALSE()))-SUMIFS(Extrato!$K$8:$K$502,Extrato!$G$8:$G$502,'Variação'!$A9,Extrato!$F$8:$F$502,"&gt;="&amp;HLOOKUP(FN$2,dds!$2:$3,2,FALSE()),Extrato!$F$8:$F$502,"&lt;="&amp;HLOOKUP(FN$2,dds!$2:$4,3,FALSE()))+VLOOKUP($A9,'Cadastro e Histórico'!$278:$346,MATCH('Variação'!FN$2,'Cadastro e Histórico'!$278:$278,0)-1,FALSE()))</f>
        <v>0</v>
      </c>
      <c r="FO9" s="500">
        <f t="shared" si="116"/>
        <v>0</v>
      </c>
      <c r="FP9" s="499">
        <f>IF($A9="",0,VLOOKUP($A9,'Cadastro e Histórico'!$278:$346,MATCH('Variação'!FN$2,'Cadastro e Histórico'!$278:$278,0),FALSE()))</f>
        <v>0</v>
      </c>
      <c r="FQ9" s="499">
        <f t="array" ref="FQ9">IF($A9="",0,SUMIFS(Extrato!$E$8:$E$502,Extrato!$B$8:$B$502,'Variação'!$A9,Extrato!$A$8:$A$502,"&gt;="&amp;HLOOKUP(FQ$2,dds!$2:$3,2,FALSE()),Extrato!$A$8:$A$502,"&lt;="&amp;HLOOKUP(FQ$2,dds!$2:$4,3,FALSE()))-SUMIFS(Extrato!$K$8:$K$502,Extrato!$G$8:$G$502,'Variação'!$A9,Extrato!$F$8:$F$502,"&gt;="&amp;HLOOKUP(FQ$2,dds!$2:$3,2,FALSE()),Extrato!$F$8:$F$502,"&lt;="&amp;HLOOKUP(FQ$2,dds!$2:$4,3,FALSE()))+VLOOKUP($A9,'Cadastro e Histórico'!$278:$346,MATCH('Variação'!FQ$2,'Cadastro e Histórico'!$278:$278,0)-1,FALSE()))</f>
        <v>0</v>
      </c>
      <c r="FR9" s="500">
        <f t="shared" si="117"/>
        <v>0</v>
      </c>
      <c r="FS9" s="499">
        <f>IF($A9="",0,VLOOKUP($A9,'Cadastro e Histórico'!$278:$346,MATCH('Variação'!FQ$2,'Cadastro e Histórico'!$278:$278,0),FALSE()))</f>
        <v>0</v>
      </c>
      <c r="FT9" s="499">
        <f t="array" ref="FT9">IF($A9="",0,SUMIFS(Extrato!$E$8:$E$502,Extrato!$B$8:$B$502,'Variação'!$A9,Extrato!$A$8:$A$502,"&gt;="&amp;HLOOKUP(FT$2,dds!$2:$3,2,FALSE()),Extrato!$A$8:$A$502,"&lt;="&amp;HLOOKUP(FT$2,dds!$2:$4,3,FALSE()))-SUMIFS(Extrato!$K$8:$K$502,Extrato!$G$8:$G$502,'Variação'!$A9,Extrato!$F$8:$F$502,"&gt;="&amp;HLOOKUP(FT$2,dds!$2:$3,2,FALSE()),Extrato!$F$8:$F$502,"&lt;="&amp;HLOOKUP(FT$2,dds!$2:$4,3,FALSE()))+VLOOKUP($A9,'Cadastro e Histórico'!$278:$346,MATCH('Variação'!FT$2,'Cadastro e Histórico'!$278:$278,0)-1,FALSE()))</f>
        <v>0</v>
      </c>
      <c r="FU9" s="500">
        <f t="shared" si="118"/>
        <v>0</v>
      </c>
      <c r="FV9" s="499">
        <f>IF($A9="",0,VLOOKUP($A9,'Cadastro e Histórico'!$278:$346,MATCH('Variação'!FT$2,'Cadastro e Histórico'!$278:$278,0),FALSE()))</f>
        <v>0</v>
      </c>
      <c r="FW9" s="499">
        <f t="array" ref="FW9">IF($A9="",0,SUMIFS(Extrato!$E$8:$E$502,Extrato!$B$8:$B$502,'Variação'!$A9,Extrato!$A$8:$A$502,"&gt;="&amp;HLOOKUP(FW$2,dds!$2:$3,2,FALSE()),Extrato!$A$8:$A$502,"&lt;="&amp;HLOOKUP(FW$2,dds!$2:$4,3,FALSE()))-SUMIFS(Extrato!$K$8:$K$502,Extrato!$G$8:$G$502,'Variação'!$A9,Extrato!$F$8:$F$502,"&gt;="&amp;HLOOKUP(FW$2,dds!$2:$3,2,FALSE()),Extrato!$F$8:$F$502,"&lt;="&amp;HLOOKUP(FW$2,dds!$2:$4,3,FALSE()))+VLOOKUP($A9,'Cadastro e Histórico'!$278:$346,MATCH('Variação'!FW$2,'Cadastro e Histórico'!$278:$278,0)-1,FALSE()))</f>
        <v>0</v>
      </c>
      <c r="FX9" s="500">
        <f t="shared" si="119"/>
        <v>0</v>
      </c>
      <c r="FY9" s="499">
        <f>IF($A9="",0,VLOOKUP($A9,'Cadastro e Histórico'!$278:$346,MATCH('Variação'!FW$2,'Cadastro e Histórico'!$278:$278,0),FALSE()))</f>
        <v>0</v>
      </c>
      <c r="FZ9" s="43"/>
      <c r="GA9" s="39"/>
      <c r="GB9" s="39"/>
      <c r="GC9" s="39"/>
      <c r="GD9" s="39"/>
      <c r="GE9" s="39"/>
      <c r="GF9" s="39"/>
      <c r="GG9" s="39"/>
      <c r="GH9" s="39"/>
      <c r="GI9" s="39"/>
      <c r="GJ9" s="39"/>
      <c r="GK9" s="39"/>
      <c r="GL9" s="39"/>
      <c r="GM9" s="39"/>
      <c r="GN9" s="39"/>
      <c r="GO9" s="39"/>
      <c r="GP9" s="39"/>
      <c r="GQ9" s="39"/>
      <c r="GR9" s="39"/>
      <c r="GS9" s="42"/>
    </row>
    <row r="10" ht="14.25" customHeight="1">
      <c r="A10" s="502"/>
      <c r="B10" s="499">
        <f t="array" ref="B10">IF($A10="",0,SUMIFS(Extrato!$E$8:$E$502,Extrato!$B$8:$B$502,'Variação'!$A10,Extrato!$A$8:$A$502,"&gt;="&amp;HLOOKUP(B$2,dds!$2:$3,2,FALSE()),Extrato!$A$8:$A$502,"&lt;="&amp;HLOOKUP(B$2,dds!$2:$4,3,FALSE()))-SUMIFS(Extrato!$K$8:$K$502,Extrato!$G$8:$G$502,'Variação'!$A10,Extrato!$F$8:$F$502,"&gt;="&amp;HLOOKUP(B$2,dds!$2:$3,2,FALSE()),Extrato!$F$8:$F$502,"&lt;="&amp;HLOOKUP(B$2,dds!$2:$4,3,FALSE()))+VLOOKUP($A10,'Cadastro e Histórico'!$278:$346,MATCH('Variação'!B$2,'Cadastro e Histórico'!$278:$278,0)-1,FALSE()))</f>
        <v>0</v>
      </c>
      <c r="C10" s="500">
        <f t="shared" si="60"/>
        <v>0</v>
      </c>
      <c r="D10" s="499">
        <f>IF($A10="",0,VLOOKUP($A10,'Cadastro e Histórico'!$278:$346,MATCH('Variação'!B$2,'Cadastro e Histórico'!$278:$278,0),FALSE()))</f>
        <v>0</v>
      </c>
      <c r="E10" s="499">
        <f t="array" ref="E10">IF($A10="",0,SUMIFS(Extrato!$E$8:$E$502,Extrato!$B$8:$B$502,'Variação'!$A10,Extrato!$A$8:$A$502,"&gt;="&amp;HLOOKUP(E$2,dds!$2:$3,2,FALSE()),Extrato!$A$8:$A$502,"&lt;="&amp;HLOOKUP(E$2,dds!$2:$4,3,FALSE()))-SUMIFS(Extrato!$K$8:$K$502,Extrato!$G$8:$G$502,'Variação'!$A10,Extrato!$F$8:$F$502,"&gt;="&amp;HLOOKUP(E$2,dds!$2:$3,2,FALSE()),Extrato!$F$8:$F$502,"&lt;="&amp;HLOOKUP(E$2,dds!$2:$4,3,FALSE()))+VLOOKUP($A10,'Cadastro e Histórico'!$278:$346,MATCH('Variação'!E$2,'Cadastro e Histórico'!$278:$278,0)-1,FALSE()))</f>
        <v>0</v>
      </c>
      <c r="F10" s="500">
        <f t="shared" si="61"/>
        <v>0</v>
      </c>
      <c r="G10" s="499">
        <f>IF($A10="",0,VLOOKUP($A10,'Cadastro e Histórico'!$278:$346,MATCH('Variação'!E$2,'Cadastro e Histórico'!$278:$278,0),FALSE()))</f>
        <v>0</v>
      </c>
      <c r="H10" s="499">
        <f t="array" ref="H10">IF($A10="",0,SUMIFS(Extrato!$E$8:$E$502,Extrato!$B$8:$B$502,'Variação'!$A10,Extrato!$A$8:$A$502,"&gt;="&amp;HLOOKUP(H$2,dds!$2:$3,2,FALSE()),Extrato!$A$8:$A$502,"&lt;="&amp;HLOOKUP(H$2,dds!$2:$4,3,FALSE()))-SUMIFS(Extrato!$K$8:$K$502,Extrato!$G$8:$G$502,'Variação'!$A10,Extrato!$F$8:$F$502,"&gt;="&amp;HLOOKUP(H$2,dds!$2:$3,2,FALSE()),Extrato!$F$8:$F$502,"&lt;="&amp;HLOOKUP(H$2,dds!$2:$4,3,FALSE()))+VLOOKUP($A10,'Cadastro e Histórico'!$278:$346,MATCH('Variação'!H$2,'Cadastro e Histórico'!$278:$278,0)-1,FALSE()))</f>
        <v>0</v>
      </c>
      <c r="I10" s="500">
        <f t="shared" si="62"/>
        <v>0</v>
      </c>
      <c r="J10" s="499">
        <f>IF($A10="",0,VLOOKUP($A10,'Cadastro e Histórico'!$278:$346,MATCH('Variação'!H$2,'Cadastro e Histórico'!$278:$278,0),FALSE()))</f>
        <v>0</v>
      </c>
      <c r="K10" s="499">
        <f t="array" ref="K10">IF($A10="",0,SUMIFS(Extrato!$E$8:$E$502,Extrato!$B$8:$B$502,'Variação'!$A10,Extrato!$A$8:$A$502,"&gt;="&amp;HLOOKUP(K$2,dds!$2:$3,2,FALSE()),Extrato!$A$8:$A$502,"&lt;="&amp;HLOOKUP(K$2,dds!$2:$4,3,FALSE()))-SUMIFS(Extrato!$K$8:$K$502,Extrato!$G$8:$G$502,'Variação'!$A10,Extrato!$F$8:$F$502,"&gt;="&amp;HLOOKUP(K$2,dds!$2:$3,2,FALSE()),Extrato!$F$8:$F$502,"&lt;="&amp;HLOOKUP(K$2,dds!$2:$4,3,FALSE()))+VLOOKUP($A10,'Cadastro e Histórico'!$278:$346,MATCH('Variação'!K$2,'Cadastro e Histórico'!$278:$278,0)-1,FALSE()))</f>
        <v>0</v>
      </c>
      <c r="L10" s="500">
        <f t="shared" si="63"/>
        <v>0</v>
      </c>
      <c r="M10" s="499">
        <f>IF($A10="",0,VLOOKUP($A10,'Cadastro e Histórico'!$278:$346,MATCH('Variação'!K$2,'Cadastro e Histórico'!$278:$278,0),FALSE()))</f>
        <v>0</v>
      </c>
      <c r="N10" s="499">
        <f t="array" ref="N10">IF($A10="",0,SUMIFS(Extrato!$E$8:$E$502,Extrato!$B$8:$B$502,'Variação'!$A10,Extrato!$A$8:$A$502,"&gt;="&amp;HLOOKUP(N$2,dds!$2:$3,2,FALSE()),Extrato!$A$8:$A$502,"&lt;="&amp;HLOOKUP(N$2,dds!$2:$4,3,FALSE()))-SUMIFS(Extrato!$K$8:$K$502,Extrato!$G$8:$G$502,'Variação'!$A10,Extrato!$F$8:$F$502,"&gt;="&amp;HLOOKUP(N$2,dds!$2:$3,2,FALSE()),Extrato!$F$8:$F$502,"&lt;="&amp;HLOOKUP(N$2,dds!$2:$4,3,FALSE()))+VLOOKUP($A10,'Cadastro e Histórico'!$278:$346,MATCH('Variação'!N$2,'Cadastro e Histórico'!$278:$278,0)-1,FALSE()))</f>
        <v>0</v>
      </c>
      <c r="O10" s="500">
        <f t="shared" si="64"/>
        <v>0</v>
      </c>
      <c r="P10" s="499">
        <f>IF($A10="",0,VLOOKUP($A10,'Cadastro e Histórico'!$278:$346,MATCH('Variação'!N$2,'Cadastro e Histórico'!$278:$278,0),FALSE()))</f>
        <v>0</v>
      </c>
      <c r="Q10" s="499">
        <f t="array" ref="Q10">IF($A10="",0,SUMIFS(Extrato!$E$8:$E$502,Extrato!$B$8:$B$502,'Variação'!$A10,Extrato!$A$8:$A$502,"&gt;="&amp;HLOOKUP(Q$2,dds!$2:$3,2,FALSE()),Extrato!$A$8:$A$502,"&lt;="&amp;HLOOKUP(Q$2,dds!$2:$4,3,FALSE()))-SUMIFS(Extrato!$K$8:$K$502,Extrato!$G$8:$G$502,'Variação'!$A10,Extrato!$F$8:$F$502,"&gt;="&amp;HLOOKUP(Q$2,dds!$2:$3,2,FALSE()),Extrato!$F$8:$F$502,"&lt;="&amp;HLOOKUP(Q$2,dds!$2:$4,3,FALSE()))+VLOOKUP($A10,'Cadastro e Histórico'!$278:$346,MATCH('Variação'!Q$2,'Cadastro e Histórico'!$278:$278,0)-1,FALSE()))</f>
        <v>0</v>
      </c>
      <c r="R10" s="500">
        <f t="shared" si="65"/>
        <v>0</v>
      </c>
      <c r="S10" s="499">
        <f>IF($A10="",0,VLOOKUP($A10,'Cadastro e Histórico'!$278:$346,MATCH('Variação'!Q$2,'Cadastro e Histórico'!$278:$278,0),FALSE()))</f>
        <v>0</v>
      </c>
      <c r="T10" s="499">
        <f t="array" ref="T10">IF($A10="",0,SUMIFS(Extrato!$E$8:$E$502,Extrato!$B$8:$B$502,'Variação'!$A10,Extrato!$A$8:$A$502,"&gt;="&amp;HLOOKUP(T$2,dds!$2:$3,2,FALSE()),Extrato!$A$8:$A$502,"&lt;="&amp;HLOOKUP(T$2,dds!$2:$4,3,FALSE()))-SUMIFS(Extrato!$K$8:$K$502,Extrato!$G$8:$G$502,'Variação'!$A10,Extrato!$F$8:$F$502,"&gt;="&amp;HLOOKUP(T$2,dds!$2:$3,2,FALSE()),Extrato!$F$8:$F$502,"&lt;="&amp;HLOOKUP(T$2,dds!$2:$4,3,FALSE()))+VLOOKUP($A10,'Cadastro e Histórico'!$278:$346,MATCH('Variação'!T$2,'Cadastro e Histórico'!$278:$278,0)-1,FALSE()))</f>
        <v>0</v>
      </c>
      <c r="U10" s="500">
        <f t="shared" si="66"/>
        <v>0</v>
      </c>
      <c r="V10" s="499">
        <f>IF($A10="",0,VLOOKUP($A10,'Cadastro e Histórico'!$278:$346,MATCH('Variação'!T$2,'Cadastro e Histórico'!$278:$278,0),FALSE()))</f>
        <v>0</v>
      </c>
      <c r="W10" s="499">
        <f t="array" ref="W10">IF($A10="",0,SUMIFS(Extrato!$E$8:$E$502,Extrato!$B$8:$B$502,'Variação'!$A10,Extrato!$A$8:$A$502,"&gt;="&amp;HLOOKUP(W$2,dds!$2:$3,2,FALSE()),Extrato!$A$8:$A$502,"&lt;="&amp;HLOOKUP(W$2,dds!$2:$4,3,FALSE()))-SUMIFS(Extrato!$K$8:$K$502,Extrato!$G$8:$G$502,'Variação'!$A10,Extrato!$F$8:$F$502,"&gt;="&amp;HLOOKUP(W$2,dds!$2:$3,2,FALSE()),Extrato!$F$8:$F$502,"&lt;="&amp;HLOOKUP(W$2,dds!$2:$4,3,FALSE()))+VLOOKUP($A10,'Cadastro e Histórico'!$278:$346,MATCH('Variação'!W$2,'Cadastro e Histórico'!$278:$278,0)-1,FALSE()))</f>
        <v>0</v>
      </c>
      <c r="X10" s="500">
        <f t="shared" si="67"/>
        <v>0</v>
      </c>
      <c r="Y10" s="499">
        <f>IF($A10="",0,VLOOKUP($A10,'Cadastro e Histórico'!$278:$346,MATCH('Variação'!W$2,'Cadastro e Histórico'!$278:$278,0),FALSE()))</f>
        <v>0</v>
      </c>
      <c r="Z10" s="499">
        <f t="array" ref="Z10">IF($A10="",0,SUMIFS(Extrato!$E$8:$E$502,Extrato!$B$8:$B$502,'Variação'!$A10,Extrato!$A$8:$A$502,"&gt;="&amp;HLOOKUP(Z$2,dds!$2:$3,2,FALSE()),Extrato!$A$8:$A$502,"&lt;="&amp;HLOOKUP(Z$2,dds!$2:$4,3,FALSE()))-SUMIFS(Extrato!$K$8:$K$502,Extrato!$G$8:$G$502,'Variação'!$A10,Extrato!$F$8:$F$502,"&gt;="&amp;HLOOKUP(Z$2,dds!$2:$3,2,FALSE()),Extrato!$F$8:$F$502,"&lt;="&amp;HLOOKUP(Z$2,dds!$2:$4,3,FALSE()))+VLOOKUP($A10,'Cadastro e Histórico'!$278:$346,MATCH('Variação'!Z$2,'Cadastro e Histórico'!$278:$278,0)-1,FALSE()))</f>
        <v>0</v>
      </c>
      <c r="AA10" s="500">
        <f t="shared" si="68"/>
        <v>0</v>
      </c>
      <c r="AB10" s="499">
        <f>IF($A10="",0,VLOOKUP($A10,'Cadastro e Histórico'!$278:$346,MATCH('Variação'!Z$2,'Cadastro e Histórico'!$278:$278,0),FALSE()))</f>
        <v>0</v>
      </c>
      <c r="AC10" s="499">
        <f t="array" ref="AC10">IF($A10="",0,SUMIFS(Extrato!$E$8:$E$502,Extrato!$B$8:$B$502,'Variação'!$A10,Extrato!$A$8:$A$502,"&gt;="&amp;HLOOKUP(AC$2,dds!$2:$3,2,FALSE()),Extrato!$A$8:$A$502,"&lt;="&amp;HLOOKUP(AC$2,dds!$2:$4,3,FALSE()))-SUMIFS(Extrato!$K$8:$K$502,Extrato!$G$8:$G$502,'Variação'!$A10,Extrato!$F$8:$F$502,"&gt;="&amp;HLOOKUP(AC$2,dds!$2:$3,2,FALSE()),Extrato!$F$8:$F$502,"&lt;="&amp;HLOOKUP(AC$2,dds!$2:$4,3,FALSE()))+VLOOKUP($A10,'Cadastro e Histórico'!$278:$346,MATCH('Variação'!AC$2,'Cadastro e Histórico'!$278:$278,0)-1,FALSE()))</f>
        <v>0</v>
      </c>
      <c r="AD10" s="500">
        <f t="shared" si="69"/>
        <v>0</v>
      </c>
      <c r="AE10" s="499">
        <f>IF($A10="",0,VLOOKUP($A10,'Cadastro e Histórico'!$278:$346,MATCH('Variação'!AC$2,'Cadastro e Histórico'!$278:$278,0),FALSE()))</f>
        <v>0</v>
      </c>
      <c r="AF10" s="499">
        <f t="array" ref="AF10">IF($A10="",0,SUMIFS(Extrato!$E$8:$E$502,Extrato!$B$8:$B$502,'Variação'!$A10,Extrato!$A$8:$A$502,"&gt;="&amp;HLOOKUP(AF$2,dds!$2:$3,2,FALSE()),Extrato!$A$8:$A$502,"&lt;="&amp;HLOOKUP(AF$2,dds!$2:$4,3,FALSE()))-SUMIFS(Extrato!$K$8:$K$502,Extrato!$G$8:$G$502,'Variação'!$A10,Extrato!$F$8:$F$502,"&gt;="&amp;HLOOKUP(AF$2,dds!$2:$3,2,FALSE()),Extrato!$F$8:$F$502,"&lt;="&amp;HLOOKUP(AF$2,dds!$2:$4,3,FALSE()))+VLOOKUP($A10,'Cadastro e Histórico'!$278:$346,MATCH('Variação'!AF$2,'Cadastro e Histórico'!$278:$278,0)-1,FALSE()))</f>
        <v>0</v>
      </c>
      <c r="AG10" s="500">
        <f t="shared" si="70"/>
        <v>0</v>
      </c>
      <c r="AH10" s="499">
        <f>IF($A10="",0,VLOOKUP($A10,'Cadastro e Histórico'!$278:$346,MATCH('Variação'!AF$2,'Cadastro e Histórico'!$278:$278,0),FALSE()))</f>
        <v>0</v>
      </c>
      <c r="AI10" s="499">
        <f t="array" ref="AI10">IF($A10="",0,SUMIFS(Extrato!$E$8:$E$502,Extrato!$B$8:$B$502,'Variação'!$A10,Extrato!$A$8:$A$502,"&gt;="&amp;HLOOKUP(AI$2,dds!$2:$3,2,FALSE()),Extrato!$A$8:$A$502,"&lt;="&amp;HLOOKUP(AI$2,dds!$2:$4,3,FALSE()))-SUMIFS(Extrato!$K$8:$K$502,Extrato!$G$8:$G$502,'Variação'!$A10,Extrato!$F$8:$F$502,"&gt;="&amp;HLOOKUP(AI$2,dds!$2:$3,2,FALSE()),Extrato!$F$8:$F$502,"&lt;="&amp;HLOOKUP(AI$2,dds!$2:$4,3,FALSE()))+VLOOKUP($A10,'Cadastro e Histórico'!$278:$346,MATCH('Variação'!AI$2,'Cadastro e Histórico'!$278:$278,0)-1,FALSE()))</f>
        <v>0</v>
      </c>
      <c r="AJ10" s="500">
        <f t="shared" si="71"/>
        <v>0</v>
      </c>
      <c r="AK10" s="499">
        <f>IF($A10="",0,VLOOKUP($A10,'Cadastro e Histórico'!$278:$346,MATCH('Variação'!AI$2,'Cadastro e Histórico'!$278:$278,0),FALSE()))</f>
        <v>0</v>
      </c>
      <c r="AL10" s="499">
        <f t="array" ref="AL10">IF($A10="",0,SUMIFS(Extrato!$E$8:$E$502,Extrato!$B$8:$B$502,'Variação'!$A10,Extrato!$A$8:$A$502,"&gt;="&amp;HLOOKUP(AL$2,dds!$2:$3,2,FALSE()),Extrato!$A$8:$A$502,"&lt;="&amp;HLOOKUP(AL$2,dds!$2:$4,3,FALSE()))-SUMIFS(Extrato!$K$8:$K$502,Extrato!$G$8:$G$502,'Variação'!$A10,Extrato!$F$8:$F$502,"&gt;="&amp;HLOOKUP(AL$2,dds!$2:$3,2,FALSE()),Extrato!$F$8:$F$502,"&lt;="&amp;HLOOKUP(AL$2,dds!$2:$4,3,FALSE()))+VLOOKUP($A10,'Cadastro e Histórico'!$278:$346,MATCH('Variação'!AL$2,'Cadastro e Histórico'!$278:$278,0)-1,FALSE()))</f>
        <v>0</v>
      </c>
      <c r="AM10" s="500">
        <f t="shared" si="72"/>
        <v>0</v>
      </c>
      <c r="AN10" s="499">
        <f>IF($A10="",0,VLOOKUP($A10,'Cadastro e Histórico'!$278:$346,MATCH('Variação'!AL$2,'Cadastro e Histórico'!$278:$278,0),FALSE()))</f>
        <v>0</v>
      </c>
      <c r="AO10" s="499">
        <f t="array" ref="AO10">IF($A10="",0,SUMIFS(Extrato!$E$8:$E$502,Extrato!$B$8:$B$502,'Variação'!$A10,Extrato!$A$8:$A$502,"&gt;="&amp;HLOOKUP(AO$2,dds!$2:$3,2,FALSE()),Extrato!$A$8:$A$502,"&lt;="&amp;HLOOKUP(AO$2,dds!$2:$4,3,FALSE()))-SUMIFS(Extrato!$K$8:$K$502,Extrato!$G$8:$G$502,'Variação'!$A10,Extrato!$F$8:$F$502,"&gt;="&amp;HLOOKUP(AO$2,dds!$2:$3,2,FALSE()),Extrato!$F$8:$F$502,"&lt;="&amp;HLOOKUP(AO$2,dds!$2:$4,3,FALSE()))+VLOOKUP($A10,'Cadastro e Histórico'!$278:$346,MATCH('Variação'!AO$2,'Cadastro e Histórico'!$278:$278,0)-1,FALSE()))</f>
        <v>0</v>
      </c>
      <c r="AP10" s="500">
        <f t="shared" si="73"/>
        <v>0</v>
      </c>
      <c r="AQ10" s="499">
        <f>IF($A10="",0,VLOOKUP($A10,'Cadastro e Histórico'!$278:$346,MATCH('Variação'!AO$2,'Cadastro e Histórico'!$278:$278,0),FALSE()))</f>
        <v>0</v>
      </c>
      <c r="AR10" s="499">
        <f t="array" ref="AR10">IF($A10="",0,SUMIFS(Extrato!$E$8:$E$502,Extrato!$B$8:$B$502,'Variação'!$A10,Extrato!$A$8:$A$502,"&gt;="&amp;HLOOKUP(AR$2,dds!$2:$3,2,FALSE()),Extrato!$A$8:$A$502,"&lt;="&amp;HLOOKUP(AR$2,dds!$2:$4,3,FALSE()))-SUMIFS(Extrato!$K$8:$K$502,Extrato!$G$8:$G$502,'Variação'!$A10,Extrato!$F$8:$F$502,"&gt;="&amp;HLOOKUP(AR$2,dds!$2:$3,2,FALSE()),Extrato!$F$8:$F$502,"&lt;="&amp;HLOOKUP(AR$2,dds!$2:$4,3,FALSE()))+VLOOKUP($A10,'Cadastro e Histórico'!$278:$346,MATCH('Variação'!AR$2,'Cadastro e Histórico'!$278:$278,0)-1,FALSE()))</f>
        <v>0</v>
      </c>
      <c r="AS10" s="500">
        <f t="shared" si="74"/>
        <v>0</v>
      </c>
      <c r="AT10" s="499">
        <f>IF($A10="",0,VLOOKUP($A10,'Cadastro e Histórico'!$278:$346,MATCH('Variação'!AR$2,'Cadastro e Histórico'!$278:$278,0),FALSE()))</f>
        <v>0</v>
      </c>
      <c r="AU10" s="499">
        <f t="array" ref="AU10">IF($A10="",0,SUMIFS(Extrato!$E$8:$E$502,Extrato!$B$8:$B$502,'Variação'!$A10,Extrato!$A$8:$A$502,"&gt;="&amp;HLOOKUP(AU$2,dds!$2:$3,2,FALSE()),Extrato!$A$8:$A$502,"&lt;="&amp;HLOOKUP(AU$2,dds!$2:$4,3,FALSE()))-SUMIFS(Extrato!$K$8:$K$502,Extrato!$G$8:$G$502,'Variação'!$A10,Extrato!$F$8:$F$502,"&gt;="&amp;HLOOKUP(AU$2,dds!$2:$3,2,FALSE()),Extrato!$F$8:$F$502,"&lt;="&amp;HLOOKUP(AU$2,dds!$2:$4,3,FALSE()))+VLOOKUP($A10,'Cadastro e Histórico'!$278:$346,MATCH('Variação'!AU$2,'Cadastro e Histórico'!$278:$278,0)-1,FALSE()))</f>
        <v>0</v>
      </c>
      <c r="AV10" s="500">
        <f t="shared" si="75"/>
        <v>0</v>
      </c>
      <c r="AW10" s="499">
        <f>IF($A10="",0,VLOOKUP($A10,'Cadastro e Histórico'!$278:$346,MATCH('Variação'!AU$2,'Cadastro e Histórico'!$278:$278,0),FALSE()))</f>
        <v>0</v>
      </c>
      <c r="AX10" s="499">
        <f t="array" ref="AX10">IF($A10="",0,SUMIFS(Extrato!$E$8:$E$502,Extrato!$B$8:$B$502,'Variação'!$A10,Extrato!$A$8:$A$502,"&gt;="&amp;HLOOKUP(AX$2,dds!$2:$3,2,FALSE()),Extrato!$A$8:$A$502,"&lt;="&amp;HLOOKUP(AX$2,dds!$2:$4,3,FALSE()))-SUMIFS(Extrato!$K$8:$K$502,Extrato!$G$8:$G$502,'Variação'!$A10,Extrato!$F$8:$F$502,"&gt;="&amp;HLOOKUP(AX$2,dds!$2:$3,2,FALSE()),Extrato!$F$8:$F$502,"&lt;="&amp;HLOOKUP(AX$2,dds!$2:$4,3,FALSE()))+VLOOKUP($A10,'Cadastro e Histórico'!$278:$346,MATCH('Variação'!AX$2,'Cadastro e Histórico'!$278:$278,0)-1,FALSE()))</f>
        <v>0</v>
      </c>
      <c r="AY10" s="500">
        <f t="shared" si="76"/>
        <v>0</v>
      </c>
      <c r="AZ10" s="499">
        <f>IF($A10="",0,VLOOKUP($A10,'Cadastro e Histórico'!$278:$346,MATCH('Variação'!AX$2,'Cadastro e Histórico'!$278:$278,0),FALSE()))</f>
        <v>0</v>
      </c>
      <c r="BA10" s="499">
        <f t="array" ref="BA10">IF($A10="",0,SUMIFS(Extrato!$E$8:$E$502,Extrato!$B$8:$B$502,'Variação'!$A10,Extrato!$A$8:$A$502,"&gt;="&amp;HLOOKUP(BA$2,dds!$2:$3,2,FALSE()),Extrato!$A$8:$A$502,"&lt;="&amp;HLOOKUP(BA$2,dds!$2:$4,3,FALSE()))-SUMIFS(Extrato!$K$8:$K$502,Extrato!$G$8:$G$502,'Variação'!$A10,Extrato!$F$8:$F$502,"&gt;="&amp;HLOOKUP(BA$2,dds!$2:$3,2,FALSE()),Extrato!$F$8:$F$502,"&lt;="&amp;HLOOKUP(BA$2,dds!$2:$4,3,FALSE()))+VLOOKUP($A10,'Cadastro e Histórico'!$278:$346,MATCH('Variação'!BA$2,'Cadastro e Histórico'!$278:$278,0)-1,FALSE()))</f>
        <v>0</v>
      </c>
      <c r="BB10" s="500">
        <f t="shared" si="77"/>
        <v>0</v>
      </c>
      <c r="BC10" s="499">
        <f>IF($A10="",0,VLOOKUP($A10,'Cadastro e Histórico'!$278:$346,MATCH('Variação'!BA$2,'Cadastro e Histórico'!$278:$278,0),FALSE()))</f>
        <v>0</v>
      </c>
      <c r="BD10" s="499">
        <f t="array" ref="BD10">IF($A10="",0,SUMIFS(Extrato!$E$8:$E$502,Extrato!$B$8:$B$502,'Variação'!$A10,Extrato!$A$8:$A$502,"&gt;="&amp;HLOOKUP(BD$2,dds!$2:$3,2,FALSE()),Extrato!$A$8:$A$502,"&lt;="&amp;HLOOKUP(BD$2,dds!$2:$4,3,FALSE()))-SUMIFS(Extrato!$K$8:$K$502,Extrato!$G$8:$G$502,'Variação'!$A10,Extrato!$F$8:$F$502,"&gt;="&amp;HLOOKUP(BD$2,dds!$2:$3,2,FALSE()),Extrato!$F$8:$F$502,"&lt;="&amp;HLOOKUP(BD$2,dds!$2:$4,3,FALSE()))+VLOOKUP($A10,'Cadastro e Histórico'!$278:$346,MATCH('Variação'!BD$2,'Cadastro e Histórico'!$278:$278,0)-1,FALSE()))</f>
        <v>0</v>
      </c>
      <c r="BE10" s="500">
        <f t="shared" si="78"/>
        <v>0</v>
      </c>
      <c r="BF10" s="499">
        <f>IF($A10="",0,VLOOKUP($A10,'Cadastro e Histórico'!$278:$346,MATCH('Variação'!BD$2,'Cadastro e Histórico'!$278:$278,0),FALSE()))</f>
        <v>0</v>
      </c>
      <c r="BG10" s="499">
        <f t="array" ref="BG10">IF($A10="",0,SUMIFS(Extrato!$E$8:$E$502,Extrato!$B$8:$B$502,'Variação'!$A10,Extrato!$A$8:$A$502,"&gt;="&amp;HLOOKUP(BG$2,dds!$2:$3,2,FALSE()),Extrato!$A$8:$A$502,"&lt;="&amp;HLOOKUP(BG$2,dds!$2:$4,3,FALSE()))-SUMIFS(Extrato!$K$8:$K$502,Extrato!$G$8:$G$502,'Variação'!$A10,Extrato!$F$8:$F$502,"&gt;="&amp;HLOOKUP(BG$2,dds!$2:$3,2,FALSE()),Extrato!$F$8:$F$502,"&lt;="&amp;HLOOKUP(BG$2,dds!$2:$4,3,FALSE()))+VLOOKUP($A10,'Cadastro e Histórico'!$278:$346,MATCH('Variação'!BG$2,'Cadastro e Histórico'!$278:$278,0)-1,FALSE()))</f>
        <v>0</v>
      </c>
      <c r="BH10" s="500">
        <f t="shared" si="79"/>
        <v>0</v>
      </c>
      <c r="BI10" s="499">
        <f>IF($A10="",0,VLOOKUP($A10,'Cadastro e Histórico'!$278:$346,MATCH('Variação'!BG$2,'Cadastro e Histórico'!$278:$278,0),FALSE()))</f>
        <v>0</v>
      </c>
      <c r="BJ10" s="499">
        <f t="array" ref="BJ10">IF($A10="",0,SUMIFS(Extrato!$E$8:$E$502,Extrato!$B$8:$B$502,'Variação'!$A10,Extrato!$A$8:$A$502,"&gt;="&amp;HLOOKUP(BJ$2,dds!$2:$3,2,FALSE()),Extrato!$A$8:$A$502,"&lt;="&amp;HLOOKUP(BJ$2,dds!$2:$4,3,FALSE()))-SUMIFS(Extrato!$K$8:$K$502,Extrato!$G$8:$G$502,'Variação'!$A10,Extrato!$F$8:$F$502,"&gt;="&amp;HLOOKUP(BJ$2,dds!$2:$3,2,FALSE()),Extrato!$F$8:$F$502,"&lt;="&amp;HLOOKUP(BJ$2,dds!$2:$4,3,FALSE()))+VLOOKUP($A10,'Cadastro e Histórico'!$278:$346,MATCH('Variação'!BJ$2,'Cadastro e Histórico'!$278:$278,0)-1,FALSE()))</f>
        <v>0</v>
      </c>
      <c r="BK10" s="500">
        <f t="shared" si="80"/>
        <v>0</v>
      </c>
      <c r="BL10" s="499">
        <f>IF($A10="",0,VLOOKUP($A10,'Cadastro e Histórico'!$278:$346,MATCH('Variação'!BJ$2,'Cadastro e Histórico'!$278:$278,0),FALSE()))</f>
        <v>0</v>
      </c>
      <c r="BM10" s="499">
        <f t="array" ref="BM10">IF($A10="",0,SUMIFS(Extrato!$E$8:$E$502,Extrato!$B$8:$B$502,'Variação'!$A10,Extrato!$A$8:$A$502,"&gt;="&amp;HLOOKUP(BM$2,dds!$2:$3,2,FALSE()),Extrato!$A$8:$A$502,"&lt;="&amp;HLOOKUP(BM$2,dds!$2:$4,3,FALSE()))-SUMIFS(Extrato!$K$8:$K$502,Extrato!$G$8:$G$502,'Variação'!$A10,Extrato!$F$8:$F$502,"&gt;="&amp;HLOOKUP(BM$2,dds!$2:$3,2,FALSE()),Extrato!$F$8:$F$502,"&lt;="&amp;HLOOKUP(BM$2,dds!$2:$4,3,FALSE()))+VLOOKUP($A10,'Cadastro e Histórico'!$278:$346,MATCH('Variação'!BM$2,'Cadastro e Histórico'!$278:$278,0)-1,FALSE()))</f>
        <v>0</v>
      </c>
      <c r="BN10" s="500">
        <f t="shared" si="81"/>
        <v>0</v>
      </c>
      <c r="BO10" s="499">
        <f>IF($A10="",0,VLOOKUP($A10,'Cadastro e Histórico'!$278:$346,MATCH('Variação'!BM$2,'Cadastro e Histórico'!$278:$278,0),FALSE()))</f>
        <v>0</v>
      </c>
      <c r="BP10" s="499">
        <f t="array" ref="BP10">IF($A10="",0,SUMIFS(Extrato!$E$8:$E$502,Extrato!$B$8:$B$502,'Variação'!$A10,Extrato!$A$8:$A$502,"&gt;="&amp;HLOOKUP(BP$2,dds!$2:$3,2,FALSE()),Extrato!$A$8:$A$502,"&lt;="&amp;HLOOKUP(BP$2,dds!$2:$4,3,FALSE()))-SUMIFS(Extrato!$K$8:$K$502,Extrato!$G$8:$G$502,'Variação'!$A10,Extrato!$F$8:$F$502,"&gt;="&amp;HLOOKUP(BP$2,dds!$2:$3,2,FALSE()),Extrato!$F$8:$F$502,"&lt;="&amp;HLOOKUP(BP$2,dds!$2:$4,3,FALSE()))+VLOOKUP($A10,'Cadastro e Histórico'!$278:$346,MATCH('Variação'!BP$2,'Cadastro e Histórico'!$278:$278,0)-1,FALSE()))</f>
        <v>0</v>
      </c>
      <c r="BQ10" s="500">
        <f t="shared" si="82"/>
        <v>0</v>
      </c>
      <c r="BR10" s="499">
        <f>IF($A10="",0,VLOOKUP($A10,'Cadastro e Histórico'!$278:$346,MATCH('Variação'!BP$2,'Cadastro e Histórico'!$278:$278,0),FALSE()))</f>
        <v>0</v>
      </c>
      <c r="BS10" s="499">
        <f t="array" ref="BS10">IF($A10="",0,SUMIFS(Extrato!$E$8:$E$502,Extrato!$B$8:$B$502,'Variação'!$A10,Extrato!$A$8:$A$502,"&gt;="&amp;HLOOKUP(BS$2,dds!$2:$3,2,FALSE()),Extrato!$A$8:$A$502,"&lt;="&amp;HLOOKUP(BS$2,dds!$2:$4,3,FALSE()))-SUMIFS(Extrato!$K$8:$K$502,Extrato!$G$8:$G$502,'Variação'!$A10,Extrato!$F$8:$F$502,"&gt;="&amp;HLOOKUP(BS$2,dds!$2:$3,2,FALSE()),Extrato!$F$8:$F$502,"&lt;="&amp;HLOOKUP(BS$2,dds!$2:$4,3,FALSE()))+VLOOKUP($A10,'Cadastro e Histórico'!$278:$346,MATCH('Variação'!BS$2,'Cadastro e Histórico'!$278:$278,0)-1,FALSE()))</f>
        <v>0</v>
      </c>
      <c r="BT10" s="500">
        <f t="shared" si="83"/>
        <v>0</v>
      </c>
      <c r="BU10" s="499">
        <f>IF($A10="",0,VLOOKUP($A10,'Cadastro e Histórico'!$278:$346,MATCH('Variação'!BS$2,'Cadastro e Histórico'!$278:$278,0),FALSE()))</f>
        <v>0</v>
      </c>
      <c r="BV10" s="499">
        <f t="array" ref="BV10">IF($A10="",0,SUMIFS(Extrato!$E$8:$E$502,Extrato!$B$8:$B$502,'Variação'!$A10,Extrato!$A$8:$A$502,"&gt;="&amp;HLOOKUP(BV$2,dds!$2:$3,2,FALSE()),Extrato!$A$8:$A$502,"&lt;="&amp;HLOOKUP(BV$2,dds!$2:$4,3,FALSE()))-SUMIFS(Extrato!$K$8:$K$502,Extrato!$G$8:$G$502,'Variação'!$A10,Extrato!$F$8:$F$502,"&gt;="&amp;HLOOKUP(BV$2,dds!$2:$3,2,FALSE()),Extrato!$F$8:$F$502,"&lt;="&amp;HLOOKUP(BV$2,dds!$2:$4,3,FALSE()))+VLOOKUP($A10,'Cadastro e Histórico'!$278:$346,MATCH('Variação'!BV$2,'Cadastro e Histórico'!$278:$278,0)-1,FALSE()))</f>
        <v>0</v>
      </c>
      <c r="BW10" s="500">
        <f t="shared" si="84"/>
        <v>0</v>
      </c>
      <c r="BX10" s="499">
        <f>IF($A10="",0,VLOOKUP($A10,'Cadastro e Histórico'!$278:$346,MATCH('Variação'!BV$2,'Cadastro e Histórico'!$278:$278,0),FALSE()))</f>
        <v>0</v>
      </c>
      <c r="BY10" s="499">
        <f t="array" ref="BY10">IF($A10="",0,SUMIFS(Extrato!$E$8:$E$502,Extrato!$B$8:$B$502,'Variação'!$A10,Extrato!$A$8:$A$502,"&gt;="&amp;HLOOKUP(BY$2,dds!$2:$3,2,FALSE()),Extrato!$A$8:$A$502,"&lt;="&amp;HLOOKUP(BY$2,dds!$2:$4,3,FALSE()))-SUMIFS(Extrato!$K$8:$K$502,Extrato!$G$8:$G$502,'Variação'!$A10,Extrato!$F$8:$F$502,"&gt;="&amp;HLOOKUP(BY$2,dds!$2:$3,2,FALSE()),Extrato!$F$8:$F$502,"&lt;="&amp;HLOOKUP(BY$2,dds!$2:$4,3,FALSE()))+VLOOKUP($A10,'Cadastro e Histórico'!$278:$346,MATCH('Variação'!BY$2,'Cadastro e Histórico'!$278:$278,0)-1,FALSE()))</f>
        <v>0</v>
      </c>
      <c r="BZ10" s="500">
        <f t="shared" si="85"/>
        <v>0</v>
      </c>
      <c r="CA10" s="499">
        <f>IF($A10="",0,VLOOKUP($A10,'Cadastro e Histórico'!$278:$346,MATCH('Variação'!BY$2,'Cadastro e Histórico'!$278:$278,0),FALSE()))</f>
        <v>0</v>
      </c>
      <c r="CB10" s="499">
        <f t="array" ref="CB10">IF($A10="",0,SUMIFS(Extrato!$E$8:$E$502,Extrato!$B$8:$B$502,'Variação'!$A10,Extrato!$A$8:$A$502,"&gt;="&amp;HLOOKUP(CB$2,dds!$2:$3,2,FALSE()),Extrato!$A$8:$A$502,"&lt;="&amp;HLOOKUP(CB$2,dds!$2:$4,3,FALSE()))-SUMIFS(Extrato!$K$8:$K$502,Extrato!$G$8:$G$502,'Variação'!$A10,Extrato!$F$8:$F$502,"&gt;="&amp;HLOOKUP(CB$2,dds!$2:$3,2,FALSE()),Extrato!$F$8:$F$502,"&lt;="&amp;HLOOKUP(CB$2,dds!$2:$4,3,FALSE()))+VLOOKUP($A10,'Cadastro e Histórico'!$278:$346,MATCH('Variação'!CB$2,'Cadastro e Histórico'!$278:$278,0)-1,FALSE()))</f>
        <v>0</v>
      </c>
      <c r="CC10" s="500">
        <f t="shared" si="86"/>
        <v>0</v>
      </c>
      <c r="CD10" s="499">
        <f>IF($A10="",0,VLOOKUP($A10,'Cadastro e Histórico'!$278:$346,MATCH('Variação'!CB$2,'Cadastro e Histórico'!$278:$278,0),FALSE()))</f>
        <v>0</v>
      </c>
      <c r="CE10" s="499">
        <f t="array" ref="CE10">IF($A10="",0,SUMIFS(Extrato!$E$8:$E$502,Extrato!$B$8:$B$502,'Variação'!$A10,Extrato!$A$8:$A$502,"&gt;="&amp;HLOOKUP(CE$2,dds!$2:$3,2,FALSE()),Extrato!$A$8:$A$502,"&lt;="&amp;HLOOKUP(CE$2,dds!$2:$4,3,FALSE()))-SUMIFS(Extrato!$K$8:$K$502,Extrato!$G$8:$G$502,'Variação'!$A10,Extrato!$F$8:$F$502,"&gt;="&amp;HLOOKUP(CE$2,dds!$2:$3,2,FALSE()),Extrato!$F$8:$F$502,"&lt;="&amp;HLOOKUP(CE$2,dds!$2:$4,3,FALSE()))+VLOOKUP($A10,'Cadastro e Histórico'!$278:$346,MATCH('Variação'!CE$2,'Cadastro e Histórico'!$278:$278,0)-1,FALSE()))</f>
        <v>0</v>
      </c>
      <c r="CF10" s="500">
        <f t="shared" si="87"/>
        <v>0</v>
      </c>
      <c r="CG10" s="499">
        <f>IF($A10="",0,VLOOKUP($A10,'Cadastro e Histórico'!$278:$346,MATCH('Variação'!CE$2,'Cadastro e Histórico'!$278:$278,0),FALSE()))</f>
        <v>0</v>
      </c>
      <c r="CH10" s="499">
        <f t="array" ref="CH10">IF($A10="",0,SUMIFS(Extrato!$E$8:$E$502,Extrato!$B$8:$B$502,'Variação'!$A10,Extrato!$A$8:$A$502,"&gt;="&amp;HLOOKUP(CH$2,dds!$2:$3,2,FALSE()),Extrato!$A$8:$A$502,"&lt;="&amp;HLOOKUP(CH$2,dds!$2:$4,3,FALSE()))-SUMIFS(Extrato!$K$8:$K$502,Extrato!$G$8:$G$502,'Variação'!$A10,Extrato!$F$8:$F$502,"&gt;="&amp;HLOOKUP(CH$2,dds!$2:$3,2,FALSE()),Extrato!$F$8:$F$502,"&lt;="&amp;HLOOKUP(CH$2,dds!$2:$4,3,FALSE()))+VLOOKUP($A10,'Cadastro e Histórico'!$278:$346,MATCH('Variação'!CH$2,'Cadastro e Histórico'!$278:$278,0)-1,FALSE()))</f>
        <v>0</v>
      </c>
      <c r="CI10" s="500">
        <f t="shared" si="88"/>
        <v>0</v>
      </c>
      <c r="CJ10" s="499">
        <f>IF($A10="",0,VLOOKUP($A10,'Cadastro e Histórico'!$278:$346,MATCH('Variação'!CH$2,'Cadastro e Histórico'!$278:$278,0),FALSE()))</f>
        <v>0</v>
      </c>
      <c r="CK10" s="499">
        <f t="array" ref="CK10">IF($A10="",0,SUMIFS(Extrato!$E$8:$E$502,Extrato!$B$8:$B$502,'Variação'!$A10,Extrato!$A$8:$A$502,"&gt;="&amp;HLOOKUP(CK$2,dds!$2:$3,2,FALSE()),Extrato!$A$8:$A$502,"&lt;="&amp;HLOOKUP(CK$2,dds!$2:$4,3,FALSE()))-SUMIFS(Extrato!$K$8:$K$502,Extrato!$G$8:$G$502,'Variação'!$A10,Extrato!$F$8:$F$502,"&gt;="&amp;HLOOKUP(CK$2,dds!$2:$3,2,FALSE()),Extrato!$F$8:$F$502,"&lt;="&amp;HLOOKUP(CK$2,dds!$2:$4,3,FALSE()))+VLOOKUP($A10,'Cadastro e Histórico'!$278:$346,MATCH('Variação'!CK$2,'Cadastro e Histórico'!$278:$278,0)-1,FALSE()))</f>
        <v>0</v>
      </c>
      <c r="CL10" s="500">
        <f t="shared" si="89"/>
        <v>0</v>
      </c>
      <c r="CM10" s="499">
        <f>IF($A10="",0,VLOOKUP($A10,'Cadastro e Histórico'!$278:$346,MATCH('Variação'!CK$2,'Cadastro e Histórico'!$278:$278,0),FALSE()))</f>
        <v>0</v>
      </c>
      <c r="CN10" s="499">
        <f t="array" ref="CN10">IF($A10="",0,SUMIFS(Extrato!$E$8:$E$502,Extrato!$B$8:$B$502,'Variação'!$A10,Extrato!$A$8:$A$502,"&gt;="&amp;HLOOKUP(CN$2,dds!$2:$3,2,FALSE()),Extrato!$A$8:$A$502,"&lt;="&amp;HLOOKUP(CN$2,dds!$2:$4,3,FALSE()))-SUMIFS(Extrato!$K$8:$K$502,Extrato!$G$8:$G$502,'Variação'!$A10,Extrato!$F$8:$F$502,"&gt;="&amp;HLOOKUP(CN$2,dds!$2:$3,2,FALSE()),Extrato!$F$8:$F$502,"&lt;="&amp;HLOOKUP(CN$2,dds!$2:$4,3,FALSE()))+VLOOKUP($A10,'Cadastro e Histórico'!$278:$346,MATCH('Variação'!CN$2,'Cadastro e Histórico'!$278:$278,0)-1,FALSE()))</f>
        <v>0</v>
      </c>
      <c r="CO10" s="500">
        <f t="shared" si="90"/>
        <v>0</v>
      </c>
      <c r="CP10" s="499">
        <f>IF($A10="",0,VLOOKUP($A10,'Cadastro e Histórico'!$278:$346,MATCH('Variação'!CN$2,'Cadastro e Histórico'!$278:$278,0),FALSE()))</f>
        <v>0</v>
      </c>
      <c r="CQ10" s="499">
        <f t="array" ref="CQ10">IF($A10="",0,SUMIFS(Extrato!$E$8:$E$502,Extrato!$B$8:$B$502,'Variação'!$A10,Extrato!$A$8:$A$502,"&gt;="&amp;HLOOKUP(CQ$2,dds!$2:$3,2,FALSE()),Extrato!$A$8:$A$502,"&lt;="&amp;HLOOKUP(CQ$2,dds!$2:$4,3,FALSE()))-SUMIFS(Extrato!$K$8:$K$502,Extrato!$G$8:$G$502,'Variação'!$A10,Extrato!$F$8:$F$502,"&gt;="&amp;HLOOKUP(CQ$2,dds!$2:$3,2,FALSE()),Extrato!$F$8:$F$502,"&lt;="&amp;HLOOKUP(CQ$2,dds!$2:$4,3,FALSE()))+VLOOKUP($A10,'Cadastro e Histórico'!$278:$346,MATCH('Variação'!CQ$2,'Cadastro e Histórico'!$278:$278,0)-1,FALSE()))</f>
        <v>0</v>
      </c>
      <c r="CR10" s="500">
        <f t="shared" si="91"/>
        <v>0</v>
      </c>
      <c r="CS10" s="499">
        <f>IF($A10="",0,VLOOKUP($A10,'Cadastro e Histórico'!$278:$346,MATCH('Variação'!CQ$2,'Cadastro e Histórico'!$278:$278,0),FALSE()))</f>
        <v>0</v>
      </c>
      <c r="CT10" s="499">
        <f t="array" ref="CT10">IF($A10="",0,SUMIFS(Extrato!$E$8:$E$502,Extrato!$B$8:$B$502,'Variação'!$A10,Extrato!$A$8:$A$502,"&gt;="&amp;HLOOKUP(CT$2,dds!$2:$3,2,FALSE()),Extrato!$A$8:$A$502,"&lt;="&amp;HLOOKUP(CT$2,dds!$2:$4,3,FALSE()))-SUMIFS(Extrato!$K$8:$K$502,Extrato!$G$8:$G$502,'Variação'!$A10,Extrato!$F$8:$F$502,"&gt;="&amp;HLOOKUP(CT$2,dds!$2:$3,2,FALSE()),Extrato!$F$8:$F$502,"&lt;="&amp;HLOOKUP(CT$2,dds!$2:$4,3,FALSE()))+VLOOKUP($A10,'Cadastro e Histórico'!$278:$346,MATCH('Variação'!CT$2,'Cadastro e Histórico'!$278:$278,0)-1,FALSE()))</f>
        <v>0</v>
      </c>
      <c r="CU10" s="500">
        <f t="shared" si="92"/>
        <v>0</v>
      </c>
      <c r="CV10" s="499">
        <f>IF($A10="",0,VLOOKUP($A10,'Cadastro e Histórico'!$278:$346,MATCH('Variação'!CT$2,'Cadastro e Histórico'!$278:$278,0),FALSE()))</f>
        <v>0</v>
      </c>
      <c r="CW10" s="499">
        <f t="array" ref="CW10">IF($A10="",0,SUMIFS(Extrato!$E$8:$E$502,Extrato!$B$8:$B$502,'Variação'!$A10,Extrato!$A$8:$A$502,"&gt;="&amp;HLOOKUP(CW$2,dds!$2:$3,2,FALSE()),Extrato!$A$8:$A$502,"&lt;="&amp;HLOOKUP(CW$2,dds!$2:$4,3,FALSE()))-SUMIFS(Extrato!$K$8:$K$502,Extrato!$G$8:$G$502,'Variação'!$A10,Extrato!$F$8:$F$502,"&gt;="&amp;HLOOKUP(CW$2,dds!$2:$3,2,FALSE()),Extrato!$F$8:$F$502,"&lt;="&amp;HLOOKUP(CW$2,dds!$2:$4,3,FALSE()))+VLOOKUP($A10,'Cadastro e Histórico'!$278:$346,MATCH('Variação'!CW$2,'Cadastro e Histórico'!$278:$278,0)-1,FALSE()))</f>
        <v>0</v>
      </c>
      <c r="CX10" s="500">
        <f t="shared" si="93"/>
        <v>0</v>
      </c>
      <c r="CY10" s="499">
        <f>IF($A10="",0,VLOOKUP($A10,'Cadastro e Histórico'!$278:$346,MATCH('Variação'!CW$2,'Cadastro e Histórico'!$278:$278,0),FALSE()))</f>
        <v>0</v>
      </c>
      <c r="CZ10" s="499">
        <f t="array" ref="CZ10">IF($A10="",0,SUMIFS(Extrato!$E$8:$E$502,Extrato!$B$8:$B$502,'Variação'!$A10,Extrato!$A$8:$A$502,"&gt;="&amp;HLOOKUP(CZ$2,dds!$2:$3,2,FALSE()),Extrato!$A$8:$A$502,"&lt;="&amp;HLOOKUP(CZ$2,dds!$2:$4,3,FALSE()))-SUMIFS(Extrato!$K$8:$K$502,Extrato!$G$8:$G$502,'Variação'!$A10,Extrato!$F$8:$F$502,"&gt;="&amp;HLOOKUP(CZ$2,dds!$2:$3,2,FALSE()),Extrato!$F$8:$F$502,"&lt;="&amp;HLOOKUP(CZ$2,dds!$2:$4,3,FALSE()))+VLOOKUP($A10,'Cadastro e Histórico'!$278:$346,MATCH('Variação'!CZ$2,'Cadastro e Histórico'!$278:$278,0)-1,FALSE()))</f>
        <v>0</v>
      </c>
      <c r="DA10" s="500">
        <f t="shared" si="94"/>
        <v>0</v>
      </c>
      <c r="DB10" s="499">
        <f>IF($A10="",0,VLOOKUP($A10,'Cadastro e Histórico'!$278:$346,MATCH('Variação'!CZ$2,'Cadastro e Histórico'!$278:$278,0),FALSE()))</f>
        <v>0</v>
      </c>
      <c r="DC10" s="499">
        <f t="array" ref="DC10">IF($A10="",0,SUMIFS(Extrato!$E$8:$E$502,Extrato!$B$8:$B$502,'Variação'!$A10,Extrato!$A$8:$A$502,"&gt;="&amp;HLOOKUP(DC$2,dds!$2:$3,2,FALSE()),Extrato!$A$8:$A$502,"&lt;="&amp;HLOOKUP(DC$2,dds!$2:$4,3,FALSE()))-SUMIFS(Extrato!$K$8:$K$502,Extrato!$G$8:$G$502,'Variação'!$A10,Extrato!$F$8:$F$502,"&gt;="&amp;HLOOKUP(DC$2,dds!$2:$3,2,FALSE()),Extrato!$F$8:$F$502,"&lt;="&amp;HLOOKUP(DC$2,dds!$2:$4,3,FALSE()))+VLOOKUP($A10,'Cadastro e Histórico'!$278:$346,MATCH('Variação'!DC$2,'Cadastro e Histórico'!$278:$278,0)-1,FALSE()))</f>
        <v>0</v>
      </c>
      <c r="DD10" s="500">
        <f t="shared" si="95"/>
        <v>0</v>
      </c>
      <c r="DE10" s="499">
        <f>IF($A10="",0,VLOOKUP($A10,'Cadastro e Histórico'!$278:$346,MATCH('Variação'!DC$2,'Cadastro e Histórico'!$278:$278,0),FALSE()))</f>
        <v>0</v>
      </c>
      <c r="DF10" s="499">
        <f t="array" ref="DF10">IF($A10="",0,SUMIFS(Extrato!$E$8:$E$502,Extrato!$B$8:$B$502,'Variação'!$A10,Extrato!$A$8:$A$502,"&gt;="&amp;HLOOKUP(DF$2,dds!$2:$3,2,FALSE()),Extrato!$A$8:$A$502,"&lt;="&amp;HLOOKUP(DF$2,dds!$2:$4,3,FALSE()))-SUMIFS(Extrato!$K$8:$K$502,Extrato!$G$8:$G$502,'Variação'!$A10,Extrato!$F$8:$F$502,"&gt;="&amp;HLOOKUP(DF$2,dds!$2:$3,2,FALSE()),Extrato!$F$8:$F$502,"&lt;="&amp;HLOOKUP(DF$2,dds!$2:$4,3,FALSE()))+VLOOKUP($A10,'Cadastro e Histórico'!$278:$346,MATCH('Variação'!DF$2,'Cadastro e Histórico'!$278:$278,0)-1,FALSE()))</f>
        <v>0</v>
      </c>
      <c r="DG10" s="500">
        <f t="shared" si="96"/>
        <v>0</v>
      </c>
      <c r="DH10" s="499">
        <f>IF($A10="",0,VLOOKUP($A10,'Cadastro e Histórico'!$278:$346,MATCH('Variação'!DF$2,'Cadastro e Histórico'!$278:$278,0),FALSE()))</f>
        <v>0</v>
      </c>
      <c r="DI10" s="499">
        <f t="array" ref="DI10">IF($A10="",0,SUMIFS(Extrato!$E$8:$E$502,Extrato!$B$8:$B$502,'Variação'!$A10,Extrato!$A$8:$A$502,"&gt;="&amp;HLOOKUP(DI$2,dds!$2:$3,2,FALSE()),Extrato!$A$8:$A$502,"&lt;="&amp;HLOOKUP(DI$2,dds!$2:$4,3,FALSE()))-SUMIFS(Extrato!$K$8:$K$502,Extrato!$G$8:$G$502,'Variação'!$A10,Extrato!$F$8:$F$502,"&gt;="&amp;HLOOKUP(DI$2,dds!$2:$3,2,FALSE()),Extrato!$F$8:$F$502,"&lt;="&amp;HLOOKUP(DI$2,dds!$2:$4,3,FALSE()))+VLOOKUP($A10,'Cadastro e Histórico'!$278:$346,MATCH('Variação'!DI$2,'Cadastro e Histórico'!$278:$278,0)-1,FALSE()))</f>
        <v>0</v>
      </c>
      <c r="DJ10" s="500">
        <f t="shared" si="97"/>
        <v>0</v>
      </c>
      <c r="DK10" s="499">
        <f>IF($A10="",0,VLOOKUP($A10,'Cadastro e Histórico'!$278:$346,MATCH('Variação'!DI$2,'Cadastro e Histórico'!$278:$278,0),FALSE()))</f>
        <v>0</v>
      </c>
      <c r="DL10" s="499">
        <f t="array" ref="DL10">IF($A10="",0,SUMIFS(Extrato!$E$8:$E$502,Extrato!$B$8:$B$502,'Variação'!$A10,Extrato!$A$8:$A$502,"&gt;="&amp;HLOOKUP(DL$2,dds!$2:$3,2,FALSE()),Extrato!$A$8:$A$502,"&lt;="&amp;HLOOKUP(DL$2,dds!$2:$4,3,FALSE()))-SUMIFS(Extrato!$K$8:$K$502,Extrato!$G$8:$G$502,'Variação'!$A10,Extrato!$F$8:$F$502,"&gt;="&amp;HLOOKUP(DL$2,dds!$2:$3,2,FALSE()),Extrato!$F$8:$F$502,"&lt;="&amp;HLOOKUP(DL$2,dds!$2:$4,3,FALSE()))+VLOOKUP($A10,'Cadastro e Histórico'!$278:$346,MATCH('Variação'!DL$2,'Cadastro e Histórico'!$278:$278,0)-1,FALSE()))</f>
        <v>0</v>
      </c>
      <c r="DM10" s="500">
        <f t="shared" si="98"/>
        <v>0</v>
      </c>
      <c r="DN10" s="499">
        <f>IF($A10="",0,VLOOKUP($A10,'Cadastro e Histórico'!$278:$346,MATCH('Variação'!DL$2,'Cadastro e Histórico'!$278:$278,0),FALSE()))</f>
        <v>0</v>
      </c>
      <c r="DO10" s="499">
        <f t="array" ref="DO10">IF($A10="",0,SUMIFS(Extrato!$E$8:$E$502,Extrato!$B$8:$B$502,'Variação'!$A10,Extrato!$A$8:$A$502,"&gt;="&amp;HLOOKUP(DO$2,dds!$2:$3,2,FALSE()),Extrato!$A$8:$A$502,"&lt;="&amp;HLOOKUP(DO$2,dds!$2:$4,3,FALSE()))-SUMIFS(Extrato!$K$8:$K$502,Extrato!$G$8:$G$502,'Variação'!$A10,Extrato!$F$8:$F$502,"&gt;="&amp;HLOOKUP(DO$2,dds!$2:$3,2,FALSE()),Extrato!$F$8:$F$502,"&lt;="&amp;HLOOKUP(DO$2,dds!$2:$4,3,FALSE()))+VLOOKUP($A10,'Cadastro e Histórico'!$278:$346,MATCH('Variação'!DO$2,'Cadastro e Histórico'!$278:$278,0)-1,FALSE()))</f>
        <v>0</v>
      </c>
      <c r="DP10" s="500">
        <f t="shared" si="99"/>
        <v>0</v>
      </c>
      <c r="DQ10" s="499">
        <f>IF($A10="",0,VLOOKUP($A10,'Cadastro e Histórico'!$278:$346,MATCH('Variação'!DO$2,'Cadastro e Histórico'!$278:$278,0),FALSE()))</f>
        <v>0</v>
      </c>
      <c r="DR10" s="499">
        <f t="array" ref="DR10">IF($A10="",0,SUMIFS(Extrato!$E$8:$E$502,Extrato!$B$8:$B$502,'Variação'!$A10,Extrato!$A$8:$A$502,"&gt;="&amp;HLOOKUP(DR$2,dds!$2:$3,2,FALSE()),Extrato!$A$8:$A$502,"&lt;="&amp;HLOOKUP(DR$2,dds!$2:$4,3,FALSE()))-SUMIFS(Extrato!$K$8:$K$502,Extrato!$G$8:$G$502,'Variação'!$A10,Extrato!$F$8:$F$502,"&gt;="&amp;HLOOKUP(DR$2,dds!$2:$3,2,FALSE()),Extrato!$F$8:$F$502,"&lt;="&amp;HLOOKUP(DR$2,dds!$2:$4,3,FALSE()))+VLOOKUP($A10,'Cadastro e Histórico'!$278:$346,MATCH('Variação'!DR$2,'Cadastro e Histórico'!$278:$278,0)-1,FALSE()))</f>
        <v>0</v>
      </c>
      <c r="DS10" s="500">
        <f t="shared" si="100"/>
        <v>0</v>
      </c>
      <c r="DT10" s="499">
        <f>IF($A10="",0,VLOOKUP($A10,'Cadastro e Histórico'!$278:$346,MATCH('Variação'!DR$2,'Cadastro e Histórico'!$278:$278,0),FALSE()))</f>
        <v>0</v>
      </c>
      <c r="DU10" s="499">
        <f t="array" ref="DU10">IF($A10="",0,SUMIFS(Extrato!$E$8:$E$502,Extrato!$B$8:$B$502,'Variação'!$A10,Extrato!$A$8:$A$502,"&gt;="&amp;HLOOKUP(DU$2,dds!$2:$3,2,FALSE()),Extrato!$A$8:$A$502,"&lt;="&amp;HLOOKUP(DU$2,dds!$2:$4,3,FALSE()))-SUMIFS(Extrato!$K$8:$K$502,Extrato!$G$8:$G$502,'Variação'!$A10,Extrato!$F$8:$F$502,"&gt;="&amp;HLOOKUP(DU$2,dds!$2:$3,2,FALSE()),Extrato!$F$8:$F$502,"&lt;="&amp;HLOOKUP(DU$2,dds!$2:$4,3,FALSE()))+VLOOKUP($A10,'Cadastro e Histórico'!$278:$346,MATCH('Variação'!DU$2,'Cadastro e Histórico'!$278:$278,0)-1,FALSE()))</f>
        <v>0</v>
      </c>
      <c r="DV10" s="500">
        <f t="shared" si="101"/>
        <v>0</v>
      </c>
      <c r="DW10" s="499">
        <f>IF($A10="",0,VLOOKUP($A10,'Cadastro e Histórico'!$278:$346,MATCH('Variação'!DU$2,'Cadastro e Histórico'!$278:$278,0),FALSE()))</f>
        <v>0</v>
      </c>
      <c r="DX10" s="499">
        <f t="array" ref="DX10">IF($A10="",0,SUMIFS(Extrato!$E$8:$E$502,Extrato!$B$8:$B$502,'Variação'!$A10,Extrato!$A$8:$A$502,"&gt;="&amp;HLOOKUP(DX$2,dds!$2:$3,2,FALSE()),Extrato!$A$8:$A$502,"&lt;="&amp;HLOOKUP(DX$2,dds!$2:$4,3,FALSE()))-SUMIFS(Extrato!$K$8:$K$502,Extrato!$G$8:$G$502,'Variação'!$A10,Extrato!$F$8:$F$502,"&gt;="&amp;HLOOKUP(DX$2,dds!$2:$3,2,FALSE()),Extrato!$F$8:$F$502,"&lt;="&amp;HLOOKUP(DX$2,dds!$2:$4,3,FALSE()))+VLOOKUP($A10,'Cadastro e Histórico'!$278:$346,MATCH('Variação'!DX$2,'Cadastro e Histórico'!$278:$278,0)-1,FALSE()))</f>
        <v>0</v>
      </c>
      <c r="DY10" s="500">
        <f t="shared" si="102"/>
        <v>0</v>
      </c>
      <c r="DZ10" s="499">
        <f>IF($A10="",0,VLOOKUP($A10,'Cadastro e Histórico'!$278:$346,MATCH('Variação'!DX$2,'Cadastro e Histórico'!$278:$278,0),FALSE()))</f>
        <v>0</v>
      </c>
      <c r="EA10" s="499">
        <f t="array" ref="EA10">IF($A10="",0,SUMIFS(Extrato!$E$8:$E$502,Extrato!$B$8:$B$502,'Variação'!$A10,Extrato!$A$8:$A$502,"&gt;="&amp;HLOOKUP(EA$2,dds!$2:$3,2,FALSE()),Extrato!$A$8:$A$502,"&lt;="&amp;HLOOKUP(EA$2,dds!$2:$4,3,FALSE()))-SUMIFS(Extrato!$K$8:$K$502,Extrato!$G$8:$G$502,'Variação'!$A10,Extrato!$F$8:$F$502,"&gt;="&amp;HLOOKUP(EA$2,dds!$2:$3,2,FALSE()),Extrato!$F$8:$F$502,"&lt;="&amp;HLOOKUP(EA$2,dds!$2:$4,3,FALSE()))+VLOOKUP($A10,'Cadastro e Histórico'!$278:$346,MATCH('Variação'!EA$2,'Cadastro e Histórico'!$278:$278,0)-1,FALSE()))</f>
        <v>0</v>
      </c>
      <c r="EB10" s="500">
        <f t="shared" si="103"/>
        <v>0</v>
      </c>
      <c r="EC10" s="499">
        <f>IF($A10="",0,VLOOKUP($A10,'Cadastro e Histórico'!$278:$346,MATCH('Variação'!EA$2,'Cadastro e Histórico'!$278:$278,0),FALSE()))</f>
        <v>0</v>
      </c>
      <c r="ED10" s="499">
        <f t="array" ref="ED10">IF($A10="",0,SUMIFS(Extrato!$E$8:$E$502,Extrato!$B$8:$B$502,'Variação'!$A10,Extrato!$A$8:$A$502,"&gt;="&amp;HLOOKUP(ED$2,dds!$2:$3,2,FALSE()),Extrato!$A$8:$A$502,"&lt;="&amp;HLOOKUP(ED$2,dds!$2:$4,3,FALSE()))-SUMIFS(Extrato!$K$8:$K$502,Extrato!$G$8:$G$502,'Variação'!$A10,Extrato!$F$8:$F$502,"&gt;="&amp;HLOOKUP(ED$2,dds!$2:$3,2,FALSE()),Extrato!$F$8:$F$502,"&lt;="&amp;HLOOKUP(ED$2,dds!$2:$4,3,FALSE()))+VLOOKUP($A10,'Cadastro e Histórico'!$278:$346,MATCH('Variação'!ED$2,'Cadastro e Histórico'!$278:$278,0)-1,FALSE()))</f>
        <v>0</v>
      </c>
      <c r="EE10" s="500">
        <f t="shared" si="104"/>
        <v>0</v>
      </c>
      <c r="EF10" s="499">
        <f>IF($A10="",0,VLOOKUP($A10,'Cadastro e Histórico'!$278:$346,MATCH('Variação'!ED$2,'Cadastro e Histórico'!$278:$278,0),FALSE()))</f>
        <v>0</v>
      </c>
      <c r="EG10" s="499">
        <f t="array" ref="EG10">IF($A10="",0,SUMIFS(Extrato!$E$8:$E$502,Extrato!$B$8:$B$502,'Variação'!$A10,Extrato!$A$8:$A$502,"&gt;="&amp;HLOOKUP(EG$2,dds!$2:$3,2,FALSE()),Extrato!$A$8:$A$502,"&lt;="&amp;HLOOKUP(EG$2,dds!$2:$4,3,FALSE()))-SUMIFS(Extrato!$K$8:$K$502,Extrato!$G$8:$G$502,'Variação'!$A10,Extrato!$F$8:$F$502,"&gt;="&amp;HLOOKUP(EG$2,dds!$2:$3,2,FALSE()),Extrato!$F$8:$F$502,"&lt;="&amp;HLOOKUP(EG$2,dds!$2:$4,3,FALSE()))+VLOOKUP($A10,'Cadastro e Histórico'!$278:$346,MATCH('Variação'!EG$2,'Cadastro e Histórico'!$278:$278,0)-1,FALSE()))</f>
        <v>0</v>
      </c>
      <c r="EH10" s="500">
        <f t="shared" si="105"/>
        <v>0</v>
      </c>
      <c r="EI10" s="499">
        <f>IF($A10="",0,VLOOKUP($A10,'Cadastro e Histórico'!$278:$346,MATCH('Variação'!EG$2,'Cadastro e Histórico'!$278:$278,0),FALSE()))</f>
        <v>0</v>
      </c>
      <c r="EJ10" s="499">
        <f t="array" ref="EJ10">IF($A10="",0,SUMIFS(Extrato!$E$8:$E$502,Extrato!$B$8:$B$502,'Variação'!$A10,Extrato!$A$8:$A$502,"&gt;="&amp;HLOOKUP(EJ$2,dds!$2:$3,2,FALSE()),Extrato!$A$8:$A$502,"&lt;="&amp;HLOOKUP(EJ$2,dds!$2:$4,3,FALSE()))-SUMIFS(Extrato!$K$8:$K$502,Extrato!$G$8:$G$502,'Variação'!$A10,Extrato!$F$8:$F$502,"&gt;="&amp;HLOOKUP(EJ$2,dds!$2:$3,2,FALSE()),Extrato!$F$8:$F$502,"&lt;="&amp;HLOOKUP(EJ$2,dds!$2:$4,3,FALSE()))+VLOOKUP($A10,'Cadastro e Histórico'!$278:$346,MATCH('Variação'!EJ$2,'Cadastro e Histórico'!$278:$278,0)-1,FALSE()))</f>
        <v>0</v>
      </c>
      <c r="EK10" s="500">
        <f t="shared" si="106"/>
        <v>0</v>
      </c>
      <c r="EL10" s="499">
        <f>IF($A10="",0,VLOOKUP($A10,'Cadastro e Histórico'!$278:$346,MATCH('Variação'!EJ$2,'Cadastro e Histórico'!$278:$278,0),FALSE()))</f>
        <v>0</v>
      </c>
      <c r="EM10" s="499">
        <f t="array" ref="EM10">IF($A10="",0,SUMIFS(Extrato!$E$8:$E$502,Extrato!$B$8:$B$502,'Variação'!$A10,Extrato!$A$8:$A$502,"&gt;="&amp;HLOOKUP(EM$2,dds!$2:$3,2,FALSE()),Extrato!$A$8:$A$502,"&lt;="&amp;HLOOKUP(EM$2,dds!$2:$4,3,FALSE()))-SUMIFS(Extrato!$K$8:$K$502,Extrato!$G$8:$G$502,'Variação'!$A10,Extrato!$F$8:$F$502,"&gt;="&amp;HLOOKUP(EM$2,dds!$2:$3,2,FALSE()),Extrato!$F$8:$F$502,"&lt;="&amp;HLOOKUP(EM$2,dds!$2:$4,3,FALSE()))+VLOOKUP($A10,'Cadastro e Histórico'!$278:$346,MATCH('Variação'!EM$2,'Cadastro e Histórico'!$278:$278,0)-1,FALSE()))</f>
        <v>0</v>
      </c>
      <c r="EN10" s="500">
        <f t="shared" si="107"/>
        <v>0</v>
      </c>
      <c r="EO10" s="499">
        <f>IF($A10="",0,VLOOKUP($A10,'Cadastro e Histórico'!$278:$346,MATCH('Variação'!EM$2,'Cadastro e Histórico'!$278:$278,0),FALSE()))</f>
        <v>0</v>
      </c>
      <c r="EP10" s="499">
        <f t="array" ref="EP10">IF($A10="",0,SUMIFS(Extrato!$E$8:$E$502,Extrato!$B$8:$B$502,'Variação'!$A10,Extrato!$A$8:$A$502,"&gt;="&amp;HLOOKUP(EP$2,dds!$2:$3,2,FALSE()),Extrato!$A$8:$A$502,"&lt;="&amp;HLOOKUP(EP$2,dds!$2:$4,3,FALSE()))-SUMIFS(Extrato!$K$8:$K$502,Extrato!$G$8:$G$502,'Variação'!$A10,Extrato!$F$8:$F$502,"&gt;="&amp;HLOOKUP(EP$2,dds!$2:$3,2,FALSE()),Extrato!$F$8:$F$502,"&lt;="&amp;HLOOKUP(EP$2,dds!$2:$4,3,FALSE()))+VLOOKUP($A10,'Cadastro e Histórico'!$278:$346,MATCH('Variação'!EP$2,'Cadastro e Histórico'!$278:$278,0)-1,FALSE()))</f>
        <v>0</v>
      </c>
      <c r="EQ10" s="500">
        <f t="shared" si="108"/>
        <v>0</v>
      </c>
      <c r="ER10" s="499">
        <f>IF($A10="",0,VLOOKUP($A10,'Cadastro e Histórico'!$278:$346,MATCH('Variação'!EP$2,'Cadastro e Histórico'!$278:$278,0),FALSE()))</f>
        <v>0</v>
      </c>
      <c r="ES10" s="499">
        <f t="array" ref="ES10">IF($A10="",0,SUMIFS(Extrato!$E$8:$E$502,Extrato!$B$8:$B$502,'Variação'!$A10,Extrato!$A$8:$A$502,"&gt;="&amp;HLOOKUP(ES$2,dds!$2:$3,2,FALSE()),Extrato!$A$8:$A$502,"&lt;="&amp;HLOOKUP(ES$2,dds!$2:$4,3,FALSE()))-SUMIFS(Extrato!$K$8:$K$502,Extrato!$G$8:$G$502,'Variação'!$A10,Extrato!$F$8:$F$502,"&gt;="&amp;HLOOKUP(ES$2,dds!$2:$3,2,FALSE()),Extrato!$F$8:$F$502,"&lt;="&amp;HLOOKUP(ES$2,dds!$2:$4,3,FALSE()))+VLOOKUP($A10,'Cadastro e Histórico'!$278:$346,MATCH('Variação'!ES$2,'Cadastro e Histórico'!$278:$278,0)-1,FALSE()))</f>
        <v>0</v>
      </c>
      <c r="ET10" s="500">
        <f t="shared" si="109"/>
        <v>0</v>
      </c>
      <c r="EU10" s="499">
        <f>IF($A10="",0,VLOOKUP($A10,'Cadastro e Histórico'!$278:$346,MATCH('Variação'!ES$2,'Cadastro e Histórico'!$278:$278,0),FALSE()))</f>
        <v>0</v>
      </c>
      <c r="EV10" s="499">
        <f t="array" ref="EV10">IF($A10="",0,SUMIFS(Extrato!$E$8:$E$502,Extrato!$B$8:$B$502,'Variação'!$A10,Extrato!$A$8:$A$502,"&gt;="&amp;HLOOKUP(EV$2,dds!$2:$3,2,FALSE()),Extrato!$A$8:$A$502,"&lt;="&amp;HLOOKUP(EV$2,dds!$2:$4,3,FALSE()))-SUMIFS(Extrato!$K$8:$K$502,Extrato!$G$8:$G$502,'Variação'!$A10,Extrato!$F$8:$F$502,"&gt;="&amp;HLOOKUP(EV$2,dds!$2:$3,2,FALSE()),Extrato!$F$8:$F$502,"&lt;="&amp;HLOOKUP(EV$2,dds!$2:$4,3,FALSE()))+VLOOKUP($A10,'Cadastro e Histórico'!$278:$346,MATCH('Variação'!EV$2,'Cadastro e Histórico'!$278:$278,0)-1,FALSE()))</f>
        <v>0</v>
      </c>
      <c r="EW10" s="500">
        <f t="shared" si="110"/>
        <v>0</v>
      </c>
      <c r="EX10" s="499">
        <f>IF($A10="",0,VLOOKUP($A10,'Cadastro e Histórico'!$278:$346,MATCH('Variação'!EV$2,'Cadastro e Histórico'!$278:$278,0),FALSE()))</f>
        <v>0</v>
      </c>
      <c r="EY10" s="499">
        <f t="array" ref="EY10">IF($A10="",0,SUMIFS(Extrato!$E$8:$E$502,Extrato!$B$8:$B$502,'Variação'!$A10,Extrato!$A$8:$A$502,"&gt;="&amp;HLOOKUP(EY$2,dds!$2:$3,2,FALSE()),Extrato!$A$8:$A$502,"&lt;="&amp;HLOOKUP(EY$2,dds!$2:$4,3,FALSE()))-SUMIFS(Extrato!$K$8:$K$502,Extrato!$G$8:$G$502,'Variação'!$A10,Extrato!$F$8:$F$502,"&gt;="&amp;HLOOKUP(EY$2,dds!$2:$3,2,FALSE()),Extrato!$F$8:$F$502,"&lt;="&amp;HLOOKUP(EY$2,dds!$2:$4,3,FALSE()))+VLOOKUP($A10,'Cadastro e Histórico'!$278:$346,MATCH('Variação'!EY$2,'Cadastro e Histórico'!$278:$278,0)-1,FALSE()))</f>
        <v>0</v>
      </c>
      <c r="EZ10" s="500">
        <f t="shared" si="111"/>
        <v>0</v>
      </c>
      <c r="FA10" s="499">
        <f>IF($A10="",0,VLOOKUP($A10,'Cadastro e Histórico'!$278:$346,MATCH('Variação'!EY$2,'Cadastro e Histórico'!$278:$278,0),FALSE()))</f>
        <v>0</v>
      </c>
      <c r="FB10" s="499">
        <f t="array" ref="FB10">IF($A10="",0,SUMIFS(Extrato!$E$8:$E$502,Extrato!$B$8:$B$502,'Variação'!$A10,Extrato!$A$8:$A$502,"&gt;="&amp;HLOOKUP(FB$2,dds!$2:$3,2,FALSE()),Extrato!$A$8:$A$502,"&lt;="&amp;HLOOKUP(FB$2,dds!$2:$4,3,FALSE()))-SUMIFS(Extrato!$K$8:$K$502,Extrato!$G$8:$G$502,'Variação'!$A10,Extrato!$F$8:$F$502,"&gt;="&amp;HLOOKUP(FB$2,dds!$2:$3,2,FALSE()),Extrato!$F$8:$F$502,"&lt;="&amp;HLOOKUP(FB$2,dds!$2:$4,3,FALSE()))+VLOOKUP($A10,'Cadastro e Histórico'!$278:$346,MATCH('Variação'!FB$2,'Cadastro e Histórico'!$278:$278,0)-1,FALSE()))</f>
        <v>0</v>
      </c>
      <c r="FC10" s="500">
        <f t="shared" si="112"/>
        <v>0</v>
      </c>
      <c r="FD10" s="499">
        <f>IF($A10="",0,VLOOKUP($A10,'Cadastro e Histórico'!$278:$346,MATCH('Variação'!FB$2,'Cadastro e Histórico'!$278:$278,0),FALSE()))</f>
        <v>0</v>
      </c>
      <c r="FE10" s="499">
        <f t="array" ref="FE10">IF($A10="",0,SUMIFS(Extrato!$E$8:$E$502,Extrato!$B$8:$B$502,'Variação'!$A10,Extrato!$A$8:$A$502,"&gt;="&amp;HLOOKUP(FE$2,dds!$2:$3,2,FALSE()),Extrato!$A$8:$A$502,"&lt;="&amp;HLOOKUP(FE$2,dds!$2:$4,3,FALSE()))-SUMIFS(Extrato!$K$8:$K$502,Extrato!$G$8:$G$502,'Variação'!$A10,Extrato!$F$8:$F$502,"&gt;="&amp;HLOOKUP(FE$2,dds!$2:$3,2,FALSE()),Extrato!$F$8:$F$502,"&lt;="&amp;HLOOKUP(FE$2,dds!$2:$4,3,FALSE()))+VLOOKUP($A10,'Cadastro e Histórico'!$278:$346,MATCH('Variação'!FE$2,'Cadastro e Histórico'!$278:$278,0)-1,FALSE()))</f>
        <v>0</v>
      </c>
      <c r="FF10" s="500">
        <f t="shared" si="113"/>
        <v>0</v>
      </c>
      <c r="FG10" s="499">
        <f>IF($A10="",0,VLOOKUP($A10,'Cadastro e Histórico'!$278:$346,MATCH('Variação'!FE$2,'Cadastro e Histórico'!$278:$278,0),FALSE()))</f>
        <v>0</v>
      </c>
      <c r="FH10" s="499">
        <f t="array" ref="FH10">IF($A10="",0,SUMIFS(Extrato!$E$8:$E$502,Extrato!$B$8:$B$502,'Variação'!$A10,Extrato!$A$8:$A$502,"&gt;="&amp;HLOOKUP(FH$2,dds!$2:$3,2,FALSE()),Extrato!$A$8:$A$502,"&lt;="&amp;HLOOKUP(FH$2,dds!$2:$4,3,FALSE()))-SUMIFS(Extrato!$K$8:$K$502,Extrato!$G$8:$G$502,'Variação'!$A10,Extrato!$F$8:$F$502,"&gt;="&amp;HLOOKUP(FH$2,dds!$2:$3,2,FALSE()),Extrato!$F$8:$F$502,"&lt;="&amp;HLOOKUP(FH$2,dds!$2:$4,3,FALSE()))+VLOOKUP($A10,'Cadastro e Histórico'!$278:$346,MATCH('Variação'!FH$2,'Cadastro e Histórico'!$278:$278,0)-1,FALSE()))</f>
        <v>0</v>
      </c>
      <c r="FI10" s="500">
        <f t="shared" si="114"/>
        <v>0</v>
      </c>
      <c r="FJ10" s="499">
        <f>IF($A10="",0,VLOOKUP($A10,'Cadastro e Histórico'!$278:$346,MATCH('Variação'!FH$2,'Cadastro e Histórico'!$278:$278,0),FALSE()))</f>
        <v>0</v>
      </c>
      <c r="FK10" s="499">
        <f t="array" ref="FK10">IF($A10="",0,SUMIFS(Extrato!$E$8:$E$502,Extrato!$B$8:$B$502,'Variação'!$A10,Extrato!$A$8:$A$502,"&gt;="&amp;HLOOKUP(FK$2,dds!$2:$3,2,FALSE()),Extrato!$A$8:$A$502,"&lt;="&amp;HLOOKUP(FK$2,dds!$2:$4,3,FALSE()))-SUMIFS(Extrato!$K$8:$K$502,Extrato!$G$8:$G$502,'Variação'!$A10,Extrato!$F$8:$F$502,"&gt;="&amp;HLOOKUP(FK$2,dds!$2:$3,2,FALSE()),Extrato!$F$8:$F$502,"&lt;="&amp;HLOOKUP(FK$2,dds!$2:$4,3,FALSE()))+VLOOKUP($A10,'Cadastro e Histórico'!$278:$346,MATCH('Variação'!FK$2,'Cadastro e Histórico'!$278:$278,0)-1,FALSE()))</f>
        <v>0</v>
      </c>
      <c r="FL10" s="500">
        <f t="shared" si="115"/>
        <v>0</v>
      </c>
      <c r="FM10" s="499">
        <f>IF($A10="",0,VLOOKUP($A10,'Cadastro e Histórico'!$278:$346,MATCH('Variação'!FK$2,'Cadastro e Histórico'!$278:$278,0),FALSE()))</f>
        <v>0</v>
      </c>
      <c r="FN10" s="499">
        <f t="array" ref="FN10">IF($A10="",0,SUMIFS(Extrato!$E$8:$E$502,Extrato!$B$8:$B$502,'Variação'!$A10,Extrato!$A$8:$A$502,"&gt;="&amp;HLOOKUP(FN$2,dds!$2:$3,2,FALSE()),Extrato!$A$8:$A$502,"&lt;="&amp;HLOOKUP(FN$2,dds!$2:$4,3,FALSE()))-SUMIFS(Extrato!$K$8:$K$502,Extrato!$G$8:$G$502,'Variação'!$A10,Extrato!$F$8:$F$502,"&gt;="&amp;HLOOKUP(FN$2,dds!$2:$3,2,FALSE()),Extrato!$F$8:$F$502,"&lt;="&amp;HLOOKUP(FN$2,dds!$2:$4,3,FALSE()))+VLOOKUP($A10,'Cadastro e Histórico'!$278:$346,MATCH('Variação'!FN$2,'Cadastro e Histórico'!$278:$278,0)-1,FALSE()))</f>
        <v>0</v>
      </c>
      <c r="FO10" s="500">
        <f t="shared" si="116"/>
        <v>0</v>
      </c>
      <c r="FP10" s="499">
        <f>IF($A10="",0,VLOOKUP($A10,'Cadastro e Histórico'!$278:$346,MATCH('Variação'!FN$2,'Cadastro e Histórico'!$278:$278,0),FALSE()))</f>
        <v>0</v>
      </c>
      <c r="FQ10" s="499">
        <f t="array" ref="FQ10">IF($A10="",0,SUMIFS(Extrato!$E$8:$E$502,Extrato!$B$8:$B$502,'Variação'!$A10,Extrato!$A$8:$A$502,"&gt;="&amp;HLOOKUP(FQ$2,dds!$2:$3,2,FALSE()),Extrato!$A$8:$A$502,"&lt;="&amp;HLOOKUP(FQ$2,dds!$2:$4,3,FALSE()))-SUMIFS(Extrato!$K$8:$K$502,Extrato!$G$8:$G$502,'Variação'!$A10,Extrato!$F$8:$F$502,"&gt;="&amp;HLOOKUP(FQ$2,dds!$2:$3,2,FALSE()),Extrato!$F$8:$F$502,"&lt;="&amp;HLOOKUP(FQ$2,dds!$2:$4,3,FALSE()))+VLOOKUP($A10,'Cadastro e Histórico'!$278:$346,MATCH('Variação'!FQ$2,'Cadastro e Histórico'!$278:$278,0)-1,FALSE()))</f>
        <v>0</v>
      </c>
      <c r="FR10" s="500">
        <f t="shared" si="117"/>
        <v>0</v>
      </c>
      <c r="FS10" s="499">
        <f>IF($A10="",0,VLOOKUP($A10,'Cadastro e Histórico'!$278:$346,MATCH('Variação'!FQ$2,'Cadastro e Histórico'!$278:$278,0),FALSE()))</f>
        <v>0</v>
      </c>
      <c r="FT10" s="499">
        <f t="array" ref="FT10">IF($A10="",0,SUMIFS(Extrato!$E$8:$E$502,Extrato!$B$8:$B$502,'Variação'!$A10,Extrato!$A$8:$A$502,"&gt;="&amp;HLOOKUP(FT$2,dds!$2:$3,2,FALSE()),Extrato!$A$8:$A$502,"&lt;="&amp;HLOOKUP(FT$2,dds!$2:$4,3,FALSE()))-SUMIFS(Extrato!$K$8:$K$502,Extrato!$G$8:$G$502,'Variação'!$A10,Extrato!$F$8:$F$502,"&gt;="&amp;HLOOKUP(FT$2,dds!$2:$3,2,FALSE()),Extrato!$F$8:$F$502,"&lt;="&amp;HLOOKUP(FT$2,dds!$2:$4,3,FALSE()))+VLOOKUP($A10,'Cadastro e Histórico'!$278:$346,MATCH('Variação'!FT$2,'Cadastro e Histórico'!$278:$278,0)-1,FALSE()))</f>
        <v>0</v>
      </c>
      <c r="FU10" s="500">
        <f t="shared" si="118"/>
        <v>0</v>
      </c>
      <c r="FV10" s="499">
        <f>IF($A10="",0,VLOOKUP($A10,'Cadastro e Histórico'!$278:$346,MATCH('Variação'!FT$2,'Cadastro e Histórico'!$278:$278,0),FALSE()))</f>
        <v>0</v>
      </c>
      <c r="FW10" s="499">
        <f t="array" ref="FW10">IF($A10="",0,SUMIFS(Extrato!$E$8:$E$502,Extrato!$B$8:$B$502,'Variação'!$A10,Extrato!$A$8:$A$502,"&gt;="&amp;HLOOKUP(FW$2,dds!$2:$3,2,FALSE()),Extrato!$A$8:$A$502,"&lt;="&amp;HLOOKUP(FW$2,dds!$2:$4,3,FALSE()))-SUMIFS(Extrato!$K$8:$K$502,Extrato!$G$8:$G$502,'Variação'!$A10,Extrato!$F$8:$F$502,"&gt;="&amp;HLOOKUP(FW$2,dds!$2:$3,2,FALSE()),Extrato!$F$8:$F$502,"&lt;="&amp;HLOOKUP(FW$2,dds!$2:$4,3,FALSE()))+VLOOKUP($A10,'Cadastro e Histórico'!$278:$346,MATCH('Variação'!FW$2,'Cadastro e Histórico'!$278:$278,0)-1,FALSE()))</f>
        <v>0</v>
      </c>
      <c r="FX10" s="500">
        <f t="shared" si="119"/>
        <v>0</v>
      </c>
      <c r="FY10" s="499">
        <f>IF($A10="",0,VLOOKUP($A10,'Cadastro e Histórico'!$278:$346,MATCH('Variação'!FW$2,'Cadastro e Histórico'!$278:$278,0),FALSE()))</f>
        <v>0</v>
      </c>
      <c r="FZ10" s="43"/>
      <c r="GA10" s="39"/>
      <c r="GB10" s="39"/>
      <c r="GC10" s="39"/>
      <c r="GD10" s="39"/>
      <c r="GE10" s="39"/>
      <c r="GF10" s="39"/>
      <c r="GG10" s="39"/>
      <c r="GH10" s="39"/>
      <c r="GI10" s="39"/>
      <c r="GJ10" s="39"/>
      <c r="GK10" s="39"/>
      <c r="GL10" s="39"/>
      <c r="GM10" s="39"/>
      <c r="GN10" s="39"/>
      <c r="GO10" s="39"/>
      <c r="GP10" s="39"/>
      <c r="GQ10" s="39"/>
      <c r="GR10" s="39"/>
      <c r="GS10" s="42"/>
    </row>
    <row r="11" ht="14.25" customHeight="1">
      <c r="A11" s="502"/>
      <c r="B11" s="499">
        <f t="array" ref="B11">IF($A11="",0,SUMIFS(Extrato!$E$8:$E$502,Extrato!$B$8:$B$502,'Variação'!$A11,Extrato!$A$8:$A$502,"&gt;="&amp;HLOOKUP(B$2,dds!$2:$3,2,FALSE()),Extrato!$A$8:$A$502,"&lt;="&amp;HLOOKUP(B$2,dds!$2:$4,3,FALSE()))-SUMIFS(Extrato!$K$8:$K$502,Extrato!$G$8:$G$502,'Variação'!$A11,Extrato!$F$8:$F$502,"&gt;="&amp;HLOOKUP(B$2,dds!$2:$3,2,FALSE()),Extrato!$F$8:$F$502,"&lt;="&amp;HLOOKUP(B$2,dds!$2:$4,3,FALSE()))+VLOOKUP($A11,'Cadastro e Histórico'!$278:$346,MATCH('Variação'!B$2,'Cadastro e Histórico'!$278:$278,0)-1,FALSE()))</f>
        <v>0</v>
      </c>
      <c r="C11" s="500">
        <f t="shared" si="60"/>
        <v>0</v>
      </c>
      <c r="D11" s="499">
        <f>IF($A11="",0,VLOOKUP($A11,'Cadastro e Histórico'!$278:$346,MATCH('Variação'!B$2,'Cadastro e Histórico'!$278:$278,0),FALSE()))</f>
        <v>0</v>
      </c>
      <c r="E11" s="499">
        <f t="array" ref="E11">IF($A11="",0,SUMIFS(Extrato!$E$8:$E$502,Extrato!$B$8:$B$502,'Variação'!$A11,Extrato!$A$8:$A$502,"&gt;="&amp;HLOOKUP(E$2,dds!$2:$3,2,FALSE()),Extrato!$A$8:$A$502,"&lt;="&amp;HLOOKUP(E$2,dds!$2:$4,3,FALSE()))-SUMIFS(Extrato!$K$8:$K$502,Extrato!$G$8:$G$502,'Variação'!$A11,Extrato!$F$8:$F$502,"&gt;="&amp;HLOOKUP(E$2,dds!$2:$3,2,FALSE()),Extrato!$F$8:$F$502,"&lt;="&amp;HLOOKUP(E$2,dds!$2:$4,3,FALSE()))+VLOOKUP($A11,'Cadastro e Histórico'!$278:$346,MATCH('Variação'!E$2,'Cadastro e Histórico'!$278:$278,0)-1,FALSE()))</f>
        <v>0</v>
      </c>
      <c r="F11" s="500">
        <f t="shared" si="61"/>
        <v>0</v>
      </c>
      <c r="G11" s="499">
        <f>IF($A11="",0,VLOOKUP($A11,'Cadastro e Histórico'!$278:$346,MATCH('Variação'!E$2,'Cadastro e Histórico'!$278:$278,0),FALSE()))</f>
        <v>0</v>
      </c>
      <c r="H11" s="499">
        <f t="array" ref="H11">IF($A11="",0,SUMIFS(Extrato!$E$8:$E$502,Extrato!$B$8:$B$502,'Variação'!$A11,Extrato!$A$8:$A$502,"&gt;="&amp;HLOOKUP(H$2,dds!$2:$3,2,FALSE()),Extrato!$A$8:$A$502,"&lt;="&amp;HLOOKUP(H$2,dds!$2:$4,3,FALSE()))-SUMIFS(Extrato!$K$8:$K$502,Extrato!$G$8:$G$502,'Variação'!$A11,Extrato!$F$8:$F$502,"&gt;="&amp;HLOOKUP(H$2,dds!$2:$3,2,FALSE()),Extrato!$F$8:$F$502,"&lt;="&amp;HLOOKUP(H$2,dds!$2:$4,3,FALSE()))+VLOOKUP($A11,'Cadastro e Histórico'!$278:$346,MATCH('Variação'!H$2,'Cadastro e Histórico'!$278:$278,0)-1,FALSE()))</f>
        <v>0</v>
      </c>
      <c r="I11" s="500">
        <f t="shared" si="62"/>
        <v>0</v>
      </c>
      <c r="J11" s="499">
        <f>IF($A11="",0,VLOOKUP($A11,'Cadastro e Histórico'!$278:$346,MATCH('Variação'!H$2,'Cadastro e Histórico'!$278:$278,0),FALSE()))</f>
        <v>0</v>
      </c>
      <c r="K11" s="499">
        <f t="array" ref="K11">IF($A11="",0,SUMIFS(Extrato!$E$8:$E$502,Extrato!$B$8:$B$502,'Variação'!$A11,Extrato!$A$8:$A$502,"&gt;="&amp;HLOOKUP(K$2,dds!$2:$3,2,FALSE()),Extrato!$A$8:$A$502,"&lt;="&amp;HLOOKUP(K$2,dds!$2:$4,3,FALSE()))-SUMIFS(Extrato!$K$8:$K$502,Extrato!$G$8:$G$502,'Variação'!$A11,Extrato!$F$8:$F$502,"&gt;="&amp;HLOOKUP(K$2,dds!$2:$3,2,FALSE()),Extrato!$F$8:$F$502,"&lt;="&amp;HLOOKUP(K$2,dds!$2:$4,3,FALSE()))+VLOOKUP($A11,'Cadastro e Histórico'!$278:$346,MATCH('Variação'!K$2,'Cadastro e Histórico'!$278:$278,0)-1,FALSE()))</f>
        <v>0</v>
      </c>
      <c r="L11" s="500">
        <f t="shared" si="63"/>
        <v>0</v>
      </c>
      <c r="M11" s="499">
        <f>IF($A11="",0,VLOOKUP($A11,'Cadastro e Histórico'!$278:$346,MATCH('Variação'!K$2,'Cadastro e Histórico'!$278:$278,0),FALSE()))</f>
        <v>0</v>
      </c>
      <c r="N11" s="499">
        <f t="array" ref="N11">IF($A11="",0,SUMIFS(Extrato!$E$8:$E$502,Extrato!$B$8:$B$502,'Variação'!$A11,Extrato!$A$8:$A$502,"&gt;="&amp;HLOOKUP(N$2,dds!$2:$3,2,FALSE()),Extrato!$A$8:$A$502,"&lt;="&amp;HLOOKUP(N$2,dds!$2:$4,3,FALSE()))-SUMIFS(Extrato!$K$8:$K$502,Extrato!$G$8:$G$502,'Variação'!$A11,Extrato!$F$8:$F$502,"&gt;="&amp;HLOOKUP(N$2,dds!$2:$3,2,FALSE()),Extrato!$F$8:$F$502,"&lt;="&amp;HLOOKUP(N$2,dds!$2:$4,3,FALSE()))+VLOOKUP($A11,'Cadastro e Histórico'!$278:$346,MATCH('Variação'!N$2,'Cadastro e Histórico'!$278:$278,0)-1,FALSE()))</f>
        <v>0</v>
      </c>
      <c r="O11" s="500">
        <f t="shared" si="64"/>
        <v>0</v>
      </c>
      <c r="P11" s="499">
        <f>IF($A11="",0,VLOOKUP($A11,'Cadastro e Histórico'!$278:$346,MATCH('Variação'!N$2,'Cadastro e Histórico'!$278:$278,0),FALSE()))</f>
        <v>0</v>
      </c>
      <c r="Q11" s="499">
        <f t="array" ref="Q11">IF($A11="",0,SUMIFS(Extrato!$E$8:$E$502,Extrato!$B$8:$B$502,'Variação'!$A11,Extrato!$A$8:$A$502,"&gt;="&amp;HLOOKUP(Q$2,dds!$2:$3,2,FALSE()),Extrato!$A$8:$A$502,"&lt;="&amp;HLOOKUP(Q$2,dds!$2:$4,3,FALSE()))-SUMIFS(Extrato!$K$8:$K$502,Extrato!$G$8:$G$502,'Variação'!$A11,Extrato!$F$8:$F$502,"&gt;="&amp;HLOOKUP(Q$2,dds!$2:$3,2,FALSE()),Extrato!$F$8:$F$502,"&lt;="&amp;HLOOKUP(Q$2,dds!$2:$4,3,FALSE()))+VLOOKUP($A11,'Cadastro e Histórico'!$278:$346,MATCH('Variação'!Q$2,'Cadastro e Histórico'!$278:$278,0)-1,FALSE()))</f>
        <v>0</v>
      </c>
      <c r="R11" s="500">
        <f t="shared" si="65"/>
        <v>0</v>
      </c>
      <c r="S11" s="499">
        <f>IF($A11="",0,VLOOKUP($A11,'Cadastro e Histórico'!$278:$346,MATCH('Variação'!Q$2,'Cadastro e Histórico'!$278:$278,0),FALSE()))</f>
        <v>0</v>
      </c>
      <c r="T11" s="499">
        <f t="array" ref="T11">IF($A11="",0,SUMIFS(Extrato!$E$8:$E$502,Extrato!$B$8:$B$502,'Variação'!$A11,Extrato!$A$8:$A$502,"&gt;="&amp;HLOOKUP(T$2,dds!$2:$3,2,FALSE()),Extrato!$A$8:$A$502,"&lt;="&amp;HLOOKUP(T$2,dds!$2:$4,3,FALSE()))-SUMIFS(Extrato!$K$8:$K$502,Extrato!$G$8:$G$502,'Variação'!$A11,Extrato!$F$8:$F$502,"&gt;="&amp;HLOOKUP(T$2,dds!$2:$3,2,FALSE()),Extrato!$F$8:$F$502,"&lt;="&amp;HLOOKUP(T$2,dds!$2:$4,3,FALSE()))+VLOOKUP($A11,'Cadastro e Histórico'!$278:$346,MATCH('Variação'!T$2,'Cadastro e Histórico'!$278:$278,0)-1,FALSE()))</f>
        <v>0</v>
      </c>
      <c r="U11" s="500">
        <f t="shared" si="66"/>
        <v>0</v>
      </c>
      <c r="V11" s="499">
        <f>IF($A11="",0,VLOOKUP($A11,'Cadastro e Histórico'!$278:$346,MATCH('Variação'!T$2,'Cadastro e Histórico'!$278:$278,0),FALSE()))</f>
        <v>0</v>
      </c>
      <c r="W11" s="499">
        <f t="array" ref="W11">IF($A11="",0,SUMIFS(Extrato!$E$8:$E$502,Extrato!$B$8:$B$502,'Variação'!$A11,Extrato!$A$8:$A$502,"&gt;="&amp;HLOOKUP(W$2,dds!$2:$3,2,FALSE()),Extrato!$A$8:$A$502,"&lt;="&amp;HLOOKUP(W$2,dds!$2:$4,3,FALSE()))-SUMIFS(Extrato!$K$8:$K$502,Extrato!$G$8:$G$502,'Variação'!$A11,Extrato!$F$8:$F$502,"&gt;="&amp;HLOOKUP(W$2,dds!$2:$3,2,FALSE()),Extrato!$F$8:$F$502,"&lt;="&amp;HLOOKUP(W$2,dds!$2:$4,3,FALSE()))+VLOOKUP($A11,'Cadastro e Histórico'!$278:$346,MATCH('Variação'!W$2,'Cadastro e Histórico'!$278:$278,0)-1,FALSE()))</f>
        <v>0</v>
      </c>
      <c r="X11" s="500">
        <f t="shared" si="67"/>
        <v>0</v>
      </c>
      <c r="Y11" s="499">
        <f>IF($A11="",0,VLOOKUP($A11,'Cadastro e Histórico'!$278:$346,MATCH('Variação'!W$2,'Cadastro e Histórico'!$278:$278,0),FALSE()))</f>
        <v>0</v>
      </c>
      <c r="Z11" s="499">
        <f t="array" ref="Z11">IF($A11="",0,SUMIFS(Extrato!$E$8:$E$502,Extrato!$B$8:$B$502,'Variação'!$A11,Extrato!$A$8:$A$502,"&gt;="&amp;HLOOKUP(Z$2,dds!$2:$3,2,FALSE()),Extrato!$A$8:$A$502,"&lt;="&amp;HLOOKUP(Z$2,dds!$2:$4,3,FALSE()))-SUMIFS(Extrato!$K$8:$K$502,Extrato!$G$8:$G$502,'Variação'!$A11,Extrato!$F$8:$F$502,"&gt;="&amp;HLOOKUP(Z$2,dds!$2:$3,2,FALSE()),Extrato!$F$8:$F$502,"&lt;="&amp;HLOOKUP(Z$2,dds!$2:$4,3,FALSE()))+VLOOKUP($A11,'Cadastro e Histórico'!$278:$346,MATCH('Variação'!Z$2,'Cadastro e Histórico'!$278:$278,0)-1,FALSE()))</f>
        <v>0</v>
      </c>
      <c r="AA11" s="500">
        <f t="shared" si="68"/>
        <v>0</v>
      </c>
      <c r="AB11" s="499">
        <f>IF($A11="",0,VLOOKUP($A11,'Cadastro e Histórico'!$278:$346,MATCH('Variação'!Z$2,'Cadastro e Histórico'!$278:$278,0),FALSE()))</f>
        <v>0</v>
      </c>
      <c r="AC11" s="499">
        <f t="array" ref="AC11">IF($A11="",0,SUMIFS(Extrato!$E$8:$E$502,Extrato!$B$8:$B$502,'Variação'!$A11,Extrato!$A$8:$A$502,"&gt;="&amp;HLOOKUP(AC$2,dds!$2:$3,2,FALSE()),Extrato!$A$8:$A$502,"&lt;="&amp;HLOOKUP(AC$2,dds!$2:$4,3,FALSE()))-SUMIFS(Extrato!$K$8:$K$502,Extrato!$G$8:$G$502,'Variação'!$A11,Extrato!$F$8:$F$502,"&gt;="&amp;HLOOKUP(AC$2,dds!$2:$3,2,FALSE()),Extrato!$F$8:$F$502,"&lt;="&amp;HLOOKUP(AC$2,dds!$2:$4,3,FALSE()))+VLOOKUP($A11,'Cadastro e Histórico'!$278:$346,MATCH('Variação'!AC$2,'Cadastro e Histórico'!$278:$278,0)-1,FALSE()))</f>
        <v>0</v>
      </c>
      <c r="AD11" s="500">
        <f t="shared" si="69"/>
        <v>0</v>
      </c>
      <c r="AE11" s="499">
        <f>IF($A11="",0,VLOOKUP($A11,'Cadastro e Histórico'!$278:$346,MATCH('Variação'!AC$2,'Cadastro e Histórico'!$278:$278,0),FALSE()))</f>
        <v>0</v>
      </c>
      <c r="AF11" s="499">
        <f t="array" ref="AF11">IF($A11="",0,SUMIFS(Extrato!$E$8:$E$502,Extrato!$B$8:$B$502,'Variação'!$A11,Extrato!$A$8:$A$502,"&gt;="&amp;HLOOKUP(AF$2,dds!$2:$3,2,FALSE()),Extrato!$A$8:$A$502,"&lt;="&amp;HLOOKUP(AF$2,dds!$2:$4,3,FALSE()))-SUMIFS(Extrato!$K$8:$K$502,Extrato!$G$8:$G$502,'Variação'!$A11,Extrato!$F$8:$F$502,"&gt;="&amp;HLOOKUP(AF$2,dds!$2:$3,2,FALSE()),Extrato!$F$8:$F$502,"&lt;="&amp;HLOOKUP(AF$2,dds!$2:$4,3,FALSE()))+VLOOKUP($A11,'Cadastro e Histórico'!$278:$346,MATCH('Variação'!AF$2,'Cadastro e Histórico'!$278:$278,0)-1,FALSE()))</f>
        <v>0</v>
      </c>
      <c r="AG11" s="500">
        <f t="shared" si="70"/>
        <v>0</v>
      </c>
      <c r="AH11" s="499">
        <f>IF($A11="",0,VLOOKUP($A11,'Cadastro e Histórico'!$278:$346,MATCH('Variação'!AF$2,'Cadastro e Histórico'!$278:$278,0),FALSE()))</f>
        <v>0</v>
      </c>
      <c r="AI11" s="499">
        <f t="array" ref="AI11">IF($A11="",0,SUMIFS(Extrato!$E$8:$E$502,Extrato!$B$8:$B$502,'Variação'!$A11,Extrato!$A$8:$A$502,"&gt;="&amp;HLOOKUP(AI$2,dds!$2:$3,2,FALSE()),Extrato!$A$8:$A$502,"&lt;="&amp;HLOOKUP(AI$2,dds!$2:$4,3,FALSE()))-SUMIFS(Extrato!$K$8:$K$502,Extrato!$G$8:$G$502,'Variação'!$A11,Extrato!$F$8:$F$502,"&gt;="&amp;HLOOKUP(AI$2,dds!$2:$3,2,FALSE()),Extrato!$F$8:$F$502,"&lt;="&amp;HLOOKUP(AI$2,dds!$2:$4,3,FALSE()))+VLOOKUP($A11,'Cadastro e Histórico'!$278:$346,MATCH('Variação'!AI$2,'Cadastro e Histórico'!$278:$278,0)-1,FALSE()))</f>
        <v>0</v>
      </c>
      <c r="AJ11" s="500">
        <f t="shared" si="71"/>
        <v>0</v>
      </c>
      <c r="AK11" s="499">
        <f>IF($A11="",0,VLOOKUP($A11,'Cadastro e Histórico'!$278:$346,MATCH('Variação'!AI$2,'Cadastro e Histórico'!$278:$278,0),FALSE()))</f>
        <v>0</v>
      </c>
      <c r="AL11" s="499">
        <f t="array" ref="AL11">IF($A11="",0,SUMIFS(Extrato!$E$8:$E$502,Extrato!$B$8:$B$502,'Variação'!$A11,Extrato!$A$8:$A$502,"&gt;="&amp;HLOOKUP(AL$2,dds!$2:$3,2,FALSE()),Extrato!$A$8:$A$502,"&lt;="&amp;HLOOKUP(AL$2,dds!$2:$4,3,FALSE()))-SUMIFS(Extrato!$K$8:$K$502,Extrato!$G$8:$G$502,'Variação'!$A11,Extrato!$F$8:$F$502,"&gt;="&amp;HLOOKUP(AL$2,dds!$2:$3,2,FALSE()),Extrato!$F$8:$F$502,"&lt;="&amp;HLOOKUP(AL$2,dds!$2:$4,3,FALSE()))+VLOOKUP($A11,'Cadastro e Histórico'!$278:$346,MATCH('Variação'!AL$2,'Cadastro e Histórico'!$278:$278,0)-1,FALSE()))</f>
        <v>0</v>
      </c>
      <c r="AM11" s="500">
        <f t="shared" si="72"/>
        <v>0</v>
      </c>
      <c r="AN11" s="499">
        <f>IF($A11="",0,VLOOKUP($A11,'Cadastro e Histórico'!$278:$346,MATCH('Variação'!AL$2,'Cadastro e Histórico'!$278:$278,0),FALSE()))</f>
        <v>0</v>
      </c>
      <c r="AO11" s="499">
        <f t="array" ref="AO11">IF($A11="",0,SUMIFS(Extrato!$E$8:$E$502,Extrato!$B$8:$B$502,'Variação'!$A11,Extrato!$A$8:$A$502,"&gt;="&amp;HLOOKUP(AO$2,dds!$2:$3,2,FALSE()),Extrato!$A$8:$A$502,"&lt;="&amp;HLOOKUP(AO$2,dds!$2:$4,3,FALSE()))-SUMIFS(Extrato!$K$8:$K$502,Extrato!$G$8:$G$502,'Variação'!$A11,Extrato!$F$8:$F$502,"&gt;="&amp;HLOOKUP(AO$2,dds!$2:$3,2,FALSE()),Extrato!$F$8:$F$502,"&lt;="&amp;HLOOKUP(AO$2,dds!$2:$4,3,FALSE()))+VLOOKUP($A11,'Cadastro e Histórico'!$278:$346,MATCH('Variação'!AO$2,'Cadastro e Histórico'!$278:$278,0)-1,FALSE()))</f>
        <v>0</v>
      </c>
      <c r="AP11" s="500">
        <f t="shared" si="73"/>
        <v>0</v>
      </c>
      <c r="AQ11" s="499">
        <f>IF($A11="",0,VLOOKUP($A11,'Cadastro e Histórico'!$278:$346,MATCH('Variação'!AO$2,'Cadastro e Histórico'!$278:$278,0),FALSE()))</f>
        <v>0</v>
      </c>
      <c r="AR11" s="499">
        <f t="array" ref="AR11">IF($A11="",0,SUMIFS(Extrato!$E$8:$E$502,Extrato!$B$8:$B$502,'Variação'!$A11,Extrato!$A$8:$A$502,"&gt;="&amp;HLOOKUP(AR$2,dds!$2:$3,2,FALSE()),Extrato!$A$8:$A$502,"&lt;="&amp;HLOOKUP(AR$2,dds!$2:$4,3,FALSE()))-SUMIFS(Extrato!$K$8:$K$502,Extrato!$G$8:$G$502,'Variação'!$A11,Extrato!$F$8:$F$502,"&gt;="&amp;HLOOKUP(AR$2,dds!$2:$3,2,FALSE()),Extrato!$F$8:$F$502,"&lt;="&amp;HLOOKUP(AR$2,dds!$2:$4,3,FALSE()))+VLOOKUP($A11,'Cadastro e Histórico'!$278:$346,MATCH('Variação'!AR$2,'Cadastro e Histórico'!$278:$278,0)-1,FALSE()))</f>
        <v>0</v>
      </c>
      <c r="AS11" s="500">
        <f t="shared" si="74"/>
        <v>0</v>
      </c>
      <c r="AT11" s="499">
        <f>IF($A11="",0,VLOOKUP($A11,'Cadastro e Histórico'!$278:$346,MATCH('Variação'!AR$2,'Cadastro e Histórico'!$278:$278,0),FALSE()))</f>
        <v>0</v>
      </c>
      <c r="AU11" s="499">
        <f t="array" ref="AU11">IF($A11="",0,SUMIFS(Extrato!$E$8:$E$502,Extrato!$B$8:$B$502,'Variação'!$A11,Extrato!$A$8:$A$502,"&gt;="&amp;HLOOKUP(AU$2,dds!$2:$3,2,FALSE()),Extrato!$A$8:$A$502,"&lt;="&amp;HLOOKUP(AU$2,dds!$2:$4,3,FALSE()))-SUMIFS(Extrato!$K$8:$K$502,Extrato!$G$8:$G$502,'Variação'!$A11,Extrato!$F$8:$F$502,"&gt;="&amp;HLOOKUP(AU$2,dds!$2:$3,2,FALSE()),Extrato!$F$8:$F$502,"&lt;="&amp;HLOOKUP(AU$2,dds!$2:$4,3,FALSE()))+VLOOKUP($A11,'Cadastro e Histórico'!$278:$346,MATCH('Variação'!AU$2,'Cadastro e Histórico'!$278:$278,0)-1,FALSE()))</f>
        <v>0</v>
      </c>
      <c r="AV11" s="500">
        <f t="shared" si="75"/>
        <v>0</v>
      </c>
      <c r="AW11" s="499">
        <f>IF($A11="",0,VLOOKUP($A11,'Cadastro e Histórico'!$278:$346,MATCH('Variação'!AU$2,'Cadastro e Histórico'!$278:$278,0),FALSE()))</f>
        <v>0</v>
      </c>
      <c r="AX11" s="499">
        <f t="array" ref="AX11">IF($A11="",0,SUMIFS(Extrato!$E$8:$E$502,Extrato!$B$8:$B$502,'Variação'!$A11,Extrato!$A$8:$A$502,"&gt;="&amp;HLOOKUP(AX$2,dds!$2:$3,2,FALSE()),Extrato!$A$8:$A$502,"&lt;="&amp;HLOOKUP(AX$2,dds!$2:$4,3,FALSE()))-SUMIFS(Extrato!$K$8:$K$502,Extrato!$G$8:$G$502,'Variação'!$A11,Extrato!$F$8:$F$502,"&gt;="&amp;HLOOKUP(AX$2,dds!$2:$3,2,FALSE()),Extrato!$F$8:$F$502,"&lt;="&amp;HLOOKUP(AX$2,dds!$2:$4,3,FALSE()))+VLOOKUP($A11,'Cadastro e Histórico'!$278:$346,MATCH('Variação'!AX$2,'Cadastro e Histórico'!$278:$278,0)-1,FALSE()))</f>
        <v>0</v>
      </c>
      <c r="AY11" s="500">
        <f t="shared" si="76"/>
        <v>0</v>
      </c>
      <c r="AZ11" s="499">
        <f>IF($A11="",0,VLOOKUP($A11,'Cadastro e Histórico'!$278:$346,MATCH('Variação'!AX$2,'Cadastro e Histórico'!$278:$278,0),FALSE()))</f>
        <v>0</v>
      </c>
      <c r="BA11" s="499">
        <f t="array" ref="BA11">IF($A11="",0,SUMIFS(Extrato!$E$8:$E$502,Extrato!$B$8:$B$502,'Variação'!$A11,Extrato!$A$8:$A$502,"&gt;="&amp;HLOOKUP(BA$2,dds!$2:$3,2,FALSE()),Extrato!$A$8:$A$502,"&lt;="&amp;HLOOKUP(BA$2,dds!$2:$4,3,FALSE()))-SUMIFS(Extrato!$K$8:$K$502,Extrato!$G$8:$G$502,'Variação'!$A11,Extrato!$F$8:$F$502,"&gt;="&amp;HLOOKUP(BA$2,dds!$2:$3,2,FALSE()),Extrato!$F$8:$F$502,"&lt;="&amp;HLOOKUP(BA$2,dds!$2:$4,3,FALSE()))+VLOOKUP($A11,'Cadastro e Histórico'!$278:$346,MATCH('Variação'!BA$2,'Cadastro e Histórico'!$278:$278,0)-1,FALSE()))</f>
        <v>0</v>
      </c>
      <c r="BB11" s="500">
        <f t="shared" si="77"/>
        <v>0</v>
      </c>
      <c r="BC11" s="499">
        <f>IF($A11="",0,VLOOKUP($A11,'Cadastro e Histórico'!$278:$346,MATCH('Variação'!BA$2,'Cadastro e Histórico'!$278:$278,0),FALSE()))</f>
        <v>0</v>
      </c>
      <c r="BD11" s="499">
        <f t="array" ref="BD11">IF($A11="",0,SUMIFS(Extrato!$E$8:$E$502,Extrato!$B$8:$B$502,'Variação'!$A11,Extrato!$A$8:$A$502,"&gt;="&amp;HLOOKUP(BD$2,dds!$2:$3,2,FALSE()),Extrato!$A$8:$A$502,"&lt;="&amp;HLOOKUP(BD$2,dds!$2:$4,3,FALSE()))-SUMIFS(Extrato!$K$8:$K$502,Extrato!$G$8:$G$502,'Variação'!$A11,Extrato!$F$8:$F$502,"&gt;="&amp;HLOOKUP(BD$2,dds!$2:$3,2,FALSE()),Extrato!$F$8:$F$502,"&lt;="&amp;HLOOKUP(BD$2,dds!$2:$4,3,FALSE()))+VLOOKUP($A11,'Cadastro e Histórico'!$278:$346,MATCH('Variação'!BD$2,'Cadastro e Histórico'!$278:$278,0)-1,FALSE()))</f>
        <v>0</v>
      </c>
      <c r="BE11" s="500">
        <f t="shared" si="78"/>
        <v>0</v>
      </c>
      <c r="BF11" s="499">
        <f>IF($A11="",0,VLOOKUP($A11,'Cadastro e Histórico'!$278:$346,MATCH('Variação'!BD$2,'Cadastro e Histórico'!$278:$278,0),FALSE()))</f>
        <v>0</v>
      </c>
      <c r="BG11" s="499">
        <f t="array" ref="BG11">IF($A11="",0,SUMIFS(Extrato!$E$8:$E$502,Extrato!$B$8:$B$502,'Variação'!$A11,Extrato!$A$8:$A$502,"&gt;="&amp;HLOOKUP(BG$2,dds!$2:$3,2,FALSE()),Extrato!$A$8:$A$502,"&lt;="&amp;HLOOKUP(BG$2,dds!$2:$4,3,FALSE()))-SUMIFS(Extrato!$K$8:$K$502,Extrato!$G$8:$G$502,'Variação'!$A11,Extrato!$F$8:$F$502,"&gt;="&amp;HLOOKUP(BG$2,dds!$2:$3,2,FALSE()),Extrato!$F$8:$F$502,"&lt;="&amp;HLOOKUP(BG$2,dds!$2:$4,3,FALSE()))+VLOOKUP($A11,'Cadastro e Histórico'!$278:$346,MATCH('Variação'!BG$2,'Cadastro e Histórico'!$278:$278,0)-1,FALSE()))</f>
        <v>0</v>
      </c>
      <c r="BH11" s="500">
        <f t="shared" si="79"/>
        <v>0</v>
      </c>
      <c r="BI11" s="499">
        <f>IF($A11="",0,VLOOKUP($A11,'Cadastro e Histórico'!$278:$346,MATCH('Variação'!BG$2,'Cadastro e Histórico'!$278:$278,0),FALSE()))</f>
        <v>0</v>
      </c>
      <c r="BJ11" s="499">
        <f t="array" ref="BJ11">IF($A11="",0,SUMIFS(Extrato!$E$8:$E$502,Extrato!$B$8:$B$502,'Variação'!$A11,Extrato!$A$8:$A$502,"&gt;="&amp;HLOOKUP(BJ$2,dds!$2:$3,2,FALSE()),Extrato!$A$8:$A$502,"&lt;="&amp;HLOOKUP(BJ$2,dds!$2:$4,3,FALSE()))-SUMIFS(Extrato!$K$8:$K$502,Extrato!$G$8:$G$502,'Variação'!$A11,Extrato!$F$8:$F$502,"&gt;="&amp;HLOOKUP(BJ$2,dds!$2:$3,2,FALSE()),Extrato!$F$8:$F$502,"&lt;="&amp;HLOOKUP(BJ$2,dds!$2:$4,3,FALSE()))+VLOOKUP($A11,'Cadastro e Histórico'!$278:$346,MATCH('Variação'!BJ$2,'Cadastro e Histórico'!$278:$278,0)-1,FALSE()))</f>
        <v>0</v>
      </c>
      <c r="BK11" s="500">
        <f t="shared" si="80"/>
        <v>0</v>
      </c>
      <c r="BL11" s="499">
        <f>IF($A11="",0,VLOOKUP($A11,'Cadastro e Histórico'!$278:$346,MATCH('Variação'!BJ$2,'Cadastro e Histórico'!$278:$278,0),FALSE()))</f>
        <v>0</v>
      </c>
      <c r="BM11" s="499">
        <f t="array" ref="BM11">IF($A11="",0,SUMIFS(Extrato!$E$8:$E$502,Extrato!$B$8:$B$502,'Variação'!$A11,Extrato!$A$8:$A$502,"&gt;="&amp;HLOOKUP(BM$2,dds!$2:$3,2,FALSE()),Extrato!$A$8:$A$502,"&lt;="&amp;HLOOKUP(BM$2,dds!$2:$4,3,FALSE()))-SUMIFS(Extrato!$K$8:$K$502,Extrato!$G$8:$G$502,'Variação'!$A11,Extrato!$F$8:$F$502,"&gt;="&amp;HLOOKUP(BM$2,dds!$2:$3,2,FALSE()),Extrato!$F$8:$F$502,"&lt;="&amp;HLOOKUP(BM$2,dds!$2:$4,3,FALSE()))+VLOOKUP($A11,'Cadastro e Histórico'!$278:$346,MATCH('Variação'!BM$2,'Cadastro e Histórico'!$278:$278,0)-1,FALSE()))</f>
        <v>0</v>
      </c>
      <c r="BN11" s="500">
        <f t="shared" si="81"/>
        <v>0</v>
      </c>
      <c r="BO11" s="499">
        <f>IF($A11="",0,VLOOKUP($A11,'Cadastro e Histórico'!$278:$346,MATCH('Variação'!BM$2,'Cadastro e Histórico'!$278:$278,0),FALSE()))</f>
        <v>0</v>
      </c>
      <c r="BP11" s="499">
        <f t="array" ref="BP11">IF($A11="",0,SUMIFS(Extrato!$E$8:$E$502,Extrato!$B$8:$B$502,'Variação'!$A11,Extrato!$A$8:$A$502,"&gt;="&amp;HLOOKUP(BP$2,dds!$2:$3,2,FALSE()),Extrato!$A$8:$A$502,"&lt;="&amp;HLOOKUP(BP$2,dds!$2:$4,3,FALSE()))-SUMIFS(Extrato!$K$8:$K$502,Extrato!$G$8:$G$502,'Variação'!$A11,Extrato!$F$8:$F$502,"&gt;="&amp;HLOOKUP(BP$2,dds!$2:$3,2,FALSE()),Extrato!$F$8:$F$502,"&lt;="&amp;HLOOKUP(BP$2,dds!$2:$4,3,FALSE()))+VLOOKUP($A11,'Cadastro e Histórico'!$278:$346,MATCH('Variação'!BP$2,'Cadastro e Histórico'!$278:$278,0)-1,FALSE()))</f>
        <v>0</v>
      </c>
      <c r="BQ11" s="500">
        <f t="shared" si="82"/>
        <v>0</v>
      </c>
      <c r="BR11" s="499">
        <f>IF($A11="",0,VLOOKUP($A11,'Cadastro e Histórico'!$278:$346,MATCH('Variação'!BP$2,'Cadastro e Histórico'!$278:$278,0),FALSE()))</f>
        <v>0</v>
      </c>
      <c r="BS11" s="499">
        <f t="array" ref="BS11">IF($A11="",0,SUMIFS(Extrato!$E$8:$E$502,Extrato!$B$8:$B$502,'Variação'!$A11,Extrato!$A$8:$A$502,"&gt;="&amp;HLOOKUP(BS$2,dds!$2:$3,2,FALSE()),Extrato!$A$8:$A$502,"&lt;="&amp;HLOOKUP(BS$2,dds!$2:$4,3,FALSE()))-SUMIFS(Extrato!$K$8:$K$502,Extrato!$G$8:$G$502,'Variação'!$A11,Extrato!$F$8:$F$502,"&gt;="&amp;HLOOKUP(BS$2,dds!$2:$3,2,FALSE()),Extrato!$F$8:$F$502,"&lt;="&amp;HLOOKUP(BS$2,dds!$2:$4,3,FALSE()))+VLOOKUP($A11,'Cadastro e Histórico'!$278:$346,MATCH('Variação'!BS$2,'Cadastro e Histórico'!$278:$278,0)-1,FALSE()))</f>
        <v>0</v>
      </c>
      <c r="BT11" s="500">
        <f t="shared" si="83"/>
        <v>0</v>
      </c>
      <c r="BU11" s="499">
        <f>IF($A11="",0,VLOOKUP($A11,'Cadastro e Histórico'!$278:$346,MATCH('Variação'!BS$2,'Cadastro e Histórico'!$278:$278,0),FALSE()))</f>
        <v>0</v>
      </c>
      <c r="BV11" s="499">
        <f t="array" ref="BV11">IF($A11="",0,SUMIFS(Extrato!$E$8:$E$502,Extrato!$B$8:$B$502,'Variação'!$A11,Extrato!$A$8:$A$502,"&gt;="&amp;HLOOKUP(BV$2,dds!$2:$3,2,FALSE()),Extrato!$A$8:$A$502,"&lt;="&amp;HLOOKUP(BV$2,dds!$2:$4,3,FALSE()))-SUMIFS(Extrato!$K$8:$K$502,Extrato!$G$8:$G$502,'Variação'!$A11,Extrato!$F$8:$F$502,"&gt;="&amp;HLOOKUP(BV$2,dds!$2:$3,2,FALSE()),Extrato!$F$8:$F$502,"&lt;="&amp;HLOOKUP(BV$2,dds!$2:$4,3,FALSE()))+VLOOKUP($A11,'Cadastro e Histórico'!$278:$346,MATCH('Variação'!BV$2,'Cadastro e Histórico'!$278:$278,0)-1,FALSE()))</f>
        <v>0</v>
      </c>
      <c r="BW11" s="500">
        <f t="shared" si="84"/>
        <v>0</v>
      </c>
      <c r="BX11" s="499">
        <f>IF($A11="",0,VLOOKUP($A11,'Cadastro e Histórico'!$278:$346,MATCH('Variação'!BV$2,'Cadastro e Histórico'!$278:$278,0),FALSE()))</f>
        <v>0</v>
      </c>
      <c r="BY11" s="499">
        <f t="array" ref="BY11">IF($A11="",0,SUMIFS(Extrato!$E$8:$E$502,Extrato!$B$8:$B$502,'Variação'!$A11,Extrato!$A$8:$A$502,"&gt;="&amp;HLOOKUP(BY$2,dds!$2:$3,2,FALSE()),Extrato!$A$8:$A$502,"&lt;="&amp;HLOOKUP(BY$2,dds!$2:$4,3,FALSE()))-SUMIFS(Extrato!$K$8:$K$502,Extrato!$G$8:$G$502,'Variação'!$A11,Extrato!$F$8:$F$502,"&gt;="&amp;HLOOKUP(BY$2,dds!$2:$3,2,FALSE()),Extrato!$F$8:$F$502,"&lt;="&amp;HLOOKUP(BY$2,dds!$2:$4,3,FALSE()))+VLOOKUP($A11,'Cadastro e Histórico'!$278:$346,MATCH('Variação'!BY$2,'Cadastro e Histórico'!$278:$278,0)-1,FALSE()))</f>
        <v>0</v>
      </c>
      <c r="BZ11" s="500">
        <f t="shared" si="85"/>
        <v>0</v>
      </c>
      <c r="CA11" s="499">
        <f>IF($A11="",0,VLOOKUP($A11,'Cadastro e Histórico'!$278:$346,MATCH('Variação'!BY$2,'Cadastro e Histórico'!$278:$278,0),FALSE()))</f>
        <v>0</v>
      </c>
      <c r="CB11" s="499">
        <f t="array" ref="CB11">IF($A11="",0,SUMIFS(Extrato!$E$8:$E$502,Extrato!$B$8:$B$502,'Variação'!$A11,Extrato!$A$8:$A$502,"&gt;="&amp;HLOOKUP(CB$2,dds!$2:$3,2,FALSE()),Extrato!$A$8:$A$502,"&lt;="&amp;HLOOKUP(CB$2,dds!$2:$4,3,FALSE()))-SUMIFS(Extrato!$K$8:$K$502,Extrato!$G$8:$G$502,'Variação'!$A11,Extrato!$F$8:$F$502,"&gt;="&amp;HLOOKUP(CB$2,dds!$2:$3,2,FALSE()),Extrato!$F$8:$F$502,"&lt;="&amp;HLOOKUP(CB$2,dds!$2:$4,3,FALSE()))+VLOOKUP($A11,'Cadastro e Histórico'!$278:$346,MATCH('Variação'!CB$2,'Cadastro e Histórico'!$278:$278,0)-1,FALSE()))</f>
        <v>0</v>
      </c>
      <c r="CC11" s="500">
        <f t="shared" si="86"/>
        <v>0</v>
      </c>
      <c r="CD11" s="499">
        <f>IF($A11="",0,VLOOKUP($A11,'Cadastro e Histórico'!$278:$346,MATCH('Variação'!CB$2,'Cadastro e Histórico'!$278:$278,0),FALSE()))</f>
        <v>0</v>
      </c>
      <c r="CE11" s="499">
        <f t="array" ref="CE11">IF($A11="",0,SUMIFS(Extrato!$E$8:$E$502,Extrato!$B$8:$B$502,'Variação'!$A11,Extrato!$A$8:$A$502,"&gt;="&amp;HLOOKUP(CE$2,dds!$2:$3,2,FALSE()),Extrato!$A$8:$A$502,"&lt;="&amp;HLOOKUP(CE$2,dds!$2:$4,3,FALSE()))-SUMIFS(Extrato!$K$8:$K$502,Extrato!$G$8:$G$502,'Variação'!$A11,Extrato!$F$8:$F$502,"&gt;="&amp;HLOOKUP(CE$2,dds!$2:$3,2,FALSE()),Extrato!$F$8:$F$502,"&lt;="&amp;HLOOKUP(CE$2,dds!$2:$4,3,FALSE()))+VLOOKUP($A11,'Cadastro e Histórico'!$278:$346,MATCH('Variação'!CE$2,'Cadastro e Histórico'!$278:$278,0)-1,FALSE()))</f>
        <v>0</v>
      </c>
      <c r="CF11" s="500">
        <f t="shared" si="87"/>
        <v>0</v>
      </c>
      <c r="CG11" s="499">
        <f>IF($A11="",0,VLOOKUP($A11,'Cadastro e Histórico'!$278:$346,MATCH('Variação'!CE$2,'Cadastro e Histórico'!$278:$278,0),FALSE()))</f>
        <v>0</v>
      </c>
      <c r="CH11" s="499">
        <f t="array" ref="CH11">IF($A11="",0,SUMIFS(Extrato!$E$8:$E$502,Extrato!$B$8:$B$502,'Variação'!$A11,Extrato!$A$8:$A$502,"&gt;="&amp;HLOOKUP(CH$2,dds!$2:$3,2,FALSE()),Extrato!$A$8:$A$502,"&lt;="&amp;HLOOKUP(CH$2,dds!$2:$4,3,FALSE()))-SUMIFS(Extrato!$K$8:$K$502,Extrato!$G$8:$G$502,'Variação'!$A11,Extrato!$F$8:$F$502,"&gt;="&amp;HLOOKUP(CH$2,dds!$2:$3,2,FALSE()),Extrato!$F$8:$F$502,"&lt;="&amp;HLOOKUP(CH$2,dds!$2:$4,3,FALSE()))+VLOOKUP($A11,'Cadastro e Histórico'!$278:$346,MATCH('Variação'!CH$2,'Cadastro e Histórico'!$278:$278,0)-1,FALSE()))</f>
        <v>0</v>
      </c>
      <c r="CI11" s="500">
        <f t="shared" si="88"/>
        <v>0</v>
      </c>
      <c r="CJ11" s="499">
        <f>IF($A11="",0,VLOOKUP($A11,'Cadastro e Histórico'!$278:$346,MATCH('Variação'!CH$2,'Cadastro e Histórico'!$278:$278,0),FALSE()))</f>
        <v>0</v>
      </c>
      <c r="CK11" s="499">
        <f t="array" ref="CK11">IF($A11="",0,SUMIFS(Extrato!$E$8:$E$502,Extrato!$B$8:$B$502,'Variação'!$A11,Extrato!$A$8:$A$502,"&gt;="&amp;HLOOKUP(CK$2,dds!$2:$3,2,FALSE()),Extrato!$A$8:$A$502,"&lt;="&amp;HLOOKUP(CK$2,dds!$2:$4,3,FALSE()))-SUMIFS(Extrato!$K$8:$K$502,Extrato!$G$8:$G$502,'Variação'!$A11,Extrato!$F$8:$F$502,"&gt;="&amp;HLOOKUP(CK$2,dds!$2:$3,2,FALSE()),Extrato!$F$8:$F$502,"&lt;="&amp;HLOOKUP(CK$2,dds!$2:$4,3,FALSE()))+VLOOKUP($A11,'Cadastro e Histórico'!$278:$346,MATCH('Variação'!CK$2,'Cadastro e Histórico'!$278:$278,0)-1,FALSE()))</f>
        <v>0</v>
      </c>
      <c r="CL11" s="500">
        <f t="shared" si="89"/>
        <v>0</v>
      </c>
      <c r="CM11" s="499">
        <f>IF($A11="",0,VLOOKUP($A11,'Cadastro e Histórico'!$278:$346,MATCH('Variação'!CK$2,'Cadastro e Histórico'!$278:$278,0),FALSE()))</f>
        <v>0</v>
      </c>
      <c r="CN11" s="499">
        <f t="array" ref="CN11">IF($A11="",0,SUMIFS(Extrato!$E$8:$E$502,Extrato!$B$8:$B$502,'Variação'!$A11,Extrato!$A$8:$A$502,"&gt;="&amp;HLOOKUP(CN$2,dds!$2:$3,2,FALSE()),Extrato!$A$8:$A$502,"&lt;="&amp;HLOOKUP(CN$2,dds!$2:$4,3,FALSE()))-SUMIFS(Extrato!$K$8:$K$502,Extrato!$G$8:$G$502,'Variação'!$A11,Extrato!$F$8:$F$502,"&gt;="&amp;HLOOKUP(CN$2,dds!$2:$3,2,FALSE()),Extrato!$F$8:$F$502,"&lt;="&amp;HLOOKUP(CN$2,dds!$2:$4,3,FALSE()))+VLOOKUP($A11,'Cadastro e Histórico'!$278:$346,MATCH('Variação'!CN$2,'Cadastro e Histórico'!$278:$278,0)-1,FALSE()))</f>
        <v>0</v>
      </c>
      <c r="CO11" s="500">
        <f t="shared" si="90"/>
        <v>0</v>
      </c>
      <c r="CP11" s="499">
        <f>IF($A11="",0,VLOOKUP($A11,'Cadastro e Histórico'!$278:$346,MATCH('Variação'!CN$2,'Cadastro e Histórico'!$278:$278,0),FALSE()))</f>
        <v>0</v>
      </c>
      <c r="CQ11" s="499">
        <f t="array" ref="CQ11">IF($A11="",0,SUMIFS(Extrato!$E$8:$E$502,Extrato!$B$8:$B$502,'Variação'!$A11,Extrato!$A$8:$A$502,"&gt;="&amp;HLOOKUP(CQ$2,dds!$2:$3,2,FALSE()),Extrato!$A$8:$A$502,"&lt;="&amp;HLOOKUP(CQ$2,dds!$2:$4,3,FALSE()))-SUMIFS(Extrato!$K$8:$K$502,Extrato!$G$8:$G$502,'Variação'!$A11,Extrato!$F$8:$F$502,"&gt;="&amp;HLOOKUP(CQ$2,dds!$2:$3,2,FALSE()),Extrato!$F$8:$F$502,"&lt;="&amp;HLOOKUP(CQ$2,dds!$2:$4,3,FALSE()))+VLOOKUP($A11,'Cadastro e Histórico'!$278:$346,MATCH('Variação'!CQ$2,'Cadastro e Histórico'!$278:$278,0)-1,FALSE()))</f>
        <v>0</v>
      </c>
      <c r="CR11" s="500">
        <f t="shared" si="91"/>
        <v>0</v>
      </c>
      <c r="CS11" s="499">
        <f>IF($A11="",0,VLOOKUP($A11,'Cadastro e Histórico'!$278:$346,MATCH('Variação'!CQ$2,'Cadastro e Histórico'!$278:$278,0),FALSE()))</f>
        <v>0</v>
      </c>
      <c r="CT11" s="499">
        <f t="array" ref="CT11">IF($A11="",0,SUMIFS(Extrato!$E$8:$E$502,Extrato!$B$8:$B$502,'Variação'!$A11,Extrato!$A$8:$A$502,"&gt;="&amp;HLOOKUP(CT$2,dds!$2:$3,2,FALSE()),Extrato!$A$8:$A$502,"&lt;="&amp;HLOOKUP(CT$2,dds!$2:$4,3,FALSE()))-SUMIFS(Extrato!$K$8:$K$502,Extrato!$G$8:$G$502,'Variação'!$A11,Extrato!$F$8:$F$502,"&gt;="&amp;HLOOKUP(CT$2,dds!$2:$3,2,FALSE()),Extrato!$F$8:$F$502,"&lt;="&amp;HLOOKUP(CT$2,dds!$2:$4,3,FALSE()))+VLOOKUP($A11,'Cadastro e Histórico'!$278:$346,MATCH('Variação'!CT$2,'Cadastro e Histórico'!$278:$278,0)-1,FALSE()))</f>
        <v>0</v>
      </c>
      <c r="CU11" s="500">
        <f t="shared" si="92"/>
        <v>0</v>
      </c>
      <c r="CV11" s="499">
        <f>IF($A11="",0,VLOOKUP($A11,'Cadastro e Histórico'!$278:$346,MATCH('Variação'!CT$2,'Cadastro e Histórico'!$278:$278,0),FALSE()))</f>
        <v>0</v>
      </c>
      <c r="CW11" s="499">
        <f t="array" ref="CW11">IF($A11="",0,SUMIFS(Extrato!$E$8:$E$502,Extrato!$B$8:$B$502,'Variação'!$A11,Extrato!$A$8:$A$502,"&gt;="&amp;HLOOKUP(CW$2,dds!$2:$3,2,FALSE()),Extrato!$A$8:$A$502,"&lt;="&amp;HLOOKUP(CW$2,dds!$2:$4,3,FALSE()))-SUMIFS(Extrato!$K$8:$K$502,Extrato!$G$8:$G$502,'Variação'!$A11,Extrato!$F$8:$F$502,"&gt;="&amp;HLOOKUP(CW$2,dds!$2:$3,2,FALSE()),Extrato!$F$8:$F$502,"&lt;="&amp;HLOOKUP(CW$2,dds!$2:$4,3,FALSE()))+VLOOKUP($A11,'Cadastro e Histórico'!$278:$346,MATCH('Variação'!CW$2,'Cadastro e Histórico'!$278:$278,0)-1,FALSE()))</f>
        <v>0</v>
      </c>
      <c r="CX11" s="500">
        <f t="shared" si="93"/>
        <v>0</v>
      </c>
      <c r="CY11" s="499">
        <f>IF($A11="",0,VLOOKUP($A11,'Cadastro e Histórico'!$278:$346,MATCH('Variação'!CW$2,'Cadastro e Histórico'!$278:$278,0),FALSE()))</f>
        <v>0</v>
      </c>
      <c r="CZ11" s="499">
        <f t="array" ref="CZ11">IF($A11="",0,SUMIFS(Extrato!$E$8:$E$502,Extrato!$B$8:$B$502,'Variação'!$A11,Extrato!$A$8:$A$502,"&gt;="&amp;HLOOKUP(CZ$2,dds!$2:$3,2,FALSE()),Extrato!$A$8:$A$502,"&lt;="&amp;HLOOKUP(CZ$2,dds!$2:$4,3,FALSE()))-SUMIFS(Extrato!$K$8:$K$502,Extrato!$G$8:$G$502,'Variação'!$A11,Extrato!$F$8:$F$502,"&gt;="&amp;HLOOKUP(CZ$2,dds!$2:$3,2,FALSE()),Extrato!$F$8:$F$502,"&lt;="&amp;HLOOKUP(CZ$2,dds!$2:$4,3,FALSE()))+VLOOKUP($A11,'Cadastro e Histórico'!$278:$346,MATCH('Variação'!CZ$2,'Cadastro e Histórico'!$278:$278,0)-1,FALSE()))</f>
        <v>0</v>
      </c>
      <c r="DA11" s="500">
        <f t="shared" si="94"/>
        <v>0</v>
      </c>
      <c r="DB11" s="499">
        <f>IF($A11="",0,VLOOKUP($A11,'Cadastro e Histórico'!$278:$346,MATCH('Variação'!CZ$2,'Cadastro e Histórico'!$278:$278,0),FALSE()))</f>
        <v>0</v>
      </c>
      <c r="DC11" s="499">
        <f t="array" ref="DC11">IF($A11="",0,SUMIFS(Extrato!$E$8:$E$502,Extrato!$B$8:$B$502,'Variação'!$A11,Extrato!$A$8:$A$502,"&gt;="&amp;HLOOKUP(DC$2,dds!$2:$3,2,FALSE()),Extrato!$A$8:$A$502,"&lt;="&amp;HLOOKUP(DC$2,dds!$2:$4,3,FALSE()))-SUMIFS(Extrato!$K$8:$K$502,Extrato!$G$8:$G$502,'Variação'!$A11,Extrato!$F$8:$F$502,"&gt;="&amp;HLOOKUP(DC$2,dds!$2:$3,2,FALSE()),Extrato!$F$8:$F$502,"&lt;="&amp;HLOOKUP(DC$2,dds!$2:$4,3,FALSE()))+VLOOKUP($A11,'Cadastro e Histórico'!$278:$346,MATCH('Variação'!DC$2,'Cadastro e Histórico'!$278:$278,0)-1,FALSE()))</f>
        <v>0</v>
      </c>
      <c r="DD11" s="500">
        <f t="shared" si="95"/>
        <v>0</v>
      </c>
      <c r="DE11" s="499">
        <f>IF($A11="",0,VLOOKUP($A11,'Cadastro e Histórico'!$278:$346,MATCH('Variação'!DC$2,'Cadastro e Histórico'!$278:$278,0),FALSE()))</f>
        <v>0</v>
      </c>
      <c r="DF11" s="499">
        <f t="array" ref="DF11">IF($A11="",0,SUMIFS(Extrato!$E$8:$E$502,Extrato!$B$8:$B$502,'Variação'!$A11,Extrato!$A$8:$A$502,"&gt;="&amp;HLOOKUP(DF$2,dds!$2:$3,2,FALSE()),Extrato!$A$8:$A$502,"&lt;="&amp;HLOOKUP(DF$2,dds!$2:$4,3,FALSE()))-SUMIFS(Extrato!$K$8:$K$502,Extrato!$G$8:$G$502,'Variação'!$A11,Extrato!$F$8:$F$502,"&gt;="&amp;HLOOKUP(DF$2,dds!$2:$3,2,FALSE()),Extrato!$F$8:$F$502,"&lt;="&amp;HLOOKUP(DF$2,dds!$2:$4,3,FALSE()))+VLOOKUP($A11,'Cadastro e Histórico'!$278:$346,MATCH('Variação'!DF$2,'Cadastro e Histórico'!$278:$278,0)-1,FALSE()))</f>
        <v>0</v>
      </c>
      <c r="DG11" s="500">
        <f t="shared" si="96"/>
        <v>0</v>
      </c>
      <c r="DH11" s="499">
        <f>IF($A11="",0,VLOOKUP($A11,'Cadastro e Histórico'!$278:$346,MATCH('Variação'!DF$2,'Cadastro e Histórico'!$278:$278,0),FALSE()))</f>
        <v>0</v>
      </c>
      <c r="DI11" s="499">
        <f t="array" ref="DI11">IF($A11="",0,SUMIFS(Extrato!$E$8:$E$502,Extrato!$B$8:$B$502,'Variação'!$A11,Extrato!$A$8:$A$502,"&gt;="&amp;HLOOKUP(DI$2,dds!$2:$3,2,FALSE()),Extrato!$A$8:$A$502,"&lt;="&amp;HLOOKUP(DI$2,dds!$2:$4,3,FALSE()))-SUMIFS(Extrato!$K$8:$K$502,Extrato!$G$8:$G$502,'Variação'!$A11,Extrato!$F$8:$F$502,"&gt;="&amp;HLOOKUP(DI$2,dds!$2:$3,2,FALSE()),Extrato!$F$8:$F$502,"&lt;="&amp;HLOOKUP(DI$2,dds!$2:$4,3,FALSE()))+VLOOKUP($A11,'Cadastro e Histórico'!$278:$346,MATCH('Variação'!DI$2,'Cadastro e Histórico'!$278:$278,0)-1,FALSE()))</f>
        <v>0</v>
      </c>
      <c r="DJ11" s="500">
        <f t="shared" si="97"/>
        <v>0</v>
      </c>
      <c r="DK11" s="499">
        <f>IF($A11="",0,VLOOKUP($A11,'Cadastro e Histórico'!$278:$346,MATCH('Variação'!DI$2,'Cadastro e Histórico'!$278:$278,0),FALSE()))</f>
        <v>0</v>
      </c>
      <c r="DL11" s="499">
        <f t="array" ref="DL11">IF($A11="",0,SUMIFS(Extrato!$E$8:$E$502,Extrato!$B$8:$B$502,'Variação'!$A11,Extrato!$A$8:$A$502,"&gt;="&amp;HLOOKUP(DL$2,dds!$2:$3,2,FALSE()),Extrato!$A$8:$A$502,"&lt;="&amp;HLOOKUP(DL$2,dds!$2:$4,3,FALSE()))-SUMIFS(Extrato!$K$8:$K$502,Extrato!$G$8:$G$502,'Variação'!$A11,Extrato!$F$8:$F$502,"&gt;="&amp;HLOOKUP(DL$2,dds!$2:$3,2,FALSE()),Extrato!$F$8:$F$502,"&lt;="&amp;HLOOKUP(DL$2,dds!$2:$4,3,FALSE()))+VLOOKUP($A11,'Cadastro e Histórico'!$278:$346,MATCH('Variação'!DL$2,'Cadastro e Histórico'!$278:$278,0)-1,FALSE()))</f>
        <v>0</v>
      </c>
      <c r="DM11" s="500">
        <f t="shared" si="98"/>
        <v>0</v>
      </c>
      <c r="DN11" s="499">
        <f>IF($A11="",0,VLOOKUP($A11,'Cadastro e Histórico'!$278:$346,MATCH('Variação'!DL$2,'Cadastro e Histórico'!$278:$278,0),FALSE()))</f>
        <v>0</v>
      </c>
      <c r="DO11" s="499">
        <f t="array" ref="DO11">IF($A11="",0,SUMIFS(Extrato!$E$8:$E$502,Extrato!$B$8:$B$502,'Variação'!$A11,Extrato!$A$8:$A$502,"&gt;="&amp;HLOOKUP(DO$2,dds!$2:$3,2,FALSE()),Extrato!$A$8:$A$502,"&lt;="&amp;HLOOKUP(DO$2,dds!$2:$4,3,FALSE()))-SUMIFS(Extrato!$K$8:$K$502,Extrato!$G$8:$G$502,'Variação'!$A11,Extrato!$F$8:$F$502,"&gt;="&amp;HLOOKUP(DO$2,dds!$2:$3,2,FALSE()),Extrato!$F$8:$F$502,"&lt;="&amp;HLOOKUP(DO$2,dds!$2:$4,3,FALSE()))+VLOOKUP($A11,'Cadastro e Histórico'!$278:$346,MATCH('Variação'!DO$2,'Cadastro e Histórico'!$278:$278,0)-1,FALSE()))</f>
        <v>0</v>
      </c>
      <c r="DP11" s="500">
        <f t="shared" si="99"/>
        <v>0</v>
      </c>
      <c r="DQ11" s="499">
        <f>IF($A11="",0,VLOOKUP($A11,'Cadastro e Histórico'!$278:$346,MATCH('Variação'!DO$2,'Cadastro e Histórico'!$278:$278,0),FALSE()))</f>
        <v>0</v>
      </c>
      <c r="DR11" s="499">
        <f t="array" ref="DR11">IF($A11="",0,SUMIFS(Extrato!$E$8:$E$502,Extrato!$B$8:$B$502,'Variação'!$A11,Extrato!$A$8:$A$502,"&gt;="&amp;HLOOKUP(DR$2,dds!$2:$3,2,FALSE()),Extrato!$A$8:$A$502,"&lt;="&amp;HLOOKUP(DR$2,dds!$2:$4,3,FALSE()))-SUMIFS(Extrato!$K$8:$K$502,Extrato!$G$8:$G$502,'Variação'!$A11,Extrato!$F$8:$F$502,"&gt;="&amp;HLOOKUP(DR$2,dds!$2:$3,2,FALSE()),Extrato!$F$8:$F$502,"&lt;="&amp;HLOOKUP(DR$2,dds!$2:$4,3,FALSE()))+VLOOKUP($A11,'Cadastro e Histórico'!$278:$346,MATCH('Variação'!DR$2,'Cadastro e Histórico'!$278:$278,0)-1,FALSE()))</f>
        <v>0</v>
      </c>
      <c r="DS11" s="500">
        <f t="shared" si="100"/>
        <v>0</v>
      </c>
      <c r="DT11" s="499">
        <f>IF($A11="",0,VLOOKUP($A11,'Cadastro e Histórico'!$278:$346,MATCH('Variação'!DR$2,'Cadastro e Histórico'!$278:$278,0),FALSE()))</f>
        <v>0</v>
      </c>
      <c r="DU11" s="499">
        <f t="array" ref="DU11">IF($A11="",0,SUMIFS(Extrato!$E$8:$E$502,Extrato!$B$8:$B$502,'Variação'!$A11,Extrato!$A$8:$A$502,"&gt;="&amp;HLOOKUP(DU$2,dds!$2:$3,2,FALSE()),Extrato!$A$8:$A$502,"&lt;="&amp;HLOOKUP(DU$2,dds!$2:$4,3,FALSE()))-SUMIFS(Extrato!$K$8:$K$502,Extrato!$G$8:$G$502,'Variação'!$A11,Extrato!$F$8:$F$502,"&gt;="&amp;HLOOKUP(DU$2,dds!$2:$3,2,FALSE()),Extrato!$F$8:$F$502,"&lt;="&amp;HLOOKUP(DU$2,dds!$2:$4,3,FALSE()))+VLOOKUP($A11,'Cadastro e Histórico'!$278:$346,MATCH('Variação'!DU$2,'Cadastro e Histórico'!$278:$278,0)-1,FALSE()))</f>
        <v>0</v>
      </c>
      <c r="DV11" s="500">
        <f t="shared" si="101"/>
        <v>0</v>
      </c>
      <c r="DW11" s="499">
        <f>IF($A11="",0,VLOOKUP($A11,'Cadastro e Histórico'!$278:$346,MATCH('Variação'!DU$2,'Cadastro e Histórico'!$278:$278,0),FALSE()))</f>
        <v>0</v>
      </c>
      <c r="DX11" s="499">
        <f t="array" ref="DX11">IF($A11="",0,SUMIFS(Extrato!$E$8:$E$502,Extrato!$B$8:$B$502,'Variação'!$A11,Extrato!$A$8:$A$502,"&gt;="&amp;HLOOKUP(DX$2,dds!$2:$3,2,FALSE()),Extrato!$A$8:$A$502,"&lt;="&amp;HLOOKUP(DX$2,dds!$2:$4,3,FALSE()))-SUMIFS(Extrato!$K$8:$K$502,Extrato!$G$8:$G$502,'Variação'!$A11,Extrato!$F$8:$F$502,"&gt;="&amp;HLOOKUP(DX$2,dds!$2:$3,2,FALSE()),Extrato!$F$8:$F$502,"&lt;="&amp;HLOOKUP(DX$2,dds!$2:$4,3,FALSE()))+VLOOKUP($A11,'Cadastro e Histórico'!$278:$346,MATCH('Variação'!DX$2,'Cadastro e Histórico'!$278:$278,0)-1,FALSE()))</f>
        <v>0</v>
      </c>
      <c r="DY11" s="500">
        <f t="shared" si="102"/>
        <v>0</v>
      </c>
      <c r="DZ11" s="499">
        <f>IF($A11="",0,VLOOKUP($A11,'Cadastro e Histórico'!$278:$346,MATCH('Variação'!DX$2,'Cadastro e Histórico'!$278:$278,0),FALSE()))</f>
        <v>0</v>
      </c>
      <c r="EA11" s="499">
        <f t="array" ref="EA11">IF($A11="",0,SUMIFS(Extrato!$E$8:$E$502,Extrato!$B$8:$B$502,'Variação'!$A11,Extrato!$A$8:$A$502,"&gt;="&amp;HLOOKUP(EA$2,dds!$2:$3,2,FALSE()),Extrato!$A$8:$A$502,"&lt;="&amp;HLOOKUP(EA$2,dds!$2:$4,3,FALSE()))-SUMIFS(Extrato!$K$8:$K$502,Extrato!$G$8:$G$502,'Variação'!$A11,Extrato!$F$8:$F$502,"&gt;="&amp;HLOOKUP(EA$2,dds!$2:$3,2,FALSE()),Extrato!$F$8:$F$502,"&lt;="&amp;HLOOKUP(EA$2,dds!$2:$4,3,FALSE()))+VLOOKUP($A11,'Cadastro e Histórico'!$278:$346,MATCH('Variação'!EA$2,'Cadastro e Histórico'!$278:$278,0)-1,FALSE()))</f>
        <v>0</v>
      </c>
      <c r="EB11" s="500">
        <f t="shared" si="103"/>
        <v>0</v>
      </c>
      <c r="EC11" s="499">
        <f>IF($A11="",0,VLOOKUP($A11,'Cadastro e Histórico'!$278:$346,MATCH('Variação'!EA$2,'Cadastro e Histórico'!$278:$278,0),FALSE()))</f>
        <v>0</v>
      </c>
      <c r="ED11" s="499">
        <f t="array" ref="ED11">IF($A11="",0,SUMIFS(Extrato!$E$8:$E$502,Extrato!$B$8:$B$502,'Variação'!$A11,Extrato!$A$8:$A$502,"&gt;="&amp;HLOOKUP(ED$2,dds!$2:$3,2,FALSE()),Extrato!$A$8:$A$502,"&lt;="&amp;HLOOKUP(ED$2,dds!$2:$4,3,FALSE()))-SUMIFS(Extrato!$K$8:$K$502,Extrato!$G$8:$G$502,'Variação'!$A11,Extrato!$F$8:$F$502,"&gt;="&amp;HLOOKUP(ED$2,dds!$2:$3,2,FALSE()),Extrato!$F$8:$F$502,"&lt;="&amp;HLOOKUP(ED$2,dds!$2:$4,3,FALSE()))+VLOOKUP($A11,'Cadastro e Histórico'!$278:$346,MATCH('Variação'!ED$2,'Cadastro e Histórico'!$278:$278,0)-1,FALSE()))</f>
        <v>0</v>
      </c>
      <c r="EE11" s="500">
        <f t="shared" si="104"/>
        <v>0</v>
      </c>
      <c r="EF11" s="499">
        <f>IF($A11="",0,VLOOKUP($A11,'Cadastro e Histórico'!$278:$346,MATCH('Variação'!ED$2,'Cadastro e Histórico'!$278:$278,0),FALSE()))</f>
        <v>0</v>
      </c>
      <c r="EG11" s="499">
        <f t="array" ref="EG11">IF($A11="",0,SUMIFS(Extrato!$E$8:$E$502,Extrato!$B$8:$B$502,'Variação'!$A11,Extrato!$A$8:$A$502,"&gt;="&amp;HLOOKUP(EG$2,dds!$2:$3,2,FALSE()),Extrato!$A$8:$A$502,"&lt;="&amp;HLOOKUP(EG$2,dds!$2:$4,3,FALSE()))-SUMIFS(Extrato!$K$8:$K$502,Extrato!$G$8:$G$502,'Variação'!$A11,Extrato!$F$8:$F$502,"&gt;="&amp;HLOOKUP(EG$2,dds!$2:$3,2,FALSE()),Extrato!$F$8:$F$502,"&lt;="&amp;HLOOKUP(EG$2,dds!$2:$4,3,FALSE()))+VLOOKUP($A11,'Cadastro e Histórico'!$278:$346,MATCH('Variação'!EG$2,'Cadastro e Histórico'!$278:$278,0)-1,FALSE()))</f>
        <v>0</v>
      </c>
      <c r="EH11" s="500">
        <f t="shared" si="105"/>
        <v>0</v>
      </c>
      <c r="EI11" s="499">
        <f>IF($A11="",0,VLOOKUP($A11,'Cadastro e Histórico'!$278:$346,MATCH('Variação'!EG$2,'Cadastro e Histórico'!$278:$278,0),FALSE()))</f>
        <v>0</v>
      </c>
      <c r="EJ11" s="499">
        <f t="array" ref="EJ11">IF($A11="",0,SUMIFS(Extrato!$E$8:$E$502,Extrato!$B$8:$B$502,'Variação'!$A11,Extrato!$A$8:$A$502,"&gt;="&amp;HLOOKUP(EJ$2,dds!$2:$3,2,FALSE()),Extrato!$A$8:$A$502,"&lt;="&amp;HLOOKUP(EJ$2,dds!$2:$4,3,FALSE()))-SUMIFS(Extrato!$K$8:$K$502,Extrato!$G$8:$G$502,'Variação'!$A11,Extrato!$F$8:$F$502,"&gt;="&amp;HLOOKUP(EJ$2,dds!$2:$3,2,FALSE()),Extrato!$F$8:$F$502,"&lt;="&amp;HLOOKUP(EJ$2,dds!$2:$4,3,FALSE()))+VLOOKUP($A11,'Cadastro e Histórico'!$278:$346,MATCH('Variação'!EJ$2,'Cadastro e Histórico'!$278:$278,0)-1,FALSE()))</f>
        <v>0</v>
      </c>
      <c r="EK11" s="500">
        <f t="shared" si="106"/>
        <v>0</v>
      </c>
      <c r="EL11" s="499">
        <f>IF($A11="",0,VLOOKUP($A11,'Cadastro e Histórico'!$278:$346,MATCH('Variação'!EJ$2,'Cadastro e Histórico'!$278:$278,0),FALSE()))</f>
        <v>0</v>
      </c>
      <c r="EM11" s="499">
        <f t="array" ref="EM11">IF($A11="",0,SUMIFS(Extrato!$E$8:$E$502,Extrato!$B$8:$B$502,'Variação'!$A11,Extrato!$A$8:$A$502,"&gt;="&amp;HLOOKUP(EM$2,dds!$2:$3,2,FALSE()),Extrato!$A$8:$A$502,"&lt;="&amp;HLOOKUP(EM$2,dds!$2:$4,3,FALSE()))-SUMIFS(Extrato!$K$8:$K$502,Extrato!$G$8:$G$502,'Variação'!$A11,Extrato!$F$8:$F$502,"&gt;="&amp;HLOOKUP(EM$2,dds!$2:$3,2,FALSE()),Extrato!$F$8:$F$502,"&lt;="&amp;HLOOKUP(EM$2,dds!$2:$4,3,FALSE()))+VLOOKUP($A11,'Cadastro e Histórico'!$278:$346,MATCH('Variação'!EM$2,'Cadastro e Histórico'!$278:$278,0)-1,FALSE()))</f>
        <v>0</v>
      </c>
      <c r="EN11" s="500">
        <f t="shared" si="107"/>
        <v>0</v>
      </c>
      <c r="EO11" s="499">
        <f>IF($A11="",0,VLOOKUP($A11,'Cadastro e Histórico'!$278:$346,MATCH('Variação'!EM$2,'Cadastro e Histórico'!$278:$278,0),FALSE()))</f>
        <v>0</v>
      </c>
      <c r="EP11" s="499">
        <f t="array" ref="EP11">IF($A11="",0,SUMIFS(Extrato!$E$8:$E$502,Extrato!$B$8:$B$502,'Variação'!$A11,Extrato!$A$8:$A$502,"&gt;="&amp;HLOOKUP(EP$2,dds!$2:$3,2,FALSE()),Extrato!$A$8:$A$502,"&lt;="&amp;HLOOKUP(EP$2,dds!$2:$4,3,FALSE()))-SUMIFS(Extrato!$K$8:$K$502,Extrato!$G$8:$G$502,'Variação'!$A11,Extrato!$F$8:$F$502,"&gt;="&amp;HLOOKUP(EP$2,dds!$2:$3,2,FALSE()),Extrato!$F$8:$F$502,"&lt;="&amp;HLOOKUP(EP$2,dds!$2:$4,3,FALSE()))+VLOOKUP($A11,'Cadastro e Histórico'!$278:$346,MATCH('Variação'!EP$2,'Cadastro e Histórico'!$278:$278,0)-1,FALSE()))</f>
        <v>0</v>
      </c>
      <c r="EQ11" s="500">
        <f t="shared" si="108"/>
        <v>0</v>
      </c>
      <c r="ER11" s="499">
        <f>IF($A11="",0,VLOOKUP($A11,'Cadastro e Histórico'!$278:$346,MATCH('Variação'!EP$2,'Cadastro e Histórico'!$278:$278,0),FALSE()))</f>
        <v>0</v>
      </c>
      <c r="ES11" s="499">
        <f t="array" ref="ES11">IF($A11="",0,SUMIFS(Extrato!$E$8:$E$502,Extrato!$B$8:$B$502,'Variação'!$A11,Extrato!$A$8:$A$502,"&gt;="&amp;HLOOKUP(ES$2,dds!$2:$3,2,FALSE()),Extrato!$A$8:$A$502,"&lt;="&amp;HLOOKUP(ES$2,dds!$2:$4,3,FALSE()))-SUMIFS(Extrato!$K$8:$K$502,Extrato!$G$8:$G$502,'Variação'!$A11,Extrato!$F$8:$F$502,"&gt;="&amp;HLOOKUP(ES$2,dds!$2:$3,2,FALSE()),Extrato!$F$8:$F$502,"&lt;="&amp;HLOOKUP(ES$2,dds!$2:$4,3,FALSE()))+VLOOKUP($A11,'Cadastro e Histórico'!$278:$346,MATCH('Variação'!ES$2,'Cadastro e Histórico'!$278:$278,0)-1,FALSE()))</f>
        <v>0</v>
      </c>
      <c r="ET11" s="500">
        <f t="shared" si="109"/>
        <v>0</v>
      </c>
      <c r="EU11" s="499">
        <f>IF($A11="",0,VLOOKUP($A11,'Cadastro e Histórico'!$278:$346,MATCH('Variação'!ES$2,'Cadastro e Histórico'!$278:$278,0),FALSE()))</f>
        <v>0</v>
      </c>
      <c r="EV11" s="499">
        <f t="array" ref="EV11">IF($A11="",0,SUMIFS(Extrato!$E$8:$E$502,Extrato!$B$8:$B$502,'Variação'!$A11,Extrato!$A$8:$A$502,"&gt;="&amp;HLOOKUP(EV$2,dds!$2:$3,2,FALSE()),Extrato!$A$8:$A$502,"&lt;="&amp;HLOOKUP(EV$2,dds!$2:$4,3,FALSE()))-SUMIFS(Extrato!$K$8:$K$502,Extrato!$G$8:$G$502,'Variação'!$A11,Extrato!$F$8:$F$502,"&gt;="&amp;HLOOKUP(EV$2,dds!$2:$3,2,FALSE()),Extrato!$F$8:$F$502,"&lt;="&amp;HLOOKUP(EV$2,dds!$2:$4,3,FALSE()))+VLOOKUP($A11,'Cadastro e Histórico'!$278:$346,MATCH('Variação'!EV$2,'Cadastro e Histórico'!$278:$278,0)-1,FALSE()))</f>
        <v>0</v>
      </c>
      <c r="EW11" s="500">
        <f t="shared" si="110"/>
        <v>0</v>
      </c>
      <c r="EX11" s="499">
        <f>IF($A11="",0,VLOOKUP($A11,'Cadastro e Histórico'!$278:$346,MATCH('Variação'!EV$2,'Cadastro e Histórico'!$278:$278,0),FALSE()))</f>
        <v>0</v>
      </c>
      <c r="EY11" s="499">
        <f t="array" ref="EY11">IF($A11="",0,SUMIFS(Extrato!$E$8:$E$502,Extrato!$B$8:$B$502,'Variação'!$A11,Extrato!$A$8:$A$502,"&gt;="&amp;HLOOKUP(EY$2,dds!$2:$3,2,FALSE()),Extrato!$A$8:$A$502,"&lt;="&amp;HLOOKUP(EY$2,dds!$2:$4,3,FALSE()))-SUMIFS(Extrato!$K$8:$K$502,Extrato!$G$8:$G$502,'Variação'!$A11,Extrato!$F$8:$F$502,"&gt;="&amp;HLOOKUP(EY$2,dds!$2:$3,2,FALSE()),Extrato!$F$8:$F$502,"&lt;="&amp;HLOOKUP(EY$2,dds!$2:$4,3,FALSE()))+VLOOKUP($A11,'Cadastro e Histórico'!$278:$346,MATCH('Variação'!EY$2,'Cadastro e Histórico'!$278:$278,0)-1,FALSE()))</f>
        <v>0</v>
      </c>
      <c r="EZ11" s="500">
        <f t="shared" si="111"/>
        <v>0</v>
      </c>
      <c r="FA11" s="499">
        <f>IF($A11="",0,VLOOKUP($A11,'Cadastro e Histórico'!$278:$346,MATCH('Variação'!EY$2,'Cadastro e Histórico'!$278:$278,0),FALSE()))</f>
        <v>0</v>
      </c>
      <c r="FB11" s="499">
        <f t="array" ref="FB11">IF($A11="",0,SUMIFS(Extrato!$E$8:$E$502,Extrato!$B$8:$B$502,'Variação'!$A11,Extrato!$A$8:$A$502,"&gt;="&amp;HLOOKUP(FB$2,dds!$2:$3,2,FALSE()),Extrato!$A$8:$A$502,"&lt;="&amp;HLOOKUP(FB$2,dds!$2:$4,3,FALSE()))-SUMIFS(Extrato!$K$8:$K$502,Extrato!$G$8:$G$502,'Variação'!$A11,Extrato!$F$8:$F$502,"&gt;="&amp;HLOOKUP(FB$2,dds!$2:$3,2,FALSE()),Extrato!$F$8:$F$502,"&lt;="&amp;HLOOKUP(FB$2,dds!$2:$4,3,FALSE()))+VLOOKUP($A11,'Cadastro e Histórico'!$278:$346,MATCH('Variação'!FB$2,'Cadastro e Histórico'!$278:$278,0)-1,FALSE()))</f>
        <v>0</v>
      </c>
      <c r="FC11" s="500">
        <f t="shared" si="112"/>
        <v>0</v>
      </c>
      <c r="FD11" s="499">
        <f>IF($A11="",0,VLOOKUP($A11,'Cadastro e Histórico'!$278:$346,MATCH('Variação'!FB$2,'Cadastro e Histórico'!$278:$278,0),FALSE()))</f>
        <v>0</v>
      </c>
      <c r="FE11" s="499">
        <f t="array" ref="FE11">IF($A11="",0,SUMIFS(Extrato!$E$8:$E$502,Extrato!$B$8:$B$502,'Variação'!$A11,Extrato!$A$8:$A$502,"&gt;="&amp;HLOOKUP(FE$2,dds!$2:$3,2,FALSE()),Extrato!$A$8:$A$502,"&lt;="&amp;HLOOKUP(FE$2,dds!$2:$4,3,FALSE()))-SUMIFS(Extrato!$K$8:$K$502,Extrato!$G$8:$G$502,'Variação'!$A11,Extrato!$F$8:$F$502,"&gt;="&amp;HLOOKUP(FE$2,dds!$2:$3,2,FALSE()),Extrato!$F$8:$F$502,"&lt;="&amp;HLOOKUP(FE$2,dds!$2:$4,3,FALSE()))+VLOOKUP($A11,'Cadastro e Histórico'!$278:$346,MATCH('Variação'!FE$2,'Cadastro e Histórico'!$278:$278,0)-1,FALSE()))</f>
        <v>0</v>
      </c>
      <c r="FF11" s="500">
        <f t="shared" si="113"/>
        <v>0</v>
      </c>
      <c r="FG11" s="499">
        <f>IF($A11="",0,VLOOKUP($A11,'Cadastro e Histórico'!$278:$346,MATCH('Variação'!FE$2,'Cadastro e Histórico'!$278:$278,0),FALSE()))</f>
        <v>0</v>
      </c>
      <c r="FH11" s="499">
        <f t="array" ref="FH11">IF($A11="",0,SUMIFS(Extrato!$E$8:$E$502,Extrato!$B$8:$B$502,'Variação'!$A11,Extrato!$A$8:$A$502,"&gt;="&amp;HLOOKUP(FH$2,dds!$2:$3,2,FALSE()),Extrato!$A$8:$A$502,"&lt;="&amp;HLOOKUP(FH$2,dds!$2:$4,3,FALSE()))-SUMIFS(Extrato!$K$8:$K$502,Extrato!$G$8:$G$502,'Variação'!$A11,Extrato!$F$8:$F$502,"&gt;="&amp;HLOOKUP(FH$2,dds!$2:$3,2,FALSE()),Extrato!$F$8:$F$502,"&lt;="&amp;HLOOKUP(FH$2,dds!$2:$4,3,FALSE()))+VLOOKUP($A11,'Cadastro e Histórico'!$278:$346,MATCH('Variação'!FH$2,'Cadastro e Histórico'!$278:$278,0)-1,FALSE()))</f>
        <v>0</v>
      </c>
      <c r="FI11" s="500">
        <f t="shared" si="114"/>
        <v>0</v>
      </c>
      <c r="FJ11" s="499">
        <f>IF($A11="",0,VLOOKUP($A11,'Cadastro e Histórico'!$278:$346,MATCH('Variação'!FH$2,'Cadastro e Histórico'!$278:$278,0),FALSE()))</f>
        <v>0</v>
      </c>
      <c r="FK11" s="499">
        <f t="array" ref="FK11">IF($A11="",0,SUMIFS(Extrato!$E$8:$E$502,Extrato!$B$8:$B$502,'Variação'!$A11,Extrato!$A$8:$A$502,"&gt;="&amp;HLOOKUP(FK$2,dds!$2:$3,2,FALSE()),Extrato!$A$8:$A$502,"&lt;="&amp;HLOOKUP(FK$2,dds!$2:$4,3,FALSE()))-SUMIFS(Extrato!$K$8:$K$502,Extrato!$G$8:$G$502,'Variação'!$A11,Extrato!$F$8:$F$502,"&gt;="&amp;HLOOKUP(FK$2,dds!$2:$3,2,FALSE()),Extrato!$F$8:$F$502,"&lt;="&amp;HLOOKUP(FK$2,dds!$2:$4,3,FALSE()))+VLOOKUP($A11,'Cadastro e Histórico'!$278:$346,MATCH('Variação'!FK$2,'Cadastro e Histórico'!$278:$278,0)-1,FALSE()))</f>
        <v>0</v>
      </c>
      <c r="FL11" s="500">
        <f t="shared" si="115"/>
        <v>0</v>
      </c>
      <c r="FM11" s="499">
        <f>IF($A11="",0,VLOOKUP($A11,'Cadastro e Histórico'!$278:$346,MATCH('Variação'!FK$2,'Cadastro e Histórico'!$278:$278,0),FALSE()))</f>
        <v>0</v>
      </c>
      <c r="FN11" s="499">
        <f t="array" ref="FN11">IF($A11="",0,SUMIFS(Extrato!$E$8:$E$502,Extrato!$B$8:$B$502,'Variação'!$A11,Extrato!$A$8:$A$502,"&gt;="&amp;HLOOKUP(FN$2,dds!$2:$3,2,FALSE()),Extrato!$A$8:$A$502,"&lt;="&amp;HLOOKUP(FN$2,dds!$2:$4,3,FALSE()))-SUMIFS(Extrato!$K$8:$K$502,Extrato!$G$8:$G$502,'Variação'!$A11,Extrato!$F$8:$F$502,"&gt;="&amp;HLOOKUP(FN$2,dds!$2:$3,2,FALSE()),Extrato!$F$8:$F$502,"&lt;="&amp;HLOOKUP(FN$2,dds!$2:$4,3,FALSE()))+VLOOKUP($A11,'Cadastro e Histórico'!$278:$346,MATCH('Variação'!FN$2,'Cadastro e Histórico'!$278:$278,0)-1,FALSE()))</f>
        <v>0</v>
      </c>
      <c r="FO11" s="500">
        <f t="shared" si="116"/>
        <v>0</v>
      </c>
      <c r="FP11" s="499">
        <f>IF($A11="",0,VLOOKUP($A11,'Cadastro e Histórico'!$278:$346,MATCH('Variação'!FN$2,'Cadastro e Histórico'!$278:$278,0),FALSE()))</f>
        <v>0</v>
      </c>
      <c r="FQ11" s="499">
        <f t="array" ref="FQ11">IF($A11="",0,SUMIFS(Extrato!$E$8:$E$502,Extrato!$B$8:$B$502,'Variação'!$A11,Extrato!$A$8:$A$502,"&gt;="&amp;HLOOKUP(FQ$2,dds!$2:$3,2,FALSE()),Extrato!$A$8:$A$502,"&lt;="&amp;HLOOKUP(FQ$2,dds!$2:$4,3,FALSE()))-SUMIFS(Extrato!$K$8:$K$502,Extrato!$G$8:$G$502,'Variação'!$A11,Extrato!$F$8:$F$502,"&gt;="&amp;HLOOKUP(FQ$2,dds!$2:$3,2,FALSE()),Extrato!$F$8:$F$502,"&lt;="&amp;HLOOKUP(FQ$2,dds!$2:$4,3,FALSE()))+VLOOKUP($A11,'Cadastro e Histórico'!$278:$346,MATCH('Variação'!FQ$2,'Cadastro e Histórico'!$278:$278,0)-1,FALSE()))</f>
        <v>0</v>
      </c>
      <c r="FR11" s="500">
        <f t="shared" si="117"/>
        <v>0</v>
      </c>
      <c r="FS11" s="499">
        <f>IF($A11="",0,VLOOKUP($A11,'Cadastro e Histórico'!$278:$346,MATCH('Variação'!FQ$2,'Cadastro e Histórico'!$278:$278,0),FALSE()))</f>
        <v>0</v>
      </c>
      <c r="FT11" s="499">
        <f t="array" ref="FT11">IF($A11="",0,SUMIFS(Extrato!$E$8:$E$502,Extrato!$B$8:$B$502,'Variação'!$A11,Extrato!$A$8:$A$502,"&gt;="&amp;HLOOKUP(FT$2,dds!$2:$3,2,FALSE()),Extrato!$A$8:$A$502,"&lt;="&amp;HLOOKUP(FT$2,dds!$2:$4,3,FALSE()))-SUMIFS(Extrato!$K$8:$K$502,Extrato!$G$8:$G$502,'Variação'!$A11,Extrato!$F$8:$F$502,"&gt;="&amp;HLOOKUP(FT$2,dds!$2:$3,2,FALSE()),Extrato!$F$8:$F$502,"&lt;="&amp;HLOOKUP(FT$2,dds!$2:$4,3,FALSE()))+VLOOKUP($A11,'Cadastro e Histórico'!$278:$346,MATCH('Variação'!FT$2,'Cadastro e Histórico'!$278:$278,0)-1,FALSE()))</f>
        <v>0</v>
      </c>
      <c r="FU11" s="500">
        <f t="shared" si="118"/>
        <v>0</v>
      </c>
      <c r="FV11" s="499">
        <f>IF($A11="",0,VLOOKUP($A11,'Cadastro e Histórico'!$278:$346,MATCH('Variação'!FT$2,'Cadastro e Histórico'!$278:$278,0),FALSE()))</f>
        <v>0</v>
      </c>
      <c r="FW11" s="499">
        <f t="array" ref="FW11">IF($A11="",0,SUMIFS(Extrato!$E$8:$E$502,Extrato!$B$8:$B$502,'Variação'!$A11,Extrato!$A$8:$A$502,"&gt;="&amp;HLOOKUP(FW$2,dds!$2:$3,2,FALSE()),Extrato!$A$8:$A$502,"&lt;="&amp;HLOOKUP(FW$2,dds!$2:$4,3,FALSE()))-SUMIFS(Extrato!$K$8:$K$502,Extrato!$G$8:$G$502,'Variação'!$A11,Extrato!$F$8:$F$502,"&gt;="&amp;HLOOKUP(FW$2,dds!$2:$3,2,FALSE()),Extrato!$F$8:$F$502,"&lt;="&amp;HLOOKUP(FW$2,dds!$2:$4,3,FALSE()))+VLOOKUP($A11,'Cadastro e Histórico'!$278:$346,MATCH('Variação'!FW$2,'Cadastro e Histórico'!$278:$278,0)-1,FALSE()))</f>
        <v>0</v>
      </c>
      <c r="FX11" s="500">
        <f t="shared" si="119"/>
        <v>0</v>
      </c>
      <c r="FY11" s="499">
        <f>IF($A11="",0,VLOOKUP($A11,'Cadastro e Histórico'!$278:$346,MATCH('Variação'!FW$2,'Cadastro e Histórico'!$278:$278,0),FALSE()))</f>
        <v>0</v>
      </c>
      <c r="FZ11" s="43"/>
      <c r="GA11" s="39"/>
      <c r="GB11" s="39"/>
      <c r="GC11" s="39"/>
      <c r="GD11" s="39"/>
      <c r="GE11" s="39"/>
      <c r="GF11" s="39"/>
      <c r="GG11" s="39"/>
      <c r="GH11" s="39"/>
      <c r="GI11" s="39"/>
      <c r="GJ11" s="39"/>
      <c r="GK11" s="39"/>
      <c r="GL11" s="39"/>
      <c r="GM11" s="39"/>
      <c r="GN11" s="39"/>
      <c r="GO11" s="39"/>
      <c r="GP11" s="39"/>
      <c r="GQ11" s="39"/>
      <c r="GR11" s="39"/>
      <c r="GS11" s="42"/>
    </row>
    <row r="12" ht="14.25" customHeight="1">
      <c r="A12" s="502"/>
      <c r="B12" s="499">
        <f t="array" ref="B12">IF($A12="",0,SUMIFS(Extrato!$E$8:$E$502,Extrato!$B$8:$B$502,'Variação'!$A12,Extrato!$A$8:$A$502,"&gt;="&amp;HLOOKUP(B$2,dds!$2:$3,2,FALSE()),Extrato!$A$8:$A$502,"&lt;="&amp;HLOOKUP(B$2,dds!$2:$4,3,FALSE()))-SUMIFS(Extrato!$K$8:$K$502,Extrato!$G$8:$G$502,'Variação'!$A12,Extrato!$F$8:$F$502,"&gt;="&amp;HLOOKUP(B$2,dds!$2:$3,2,FALSE()),Extrato!$F$8:$F$502,"&lt;="&amp;HLOOKUP(B$2,dds!$2:$4,3,FALSE()))+VLOOKUP($A12,'Cadastro e Histórico'!$278:$346,MATCH('Variação'!B$2,'Cadastro e Histórico'!$278:$278,0)-1,FALSE()))</f>
        <v>0</v>
      </c>
      <c r="C12" s="500">
        <f t="shared" si="60"/>
        <v>0</v>
      </c>
      <c r="D12" s="499">
        <f>IF($A12="",0,VLOOKUP($A12,'Cadastro e Histórico'!$278:$346,MATCH('Variação'!B$2,'Cadastro e Histórico'!$278:$278,0),FALSE()))</f>
        <v>0</v>
      </c>
      <c r="E12" s="499">
        <f t="array" ref="E12">IF($A12="",0,SUMIFS(Extrato!$E$8:$E$502,Extrato!$B$8:$B$502,'Variação'!$A12,Extrato!$A$8:$A$502,"&gt;="&amp;HLOOKUP(E$2,dds!$2:$3,2,FALSE()),Extrato!$A$8:$A$502,"&lt;="&amp;HLOOKUP(E$2,dds!$2:$4,3,FALSE()))-SUMIFS(Extrato!$K$8:$K$502,Extrato!$G$8:$G$502,'Variação'!$A12,Extrato!$F$8:$F$502,"&gt;="&amp;HLOOKUP(E$2,dds!$2:$3,2,FALSE()),Extrato!$F$8:$F$502,"&lt;="&amp;HLOOKUP(E$2,dds!$2:$4,3,FALSE()))+VLOOKUP($A12,'Cadastro e Histórico'!$278:$346,MATCH('Variação'!E$2,'Cadastro e Histórico'!$278:$278,0)-1,FALSE()))</f>
        <v>0</v>
      </c>
      <c r="F12" s="500">
        <f t="shared" si="61"/>
        <v>0</v>
      </c>
      <c r="G12" s="499">
        <f>IF($A12="",0,VLOOKUP($A12,'Cadastro e Histórico'!$278:$346,MATCH('Variação'!E$2,'Cadastro e Histórico'!$278:$278,0),FALSE()))</f>
        <v>0</v>
      </c>
      <c r="H12" s="499">
        <f t="array" ref="H12">IF($A12="",0,SUMIFS(Extrato!$E$8:$E$502,Extrato!$B$8:$B$502,'Variação'!$A12,Extrato!$A$8:$A$502,"&gt;="&amp;HLOOKUP(H$2,dds!$2:$3,2,FALSE()),Extrato!$A$8:$A$502,"&lt;="&amp;HLOOKUP(H$2,dds!$2:$4,3,FALSE()))-SUMIFS(Extrato!$K$8:$K$502,Extrato!$G$8:$G$502,'Variação'!$A12,Extrato!$F$8:$F$502,"&gt;="&amp;HLOOKUP(H$2,dds!$2:$3,2,FALSE()),Extrato!$F$8:$F$502,"&lt;="&amp;HLOOKUP(H$2,dds!$2:$4,3,FALSE()))+VLOOKUP($A12,'Cadastro e Histórico'!$278:$346,MATCH('Variação'!H$2,'Cadastro e Histórico'!$278:$278,0)-1,FALSE()))</f>
        <v>0</v>
      </c>
      <c r="I12" s="500">
        <f t="shared" si="62"/>
        <v>0</v>
      </c>
      <c r="J12" s="499">
        <f>IF($A12="",0,VLOOKUP($A12,'Cadastro e Histórico'!$278:$346,MATCH('Variação'!H$2,'Cadastro e Histórico'!$278:$278,0),FALSE()))</f>
        <v>0</v>
      </c>
      <c r="K12" s="499">
        <f t="array" ref="K12">IF($A12="",0,SUMIFS(Extrato!$E$8:$E$502,Extrato!$B$8:$B$502,'Variação'!$A12,Extrato!$A$8:$A$502,"&gt;="&amp;HLOOKUP(K$2,dds!$2:$3,2,FALSE()),Extrato!$A$8:$A$502,"&lt;="&amp;HLOOKUP(K$2,dds!$2:$4,3,FALSE()))-SUMIFS(Extrato!$K$8:$K$502,Extrato!$G$8:$G$502,'Variação'!$A12,Extrato!$F$8:$F$502,"&gt;="&amp;HLOOKUP(K$2,dds!$2:$3,2,FALSE()),Extrato!$F$8:$F$502,"&lt;="&amp;HLOOKUP(K$2,dds!$2:$4,3,FALSE()))+VLOOKUP($A12,'Cadastro e Histórico'!$278:$346,MATCH('Variação'!K$2,'Cadastro e Histórico'!$278:$278,0)-1,FALSE()))</f>
        <v>0</v>
      </c>
      <c r="L12" s="500">
        <f t="shared" si="63"/>
        <v>0</v>
      </c>
      <c r="M12" s="499">
        <f>IF($A12="",0,VLOOKUP($A12,'Cadastro e Histórico'!$278:$346,MATCH('Variação'!K$2,'Cadastro e Histórico'!$278:$278,0),FALSE()))</f>
        <v>0</v>
      </c>
      <c r="N12" s="499">
        <f t="array" ref="N12">IF($A12="",0,SUMIFS(Extrato!$E$8:$E$502,Extrato!$B$8:$B$502,'Variação'!$A12,Extrato!$A$8:$A$502,"&gt;="&amp;HLOOKUP(N$2,dds!$2:$3,2,FALSE()),Extrato!$A$8:$A$502,"&lt;="&amp;HLOOKUP(N$2,dds!$2:$4,3,FALSE()))-SUMIFS(Extrato!$K$8:$K$502,Extrato!$G$8:$G$502,'Variação'!$A12,Extrato!$F$8:$F$502,"&gt;="&amp;HLOOKUP(N$2,dds!$2:$3,2,FALSE()),Extrato!$F$8:$F$502,"&lt;="&amp;HLOOKUP(N$2,dds!$2:$4,3,FALSE()))+VLOOKUP($A12,'Cadastro e Histórico'!$278:$346,MATCH('Variação'!N$2,'Cadastro e Histórico'!$278:$278,0)-1,FALSE()))</f>
        <v>0</v>
      </c>
      <c r="O12" s="500">
        <f t="shared" si="64"/>
        <v>0</v>
      </c>
      <c r="P12" s="499">
        <f>IF($A12="",0,VLOOKUP($A12,'Cadastro e Histórico'!$278:$346,MATCH('Variação'!N$2,'Cadastro e Histórico'!$278:$278,0),FALSE()))</f>
        <v>0</v>
      </c>
      <c r="Q12" s="499">
        <f t="array" ref="Q12">IF($A12="",0,SUMIFS(Extrato!$E$8:$E$502,Extrato!$B$8:$B$502,'Variação'!$A12,Extrato!$A$8:$A$502,"&gt;="&amp;HLOOKUP(Q$2,dds!$2:$3,2,FALSE()),Extrato!$A$8:$A$502,"&lt;="&amp;HLOOKUP(Q$2,dds!$2:$4,3,FALSE()))-SUMIFS(Extrato!$K$8:$K$502,Extrato!$G$8:$G$502,'Variação'!$A12,Extrato!$F$8:$F$502,"&gt;="&amp;HLOOKUP(Q$2,dds!$2:$3,2,FALSE()),Extrato!$F$8:$F$502,"&lt;="&amp;HLOOKUP(Q$2,dds!$2:$4,3,FALSE()))+VLOOKUP($A12,'Cadastro e Histórico'!$278:$346,MATCH('Variação'!Q$2,'Cadastro e Histórico'!$278:$278,0)-1,FALSE()))</f>
        <v>0</v>
      </c>
      <c r="R12" s="500">
        <f t="shared" si="65"/>
        <v>0</v>
      </c>
      <c r="S12" s="499">
        <f>IF($A12="",0,VLOOKUP($A12,'Cadastro e Histórico'!$278:$346,MATCH('Variação'!Q$2,'Cadastro e Histórico'!$278:$278,0),FALSE()))</f>
        <v>0</v>
      </c>
      <c r="T12" s="499">
        <f t="array" ref="T12">IF($A12="",0,SUMIFS(Extrato!$E$8:$E$502,Extrato!$B$8:$B$502,'Variação'!$A12,Extrato!$A$8:$A$502,"&gt;="&amp;HLOOKUP(T$2,dds!$2:$3,2,FALSE()),Extrato!$A$8:$A$502,"&lt;="&amp;HLOOKUP(T$2,dds!$2:$4,3,FALSE()))-SUMIFS(Extrato!$K$8:$K$502,Extrato!$G$8:$G$502,'Variação'!$A12,Extrato!$F$8:$F$502,"&gt;="&amp;HLOOKUP(T$2,dds!$2:$3,2,FALSE()),Extrato!$F$8:$F$502,"&lt;="&amp;HLOOKUP(T$2,dds!$2:$4,3,FALSE()))+VLOOKUP($A12,'Cadastro e Histórico'!$278:$346,MATCH('Variação'!T$2,'Cadastro e Histórico'!$278:$278,0)-1,FALSE()))</f>
        <v>0</v>
      </c>
      <c r="U12" s="500">
        <f t="shared" si="66"/>
        <v>0</v>
      </c>
      <c r="V12" s="499">
        <f>IF($A12="",0,VLOOKUP($A12,'Cadastro e Histórico'!$278:$346,MATCH('Variação'!T$2,'Cadastro e Histórico'!$278:$278,0),FALSE()))</f>
        <v>0</v>
      </c>
      <c r="W12" s="499">
        <f t="array" ref="W12">IF($A12="",0,SUMIFS(Extrato!$E$8:$E$502,Extrato!$B$8:$B$502,'Variação'!$A12,Extrato!$A$8:$A$502,"&gt;="&amp;HLOOKUP(W$2,dds!$2:$3,2,FALSE()),Extrato!$A$8:$A$502,"&lt;="&amp;HLOOKUP(W$2,dds!$2:$4,3,FALSE()))-SUMIFS(Extrato!$K$8:$K$502,Extrato!$G$8:$G$502,'Variação'!$A12,Extrato!$F$8:$F$502,"&gt;="&amp;HLOOKUP(W$2,dds!$2:$3,2,FALSE()),Extrato!$F$8:$F$502,"&lt;="&amp;HLOOKUP(W$2,dds!$2:$4,3,FALSE()))+VLOOKUP($A12,'Cadastro e Histórico'!$278:$346,MATCH('Variação'!W$2,'Cadastro e Histórico'!$278:$278,0)-1,FALSE()))</f>
        <v>0</v>
      </c>
      <c r="X12" s="500">
        <f t="shared" si="67"/>
        <v>0</v>
      </c>
      <c r="Y12" s="499">
        <f>IF($A12="",0,VLOOKUP($A12,'Cadastro e Histórico'!$278:$346,MATCH('Variação'!W$2,'Cadastro e Histórico'!$278:$278,0),FALSE()))</f>
        <v>0</v>
      </c>
      <c r="Z12" s="499">
        <f t="array" ref="Z12">IF($A12="",0,SUMIFS(Extrato!$E$8:$E$502,Extrato!$B$8:$B$502,'Variação'!$A12,Extrato!$A$8:$A$502,"&gt;="&amp;HLOOKUP(Z$2,dds!$2:$3,2,FALSE()),Extrato!$A$8:$A$502,"&lt;="&amp;HLOOKUP(Z$2,dds!$2:$4,3,FALSE()))-SUMIFS(Extrato!$K$8:$K$502,Extrato!$G$8:$G$502,'Variação'!$A12,Extrato!$F$8:$F$502,"&gt;="&amp;HLOOKUP(Z$2,dds!$2:$3,2,FALSE()),Extrato!$F$8:$F$502,"&lt;="&amp;HLOOKUP(Z$2,dds!$2:$4,3,FALSE()))+VLOOKUP($A12,'Cadastro e Histórico'!$278:$346,MATCH('Variação'!Z$2,'Cadastro e Histórico'!$278:$278,0)-1,FALSE()))</f>
        <v>0</v>
      </c>
      <c r="AA12" s="500">
        <f t="shared" si="68"/>
        <v>0</v>
      </c>
      <c r="AB12" s="499">
        <f>IF($A12="",0,VLOOKUP($A12,'Cadastro e Histórico'!$278:$346,MATCH('Variação'!Z$2,'Cadastro e Histórico'!$278:$278,0),FALSE()))</f>
        <v>0</v>
      </c>
      <c r="AC12" s="499">
        <f t="array" ref="AC12">IF($A12="",0,SUMIFS(Extrato!$E$8:$E$502,Extrato!$B$8:$B$502,'Variação'!$A12,Extrato!$A$8:$A$502,"&gt;="&amp;HLOOKUP(AC$2,dds!$2:$3,2,FALSE()),Extrato!$A$8:$A$502,"&lt;="&amp;HLOOKUP(AC$2,dds!$2:$4,3,FALSE()))-SUMIFS(Extrato!$K$8:$K$502,Extrato!$G$8:$G$502,'Variação'!$A12,Extrato!$F$8:$F$502,"&gt;="&amp;HLOOKUP(AC$2,dds!$2:$3,2,FALSE()),Extrato!$F$8:$F$502,"&lt;="&amp;HLOOKUP(AC$2,dds!$2:$4,3,FALSE()))+VLOOKUP($A12,'Cadastro e Histórico'!$278:$346,MATCH('Variação'!AC$2,'Cadastro e Histórico'!$278:$278,0)-1,FALSE()))</f>
        <v>0</v>
      </c>
      <c r="AD12" s="500">
        <f t="shared" si="69"/>
        <v>0</v>
      </c>
      <c r="AE12" s="499">
        <f>IF($A12="",0,VLOOKUP($A12,'Cadastro e Histórico'!$278:$346,MATCH('Variação'!AC$2,'Cadastro e Histórico'!$278:$278,0),FALSE()))</f>
        <v>0</v>
      </c>
      <c r="AF12" s="499">
        <f t="array" ref="AF12">IF($A12="",0,SUMIFS(Extrato!$E$8:$E$502,Extrato!$B$8:$B$502,'Variação'!$A12,Extrato!$A$8:$A$502,"&gt;="&amp;HLOOKUP(AF$2,dds!$2:$3,2,FALSE()),Extrato!$A$8:$A$502,"&lt;="&amp;HLOOKUP(AF$2,dds!$2:$4,3,FALSE()))-SUMIFS(Extrato!$K$8:$K$502,Extrato!$G$8:$G$502,'Variação'!$A12,Extrato!$F$8:$F$502,"&gt;="&amp;HLOOKUP(AF$2,dds!$2:$3,2,FALSE()),Extrato!$F$8:$F$502,"&lt;="&amp;HLOOKUP(AF$2,dds!$2:$4,3,FALSE()))+VLOOKUP($A12,'Cadastro e Histórico'!$278:$346,MATCH('Variação'!AF$2,'Cadastro e Histórico'!$278:$278,0)-1,FALSE()))</f>
        <v>0</v>
      </c>
      <c r="AG12" s="500">
        <f t="shared" si="70"/>
        <v>0</v>
      </c>
      <c r="AH12" s="499">
        <f>IF($A12="",0,VLOOKUP($A12,'Cadastro e Histórico'!$278:$346,MATCH('Variação'!AF$2,'Cadastro e Histórico'!$278:$278,0),FALSE()))</f>
        <v>0</v>
      </c>
      <c r="AI12" s="499">
        <f t="array" ref="AI12">IF($A12="",0,SUMIFS(Extrato!$E$8:$E$502,Extrato!$B$8:$B$502,'Variação'!$A12,Extrato!$A$8:$A$502,"&gt;="&amp;HLOOKUP(AI$2,dds!$2:$3,2,FALSE()),Extrato!$A$8:$A$502,"&lt;="&amp;HLOOKUP(AI$2,dds!$2:$4,3,FALSE()))-SUMIFS(Extrato!$K$8:$K$502,Extrato!$G$8:$G$502,'Variação'!$A12,Extrato!$F$8:$F$502,"&gt;="&amp;HLOOKUP(AI$2,dds!$2:$3,2,FALSE()),Extrato!$F$8:$F$502,"&lt;="&amp;HLOOKUP(AI$2,dds!$2:$4,3,FALSE()))+VLOOKUP($A12,'Cadastro e Histórico'!$278:$346,MATCH('Variação'!AI$2,'Cadastro e Histórico'!$278:$278,0)-1,FALSE()))</f>
        <v>0</v>
      </c>
      <c r="AJ12" s="500">
        <f t="shared" si="71"/>
        <v>0</v>
      </c>
      <c r="AK12" s="499">
        <f>IF($A12="",0,VLOOKUP($A12,'Cadastro e Histórico'!$278:$346,MATCH('Variação'!AI$2,'Cadastro e Histórico'!$278:$278,0),FALSE()))</f>
        <v>0</v>
      </c>
      <c r="AL12" s="499">
        <f t="array" ref="AL12">IF($A12="",0,SUMIFS(Extrato!$E$8:$E$502,Extrato!$B$8:$B$502,'Variação'!$A12,Extrato!$A$8:$A$502,"&gt;="&amp;HLOOKUP(AL$2,dds!$2:$3,2,FALSE()),Extrato!$A$8:$A$502,"&lt;="&amp;HLOOKUP(AL$2,dds!$2:$4,3,FALSE()))-SUMIFS(Extrato!$K$8:$K$502,Extrato!$G$8:$G$502,'Variação'!$A12,Extrato!$F$8:$F$502,"&gt;="&amp;HLOOKUP(AL$2,dds!$2:$3,2,FALSE()),Extrato!$F$8:$F$502,"&lt;="&amp;HLOOKUP(AL$2,dds!$2:$4,3,FALSE()))+VLOOKUP($A12,'Cadastro e Histórico'!$278:$346,MATCH('Variação'!AL$2,'Cadastro e Histórico'!$278:$278,0)-1,FALSE()))</f>
        <v>0</v>
      </c>
      <c r="AM12" s="500">
        <f t="shared" si="72"/>
        <v>0</v>
      </c>
      <c r="AN12" s="499">
        <f>IF($A12="",0,VLOOKUP($A12,'Cadastro e Histórico'!$278:$346,MATCH('Variação'!AL$2,'Cadastro e Histórico'!$278:$278,0),FALSE()))</f>
        <v>0</v>
      </c>
      <c r="AO12" s="499">
        <f t="array" ref="AO12">IF($A12="",0,SUMIFS(Extrato!$E$8:$E$502,Extrato!$B$8:$B$502,'Variação'!$A12,Extrato!$A$8:$A$502,"&gt;="&amp;HLOOKUP(AO$2,dds!$2:$3,2,FALSE()),Extrato!$A$8:$A$502,"&lt;="&amp;HLOOKUP(AO$2,dds!$2:$4,3,FALSE()))-SUMIFS(Extrato!$K$8:$K$502,Extrato!$G$8:$G$502,'Variação'!$A12,Extrato!$F$8:$F$502,"&gt;="&amp;HLOOKUP(AO$2,dds!$2:$3,2,FALSE()),Extrato!$F$8:$F$502,"&lt;="&amp;HLOOKUP(AO$2,dds!$2:$4,3,FALSE()))+VLOOKUP($A12,'Cadastro e Histórico'!$278:$346,MATCH('Variação'!AO$2,'Cadastro e Histórico'!$278:$278,0)-1,FALSE()))</f>
        <v>0</v>
      </c>
      <c r="AP12" s="500">
        <f t="shared" si="73"/>
        <v>0</v>
      </c>
      <c r="AQ12" s="499">
        <f>IF($A12="",0,VLOOKUP($A12,'Cadastro e Histórico'!$278:$346,MATCH('Variação'!AO$2,'Cadastro e Histórico'!$278:$278,0),FALSE()))</f>
        <v>0</v>
      </c>
      <c r="AR12" s="499">
        <f t="array" ref="AR12">IF($A12="",0,SUMIFS(Extrato!$E$8:$E$502,Extrato!$B$8:$B$502,'Variação'!$A12,Extrato!$A$8:$A$502,"&gt;="&amp;HLOOKUP(AR$2,dds!$2:$3,2,FALSE()),Extrato!$A$8:$A$502,"&lt;="&amp;HLOOKUP(AR$2,dds!$2:$4,3,FALSE()))-SUMIFS(Extrato!$K$8:$K$502,Extrato!$G$8:$G$502,'Variação'!$A12,Extrato!$F$8:$F$502,"&gt;="&amp;HLOOKUP(AR$2,dds!$2:$3,2,FALSE()),Extrato!$F$8:$F$502,"&lt;="&amp;HLOOKUP(AR$2,dds!$2:$4,3,FALSE()))+VLOOKUP($A12,'Cadastro e Histórico'!$278:$346,MATCH('Variação'!AR$2,'Cadastro e Histórico'!$278:$278,0)-1,FALSE()))</f>
        <v>0</v>
      </c>
      <c r="AS12" s="500">
        <f t="shared" si="74"/>
        <v>0</v>
      </c>
      <c r="AT12" s="499">
        <f>IF($A12="",0,VLOOKUP($A12,'Cadastro e Histórico'!$278:$346,MATCH('Variação'!AR$2,'Cadastro e Histórico'!$278:$278,0),FALSE()))</f>
        <v>0</v>
      </c>
      <c r="AU12" s="499">
        <f t="array" ref="AU12">IF($A12="",0,SUMIFS(Extrato!$E$8:$E$502,Extrato!$B$8:$B$502,'Variação'!$A12,Extrato!$A$8:$A$502,"&gt;="&amp;HLOOKUP(AU$2,dds!$2:$3,2,FALSE()),Extrato!$A$8:$A$502,"&lt;="&amp;HLOOKUP(AU$2,dds!$2:$4,3,FALSE()))-SUMIFS(Extrato!$K$8:$K$502,Extrato!$G$8:$G$502,'Variação'!$A12,Extrato!$F$8:$F$502,"&gt;="&amp;HLOOKUP(AU$2,dds!$2:$3,2,FALSE()),Extrato!$F$8:$F$502,"&lt;="&amp;HLOOKUP(AU$2,dds!$2:$4,3,FALSE()))+VLOOKUP($A12,'Cadastro e Histórico'!$278:$346,MATCH('Variação'!AU$2,'Cadastro e Histórico'!$278:$278,0)-1,FALSE()))</f>
        <v>0</v>
      </c>
      <c r="AV12" s="500">
        <f t="shared" si="75"/>
        <v>0</v>
      </c>
      <c r="AW12" s="499">
        <f>IF($A12="",0,VLOOKUP($A12,'Cadastro e Histórico'!$278:$346,MATCH('Variação'!AU$2,'Cadastro e Histórico'!$278:$278,0),FALSE()))</f>
        <v>0</v>
      </c>
      <c r="AX12" s="499">
        <f t="array" ref="AX12">IF($A12="",0,SUMIFS(Extrato!$E$8:$E$502,Extrato!$B$8:$B$502,'Variação'!$A12,Extrato!$A$8:$A$502,"&gt;="&amp;HLOOKUP(AX$2,dds!$2:$3,2,FALSE()),Extrato!$A$8:$A$502,"&lt;="&amp;HLOOKUP(AX$2,dds!$2:$4,3,FALSE()))-SUMIFS(Extrato!$K$8:$K$502,Extrato!$G$8:$G$502,'Variação'!$A12,Extrato!$F$8:$F$502,"&gt;="&amp;HLOOKUP(AX$2,dds!$2:$3,2,FALSE()),Extrato!$F$8:$F$502,"&lt;="&amp;HLOOKUP(AX$2,dds!$2:$4,3,FALSE()))+VLOOKUP($A12,'Cadastro e Histórico'!$278:$346,MATCH('Variação'!AX$2,'Cadastro e Histórico'!$278:$278,0)-1,FALSE()))</f>
        <v>0</v>
      </c>
      <c r="AY12" s="500">
        <f t="shared" si="76"/>
        <v>0</v>
      </c>
      <c r="AZ12" s="499">
        <f>IF($A12="",0,VLOOKUP($A12,'Cadastro e Histórico'!$278:$346,MATCH('Variação'!AX$2,'Cadastro e Histórico'!$278:$278,0),FALSE()))</f>
        <v>0</v>
      </c>
      <c r="BA12" s="499">
        <f t="array" ref="BA12">IF($A12="",0,SUMIFS(Extrato!$E$8:$E$502,Extrato!$B$8:$B$502,'Variação'!$A12,Extrato!$A$8:$A$502,"&gt;="&amp;HLOOKUP(BA$2,dds!$2:$3,2,FALSE()),Extrato!$A$8:$A$502,"&lt;="&amp;HLOOKUP(BA$2,dds!$2:$4,3,FALSE()))-SUMIFS(Extrato!$K$8:$K$502,Extrato!$G$8:$G$502,'Variação'!$A12,Extrato!$F$8:$F$502,"&gt;="&amp;HLOOKUP(BA$2,dds!$2:$3,2,FALSE()),Extrato!$F$8:$F$502,"&lt;="&amp;HLOOKUP(BA$2,dds!$2:$4,3,FALSE()))+VLOOKUP($A12,'Cadastro e Histórico'!$278:$346,MATCH('Variação'!BA$2,'Cadastro e Histórico'!$278:$278,0)-1,FALSE()))</f>
        <v>0</v>
      </c>
      <c r="BB12" s="500">
        <f t="shared" si="77"/>
        <v>0</v>
      </c>
      <c r="BC12" s="499">
        <f>IF($A12="",0,VLOOKUP($A12,'Cadastro e Histórico'!$278:$346,MATCH('Variação'!BA$2,'Cadastro e Histórico'!$278:$278,0),FALSE()))</f>
        <v>0</v>
      </c>
      <c r="BD12" s="499">
        <f t="array" ref="BD12">IF($A12="",0,SUMIFS(Extrato!$E$8:$E$502,Extrato!$B$8:$B$502,'Variação'!$A12,Extrato!$A$8:$A$502,"&gt;="&amp;HLOOKUP(BD$2,dds!$2:$3,2,FALSE()),Extrato!$A$8:$A$502,"&lt;="&amp;HLOOKUP(BD$2,dds!$2:$4,3,FALSE()))-SUMIFS(Extrato!$K$8:$K$502,Extrato!$G$8:$G$502,'Variação'!$A12,Extrato!$F$8:$F$502,"&gt;="&amp;HLOOKUP(BD$2,dds!$2:$3,2,FALSE()),Extrato!$F$8:$F$502,"&lt;="&amp;HLOOKUP(BD$2,dds!$2:$4,3,FALSE()))+VLOOKUP($A12,'Cadastro e Histórico'!$278:$346,MATCH('Variação'!BD$2,'Cadastro e Histórico'!$278:$278,0)-1,FALSE()))</f>
        <v>0</v>
      </c>
      <c r="BE12" s="500">
        <f t="shared" si="78"/>
        <v>0</v>
      </c>
      <c r="BF12" s="499">
        <f>IF($A12="",0,VLOOKUP($A12,'Cadastro e Histórico'!$278:$346,MATCH('Variação'!BD$2,'Cadastro e Histórico'!$278:$278,0),FALSE()))</f>
        <v>0</v>
      </c>
      <c r="BG12" s="499">
        <f t="array" ref="BG12">IF($A12="",0,SUMIFS(Extrato!$E$8:$E$502,Extrato!$B$8:$B$502,'Variação'!$A12,Extrato!$A$8:$A$502,"&gt;="&amp;HLOOKUP(BG$2,dds!$2:$3,2,FALSE()),Extrato!$A$8:$A$502,"&lt;="&amp;HLOOKUP(BG$2,dds!$2:$4,3,FALSE()))-SUMIFS(Extrato!$K$8:$K$502,Extrato!$G$8:$G$502,'Variação'!$A12,Extrato!$F$8:$F$502,"&gt;="&amp;HLOOKUP(BG$2,dds!$2:$3,2,FALSE()),Extrato!$F$8:$F$502,"&lt;="&amp;HLOOKUP(BG$2,dds!$2:$4,3,FALSE()))+VLOOKUP($A12,'Cadastro e Histórico'!$278:$346,MATCH('Variação'!BG$2,'Cadastro e Histórico'!$278:$278,0)-1,FALSE()))</f>
        <v>0</v>
      </c>
      <c r="BH12" s="500">
        <f t="shared" si="79"/>
        <v>0</v>
      </c>
      <c r="BI12" s="499">
        <f>IF($A12="",0,VLOOKUP($A12,'Cadastro e Histórico'!$278:$346,MATCH('Variação'!BG$2,'Cadastro e Histórico'!$278:$278,0),FALSE()))</f>
        <v>0</v>
      </c>
      <c r="BJ12" s="499">
        <f t="array" ref="BJ12">IF($A12="",0,SUMIFS(Extrato!$E$8:$E$502,Extrato!$B$8:$B$502,'Variação'!$A12,Extrato!$A$8:$A$502,"&gt;="&amp;HLOOKUP(BJ$2,dds!$2:$3,2,FALSE()),Extrato!$A$8:$A$502,"&lt;="&amp;HLOOKUP(BJ$2,dds!$2:$4,3,FALSE()))-SUMIFS(Extrato!$K$8:$K$502,Extrato!$G$8:$G$502,'Variação'!$A12,Extrato!$F$8:$F$502,"&gt;="&amp;HLOOKUP(BJ$2,dds!$2:$3,2,FALSE()),Extrato!$F$8:$F$502,"&lt;="&amp;HLOOKUP(BJ$2,dds!$2:$4,3,FALSE()))+VLOOKUP($A12,'Cadastro e Histórico'!$278:$346,MATCH('Variação'!BJ$2,'Cadastro e Histórico'!$278:$278,0)-1,FALSE()))</f>
        <v>0</v>
      </c>
      <c r="BK12" s="500">
        <f t="shared" si="80"/>
        <v>0</v>
      </c>
      <c r="BL12" s="499">
        <f>IF($A12="",0,VLOOKUP($A12,'Cadastro e Histórico'!$278:$346,MATCH('Variação'!BJ$2,'Cadastro e Histórico'!$278:$278,0),FALSE()))</f>
        <v>0</v>
      </c>
      <c r="BM12" s="499">
        <f t="array" ref="BM12">IF($A12="",0,SUMIFS(Extrato!$E$8:$E$502,Extrato!$B$8:$B$502,'Variação'!$A12,Extrato!$A$8:$A$502,"&gt;="&amp;HLOOKUP(BM$2,dds!$2:$3,2,FALSE()),Extrato!$A$8:$A$502,"&lt;="&amp;HLOOKUP(BM$2,dds!$2:$4,3,FALSE()))-SUMIFS(Extrato!$K$8:$K$502,Extrato!$G$8:$G$502,'Variação'!$A12,Extrato!$F$8:$F$502,"&gt;="&amp;HLOOKUP(BM$2,dds!$2:$3,2,FALSE()),Extrato!$F$8:$F$502,"&lt;="&amp;HLOOKUP(BM$2,dds!$2:$4,3,FALSE()))+VLOOKUP($A12,'Cadastro e Histórico'!$278:$346,MATCH('Variação'!BM$2,'Cadastro e Histórico'!$278:$278,0)-1,FALSE()))</f>
        <v>0</v>
      </c>
      <c r="BN12" s="500">
        <f t="shared" si="81"/>
        <v>0</v>
      </c>
      <c r="BO12" s="499">
        <f>IF($A12="",0,VLOOKUP($A12,'Cadastro e Histórico'!$278:$346,MATCH('Variação'!BM$2,'Cadastro e Histórico'!$278:$278,0),FALSE()))</f>
        <v>0</v>
      </c>
      <c r="BP12" s="499">
        <f t="array" ref="BP12">IF($A12="",0,SUMIFS(Extrato!$E$8:$E$502,Extrato!$B$8:$B$502,'Variação'!$A12,Extrato!$A$8:$A$502,"&gt;="&amp;HLOOKUP(BP$2,dds!$2:$3,2,FALSE()),Extrato!$A$8:$A$502,"&lt;="&amp;HLOOKUP(BP$2,dds!$2:$4,3,FALSE()))-SUMIFS(Extrato!$K$8:$K$502,Extrato!$G$8:$G$502,'Variação'!$A12,Extrato!$F$8:$F$502,"&gt;="&amp;HLOOKUP(BP$2,dds!$2:$3,2,FALSE()),Extrato!$F$8:$F$502,"&lt;="&amp;HLOOKUP(BP$2,dds!$2:$4,3,FALSE()))+VLOOKUP($A12,'Cadastro e Histórico'!$278:$346,MATCH('Variação'!BP$2,'Cadastro e Histórico'!$278:$278,0)-1,FALSE()))</f>
        <v>0</v>
      </c>
      <c r="BQ12" s="500">
        <f t="shared" si="82"/>
        <v>0</v>
      </c>
      <c r="BR12" s="499">
        <f>IF($A12="",0,VLOOKUP($A12,'Cadastro e Histórico'!$278:$346,MATCH('Variação'!BP$2,'Cadastro e Histórico'!$278:$278,0),FALSE()))</f>
        <v>0</v>
      </c>
      <c r="BS12" s="499">
        <f t="array" ref="BS12">IF($A12="",0,SUMIFS(Extrato!$E$8:$E$502,Extrato!$B$8:$B$502,'Variação'!$A12,Extrato!$A$8:$A$502,"&gt;="&amp;HLOOKUP(BS$2,dds!$2:$3,2,FALSE()),Extrato!$A$8:$A$502,"&lt;="&amp;HLOOKUP(BS$2,dds!$2:$4,3,FALSE()))-SUMIFS(Extrato!$K$8:$K$502,Extrato!$G$8:$G$502,'Variação'!$A12,Extrato!$F$8:$F$502,"&gt;="&amp;HLOOKUP(BS$2,dds!$2:$3,2,FALSE()),Extrato!$F$8:$F$502,"&lt;="&amp;HLOOKUP(BS$2,dds!$2:$4,3,FALSE()))+VLOOKUP($A12,'Cadastro e Histórico'!$278:$346,MATCH('Variação'!BS$2,'Cadastro e Histórico'!$278:$278,0)-1,FALSE()))</f>
        <v>0</v>
      </c>
      <c r="BT12" s="500">
        <f t="shared" si="83"/>
        <v>0</v>
      </c>
      <c r="BU12" s="499">
        <f>IF($A12="",0,VLOOKUP($A12,'Cadastro e Histórico'!$278:$346,MATCH('Variação'!BS$2,'Cadastro e Histórico'!$278:$278,0),FALSE()))</f>
        <v>0</v>
      </c>
      <c r="BV12" s="499">
        <f t="array" ref="BV12">IF($A12="",0,SUMIFS(Extrato!$E$8:$E$502,Extrato!$B$8:$B$502,'Variação'!$A12,Extrato!$A$8:$A$502,"&gt;="&amp;HLOOKUP(BV$2,dds!$2:$3,2,FALSE()),Extrato!$A$8:$A$502,"&lt;="&amp;HLOOKUP(BV$2,dds!$2:$4,3,FALSE()))-SUMIFS(Extrato!$K$8:$K$502,Extrato!$G$8:$G$502,'Variação'!$A12,Extrato!$F$8:$F$502,"&gt;="&amp;HLOOKUP(BV$2,dds!$2:$3,2,FALSE()),Extrato!$F$8:$F$502,"&lt;="&amp;HLOOKUP(BV$2,dds!$2:$4,3,FALSE()))+VLOOKUP($A12,'Cadastro e Histórico'!$278:$346,MATCH('Variação'!BV$2,'Cadastro e Histórico'!$278:$278,0)-1,FALSE()))</f>
        <v>0</v>
      </c>
      <c r="BW12" s="500">
        <f t="shared" si="84"/>
        <v>0</v>
      </c>
      <c r="BX12" s="499">
        <f>IF($A12="",0,VLOOKUP($A12,'Cadastro e Histórico'!$278:$346,MATCH('Variação'!BV$2,'Cadastro e Histórico'!$278:$278,0),FALSE()))</f>
        <v>0</v>
      </c>
      <c r="BY12" s="499">
        <f t="array" ref="BY12">IF($A12="",0,SUMIFS(Extrato!$E$8:$E$502,Extrato!$B$8:$B$502,'Variação'!$A12,Extrato!$A$8:$A$502,"&gt;="&amp;HLOOKUP(BY$2,dds!$2:$3,2,FALSE()),Extrato!$A$8:$A$502,"&lt;="&amp;HLOOKUP(BY$2,dds!$2:$4,3,FALSE()))-SUMIFS(Extrato!$K$8:$K$502,Extrato!$G$8:$G$502,'Variação'!$A12,Extrato!$F$8:$F$502,"&gt;="&amp;HLOOKUP(BY$2,dds!$2:$3,2,FALSE()),Extrato!$F$8:$F$502,"&lt;="&amp;HLOOKUP(BY$2,dds!$2:$4,3,FALSE()))+VLOOKUP($A12,'Cadastro e Histórico'!$278:$346,MATCH('Variação'!BY$2,'Cadastro e Histórico'!$278:$278,0)-1,FALSE()))</f>
        <v>0</v>
      </c>
      <c r="BZ12" s="500">
        <f t="shared" si="85"/>
        <v>0</v>
      </c>
      <c r="CA12" s="499">
        <f>IF($A12="",0,VLOOKUP($A12,'Cadastro e Histórico'!$278:$346,MATCH('Variação'!BY$2,'Cadastro e Histórico'!$278:$278,0),FALSE()))</f>
        <v>0</v>
      </c>
      <c r="CB12" s="499">
        <f t="array" ref="CB12">IF($A12="",0,SUMIFS(Extrato!$E$8:$E$502,Extrato!$B$8:$B$502,'Variação'!$A12,Extrato!$A$8:$A$502,"&gt;="&amp;HLOOKUP(CB$2,dds!$2:$3,2,FALSE()),Extrato!$A$8:$A$502,"&lt;="&amp;HLOOKUP(CB$2,dds!$2:$4,3,FALSE()))-SUMIFS(Extrato!$K$8:$K$502,Extrato!$G$8:$G$502,'Variação'!$A12,Extrato!$F$8:$F$502,"&gt;="&amp;HLOOKUP(CB$2,dds!$2:$3,2,FALSE()),Extrato!$F$8:$F$502,"&lt;="&amp;HLOOKUP(CB$2,dds!$2:$4,3,FALSE()))+VLOOKUP($A12,'Cadastro e Histórico'!$278:$346,MATCH('Variação'!CB$2,'Cadastro e Histórico'!$278:$278,0)-1,FALSE()))</f>
        <v>0</v>
      </c>
      <c r="CC12" s="500">
        <f t="shared" si="86"/>
        <v>0</v>
      </c>
      <c r="CD12" s="499">
        <f>IF($A12="",0,VLOOKUP($A12,'Cadastro e Histórico'!$278:$346,MATCH('Variação'!CB$2,'Cadastro e Histórico'!$278:$278,0),FALSE()))</f>
        <v>0</v>
      </c>
      <c r="CE12" s="499">
        <f t="array" ref="CE12">IF($A12="",0,SUMIFS(Extrato!$E$8:$E$502,Extrato!$B$8:$B$502,'Variação'!$A12,Extrato!$A$8:$A$502,"&gt;="&amp;HLOOKUP(CE$2,dds!$2:$3,2,FALSE()),Extrato!$A$8:$A$502,"&lt;="&amp;HLOOKUP(CE$2,dds!$2:$4,3,FALSE()))-SUMIFS(Extrato!$K$8:$K$502,Extrato!$G$8:$G$502,'Variação'!$A12,Extrato!$F$8:$F$502,"&gt;="&amp;HLOOKUP(CE$2,dds!$2:$3,2,FALSE()),Extrato!$F$8:$F$502,"&lt;="&amp;HLOOKUP(CE$2,dds!$2:$4,3,FALSE()))+VLOOKUP($A12,'Cadastro e Histórico'!$278:$346,MATCH('Variação'!CE$2,'Cadastro e Histórico'!$278:$278,0)-1,FALSE()))</f>
        <v>0</v>
      </c>
      <c r="CF12" s="500">
        <f t="shared" si="87"/>
        <v>0</v>
      </c>
      <c r="CG12" s="499">
        <f>IF($A12="",0,VLOOKUP($A12,'Cadastro e Histórico'!$278:$346,MATCH('Variação'!CE$2,'Cadastro e Histórico'!$278:$278,0),FALSE()))</f>
        <v>0</v>
      </c>
      <c r="CH12" s="499">
        <f t="array" ref="CH12">IF($A12="",0,SUMIFS(Extrato!$E$8:$E$502,Extrato!$B$8:$B$502,'Variação'!$A12,Extrato!$A$8:$A$502,"&gt;="&amp;HLOOKUP(CH$2,dds!$2:$3,2,FALSE()),Extrato!$A$8:$A$502,"&lt;="&amp;HLOOKUP(CH$2,dds!$2:$4,3,FALSE()))-SUMIFS(Extrato!$K$8:$K$502,Extrato!$G$8:$G$502,'Variação'!$A12,Extrato!$F$8:$F$502,"&gt;="&amp;HLOOKUP(CH$2,dds!$2:$3,2,FALSE()),Extrato!$F$8:$F$502,"&lt;="&amp;HLOOKUP(CH$2,dds!$2:$4,3,FALSE()))+VLOOKUP($A12,'Cadastro e Histórico'!$278:$346,MATCH('Variação'!CH$2,'Cadastro e Histórico'!$278:$278,0)-1,FALSE()))</f>
        <v>0</v>
      </c>
      <c r="CI12" s="500">
        <f t="shared" si="88"/>
        <v>0</v>
      </c>
      <c r="CJ12" s="499">
        <f>IF($A12="",0,VLOOKUP($A12,'Cadastro e Histórico'!$278:$346,MATCH('Variação'!CH$2,'Cadastro e Histórico'!$278:$278,0),FALSE()))</f>
        <v>0</v>
      </c>
      <c r="CK12" s="499">
        <f t="array" ref="CK12">IF($A12="",0,SUMIFS(Extrato!$E$8:$E$502,Extrato!$B$8:$B$502,'Variação'!$A12,Extrato!$A$8:$A$502,"&gt;="&amp;HLOOKUP(CK$2,dds!$2:$3,2,FALSE()),Extrato!$A$8:$A$502,"&lt;="&amp;HLOOKUP(CK$2,dds!$2:$4,3,FALSE()))-SUMIFS(Extrato!$K$8:$K$502,Extrato!$G$8:$G$502,'Variação'!$A12,Extrato!$F$8:$F$502,"&gt;="&amp;HLOOKUP(CK$2,dds!$2:$3,2,FALSE()),Extrato!$F$8:$F$502,"&lt;="&amp;HLOOKUP(CK$2,dds!$2:$4,3,FALSE()))+VLOOKUP($A12,'Cadastro e Histórico'!$278:$346,MATCH('Variação'!CK$2,'Cadastro e Histórico'!$278:$278,0)-1,FALSE()))</f>
        <v>0</v>
      </c>
      <c r="CL12" s="500">
        <f t="shared" si="89"/>
        <v>0</v>
      </c>
      <c r="CM12" s="499">
        <f>IF($A12="",0,VLOOKUP($A12,'Cadastro e Histórico'!$278:$346,MATCH('Variação'!CK$2,'Cadastro e Histórico'!$278:$278,0),FALSE()))</f>
        <v>0</v>
      </c>
      <c r="CN12" s="499">
        <f t="array" ref="CN12">IF($A12="",0,SUMIFS(Extrato!$E$8:$E$502,Extrato!$B$8:$B$502,'Variação'!$A12,Extrato!$A$8:$A$502,"&gt;="&amp;HLOOKUP(CN$2,dds!$2:$3,2,FALSE()),Extrato!$A$8:$A$502,"&lt;="&amp;HLOOKUP(CN$2,dds!$2:$4,3,FALSE()))-SUMIFS(Extrato!$K$8:$K$502,Extrato!$G$8:$G$502,'Variação'!$A12,Extrato!$F$8:$F$502,"&gt;="&amp;HLOOKUP(CN$2,dds!$2:$3,2,FALSE()),Extrato!$F$8:$F$502,"&lt;="&amp;HLOOKUP(CN$2,dds!$2:$4,3,FALSE()))+VLOOKUP($A12,'Cadastro e Histórico'!$278:$346,MATCH('Variação'!CN$2,'Cadastro e Histórico'!$278:$278,0)-1,FALSE()))</f>
        <v>0</v>
      </c>
      <c r="CO12" s="500">
        <f t="shared" si="90"/>
        <v>0</v>
      </c>
      <c r="CP12" s="499">
        <f>IF($A12="",0,VLOOKUP($A12,'Cadastro e Histórico'!$278:$346,MATCH('Variação'!CN$2,'Cadastro e Histórico'!$278:$278,0),FALSE()))</f>
        <v>0</v>
      </c>
      <c r="CQ12" s="499">
        <f t="array" ref="CQ12">IF($A12="",0,SUMIFS(Extrato!$E$8:$E$502,Extrato!$B$8:$B$502,'Variação'!$A12,Extrato!$A$8:$A$502,"&gt;="&amp;HLOOKUP(CQ$2,dds!$2:$3,2,FALSE()),Extrato!$A$8:$A$502,"&lt;="&amp;HLOOKUP(CQ$2,dds!$2:$4,3,FALSE()))-SUMIFS(Extrato!$K$8:$K$502,Extrato!$G$8:$G$502,'Variação'!$A12,Extrato!$F$8:$F$502,"&gt;="&amp;HLOOKUP(CQ$2,dds!$2:$3,2,FALSE()),Extrato!$F$8:$F$502,"&lt;="&amp;HLOOKUP(CQ$2,dds!$2:$4,3,FALSE()))+VLOOKUP($A12,'Cadastro e Histórico'!$278:$346,MATCH('Variação'!CQ$2,'Cadastro e Histórico'!$278:$278,0)-1,FALSE()))</f>
        <v>0</v>
      </c>
      <c r="CR12" s="500">
        <f t="shared" si="91"/>
        <v>0</v>
      </c>
      <c r="CS12" s="499">
        <f>IF($A12="",0,VLOOKUP($A12,'Cadastro e Histórico'!$278:$346,MATCH('Variação'!CQ$2,'Cadastro e Histórico'!$278:$278,0),FALSE()))</f>
        <v>0</v>
      </c>
      <c r="CT12" s="499">
        <f t="array" ref="CT12">IF($A12="",0,SUMIFS(Extrato!$E$8:$E$502,Extrato!$B$8:$B$502,'Variação'!$A12,Extrato!$A$8:$A$502,"&gt;="&amp;HLOOKUP(CT$2,dds!$2:$3,2,FALSE()),Extrato!$A$8:$A$502,"&lt;="&amp;HLOOKUP(CT$2,dds!$2:$4,3,FALSE()))-SUMIFS(Extrato!$K$8:$K$502,Extrato!$G$8:$G$502,'Variação'!$A12,Extrato!$F$8:$F$502,"&gt;="&amp;HLOOKUP(CT$2,dds!$2:$3,2,FALSE()),Extrato!$F$8:$F$502,"&lt;="&amp;HLOOKUP(CT$2,dds!$2:$4,3,FALSE()))+VLOOKUP($A12,'Cadastro e Histórico'!$278:$346,MATCH('Variação'!CT$2,'Cadastro e Histórico'!$278:$278,0)-1,FALSE()))</f>
        <v>0</v>
      </c>
      <c r="CU12" s="500">
        <f t="shared" si="92"/>
        <v>0</v>
      </c>
      <c r="CV12" s="499">
        <f>IF($A12="",0,VLOOKUP($A12,'Cadastro e Histórico'!$278:$346,MATCH('Variação'!CT$2,'Cadastro e Histórico'!$278:$278,0),FALSE()))</f>
        <v>0</v>
      </c>
      <c r="CW12" s="499">
        <f t="array" ref="CW12">IF($A12="",0,SUMIFS(Extrato!$E$8:$E$502,Extrato!$B$8:$B$502,'Variação'!$A12,Extrato!$A$8:$A$502,"&gt;="&amp;HLOOKUP(CW$2,dds!$2:$3,2,FALSE()),Extrato!$A$8:$A$502,"&lt;="&amp;HLOOKUP(CW$2,dds!$2:$4,3,FALSE()))-SUMIFS(Extrato!$K$8:$K$502,Extrato!$G$8:$G$502,'Variação'!$A12,Extrato!$F$8:$F$502,"&gt;="&amp;HLOOKUP(CW$2,dds!$2:$3,2,FALSE()),Extrato!$F$8:$F$502,"&lt;="&amp;HLOOKUP(CW$2,dds!$2:$4,3,FALSE()))+VLOOKUP($A12,'Cadastro e Histórico'!$278:$346,MATCH('Variação'!CW$2,'Cadastro e Histórico'!$278:$278,0)-1,FALSE()))</f>
        <v>0</v>
      </c>
      <c r="CX12" s="500">
        <f t="shared" si="93"/>
        <v>0</v>
      </c>
      <c r="CY12" s="499">
        <f>IF($A12="",0,VLOOKUP($A12,'Cadastro e Histórico'!$278:$346,MATCH('Variação'!CW$2,'Cadastro e Histórico'!$278:$278,0),FALSE()))</f>
        <v>0</v>
      </c>
      <c r="CZ12" s="499">
        <f t="array" ref="CZ12">IF($A12="",0,SUMIFS(Extrato!$E$8:$E$502,Extrato!$B$8:$B$502,'Variação'!$A12,Extrato!$A$8:$A$502,"&gt;="&amp;HLOOKUP(CZ$2,dds!$2:$3,2,FALSE()),Extrato!$A$8:$A$502,"&lt;="&amp;HLOOKUP(CZ$2,dds!$2:$4,3,FALSE()))-SUMIFS(Extrato!$K$8:$K$502,Extrato!$G$8:$G$502,'Variação'!$A12,Extrato!$F$8:$F$502,"&gt;="&amp;HLOOKUP(CZ$2,dds!$2:$3,2,FALSE()),Extrato!$F$8:$F$502,"&lt;="&amp;HLOOKUP(CZ$2,dds!$2:$4,3,FALSE()))+VLOOKUP($A12,'Cadastro e Histórico'!$278:$346,MATCH('Variação'!CZ$2,'Cadastro e Histórico'!$278:$278,0)-1,FALSE()))</f>
        <v>0</v>
      </c>
      <c r="DA12" s="500">
        <f t="shared" si="94"/>
        <v>0</v>
      </c>
      <c r="DB12" s="499">
        <f>IF($A12="",0,VLOOKUP($A12,'Cadastro e Histórico'!$278:$346,MATCH('Variação'!CZ$2,'Cadastro e Histórico'!$278:$278,0),FALSE()))</f>
        <v>0</v>
      </c>
      <c r="DC12" s="499">
        <f t="array" ref="DC12">IF($A12="",0,SUMIFS(Extrato!$E$8:$E$502,Extrato!$B$8:$B$502,'Variação'!$A12,Extrato!$A$8:$A$502,"&gt;="&amp;HLOOKUP(DC$2,dds!$2:$3,2,FALSE()),Extrato!$A$8:$A$502,"&lt;="&amp;HLOOKUP(DC$2,dds!$2:$4,3,FALSE()))-SUMIFS(Extrato!$K$8:$K$502,Extrato!$G$8:$G$502,'Variação'!$A12,Extrato!$F$8:$F$502,"&gt;="&amp;HLOOKUP(DC$2,dds!$2:$3,2,FALSE()),Extrato!$F$8:$F$502,"&lt;="&amp;HLOOKUP(DC$2,dds!$2:$4,3,FALSE()))+VLOOKUP($A12,'Cadastro e Histórico'!$278:$346,MATCH('Variação'!DC$2,'Cadastro e Histórico'!$278:$278,0)-1,FALSE()))</f>
        <v>0</v>
      </c>
      <c r="DD12" s="500">
        <f t="shared" si="95"/>
        <v>0</v>
      </c>
      <c r="DE12" s="499">
        <f>IF($A12="",0,VLOOKUP($A12,'Cadastro e Histórico'!$278:$346,MATCH('Variação'!DC$2,'Cadastro e Histórico'!$278:$278,0),FALSE()))</f>
        <v>0</v>
      </c>
      <c r="DF12" s="499">
        <f t="array" ref="DF12">IF($A12="",0,SUMIFS(Extrato!$E$8:$E$502,Extrato!$B$8:$B$502,'Variação'!$A12,Extrato!$A$8:$A$502,"&gt;="&amp;HLOOKUP(DF$2,dds!$2:$3,2,FALSE()),Extrato!$A$8:$A$502,"&lt;="&amp;HLOOKUP(DF$2,dds!$2:$4,3,FALSE()))-SUMIFS(Extrato!$K$8:$K$502,Extrato!$G$8:$G$502,'Variação'!$A12,Extrato!$F$8:$F$502,"&gt;="&amp;HLOOKUP(DF$2,dds!$2:$3,2,FALSE()),Extrato!$F$8:$F$502,"&lt;="&amp;HLOOKUP(DF$2,dds!$2:$4,3,FALSE()))+VLOOKUP($A12,'Cadastro e Histórico'!$278:$346,MATCH('Variação'!DF$2,'Cadastro e Histórico'!$278:$278,0)-1,FALSE()))</f>
        <v>0</v>
      </c>
      <c r="DG12" s="500">
        <f t="shared" si="96"/>
        <v>0</v>
      </c>
      <c r="DH12" s="499">
        <f>IF($A12="",0,VLOOKUP($A12,'Cadastro e Histórico'!$278:$346,MATCH('Variação'!DF$2,'Cadastro e Histórico'!$278:$278,0),FALSE()))</f>
        <v>0</v>
      </c>
      <c r="DI12" s="499">
        <f t="array" ref="DI12">IF($A12="",0,SUMIFS(Extrato!$E$8:$E$502,Extrato!$B$8:$B$502,'Variação'!$A12,Extrato!$A$8:$A$502,"&gt;="&amp;HLOOKUP(DI$2,dds!$2:$3,2,FALSE()),Extrato!$A$8:$A$502,"&lt;="&amp;HLOOKUP(DI$2,dds!$2:$4,3,FALSE()))-SUMIFS(Extrato!$K$8:$K$502,Extrato!$G$8:$G$502,'Variação'!$A12,Extrato!$F$8:$F$502,"&gt;="&amp;HLOOKUP(DI$2,dds!$2:$3,2,FALSE()),Extrato!$F$8:$F$502,"&lt;="&amp;HLOOKUP(DI$2,dds!$2:$4,3,FALSE()))+VLOOKUP($A12,'Cadastro e Histórico'!$278:$346,MATCH('Variação'!DI$2,'Cadastro e Histórico'!$278:$278,0)-1,FALSE()))</f>
        <v>0</v>
      </c>
      <c r="DJ12" s="500">
        <f t="shared" si="97"/>
        <v>0</v>
      </c>
      <c r="DK12" s="499">
        <f>IF($A12="",0,VLOOKUP($A12,'Cadastro e Histórico'!$278:$346,MATCH('Variação'!DI$2,'Cadastro e Histórico'!$278:$278,0),FALSE()))</f>
        <v>0</v>
      </c>
      <c r="DL12" s="499">
        <f t="array" ref="DL12">IF($A12="",0,SUMIFS(Extrato!$E$8:$E$502,Extrato!$B$8:$B$502,'Variação'!$A12,Extrato!$A$8:$A$502,"&gt;="&amp;HLOOKUP(DL$2,dds!$2:$3,2,FALSE()),Extrato!$A$8:$A$502,"&lt;="&amp;HLOOKUP(DL$2,dds!$2:$4,3,FALSE()))-SUMIFS(Extrato!$K$8:$K$502,Extrato!$G$8:$G$502,'Variação'!$A12,Extrato!$F$8:$F$502,"&gt;="&amp;HLOOKUP(DL$2,dds!$2:$3,2,FALSE()),Extrato!$F$8:$F$502,"&lt;="&amp;HLOOKUP(DL$2,dds!$2:$4,3,FALSE()))+VLOOKUP($A12,'Cadastro e Histórico'!$278:$346,MATCH('Variação'!DL$2,'Cadastro e Histórico'!$278:$278,0)-1,FALSE()))</f>
        <v>0</v>
      </c>
      <c r="DM12" s="500">
        <f t="shared" si="98"/>
        <v>0</v>
      </c>
      <c r="DN12" s="499">
        <f>IF($A12="",0,VLOOKUP($A12,'Cadastro e Histórico'!$278:$346,MATCH('Variação'!DL$2,'Cadastro e Histórico'!$278:$278,0),FALSE()))</f>
        <v>0</v>
      </c>
      <c r="DO12" s="499">
        <f t="array" ref="DO12">IF($A12="",0,SUMIFS(Extrato!$E$8:$E$502,Extrato!$B$8:$B$502,'Variação'!$A12,Extrato!$A$8:$A$502,"&gt;="&amp;HLOOKUP(DO$2,dds!$2:$3,2,FALSE()),Extrato!$A$8:$A$502,"&lt;="&amp;HLOOKUP(DO$2,dds!$2:$4,3,FALSE()))-SUMIFS(Extrato!$K$8:$K$502,Extrato!$G$8:$G$502,'Variação'!$A12,Extrato!$F$8:$F$502,"&gt;="&amp;HLOOKUP(DO$2,dds!$2:$3,2,FALSE()),Extrato!$F$8:$F$502,"&lt;="&amp;HLOOKUP(DO$2,dds!$2:$4,3,FALSE()))+VLOOKUP($A12,'Cadastro e Histórico'!$278:$346,MATCH('Variação'!DO$2,'Cadastro e Histórico'!$278:$278,0)-1,FALSE()))</f>
        <v>0</v>
      </c>
      <c r="DP12" s="500">
        <f t="shared" si="99"/>
        <v>0</v>
      </c>
      <c r="DQ12" s="499">
        <f>IF($A12="",0,VLOOKUP($A12,'Cadastro e Histórico'!$278:$346,MATCH('Variação'!DO$2,'Cadastro e Histórico'!$278:$278,0),FALSE()))</f>
        <v>0</v>
      </c>
      <c r="DR12" s="499">
        <f t="array" ref="DR12">IF($A12="",0,SUMIFS(Extrato!$E$8:$E$502,Extrato!$B$8:$B$502,'Variação'!$A12,Extrato!$A$8:$A$502,"&gt;="&amp;HLOOKUP(DR$2,dds!$2:$3,2,FALSE()),Extrato!$A$8:$A$502,"&lt;="&amp;HLOOKUP(DR$2,dds!$2:$4,3,FALSE()))-SUMIFS(Extrato!$K$8:$K$502,Extrato!$G$8:$G$502,'Variação'!$A12,Extrato!$F$8:$F$502,"&gt;="&amp;HLOOKUP(DR$2,dds!$2:$3,2,FALSE()),Extrato!$F$8:$F$502,"&lt;="&amp;HLOOKUP(DR$2,dds!$2:$4,3,FALSE()))+VLOOKUP($A12,'Cadastro e Histórico'!$278:$346,MATCH('Variação'!DR$2,'Cadastro e Histórico'!$278:$278,0)-1,FALSE()))</f>
        <v>0</v>
      </c>
      <c r="DS12" s="500">
        <f t="shared" si="100"/>
        <v>0</v>
      </c>
      <c r="DT12" s="499">
        <f>IF($A12="",0,VLOOKUP($A12,'Cadastro e Histórico'!$278:$346,MATCH('Variação'!DR$2,'Cadastro e Histórico'!$278:$278,0),FALSE()))</f>
        <v>0</v>
      </c>
      <c r="DU12" s="499">
        <f t="array" ref="DU12">IF($A12="",0,SUMIFS(Extrato!$E$8:$E$502,Extrato!$B$8:$B$502,'Variação'!$A12,Extrato!$A$8:$A$502,"&gt;="&amp;HLOOKUP(DU$2,dds!$2:$3,2,FALSE()),Extrato!$A$8:$A$502,"&lt;="&amp;HLOOKUP(DU$2,dds!$2:$4,3,FALSE()))-SUMIFS(Extrato!$K$8:$K$502,Extrato!$G$8:$G$502,'Variação'!$A12,Extrato!$F$8:$F$502,"&gt;="&amp;HLOOKUP(DU$2,dds!$2:$3,2,FALSE()),Extrato!$F$8:$F$502,"&lt;="&amp;HLOOKUP(DU$2,dds!$2:$4,3,FALSE()))+VLOOKUP($A12,'Cadastro e Histórico'!$278:$346,MATCH('Variação'!DU$2,'Cadastro e Histórico'!$278:$278,0)-1,FALSE()))</f>
        <v>0</v>
      </c>
      <c r="DV12" s="500">
        <f t="shared" si="101"/>
        <v>0</v>
      </c>
      <c r="DW12" s="499">
        <f>IF($A12="",0,VLOOKUP($A12,'Cadastro e Histórico'!$278:$346,MATCH('Variação'!DU$2,'Cadastro e Histórico'!$278:$278,0),FALSE()))</f>
        <v>0</v>
      </c>
      <c r="DX12" s="499">
        <f t="array" ref="DX12">IF($A12="",0,SUMIFS(Extrato!$E$8:$E$502,Extrato!$B$8:$B$502,'Variação'!$A12,Extrato!$A$8:$A$502,"&gt;="&amp;HLOOKUP(DX$2,dds!$2:$3,2,FALSE()),Extrato!$A$8:$A$502,"&lt;="&amp;HLOOKUP(DX$2,dds!$2:$4,3,FALSE()))-SUMIFS(Extrato!$K$8:$K$502,Extrato!$G$8:$G$502,'Variação'!$A12,Extrato!$F$8:$F$502,"&gt;="&amp;HLOOKUP(DX$2,dds!$2:$3,2,FALSE()),Extrato!$F$8:$F$502,"&lt;="&amp;HLOOKUP(DX$2,dds!$2:$4,3,FALSE()))+VLOOKUP($A12,'Cadastro e Histórico'!$278:$346,MATCH('Variação'!DX$2,'Cadastro e Histórico'!$278:$278,0)-1,FALSE()))</f>
        <v>0</v>
      </c>
      <c r="DY12" s="500">
        <f t="shared" si="102"/>
        <v>0</v>
      </c>
      <c r="DZ12" s="499">
        <f>IF($A12="",0,VLOOKUP($A12,'Cadastro e Histórico'!$278:$346,MATCH('Variação'!DX$2,'Cadastro e Histórico'!$278:$278,0),FALSE()))</f>
        <v>0</v>
      </c>
      <c r="EA12" s="499">
        <f t="array" ref="EA12">IF($A12="",0,SUMIFS(Extrato!$E$8:$E$502,Extrato!$B$8:$B$502,'Variação'!$A12,Extrato!$A$8:$A$502,"&gt;="&amp;HLOOKUP(EA$2,dds!$2:$3,2,FALSE()),Extrato!$A$8:$A$502,"&lt;="&amp;HLOOKUP(EA$2,dds!$2:$4,3,FALSE()))-SUMIFS(Extrato!$K$8:$K$502,Extrato!$G$8:$G$502,'Variação'!$A12,Extrato!$F$8:$F$502,"&gt;="&amp;HLOOKUP(EA$2,dds!$2:$3,2,FALSE()),Extrato!$F$8:$F$502,"&lt;="&amp;HLOOKUP(EA$2,dds!$2:$4,3,FALSE()))+VLOOKUP($A12,'Cadastro e Histórico'!$278:$346,MATCH('Variação'!EA$2,'Cadastro e Histórico'!$278:$278,0)-1,FALSE()))</f>
        <v>0</v>
      </c>
      <c r="EB12" s="500">
        <f t="shared" si="103"/>
        <v>0</v>
      </c>
      <c r="EC12" s="499">
        <f>IF($A12="",0,VLOOKUP($A12,'Cadastro e Histórico'!$278:$346,MATCH('Variação'!EA$2,'Cadastro e Histórico'!$278:$278,0),FALSE()))</f>
        <v>0</v>
      </c>
      <c r="ED12" s="499">
        <f t="array" ref="ED12">IF($A12="",0,SUMIFS(Extrato!$E$8:$E$502,Extrato!$B$8:$B$502,'Variação'!$A12,Extrato!$A$8:$A$502,"&gt;="&amp;HLOOKUP(ED$2,dds!$2:$3,2,FALSE()),Extrato!$A$8:$A$502,"&lt;="&amp;HLOOKUP(ED$2,dds!$2:$4,3,FALSE()))-SUMIFS(Extrato!$K$8:$K$502,Extrato!$G$8:$G$502,'Variação'!$A12,Extrato!$F$8:$F$502,"&gt;="&amp;HLOOKUP(ED$2,dds!$2:$3,2,FALSE()),Extrato!$F$8:$F$502,"&lt;="&amp;HLOOKUP(ED$2,dds!$2:$4,3,FALSE()))+VLOOKUP($A12,'Cadastro e Histórico'!$278:$346,MATCH('Variação'!ED$2,'Cadastro e Histórico'!$278:$278,0)-1,FALSE()))</f>
        <v>0</v>
      </c>
      <c r="EE12" s="500">
        <f t="shared" si="104"/>
        <v>0</v>
      </c>
      <c r="EF12" s="499">
        <f>IF($A12="",0,VLOOKUP($A12,'Cadastro e Histórico'!$278:$346,MATCH('Variação'!ED$2,'Cadastro e Histórico'!$278:$278,0),FALSE()))</f>
        <v>0</v>
      </c>
      <c r="EG12" s="499">
        <f t="array" ref="EG12">IF($A12="",0,SUMIFS(Extrato!$E$8:$E$502,Extrato!$B$8:$B$502,'Variação'!$A12,Extrato!$A$8:$A$502,"&gt;="&amp;HLOOKUP(EG$2,dds!$2:$3,2,FALSE()),Extrato!$A$8:$A$502,"&lt;="&amp;HLOOKUP(EG$2,dds!$2:$4,3,FALSE()))-SUMIFS(Extrato!$K$8:$K$502,Extrato!$G$8:$G$502,'Variação'!$A12,Extrato!$F$8:$F$502,"&gt;="&amp;HLOOKUP(EG$2,dds!$2:$3,2,FALSE()),Extrato!$F$8:$F$502,"&lt;="&amp;HLOOKUP(EG$2,dds!$2:$4,3,FALSE()))+VLOOKUP($A12,'Cadastro e Histórico'!$278:$346,MATCH('Variação'!EG$2,'Cadastro e Histórico'!$278:$278,0)-1,FALSE()))</f>
        <v>0</v>
      </c>
      <c r="EH12" s="500">
        <f t="shared" si="105"/>
        <v>0</v>
      </c>
      <c r="EI12" s="499">
        <f>IF($A12="",0,VLOOKUP($A12,'Cadastro e Histórico'!$278:$346,MATCH('Variação'!EG$2,'Cadastro e Histórico'!$278:$278,0),FALSE()))</f>
        <v>0</v>
      </c>
      <c r="EJ12" s="499">
        <f t="array" ref="EJ12">IF($A12="",0,SUMIFS(Extrato!$E$8:$E$502,Extrato!$B$8:$B$502,'Variação'!$A12,Extrato!$A$8:$A$502,"&gt;="&amp;HLOOKUP(EJ$2,dds!$2:$3,2,FALSE()),Extrato!$A$8:$A$502,"&lt;="&amp;HLOOKUP(EJ$2,dds!$2:$4,3,FALSE()))-SUMIFS(Extrato!$K$8:$K$502,Extrato!$G$8:$G$502,'Variação'!$A12,Extrato!$F$8:$F$502,"&gt;="&amp;HLOOKUP(EJ$2,dds!$2:$3,2,FALSE()),Extrato!$F$8:$F$502,"&lt;="&amp;HLOOKUP(EJ$2,dds!$2:$4,3,FALSE()))+VLOOKUP($A12,'Cadastro e Histórico'!$278:$346,MATCH('Variação'!EJ$2,'Cadastro e Histórico'!$278:$278,0)-1,FALSE()))</f>
        <v>0</v>
      </c>
      <c r="EK12" s="500">
        <f t="shared" si="106"/>
        <v>0</v>
      </c>
      <c r="EL12" s="499">
        <f>IF($A12="",0,VLOOKUP($A12,'Cadastro e Histórico'!$278:$346,MATCH('Variação'!EJ$2,'Cadastro e Histórico'!$278:$278,0),FALSE()))</f>
        <v>0</v>
      </c>
      <c r="EM12" s="499">
        <f t="array" ref="EM12">IF($A12="",0,SUMIFS(Extrato!$E$8:$E$502,Extrato!$B$8:$B$502,'Variação'!$A12,Extrato!$A$8:$A$502,"&gt;="&amp;HLOOKUP(EM$2,dds!$2:$3,2,FALSE()),Extrato!$A$8:$A$502,"&lt;="&amp;HLOOKUP(EM$2,dds!$2:$4,3,FALSE()))-SUMIFS(Extrato!$K$8:$K$502,Extrato!$G$8:$G$502,'Variação'!$A12,Extrato!$F$8:$F$502,"&gt;="&amp;HLOOKUP(EM$2,dds!$2:$3,2,FALSE()),Extrato!$F$8:$F$502,"&lt;="&amp;HLOOKUP(EM$2,dds!$2:$4,3,FALSE()))+VLOOKUP($A12,'Cadastro e Histórico'!$278:$346,MATCH('Variação'!EM$2,'Cadastro e Histórico'!$278:$278,0)-1,FALSE()))</f>
        <v>0</v>
      </c>
      <c r="EN12" s="500">
        <f t="shared" si="107"/>
        <v>0</v>
      </c>
      <c r="EO12" s="499">
        <f>IF($A12="",0,VLOOKUP($A12,'Cadastro e Histórico'!$278:$346,MATCH('Variação'!EM$2,'Cadastro e Histórico'!$278:$278,0),FALSE()))</f>
        <v>0</v>
      </c>
      <c r="EP12" s="499">
        <f t="array" ref="EP12">IF($A12="",0,SUMIFS(Extrato!$E$8:$E$502,Extrato!$B$8:$B$502,'Variação'!$A12,Extrato!$A$8:$A$502,"&gt;="&amp;HLOOKUP(EP$2,dds!$2:$3,2,FALSE()),Extrato!$A$8:$A$502,"&lt;="&amp;HLOOKUP(EP$2,dds!$2:$4,3,FALSE()))-SUMIFS(Extrato!$K$8:$K$502,Extrato!$G$8:$G$502,'Variação'!$A12,Extrato!$F$8:$F$502,"&gt;="&amp;HLOOKUP(EP$2,dds!$2:$3,2,FALSE()),Extrato!$F$8:$F$502,"&lt;="&amp;HLOOKUP(EP$2,dds!$2:$4,3,FALSE()))+VLOOKUP($A12,'Cadastro e Histórico'!$278:$346,MATCH('Variação'!EP$2,'Cadastro e Histórico'!$278:$278,0)-1,FALSE()))</f>
        <v>0</v>
      </c>
      <c r="EQ12" s="500">
        <f t="shared" si="108"/>
        <v>0</v>
      </c>
      <c r="ER12" s="499">
        <f>IF($A12="",0,VLOOKUP($A12,'Cadastro e Histórico'!$278:$346,MATCH('Variação'!EP$2,'Cadastro e Histórico'!$278:$278,0),FALSE()))</f>
        <v>0</v>
      </c>
      <c r="ES12" s="499">
        <f t="array" ref="ES12">IF($A12="",0,SUMIFS(Extrato!$E$8:$E$502,Extrato!$B$8:$B$502,'Variação'!$A12,Extrato!$A$8:$A$502,"&gt;="&amp;HLOOKUP(ES$2,dds!$2:$3,2,FALSE()),Extrato!$A$8:$A$502,"&lt;="&amp;HLOOKUP(ES$2,dds!$2:$4,3,FALSE()))-SUMIFS(Extrato!$K$8:$K$502,Extrato!$G$8:$G$502,'Variação'!$A12,Extrato!$F$8:$F$502,"&gt;="&amp;HLOOKUP(ES$2,dds!$2:$3,2,FALSE()),Extrato!$F$8:$F$502,"&lt;="&amp;HLOOKUP(ES$2,dds!$2:$4,3,FALSE()))+VLOOKUP($A12,'Cadastro e Histórico'!$278:$346,MATCH('Variação'!ES$2,'Cadastro e Histórico'!$278:$278,0)-1,FALSE()))</f>
        <v>0</v>
      </c>
      <c r="ET12" s="500">
        <f t="shared" si="109"/>
        <v>0</v>
      </c>
      <c r="EU12" s="499">
        <f>IF($A12="",0,VLOOKUP($A12,'Cadastro e Histórico'!$278:$346,MATCH('Variação'!ES$2,'Cadastro e Histórico'!$278:$278,0),FALSE()))</f>
        <v>0</v>
      </c>
      <c r="EV12" s="499">
        <f t="array" ref="EV12">IF($A12="",0,SUMIFS(Extrato!$E$8:$E$502,Extrato!$B$8:$B$502,'Variação'!$A12,Extrato!$A$8:$A$502,"&gt;="&amp;HLOOKUP(EV$2,dds!$2:$3,2,FALSE()),Extrato!$A$8:$A$502,"&lt;="&amp;HLOOKUP(EV$2,dds!$2:$4,3,FALSE()))-SUMIFS(Extrato!$K$8:$K$502,Extrato!$G$8:$G$502,'Variação'!$A12,Extrato!$F$8:$F$502,"&gt;="&amp;HLOOKUP(EV$2,dds!$2:$3,2,FALSE()),Extrato!$F$8:$F$502,"&lt;="&amp;HLOOKUP(EV$2,dds!$2:$4,3,FALSE()))+VLOOKUP($A12,'Cadastro e Histórico'!$278:$346,MATCH('Variação'!EV$2,'Cadastro e Histórico'!$278:$278,0)-1,FALSE()))</f>
        <v>0</v>
      </c>
      <c r="EW12" s="500">
        <f t="shared" si="110"/>
        <v>0</v>
      </c>
      <c r="EX12" s="499">
        <f>IF($A12="",0,VLOOKUP($A12,'Cadastro e Histórico'!$278:$346,MATCH('Variação'!EV$2,'Cadastro e Histórico'!$278:$278,0),FALSE()))</f>
        <v>0</v>
      </c>
      <c r="EY12" s="499">
        <f t="array" ref="EY12">IF($A12="",0,SUMIFS(Extrato!$E$8:$E$502,Extrato!$B$8:$B$502,'Variação'!$A12,Extrato!$A$8:$A$502,"&gt;="&amp;HLOOKUP(EY$2,dds!$2:$3,2,FALSE()),Extrato!$A$8:$A$502,"&lt;="&amp;HLOOKUP(EY$2,dds!$2:$4,3,FALSE()))-SUMIFS(Extrato!$K$8:$K$502,Extrato!$G$8:$G$502,'Variação'!$A12,Extrato!$F$8:$F$502,"&gt;="&amp;HLOOKUP(EY$2,dds!$2:$3,2,FALSE()),Extrato!$F$8:$F$502,"&lt;="&amp;HLOOKUP(EY$2,dds!$2:$4,3,FALSE()))+VLOOKUP($A12,'Cadastro e Histórico'!$278:$346,MATCH('Variação'!EY$2,'Cadastro e Histórico'!$278:$278,0)-1,FALSE()))</f>
        <v>0</v>
      </c>
      <c r="EZ12" s="500">
        <f t="shared" si="111"/>
        <v>0</v>
      </c>
      <c r="FA12" s="499">
        <f>IF($A12="",0,VLOOKUP($A12,'Cadastro e Histórico'!$278:$346,MATCH('Variação'!EY$2,'Cadastro e Histórico'!$278:$278,0),FALSE()))</f>
        <v>0</v>
      </c>
      <c r="FB12" s="499">
        <f t="array" ref="FB12">IF($A12="",0,SUMIFS(Extrato!$E$8:$E$502,Extrato!$B$8:$B$502,'Variação'!$A12,Extrato!$A$8:$A$502,"&gt;="&amp;HLOOKUP(FB$2,dds!$2:$3,2,FALSE()),Extrato!$A$8:$A$502,"&lt;="&amp;HLOOKUP(FB$2,dds!$2:$4,3,FALSE()))-SUMIFS(Extrato!$K$8:$K$502,Extrato!$G$8:$G$502,'Variação'!$A12,Extrato!$F$8:$F$502,"&gt;="&amp;HLOOKUP(FB$2,dds!$2:$3,2,FALSE()),Extrato!$F$8:$F$502,"&lt;="&amp;HLOOKUP(FB$2,dds!$2:$4,3,FALSE()))+VLOOKUP($A12,'Cadastro e Histórico'!$278:$346,MATCH('Variação'!FB$2,'Cadastro e Histórico'!$278:$278,0)-1,FALSE()))</f>
        <v>0</v>
      </c>
      <c r="FC12" s="500">
        <f t="shared" si="112"/>
        <v>0</v>
      </c>
      <c r="FD12" s="499">
        <f>IF($A12="",0,VLOOKUP($A12,'Cadastro e Histórico'!$278:$346,MATCH('Variação'!FB$2,'Cadastro e Histórico'!$278:$278,0),FALSE()))</f>
        <v>0</v>
      </c>
      <c r="FE12" s="499">
        <f t="array" ref="FE12">IF($A12="",0,SUMIFS(Extrato!$E$8:$E$502,Extrato!$B$8:$B$502,'Variação'!$A12,Extrato!$A$8:$A$502,"&gt;="&amp;HLOOKUP(FE$2,dds!$2:$3,2,FALSE()),Extrato!$A$8:$A$502,"&lt;="&amp;HLOOKUP(FE$2,dds!$2:$4,3,FALSE()))-SUMIFS(Extrato!$K$8:$K$502,Extrato!$G$8:$G$502,'Variação'!$A12,Extrato!$F$8:$F$502,"&gt;="&amp;HLOOKUP(FE$2,dds!$2:$3,2,FALSE()),Extrato!$F$8:$F$502,"&lt;="&amp;HLOOKUP(FE$2,dds!$2:$4,3,FALSE()))+VLOOKUP($A12,'Cadastro e Histórico'!$278:$346,MATCH('Variação'!FE$2,'Cadastro e Histórico'!$278:$278,0)-1,FALSE()))</f>
        <v>0</v>
      </c>
      <c r="FF12" s="500">
        <f t="shared" si="113"/>
        <v>0</v>
      </c>
      <c r="FG12" s="499">
        <f>IF($A12="",0,VLOOKUP($A12,'Cadastro e Histórico'!$278:$346,MATCH('Variação'!FE$2,'Cadastro e Histórico'!$278:$278,0),FALSE()))</f>
        <v>0</v>
      </c>
      <c r="FH12" s="499">
        <f t="array" ref="FH12">IF($A12="",0,SUMIFS(Extrato!$E$8:$E$502,Extrato!$B$8:$B$502,'Variação'!$A12,Extrato!$A$8:$A$502,"&gt;="&amp;HLOOKUP(FH$2,dds!$2:$3,2,FALSE()),Extrato!$A$8:$A$502,"&lt;="&amp;HLOOKUP(FH$2,dds!$2:$4,3,FALSE()))-SUMIFS(Extrato!$K$8:$K$502,Extrato!$G$8:$G$502,'Variação'!$A12,Extrato!$F$8:$F$502,"&gt;="&amp;HLOOKUP(FH$2,dds!$2:$3,2,FALSE()),Extrato!$F$8:$F$502,"&lt;="&amp;HLOOKUP(FH$2,dds!$2:$4,3,FALSE()))+VLOOKUP($A12,'Cadastro e Histórico'!$278:$346,MATCH('Variação'!FH$2,'Cadastro e Histórico'!$278:$278,0)-1,FALSE()))</f>
        <v>0</v>
      </c>
      <c r="FI12" s="500">
        <f t="shared" si="114"/>
        <v>0</v>
      </c>
      <c r="FJ12" s="499">
        <f>IF($A12="",0,VLOOKUP($A12,'Cadastro e Histórico'!$278:$346,MATCH('Variação'!FH$2,'Cadastro e Histórico'!$278:$278,0),FALSE()))</f>
        <v>0</v>
      </c>
      <c r="FK12" s="499">
        <f t="array" ref="FK12">IF($A12="",0,SUMIFS(Extrato!$E$8:$E$502,Extrato!$B$8:$B$502,'Variação'!$A12,Extrato!$A$8:$A$502,"&gt;="&amp;HLOOKUP(FK$2,dds!$2:$3,2,FALSE()),Extrato!$A$8:$A$502,"&lt;="&amp;HLOOKUP(FK$2,dds!$2:$4,3,FALSE()))-SUMIFS(Extrato!$K$8:$K$502,Extrato!$G$8:$G$502,'Variação'!$A12,Extrato!$F$8:$F$502,"&gt;="&amp;HLOOKUP(FK$2,dds!$2:$3,2,FALSE()),Extrato!$F$8:$F$502,"&lt;="&amp;HLOOKUP(FK$2,dds!$2:$4,3,FALSE()))+VLOOKUP($A12,'Cadastro e Histórico'!$278:$346,MATCH('Variação'!FK$2,'Cadastro e Histórico'!$278:$278,0)-1,FALSE()))</f>
        <v>0</v>
      </c>
      <c r="FL12" s="500">
        <f t="shared" si="115"/>
        <v>0</v>
      </c>
      <c r="FM12" s="499">
        <f>IF($A12="",0,VLOOKUP($A12,'Cadastro e Histórico'!$278:$346,MATCH('Variação'!FK$2,'Cadastro e Histórico'!$278:$278,0),FALSE()))</f>
        <v>0</v>
      </c>
      <c r="FN12" s="499">
        <f t="array" ref="FN12">IF($A12="",0,SUMIFS(Extrato!$E$8:$E$502,Extrato!$B$8:$B$502,'Variação'!$A12,Extrato!$A$8:$A$502,"&gt;="&amp;HLOOKUP(FN$2,dds!$2:$3,2,FALSE()),Extrato!$A$8:$A$502,"&lt;="&amp;HLOOKUP(FN$2,dds!$2:$4,3,FALSE()))-SUMIFS(Extrato!$K$8:$K$502,Extrato!$G$8:$G$502,'Variação'!$A12,Extrato!$F$8:$F$502,"&gt;="&amp;HLOOKUP(FN$2,dds!$2:$3,2,FALSE()),Extrato!$F$8:$F$502,"&lt;="&amp;HLOOKUP(FN$2,dds!$2:$4,3,FALSE()))+VLOOKUP($A12,'Cadastro e Histórico'!$278:$346,MATCH('Variação'!FN$2,'Cadastro e Histórico'!$278:$278,0)-1,FALSE()))</f>
        <v>0</v>
      </c>
      <c r="FO12" s="500">
        <f t="shared" si="116"/>
        <v>0</v>
      </c>
      <c r="FP12" s="499">
        <f>IF($A12="",0,VLOOKUP($A12,'Cadastro e Histórico'!$278:$346,MATCH('Variação'!FN$2,'Cadastro e Histórico'!$278:$278,0),FALSE()))</f>
        <v>0</v>
      </c>
      <c r="FQ12" s="499">
        <f t="array" ref="FQ12">IF($A12="",0,SUMIFS(Extrato!$E$8:$E$502,Extrato!$B$8:$B$502,'Variação'!$A12,Extrato!$A$8:$A$502,"&gt;="&amp;HLOOKUP(FQ$2,dds!$2:$3,2,FALSE()),Extrato!$A$8:$A$502,"&lt;="&amp;HLOOKUP(FQ$2,dds!$2:$4,3,FALSE()))-SUMIFS(Extrato!$K$8:$K$502,Extrato!$G$8:$G$502,'Variação'!$A12,Extrato!$F$8:$F$502,"&gt;="&amp;HLOOKUP(FQ$2,dds!$2:$3,2,FALSE()),Extrato!$F$8:$F$502,"&lt;="&amp;HLOOKUP(FQ$2,dds!$2:$4,3,FALSE()))+VLOOKUP($A12,'Cadastro e Histórico'!$278:$346,MATCH('Variação'!FQ$2,'Cadastro e Histórico'!$278:$278,0)-1,FALSE()))</f>
        <v>0</v>
      </c>
      <c r="FR12" s="500">
        <f t="shared" si="117"/>
        <v>0</v>
      </c>
      <c r="FS12" s="499">
        <f>IF($A12="",0,VLOOKUP($A12,'Cadastro e Histórico'!$278:$346,MATCH('Variação'!FQ$2,'Cadastro e Histórico'!$278:$278,0),FALSE()))</f>
        <v>0</v>
      </c>
      <c r="FT12" s="499">
        <f t="array" ref="FT12">IF($A12="",0,SUMIFS(Extrato!$E$8:$E$502,Extrato!$B$8:$B$502,'Variação'!$A12,Extrato!$A$8:$A$502,"&gt;="&amp;HLOOKUP(FT$2,dds!$2:$3,2,FALSE()),Extrato!$A$8:$A$502,"&lt;="&amp;HLOOKUP(FT$2,dds!$2:$4,3,FALSE()))-SUMIFS(Extrato!$K$8:$K$502,Extrato!$G$8:$G$502,'Variação'!$A12,Extrato!$F$8:$F$502,"&gt;="&amp;HLOOKUP(FT$2,dds!$2:$3,2,FALSE()),Extrato!$F$8:$F$502,"&lt;="&amp;HLOOKUP(FT$2,dds!$2:$4,3,FALSE()))+VLOOKUP($A12,'Cadastro e Histórico'!$278:$346,MATCH('Variação'!FT$2,'Cadastro e Histórico'!$278:$278,0)-1,FALSE()))</f>
        <v>0</v>
      </c>
      <c r="FU12" s="500">
        <f t="shared" si="118"/>
        <v>0</v>
      </c>
      <c r="FV12" s="499">
        <f>IF($A12="",0,VLOOKUP($A12,'Cadastro e Histórico'!$278:$346,MATCH('Variação'!FT$2,'Cadastro e Histórico'!$278:$278,0),FALSE()))</f>
        <v>0</v>
      </c>
      <c r="FW12" s="499">
        <f t="array" ref="FW12">IF($A12="",0,SUMIFS(Extrato!$E$8:$E$502,Extrato!$B$8:$B$502,'Variação'!$A12,Extrato!$A$8:$A$502,"&gt;="&amp;HLOOKUP(FW$2,dds!$2:$3,2,FALSE()),Extrato!$A$8:$A$502,"&lt;="&amp;HLOOKUP(FW$2,dds!$2:$4,3,FALSE()))-SUMIFS(Extrato!$K$8:$K$502,Extrato!$G$8:$G$502,'Variação'!$A12,Extrato!$F$8:$F$502,"&gt;="&amp;HLOOKUP(FW$2,dds!$2:$3,2,FALSE()),Extrato!$F$8:$F$502,"&lt;="&amp;HLOOKUP(FW$2,dds!$2:$4,3,FALSE()))+VLOOKUP($A12,'Cadastro e Histórico'!$278:$346,MATCH('Variação'!FW$2,'Cadastro e Histórico'!$278:$278,0)-1,FALSE()))</f>
        <v>0</v>
      </c>
      <c r="FX12" s="500">
        <f t="shared" si="119"/>
        <v>0</v>
      </c>
      <c r="FY12" s="499">
        <f>IF($A12="",0,VLOOKUP($A12,'Cadastro e Histórico'!$278:$346,MATCH('Variação'!FW$2,'Cadastro e Histórico'!$278:$278,0),FALSE()))</f>
        <v>0</v>
      </c>
      <c r="FZ12" s="43"/>
      <c r="GA12" s="39"/>
      <c r="GB12" s="39"/>
      <c r="GC12" s="39"/>
      <c r="GD12" s="39"/>
      <c r="GE12" s="39"/>
      <c r="GF12" s="39"/>
      <c r="GG12" s="39"/>
      <c r="GH12" s="39"/>
      <c r="GI12" s="39"/>
      <c r="GJ12" s="39"/>
      <c r="GK12" s="39"/>
      <c r="GL12" s="39"/>
      <c r="GM12" s="39"/>
      <c r="GN12" s="39"/>
      <c r="GO12" s="39"/>
      <c r="GP12" s="39"/>
      <c r="GQ12" s="39"/>
      <c r="GR12" s="39"/>
      <c r="GS12" s="42"/>
    </row>
    <row r="13" ht="14.25" customHeight="1">
      <c r="A13" s="502"/>
      <c r="B13" s="499">
        <f t="array" ref="B13">IF($A13="",0,SUMIFS(Extrato!$E$8:$E$502,Extrato!$B$8:$B$502,'Variação'!$A13,Extrato!$A$8:$A$502,"&gt;="&amp;HLOOKUP(B$2,dds!$2:$3,2,FALSE()),Extrato!$A$8:$A$502,"&lt;="&amp;HLOOKUP(B$2,dds!$2:$4,3,FALSE()))-SUMIFS(Extrato!$K$8:$K$502,Extrato!$G$8:$G$502,'Variação'!$A13,Extrato!$F$8:$F$502,"&gt;="&amp;HLOOKUP(B$2,dds!$2:$3,2,FALSE()),Extrato!$F$8:$F$502,"&lt;="&amp;HLOOKUP(B$2,dds!$2:$4,3,FALSE()))+VLOOKUP($A13,'Cadastro e Histórico'!$278:$346,MATCH('Variação'!B$2,'Cadastro e Histórico'!$278:$278,0)-1,FALSE()))</f>
        <v>0</v>
      </c>
      <c r="C13" s="500">
        <f t="shared" si="60"/>
        <v>0</v>
      </c>
      <c r="D13" s="499">
        <f>IF($A13="",0,VLOOKUP($A13,'Cadastro e Histórico'!$278:$346,MATCH('Variação'!B$2,'Cadastro e Histórico'!$278:$278,0),FALSE()))</f>
        <v>0</v>
      </c>
      <c r="E13" s="499">
        <f t="array" ref="E13">IF($A13="",0,SUMIFS(Extrato!$E$8:$E$502,Extrato!$B$8:$B$502,'Variação'!$A13,Extrato!$A$8:$A$502,"&gt;="&amp;HLOOKUP(E$2,dds!$2:$3,2,FALSE()),Extrato!$A$8:$A$502,"&lt;="&amp;HLOOKUP(E$2,dds!$2:$4,3,FALSE()))-SUMIFS(Extrato!$K$8:$K$502,Extrato!$G$8:$G$502,'Variação'!$A13,Extrato!$F$8:$F$502,"&gt;="&amp;HLOOKUP(E$2,dds!$2:$3,2,FALSE()),Extrato!$F$8:$F$502,"&lt;="&amp;HLOOKUP(E$2,dds!$2:$4,3,FALSE()))+VLOOKUP($A13,'Cadastro e Histórico'!$278:$346,MATCH('Variação'!E$2,'Cadastro e Histórico'!$278:$278,0)-1,FALSE()))</f>
        <v>0</v>
      </c>
      <c r="F13" s="500">
        <f t="shared" si="61"/>
        <v>0</v>
      </c>
      <c r="G13" s="499">
        <f>IF($A13="",0,VLOOKUP($A13,'Cadastro e Histórico'!$278:$346,MATCH('Variação'!E$2,'Cadastro e Histórico'!$278:$278,0),FALSE()))</f>
        <v>0</v>
      </c>
      <c r="H13" s="499">
        <f t="array" ref="H13">IF($A13="",0,SUMIFS(Extrato!$E$8:$E$502,Extrato!$B$8:$B$502,'Variação'!$A13,Extrato!$A$8:$A$502,"&gt;="&amp;HLOOKUP(H$2,dds!$2:$3,2,FALSE()),Extrato!$A$8:$A$502,"&lt;="&amp;HLOOKUP(H$2,dds!$2:$4,3,FALSE()))-SUMIFS(Extrato!$K$8:$K$502,Extrato!$G$8:$G$502,'Variação'!$A13,Extrato!$F$8:$F$502,"&gt;="&amp;HLOOKUP(H$2,dds!$2:$3,2,FALSE()),Extrato!$F$8:$F$502,"&lt;="&amp;HLOOKUP(H$2,dds!$2:$4,3,FALSE()))+VLOOKUP($A13,'Cadastro e Histórico'!$278:$346,MATCH('Variação'!H$2,'Cadastro e Histórico'!$278:$278,0)-1,FALSE()))</f>
        <v>0</v>
      </c>
      <c r="I13" s="500">
        <f t="shared" si="62"/>
        <v>0</v>
      </c>
      <c r="J13" s="499">
        <f>IF($A13="",0,VLOOKUP($A13,'Cadastro e Histórico'!$278:$346,MATCH('Variação'!H$2,'Cadastro e Histórico'!$278:$278,0),FALSE()))</f>
        <v>0</v>
      </c>
      <c r="K13" s="499">
        <f t="array" ref="K13">IF($A13="",0,SUMIFS(Extrato!$E$8:$E$502,Extrato!$B$8:$B$502,'Variação'!$A13,Extrato!$A$8:$A$502,"&gt;="&amp;HLOOKUP(K$2,dds!$2:$3,2,FALSE()),Extrato!$A$8:$A$502,"&lt;="&amp;HLOOKUP(K$2,dds!$2:$4,3,FALSE()))-SUMIFS(Extrato!$K$8:$K$502,Extrato!$G$8:$G$502,'Variação'!$A13,Extrato!$F$8:$F$502,"&gt;="&amp;HLOOKUP(K$2,dds!$2:$3,2,FALSE()),Extrato!$F$8:$F$502,"&lt;="&amp;HLOOKUP(K$2,dds!$2:$4,3,FALSE()))+VLOOKUP($A13,'Cadastro e Histórico'!$278:$346,MATCH('Variação'!K$2,'Cadastro e Histórico'!$278:$278,0)-1,FALSE()))</f>
        <v>0</v>
      </c>
      <c r="L13" s="500">
        <f t="shared" si="63"/>
        <v>0</v>
      </c>
      <c r="M13" s="499">
        <f>IF($A13="",0,VLOOKUP($A13,'Cadastro e Histórico'!$278:$346,MATCH('Variação'!K$2,'Cadastro e Histórico'!$278:$278,0),FALSE()))</f>
        <v>0</v>
      </c>
      <c r="N13" s="499">
        <f t="array" ref="N13">IF($A13="",0,SUMIFS(Extrato!$E$8:$E$502,Extrato!$B$8:$B$502,'Variação'!$A13,Extrato!$A$8:$A$502,"&gt;="&amp;HLOOKUP(N$2,dds!$2:$3,2,FALSE()),Extrato!$A$8:$A$502,"&lt;="&amp;HLOOKUP(N$2,dds!$2:$4,3,FALSE()))-SUMIFS(Extrato!$K$8:$K$502,Extrato!$G$8:$G$502,'Variação'!$A13,Extrato!$F$8:$F$502,"&gt;="&amp;HLOOKUP(N$2,dds!$2:$3,2,FALSE()),Extrato!$F$8:$F$502,"&lt;="&amp;HLOOKUP(N$2,dds!$2:$4,3,FALSE()))+VLOOKUP($A13,'Cadastro e Histórico'!$278:$346,MATCH('Variação'!N$2,'Cadastro e Histórico'!$278:$278,0)-1,FALSE()))</f>
        <v>0</v>
      </c>
      <c r="O13" s="500">
        <f t="shared" si="64"/>
        <v>0</v>
      </c>
      <c r="P13" s="499">
        <f>IF($A13="",0,VLOOKUP($A13,'Cadastro e Histórico'!$278:$346,MATCH('Variação'!N$2,'Cadastro e Histórico'!$278:$278,0),FALSE()))</f>
        <v>0</v>
      </c>
      <c r="Q13" s="499">
        <f t="array" ref="Q13">IF($A13="",0,SUMIFS(Extrato!$E$8:$E$502,Extrato!$B$8:$B$502,'Variação'!$A13,Extrato!$A$8:$A$502,"&gt;="&amp;HLOOKUP(Q$2,dds!$2:$3,2,FALSE()),Extrato!$A$8:$A$502,"&lt;="&amp;HLOOKUP(Q$2,dds!$2:$4,3,FALSE()))-SUMIFS(Extrato!$K$8:$K$502,Extrato!$G$8:$G$502,'Variação'!$A13,Extrato!$F$8:$F$502,"&gt;="&amp;HLOOKUP(Q$2,dds!$2:$3,2,FALSE()),Extrato!$F$8:$F$502,"&lt;="&amp;HLOOKUP(Q$2,dds!$2:$4,3,FALSE()))+VLOOKUP($A13,'Cadastro e Histórico'!$278:$346,MATCH('Variação'!Q$2,'Cadastro e Histórico'!$278:$278,0)-1,FALSE()))</f>
        <v>0</v>
      </c>
      <c r="R13" s="500">
        <f t="shared" si="65"/>
        <v>0</v>
      </c>
      <c r="S13" s="499">
        <f>IF($A13="",0,VLOOKUP($A13,'Cadastro e Histórico'!$278:$346,MATCH('Variação'!Q$2,'Cadastro e Histórico'!$278:$278,0),FALSE()))</f>
        <v>0</v>
      </c>
      <c r="T13" s="499">
        <f t="array" ref="T13">IF($A13="",0,SUMIFS(Extrato!$E$8:$E$502,Extrato!$B$8:$B$502,'Variação'!$A13,Extrato!$A$8:$A$502,"&gt;="&amp;HLOOKUP(T$2,dds!$2:$3,2,FALSE()),Extrato!$A$8:$A$502,"&lt;="&amp;HLOOKUP(T$2,dds!$2:$4,3,FALSE()))-SUMIFS(Extrato!$K$8:$K$502,Extrato!$G$8:$G$502,'Variação'!$A13,Extrato!$F$8:$F$502,"&gt;="&amp;HLOOKUP(T$2,dds!$2:$3,2,FALSE()),Extrato!$F$8:$F$502,"&lt;="&amp;HLOOKUP(T$2,dds!$2:$4,3,FALSE()))+VLOOKUP($A13,'Cadastro e Histórico'!$278:$346,MATCH('Variação'!T$2,'Cadastro e Histórico'!$278:$278,0)-1,FALSE()))</f>
        <v>0</v>
      </c>
      <c r="U13" s="500">
        <f t="shared" si="66"/>
        <v>0</v>
      </c>
      <c r="V13" s="499">
        <f>IF($A13="",0,VLOOKUP($A13,'Cadastro e Histórico'!$278:$346,MATCH('Variação'!T$2,'Cadastro e Histórico'!$278:$278,0),FALSE()))</f>
        <v>0</v>
      </c>
      <c r="W13" s="499">
        <f t="array" ref="W13">IF($A13="",0,SUMIFS(Extrato!$E$8:$E$502,Extrato!$B$8:$B$502,'Variação'!$A13,Extrato!$A$8:$A$502,"&gt;="&amp;HLOOKUP(W$2,dds!$2:$3,2,FALSE()),Extrato!$A$8:$A$502,"&lt;="&amp;HLOOKUP(W$2,dds!$2:$4,3,FALSE()))-SUMIFS(Extrato!$K$8:$K$502,Extrato!$G$8:$G$502,'Variação'!$A13,Extrato!$F$8:$F$502,"&gt;="&amp;HLOOKUP(W$2,dds!$2:$3,2,FALSE()),Extrato!$F$8:$F$502,"&lt;="&amp;HLOOKUP(W$2,dds!$2:$4,3,FALSE()))+VLOOKUP($A13,'Cadastro e Histórico'!$278:$346,MATCH('Variação'!W$2,'Cadastro e Histórico'!$278:$278,0)-1,FALSE()))</f>
        <v>0</v>
      </c>
      <c r="X13" s="500">
        <f t="shared" si="67"/>
        <v>0</v>
      </c>
      <c r="Y13" s="499">
        <f>IF($A13="",0,VLOOKUP($A13,'Cadastro e Histórico'!$278:$346,MATCH('Variação'!W$2,'Cadastro e Histórico'!$278:$278,0),FALSE()))</f>
        <v>0</v>
      </c>
      <c r="Z13" s="499">
        <f t="array" ref="Z13">IF($A13="",0,SUMIFS(Extrato!$E$8:$E$502,Extrato!$B$8:$B$502,'Variação'!$A13,Extrato!$A$8:$A$502,"&gt;="&amp;HLOOKUP(Z$2,dds!$2:$3,2,FALSE()),Extrato!$A$8:$A$502,"&lt;="&amp;HLOOKUP(Z$2,dds!$2:$4,3,FALSE()))-SUMIFS(Extrato!$K$8:$K$502,Extrato!$G$8:$G$502,'Variação'!$A13,Extrato!$F$8:$F$502,"&gt;="&amp;HLOOKUP(Z$2,dds!$2:$3,2,FALSE()),Extrato!$F$8:$F$502,"&lt;="&amp;HLOOKUP(Z$2,dds!$2:$4,3,FALSE()))+VLOOKUP($A13,'Cadastro e Histórico'!$278:$346,MATCH('Variação'!Z$2,'Cadastro e Histórico'!$278:$278,0)-1,FALSE()))</f>
        <v>0</v>
      </c>
      <c r="AA13" s="500">
        <f t="shared" si="68"/>
        <v>0</v>
      </c>
      <c r="AB13" s="499">
        <f>IF($A13="",0,VLOOKUP($A13,'Cadastro e Histórico'!$278:$346,MATCH('Variação'!Z$2,'Cadastro e Histórico'!$278:$278,0),FALSE()))</f>
        <v>0</v>
      </c>
      <c r="AC13" s="499">
        <f t="array" ref="AC13">IF($A13="",0,SUMIFS(Extrato!$E$8:$E$502,Extrato!$B$8:$B$502,'Variação'!$A13,Extrato!$A$8:$A$502,"&gt;="&amp;HLOOKUP(AC$2,dds!$2:$3,2,FALSE()),Extrato!$A$8:$A$502,"&lt;="&amp;HLOOKUP(AC$2,dds!$2:$4,3,FALSE()))-SUMIFS(Extrato!$K$8:$K$502,Extrato!$G$8:$G$502,'Variação'!$A13,Extrato!$F$8:$F$502,"&gt;="&amp;HLOOKUP(AC$2,dds!$2:$3,2,FALSE()),Extrato!$F$8:$F$502,"&lt;="&amp;HLOOKUP(AC$2,dds!$2:$4,3,FALSE()))+VLOOKUP($A13,'Cadastro e Histórico'!$278:$346,MATCH('Variação'!AC$2,'Cadastro e Histórico'!$278:$278,0)-1,FALSE()))</f>
        <v>0</v>
      </c>
      <c r="AD13" s="500">
        <f t="shared" si="69"/>
        <v>0</v>
      </c>
      <c r="AE13" s="499">
        <f>IF($A13="",0,VLOOKUP($A13,'Cadastro e Histórico'!$278:$346,MATCH('Variação'!AC$2,'Cadastro e Histórico'!$278:$278,0),FALSE()))</f>
        <v>0</v>
      </c>
      <c r="AF13" s="499">
        <f t="array" ref="AF13">IF($A13="",0,SUMIFS(Extrato!$E$8:$E$502,Extrato!$B$8:$B$502,'Variação'!$A13,Extrato!$A$8:$A$502,"&gt;="&amp;HLOOKUP(AF$2,dds!$2:$3,2,FALSE()),Extrato!$A$8:$A$502,"&lt;="&amp;HLOOKUP(AF$2,dds!$2:$4,3,FALSE()))-SUMIFS(Extrato!$K$8:$K$502,Extrato!$G$8:$G$502,'Variação'!$A13,Extrato!$F$8:$F$502,"&gt;="&amp;HLOOKUP(AF$2,dds!$2:$3,2,FALSE()),Extrato!$F$8:$F$502,"&lt;="&amp;HLOOKUP(AF$2,dds!$2:$4,3,FALSE()))+VLOOKUP($A13,'Cadastro e Histórico'!$278:$346,MATCH('Variação'!AF$2,'Cadastro e Histórico'!$278:$278,0)-1,FALSE()))</f>
        <v>0</v>
      </c>
      <c r="AG13" s="500">
        <f t="shared" si="70"/>
        <v>0</v>
      </c>
      <c r="AH13" s="499">
        <f>IF($A13="",0,VLOOKUP($A13,'Cadastro e Histórico'!$278:$346,MATCH('Variação'!AF$2,'Cadastro e Histórico'!$278:$278,0),FALSE()))</f>
        <v>0</v>
      </c>
      <c r="AI13" s="499">
        <f t="array" ref="AI13">IF($A13="",0,SUMIFS(Extrato!$E$8:$E$502,Extrato!$B$8:$B$502,'Variação'!$A13,Extrato!$A$8:$A$502,"&gt;="&amp;HLOOKUP(AI$2,dds!$2:$3,2,FALSE()),Extrato!$A$8:$A$502,"&lt;="&amp;HLOOKUP(AI$2,dds!$2:$4,3,FALSE()))-SUMIFS(Extrato!$K$8:$K$502,Extrato!$G$8:$G$502,'Variação'!$A13,Extrato!$F$8:$F$502,"&gt;="&amp;HLOOKUP(AI$2,dds!$2:$3,2,FALSE()),Extrato!$F$8:$F$502,"&lt;="&amp;HLOOKUP(AI$2,dds!$2:$4,3,FALSE()))+VLOOKUP($A13,'Cadastro e Histórico'!$278:$346,MATCH('Variação'!AI$2,'Cadastro e Histórico'!$278:$278,0)-1,FALSE()))</f>
        <v>0</v>
      </c>
      <c r="AJ13" s="500">
        <f t="shared" si="71"/>
        <v>0</v>
      </c>
      <c r="AK13" s="499">
        <f>IF($A13="",0,VLOOKUP($A13,'Cadastro e Histórico'!$278:$346,MATCH('Variação'!AI$2,'Cadastro e Histórico'!$278:$278,0),FALSE()))</f>
        <v>0</v>
      </c>
      <c r="AL13" s="499">
        <f t="array" ref="AL13">IF($A13="",0,SUMIFS(Extrato!$E$8:$E$502,Extrato!$B$8:$B$502,'Variação'!$A13,Extrato!$A$8:$A$502,"&gt;="&amp;HLOOKUP(AL$2,dds!$2:$3,2,FALSE()),Extrato!$A$8:$A$502,"&lt;="&amp;HLOOKUP(AL$2,dds!$2:$4,3,FALSE()))-SUMIFS(Extrato!$K$8:$K$502,Extrato!$G$8:$G$502,'Variação'!$A13,Extrato!$F$8:$F$502,"&gt;="&amp;HLOOKUP(AL$2,dds!$2:$3,2,FALSE()),Extrato!$F$8:$F$502,"&lt;="&amp;HLOOKUP(AL$2,dds!$2:$4,3,FALSE()))+VLOOKUP($A13,'Cadastro e Histórico'!$278:$346,MATCH('Variação'!AL$2,'Cadastro e Histórico'!$278:$278,0)-1,FALSE()))</f>
        <v>0</v>
      </c>
      <c r="AM13" s="500">
        <f t="shared" si="72"/>
        <v>0</v>
      </c>
      <c r="AN13" s="499">
        <f>IF($A13="",0,VLOOKUP($A13,'Cadastro e Histórico'!$278:$346,MATCH('Variação'!AL$2,'Cadastro e Histórico'!$278:$278,0),FALSE()))</f>
        <v>0</v>
      </c>
      <c r="AO13" s="499">
        <f t="array" ref="AO13">IF($A13="",0,SUMIFS(Extrato!$E$8:$E$502,Extrato!$B$8:$B$502,'Variação'!$A13,Extrato!$A$8:$A$502,"&gt;="&amp;HLOOKUP(AO$2,dds!$2:$3,2,FALSE()),Extrato!$A$8:$A$502,"&lt;="&amp;HLOOKUP(AO$2,dds!$2:$4,3,FALSE()))-SUMIFS(Extrato!$K$8:$K$502,Extrato!$G$8:$G$502,'Variação'!$A13,Extrato!$F$8:$F$502,"&gt;="&amp;HLOOKUP(AO$2,dds!$2:$3,2,FALSE()),Extrato!$F$8:$F$502,"&lt;="&amp;HLOOKUP(AO$2,dds!$2:$4,3,FALSE()))+VLOOKUP($A13,'Cadastro e Histórico'!$278:$346,MATCH('Variação'!AO$2,'Cadastro e Histórico'!$278:$278,0)-1,FALSE()))</f>
        <v>0</v>
      </c>
      <c r="AP13" s="500">
        <f t="shared" si="73"/>
        <v>0</v>
      </c>
      <c r="AQ13" s="499">
        <f>IF($A13="",0,VLOOKUP($A13,'Cadastro e Histórico'!$278:$346,MATCH('Variação'!AO$2,'Cadastro e Histórico'!$278:$278,0),FALSE()))</f>
        <v>0</v>
      </c>
      <c r="AR13" s="499">
        <f t="array" ref="AR13">IF($A13="",0,SUMIFS(Extrato!$E$8:$E$502,Extrato!$B$8:$B$502,'Variação'!$A13,Extrato!$A$8:$A$502,"&gt;="&amp;HLOOKUP(AR$2,dds!$2:$3,2,FALSE()),Extrato!$A$8:$A$502,"&lt;="&amp;HLOOKUP(AR$2,dds!$2:$4,3,FALSE()))-SUMIFS(Extrato!$K$8:$K$502,Extrato!$G$8:$G$502,'Variação'!$A13,Extrato!$F$8:$F$502,"&gt;="&amp;HLOOKUP(AR$2,dds!$2:$3,2,FALSE()),Extrato!$F$8:$F$502,"&lt;="&amp;HLOOKUP(AR$2,dds!$2:$4,3,FALSE()))+VLOOKUP($A13,'Cadastro e Histórico'!$278:$346,MATCH('Variação'!AR$2,'Cadastro e Histórico'!$278:$278,0)-1,FALSE()))</f>
        <v>0</v>
      </c>
      <c r="AS13" s="500">
        <f t="shared" si="74"/>
        <v>0</v>
      </c>
      <c r="AT13" s="499">
        <f>IF($A13="",0,VLOOKUP($A13,'Cadastro e Histórico'!$278:$346,MATCH('Variação'!AR$2,'Cadastro e Histórico'!$278:$278,0),FALSE()))</f>
        <v>0</v>
      </c>
      <c r="AU13" s="499">
        <f t="array" ref="AU13">IF($A13="",0,SUMIFS(Extrato!$E$8:$E$502,Extrato!$B$8:$B$502,'Variação'!$A13,Extrato!$A$8:$A$502,"&gt;="&amp;HLOOKUP(AU$2,dds!$2:$3,2,FALSE()),Extrato!$A$8:$A$502,"&lt;="&amp;HLOOKUP(AU$2,dds!$2:$4,3,FALSE()))-SUMIFS(Extrato!$K$8:$K$502,Extrato!$G$8:$G$502,'Variação'!$A13,Extrato!$F$8:$F$502,"&gt;="&amp;HLOOKUP(AU$2,dds!$2:$3,2,FALSE()),Extrato!$F$8:$F$502,"&lt;="&amp;HLOOKUP(AU$2,dds!$2:$4,3,FALSE()))+VLOOKUP($A13,'Cadastro e Histórico'!$278:$346,MATCH('Variação'!AU$2,'Cadastro e Histórico'!$278:$278,0)-1,FALSE()))</f>
        <v>0</v>
      </c>
      <c r="AV13" s="500">
        <f t="shared" si="75"/>
        <v>0</v>
      </c>
      <c r="AW13" s="499">
        <f>IF($A13="",0,VLOOKUP($A13,'Cadastro e Histórico'!$278:$346,MATCH('Variação'!AU$2,'Cadastro e Histórico'!$278:$278,0),FALSE()))</f>
        <v>0</v>
      </c>
      <c r="AX13" s="499">
        <f t="array" ref="AX13">IF($A13="",0,SUMIFS(Extrato!$E$8:$E$502,Extrato!$B$8:$B$502,'Variação'!$A13,Extrato!$A$8:$A$502,"&gt;="&amp;HLOOKUP(AX$2,dds!$2:$3,2,FALSE()),Extrato!$A$8:$A$502,"&lt;="&amp;HLOOKUP(AX$2,dds!$2:$4,3,FALSE()))-SUMIFS(Extrato!$K$8:$K$502,Extrato!$G$8:$G$502,'Variação'!$A13,Extrato!$F$8:$F$502,"&gt;="&amp;HLOOKUP(AX$2,dds!$2:$3,2,FALSE()),Extrato!$F$8:$F$502,"&lt;="&amp;HLOOKUP(AX$2,dds!$2:$4,3,FALSE()))+VLOOKUP($A13,'Cadastro e Histórico'!$278:$346,MATCH('Variação'!AX$2,'Cadastro e Histórico'!$278:$278,0)-1,FALSE()))</f>
        <v>0</v>
      </c>
      <c r="AY13" s="500">
        <f t="shared" si="76"/>
        <v>0</v>
      </c>
      <c r="AZ13" s="499">
        <f>IF($A13="",0,VLOOKUP($A13,'Cadastro e Histórico'!$278:$346,MATCH('Variação'!AX$2,'Cadastro e Histórico'!$278:$278,0),FALSE()))</f>
        <v>0</v>
      </c>
      <c r="BA13" s="499">
        <f t="array" ref="BA13">IF($A13="",0,SUMIFS(Extrato!$E$8:$E$502,Extrato!$B$8:$B$502,'Variação'!$A13,Extrato!$A$8:$A$502,"&gt;="&amp;HLOOKUP(BA$2,dds!$2:$3,2,FALSE()),Extrato!$A$8:$A$502,"&lt;="&amp;HLOOKUP(BA$2,dds!$2:$4,3,FALSE()))-SUMIFS(Extrato!$K$8:$K$502,Extrato!$G$8:$G$502,'Variação'!$A13,Extrato!$F$8:$F$502,"&gt;="&amp;HLOOKUP(BA$2,dds!$2:$3,2,FALSE()),Extrato!$F$8:$F$502,"&lt;="&amp;HLOOKUP(BA$2,dds!$2:$4,3,FALSE()))+VLOOKUP($A13,'Cadastro e Histórico'!$278:$346,MATCH('Variação'!BA$2,'Cadastro e Histórico'!$278:$278,0)-1,FALSE()))</f>
        <v>0</v>
      </c>
      <c r="BB13" s="500">
        <f t="shared" si="77"/>
        <v>0</v>
      </c>
      <c r="BC13" s="499">
        <f>IF($A13="",0,VLOOKUP($A13,'Cadastro e Histórico'!$278:$346,MATCH('Variação'!BA$2,'Cadastro e Histórico'!$278:$278,0),FALSE()))</f>
        <v>0</v>
      </c>
      <c r="BD13" s="499">
        <f t="array" ref="BD13">IF($A13="",0,SUMIFS(Extrato!$E$8:$E$502,Extrato!$B$8:$B$502,'Variação'!$A13,Extrato!$A$8:$A$502,"&gt;="&amp;HLOOKUP(BD$2,dds!$2:$3,2,FALSE()),Extrato!$A$8:$A$502,"&lt;="&amp;HLOOKUP(BD$2,dds!$2:$4,3,FALSE()))-SUMIFS(Extrato!$K$8:$K$502,Extrato!$G$8:$G$502,'Variação'!$A13,Extrato!$F$8:$F$502,"&gt;="&amp;HLOOKUP(BD$2,dds!$2:$3,2,FALSE()),Extrato!$F$8:$F$502,"&lt;="&amp;HLOOKUP(BD$2,dds!$2:$4,3,FALSE()))+VLOOKUP($A13,'Cadastro e Histórico'!$278:$346,MATCH('Variação'!BD$2,'Cadastro e Histórico'!$278:$278,0)-1,FALSE()))</f>
        <v>0</v>
      </c>
      <c r="BE13" s="500">
        <f t="shared" si="78"/>
        <v>0</v>
      </c>
      <c r="BF13" s="499">
        <f>IF($A13="",0,VLOOKUP($A13,'Cadastro e Histórico'!$278:$346,MATCH('Variação'!BD$2,'Cadastro e Histórico'!$278:$278,0),FALSE()))</f>
        <v>0</v>
      </c>
      <c r="BG13" s="499">
        <f t="array" ref="BG13">IF($A13="",0,SUMIFS(Extrato!$E$8:$E$502,Extrato!$B$8:$B$502,'Variação'!$A13,Extrato!$A$8:$A$502,"&gt;="&amp;HLOOKUP(BG$2,dds!$2:$3,2,FALSE()),Extrato!$A$8:$A$502,"&lt;="&amp;HLOOKUP(BG$2,dds!$2:$4,3,FALSE()))-SUMIFS(Extrato!$K$8:$K$502,Extrato!$G$8:$G$502,'Variação'!$A13,Extrato!$F$8:$F$502,"&gt;="&amp;HLOOKUP(BG$2,dds!$2:$3,2,FALSE()),Extrato!$F$8:$F$502,"&lt;="&amp;HLOOKUP(BG$2,dds!$2:$4,3,FALSE()))+VLOOKUP($A13,'Cadastro e Histórico'!$278:$346,MATCH('Variação'!BG$2,'Cadastro e Histórico'!$278:$278,0)-1,FALSE()))</f>
        <v>0</v>
      </c>
      <c r="BH13" s="500">
        <f t="shared" si="79"/>
        <v>0</v>
      </c>
      <c r="BI13" s="499">
        <f>IF($A13="",0,VLOOKUP($A13,'Cadastro e Histórico'!$278:$346,MATCH('Variação'!BG$2,'Cadastro e Histórico'!$278:$278,0),FALSE()))</f>
        <v>0</v>
      </c>
      <c r="BJ13" s="499">
        <f t="array" ref="BJ13">IF($A13="",0,SUMIFS(Extrato!$E$8:$E$502,Extrato!$B$8:$B$502,'Variação'!$A13,Extrato!$A$8:$A$502,"&gt;="&amp;HLOOKUP(BJ$2,dds!$2:$3,2,FALSE()),Extrato!$A$8:$A$502,"&lt;="&amp;HLOOKUP(BJ$2,dds!$2:$4,3,FALSE()))-SUMIFS(Extrato!$K$8:$K$502,Extrato!$G$8:$G$502,'Variação'!$A13,Extrato!$F$8:$F$502,"&gt;="&amp;HLOOKUP(BJ$2,dds!$2:$3,2,FALSE()),Extrato!$F$8:$F$502,"&lt;="&amp;HLOOKUP(BJ$2,dds!$2:$4,3,FALSE()))+VLOOKUP($A13,'Cadastro e Histórico'!$278:$346,MATCH('Variação'!BJ$2,'Cadastro e Histórico'!$278:$278,0)-1,FALSE()))</f>
        <v>0</v>
      </c>
      <c r="BK13" s="500">
        <f t="shared" si="80"/>
        <v>0</v>
      </c>
      <c r="BL13" s="499">
        <f>IF($A13="",0,VLOOKUP($A13,'Cadastro e Histórico'!$278:$346,MATCH('Variação'!BJ$2,'Cadastro e Histórico'!$278:$278,0),FALSE()))</f>
        <v>0</v>
      </c>
      <c r="BM13" s="499">
        <f t="array" ref="BM13">IF($A13="",0,SUMIFS(Extrato!$E$8:$E$502,Extrato!$B$8:$B$502,'Variação'!$A13,Extrato!$A$8:$A$502,"&gt;="&amp;HLOOKUP(BM$2,dds!$2:$3,2,FALSE()),Extrato!$A$8:$A$502,"&lt;="&amp;HLOOKUP(BM$2,dds!$2:$4,3,FALSE()))-SUMIFS(Extrato!$K$8:$K$502,Extrato!$G$8:$G$502,'Variação'!$A13,Extrato!$F$8:$F$502,"&gt;="&amp;HLOOKUP(BM$2,dds!$2:$3,2,FALSE()),Extrato!$F$8:$F$502,"&lt;="&amp;HLOOKUP(BM$2,dds!$2:$4,3,FALSE()))+VLOOKUP($A13,'Cadastro e Histórico'!$278:$346,MATCH('Variação'!BM$2,'Cadastro e Histórico'!$278:$278,0)-1,FALSE()))</f>
        <v>0</v>
      </c>
      <c r="BN13" s="500">
        <f t="shared" si="81"/>
        <v>0</v>
      </c>
      <c r="BO13" s="499">
        <f>IF($A13="",0,VLOOKUP($A13,'Cadastro e Histórico'!$278:$346,MATCH('Variação'!BM$2,'Cadastro e Histórico'!$278:$278,0),FALSE()))</f>
        <v>0</v>
      </c>
      <c r="BP13" s="499">
        <f t="array" ref="BP13">IF($A13="",0,SUMIFS(Extrato!$E$8:$E$502,Extrato!$B$8:$B$502,'Variação'!$A13,Extrato!$A$8:$A$502,"&gt;="&amp;HLOOKUP(BP$2,dds!$2:$3,2,FALSE()),Extrato!$A$8:$A$502,"&lt;="&amp;HLOOKUP(BP$2,dds!$2:$4,3,FALSE()))-SUMIFS(Extrato!$K$8:$K$502,Extrato!$G$8:$G$502,'Variação'!$A13,Extrato!$F$8:$F$502,"&gt;="&amp;HLOOKUP(BP$2,dds!$2:$3,2,FALSE()),Extrato!$F$8:$F$502,"&lt;="&amp;HLOOKUP(BP$2,dds!$2:$4,3,FALSE()))+VLOOKUP($A13,'Cadastro e Histórico'!$278:$346,MATCH('Variação'!BP$2,'Cadastro e Histórico'!$278:$278,0)-1,FALSE()))</f>
        <v>0</v>
      </c>
      <c r="BQ13" s="500">
        <f t="shared" si="82"/>
        <v>0</v>
      </c>
      <c r="BR13" s="499">
        <f>IF($A13="",0,VLOOKUP($A13,'Cadastro e Histórico'!$278:$346,MATCH('Variação'!BP$2,'Cadastro e Histórico'!$278:$278,0),FALSE()))</f>
        <v>0</v>
      </c>
      <c r="BS13" s="499">
        <f t="array" ref="BS13">IF($A13="",0,SUMIFS(Extrato!$E$8:$E$502,Extrato!$B$8:$B$502,'Variação'!$A13,Extrato!$A$8:$A$502,"&gt;="&amp;HLOOKUP(BS$2,dds!$2:$3,2,FALSE()),Extrato!$A$8:$A$502,"&lt;="&amp;HLOOKUP(BS$2,dds!$2:$4,3,FALSE()))-SUMIFS(Extrato!$K$8:$K$502,Extrato!$G$8:$G$502,'Variação'!$A13,Extrato!$F$8:$F$502,"&gt;="&amp;HLOOKUP(BS$2,dds!$2:$3,2,FALSE()),Extrato!$F$8:$F$502,"&lt;="&amp;HLOOKUP(BS$2,dds!$2:$4,3,FALSE()))+VLOOKUP($A13,'Cadastro e Histórico'!$278:$346,MATCH('Variação'!BS$2,'Cadastro e Histórico'!$278:$278,0)-1,FALSE()))</f>
        <v>0</v>
      </c>
      <c r="BT13" s="500">
        <f t="shared" si="83"/>
        <v>0</v>
      </c>
      <c r="BU13" s="499">
        <f>IF($A13="",0,VLOOKUP($A13,'Cadastro e Histórico'!$278:$346,MATCH('Variação'!BS$2,'Cadastro e Histórico'!$278:$278,0),FALSE()))</f>
        <v>0</v>
      </c>
      <c r="BV13" s="499">
        <f t="array" ref="BV13">IF($A13="",0,SUMIFS(Extrato!$E$8:$E$502,Extrato!$B$8:$B$502,'Variação'!$A13,Extrato!$A$8:$A$502,"&gt;="&amp;HLOOKUP(BV$2,dds!$2:$3,2,FALSE()),Extrato!$A$8:$A$502,"&lt;="&amp;HLOOKUP(BV$2,dds!$2:$4,3,FALSE()))-SUMIFS(Extrato!$K$8:$K$502,Extrato!$G$8:$G$502,'Variação'!$A13,Extrato!$F$8:$F$502,"&gt;="&amp;HLOOKUP(BV$2,dds!$2:$3,2,FALSE()),Extrato!$F$8:$F$502,"&lt;="&amp;HLOOKUP(BV$2,dds!$2:$4,3,FALSE()))+VLOOKUP($A13,'Cadastro e Histórico'!$278:$346,MATCH('Variação'!BV$2,'Cadastro e Histórico'!$278:$278,0)-1,FALSE()))</f>
        <v>0</v>
      </c>
      <c r="BW13" s="500">
        <f t="shared" si="84"/>
        <v>0</v>
      </c>
      <c r="BX13" s="499">
        <f>IF($A13="",0,VLOOKUP($A13,'Cadastro e Histórico'!$278:$346,MATCH('Variação'!BV$2,'Cadastro e Histórico'!$278:$278,0),FALSE()))</f>
        <v>0</v>
      </c>
      <c r="BY13" s="499">
        <f t="array" ref="BY13">IF($A13="",0,SUMIFS(Extrato!$E$8:$E$502,Extrato!$B$8:$B$502,'Variação'!$A13,Extrato!$A$8:$A$502,"&gt;="&amp;HLOOKUP(BY$2,dds!$2:$3,2,FALSE()),Extrato!$A$8:$A$502,"&lt;="&amp;HLOOKUP(BY$2,dds!$2:$4,3,FALSE()))-SUMIFS(Extrato!$K$8:$K$502,Extrato!$G$8:$G$502,'Variação'!$A13,Extrato!$F$8:$F$502,"&gt;="&amp;HLOOKUP(BY$2,dds!$2:$3,2,FALSE()),Extrato!$F$8:$F$502,"&lt;="&amp;HLOOKUP(BY$2,dds!$2:$4,3,FALSE()))+VLOOKUP($A13,'Cadastro e Histórico'!$278:$346,MATCH('Variação'!BY$2,'Cadastro e Histórico'!$278:$278,0)-1,FALSE()))</f>
        <v>0</v>
      </c>
      <c r="BZ13" s="500">
        <f t="shared" si="85"/>
        <v>0</v>
      </c>
      <c r="CA13" s="499">
        <f>IF($A13="",0,VLOOKUP($A13,'Cadastro e Histórico'!$278:$346,MATCH('Variação'!BY$2,'Cadastro e Histórico'!$278:$278,0),FALSE()))</f>
        <v>0</v>
      </c>
      <c r="CB13" s="499">
        <f t="array" ref="CB13">IF($A13="",0,SUMIFS(Extrato!$E$8:$E$502,Extrato!$B$8:$B$502,'Variação'!$A13,Extrato!$A$8:$A$502,"&gt;="&amp;HLOOKUP(CB$2,dds!$2:$3,2,FALSE()),Extrato!$A$8:$A$502,"&lt;="&amp;HLOOKUP(CB$2,dds!$2:$4,3,FALSE()))-SUMIFS(Extrato!$K$8:$K$502,Extrato!$G$8:$G$502,'Variação'!$A13,Extrato!$F$8:$F$502,"&gt;="&amp;HLOOKUP(CB$2,dds!$2:$3,2,FALSE()),Extrato!$F$8:$F$502,"&lt;="&amp;HLOOKUP(CB$2,dds!$2:$4,3,FALSE()))+VLOOKUP($A13,'Cadastro e Histórico'!$278:$346,MATCH('Variação'!CB$2,'Cadastro e Histórico'!$278:$278,0)-1,FALSE()))</f>
        <v>0</v>
      </c>
      <c r="CC13" s="500">
        <f t="shared" si="86"/>
        <v>0</v>
      </c>
      <c r="CD13" s="499">
        <f>IF($A13="",0,VLOOKUP($A13,'Cadastro e Histórico'!$278:$346,MATCH('Variação'!CB$2,'Cadastro e Histórico'!$278:$278,0),FALSE()))</f>
        <v>0</v>
      </c>
      <c r="CE13" s="499">
        <f t="array" ref="CE13">IF($A13="",0,SUMIFS(Extrato!$E$8:$E$502,Extrato!$B$8:$B$502,'Variação'!$A13,Extrato!$A$8:$A$502,"&gt;="&amp;HLOOKUP(CE$2,dds!$2:$3,2,FALSE()),Extrato!$A$8:$A$502,"&lt;="&amp;HLOOKUP(CE$2,dds!$2:$4,3,FALSE()))-SUMIFS(Extrato!$K$8:$K$502,Extrato!$G$8:$G$502,'Variação'!$A13,Extrato!$F$8:$F$502,"&gt;="&amp;HLOOKUP(CE$2,dds!$2:$3,2,FALSE()),Extrato!$F$8:$F$502,"&lt;="&amp;HLOOKUP(CE$2,dds!$2:$4,3,FALSE()))+VLOOKUP($A13,'Cadastro e Histórico'!$278:$346,MATCH('Variação'!CE$2,'Cadastro e Histórico'!$278:$278,0)-1,FALSE()))</f>
        <v>0</v>
      </c>
      <c r="CF13" s="500">
        <f t="shared" si="87"/>
        <v>0</v>
      </c>
      <c r="CG13" s="499">
        <f>IF($A13="",0,VLOOKUP($A13,'Cadastro e Histórico'!$278:$346,MATCH('Variação'!CE$2,'Cadastro e Histórico'!$278:$278,0),FALSE()))</f>
        <v>0</v>
      </c>
      <c r="CH13" s="499">
        <f t="array" ref="CH13">IF($A13="",0,SUMIFS(Extrato!$E$8:$E$502,Extrato!$B$8:$B$502,'Variação'!$A13,Extrato!$A$8:$A$502,"&gt;="&amp;HLOOKUP(CH$2,dds!$2:$3,2,FALSE()),Extrato!$A$8:$A$502,"&lt;="&amp;HLOOKUP(CH$2,dds!$2:$4,3,FALSE()))-SUMIFS(Extrato!$K$8:$K$502,Extrato!$G$8:$G$502,'Variação'!$A13,Extrato!$F$8:$F$502,"&gt;="&amp;HLOOKUP(CH$2,dds!$2:$3,2,FALSE()),Extrato!$F$8:$F$502,"&lt;="&amp;HLOOKUP(CH$2,dds!$2:$4,3,FALSE()))+VLOOKUP($A13,'Cadastro e Histórico'!$278:$346,MATCH('Variação'!CH$2,'Cadastro e Histórico'!$278:$278,0)-1,FALSE()))</f>
        <v>0</v>
      </c>
      <c r="CI13" s="500">
        <f t="shared" si="88"/>
        <v>0</v>
      </c>
      <c r="CJ13" s="499">
        <f>IF($A13="",0,VLOOKUP($A13,'Cadastro e Histórico'!$278:$346,MATCH('Variação'!CH$2,'Cadastro e Histórico'!$278:$278,0),FALSE()))</f>
        <v>0</v>
      </c>
      <c r="CK13" s="499">
        <f t="array" ref="CK13">IF($A13="",0,SUMIFS(Extrato!$E$8:$E$502,Extrato!$B$8:$B$502,'Variação'!$A13,Extrato!$A$8:$A$502,"&gt;="&amp;HLOOKUP(CK$2,dds!$2:$3,2,FALSE()),Extrato!$A$8:$A$502,"&lt;="&amp;HLOOKUP(CK$2,dds!$2:$4,3,FALSE()))-SUMIFS(Extrato!$K$8:$K$502,Extrato!$G$8:$G$502,'Variação'!$A13,Extrato!$F$8:$F$502,"&gt;="&amp;HLOOKUP(CK$2,dds!$2:$3,2,FALSE()),Extrato!$F$8:$F$502,"&lt;="&amp;HLOOKUP(CK$2,dds!$2:$4,3,FALSE()))+VLOOKUP($A13,'Cadastro e Histórico'!$278:$346,MATCH('Variação'!CK$2,'Cadastro e Histórico'!$278:$278,0)-1,FALSE()))</f>
        <v>0</v>
      </c>
      <c r="CL13" s="500">
        <f t="shared" si="89"/>
        <v>0</v>
      </c>
      <c r="CM13" s="499">
        <f>IF($A13="",0,VLOOKUP($A13,'Cadastro e Histórico'!$278:$346,MATCH('Variação'!CK$2,'Cadastro e Histórico'!$278:$278,0),FALSE()))</f>
        <v>0</v>
      </c>
      <c r="CN13" s="499">
        <f t="array" ref="CN13">IF($A13="",0,SUMIFS(Extrato!$E$8:$E$502,Extrato!$B$8:$B$502,'Variação'!$A13,Extrato!$A$8:$A$502,"&gt;="&amp;HLOOKUP(CN$2,dds!$2:$3,2,FALSE()),Extrato!$A$8:$A$502,"&lt;="&amp;HLOOKUP(CN$2,dds!$2:$4,3,FALSE()))-SUMIFS(Extrato!$K$8:$K$502,Extrato!$G$8:$G$502,'Variação'!$A13,Extrato!$F$8:$F$502,"&gt;="&amp;HLOOKUP(CN$2,dds!$2:$3,2,FALSE()),Extrato!$F$8:$F$502,"&lt;="&amp;HLOOKUP(CN$2,dds!$2:$4,3,FALSE()))+VLOOKUP($A13,'Cadastro e Histórico'!$278:$346,MATCH('Variação'!CN$2,'Cadastro e Histórico'!$278:$278,0)-1,FALSE()))</f>
        <v>0</v>
      </c>
      <c r="CO13" s="500">
        <f t="shared" si="90"/>
        <v>0</v>
      </c>
      <c r="CP13" s="499">
        <f>IF($A13="",0,VLOOKUP($A13,'Cadastro e Histórico'!$278:$346,MATCH('Variação'!CN$2,'Cadastro e Histórico'!$278:$278,0),FALSE()))</f>
        <v>0</v>
      </c>
      <c r="CQ13" s="499">
        <f t="array" ref="CQ13">IF($A13="",0,SUMIFS(Extrato!$E$8:$E$502,Extrato!$B$8:$B$502,'Variação'!$A13,Extrato!$A$8:$A$502,"&gt;="&amp;HLOOKUP(CQ$2,dds!$2:$3,2,FALSE()),Extrato!$A$8:$A$502,"&lt;="&amp;HLOOKUP(CQ$2,dds!$2:$4,3,FALSE()))-SUMIFS(Extrato!$K$8:$K$502,Extrato!$G$8:$G$502,'Variação'!$A13,Extrato!$F$8:$F$502,"&gt;="&amp;HLOOKUP(CQ$2,dds!$2:$3,2,FALSE()),Extrato!$F$8:$F$502,"&lt;="&amp;HLOOKUP(CQ$2,dds!$2:$4,3,FALSE()))+VLOOKUP($A13,'Cadastro e Histórico'!$278:$346,MATCH('Variação'!CQ$2,'Cadastro e Histórico'!$278:$278,0)-1,FALSE()))</f>
        <v>0</v>
      </c>
      <c r="CR13" s="500">
        <f t="shared" si="91"/>
        <v>0</v>
      </c>
      <c r="CS13" s="499">
        <f>IF($A13="",0,VLOOKUP($A13,'Cadastro e Histórico'!$278:$346,MATCH('Variação'!CQ$2,'Cadastro e Histórico'!$278:$278,0),FALSE()))</f>
        <v>0</v>
      </c>
      <c r="CT13" s="499">
        <f t="array" ref="CT13">IF($A13="",0,SUMIFS(Extrato!$E$8:$E$502,Extrato!$B$8:$B$502,'Variação'!$A13,Extrato!$A$8:$A$502,"&gt;="&amp;HLOOKUP(CT$2,dds!$2:$3,2,FALSE()),Extrato!$A$8:$A$502,"&lt;="&amp;HLOOKUP(CT$2,dds!$2:$4,3,FALSE()))-SUMIFS(Extrato!$K$8:$K$502,Extrato!$G$8:$G$502,'Variação'!$A13,Extrato!$F$8:$F$502,"&gt;="&amp;HLOOKUP(CT$2,dds!$2:$3,2,FALSE()),Extrato!$F$8:$F$502,"&lt;="&amp;HLOOKUP(CT$2,dds!$2:$4,3,FALSE()))+VLOOKUP($A13,'Cadastro e Histórico'!$278:$346,MATCH('Variação'!CT$2,'Cadastro e Histórico'!$278:$278,0)-1,FALSE()))</f>
        <v>0</v>
      </c>
      <c r="CU13" s="500">
        <f t="shared" si="92"/>
        <v>0</v>
      </c>
      <c r="CV13" s="499">
        <f>IF($A13="",0,VLOOKUP($A13,'Cadastro e Histórico'!$278:$346,MATCH('Variação'!CT$2,'Cadastro e Histórico'!$278:$278,0),FALSE()))</f>
        <v>0</v>
      </c>
      <c r="CW13" s="499">
        <f t="array" ref="CW13">IF($A13="",0,SUMIFS(Extrato!$E$8:$E$502,Extrato!$B$8:$B$502,'Variação'!$A13,Extrato!$A$8:$A$502,"&gt;="&amp;HLOOKUP(CW$2,dds!$2:$3,2,FALSE()),Extrato!$A$8:$A$502,"&lt;="&amp;HLOOKUP(CW$2,dds!$2:$4,3,FALSE()))-SUMIFS(Extrato!$K$8:$K$502,Extrato!$G$8:$G$502,'Variação'!$A13,Extrato!$F$8:$F$502,"&gt;="&amp;HLOOKUP(CW$2,dds!$2:$3,2,FALSE()),Extrato!$F$8:$F$502,"&lt;="&amp;HLOOKUP(CW$2,dds!$2:$4,3,FALSE()))+VLOOKUP($A13,'Cadastro e Histórico'!$278:$346,MATCH('Variação'!CW$2,'Cadastro e Histórico'!$278:$278,0)-1,FALSE()))</f>
        <v>0</v>
      </c>
      <c r="CX13" s="500">
        <f t="shared" si="93"/>
        <v>0</v>
      </c>
      <c r="CY13" s="499">
        <f>IF($A13="",0,VLOOKUP($A13,'Cadastro e Histórico'!$278:$346,MATCH('Variação'!CW$2,'Cadastro e Histórico'!$278:$278,0),FALSE()))</f>
        <v>0</v>
      </c>
      <c r="CZ13" s="499">
        <f t="array" ref="CZ13">IF($A13="",0,SUMIFS(Extrato!$E$8:$E$502,Extrato!$B$8:$B$502,'Variação'!$A13,Extrato!$A$8:$A$502,"&gt;="&amp;HLOOKUP(CZ$2,dds!$2:$3,2,FALSE()),Extrato!$A$8:$A$502,"&lt;="&amp;HLOOKUP(CZ$2,dds!$2:$4,3,FALSE()))-SUMIFS(Extrato!$K$8:$K$502,Extrato!$G$8:$G$502,'Variação'!$A13,Extrato!$F$8:$F$502,"&gt;="&amp;HLOOKUP(CZ$2,dds!$2:$3,2,FALSE()),Extrato!$F$8:$F$502,"&lt;="&amp;HLOOKUP(CZ$2,dds!$2:$4,3,FALSE()))+VLOOKUP($A13,'Cadastro e Histórico'!$278:$346,MATCH('Variação'!CZ$2,'Cadastro e Histórico'!$278:$278,0)-1,FALSE()))</f>
        <v>0</v>
      </c>
      <c r="DA13" s="500">
        <f t="shared" si="94"/>
        <v>0</v>
      </c>
      <c r="DB13" s="499">
        <f>IF($A13="",0,VLOOKUP($A13,'Cadastro e Histórico'!$278:$346,MATCH('Variação'!CZ$2,'Cadastro e Histórico'!$278:$278,0),FALSE()))</f>
        <v>0</v>
      </c>
      <c r="DC13" s="499">
        <f t="array" ref="DC13">IF($A13="",0,SUMIFS(Extrato!$E$8:$E$502,Extrato!$B$8:$B$502,'Variação'!$A13,Extrato!$A$8:$A$502,"&gt;="&amp;HLOOKUP(DC$2,dds!$2:$3,2,FALSE()),Extrato!$A$8:$A$502,"&lt;="&amp;HLOOKUP(DC$2,dds!$2:$4,3,FALSE()))-SUMIFS(Extrato!$K$8:$K$502,Extrato!$G$8:$G$502,'Variação'!$A13,Extrato!$F$8:$F$502,"&gt;="&amp;HLOOKUP(DC$2,dds!$2:$3,2,FALSE()),Extrato!$F$8:$F$502,"&lt;="&amp;HLOOKUP(DC$2,dds!$2:$4,3,FALSE()))+VLOOKUP($A13,'Cadastro e Histórico'!$278:$346,MATCH('Variação'!DC$2,'Cadastro e Histórico'!$278:$278,0)-1,FALSE()))</f>
        <v>0</v>
      </c>
      <c r="DD13" s="500">
        <f t="shared" si="95"/>
        <v>0</v>
      </c>
      <c r="DE13" s="499">
        <f>IF($A13="",0,VLOOKUP($A13,'Cadastro e Histórico'!$278:$346,MATCH('Variação'!DC$2,'Cadastro e Histórico'!$278:$278,0),FALSE()))</f>
        <v>0</v>
      </c>
      <c r="DF13" s="499">
        <f t="array" ref="DF13">IF($A13="",0,SUMIFS(Extrato!$E$8:$E$502,Extrato!$B$8:$B$502,'Variação'!$A13,Extrato!$A$8:$A$502,"&gt;="&amp;HLOOKUP(DF$2,dds!$2:$3,2,FALSE()),Extrato!$A$8:$A$502,"&lt;="&amp;HLOOKUP(DF$2,dds!$2:$4,3,FALSE()))-SUMIFS(Extrato!$K$8:$K$502,Extrato!$G$8:$G$502,'Variação'!$A13,Extrato!$F$8:$F$502,"&gt;="&amp;HLOOKUP(DF$2,dds!$2:$3,2,FALSE()),Extrato!$F$8:$F$502,"&lt;="&amp;HLOOKUP(DF$2,dds!$2:$4,3,FALSE()))+VLOOKUP($A13,'Cadastro e Histórico'!$278:$346,MATCH('Variação'!DF$2,'Cadastro e Histórico'!$278:$278,0)-1,FALSE()))</f>
        <v>0</v>
      </c>
      <c r="DG13" s="500">
        <f t="shared" si="96"/>
        <v>0</v>
      </c>
      <c r="DH13" s="499">
        <f>IF($A13="",0,VLOOKUP($A13,'Cadastro e Histórico'!$278:$346,MATCH('Variação'!DF$2,'Cadastro e Histórico'!$278:$278,0),FALSE()))</f>
        <v>0</v>
      </c>
      <c r="DI13" s="499">
        <f t="array" ref="DI13">IF($A13="",0,SUMIFS(Extrato!$E$8:$E$502,Extrato!$B$8:$B$502,'Variação'!$A13,Extrato!$A$8:$A$502,"&gt;="&amp;HLOOKUP(DI$2,dds!$2:$3,2,FALSE()),Extrato!$A$8:$A$502,"&lt;="&amp;HLOOKUP(DI$2,dds!$2:$4,3,FALSE()))-SUMIFS(Extrato!$K$8:$K$502,Extrato!$G$8:$G$502,'Variação'!$A13,Extrato!$F$8:$F$502,"&gt;="&amp;HLOOKUP(DI$2,dds!$2:$3,2,FALSE()),Extrato!$F$8:$F$502,"&lt;="&amp;HLOOKUP(DI$2,dds!$2:$4,3,FALSE()))+VLOOKUP($A13,'Cadastro e Histórico'!$278:$346,MATCH('Variação'!DI$2,'Cadastro e Histórico'!$278:$278,0)-1,FALSE()))</f>
        <v>0</v>
      </c>
      <c r="DJ13" s="500">
        <f t="shared" si="97"/>
        <v>0</v>
      </c>
      <c r="DK13" s="499">
        <f>IF($A13="",0,VLOOKUP($A13,'Cadastro e Histórico'!$278:$346,MATCH('Variação'!DI$2,'Cadastro e Histórico'!$278:$278,0),FALSE()))</f>
        <v>0</v>
      </c>
      <c r="DL13" s="499">
        <f t="array" ref="DL13">IF($A13="",0,SUMIFS(Extrato!$E$8:$E$502,Extrato!$B$8:$B$502,'Variação'!$A13,Extrato!$A$8:$A$502,"&gt;="&amp;HLOOKUP(DL$2,dds!$2:$3,2,FALSE()),Extrato!$A$8:$A$502,"&lt;="&amp;HLOOKUP(DL$2,dds!$2:$4,3,FALSE()))-SUMIFS(Extrato!$K$8:$K$502,Extrato!$G$8:$G$502,'Variação'!$A13,Extrato!$F$8:$F$502,"&gt;="&amp;HLOOKUP(DL$2,dds!$2:$3,2,FALSE()),Extrato!$F$8:$F$502,"&lt;="&amp;HLOOKUP(DL$2,dds!$2:$4,3,FALSE()))+VLOOKUP($A13,'Cadastro e Histórico'!$278:$346,MATCH('Variação'!DL$2,'Cadastro e Histórico'!$278:$278,0)-1,FALSE()))</f>
        <v>0</v>
      </c>
      <c r="DM13" s="500">
        <f t="shared" si="98"/>
        <v>0</v>
      </c>
      <c r="DN13" s="499">
        <f>IF($A13="",0,VLOOKUP($A13,'Cadastro e Histórico'!$278:$346,MATCH('Variação'!DL$2,'Cadastro e Histórico'!$278:$278,0),FALSE()))</f>
        <v>0</v>
      </c>
      <c r="DO13" s="499">
        <f t="array" ref="DO13">IF($A13="",0,SUMIFS(Extrato!$E$8:$E$502,Extrato!$B$8:$B$502,'Variação'!$A13,Extrato!$A$8:$A$502,"&gt;="&amp;HLOOKUP(DO$2,dds!$2:$3,2,FALSE()),Extrato!$A$8:$A$502,"&lt;="&amp;HLOOKUP(DO$2,dds!$2:$4,3,FALSE()))-SUMIFS(Extrato!$K$8:$K$502,Extrato!$G$8:$G$502,'Variação'!$A13,Extrato!$F$8:$F$502,"&gt;="&amp;HLOOKUP(DO$2,dds!$2:$3,2,FALSE()),Extrato!$F$8:$F$502,"&lt;="&amp;HLOOKUP(DO$2,dds!$2:$4,3,FALSE()))+VLOOKUP($A13,'Cadastro e Histórico'!$278:$346,MATCH('Variação'!DO$2,'Cadastro e Histórico'!$278:$278,0)-1,FALSE()))</f>
        <v>0</v>
      </c>
      <c r="DP13" s="500">
        <f t="shared" si="99"/>
        <v>0</v>
      </c>
      <c r="DQ13" s="499">
        <f>IF($A13="",0,VLOOKUP($A13,'Cadastro e Histórico'!$278:$346,MATCH('Variação'!DO$2,'Cadastro e Histórico'!$278:$278,0),FALSE()))</f>
        <v>0</v>
      </c>
      <c r="DR13" s="499">
        <f t="array" ref="DR13">IF($A13="",0,SUMIFS(Extrato!$E$8:$E$502,Extrato!$B$8:$B$502,'Variação'!$A13,Extrato!$A$8:$A$502,"&gt;="&amp;HLOOKUP(DR$2,dds!$2:$3,2,FALSE()),Extrato!$A$8:$A$502,"&lt;="&amp;HLOOKUP(DR$2,dds!$2:$4,3,FALSE()))-SUMIFS(Extrato!$K$8:$K$502,Extrato!$G$8:$G$502,'Variação'!$A13,Extrato!$F$8:$F$502,"&gt;="&amp;HLOOKUP(DR$2,dds!$2:$3,2,FALSE()),Extrato!$F$8:$F$502,"&lt;="&amp;HLOOKUP(DR$2,dds!$2:$4,3,FALSE()))+VLOOKUP($A13,'Cadastro e Histórico'!$278:$346,MATCH('Variação'!DR$2,'Cadastro e Histórico'!$278:$278,0)-1,FALSE()))</f>
        <v>0</v>
      </c>
      <c r="DS13" s="500">
        <f t="shared" si="100"/>
        <v>0</v>
      </c>
      <c r="DT13" s="499">
        <f>IF($A13="",0,VLOOKUP($A13,'Cadastro e Histórico'!$278:$346,MATCH('Variação'!DR$2,'Cadastro e Histórico'!$278:$278,0),FALSE()))</f>
        <v>0</v>
      </c>
      <c r="DU13" s="499">
        <f t="array" ref="DU13">IF($A13="",0,SUMIFS(Extrato!$E$8:$E$502,Extrato!$B$8:$B$502,'Variação'!$A13,Extrato!$A$8:$A$502,"&gt;="&amp;HLOOKUP(DU$2,dds!$2:$3,2,FALSE()),Extrato!$A$8:$A$502,"&lt;="&amp;HLOOKUP(DU$2,dds!$2:$4,3,FALSE()))-SUMIFS(Extrato!$K$8:$K$502,Extrato!$G$8:$G$502,'Variação'!$A13,Extrato!$F$8:$F$502,"&gt;="&amp;HLOOKUP(DU$2,dds!$2:$3,2,FALSE()),Extrato!$F$8:$F$502,"&lt;="&amp;HLOOKUP(DU$2,dds!$2:$4,3,FALSE()))+VLOOKUP($A13,'Cadastro e Histórico'!$278:$346,MATCH('Variação'!DU$2,'Cadastro e Histórico'!$278:$278,0)-1,FALSE()))</f>
        <v>0</v>
      </c>
      <c r="DV13" s="500">
        <f t="shared" si="101"/>
        <v>0</v>
      </c>
      <c r="DW13" s="499">
        <f>IF($A13="",0,VLOOKUP($A13,'Cadastro e Histórico'!$278:$346,MATCH('Variação'!DU$2,'Cadastro e Histórico'!$278:$278,0),FALSE()))</f>
        <v>0</v>
      </c>
      <c r="DX13" s="499">
        <f t="array" ref="DX13">IF($A13="",0,SUMIFS(Extrato!$E$8:$E$502,Extrato!$B$8:$B$502,'Variação'!$A13,Extrato!$A$8:$A$502,"&gt;="&amp;HLOOKUP(DX$2,dds!$2:$3,2,FALSE()),Extrato!$A$8:$A$502,"&lt;="&amp;HLOOKUP(DX$2,dds!$2:$4,3,FALSE()))-SUMIFS(Extrato!$K$8:$K$502,Extrato!$G$8:$G$502,'Variação'!$A13,Extrato!$F$8:$F$502,"&gt;="&amp;HLOOKUP(DX$2,dds!$2:$3,2,FALSE()),Extrato!$F$8:$F$502,"&lt;="&amp;HLOOKUP(DX$2,dds!$2:$4,3,FALSE()))+VLOOKUP($A13,'Cadastro e Histórico'!$278:$346,MATCH('Variação'!DX$2,'Cadastro e Histórico'!$278:$278,0)-1,FALSE()))</f>
        <v>0</v>
      </c>
      <c r="DY13" s="500">
        <f t="shared" si="102"/>
        <v>0</v>
      </c>
      <c r="DZ13" s="499">
        <f>IF($A13="",0,VLOOKUP($A13,'Cadastro e Histórico'!$278:$346,MATCH('Variação'!DX$2,'Cadastro e Histórico'!$278:$278,0),FALSE()))</f>
        <v>0</v>
      </c>
      <c r="EA13" s="499">
        <f t="array" ref="EA13">IF($A13="",0,SUMIFS(Extrato!$E$8:$E$502,Extrato!$B$8:$B$502,'Variação'!$A13,Extrato!$A$8:$A$502,"&gt;="&amp;HLOOKUP(EA$2,dds!$2:$3,2,FALSE()),Extrato!$A$8:$A$502,"&lt;="&amp;HLOOKUP(EA$2,dds!$2:$4,3,FALSE()))-SUMIFS(Extrato!$K$8:$K$502,Extrato!$G$8:$G$502,'Variação'!$A13,Extrato!$F$8:$F$502,"&gt;="&amp;HLOOKUP(EA$2,dds!$2:$3,2,FALSE()),Extrato!$F$8:$F$502,"&lt;="&amp;HLOOKUP(EA$2,dds!$2:$4,3,FALSE()))+VLOOKUP($A13,'Cadastro e Histórico'!$278:$346,MATCH('Variação'!EA$2,'Cadastro e Histórico'!$278:$278,0)-1,FALSE()))</f>
        <v>0</v>
      </c>
      <c r="EB13" s="500">
        <f t="shared" si="103"/>
        <v>0</v>
      </c>
      <c r="EC13" s="499">
        <f>IF($A13="",0,VLOOKUP($A13,'Cadastro e Histórico'!$278:$346,MATCH('Variação'!EA$2,'Cadastro e Histórico'!$278:$278,0),FALSE()))</f>
        <v>0</v>
      </c>
      <c r="ED13" s="499">
        <f t="array" ref="ED13">IF($A13="",0,SUMIFS(Extrato!$E$8:$E$502,Extrato!$B$8:$B$502,'Variação'!$A13,Extrato!$A$8:$A$502,"&gt;="&amp;HLOOKUP(ED$2,dds!$2:$3,2,FALSE()),Extrato!$A$8:$A$502,"&lt;="&amp;HLOOKUP(ED$2,dds!$2:$4,3,FALSE()))-SUMIFS(Extrato!$K$8:$K$502,Extrato!$G$8:$G$502,'Variação'!$A13,Extrato!$F$8:$F$502,"&gt;="&amp;HLOOKUP(ED$2,dds!$2:$3,2,FALSE()),Extrato!$F$8:$F$502,"&lt;="&amp;HLOOKUP(ED$2,dds!$2:$4,3,FALSE()))+VLOOKUP($A13,'Cadastro e Histórico'!$278:$346,MATCH('Variação'!ED$2,'Cadastro e Histórico'!$278:$278,0)-1,FALSE()))</f>
        <v>0</v>
      </c>
      <c r="EE13" s="500">
        <f t="shared" si="104"/>
        <v>0</v>
      </c>
      <c r="EF13" s="499">
        <f>IF($A13="",0,VLOOKUP($A13,'Cadastro e Histórico'!$278:$346,MATCH('Variação'!ED$2,'Cadastro e Histórico'!$278:$278,0),FALSE()))</f>
        <v>0</v>
      </c>
      <c r="EG13" s="499">
        <f t="array" ref="EG13">IF($A13="",0,SUMIFS(Extrato!$E$8:$E$502,Extrato!$B$8:$B$502,'Variação'!$A13,Extrato!$A$8:$A$502,"&gt;="&amp;HLOOKUP(EG$2,dds!$2:$3,2,FALSE()),Extrato!$A$8:$A$502,"&lt;="&amp;HLOOKUP(EG$2,dds!$2:$4,3,FALSE()))-SUMIFS(Extrato!$K$8:$K$502,Extrato!$G$8:$G$502,'Variação'!$A13,Extrato!$F$8:$F$502,"&gt;="&amp;HLOOKUP(EG$2,dds!$2:$3,2,FALSE()),Extrato!$F$8:$F$502,"&lt;="&amp;HLOOKUP(EG$2,dds!$2:$4,3,FALSE()))+VLOOKUP($A13,'Cadastro e Histórico'!$278:$346,MATCH('Variação'!EG$2,'Cadastro e Histórico'!$278:$278,0)-1,FALSE()))</f>
        <v>0</v>
      </c>
      <c r="EH13" s="500">
        <f t="shared" si="105"/>
        <v>0</v>
      </c>
      <c r="EI13" s="499">
        <f>IF($A13="",0,VLOOKUP($A13,'Cadastro e Histórico'!$278:$346,MATCH('Variação'!EG$2,'Cadastro e Histórico'!$278:$278,0),FALSE()))</f>
        <v>0</v>
      </c>
      <c r="EJ13" s="499">
        <f t="array" ref="EJ13">IF($A13="",0,SUMIFS(Extrato!$E$8:$E$502,Extrato!$B$8:$B$502,'Variação'!$A13,Extrato!$A$8:$A$502,"&gt;="&amp;HLOOKUP(EJ$2,dds!$2:$3,2,FALSE()),Extrato!$A$8:$A$502,"&lt;="&amp;HLOOKUP(EJ$2,dds!$2:$4,3,FALSE()))-SUMIFS(Extrato!$K$8:$K$502,Extrato!$G$8:$G$502,'Variação'!$A13,Extrato!$F$8:$F$502,"&gt;="&amp;HLOOKUP(EJ$2,dds!$2:$3,2,FALSE()),Extrato!$F$8:$F$502,"&lt;="&amp;HLOOKUP(EJ$2,dds!$2:$4,3,FALSE()))+VLOOKUP($A13,'Cadastro e Histórico'!$278:$346,MATCH('Variação'!EJ$2,'Cadastro e Histórico'!$278:$278,0)-1,FALSE()))</f>
        <v>0</v>
      </c>
      <c r="EK13" s="500">
        <f t="shared" si="106"/>
        <v>0</v>
      </c>
      <c r="EL13" s="499">
        <f>IF($A13="",0,VLOOKUP($A13,'Cadastro e Histórico'!$278:$346,MATCH('Variação'!EJ$2,'Cadastro e Histórico'!$278:$278,0),FALSE()))</f>
        <v>0</v>
      </c>
      <c r="EM13" s="499">
        <f t="array" ref="EM13">IF($A13="",0,SUMIFS(Extrato!$E$8:$E$502,Extrato!$B$8:$B$502,'Variação'!$A13,Extrato!$A$8:$A$502,"&gt;="&amp;HLOOKUP(EM$2,dds!$2:$3,2,FALSE()),Extrato!$A$8:$A$502,"&lt;="&amp;HLOOKUP(EM$2,dds!$2:$4,3,FALSE()))-SUMIFS(Extrato!$K$8:$K$502,Extrato!$G$8:$G$502,'Variação'!$A13,Extrato!$F$8:$F$502,"&gt;="&amp;HLOOKUP(EM$2,dds!$2:$3,2,FALSE()),Extrato!$F$8:$F$502,"&lt;="&amp;HLOOKUP(EM$2,dds!$2:$4,3,FALSE()))+VLOOKUP($A13,'Cadastro e Histórico'!$278:$346,MATCH('Variação'!EM$2,'Cadastro e Histórico'!$278:$278,0)-1,FALSE()))</f>
        <v>0</v>
      </c>
      <c r="EN13" s="500">
        <f t="shared" si="107"/>
        <v>0</v>
      </c>
      <c r="EO13" s="499">
        <f>IF($A13="",0,VLOOKUP($A13,'Cadastro e Histórico'!$278:$346,MATCH('Variação'!EM$2,'Cadastro e Histórico'!$278:$278,0),FALSE()))</f>
        <v>0</v>
      </c>
      <c r="EP13" s="499">
        <f t="array" ref="EP13">IF($A13="",0,SUMIFS(Extrato!$E$8:$E$502,Extrato!$B$8:$B$502,'Variação'!$A13,Extrato!$A$8:$A$502,"&gt;="&amp;HLOOKUP(EP$2,dds!$2:$3,2,FALSE()),Extrato!$A$8:$A$502,"&lt;="&amp;HLOOKUP(EP$2,dds!$2:$4,3,FALSE()))-SUMIFS(Extrato!$K$8:$K$502,Extrato!$G$8:$G$502,'Variação'!$A13,Extrato!$F$8:$F$502,"&gt;="&amp;HLOOKUP(EP$2,dds!$2:$3,2,FALSE()),Extrato!$F$8:$F$502,"&lt;="&amp;HLOOKUP(EP$2,dds!$2:$4,3,FALSE()))+VLOOKUP($A13,'Cadastro e Histórico'!$278:$346,MATCH('Variação'!EP$2,'Cadastro e Histórico'!$278:$278,0)-1,FALSE()))</f>
        <v>0</v>
      </c>
      <c r="EQ13" s="500">
        <f t="shared" si="108"/>
        <v>0</v>
      </c>
      <c r="ER13" s="499">
        <f>IF($A13="",0,VLOOKUP($A13,'Cadastro e Histórico'!$278:$346,MATCH('Variação'!EP$2,'Cadastro e Histórico'!$278:$278,0),FALSE()))</f>
        <v>0</v>
      </c>
      <c r="ES13" s="499">
        <f t="array" ref="ES13">IF($A13="",0,SUMIFS(Extrato!$E$8:$E$502,Extrato!$B$8:$B$502,'Variação'!$A13,Extrato!$A$8:$A$502,"&gt;="&amp;HLOOKUP(ES$2,dds!$2:$3,2,FALSE()),Extrato!$A$8:$A$502,"&lt;="&amp;HLOOKUP(ES$2,dds!$2:$4,3,FALSE()))-SUMIFS(Extrato!$K$8:$K$502,Extrato!$G$8:$G$502,'Variação'!$A13,Extrato!$F$8:$F$502,"&gt;="&amp;HLOOKUP(ES$2,dds!$2:$3,2,FALSE()),Extrato!$F$8:$F$502,"&lt;="&amp;HLOOKUP(ES$2,dds!$2:$4,3,FALSE()))+VLOOKUP($A13,'Cadastro e Histórico'!$278:$346,MATCH('Variação'!ES$2,'Cadastro e Histórico'!$278:$278,0)-1,FALSE()))</f>
        <v>0</v>
      </c>
      <c r="ET13" s="500">
        <f t="shared" si="109"/>
        <v>0</v>
      </c>
      <c r="EU13" s="499">
        <f>IF($A13="",0,VLOOKUP($A13,'Cadastro e Histórico'!$278:$346,MATCH('Variação'!ES$2,'Cadastro e Histórico'!$278:$278,0),FALSE()))</f>
        <v>0</v>
      </c>
      <c r="EV13" s="499">
        <f t="array" ref="EV13">IF($A13="",0,SUMIFS(Extrato!$E$8:$E$502,Extrato!$B$8:$B$502,'Variação'!$A13,Extrato!$A$8:$A$502,"&gt;="&amp;HLOOKUP(EV$2,dds!$2:$3,2,FALSE()),Extrato!$A$8:$A$502,"&lt;="&amp;HLOOKUP(EV$2,dds!$2:$4,3,FALSE()))-SUMIFS(Extrato!$K$8:$K$502,Extrato!$G$8:$G$502,'Variação'!$A13,Extrato!$F$8:$F$502,"&gt;="&amp;HLOOKUP(EV$2,dds!$2:$3,2,FALSE()),Extrato!$F$8:$F$502,"&lt;="&amp;HLOOKUP(EV$2,dds!$2:$4,3,FALSE()))+VLOOKUP($A13,'Cadastro e Histórico'!$278:$346,MATCH('Variação'!EV$2,'Cadastro e Histórico'!$278:$278,0)-1,FALSE()))</f>
        <v>0</v>
      </c>
      <c r="EW13" s="500">
        <f t="shared" si="110"/>
        <v>0</v>
      </c>
      <c r="EX13" s="499">
        <f>IF($A13="",0,VLOOKUP($A13,'Cadastro e Histórico'!$278:$346,MATCH('Variação'!EV$2,'Cadastro e Histórico'!$278:$278,0),FALSE()))</f>
        <v>0</v>
      </c>
      <c r="EY13" s="499">
        <f t="array" ref="EY13">IF($A13="",0,SUMIFS(Extrato!$E$8:$E$502,Extrato!$B$8:$B$502,'Variação'!$A13,Extrato!$A$8:$A$502,"&gt;="&amp;HLOOKUP(EY$2,dds!$2:$3,2,FALSE()),Extrato!$A$8:$A$502,"&lt;="&amp;HLOOKUP(EY$2,dds!$2:$4,3,FALSE()))-SUMIFS(Extrato!$K$8:$K$502,Extrato!$G$8:$G$502,'Variação'!$A13,Extrato!$F$8:$F$502,"&gt;="&amp;HLOOKUP(EY$2,dds!$2:$3,2,FALSE()),Extrato!$F$8:$F$502,"&lt;="&amp;HLOOKUP(EY$2,dds!$2:$4,3,FALSE()))+VLOOKUP($A13,'Cadastro e Histórico'!$278:$346,MATCH('Variação'!EY$2,'Cadastro e Histórico'!$278:$278,0)-1,FALSE()))</f>
        <v>0</v>
      </c>
      <c r="EZ13" s="500">
        <f t="shared" si="111"/>
        <v>0</v>
      </c>
      <c r="FA13" s="499">
        <f>IF($A13="",0,VLOOKUP($A13,'Cadastro e Histórico'!$278:$346,MATCH('Variação'!EY$2,'Cadastro e Histórico'!$278:$278,0),FALSE()))</f>
        <v>0</v>
      </c>
      <c r="FB13" s="499">
        <f t="array" ref="FB13">IF($A13="",0,SUMIFS(Extrato!$E$8:$E$502,Extrato!$B$8:$B$502,'Variação'!$A13,Extrato!$A$8:$A$502,"&gt;="&amp;HLOOKUP(FB$2,dds!$2:$3,2,FALSE()),Extrato!$A$8:$A$502,"&lt;="&amp;HLOOKUP(FB$2,dds!$2:$4,3,FALSE()))-SUMIFS(Extrato!$K$8:$K$502,Extrato!$G$8:$G$502,'Variação'!$A13,Extrato!$F$8:$F$502,"&gt;="&amp;HLOOKUP(FB$2,dds!$2:$3,2,FALSE()),Extrato!$F$8:$F$502,"&lt;="&amp;HLOOKUP(FB$2,dds!$2:$4,3,FALSE()))+VLOOKUP($A13,'Cadastro e Histórico'!$278:$346,MATCH('Variação'!FB$2,'Cadastro e Histórico'!$278:$278,0)-1,FALSE()))</f>
        <v>0</v>
      </c>
      <c r="FC13" s="500">
        <f t="shared" si="112"/>
        <v>0</v>
      </c>
      <c r="FD13" s="499">
        <f>IF($A13="",0,VLOOKUP($A13,'Cadastro e Histórico'!$278:$346,MATCH('Variação'!FB$2,'Cadastro e Histórico'!$278:$278,0),FALSE()))</f>
        <v>0</v>
      </c>
      <c r="FE13" s="499">
        <f t="array" ref="FE13">IF($A13="",0,SUMIFS(Extrato!$E$8:$E$502,Extrato!$B$8:$B$502,'Variação'!$A13,Extrato!$A$8:$A$502,"&gt;="&amp;HLOOKUP(FE$2,dds!$2:$3,2,FALSE()),Extrato!$A$8:$A$502,"&lt;="&amp;HLOOKUP(FE$2,dds!$2:$4,3,FALSE()))-SUMIFS(Extrato!$K$8:$K$502,Extrato!$G$8:$G$502,'Variação'!$A13,Extrato!$F$8:$F$502,"&gt;="&amp;HLOOKUP(FE$2,dds!$2:$3,2,FALSE()),Extrato!$F$8:$F$502,"&lt;="&amp;HLOOKUP(FE$2,dds!$2:$4,3,FALSE()))+VLOOKUP($A13,'Cadastro e Histórico'!$278:$346,MATCH('Variação'!FE$2,'Cadastro e Histórico'!$278:$278,0)-1,FALSE()))</f>
        <v>0</v>
      </c>
      <c r="FF13" s="500">
        <f t="shared" si="113"/>
        <v>0</v>
      </c>
      <c r="FG13" s="499">
        <f>IF($A13="",0,VLOOKUP($A13,'Cadastro e Histórico'!$278:$346,MATCH('Variação'!FE$2,'Cadastro e Histórico'!$278:$278,0),FALSE()))</f>
        <v>0</v>
      </c>
      <c r="FH13" s="499">
        <f t="array" ref="FH13">IF($A13="",0,SUMIFS(Extrato!$E$8:$E$502,Extrato!$B$8:$B$502,'Variação'!$A13,Extrato!$A$8:$A$502,"&gt;="&amp;HLOOKUP(FH$2,dds!$2:$3,2,FALSE()),Extrato!$A$8:$A$502,"&lt;="&amp;HLOOKUP(FH$2,dds!$2:$4,3,FALSE()))-SUMIFS(Extrato!$K$8:$K$502,Extrato!$G$8:$G$502,'Variação'!$A13,Extrato!$F$8:$F$502,"&gt;="&amp;HLOOKUP(FH$2,dds!$2:$3,2,FALSE()),Extrato!$F$8:$F$502,"&lt;="&amp;HLOOKUP(FH$2,dds!$2:$4,3,FALSE()))+VLOOKUP($A13,'Cadastro e Histórico'!$278:$346,MATCH('Variação'!FH$2,'Cadastro e Histórico'!$278:$278,0)-1,FALSE()))</f>
        <v>0</v>
      </c>
      <c r="FI13" s="500">
        <f t="shared" si="114"/>
        <v>0</v>
      </c>
      <c r="FJ13" s="499">
        <f>IF($A13="",0,VLOOKUP($A13,'Cadastro e Histórico'!$278:$346,MATCH('Variação'!FH$2,'Cadastro e Histórico'!$278:$278,0),FALSE()))</f>
        <v>0</v>
      </c>
      <c r="FK13" s="499">
        <f t="array" ref="FK13">IF($A13="",0,SUMIFS(Extrato!$E$8:$E$502,Extrato!$B$8:$B$502,'Variação'!$A13,Extrato!$A$8:$A$502,"&gt;="&amp;HLOOKUP(FK$2,dds!$2:$3,2,FALSE()),Extrato!$A$8:$A$502,"&lt;="&amp;HLOOKUP(FK$2,dds!$2:$4,3,FALSE()))-SUMIFS(Extrato!$K$8:$K$502,Extrato!$G$8:$G$502,'Variação'!$A13,Extrato!$F$8:$F$502,"&gt;="&amp;HLOOKUP(FK$2,dds!$2:$3,2,FALSE()),Extrato!$F$8:$F$502,"&lt;="&amp;HLOOKUP(FK$2,dds!$2:$4,3,FALSE()))+VLOOKUP($A13,'Cadastro e Histórico'!$278:$346,MATCH('Variação'!FK$2,'Cadastro e Histórico'!$278:$278,0)-1,FALSE()))</f>
        <v>0</v>
      </c>
      <c r="FL13" s="500">
        <f t="shared" si="115"/>
        <v>0</v>
      </c>
      <c r="FM13" s="499">
        <f>IF($A13="",0,VLOOKUP($A13,'Cadastro e Histórico'!$278:$346,MATCH('Variação'!FK$2,'Cadastro e Histórico'!$278:$278,0),FALSE()))</f>
        <v>0</v>
      </c>
      <c r="FN13" s="499">
        <f t="array" ref="FN13">IF($A13="",0,SUMIFS(Extrato!$E$8:$E$502,Extrato!$B$8:$B$502,'Variação'!$A13,Extrato!$A$8:$A$502,"&gt;="&amp;HLOOKUP(FN$2,dds!$2:$3,2,FALSE()),Extrato!$A$8:$A$502,"&lt;="&amp;HLOOKUP(FN$2,dds!$2:$4,3,FALSE()))-SUMIFS(Extrato!$K$8:$K$502,Extrato!$G$8:$G$502,'Variação'!$A13,Extrato!$F$8:$F$502,"&gt;="&amp;HLOOKUP(FN$2,dds!$2:$3,2,FALSE()),Extrato!$F$8:$F$502,"&lt;="&amp;HLOOKUP(FN$2,dds!$2:$4,3,FALSE()))+VLOOKUP($A13,'Cadastro e Histórico'!$278:$346,MATCH('Variação'!FN$2,'Cadastro e Histórico'!$278:$278,0)-1,FALSE()))</f>
        <v>0</v>
      </c>
      <c r="FO13" s="500">
        <f t="shared" si="116"/>
        <v>0</v>
      </c>
      <c r="FP13" s="499">
        <f>IF($A13="",0,VLOOKUP($A13,'Cadastro e Histórico'!$278:$346,MATCH('Variação'!FN$2,'Cadastro e Histórico'!$278:$278,0),FALSE()))</f>
        <v>0</v>
      </c>
      <c r="FQ13" s="499">
        <f t="array" ref="FQ13">IF($A13="",0,SUMIFS(Extrato!$E$8:$E$502,Extrato!$B$8:$B$502,'Variação'!$A13,Extrato!$A$8:$A$502,"&gt;="&amp;HLOOKUP(FQ$2,dds!$2:$3,2,FALSE()),Extrato!$A$8:$A$502,"&lt;="&amp;HLOOKUP(FQ$2,dds!$2:$4,3,FALSE()))-SUMIFS(Extrato!$K$8:$K$502,Extrato!$G$8:$G$502,'Variação'!$A13,Extrato!$F$8:$F$502,"&gt;="&amp;HLOOKUP(FQ$2,dds!$2:$3,2,FALSE()),Extrato!$F$8:$F$502,"&lt;="&amp;HLOOKUP(FQ$2,dds!$2:$4,3,FALSE()))+VLOOKUP($A13,'Cadastro e Histórico'!$278:$346,MATCH('Variação'!FQ$2,'Cadastro e Histórico'!$278:$278,0)-1,FALSE()))</f>
        <v>0</v>
      </c>
      <c r="FR13" s="500">
        <f t="shared" si="117"/>
        <v>0</v>
      </c>
      <c r="FS13" s="499">
        <f>IF($A13="",0,VLOOKUP($A13,'Cadastro e Histórico'!$278:$346,MATCH('Variação'!FQ$2,'Cadastro e Histórico'!$278:$278,0),FALSE()))</f>
        <v>0</v>
      </c>
      <c r="FT13" s="499">
        <f t="array" ref="FT13">IF($A13="",0,SUMIFS(Extrato!$E$8:$E$502,Extrato!$B$8:$B$502,'Variação'!$A13,Extrato!$A$8:$A$502,"&gt;="&amp;HLOOKUP(FT$2,dds!$2:$3,2,FALSE()),Extrato!$A$8:$A$502,"&lt;="&amp;HLOOKUP(FT$2,dds!$2:$4,3,FALSE()))-SUMIFS(Extrato!$K$8:$K$502,Extrato!$G$8:$G$502,'Variação'!$A13,Extrato!$F$8:$F$502,"&gt;="&amp;HLOOKUP(FT$2,dds!$2:$3,2,FALSE()),Extrato!$F$8:$F$502,"&lt;="&amp;HLOOKUP(FT$2,dds!$2:$4,3,FALSE()))+VLOOKUP($A13,'Cadastro e Histórico'!$278:$346,MATCH('Variação'!FT$2,'Cadastro e Histórico'!$278:$278,0)-1,FALSE()))</f>
        <v>0</v>
      </c>
      <c r="FU13" s="500">
        <f t="shared" si="118"/>
        <v>0</v>
      </c>
      <c r="FV13" s="499">
        <f>IF($A13="",0,VLOOKUP($A13,'Cadastro e Histórico'!$278:$346,MATCH('Variação'!FT$2,'Cadastro e Histórico'!$278:$278,0),FALSE()))</f>
        <v>0</v>
      </c>
      <c r="FW13" s="499">
        <f t="array" ref="FW13">IF($A13="",0,SUMIFS(Extrato!$E$8:$E$502,Extrato!$B$8:$B$502,'Variação'!$A13,Extrato!$A$8:$A$502,"&gt;="&amp;HLOOKUP(FW$2,dds!$2:$3,2,FALSE()),Extrato!$A$8:$A$502,"&lt;="&amp;HLOOKUP(FW$2,dds!$2:$4,3,FALSE()))-SUMIFS(Extrato!$K$8:$K$502,Extrato!$G$8:$G$502,'Variação'!$A13,Extrato!$F$8:$F$502,"&gt;="&amp;HLOOKUP(FW$2,dds!$2:$3,2,FALSE()),Extrato!$F$8:$F$502,"&lt;="&amp;HLOOKUP(FW$2,dds!$2:$4,3,FALSE()))+VLOOKUP($A13,'Cadastro e Histórico'!$278:$346,MATCH('Variação'!FW$2,'Cadastro e Histórico'!$278:$278,0)-1,FALSE()))</f>
        <v>0</v>
      </c>
      <c r="FX13" s="500">
        <f t="shared" si="119"/>
        <v>0</v>
      </c>
      <c r="FY13" s="499">
        <f>IF($A13="",0,VLOOKUP($A13,'Cadastro e Histórico'!$278:$346,MATCH('Variação'!FW$2,'Cadastro e Histórico'!$278:$278,0),FALSE()))</f>
        <v>0</v>
      </c>
      <c r="FZ13" s="43"/>
      <c r="GA13" s="39"/>
      <c r="GB13" s="39"/>
      <c r="GC13" s="39"/>
      <c r="GD13" s="39"/>
      <c r="GE13" s="39"/>
      <c r="GF13" s="39"/>
      <c r="GG13" s="39"/>
      <c r="GH13" s="39"/>
      <c r="GI13" s="39"/>
      <c r="GJ13" s="39"/>
      <c r="GK13" s="39"/>
      <c r="GL13" s="39"/>
      <c r="GM13" s="39"/>
      <c r="GN13" s="39"/>
      <c r="GO13" s="39"/>
      <c r="GP13" s="39"/>
      <c r="GQ13" s="39"/>
      <c r="GR13" s="39"/>
      <c r="GS13" s="42"/>
    </row>
    <row r="14" ht="14.25" customHeight="1">
      <c r="A14" s="502"/>
      <c r="B14" s="499">
        <f t="array" ref="B14">IF($A14="",0,SUMIFS(Extrato!$E$8:$E$502,Extrato!$B$8:$B$502,'Variação'!$A14,Extrato!$A$8:$A$502,"&gt;="&amp;HLOOKUP(B$2,dds!$2:$3,2,FALSE()),Extrato!$A$8:$A$502,"&lt;="&amp;HLOOKUP(B$2,dds!$2:$4,3,FALSE()))-SUMIFS(Extrato!$K$8:$K$502,Extrato!$G$8:$G$502,'Variação'!$A14,Extrato!$F$8:$F$502,"&gt;="&amp;HLOOKUP(B$2,dds!$2:$3,2,FALSE()),Extrato!$F$8:$F$502,"&lt;="&amp;HLOOKUP(B$2,dds!$2:$4,3,FALSE()))+VLOOKUP($A14,'Cadastro e Histórico'!$278:$346,MATCH('Variação'!B$2,'Cadastro e Histórico'!$278:$278,0)-1,FALSE()))</f>
        <v>0</v>
      </c>
      <c r="C14" s="500">
        <f t="shared" si="60"/>
        <v>0</v>
      </c>
      <c r="D14" s="499">
        <f>IF($A14="",0,VLOOKUP($A14,'Cadastro e Histórico'!$278:$346,MATCH('Variação'!B$2,'Cadastro e Histórico'!$278:$278,0),FALSE()))</f>
        <v>0</v>
      </c>
      <c r="E14" s="499">
        <f t="array" ref="E14">IF($A14="",0,SUMIFS(Extrato!$E$8:$E$502,Extrato!$B$8:$B$502,'Variação'!$A14,Extrato!$A$8:$A$502,"&gt;="&amp;HLOOKUP(E$2,dds!$2:$3,2,FALSE()),Extrato!$A$8:$A$502,"&lt;="&amp;HLOOKUP(E$2,dds!$2:$4,3,FALSE()))-SUMIFS(Extrato!$K$8:$K$502,Extrato!$G$8:$G$502,'Variação'!$A14,Extrato!$F$8:$F$502,"&gt;="&amp;HLOOKUP(E$2,dds!$2:$3,2,FALSE()),Extrato!$F$8:$F$502,"&lt;="&amp;HLOOKUP(E$2,dds!$2:$4,3,FALSE()))+VLOOKUP($A14,'Cadastro e Histórico'!$278:$346,MATCH('Variação'!E$2,'Cadastro e Histórico'!$278:$278,0)-1,FALSE()))</f>
        <v>0</v>
      </c>
      <c r="F14" s="500">
        <f t="shared" si="61"/>
        <v>0</v>
      </c>
      <c r="G14" s="499">
        <f>IF($A14="",0,VLOOKUP($A14,'Cadastro e Histórico'!$278:$346,MATCH('Variação'!E$2,'Cadastro e Histórico'!$278:$278,0),FALSE()))</f>
        <v>0</v>
      </c>
      <c r="H14" s="499">
        <f t="array" ref="H14">IF($A14="",0,SUMIFS(Extrato!$E$8:$E$502,Extrato!$B$8:$B$502,'Variação'!$A14,Extrato!$A$8:$A$502,"&gt;="&amp;HLOOKUP(H$2,dds!$2:$3,2,FALSE()),Extrato!$A$8:$A$502,"&lt;="&amp;HLOOKUP(H$2,dds!$2:$4,3,FALSE()))-SUMIFS(Extrato!$K$8:$K$502,Extrato!$G$8:$G$502,'Variação'!$A14,Extrato!$F$8:$F$502,"&gt;="&amp;HLOOKUP(H$2,dds!$2:$3,2,FALSE()),Extrato!$F$8:$F$502,"&lt;="&amp;HLOOKUP(H$2,dds!$2:$4,3,FALSE()))+VLOOKUP($A14,'Cadastro e Histórico'!$278:$346,MATCH('Variação'!H$2,'Cadastro e Histórico'!$278:$278,0)-1,FALSE()))</f>
        <v>0</v>
      </c>
      <c r="I14" s="500">
        <f t="shared" si="62"/>
        <v>0</v>
      </c>
      <c r="J14" s="499">
        <f>IF($A14="",0,VLOOKUP($A14,'Cadastro e Histórico'!$278:$346,MATCH('Variação'!H$2,'Cadastro e Histórico'!$278:$278,0),FALSE()))</f>
        <v>0</v>
      </c>
      <c r="K14" s="499">
        <f t="array" ref="K14">IF($A14="",0,SUMIFS(Extrato!$E$8:$E$502,Extrato!$B$8:$B$502,'Variação'!$A14,Extrato!$A$8:$A$502,"&gt;="&amp;HLOOKUP(K$2,dds!$2:$3,2,FALSE()),Extrato!$A$8:$A$502,"&lt;="&amp;HLOOKUP(K$2,dds!$2:$4,3,FALSE()))-SUMIFS(Extrato!$K$8:$K$502,Extrato!$G$8:$G$502,'Variação'!$A14,Extrato!$F$8:$F$502,"&gt;="&amp;HLOOKUP(K$2,dds!$2:$3,2,FALSE()),Extrato!$F$8:$F$502,"&lt;="&amp;HLOOKUP(K$2,dds!$2:$4,3,FALSE()))+VLOOKUP($A14,'Cadastro e Histórico'!$278:$346,MATCH('Variação'!K$2,'Cadastro e Histórico'!$278:$278,0)-1,FALSE()))</f>
        <v>0</v>
      </c>
      <c r="L14" s="500">
        <f t="shared" si="63"/>
        <v>0</v>
      </c>
      <c r="M14" s="499">
        <f>IF($A14="",0,VLOOKUP($A14,'Cadastro e Histórico'!$278:$346,MATCH('Variação'!K$2,'Cadastro e Histórico'!$278:$278,0),FALSE()))</f>
        <v>0</v>
      </c>
      <c r="N14" s="499">
        <f t="array" ref="N14">IF($A14="",0,SUMIFS(Extrato!$E$8:$E$502,Extrato!$B$8:$B$502,'Variação'!$A14,Extrato!$A$8:$A$502,"&gt;="&amp;HLOOKUP(N$2,dds!$2:$3,2,FALSE()),Extrato!$A$8:$A$502,"&lt;="&amp;HLOOKUP(N$2,dds!$2:$4,3,FALSE()))-SUMIFS(Extrato!$K$8:$K$502,Extrato!$G$8:$G$502,'Variação'!$A14,Extrato!$F$8:$F$502,"&gt;="&amp;HLOOKUP(N$2,dds!$2:$3,2,FALSE()),Extrato!$F$8:$F$502,"&lt;="&amp;HLOOKUP(N$2,dds!$2:$4,3,FALSE()))+VLOOKUP($A14,'Cadastro e Histórico'!$278:$346,MATCH('Variação'!N$2,'Cadastro e Histórico'!$278:$278,0)-1,FALSE()))</f>
        <v>0</v>
      </c>
      <c r="O14" s="500">
        <f t="shared" si="64"/>
        <v>0</v>
      </c>
      <c r="P14" s="499">
        <f>IF($A14="",0,VLOOKUP($A14,'Cadastro e Histórico'!$278:$346,MATCH('Variação'!N$2,'Cadastro e Histórico'!$278:$278,0),FALSE()))</f>
        <v>0</v>
      </c>
      <c r="Q14" s="499">
        <f t="array" ref="Q14">IF($A14="",0,SUMIFS(Extrato!$E$8:$E$502,Extrato!$B$8:$B$502,'Variação'!$A14,Extrato!$A$8:$A$502,"&gt;="&amp;HLOOKUP(Q$2,dds!$2:$3,2,FALSE()),Extrato!$A$8:$A$502,"&lt;="&amp;HLOOKUP(Q$2,dds!$2:$4,3,FALSE()))-SUMIFS(Extrato!$K$8:$K$502,Extrato!$G$8:$G$502,'Variação'!$A14,Extrato!$F$8:$F$502,"&gt;="&amp;HLOOKUP(Q$2,dds!$2:$3,2,FALSE()),Extrato!$F$8:$F$502,"&lt;="&amp;HLOOKUP(Q$2,dds!$2:$4,3,FALSE()))+VLOOKUP($A14,'Cadastro e Histórico'!$278:$346,MATCH('Variação'!Q$2,'Cadastro e Histórico'!$278:$278,0)-1,FALSE()))</f>
        <v>0</v>
      </c>
      <c r="R14" s="500">
        <f t="shared" si="65"/>
        <v>0</v>
      </c>
      <c r="S14" s="499">
        <f>IF($A14="",0,VLOOKUP($A14,'Cadastro e Histórico'!$278:$346,MATCH('Variação'!Q$2,'Cadastro e Histórico'!$278:$278,0),FALSE()))</f>
        <v>0</v>
      </c>
      <c r="T14" s="499">
        <f t="array" ref="T14">IF($A14="",0,SUMIFS(Extrato!$E$8:$E$502,Extrato!$B$8:$B$502,'Variação'!$A14,Extrato!$A$8:$A$502,"&gt;="&amp;HLOOKUP(T$2,dds!$2:$3,2,FALSE()),Extrato!$A$8:$A$502,"&lt;="&amp;HLOOKUP(T$2,dds!$2:$4,3,FALSE()))-SUMIFS(Extrato!$K$8:$K$502,Extrato!$G$8:$G$502,'Variação'!$A14,Extrato!$F$8:$F$502,"&gt;="&amp;HLOOKUP(T$2,dds!$2:$3,2,FALSE()),Extrato!$F$8:$F$502,"&lt;="&amp;HLOOKUP(T$2,dds!$2:$4,3,FALSE()))+VLOOKUP($A14,'Cadastro e Histórico'!$278:$346,MATCH('Variação'!T$2,'Cadastro e Histórico'!$278:$278,0)-1,FALSE()))</f>
        <v>0</v>
      </c>
      <c r="U14" s="500">
        <f t="shared" si="66"/>
        <v>0</v>
      </c>
      <c r="V14" s="499">
        <f>IF($A14="",0,VLOOKUP($A14,'Cadastro e Histórico'!$278:$346,MATCH('Variação'!T$2,'Cadastro e Histórico'!$278:$278,0),FALSE()))</f>
        <v>0</v>
      </c>
      <c r="W14" s="499">
        <f t="array" ref="W14">IF($A14="",0,SUMIFS(Extrato!$E$8:$E$502,Extrato!$B$8:$B$502,'Variação'!$A14,Extrato!$A$8:$A$502,"&gt;="&amp;HLOOKUP(W$2,dds!$2:$3,2,FALSE()),Extrato!$A$8:$A$502,"&lt;="&amp;HLOOKUP(W$2,dds!$2:$4,3,FALSE()))-SUMIFS(Extrato!$K$8:$K$502,Extrato!$G$8:$G$502,'Variação'!$A14,Extrato!$F$8:$F$502,"&gt;="&amp;HLOOKUP(W$2,dds!$2:$3,2,FALSE()),Extrato!$F$8:$F$502,"&lt;="&amp;HLOOKUP(W$2,dds!$2:$4,3,FALSE()))+VLOOKUP($A14,'Cadastro e Histórico'!$278:$346,MATCH('Variação'!W$2,'Cadastro e Histórico'!$278:$278,0)-1,FALSE()))</f>
        <v>0</v>
      </c>
      <c r="X14" s="500">
        <f t="shared" si="67"/>
        <v>0</v>
      </c>
      <c r="Y14" s="499">
        <f>IF($A14="",0,VLOOKUP($A14,'Cadastro e Histórico'!$278:$346,MATCH('Variação'!W$2,'Cadastro e Histórico'!$278:$278,0),FALSE()))</f>
        <v>0</v>
      </c>
      <c r="Z14" s="499">
        <f t="array" ref="Z14">IF($A14="",0,SUMIFS(Extrato!$E$8:$E$502,Extrato!$B$8:$B$502,'Variação'!$A14,Extrato!$A$8:$A$502,"&gt;="&amp;HLOOKUP(Z$2,dds!$2:$3,2,FALSE()),Extrato!$A$8:$A$502,"&lt;="&amp;HLOOKUP(Z$2,dds!$2:$4,3,FALSE()))-SUMIFS(Extrato!$K$8:$K$502,Extrato!$G$8:$G$502,'Variação'!$A14,Extrato!$F$8:$F$502,"&gt;="&amp;HLOOKUP(Z$2,dds!$2:$3,2,FALSE()),Extrato!$F$8:$F$502,"&lt;="&amp;HLOOKUP(Z$2,dds!$2:$4,3,FALSE()))+VLOOKUP($A14,'Cadastro e Histórico'!$278:$346,MATCH('Variação'!Z$2,'Cadastro e Histórico'!$278:$278,0)-1,FALSE()))</f>
        <v>0</v>
      </c>
      <c r="AA14" s="500">
        <f t="shared" si="68"/>
        <v>0</v>
      </c>
      <c r="AB14" s="499">
        <f>IF($A14="",0,VLOOKUP($A14,'Cadastro e Histórico'!$278:$346,MATCH('Variação'!Z$2,'Cadastro e Histórico'!$278:$278,0),FALSE()))</f>
        <v>0</v>
      </c>
      <c r="AC14" s="499">
        <f t="array" ref="AC14">IF($A14="",0,SUMIFS(Extrato!$E$8:$E$502,Extrato!$B$8:$B$502,'Variação'!$A14,Extrato!$A$8:$A$502,"&gt;="&amp;HLOOKUP(AC$2,dds!$2:$3,2,FALSE()),Extrato!$A$8:$A$502,"&lt;="&amp;HLOOKUP(AC$2,dds!$2:$4,3,FALSE()))-SUMIFS(Extrato!$K$8:$K$502,Extrato!$G$8:$G$502,'Variação'!$A14,Extrato!$F$8:$F$502,"&gt;="&amp;HLOOKUP(AC$2,dds!$2:$3,2,FALSE()),Extrato!$F$8:$F$502,"&lt;="&amp;HLOOKUP(AC$2,dds!$2:$4,3,FALSE()))+VLOOKUP($A14,'Cadastro e Histórico'!$278:$346,MATCH('Variação'!AC$2,'Cadastro e Histórico'!$278:$278,0)-1,FALSE()))</f>
        <v>0</v>
      </c>
      <c r="AD14" s="500">
        <f t="shared" si="69"/>
        <v>0</v>
      </c>
      <c r="AE14" s="499">
        <f>IF($A14="",0,VLOOKUP($A14,'Cadastro e Histórico'!$278:$346,MATCH('Variação'!AC$2,'Cadastro e Histórico'!$278:$278,0),FALSE()))</f>
        <v>0</v>
      </c>
      <c r="AF14" s="499">
        <f t="array" ref="AF14">IF($A14="",0,SUMIFS(Extrato!$E$8:$E$502,Extrato!$B$8:$B$502,'Variação'!$A14,Extrato!$A$8:$A$502,"&gt;="&amp;HLOOKUP(AF$2,dds!$2:$3,2,FALSE()),Extrato!$A$8:$A$502,"&lt;="&amp;HLOOKUP(AF$2,dds!$2:$4,3,FALSE()))-SUMIFS(Extrato!$K$8:$K$502,Extrato!$G$8:$G$502,'Variação'!$A14,Extrato!$F$8:$F$502,"&gt;="&amp;HLOOKUP(AF$2,dds!$2:$3,2,FALSE()),Extrato!$F$8:$F$502,"&lt;="&amp;HLOOKUP(AF$2,dds!$2:$4,3,FALSE()))+VLOOKUP($A14,'Cadastro e Histórico'!$278:$346,MATCH('Variação'!AF$2,'Cadastro e Histórico'!$278:$278,0)-1,FALSE()))</f>
        <v>0</v>
      </c>
      <c r="AG14" s="500">
        <f t="shared" si="70"/>
        <v>0</v>
      </c>
      <c r="AH14" s="499">
        <f>IF($A14="",0,VLOOKUP($A14,'Cadastro e Histórico'!$278:$346,MATCH('Variação'!AF$2,'Cadastro e Histórico'!$278:$278,0),FALSE()))</f>
        <v>0</v>
      </c>
      <c r="AI14" s="499">
        <f t="array" ref="AI14">IF($A14="",0,SUMIFS(Extrato!$E$8:$E$502,Extrato!$B$8:$B$502,'Variação'!$A14,Extrato!$A$8:$A$502,"&gt;="&amp;HLOOKUP(AI$2,dds!$2:$3,2,FALSE()),Extrato!$A$8:$A$502,"&lt;="&amp;HLOOKUP(AI$2,dds!$2:$4,3,FALSE()))-SUMIFS(Extrato!$K$8:$K$502,Extrato!$G$8:$G$502,'Variação'!$A14,Extrato!$F$8:$F$502,"&gt;="&amp;HLOOKUP(AI$2,dds!$2:$3,2,FALSE()),Extrato!$F$8:$F$502,"&lt;="&amp;HLOOKUP(AI$2,dds!$2:$4,3,FALSE()))+VLOOKUP($A14,'Cadastro e Histórico'!$278:$346,MATCH('Variação'!AI$2,'Cadastro e Histórico'!$278:$278,0)-1,FALSE()))</f>
        <v>0</v>
      </c>
      <c r="AJ14" s="500">
        <f t="shared" si="71"/>
        <v>0</v>
      </c>
      <c r="AK14" s="499">
        <f>IF($A14="",0,VLOOKUP($A14,'Cadastro e Histórico'!$278:$346,MATCH('Variação'!AI$2,'Cadastro e Histórico'!$278:$278,0),FALSE()))</f>
        <v>0</v>
      </c>
      <c r="AL14" s="499">
        <f t="array" ref="AL14">IF($A14="",0,SUMIFS(Extrato!$E$8:$E$502,Extrato!$B$8:$B$502,'Variação'!$A14,Extrato!$A$8:$A$502,"&gt;="&amp;HLOOKUP(AL$2,dds!$2:$3,2,FALSE()),Extrato!$A$8:$A$502,"&lt;="&amp;HLOOKUP(AL$2,dds!$2:$4,3,FALSE()))-SUMIFS(Extrato!$K$8:$K$502,Extrato!$G$8:$G$502,'Variação'!$A14,Extrato!$F$8:$F$502,"&gt;="&amp;HLOOKUP(AL$2,dds!$2:$3,2,FALSE()),Extrato!$F$8:$F$502,"&lt;="&amp;HLOOKUP(AL$2,dds!$2:$4,3,FALSE()))+VLOOKUP($A14,'Cadastro e Histórico'!$278:$346,MATCH('Variação'!AL$2,'Cadastro e Histórico'!$278:$278,0)-1,FALSE()))</f>
        <v>0</v>
      </c>
      <c r="AM14" s="500">
        <f t="shared" si="72"/>
        <v>0</v>
      </c>
      <c r="AN14" s="499">
        <f>IF($A14="",0,VLOOKUP($A14,'Cadastro e Histórico'!$278:$346,MATCH('Variação'!AL$2,'Cadastro e Histórico'!$278:$278,0),FALSE()))</f>
        <v>0</v>
      </c>
      <c r="AO14" s="499">
        <f t="array" ref="AO14">IF($A14="",0,SUMIFS(Extrato!$E$8:$E$502,Extrato!$B$8:$B$502,'Variação'!$A14,Extrato!$A$8:$A$502,"&gt;="&amp;HLOOKUP(AO$2,dds!$2:$3,2,FALSE()),Extrato!$A$8:$A$502,"&lt;="&amp;HLOOKUP(AO$2,dds!$2:$4,3,FALSE()))-SUMIFS(Extrato!$K$8:$K$502,Extrato!$G$8:$G$502,'Variação'!$A14,Extrato!$F$8:$F$502,"&gt;="&amp;HLOOKUP(AO$2,dds!$2:$3,2,FALSE()),Extrato!$F$8:$F$502,"&lt;="&amp;HLOOKUP(AO$2,dds!$2:$4,3,FALSE()))+VLOOKUP($A14,'Cadastro e Histórico'!$278:$346,MATCH('Variação'!AO$2,'Cadastro e Histórico'!$278:$278,0)-1,FALSE()))</f>
        <v>0</v>
      </c>
      <c r="AP14" s="500">
        <f t="shared" si="73"/>
        <v>0</v>
      </c>
      <c r="AQ14" s="499">
        <f>IF($A14="",0,VLOOKUP($A14,'Cadastro e Histórico'!$278:$346,MATCH('Variação'!AO$2,'Cadastro e Histórico'!$278:$278,0),FALSE()))</f>
        <v>0</v>
      </c>
      <c r="AR14" s="499">
        <f t="array" ref="AR14">IF($A14="",0,SUMIFS(Extrato!$E$8:$E$502,Extrato!$B$8:$B$502,'Variação'!$A14,Extrato!$A$8:$A$502,"&gt;="&amp;HLOOKUP(AR$2,dds!$2:$3,2,FALSE()),Extrato!$A$8:$A$502,"&lt;="&amp;HLOOKUP(AR$2,dds!$2:$4,3,FALSE()))-SUMIFS(Extrato!$K$8:$K$502,Extrato!$G$8:$G$502,'Variação'!$A14,Extrato!$F$8:$F$502,"&gt;="&amp;HLOOKUP(AR$2,dds!$2:$3,2,FALSE()),Extrato!$F$8:$F$502,"&lt;="&amp;HLOOKUP(AR$2,dds!$2:$4,3,FALSE()))+VLOOKUP($A14,'Cadastro e Histórico'!$278:$346,MATCH('Variação'!AR$2,'Cadastro e Histórico'!$278:$278,0)-1,FALSE()))</f>
        <v>0</v>
      </c>
      <c r="AS14" s="500">
        <f t="shared" si="74"/>
        <v>0</v>
      </c>
      <c r="AT14" s="499">
        <f>IF($A14="",0,VLOOKUP($A14,'Cadastro e Histórico'!$278:$346,MATCH('Variação'!AR$2,'Cadastro e Histórico'!$278:$278,0),FALSE()))</f>
        <v>0</v>
      </c>
      <c r="AU14" s="499">
        <f t="array" ref="AU14">IF($A14="",0,SUMIFS(Extrato!$E$8:$E$502,Extrato!$B$8:$B$502,'Variação'!$A14,Extrato!$A$8:$A$502,"&gt;="&amp;HLOOKUP(AU$2,dds!$2:$3,2,FALSE()),Extrato!$A$8:$A$502,"&lt;="&amp;HLOOKUP(AU$2,dds!$2:$4,3,FALSE()))-SUMIFS(Extrato!$K$8:$K$502,Extrato!$G$8:$G$502,'Variação'!$A14,Extrato!$F$8:$F$502,"&gt;="&amp;HLOOKUP(AU$2,dds!$2:$3,2,FALSE()),Extrato!$F$8:$F$502,"&lt;="&amp;HLOOKUP(AU$2,dds!$2:$4,3,FALSE()))+VLOOKUP($A14,'Cadastro e Histórico'!$278:$346,MATCH('Variação'!AU$2,'Cadastro e Histórico'!$278:$278,0)-1,FALSE()))</f>
        <v>0</v>
      </c>
      <c r="AV14" s="500">
        <f t="shared" si="75"/>
        <v>0</v>
      </c>
      <c r="AW14" s="499">
        <f>IF($A14="",0,VLOOKUP($A14,'Cadastro e Histórico'!$278:$346,MATCH('Variação'!AU$2,'Cadastro e Histórico'!$278:$278,0),FALSE()))</f>
        <v>0</v>
      </c>
      <c r="AX14" s="499">
        <f t="array" ref="AX14">IF($A14="",0,SUMIFS(Extrato!$E$8:$E$502,Extrato!$B$8:$B$502,'Variação'!$A14,Extrato!$A$8:$A$502,"&gt;="&amp;HLOOKUP(AX$2,dds!$2:$3,2,FALSE()),Extrato!$A$8:$A$502,"&lt;="&amp;HLOOKUP(AX$2,dds!$2:$4,3,FALSE()))-SUMIFS(Extrato!$K$8:$K$502,Extrato!$G$8:$G$502,'Variação'!$A14,Extrato!$F$8:$F$502,"&gt;="&amp;HLOOKUP(AX$2,dds!$2:$3,2,FALSE()),Extrato!$F$8:$F$502,"&lt;="&amp;HLOOKUP(AX$2,dds!$2:$4,3,FALSE()))+VLOOKUP($A14,'Cadastro e Histórico'!$278:$346,MATCH('Variação'!AX$2,'Cadastro e Histórico'!$278:$278,0)-1,FALSE()))</f>
        <v>0</v>
      </c>
      <c r="AY14" s="500">
        <f t="shared" si="76"/>
        <v>0</v>
      </c>
      <c r="AZ14" s="499">
        <f>IF($A14="",0,VLOOKUP($A14,'Cadastro e Histórico'!$278:$346,MATCH('Variação'!AX$2,'Cadastro e Histórico'!$278:$278,0),FALSE()))</f>
        <v>0</v>
      </c>
      <c r="BA14" s="499">
        <f t="array" ref="BA14">IF($A14="",0,SUMIFS(Extrato!$E$8:$E$502,Extrato!$B$8:$B$502,'Variação'!$A14,Extrato!$A$8:$A$502,"&gt;="&amp;HLOOKUP(BA$2,dds!$2:$3,2,FALSE()),Extrato!$A$8:$A$502,"&lt;="&amp;HLOOKUP(BA$2,dds!$2:$4,3,FALSE()))-SUMIFS(Extrato!$K$8:$K$502,Extrato!$G$8:$G$502,'Variação'!$A14,Extrato!$F$8:$F$502,"&gt;="&amp;HLOOKUP(BA$2,dds!$2:$3,2,FALSE()),Extrato!$F$8:$F$502,"&lt;="&amp;HLOOKUP(BA$2,dds!$2:$4,3,FALSE()))+VLOOKUP($A14,'Cadastro e Histórico'!$278:$346,MATCH('Variação'!BA$2,'Cadastro e Histórico'!$278:$278,0)-1,FALSE()))</f>
        <v>0</v>
      </c>
      <c r="BB14" s="500">
        <f t="shared" si="77"/>
        <v>0</v>
      </c>
      <c r="BC14" s="499">
        <f>IF($A14="",0,VLOOKUP($A14,'Cadastro e Histórico'!$278:$346,MATCH('Variação'!BA$2,'Cadastro e Histórico'!$278:$278,0),FALSE()))</f>
        <v>0</v>
      </c>
      <c r="BD14" s="499">
        <f t="array" ref="BD14">IF($A14="",0,SUMIFS(Extrato!$E$8:$E$502,Extrato!$B$8:$B$502,'Variação'!$A14,Extrato!$A$8:$A$502,"&gt;="&amp;HLOOKUP(BD$2,dds!$2:$3,2,FALSE()),Extrato!$A$8:$A$502,"&lt;="&amp;HLOOKUP(BD$2,dds!$2:$4,3,FALSE()))-SUMIFS(Extrato!$K$8:$K$502,Extrato!$G$8:$G$502,'Variação'!$A14,Extrato!$F$8:$F$502,"&gt;="&amp;HLOOKUP(BD$2,dds!$2:$3,2,FALSE()),Extrato!$F$8:$F$502,"&lt;="&amp;HLOOKUP(BD$2,dds!$2:$4,3,FALSE()))+VLOOKUP($A14,'Cadastro e Histórico'!$278:$346,MATCH('Variação'!BD$2,'Cadastro e Histórico'!$278:$278,0)-1,FALSE()))</f>
        <v>0</v>
      </c>
      <c r="BE14" s="500">
        <f t="shared" si="78"/>
        <v>0</v>
      </c>
      <c r="BF14" s="499">
        <f>IF($A14="",0,VLOOKUP($A14,'Cadastro e Histórico'!$278:$346,MATCH('Variação'!BD$2,'Cadastro e Histórico'!$278:$278,0),FALSE()))</f>
        <v>0</v>
      </c>
      <c r="BG14" s="499">
        <f t="array" ref="BG14">IF($A14="",0,SUMIFS(Extrato!$E$8:$E$502,Extrato!$B$8:$B$502,'Variação'!$A14,Extrato!$A$8:$A$502,"&gt;="&amp;HLOOKUP(BG$2,dds!$2:$3,2,FALSE()),Extrato!$A$8:$A$502,"&lt;="&amp;HLOOKUP(BG$2,dds!$2:$4,3,FALSE()))-SUMIFS(Extrato!$K$8:$K$502,Extrato!$G$8:$G$502,'Variação'!$A14,Extrato!$F$8:$F$502,"&gt;="&amp;HLOOKUP(BG$2,dds!$2:$3,2,FALSE()),Extrato!$F$8:$F$502,"&lt;="&amp;HLOOKUP(BG$2,dds!$2:$4,3,FALSE()))+VLOOKUP($A14,'Cadastro e Histórico'!$278:$346,MATCH('Variação'!BG$2,'Cadastro e Histórico'!$278:$278,0)-1,FALSE()))</f>
        <v>0</v>
      </c>
      <c r="BH14" s="500">
        <f t="shared" si="79"/>
        <v>0</v>
      </c>
      <c r="BI14" s="499">
        <f>IF($A14="",0,VLOOKUP($A14,'Cadastro e Histórico'!$278:$346,MATCH('Variação'!BG$2,'Cadastro e Histórico'!$278:$278,0),FALSE()))</f>
        <v>0</v>
      </c>
      <c r="BJ14" s="499">
        <f t="array" ref="BJ14">IF($A14="",0,SUMIFS(Extrato!$E$8:$E$502,Extrato!$B$8:$B$502,'Variação'!$A14,Extrato!$A$8:$A$502,"&gt;="&amp;HLOOKUP(BJ$2,dds!$2:$3,2,FALSE()),Extrato!$A$8:$A$502,"&lt;="&amp;HLOOKUP(BJ$2,dds!$2:$4,3,FALSE()))-SUMIFS(Extrato!$K$8:$K$502,Extrato!$G$8:$G$502,'Variação'!$A14,Extrato!$F$8:$F$502,"&gt;="&amp;HLOOKUP(BJ$2,dds!$2:$3,2,FALSE()),Extrato!$F$8:$F$502,"&lt;="&amp;HLOOKUP(BJ$2,dds!$2:$4,3,FALSE()))+VLOOKUP($A14,'Cadastro e Histórico'!$278:$346,MATCH('Variação'!BJ$2,'Cadastro e Histórico'!$278:$278,0)-1,FALSE()))</f>
        <v>0</v>
      </c>
      <c r="BK14" s="500">
        <f t="shared" si="80"/>
        <v>0</v>
      </c>
      <c r="BL14" s="499">
        <f>IF($A14="",0,VLOOKUP($A14,'Cadastro e Histórico'!$278:$346,MATCH('Variação'!BJ$2,'Cadastro e Histórico'!$278:$278,0),FALSE()))</f>
        <v>0</v>
      </c>
      <c r="BM14" s="499">
        <f t="array" ref="BM14">IF($A14="",0,SUMIFS(Extrato!$E$8:$E$502,Extrato!$B$8:$B$502,'Variação'!$A14,Extrato!$A$8:$A$502,"&gt;="&amp;HLOOKUP(BM$2,dds!$2:$3,2,FALSE()),Extrato!$A$8:$A$502,"&lt;="&amp;HLOOKUP(BM$2,dds!$2:$4,3,FALSE()))-SUMIFS(Extrato!$K$8:$K$502,Extrato!$G$8:$G$502,'Variação'!$A14,Extrato!$F$8:$F$502,"&gt;="&amp;HLOOKUP(BM$2,dds!$2:$3,2,FALSE()),Extrato!$F$8:$F$502,"&lt;="&amp;HLOOKUP(BM$2,dds!$2:$4,3,FALSE()))+VLOOKUP($A14,'Cadastro e Histórico'!$278:$346,MATCH('Variação'!BM$2,'Cadastro e Histórico'!$278:$278,0)-1,FALSE()))</f>
        <v>0</v>
      </c>
      <c r="BN14" s="500">
        <f t="shared" si="81"/>
        <v>0</v>
      </c>
      <c r="BO14" s="499">
        <f>IF($A14="",0,VLOOKUP($A14,'Cadastro e Histórico'!$278:$346,MATCH('Variação'!BM$2,'Cadastro e Histórico'!$278:$278,0),FALSE()))</f>
        <v>0</v>
      </c>
      <c r="BP14" s="499">
        <f t="array" ref="BP14">IF($A14="",0,SUMIFS(Extrato!$E$8:$E$502,Extrato!$B$8:$B$502,'Variação'!$A14,Extrato!$A$8:$A$502,"&gt;="&amp;HLOOKUP(BP$2,dds!$2:$3,2,FALSE()),Extrato!$A$8:$A$502,"&lt;="&amp;HLOOKUP(BP$2,dds!$2:$4,3,FALSE()))-SUMIFS(Extrato!$K$8:$K$502,Extrato!$G$8:$G$502,'Variação'!$A14,Extrato!$F$8:$F$502,"&gt;="&amp;HLOOKUP(BP$2,dds!$2:$3,2,FALSE()),Extrato!$F$8:$F$502,"&lt;="&amp;HLOOKUP(BP$2,dds!$2:$4,3,FALSE()))+VLOOKUP($A14,'Cadastro e Histórico'!$278:$346,MATCH('Variação'!BP$2,'Cadastro e Histórico'!$278:$278,0)-1,FALSE()))</f>
        <v>0</v>
      </c>
      <c r="BQ14" s="500">
        <f t="shared" si="82"/>
        <v>0</v>
      </c>
      <c r="BR14" s="499">
        <f>IF($A14="",0,VLOOKUP($A14,'Cadastro e Histórico'!$278:$346,MATCH('Variação'!BP$2,'Cadastro e Histórico'!$278:$278,0),FALSE()))</f>
        <v>0</v>
      </c>
      <c r="BS14" s="499">
        <f t="array" ref="BS14">IF($A14="",0,SUMIFS(Extrato!$E$8:$E$502,Extrato!$B$8:$B$502,'Variação'!$A14,Extrato!$A$8:$A$502,"&gt;="&amp;HLOOKUP(BS$2,dds!$2:$3,2,FALSE()),Extrato!$A$8:$A$502,"&lt;="&amp;HLOOKUP(BS$2,dds!$2:$4,3,FALSE()))-SUMIFS(Extrato!$K$8:$K$502,Extrato!$G$8:$G$502,'Variação'!$A14,Extrato!$F$8:$F$502,"&gt;="&amp;HLOOKUP(BS$2,dds!$2:$3,2,FALSE()),Extrato!$F$8:$F$502,"&lt;="&amp;HLOOKUP(BS$2,dds!$2:$4,3,FALSE()))+VLOOKUP($A14,'Cadastro e Histórico'!$278:$346,MATCH('Variação'!BS$2,'Cadastro e Histórico'!$278:$278,0)-1,FALSE()))</f>
        <v>0</v>
      </c>
      <c r="BT14" s="500">
        <f t="shared" si="83"/>
        <v>0</v>
      </c>
      <c r="BU14" s="499">
        <f>IF($A14="",0,VLOOKUP($A14,'Cadastro e Histórico'!$278:$346,MATCH('Variação'!BS$2,'Cadastro e Histórico'!$278:$278,0),FALSE()))</f>
        <v>0</v>
      </c>
      <c r="BV14" s="499">
        <f t="array" ref="BV14">IF($A14="",0,SUMIFS(Extrato!$E$8:$E$502,Extrato!$B$8:$B$502,'Variação'!$A14,Extrato!$A$8:$A$502,"&gt;="&amp;HLOOKUP(BV$2,dds!$2:$3,2,FALSE()),Extrato!$A$8:$A$502,"&lt;="&amp;HLOOKUP(BV$2,dds!$2:$4,3,FALSE()))-SUMIFS(Extrato!$K$8:$K$502,Extrato!$G$8:$G$502,'Variação'!$A14,Extrato!$F$8:$F$502,"&gt;="&amp;HLOOKUP(BV$2,dds!$2:$3,2,FALSE()),Extrato!$F$8:$F$502,"&lt;="&amp;HLOOKUP(BV$2,dds!$2:$4,3,FALSE()))+VLOOKUP($A14,'Cadastro e Histórico'!$278:$346,MATCH('Variação'!BV$2,'Cadastro e Histórico'!$278:$278,0)-1,FALSE()))</f>
        <v>0</v>
      </c>
      <c r="BW14" s="500">
        <f t="shared" si="84"/>
        <v>0</v>
      </c>
      <c r="BX14" s="499">
        <f>IF($A14="",0,VLOOKUP($A14,'Cadastro e Histórico'!$278:$346,MATCH('Variação'!BV$2,'Cadastro e Histórico'!$278:$278,0),FALSE()))</f>
        <v>0</v>
      </c>
      <c r="BY14" s="499">
        <f t="array" ref="BY14">IF($A14="",0,SUMIFS(Extrato!$E$8:$E$502,Extrato!$B$8:$B$502,'Variação'!$A14,Extrato!$A$8:$A$502,"&gt;="&amp;HLOOKUP(BY$2,dds!$2:$3,2,FALSE()),Extrato!$A$8:$A$502,"&lt;="&amp;HLOOKUP(BY$2,dds!$2:$4,3,FALSE()))-SUMIFS(Extrato!$K$8:$K$502,Extrato!$G$8:$G$502,'Variação'!$A14,Extrato!$F$8:$F$502,"&gt;="&amp;HLOOKUP(BY$2,dds!$2:$3,2,FALSE()),Extrato!$F$8:$F$502,"&lt;="&amp;HLOOKUP(BY$2,dds!$2:$4,3,FALSE()))+VLOOKUP($A14,'Cadastro e Histórico'!$278:$346,MATCH('Variação'!BY$2,'Cadastro e Histórico'!$278:$278,0)-1,FALSE()))</f>
        <v>0</v>
      </c>
      <c r="BZ14" s="500">
        <f t="shared" si="85"/>
        <v>0</v>
      </c>
      <c r="CA14" s="499">
        <f>IF($A14="",0,VLOOKUP($A14,'Cadastro e Histórico'!$278:$346,MATCH('Variação'!BY$2,'Cadastro e Histórico'!$278:$278,0),FALSE()))</f>
        <v>0</v>
      </c>
      <c r="CB14" s="499">
        <f t="array" ref="CB14">IF($A14="",0,SUMIFS(Extrato!$E$8:$E$502,Extrato!$B$8:$B$502,'Variação'!$A14,Extrato!$A$8:$A$502,"&gt;="&amp;HLOOKUP(CB$2,dds!$2:$3,2,FALSE()),Extrato!$A$8:$A$502,"&lt;="&amp;HLOOKUP(CB$2,dds!$2:$4,3,FALSE()))-SUMIFS(Extrato!$K$8:$K$502,Extrato!$G$8:$G$502,'Variação'!$A14,Extrato!$F$8:$F$502,"&gt;="&amp;HLOOKUP(CB$2,dds!$2:$3,2,FALSE()),Extrato!$F$8:$F$502,"&lt;="&amp;HLOOKUP(CB$2,dds!$2:$4,3,FALSE()))+VLOOKUP($A14,'Cadastro e Histórico'!$278:$346,MATCH('Variação'!CB$2,'Cadastro e Histórico'!$278:$278,0)-1,FALSE()))</f>
        <v>0</v>
      </c>
      <c r="CC14" s="500">
        <f t="shared" si="86"/>
        <v>0</v>
      </c>
      <c r="CD14" s="499">
        <f>IF($A14="",0,VLOOKUP($A14,'Cadastro e Histórico'!$278:$346,MATCH('Variação'!CB$2,'Cadastro e Histórico'!$278:$278,0),FALSE()))</f>
        <v>0</v>
      </c>
      <c r="CE14" s="499">
        <f t="array" ref="CE14">IF($A14="",0,SUMIFS(Extrato!$E$8:$E$502,Extrato!$B$8:$B$502,'Variação'!$A14,Extrato!$A$8:$A$502,"&gt;="&amp;HLOOKUP(CE$2,dds!$2:$3,2,FALSE()),Extrato!$A$8:$A$502,"&lt;="&amp;HLOOKUP(CE$2,dds!$2:$4,3,FALSE()))-SUMIFS(Extrato!$K$8:$K$502,Extrato!$G$8:$G$502,'Variação'!$A14,Extrato!$F$8:$F$502,"&gt;="&amp;HLOOKUP(CE$2,dds!$2:$3,2,FALSE()),Extrato!$F$8:$F$502,"&lt;="&amp;HLOOKUP(CE$2,dds!$2:$4,3,FALSE()))+VLOOKUP($A14,'Cadastro e Histórico'!$278:$346,MATCH('Variação'!CE$2,'Cadastro e Histórico'!$278:$278,0)-1,FALSE()))</f>
        <v>0</v>
      </c>
      <c r="CF14" s="500">
        <f t="shared" si="87"/>
        <v>0</v>
      </c>
      <c r="CG14" s="499">
        <f>IF($A14="",0,VLOOKUP($A14,'Cadastro e Histórico'!$278:$346,MATCH('Variação'!CE$2,'Cadastro e Histórico'!$278:$278,0),FALSE()))</f>
        <v>0</v>
      </c>
      <c r="CH14" s="499">
        <f t="array" ref="CH14">IF($A14="",0,SUMIFS(Extrato!$E$8:$E$502,Extrato!$B$8:$B$502,'Variação'!$A14,Extrato!$A$8:$A$502,"&gt;="&amp;HLOOKUP(CH$2,dds!$2:$3,2,FALSE()),Extrato!$A$8:$A$502,"&lt;="&amp;HLOOKUP(CH$2,dds!$2:$4,3,FALSE()))-SUMIFS(Extrato!$K$8:$K$502,Extrato!$G$8:$G$502,'Variação'!$A14,Extrato!$F$8:$F$502,"&gt;="&amp;HLOOKUP(CH$2,dds!$2:$3,2,FALSE()),Extrato!$F$8:$F$502,"&lt;="&amp;HLOOKUP(CH$2,dds!$2:$4,3,FALSE()))+VLOOKUP($A14,'Cadastro e Histórico'!$278:$346,MATCH('Variação'!CH$2,'Cadastro e Histórico'!$278:$278,0)-1,FALSE()))</f>
        <v>0</v>
      </c>
      <c r="CI14" s="500">
        <f t="shared" si="88"/>
        <v>0</v>
      </c>
      <c r="CJ14" s="499">
        <f>IF($A14="",0,VLOOKUP($A14,'Cadastro e Histórico'!$278:$346,MATCH('Variação'!CH$2,'Cadastro e Histórico'!$278:$278,0),FALSE()))</f>
        <v>0</v>
      </c>
      <c r="CK14" s="499">
        <f t="array" ref="CK14">IF($A14="",0,SUMIFS(Extrato!$E$8:$E$502,Extrato!$B$8:$B$502,'Variação'!$A14,Extrato!$A$8:$A$502,"&gt;="&amp;HLOOKUP(CK$2,dds!$2:$3,2,FALSE()),Extrato!$A$8:$A$502,"&lt;="&amp;HLOOKUP(CK$2,dds!$2:$4,3,FALSE()))-SUMIFS(Extrato!$K$8:$K$502,Extrato!$G$8:$G$502,'Variação'!$A14,Extrato!$F$8:$F$502,"&gt;="&amp;HLOOKUP(CK$2,dds!$2:$3,2,FALSE()),Extrato!$F$8:$F$502,"&lt;="&amp;HLOOKUP(CK$2,dds!$2:$4,3,FALSE()))+VLOOKUP($A14,'Cadastro e Histórico'!$278:$346,MATCH('Variação'!CK$2,'Cadastro e Histórico'!$278:$278,0)-1,FALSE()))</f>
        <v>0</v>
      </c>
      <c r="CL14" s="500">
        <f t="shared" si="89"/>
        <v>0</v>
      </c>
      <c r="CM14" s="499">
        <f>IF($A14="",0,VLOOKUP($A14,'Cadastro e Histórico'!$278:$346,MATCH('Variação'!CK$2,'Cadastro e Histórico'!$278:$278,0),FALSE()))</f>
        <v>0</v>
      </c>
      <c r="CN14" s="499">
        <f t="array" ref="CN14">IF($A14="",0,SUMIFS(Extrato!$E$8:$E$502,Extrato!$B$8:$B$502,'Variação'!$A14,Extrato!$A$8:$A$502,"&gt;="&amp;HLOOKUP(CN$2,dds!$2:$3,2,FALSE()),Extrato!$A$8:$A$502,"&lt;="&amp;HLOOKUP(CN$2,dds!$2:$4,3,FALSE()))-SUMIFS(Extrato!$K$8:$K$502,Extrato!$G$8:$G$502,'Variação'!$A14,Extrato!$F$8:$F$502,"&gt;="&amp;HLOOKUP(CN$2,dds!$2:$3,2,FALSE()),Extrato!$F$8:$F$502,"&lt;="&amp;HLOOKUP(CN$2,dds!$2:$4,3,FALSE()))+VLOOKUP($A14,'Cadastro e Histórico'!$278:$346,MATCH('Variação'!CN$2,'Cadastro e Histórico'!$278:$278,0)-1,FALSE()))</f>
        <v>0</v>
      </c>
      <c r="CO14" s="500">
        <f t="shared" si="90"/>
        <v>0</v>
      </c>
      <c r="CP14" s="499">
        <f>IF($A14="",0,VLOOKUP($A14,'Cadastro e Histórico'!$278:$346,MATCH('Variação'!CN$2,'Cadastro e Histórico'!$278:$278,0),FALSE()))</f>
        <v>0</v>
      </c>
      <c r="CQ14" s="499">
        <f t="array" ref="CQ14">IF($A14="",0,SUMIFS(Extrato!$E$8:$E$502,Extrato!$B$8:$B$502,'Variação'!$A14,Extrato!$A$8:$A$502,"&gt;="&amp;HLOOKUP(CQ$2,dds!$2:$3,2,FALSE()),Extrato!$A$8:$A$502,"&lt;="&amp;HLOOKUP(CQ$2,dds!$2:$4,3,FALSE()))-SUMIFS(Extrato!$K$8:$K$502,Extrato!$G$8:$G$502,'Variação'!$A14,Extrato!$F$8:$F$502,"&gt;="&amp;HLOOKUP(CQ$2,dds!$2:$3,2,FALSE()),Extrato!$F$8:$F$502,"&lt;="&amp;HLOOKUP(CQ$2,dds!$2:$4,3,FALSE()))+VLOOKUP($A14,'Cadastro e Histórico'!$278:$346,MATCH('Variação'!CQ$2,'Cadastro e Histórico'!$278:$278,0)-1,FALSE()))</f>
        <v>0</v>
      </c>
      <c r="CR14" s="500">
        <f t="shared" si="91"/>
        <v>0</v>
      </c>
      <c r="CS14" s="499">
        <f>IF($A14="",0,VLOOKUP($A14,'Cadastro e Histórico'!$278:$346,MATCH('Variação'!CQ$2,'Cadastro e Histórico'!$278:$278,0),FALSE()))</f>
        <v>0</v>
      </c>
      <c r="CT14" s="499">
        <f t="array" ref="CT14">IF($A14="",0,SUMIFS(Extrato!$E$8:$E$502,Extrato!$B$8:$B$502,'Variação'!$A14,Extrato!$A$8:$A$502,"&gt;="&amp;HLOOKUP(CT$2,dds!$2:$3,2,FALSE()),Extrato!$A$8:$A$502,"&lt;="&amp;HLOOKUP(CT$2,dds!$2:$4,3,FALSE()))-SUMIFS(Extrato!$K$8:$K$502,Extrato!$G$8:$G$502,'Variação'!$A14,Extrato!$F$8:$F$502,"&gt;="&amp;HLOOKUP(CT$2,dds!$2:$3,2,FALSE()),Extrato!$F$8:$F$502,"&lt;="&amp;HLOOKUP(CT$2,dds!$2:$4,3,FALSE()))+VLOOKUP($A14,'Cadastro e Histórico'!$278:$346,MATCH('Variação'!CT$2,'Cadastro e Histórico'!$278:$278,0)-1,FALSE()))</f>
        <v>0</v>
      </c>
      <c r="CU14" s="500">
        <f t="shared" si="92"/>
        <v>0</v>
      </c>
      <c r="CV14" s="499">
        <f>IF($A14="",0,VLOOKUP($A14,'Cadastro e Histórico'!$278:$346,MATCH('Variação'!CT$2,'Cadastro e Histórico'!$278:$278,0),FALSE()))</f>
        <v>0</v>
      </c>
      <c r="CW14" s="499">
        <f t="array" ref="CW14">IF($A14="",0,SUMIFS(Extrato!$E$8:$E$502,Extrato!$B$8:$B$502,'Variação'!$A14,Extrato!$A$8:$A$502,"&gt;="&amp;HLOOKUP(CW$2,dds!$2:$3,2,FALSE()),Extrato!$A$8:$A$502,"&lt;="&amp;HLOOKUP(CW$2,dds!$2:$4,3,FALSE()))-SUMIFS(Extrato!$K$8:$K$502,Extrato!$G$8:$G$502,'Variação'!$A14,Extrato!$F$8:$F$502,"&gt;="&amp;HLOOKUP(CW$2,dds!$2:$3,2,FALSE()),Extrato!$F$8:$F$502,"&lt;="&amp;HLOOKUP(CW$2,dds!$2:$4,3,FALSE()))+VLOOKUP($A14,'Cadastro e Histórico'!$278:$346,MATCH('Variação'!CW$2,'Cadastro e Histórico'!$278:$278,0)-1,FALSE()))</f>
        <v>0</v>
      </c>
      <c r="CX14" s="500">
        <f t="shared" si="93"/>
        <v>0</v>
      </c>
      <c r="CY14" s="499">
        <f>IF($A14="",0,VLOOKUP($A14,'Cadastro e Histórico'!$278:$346,MATCH('Variação'!CW$2,'Cadastro e Histórico'!$278:$278,0),FALSE()))</f>
        <v>0</v>
      </c>
      <c r="CZ14" s="499">
        <f t="array" ref="CZ14">IF($A14="",0,SUMIFS(Extrato!$E$8:$E$502,Extrato!$B$8:$B$502,'Variação'!$A14,Extrato!$A$8:$A$502,"&gt;="&amp;HLOOKUP(CZ$2,dds!$2:$3,2,FALSE()),Extrato!$A$8:$A$502,"&lt;="&amp;HLOOKUP(CZ$2,dds!$2:$4,3,FALSE()))-SUMIFS(Extrato!$K$8:$K$502,Extrato!$G$8:$G$502,'Variação'!$A14,Extrato!$F$8:$F$502,"&gt;="&amp;HLOOKUP(CZ$2,dds!$2:$3,2,FALSE()),Extrato!$F$8:$F$502,"&lt;="&amp;HLOOKUP(CZ$2,dds!$2:$4,3,FALSE()))+VLOOKUP($A14,'Cadastro e Histórico'!$278:$346,MATCH('Variação'!CZ$2,'Cadastro e Histórico'!$278:$278,0)-1,FALSE()))</f>
        <v>0</v>
      </c>
      <c r="DA14" s="500">
        <f t="shared" si="94"/>
        <v>0</v>
      </c>
      <c r="DB14" s="499">
        <f>IF($A14="",0,VLOOKUP($A14,'Cadastro e Histórico'!$278:$346,MATCH('Variação'!CZ$2,'Cadastro e Histórico'!$278:$278,0),FALSE()))</f>
        <v>0</v>
      </c>
      <c r="DC14" s="499">
        <f t="array" ref="DC14">IF($A14="",0,SUMIFS(Extrato!$E$8:$E$502,Extrato!$B$8:$B$502,'Variação'!$A14,Extrato!$A$8:$A$502,"&gt;="&amp;HLOOKUP(DC$2,dds!$2:$3,2,FALSE()),Extrato!$A$8:$A$502,"&lt;="&amp;HLOOKUP(DC$2,dds!$2:$4,3,FALSE()))-SUMIFS(Extrato!$K$8:$K$502,Extrato!$G$8:$G$502,'Variação'!$A14,Extrato!$F$8:$F$502,"&gt;="&amp;HLOOKUP(DC$2,dds!$2:$3,2,FALSE()),Extrato!$F$8:$F$502,"&lt;="&amp;HLOOKUP(DC$2,dds!$2:$4,3,FALSE()))+VLOOKUP($A14,'Cadastro e Histórico'!$278:$346,MATCH('Variação'!DC$2,'Cadastro e Histórico'!$278:$278,0)-1,FALSE()))</f>
        <v>0</v>
      </c>
      <c r="DD14" s="500">
        <f t="shared" si="95"/>
        <v>0</v>
      </c>
      <c r="DE14" s="499">
        <f>IF($A14="",0,VLOOKUP($A14,'Cadastro e Histórico'!$278:$346,MATCH('Variação'!DC$2,'Cadastro e Histórico'!$278:$278,0),FALSE()))</f>
        <v>0</v>
      </c>
      <c r="DF14" s="499">
        <f t="array" ref="DF14">IF($A14="",0,SUMIFS(Extrato!$E$8:$E$502,Extrato!$B$8:$B$502,'Variação'!$A14,Extrato!$A$8:$A$502,"&gt;="&amp;HLOOKUP(DF$2,dds!$2:$3,2,FALSE()),Extrato!$A$8:$A$502,"&lt;="&amp;HLOOKUP(DF$2,dds!$2:$4,3,FALSE()))-SUMIFS(Extrato!$K$8:$K$502,Extrato!$G$8:$G$502,'Variação'!$A14,Extrato!$F$8:$F$502,"&gt;="&amp;HLOOKUP(DF$2,dds!$2:$3,2,FALSE()),Extrato!$F$8:$F$502,"&lt;="&amp;HLOOKUP(DF$2,dds!$2:$4,3,FALSE()))+VLOOKUP($A14,'Cadastro e Histórico'!$278:$346,MATCH('Variação'!DF$2,'Cadastro e Histórico'!$278:$278,0)-1,FALSE()))</f>
        <v>0</v>
      </c>
      <c r="DG14" s="500">
        <f t="shared" si="96"/>
        <v>0</v>
      </c>
      <c r="DH14" s="499">
        <f>IF($A14="",0,VLOOKUP($A14,'Cadastro e Histórico'!$278:$346,MATCH('Variação'!DF$2,'Cadastro e Histórico'!$278:$278,0),FALSE()))</f>
        <v>0</v>
      </c>
      <c r="DI14" s="499">
        <f t="array" ref="DI14">IF($A14="",0,SUMIFS(Extrato!$E$8:$E$502,Extrato!$B$8:$B$502,'Variação'!$A14,Extrato!$A$8:$A$502,"&gt;="&amp;HLOOKUP(DI$2,dds!$2:$3,2,FALSE()),Extrato!$A$8:$A$502,"&lt;="&amp;HLOOKUP(DI$2,dds!$2:$4,3,FALSE()))-SUMIFS(Extrato!$K$8:$K$502,Extrato!$G$8:$G$502,'Variação'!$A14,Extrato!$F$8:$F$502,"&gt;="&amp;HLOOKUP(DI$2,dds!$2:$3,2,FALSE()),Extrato!$F$8:$F$502,"&lt;="&amp;HLOOKUP(DI$2,dds!$2:$4,3,FALSE()))+VLOOKUP($A14,'Cadastro e Histórico'!$278:$346,MATCH('Variação'!DI$2,'Cadastro e Histórico'!$278:$278,0)-1,FALSE()))</f>
        <v>0</v>
      </c>
      <c r="DJ14" s="500">
        <f t="shared" si="97"/>
        <v>0</v>
      </c>
      <c r="DK14" s="499">
        <f>IF($A14="",0,VLOOKUP($A14,'Cadastro e Histórico'!$278:$346,MATCH('Variação'!DI$2,'Cadastro e Histórico'!$278:$278,0),FALSE()))</f>
        <v>0</v>
      </c>
      <c r="DL14" s="499">
        <f t="array" ref="DL14">IF($A14="",0,SUMIFS(Extrato!$E$8:$E$502,Extrato!$B$8:$B$502,'Variação'!$A14,Extrato!$A$8:$A$502,"&gt;="&amp;HLOOKUP(DL$2,dds!$2:$3,2,FALSE()),Extrato!$A$8:$A$502,"&lt;="&amp;HLOOKUP(DL$2,dds!$2:$4,3,FALSE()))-SUMIFS(Extrato!$K$8:$K$502,Extrato!$G$8:$G$502,'Variação'!$A14,Extrato!$F$8:$F$502,"&gt;="&amp;HLOOKUP(DL$2,dds!$2:$3,2,FALSE()),Extrato!$F$8:$F$502,"&lt;="&amp;HLOOKUP(DL$2,dds!$2:$4,3,FALSE()))+VLOOKUP($A14,'Cadastro e Histórico'!$278:$346,MATCH('Variação'!DL$2,'Cadastro e Histórico'!$278:$278,0)-1,FALSE()))</f>
        <v>0</v>
      </c>
      <c r="DM14" s="500">
        <f t="shared" si="98"/>
        <v>0</v>
      </c>
      <c r="DN14" s="499">
        <f>IF($A14="",0,VLOOKUP($A14,'Cadastro e Histórico'!$278:$346,MATCH('Variação'!DL$2,'Cadastro e Histórico'!$278:$278,0),FALSE()))</f>
        <v>0</v>
      </c>
      <c r="DO14" s="499">
        <f t="array" ref="DO14">IF($A14="",0,SUMIFS(Extrato!$E$8:$E$502,Extrato!$B$8:$B$502,'Variação'!$A14,Extrato!$A$8:$A$502,"&gt;="&amp;HLOOKUP(DO$2,dds!$2:$3,2,FALSE()),Extrato!$A$8:$A$502,"&lt;="&amp;HLOOKUP(DO$2,dds!$2:$4,3,FALSE()))-SUMIFS(Extrato!$K$8:$K$502,Extrato!$G$8:$G$502,'Variação'!$A14,Extrato!$F$8:$F$502,"&gt;="&amp;HLOOKUP(DO$2,dds!$2:$3,2,FALSE()),Extrato!$F$8:$F$502,"&lt;="&amp;HLOOKUP(DO$2,dds!$2:$4,3,FALSE()))+VLOOKUP($A14,'Cadastro e Histórico'!$278:$346,MATCH('Variação'!DO$2,'Cadastro e Histórico'!$278:$278,0)-1,FALSE()))</f>
        <v>0</v>
      </c>
      <c r="DP14" s="500">
        <f t="shared" si="99"/>
        <v>0</v>
      </c>
      <c r="DQ14" s="499">
        <f>IF($A14="",0,VLOOKUP($A14,'Cadastro e Histórico'!$278:$346,MATCH('Variação'!DO$2,'Cadastro e Histórico'!$278:$278,0),FALSE()))</f>
        <v>0</v>
      </c>
      <c r="DR14" s="499">
        <f t="array" ref="DR14">IF($A14="",0,SUMIFS(Extrato!$E$8:$E$502,Extrato!$B$8:$B$502,'Variação'!$A14,Extrato!$A$8:$A$502,"&gt;="&amp;HLOOKUP(DR$2,dds!$2:$3,2,FALSE()),Extrato!$A$8:$A$502,"&lt;="&amp;HLOOKUP(DR$2,dds!$2:$4,3,FALSE()))-SUMIFS(Extrato!$K$8:$K$502,Extrato!$G$8:$G$502,'Variação'!$A14,Extrato!$F$8:$F$502,"&gt;="&amp;HLOOKUP(DR$2,dds!$2:$3,2,FALSE()),Extrato!$F$8:$F$502,"&lt;="&amp;HLOOKUP(DR$2,dds!$2:$4,3,FALSE()))+VLOOKUP($A14,'Cadastro e Histórico'!$278:$346,MATCH('Variação'!DR$2,'Cadastro e Histórico'!$278:$278,0)-1,FALSE()))</f>
        <v>0</v>
      </c>
      <c r="DS14" s="500">
        <f t="shared" si="100"/>
        <v>0</v>
      </c>
      <c r="DT14" s="499">
        <f>IF($A14="",0,VLOOKUP($A14,'Cadastro e Histórico'!$278:$346,MATCH('Variação'!DR$2,'Cadastro e Histórico'!$278:$278,0),FALSE()))</f>
        <v>0</v>
      </c>
      <c r="DU14" s="499">
        <f t="array" ref="DU14">IF($A14="",0,SUMIFS(Extrato!$E$8:$E$502,Extrato!$B$8:$B$502,'Variação'!$A14,Extrato!$A$8:$A$502,"&gt;="&amp;HLOOKUP(DU$2,dds!$2:$3,2,FALSE()),Extrato!$A$8:$A$502,"&lt;="&amp;HLOOKUP(DU$2,dds!$2:$4,3,FALSE()))-SUMIFS(Extrato!$K$8:$K$502,Extrato!$G$8:$G$502,'Variação'!$A14,Extrato!$F$8:$F$502,"&gt;="&amp;HLOOKUP(DU$2,dds!$2:$3,2,FALSE()),Extrato!$F$8:$F$502,"&lt;="&amp;HLOOKUP(DU$2,dds!$2:$4,3,FALSE()))+VLOOKUP($A14,'Cadastro e Histórico'!$278:$346,MATCH('Variação'!DU$2,'Cadastro e Histórico'!$278:$278,0)-1,FALSE()))</f>
        <v>0</v>
      </c>
      <c r="DV14" s="500">
        <f t="shared" si="101"/>
        <v>0</v>
      </c>
      <c r="DW14" s="499">
        <f>IF($A14="",0,VLOOKUP($A14,'Cadastro e Histórico'!$278:$346,MATCH('Variação'!DU$2,'Cadastro e Histórico'!$278:$278,0),FALSE()))</f>
        <v>0</v>
      </c>
      <c r="DX14" s="499">
        <f t="array" ref="DX14">IF($A14="",0,SUMIFS(Extrato!$E$8:$E$502,Extrato!$B$8:$B$502,'Variação'!$A14,Extrato!$A$8:$A$502,"&gt;="&amp;HLOOKUP(DX$2,dds!$2:$3,2,FALSE()),Extrato!$A$8:$A$502,"&lt;="&amp;HLOOKUP(DX$2,dds!$2:$4,3,FALSE()))-SUMIFS(Extrato!$K$8:$K$502,Extrato!$G$8:$G$502,'Variação'!$A14,Extrato!$F$8:$F$502,"&gt;="&amp;HLOOKUP(DX$2,dds!$2:$3,2,FALSE()),Extrato!$F$8:$F$502,"&lt;="&amp;HLOOKUP(DX$2,dds!$2:$4,3,FALSE()))+VLOOKUP($A14,'Cadastro e Histórico'!$278:$346,MATCH('Variação'!DX$2,'Cadastro e Histórico'!$278:$278,0)-1,FALSE()))</f>
        <v>0</v>
      </c>
      <c r="DY14" s="500">
        <f t="shared" si="102"/>
        <v>0</v>
      </c>
      <c r="DZ14" s="499">
        <f>IF($A14="",0,VLOOKUP($A14,'Cadastro e Histórico'!$278:$346,MATCH('Variação'!DX$2,'Cadastro e Histórico'!$278:$278,0),FALSE()))</f>
        <v>0</v>
      </c>
      <c r="EA14" s="499">
        <f t="array" ref="EA14">IF($A14="",0,SUMIFS(Extrato!$E$8:$E$502,Extrato!$B$8:$B$502,'Variação'!$A14,Extrato!$A$8:$A$502,"&gt;="&amp;HLOOKUP(EA$2,dds!$2:$3,2,FALSE()),Extrato!$A$8:$A$502,"&lt;="&amp;HLOOKUP(EA$2,dds!$2:$4,3,FALSE()))-SUMIFS(Extrato!$K$8:$K$502,Extrato!$G$8:$G$502,'Variação'!$A14,Extrato!$F$8:$F$502,"&gt;="&amp;HLOOKUP(EA$2,dds!$2:$3,2,FALSE()),Extrato!$F$8:$F$502,"&lt;="&amp;HLOOKUP(EA$2,dds!$2:$4,3,FALSE()))+VLOOKUP($A14,'Cadastro e Histórico'!$278:$346,MATCH('Variação'!EA$2,'Cadastro e Histórico'!$278:$278,0)-1,FALSE()))</f>
        <v>0</v>
      </c>
      <c r="EB14" s="500">
        <f t="shared" si="103"/>
        <v>0</v>
      </c>
      <c r="EC14" s="499">
        <f>IF($A14="",0,VLOOKUP($A14,'Cadastro e Histórico'!$278:$346,MATCH('Variação'!EA$2,'Cadastro e Histórico'!$278:$278,0),FALSE()))</f>
        <v>0</v>
      </c>
      <c r="ED14" s="499">
        <f t="array" ref="ED14">IF($A14="",0,SUMIFS(Extrato!$E$8:$E$502,Extrato!$B$8:$B$502,'Variação'!$A14,Extrato!$A$8:$A$502,"&gt;="&amp;HLOOKUP(ED$2,dds!$2:$3,2,FALSE()),Extrato!$A$8:$A$502,"&lt;="&amp;HLOOKUP(ED$2,dds!$2:$4,3,FALSE()))-SUMIFS(Extrato!$K$8:$K$502,Extrato!$G$8:$G$502,'Variação'!$A14,Extrato!$F$8:$F$502,"&gt;="&amp;HLOOKUP(ED$2,dds!$2:$3,2,FALSE()),Extrato!$F$8:$F$502,"&lt;="&amp;HLOOKUP(ED$2,dds!$2:$4,3,FALSE()))+VLOOKUP($A14,'Cadastro e Histórico'!$278:$346,MATCH('Variação'!ED$2,'Cadastro e Histórico'!$278:$278,0)-1,FALSE()))</f>
        <v>0</v>
      </c>
      <c r="EE14" s="500">
        <f t="shared" si="104"/>
        <v>0</v>
      </c>
      <c r="EF14" s="499">
        <f>IF($A14="",0,VLOOKUP($A14,'Cadastro e Histórico'!$278:$346,MATCH('Variação'!ED$2,'Cadastro e Histórico'!$278:$278,0),FALSE()))</f>
        <v>0</v>
      </c>
      <c r="EG14" s="499">
        <f t="array" ref="EG14">IF($A14="",0,SUMIFS(Extrato!$E$8:$E$502,Extrato!$B$8:$B$502,'Variação'!$A14,Extrato!$A$8:$A$502,"&gt;="&amp;HLOOKUP(EG$2,dds!$2:$3,2,FALSE()),Extrato!$A$8:$A$502,"&lt;="&amp;HLOOKUP(EG$2,dds!$2:$4,3,FALSE()))-SUMIFS(Extrato!$K$8:$K$502,Extrato!$G$8:$G$502,'Variação'!$A14,Extrato!$F$8:$F$502,"&gt;="&amp;HLOOKUP(EG$2,dds!$2:$3,2,FALSE()),Extrato!$F$8:$F$502,"&lt;="&amp;HLOOKUP(EG$2,dds!$2:$4,3,FALSE()))+VLOOKUP($A14,'Cadastro e Histórico'!$278:$346,MATCH('Variação'!EG$2,'Cadastro e Histórico'!$278:$278,0)-1,FALSE()))</f>
        <v>0</v>
      </c>
      <c r="EH14" s="500">
        <f t="shared" si="105"/>
        <v>0</v>
      </c>
      <c r="EI14" s="499">
        <f>IF($A14="",0,VLOOKUP($A14,'Cadastro e Histórico'!$278:$346,MATCH('Variação'!EG$2,'Cadastro e Histórico'!$278:$278,0),FALSE()))</f>
        <v>0</v>
      </c>
      <c r="EJ14" s="499">
        <f t="array" ref="EJ14">IF($A14="",0,SUMIFS(Extrato!$E$8:$E$502,Extrato!$B$8:$B$502,'Variação'!$A14,Extrato!$A$8:$A$502,"&gt;="&amp;HLOOKUP(EJ$2,dds!$2:$3,2,FALSE()),Extrato!$A$8:$A$502,"&lt;="&amp;HLOOKUP(EJ$2,dds!$2:$4,3,FALSE()))-SUMIFS(Extrato!$K$8:$K$502,Extrato!$G$8:$G$502,'Variação'!$A14,Extrato!$F$8:$F$502,"&gt;="&amp;HLOOKUP(EJ$2,dds!$2:$3,2,FALSE()),Extrato!$F$8:$F$502,"&lt;="&amp;HLOOKUP(EJ$2,dds!$2:$4,3,FALSE()))+VLOOKUP($A14,'Cadastro e Histórico'!$278:$346,MATCH('Variação'!EJ$2,'Cadastro e Histórico'!$278:$278,0)-1,FALSE()))</f>
        <v>0</v>
      </c>
      <c r="EK14" s="500">
        <f t="shared" si="106"/>
        <v>0</v>
      </c>
      <c r="EL14" s="499">
        <f>IF($A14="",0,VLOOKUP($A14,'Cadastro e Histórico'!$278:$346,MATCH('Variação'!EJ$2,'Cadastro e Histórico'!$278:$278,0),FALSE()))</f>
        <v>0</v>
      </c>
      <c r="EM14" s="499">
        <f t="array" ref="EM14">IF($A14="",0,SUMIFS(Extrato!$E$8:$E$502,Extrato!$B$8:$B$502,'Variação'!$A14,Extrato!$A$8:$A$502,"&gt;="&amp;HLOOKUP(EM$2,dds!$2:$3,2,FALSE()),Extrato!$A$8:$A$502,"&lt;="&amp;HLOOKUP(EM$2,dds!$2:$4,3,FALSE()))-SUMIFS(Extrato!$K$8:$K$502,Extrato!$G$8:$G$502,'Variação'!$A14,Extrato!$F$8:$F$502,"&gt;="&amp;HLOOKUP(EM$2,dds!$2:$3,2,FALSE()),Extrato!$F$8:$F$502,"&lt;="&amp;HLOOKUP(EM$2,dds!$2:$4,3,FALSE()))+VLOOKUP($A14,'Cadastro e Histórico'!$278:$346,MATCH('Variação'!EM$2,'Cadastro e Histórico'!$278:$278,0)-1,FALSE()))</f>
        <v>0</v>
      </c>
      <c r="EN14" s="500">
        <f t="shared" si="107"/>
        <v>0</v>
      </c>
      <c r="EO14" s="499">
        <f>IF($A14="",0,VLOOKUP($A14,'Cadastro e Histórico'!$278:$346,MATCH('Variação'!EM$2,'Cadastro e Histórico'!$278:$278,0),FALSE()))</f>
        <v>0</v>
      </c>
      <c r="EP14" s="499">
        <f t="array" ref="EP14">IF($A14="",0,SUMIFS(Extrato!$E$8:$E$502,Extrato!$B$8:$B$502,'Variação'!$A14,Extrato!$A$8:$A$502,"&gt;="&amp;HLOOKUP(EP$2,dds!$2:$3,2,FALSE()),Extrato!$A$8:$A$502,"&lt;="&amp;HLOOKUP(EP$2,dds!$2:$4,3,FALSE()))-SUMIFS(Extrato!$K$8:$K$502,Extrato!$G$8:$G$502,'Variação'!$A14,Extrato!$F$8:$F$502,"&gt;="&amp;HLOOKUP(EP$2,dds!$2:$3,2,FALSE()),Extrato!$F$8:$F$502,"&lt;="&amp;HLOOKUP(EP$2,dds!$2:$4,3,FALSE()))+VLOOKUP($A14,'Cadastro e Histórico'!$278:$346,MATCH('Variação'!EP$2,'Cadastro e Histórico'!$278:$278,0)-1,FALSE()))</f>
        <v>0</v>
      </c>
      <c r="EQ14" s="500">
        <f t="shared" si="108"/>
        <v>0</v>
      </c>
      <c r="ER14" s="499">
        <f>IF($A14="",0,VLOOKUP($A14,'Cadastro e Histórico'!$278:$346,MATCH('Variação'!EP$2,'Cadastro e Histórico'!$278:$278,0),FALSE()))</f>
        <v>0</v>
      </c>
      <c r="ES14" s="499">
        <f t="array" ref="ES14">IF($A14="",0,SUMIFS(Extrato!$E$8:$E$502,Extrato!$B$8:$B$502,'Variação'!$A14,Extrato!$A$8:$A$502,"&gt;="&amp;HLOOKUP(ES$2,dds!$2:$3,2,FALSE()),Extrato!$A$8:$A$502,"&lt;="&amp;HLOOKUP(ES$2,dds!$2:$4,3,FALSE()))-SUMIFS(Extrato!$K$8:$K$502,Extrato!$G$8:$G$502,'Variação'!$A14,Extrato!$F$8:$F$502,"&gt;="&amp;HLOOKUP(ES$2,dds!$2:$3,2,FALSE()),Extrato!$F$8:$F$502,"&lt;="&amp;HLOOKUP(ES$2,dds!$2:$4,3,FALSE()))+VLOOKUP($A14,'Cadastro e Histórico'!$278:$346,MATCH('Variação'!ES$2,'Cadastro e Histórico'!$278:$278,0)-1,FALSE()))</f>
        <v>0</v>
      </c>
      <c r="ET14" s="500">
        <f t="shared" si="109"/>
        <v>0</v>
      </c>
      <c r="EU14" s="499">
        <f>IF($A14="",0,VLOOKUP($A14,'Cadastro e Histórico'!$278:$346,MATCH('Variação'!ES$2,'Cadastro e Histórico'!$278:$278,0),FALSE()))</f>
        <v>0</v>
      </c>
      <c r="EV14" s="499">
        <f t="array" ref="EV14">IF($A14="",0,SUMIFS(Extrato!$E$8:$E$502,Extrato!$B$8:$B$502,'Variação'!$A14,Extrato!$A$8:$A$502,"&gt;="&amp;HLOOKUP(EV$2,dds!$2:$3,2,FALSE()),Extrato!$A$8:$A$502,"&lt;="&amp;HLOOKUP(EV$2,dds!$2:$4,3,FALSE()))-SUMIFS(Extrato!$K$8:$K$502,Extrato!$G$8:$G$502,'Variação'!$A14,Extrato!$F$8:$F$502,"&gt;="&amp;HLOOKUP(EV$2,dds!$2:$3,2,FALSE()),Extrato!$F$8:$F$502,"&lt;="&amp;HLOOKUP(EV$2,dds!$2:$4,3,FALSE()))+VLOOKUP($A14,'Cadastro e Histórico'!$278:$346,MATCH('Variação'!EV$2,'Cadastro e Histórico'!$278:$278,0)-1,FALSE()))</f>
        <v>0</v>
      </c>
      <c r="EW14" s="500">
        <f t="shared" si="110"/>
        <v>0</v>
      </c>
      <c r="EX14" s="499">
        <f>IF($A14="",0,VLOOKUP($A14,'Cadastro e Histórico'!$278:$346,MATCH('Variação'!EV$2,'Cadastro e Histórico'!$278:$278,0),FALSE()))</f>
        <v>0</v>
      </c>
      <c r="EY14" s="499">
        <f t="array" ref="EY14">IF($A14="",0,SUMIFS(Extrato!$E$8:$E$502,Extrato!$B$8:$B$502,'Variação'!$A14,Extrato!$A$8:$A$502,"&gt;="&amp;HLOOKUP(EY$2,dds!$2:$3,2,FALSE()),Extrato!$A$8:$A$502,"&lt;="&amp;HLOOKUP(EY$2,dds!$2:$4,3,FALSE()))-SUMIFS(Extrato!$K$8:$K$502,Extrato!$G$8:$G$502,'Variação'!$A14,Extrato!$F$8:$F$502,"&gt;="&amp;HLOOKUP(EY$2,dds!$2:$3,2,FALSE()),Extrato!$F$8:$F$502,"&lt;="&amp;HLOOKUP(EY$2,dds!$2:$4,3,FALSE()))+VLOOKUP($A14,'Cadastro e Histórico'!$278:$346,MATCH('Variação'!EY$2,'Cadastro e Histórico'!$278:$278,0)-1,FALSE()))</f>
        <v>0</v>
      </c>
      <c r="EZ14" s="500">
        <f t="shared" si="111"/>
        <v>0</v>
      </c>
      <c r="FA14" s="499">
        <f>IF($A14="",0,VLOOKUP($A14,'Cadastro e Histórico'!$278:$346,MATCH('Variação'!EY$2,'Cadastro e Histórico'!$278:$278,0),FALSE()))</f>
        <v>0</v>
      </c>
      <c r="FB14" s="499">
        <f t="array" ref="FB14">IF($A14="",0,SUMIFS(Extrato!$E$8:$E$502,Extrato!$B$8:$B$502,'Variação'!$A14,Extrato!$A$8:$A$502,"&gt;="&amp;HLOOKUP(FB$2,dds!$2:$3,2,FALSE()),Extrato!$A$8:$A$502,"&lt;="&amp;HLOOKUP(FB$2,dds!$2:$4,3,FALSE()))-SUMIFS(Extrato!$K$8:$K$502,Extrato!$G$8:$G$502,'Variação'!$A14,Extrato!$F$8:$F$502,"&gt;="&amp;HLOOKUP(FB$2,dds!$2:$3,2,FALSE()),Extrato!$F$8:$F$502,"&lt;="&amp;HLOOKUP(FB$2,dds!$2:$4,3,FALSE()))+VLOOKUP($A14,'Cadastro e Histórico'!$278:$346,MATCH('Variação'!FB$2,'Cadastro e Histórico'!$278:$278,0)-1,FALSE()))</f>
        <v>0</v>
      </c>
      <c r="FC14" s="500">
        <f t="shared" si="112"/>
        <v>0</v>
      </c>
      <c r="FD14" s="499">
        <f>IF($A14="",0,VLOOKUP($A14,'Cadastro e Histórico'!$278:$346,MATCH('Variação'!FB$2,'Cadastro e Histórico'!$278:$278,0),FALSE()))</f>
        <v>0</v>
      </c>
      <c r="FE14" s="499">
        <f t="array" ref="FE14">IF($A14="",0,SUMIFS(Extrato!$E$8:$E$502,Extrato!$B$8:$B$502,'Variação'!$A14,Extrato!$A$8:$A$502,"&gt;="&amp;HLOOKUP(FE$2,dds!$2:$3,2,FALSE()),Extrato!$A$8:$A$502,"&lt;="&amp;HLOOKUP(FE$2,dds!$2:$4,3,FALSE()))-SUMIFS(Extrato!$K$8:$K$502,Extrato!$G$8:$G$502,'Variação'!$A14,Extrato!$F$8:$F$502,"&gt;="&amp;HLOOKUP(FE$2,dds!$2:$3,2,FALSE()),Extrato!$F$8:$F$502,"&lt;="&amp;HLOOKUP(FE$2,dds!$2:$4,3,FALSE()))+VLOOKUP($A14,'Cadastro e Histórico'!$278:$346,MATCH('Variação'!FE$2,'Cadastro e Histórico'!$278:$278,0)-1,FALSE()))</f>
        <v>0</v>
      </c>
      <c r="FF14" s="500">
        <f t="shared" si="113"/>
        <v>0</v>
      </c>
      <c r="FG14" s="499">
        <f>IF($A14="",0,VLOOKUP($A14,'Cadastro e Histórico'!$278:$346,MATCH('Variação'!FE$2,'Cadastro e Histórico'!$278:$278,0),FALSE()))</f>
        <v>0</v>
      </c>
      <c r="FH14" s="499">
        <f t="array" ref="FH14">IF($A14="",0,SUMIFS(Extrato!$E$8:$E$502,Extrato!$B$8:$B$502,'Variação'!$A14,Extrato!$A$8:$A$502,"&gt;="&amp;HLOOKUP(FH$2,dds!$2:$3,2,FALSE()),Extrato!$A$8:$A$502,"&lt;="&amp;HLOOKUP(FH$2,dds!$2:$4,3,FALSE()))-SUMIFS(Extrato!$K$8:$K$502,Extrato!$G$8:$G$502,'Variação'!$A14,Extrato!$F$8:$F$502,"&gt;="&amp;HLOOKUP(FH$2,dds!$2:$3,2,FALSE()),Extrato!$F$8:$F$502,"&lt;="&amp;HLOOKUP(FH$2,dds!$2:$4,3,FALSE()))+VLOOKUP($A14,'Cadastro e Histórico'!$278:$346,MATCH('Variação'!FH$2,'Cadastro e Histórico'!$278:$278,0)-1,FALSE()))</f>
        <v>0</v>
      </c>
      <c r="FI14" s="500">
        <f t="shared" si="114"/>
        <v>0</v>
      </c>
      <c r="FJ14" s="499">
        <f>IF($A14="",0,VLOOKUP($A14,'Cadastro e Histórico'!$278:$346,MATCH('Variação'!FH$2,'Cadastro e Histórico'!$278:$278,0),FALSE()))</f>
        <v>0</v>
      </c>
      <c r="FK14" s="499">
        <f t="array" ref="FK14">IF($A14="",0,SUMIFS(Extrato!$E$8:$E$502,Extrato!$B$8:$B$502,'Variação'!$A14,Extrato!$A$8:$A$502,"&gt;="&amp;HLOOKUP(FK$2,dds!$2:$3,2,FALSE()),Extrato!$A$8:$A$502,"&lt;="&amp;HLOOKUP(FK$2,dds!$2:$4,3,FALSE()))-SUMIFS(Extrato!$K$8:$K$502,Extrato!$G$8:$G$502,'Variação'!$A14,Extrato!$F$8:$F$502,"&gt;="&amp;HLOOKUP(FK$2,dds!$2:$3,2,FALSE()),Extrato!$F$8:$F$502,"&lt;="&amp;HLOOKUP(FK$2,dds!$2:$4,3,FALSE()))+VLOOKUP($A14,'Cadastro e Histórico'!$278:$346,MATCH('Variação'!FK$2,'Cadastro e Histórico'!$278:$278,0)-1,FALSE()))</f>
        <v>0</v>
      </c>
      <c r="FL14" s="500">
        <f t="shared" si="115"/>
        <v>0</v>
      </c>
      <c r="FM14" s="499">
        <f>IF($A14="",0,VLOOKUP($A14,'Cadastro e Histórico'!$278:$346,MATCH('Variação'!FK$2,'Cadastro e Histórico'!$278:$278,0),FALSE()))</f>
        <v>0</v>
      </c>
      <c r="FN14" s="499">
        <f t="array" ref="FN14">IF($A14="",0,SUMIFS(Extrato!$E$8:$E$502,Extrato!$B$8:$B$502,'Variação'!$A14,Extrato!$A$8:$A$502,"&gt;="&amp;HLOOKUP(FN$2,dds!$2:$3,2,FALSE()),Extrato!$A$8:$A$502,"&lt;="&amp;HLOOKUP(FN$2,dds!$2:$4,3,FALSE()))-SUMIFS(Extrato!$K$8:$K$502,Extrato!$G$8:$G$502,'Variação'!$A14,Extrato!$F$8:$F$502,"&gt;="&amp;HLOOKUP(FN$2,dds!$2:$3,2,FALSE()),Extrato!$F$8:$F$502,"&lt;="&amp;HLOOKUP(FN$2,dds!$2:$4,3,FALSE()))+VLOOKUP($A14,'Cadastro e Histórico'!$278:$346,MATCH('Variação'!FN$2,'Cadastro e Histórico'!$278:$278,0)-1,FALSE()))</f>
        <v>0</v>
      </c>
      <c r="FO14" s="500">
        <f t="shared" si="116"/>
        <v>0</v>
      </c>
      <c r="FP14" s="499">
        <f>IF($A14="",0,VLOOKUP($A14,'Cadastro e Histórico'!$278:$346,MATCH('Variação'!FN$2,'Cadastro e Histórico'!$278:$278,0),FALSE()))</f>
        <v>0</v>
      </c>
      <c r="FQ14" s="499">
        <f t="array" ref="FQ14">IF($A14="",0,SUMIFS(Extrato!$E$8:$E$502,Extrato!$B$8:$B$502,'Variação'!$A14,Extrato!$A$8:$A$502,"&gt;="&amp;HLOOKUP(FQ$2,dds!$2:$3,2,FALSE()),Extrato!$A$8:$A$502,"&lt;="&amp;HLOOKUP(FQ$2,dds!$2:$4,3,FALSE()))-SUMIFS(Extrato!$K$8:$K$502,Extrato!$G$8:$G$502,'Variação'!$A14,Extrato!$F$8:$F$502,"&gt;="&amp;HLOOKUP(FQ$2,dds!$2:$3,2,FALSE()),Extrato!$F$8:$F$502,"&lt;="&amp;HLOOKUP(FQ$2,dds!$2:$4,3,FALSE()))+VLOOKUP($A14,'Cadastro e Histórico'!$278:$346,MATCH('Variação'!FQ$2,'Cadastro e Histórico'!$278:$278,0)-1,FALSE()))</f>
        <v>0</v>
      </c>
      <c r="FR14" s="500">
        <f t="shared" si="117"/>
        <v>0</v>
      </c>
      <c r="FS14" s="499">
        <f>IF($A14="",0,VLOOKUP($A14,'Cadastro e Histórico'!$278:$346,MATCH('Variação'!FQ$2,'Cadastro e Histórico'!$278:$278,0),FALSE()))</f>
        <v>0</v>
      </c>
      <c r="FT14" s="499">
        <f t="array" ref="FT14">IF($A14="",0,SUMIFS(Extrato!$E$8:$E$502,Extrato!$B$8:$B$502,'Variação'!$A14,Extrato!$A$8:$A$502,"&gt;="&amp;HLOOKUP(FT$2,dds!$2:$3,2,FALSE()),Extrato!$A$8:$A$502,"&lt;="&amp;HLOOKUP(FT$2,dds!$2:$4,3,FALSE()))-SUMIFS(Extrato!$K$8:$K$502,Extrato!$G$8:$G$502,'Variação'!$A14,Extrato!$F$8:$F$502,"&gt;="&amp;HLOOKUP(FT$2,dds!$2:$3,2,FALSE()),Extrato!$F$8:$F$502,"&lt;="&amp;HLOOKUP(FT$2,dds!$2:$4,3,FALSE()))+VLOOKUP($A14,'Cadastro e Histórico'!$278:$346,MATCH('Variação'!FT$2,'Cadastro e Histórico'!$278:$278,0)-1,FALSE()))</f>
        <v>0</v>
      </c>
      <c r="FU14" s="500">
        <f t="shared" si="118"/>
        <v>0</v>
      </c>
      <c r="FV14" s="499">
        <f>IF($A14="",0,VLOOKUP($A14,'Cadastro e Histórico'!$278:$346,MATCH('Variação'!FT$2,'Cadastro e Histórico'!$278:$278,0),FALSE()))</f>
        <v>0</v>
      </c>
      <c r="FW14" s="499">
        <f t="array" ref="FW14">IF($A14="",0,SUMIFS(Extrato!$E$8:$E$502,Extrato!$B$8:$B$502,'Variação'!$A14,Extrato!$A$8:$A$502,"&gt;="&amp;HLOOKUP(FW$2,dds!$2:$3,2,FALSE()),Extrato!$A$8:$A$502,"&lt;="&amp;HLOOKUP(FW$2,dds!$2:$4,3,FALSE()))-SUMIFS(Extrato!$K$8:$K$502,Extrato!$G$8:$G$502,'Variação'!$A14,Extrato!$F$8:$F$502,"&gt;="&amp;HLOOKUP(FW$2,dds!$2:$3,2,FALSE()),Extrato!$F$8:$F$502,"&lt;="&amp;HLOOKUP(FW$2,dds!$2:$4,3,FALSE()))+VLOOKUP($A14,'Cadastro e Histórico'!$278:$346,MATCH('Variação'!FW$2,'Cadastro e Histórico'!$278:$278,0)-1,FALSE()))</f>
        <v>0</v>
      </c>
      <c r="FX14" s="500">
        <f t="shared" si="119"/>
        <v>0</v>
      </c>
      <c r="FY14" s="499">
        <f>IF($A14="",0,VLOOKUP($A14,'Cadastro e Histórico'!$278:$346,MATCH('Variação'!FW$2,'Cadastro e Histórico'!$278:$278,0),FALSE()))</f>
        <v>0</v>
      </c>
      <c r="FZ14" s="43"/>
      <c r="GA14" s="39"/>
      <c r="GB14" s="39"/>
      <c r="GC14" s="39"/>
      <c r="GD14" s="39"/>
      <c r="GE14" s="39"/>
      <c r="GF14" s="39"/>
      <c r="GG14" s="39"/>
      <c r="GH14" s="39"/>
      <c r="GI14" s="39"/>
      <c r="GJ14" s="39"/>
      <c r="GK14" s="39"/>
      <c r="GL14" s="39"/>
      <c r="GM14" s="39"/>
      <c r="GN14" s="39"/>
      <c r="GO14" s="39"/>
      <c r="GP14" s="39"/>
      <c r="GQ14" s="39"/>
      <c r="GR14" s="39"/>
      <c r="GS14" s="42"/>
    </row>
    <row r="15" ht="14.25" customHeight="1">
      <c r="A15" s="502"/>
      <c r="B15" s="499">
        <f t="array" ref="B15">IF($A15="",0,SUMIFS(Extrato!$E$8:$E$502,Extrato!$B$8:$B$502,'Variação'!$A15,Extrato!$A$8:$A$502,"&gt;="&amp;HLOOKUP(B$2,dds!$2:$3,2,FALSE()),Extrato!$A$8:$A$502,"&lt;="&amp;HLOOKUP(B$2,dds!$2:$4,3,FALSE()))-SUMIFS(Extrato!$K$8:$K$502,Extrato!$G$8:$G$502,'Variação'!$A15,Extrato!$F$8:$F$502,"&gt;="&amp;HLOOKUP(B$2,dds!$2:$3,2,FALSE()),Extrato!$F$8:$F$502,"&lt;="&amp;HLOOKUP(B$2,dds!$2:$4,3,FALSE()))+VLOOKUP($A15,'Cadastro e Histórico'!$278:$346,MATCH('Variação'!B$2,'Cadastro e Histórico'!$278:$278,0)-1,FALSE()))</f>
        <v>0</v>
      </c>
      <c r="C15" s="500">
        <f t="shared" si="60"/>
        <v>0</v>
      </c>
      <c r="D15" s="499">
        <f>IF($A15="",0,VLOOKUP($A15,'Cadastro e Histórico'!$278:$346,MATCH('Variação'!B$2,'Cadastro e Histórico'!$278:$278,0),FALSE()))</f>
        <v>0</v>
      </c>
      <c r="E15" s="499">
        <f t="array" ref="E15">IF($A15="",0,SUMIFS(Extrato!$E$8:$E$502,Extrato!$B$8:$B$502,'Variação'!$A15,Extrato!$A$8:$A$502,"&gt;="&amp;HLOOKUP(E$2,dds!$2:$3,2,FALSE()),Extrato!$A$8:$A$502,"&lt;="&amp;HLOOKUP(E$2,dds!$2:$4,3,FALSE()))-SUMIFS(Extrato!$K$8:$K$502,Extrato!$G$8:$G$502,'Variação'!$A15,Extrato!$F$8:$F$502,"&gt;="&amp;HLOOKUP(E$2,dds!$2:$3,2,FALSE()),Extrato!$F$8:$F$502,"&lt;="&amp;HLOOKUP(E$2,dds!$2:$4,3,FALSE()))+VLOOKUP($A15,'Cadastro e Histórico'!$278:$346,MATCH('Variação'!E$2,'Cadastro e Histórico'!$278:$278,0)-1,FALSE()))</f>
        <v>0</v>
      </c>
      <c r="F15" s="500">
        <f t="shared" si="61"/>
        <v>0</v>
      </c>
      <c r="G15" s="499">
        <f>IF($A15="",0,VLOOKUP($A15,'Cadastro e Histórico'!$278:$346,MATCH('Variação'!E$2,'Cadastro e Histórico'!$278:$278,0),FALSE()))</f>
        <v>0</v>
      </c>
      <c r="H15" s="499">
        <f t="array" ref="H15">IF($A15="",0,SUMIFS(Extrato!$E$8:$E$502,Extrato!$B$8:$B$502,'Variação'!$A15,Extrato!$A$8:$A$502,"&gt;="&amp;HLOOKUP(H$2,dds!$2:$3,2,FALSE()),Extrato!$A$8:$A$502,"&lt;="&amp;HLOOKUP(H$2,dds!$2:$4,3,FALSE()))-SUMIFS(Extrato!$K$8:$K$502,Extrato!$G$8:$G$502,'Variação'!$A15,Extrato!$F$8:$F$502,"&gt;="&amp;HLOOKUP(H$2,dds!$2:$3,2,FALSE()),Extrato!$F$8:$F$502,"&lt;="&amp;HLOOKUP(H$2,dds!$2:$4,3,FALSE()))+VLOOKUP($A15,'Cadastro e Histórico'!$278:$346,MATCH('Variação'!H$2,'Cadastro e Histórico'!$278:$278,0)-1,FALSE()))</f>
        <v>0</v>
      </c>
      <c r="I15" s="500">
        <f t="shared" si="62"/>
        <v>0</v>
      </c>
      <c r="J15" s="499">
        <f>IF($A15="",0,VLOOKUP($A15,'Cadastro e Histórico'!$278:$346,MATCH('Variação'!H$2,'Cadastro e Histórico'!$278:$278,0),FALSE()))</f>
        <v>0</v>
      </c>
      <c r="K15" s="499">
        <f t="array" ref="K15">IF($A15="",0,SUMIFS(Extrato!$E$8:$E$502,Extrato!$B$8:$B$502,'Variação'!$A15,Extrato!$A$8:$A$502,"&gt;="&amp;HLOOKUP(K$2,dds!$2:$3,2,FALSE()),Extrato!$A$8:$A$502,"&lt;="&amp;HLOOKUP(K$2,dds!$2:$4,3,FALSE()))-SUMIFS(Extrato!$K$8:$K$502,Extrato!$G$8:$G$502,'Variação'!$A15,Extrato!$F$8:$F$502,"&gt;="&amp;HLOOKUP(K$2,dds!$2:$3,2,FALSE()),Extrato!$F$8:$F$502,"&lt;="&amp;HLOOKUP(K$2,dds!$2:$4,3,FALSE()))+VLOOKUP($A15,'Cadastro e Histórico'!$278:$346,MATCH('Variação'!K$2,'Cadastro e Histórico'!$278:$278,0)-1,FALSE()))</f>
        <v>0</v>
      </c>
      <c r="L15" s="500">
        <f t="shared" si="63"/>
        <v>0</v>
      </c>
      <c r="M15" s="499">
        <f>IF($A15="",0,VLOOKUP($A15,'Cadastro e Histórico'!$278:$346,MATCH('Variação'!K$2,'Cadastro e Histórico'!$278:$278,0),FALSE()))</f>
        <v>0</v>
      </c>
      <c r="N15" s="499">
        <f t="array" ref="N15">IF($A15="",0,SUMIFS(Extrato!$E$8:$E$502,Extrato!$B$8:$B$502,'Variação'!$A15,Extrato!$A$8:$A$502,"&gt;="&amp;HLOOKUP(N$2,dds!$2:$3,2,FALSE()),Extrato!$A$8:$A$502,"&lt;="&amp;HLOOKUP(N$2,dds!$2:$4,3,FALSE()))-SUMIFS(Extrato!$K$8:$K$502,Extrato!$G$8:$G$502,'Variação'!$A15,Extrato!$F$8:$F$502,"&gt;="&amp;HLOOKUP(N$2,dds!$2:$3,2,FALSE()),Extrato!$F$8:$F$502,"&lt;="&amp;HLOOKUP(N$2,dds!$2:$4,3,FALSE()))+VLOOKUP($A15,'Cadastro e Histórico'!$278:$346,MATCH('Variação'!N$2,'Cadastro e Histórico'!$278:$278,0)-1,FALSE()))</f>
        <v>0</v>
      </c>
      <c r="O15" s="500">
        <f t="shared" si="64"/>
        <v>0</v>
      </c>
      <c r="P15" s="499">
        <f>IF($A15="",0,VLOOKUP($A15,'Cadastro e Histórico'!$278:$346,MATCH('Variação'!N$2,'Cadastro e Histórico'!$278:$278,0),FALSE()))</f>
        <v>0</v>
      </c>
      <c r="Q15" s="499">
        <f t="array" ref="Q15">IF($A15="",0,SUMIFS(Extrato!$E$8:$E$502,Extrato!$B$8:$B$502,'Variação'!$A15,Extrato!$A$8:$A$502,"&gt;="&amp;HLOOKUP(Q$2,dds!$2:$3,2,FALSE()),Extrato!$A$8:$A$502,"&lt;="&amp;HLOOKUP(Q$2,dds!$2:$4,3,FALSE()))-SUMIFS(Extrato!$K$8:$K$502,Extrato!$G$8:$G$502,'Variação'!$A15,Extrato!$F$8:$F$502,"&gt;="&amp;HLOOKUP(Q$2,dds!$2:$3,2,FALSE()),Extrato!$F$8:$F$502,"&lt;="&amp;HLOOKUP(Q$2,dds!$2:$4,3,FALSE()))+VLOOKUP($A15,'Cadastro e Histórico'!$278:$346,MATCH('Variação'!Q$2,'Cadastro e Histórico'!$278:$278,0)-1,FALSE()))</f>
        <v>0</v>
      </c>
      <c r="R15" s="500">
        <f t="shared" si="65"/>
        <v>0</v>
      </c>
      <c r="S15" s="499">
        <f>IF($A15="",0,VLOOKUP($A15,'Cadastro e Histórico'!$278:$346,MATCH('Variação'!Q$2,'Cadastro e Histórico'!$278:$278,0),FALSE()))</f>
        <v>0</v>
      </c>
      <c r="T15" s="499">
        <f t="array" ref="T15">IF($A15="",0,SUMIFS(Extrato!$E$8:$E$502,Extrato!$B$8:$B$502,'Variação'!$A15,Extrato!$A$8:$A$502,"&gt;="&amp;HLOOKUP(T$2,dds!$2:$3,2,FALSE()),Extrato!$A$8:$A$502,"&lt;="&amp;HLOOKUP(T$2,dds!$2:$4,3,FALSE()))-SUMIFS(Extrato!$K$8:$K$502,Extrato!$G$8:$G$502,'Variação'!$A15,Extrato!$F$8:$F$502,"&gt;="&amp;HLOOKUP(T$2,dds!$2:$3,2,FALSE()),Extrato!$F$8:$F$502,"&lt;="&amp;HLOOKUP(T$2,dds!$2:$4,3,FALSE()))+VLOOKUP($A15,'Cadastro e Histórico'!$278:$346,MATCH('Variação'!T$2,'Cadastro e Histórico'!$278:$278,0)-1,FALSE()))</f>
        <v>0</v>
      </c>
      <c r="U15" s="500">
        <f t="shared" si="66"/>
        <v>0</v>
      </c>
      <c r="V15" s="499">
        <f>IF($A15="",0,VLOOKUP($A15,'Cadastro e Histórico'!$278:$346,MATCH('Variação'!T$2,'Cadastro e Histórico'!$278:$278,0),FALSE()))</f>
        <v>0</v>
      </c>
      <c r="W15" s="499">
        <f t="array" ref="W15">IF($A15="",0,SUMIFS(Extrato!$E$8:$E$502,Extrato!$B$8:$B$502,'Variação'!$A15,Extrato!$A$8:$A$502,"&gt;="&amp;HLOOKUP(W$2,dds!$2:$3,2,FALSE()),Extrato!$A$8:$A$502,"&lt;="&amp;HLOOKUP(W$2,dds!$2:$4,3,FALSE()))-SUMIFS(Extrato!$K$8:$K$502,Extrato!$G$8:$G$502,'Variação'!$A15,Extrato!$F$8:$F$502,"&gt;="&amp;HLOOKUP(W$2,dds!$2:$3,2,FALSE()),Extrato!$F$8:$F$502,"&lt;="&amp;HLOOKUP(W$2,dds!$2:$4,3,FALSE()))+VLOOKUP($A15,'Cadastro e Histórico'!$278:$346,MATCH('Variação'!W$2,'Cadastro e Histórico'!$278:$278,0)-1,FALSE()))</f>
        <v>0</v>
      </c>
      <c r="X15" s="500">
        <f t="shared" si="67"/>
        <v>0</v>
      </c>
      <c r="Y15" s="499">
        <f>IF($A15="",0,VLOOKUP($A15,'Cadastro e Histórico'!$278:$346,MATCH('Variação'!W$2,'Cadastro e Histórico'!$278:$278,0),FALSE()))</f>
        <v>0</v>
      </c>
      <c r="Z15" s="499">
        <f t="array" ref="Z15">IF($A15="",0,SUMIFS(Extrato!$E$8:$E$502,Extrato!$B$8:$B$502,'Variação'!$A15,Extrato!$A$8:$A$502,"&gt;="&amp;HLOOKUP(Z$2,dds!$2:$3,2,FALSE()),Extrato!$A$8:$A$502,"&lt;="&amp;HLOOKUP(Z$2,dds!$2:$4,3,FALSE()))-SUMIFS(Extrato!$K$8:$K$502,Extrato!$G$8:$G$502,'Variação'!$A15,Extrato!$F$8:$F$502,"&gt;="&amp;HLOOKUP(Z$2,dds!$2:$3,2,FALSE()),Extrato!$F$8:$F$502,"&lt;="&amp;HLOOKUP(Z$2,dds!$2:$4,3,FALSE()))+VLOOKUP($A15,'Cadastro e Histórico'!$278:$346,MATCH('Variação'!Z$2,'Cadastro e Histórico'!$278:$278,0)-1,FALSE()))</f>
        <v>0</v>
      </c>
      <c r="AA15" s="500">
        <f t="shared" si="68"/>
        <v>0</v>
      </c>
      <c r="AB15" s="499">
        <f>IF($A15="",0,VLOOKUP($A15,'Cadastro e Histórico'!$278:$346,MATCH('Variação'!Z$2,'Cadastro e Histórico'!$278:$278,0),FALSE()))</f>
        <v>0</v>
      </c>
      <c r="AC15" s="499">
        <f t="array" ref="AC15">IF($A15="",0,SUMIFS(Extrato!$E$8:$E$502,Extrato!$B$8:$B$502,'Variação'!$A15,Extrato!$A$8:$A$502,"&gt;="&amp;HLOOKUP(AC$2,dds!$2:$3,2,FALSE()),Extrato!$A$8:$A$502,"&lt;="&amp;HLOOKUP(AC$2,dds!$2:$4,3,FALSE()))-SUMIFS(Extrato!$K$8:$K$502,Extrato!$G$8:$G$502,'Variação'!$A15,Extrato!$F$8:$F$502,"&gt;="&amp;HLOOKUP(AC$2,dds!$2:$3,2,FALSE()),Extrato!$F$8:$F$502,"&lt;="&amp;HLOOKUP(AC$2,dds!$2:$4,3,FALSE()))+VLOOKUP($A15,'Cadastro e Histórico'!$278:$346,MATCH('Variação'!AC$2,'Cadastro e Histórico'!$278:$278,0)-1,FALSE()))</f>
        <v>0</v>
      </c>
      <c r="AD15" s="500">
        <f t="shared" si="69"/>
        <v>0</v>
      </c>
      <c r="AE15" s="499">
        <f>IF($A15="",0,VLOOKUP($A15,'Cadastro e Histórico'!$278:$346,MATCH('Variação'!AC$2,'Cadastro e Histórico'!$278:$278,0),FALSE()))</f>
        <v>0</v>
      </c>
      <c r="AF15" s="499">
        <f t="array" ref="AF15">IF($A15="",0,SUMIFS(Extrato!$E$8:$E$502,Extrato!$B$8:$B$502,'Variação'!$A15,Extrato!$A$8:$A$502,"&gt;="&amp;HLOOKUP(AF$2,dds!$2:$3,2,FALSE()),Extrato!$A$8:$A$502,"&lt;="&amp;HLOOKUP(AF$2,dds!$2:$4,3,FALSE()))-SUMIFS(Extrato!$K$8:$K$502,Extrato!$G$8:$G$502,'Variação'!$A15,Extrato!$F$8:$F$502,"&gt;="&amp;HLOOKUP(AF$2,dds!$2:$3,2,FALSE()),Extrato!$F$8:$F$502,"&lt;="&amp;HLOOKUP(AF$2,dds!$2:$4,3,FALSE()))+VLOOKUP($A15,'Cadastro e Histórico'!$278:$346,MATCH('Variação'!AF$2,'Cadastro e Histórico'!$278:$278,0)-1,FALSE()))</f>
        <v>0</v>
      </c>
      <c r="AG15" s="500">
        <f t="shared" si="70"/>
        <v>0</v>
      </c>
      <c r="AH15" s="499">
        <f>IF($A15="",0,VLOOKUP($A15,'Cadastro e Histórico'!$278:$346,MATCH('Variação'!AF$2,'Cadastro e Histórico'!$278:$278,0),FALSE()))</f>
        <v>0</v>
      </c>
      <c r="AI15" s="499">
        <f t="array" ref="AI15">IF($A15="",0,SUMIFS(Extrato!$E$8:$E$502,Extrato!$B$8:$B$502,'Variação'!$A15,Extrato!$A$8:$A$502,"&gt;="&amp;HLOOKUP(AI$2,dds!$2:$3,2,FALSE()),Extrato!$A$8:$A$502,"&lt;="&amp;HLOOKUP(AI$2,dds!$2:$4,3,FALSE()))-SUMIFS(Extrato!$K$8:$K$502,Extrato!$G$8:$G$502,'Variação'!$A15,Extrato!$F$8:$F$502,"&gt;="&amp;HLOOKUP(AI$2,dds!$2:$3,2,FALSE()),Extrato!$F$8:$F$502,"&lt;="&amp;HLOOKUP(AI$2,dds!$2:$4,3,FALSE()))+VLOOKUP($A15,'Cadastro e Histórico'!$278:$346,MATCH('Variação'!AI$2,'Cadastro e Histórico'!$278:$278,0)-1,FALSE()))</f>
        <v>0</v>
      </c>
      <c r="AJ15" s="500">
        <f t="shared" si="71"/>
        <v>0</v>
      </c>
      <c r="AK15" s="499">
        <f>IF($A15="",0,VLOOKUP($A15,'Cadastro e Histórico'!$278:$346,MATCH('Variação'!AI$2,'Cadastro e Histórico'!$278:$278,0),FALSE()))</f>
        <v>0</v>
      </c>
      <c r="AL15" s="499">
        <f t="array" ref="AL15">IF($A15="",0,SUMIFS(Extrato!$E$8:$E$502,Extrato!$B$8:$B$502,'Variação'!$A15,Extrato!$A$8:$A$502,"&gt;="&amp;HLOOKUP(AL$2,dds!$2:$3,2,FALSE()),Extrato!$A$8:$A$502,"&lt;="&amp;HLOOKUP(AL$2,dds!$2:$4,3,FALSE()))-SUMIFS(Extrato!$K$8:$K$502,Extrato!$G$8:$G$502,'Variação'!$A15,Extrato!$F$8:$F$502,"&gt;="&amp;HLOOKUP(AL$2,dds!$2:$3,2,FALSE()),Extrato!$F$8:$F$502,"&lt;="&amp;HLOOKUP(AL$2,dds!$2:$4,3,FALSE()))+VLOOKUP($A15,'Cadastro e Histórico'!$278:$346,MATCH('Variação'!AL$2,'Cadastro e Histórico'!$278:$278,0)-1,FALSE()))</f>
        <v>0</v>
      </c>
      <c r="AM15" s="500">
        <f t="shared" si="72"/>
        <v>0</v>
      </c>
      <c r="AN15" s="499">
        <f>IF($A15="",0,VLOOKUP($A15,'Cadastro e Histórico'!$278:$346,MATCH('Variação'!AL$2,'Cadastro e Histórico'!$278:$278,0),FALSE()))</f>
        <v>0</v>
      </c>
      <c r="AO15" s="499">
        <f t="array" ref="AO15">IF($A15="",0,SUMIFS(Extrato!$E$8:$E$502,Extrato!$B$8:$B$502,'Variação'!$A15,Extrato!$A$8:$A$502,"&gt;="&amp;HLOOKUP(AO$2,dds!$2:$3,2,FALSE()),Extrato!$A$8:$A$502,"&lt;="&amp;HLOOKUP(AO$2,dds!$2:$4,3,FALSE()))-SUMIFS(Extrato!$K$8:$K$502,Extrato!$G$8:$G$502,'Variação'!$A15,Extrato!$F$8:$F$502,"&gt;="&amp;HLOOKUP(AO$2,dds!$2:$3,2,FALSE()),Extrato!$F$8:$F$502,"&lt;="&amp;HLOOKUP(AO$2,dds!$2:$4,3,FALSE()))+VLOOKUP($A15,'Cadastro e Histórico'!$278:$346,MATCH('Variação'!AO$2,'Cadastro e Histórico'!$278:$278,0)-1,FALSE()))</f>
        <v>0</v>
      </c>
      <c r="AP15" s="500">
        <f t="shared" si="73"/>
        <v>0</v>
      </c>
      <c r="AQ15" s="499">
        <f>IF($A15="",0,VLOOKUP($A15,'Cadastro e Histórico'!$278:$346,MATCH('Variação'!AO$2,'Cadastro e Histórico'!$278:$278,0),FALSE()))</f>
        <v>0</v>
      </c>
      <c r="AR15" s="499">
        <f t="array" ref="AR15">IF($A15="",0,SUMIFS(Extrato!$E$8:$E$502,Extrato!$B$8:$B$502,'Variação'!$A15,Extrato!$A$8:$A$502,"&gt;="&amp;HLOOKUP(AR$2,dds!$2:$3,2,FALSE()),Extrato!$A$8:$A$502,"&lt;="&amp;HLOOKUP(AR$2,dds!$2:$4,3,FALSE()))-SUMIFS(Extrato!$K$8:$K$502,Extrato!$G$8:$G$502,'Variação'!$A15,Extrato!$F$8:$F$502,"&gt;="&amp;HLOOKUP(AR$2,dds!$2:$3,2,FALSE()),Extrato!$F$8:$F$502,"&lt;="&amp;HLOOKUP(AR$2,dds!$2:$4,3,FALSE()))+VLOOKUP($A15,'Cadastro e Histórico'!$278:$346,MATCH('Variação'!AR$2,'Cadastro e Histórico'!$278:$278,0)-1,FALSE()))</f>
        <v>0</v>
      </c>
      <c r="AS15" s="500">
        <f t="shared" si="74"/>
        <v>0</v>
      </c>
      <c r="AT15" s="499">
        <f>IF($A15="",0,VLOOKUP($A15,'Cadastro e Histórico'!$278:$346,MATCH('Variação'!AR$2,'Cadastro e Histórico'!$278:$278,0),FALSE()))</f>
        <v>0</v>
      </c>
      <c r="AU15" s="499">
        <f t="array" ref="AU15">IF($A15="",0,SUMIFS(Extrato!$E$8:$E$502,Extrato!$B$8:$B$502,'Variação'!$A15,Extrato!$A$8:$A$502,"&gt;="&amp;HLOOKUP(AU$2,dds!$2:$3,2,FALSE()),Extrato!$A$8:$A$502,"&lt;="&amp;HLOOKUP(AU$2,dds!$2:$4,3,FALSE()))-SUMIFS(Extrato!$K$8:$K$502,Extrato!$G$8:$G$502,'Variação'!$A15,Extrato!$F$8:$F$502,"&gt;="&amp;HLOOKUP(AU$2,dds!$2:$3,2,FALSE()),Extrato!$F$8:$F$502,"&lt;="&amp;HLOOKUP(AU$2,dds!$2:$4,3,FALSE()))+VLOOKUP($A15,'Cadastro e Histórico'!$278:$346,MATCH('Variação'!AU$2,'Cadastro e Histórico'!$278:$278,0)-1,FALSE()))</f>
        <v>0</v>
      </c>
      <c r="AV15" s="500">
        <f t="shared" si="75"/>
        <v>0</v>
      </c>
      <c r="AW15" s="499">
        <f>IF($A15="",0,VLOOKUP($A15,'Cadastro e Histórico'!$278:$346,MATCH('Variação'!AU$2,'Cadastro e Histórico'!$278:$278,0),FALSE()))</f>
        <v>0</v>
      </c>
      <c r="AX15" s="499">
        <f t="array" ref="AX15">IF($A15="",0,SUMIFS(Extrato!$E$8:$E$502,Extrato!$B$8:$B$502,'Variação'!$A15,Extrato!$A$8:$A$502,"&gt;="&amp;HLOOKUP(AX$2,dds!$2:$3,2,FALSE()),Extrato!$A$8:$A$502,"&lt;="&amp;HLOOKUP(AX$2,dds!$2:$4,3,FALSE()))-SUMIFS(Extrato!$K$8:$K$502,Extrato!$G$8:$G$502,'Variação'!$A15,Extrato!$F$8:$F$502,"&gt;="&amp;HLOOKUP(AX$2,dds!$2:$3,2,FALSE()),Extrato!$F$8:$F$502,"&lt;="&amp;HLOOKUP(AX$2,dds!$2:$4,3,FALSE()))+VLOOKUP($A15,'Cadastro e Histórico'!$278:$346,MATCH('Variação'!AX$2,'Cadastro e Histórico'!$278:$278,0)-1,FALSE()))</f>
        <v>0</v>
      </c>
      <c r="AY15" s="500">
        <f t="shared" si="76"/>
        <v>0</v>
      </c>
      <c r="AZ15" s="499">
        <f>IF($A15="",0,VLOOKUP($A15,'Cadastro e Histórico'!$278:$346,MATCH('Variação'!AX$2,'Cadastro e Histórico'!$278:$278,0),FALSE()))</f>
        <v>0</v>
      </c>
      <c r="BA15" s="499">
        <f t="array" ref="BA15">IF($A15="",0,SUMIFS(Extrato!$E$8:$E$502,Extrato!$B$8:$B$502,'Variação'!$A15,Extrato!$A$8:$A$502,"&gt;="&amp;HLOOKUP(BA$2,dds!$2:$3,2,FALSE()),Extrato!$A$8:$A$502,"&lt;="&amp;HLOOKUP(BA$2,dds!$2:$4,3,FALSE()))-SUMIFS(Extrato!$K$8:$K$502,Extrato!$G$8:$G$502,'Variação'!$A15,Extrato!$F$8:$F$502,"&gt;="&amp;HLOOKUP(BA$2,dds!$2:$3,2,FALSE()),Extrato!$F$8:$F$502,"&lt;="&amp;HLOOKUP(BA$2,dds!$2:$4,3,FALSE()))+VLOOKUP($A15,'Cadastro e Histórico'!$278:$346,MATCH('Variação'!BA$2,'Cadastro e Histórico'!$278:$278,0)-1,FALSE()))</f>
        <v>0</v>
      </c>
      <c r="BB15" s="500">
        <f t="shared" si="77"/>
        <v>0</v>
      </c>
      <c r="BC15" s="499">
        <f>IF($A15="",0,VLOOKUP($A15,'Cadastro e Histórico'!$278:$346,MATCH('Variação'!BA$2,'Cadastro e Histórico'!$278:$278,0),FALSE()))</f>
        <v>0</v>
      </c>
      <c r="BD15" s="499">
        <f t="array" ref="BD15">IF($A15="",0,SUMIFS(Extrato!$E$8:$E$502,Extrato!$B$8:$B$502,'Variação'!$A15,Extrato!$A$8:$A$502,"&gt;="&amp;HLOOKUP(BD$2,dds!$2:$3,2,FALSE()),Extrato!$A$8:$A$502,"&lt;="&amp;HLOOKUP(BD$2,dds!$2:$4,3,FALSE()))-SUMIFS(Extrato!$K$8:$K$502,Extrato!$G$8:$G$502,'Variação'!$A15,Extrato!$F$8:$F$502,"&gt;="&amp;HLOOKUP(BD$2,dds!$2:$3,2,FALSE()),Extrato!$F$8:$F$502,"&lt;="&amp;HLOOKUP(BD$2,dds!$2:$4,3,FALSE()))+VLOOKUP($A15,'Cadastro e Histórico'!$278:$346,MATCH('Variação'!BD$2,'Cadastro e Histórico'!$278:$278,0)-1,FALSE()))</f>
        <v>0</v>
      </c>
      <c r="BE15" s="500">
        <f t="shared" si="78"/>
        <v>0</v>
      </c>
      <c r="BF15" s="499">
        <f>IF($A15="",0,VLOOKUP($A15,'Cadastro e Histórico'!$278:$346,MATCH('Variação'!BD$2,'Cadastro e Histórico'!$278:$278,0),FALSE()))</f>
        <v>0</v>
      </c>
      <c r="BG15" s="499">
        <f t="array" ref="BG15">IF($A15="",0,SUMIFS(Extrato!$E$8:$E$502,Extrato!$B$8:$B$502,'Variação'!$A15,Extrato!$A$8:$A$502,"&gt;="&amp;HLOOKUP(BG$2,dds!$2:$3,2,FALSE()),Extrato!$A$8:$A$502,"&lt;="&amp;HLOOKUP(BG$2,dds!$2:$4,3,FALSE()))-SUMIFS(Extrato!$K$8:$K$502,Extrato!$G$8:$G$502,'Variação'!$A15,Extrato!$F$8:$F$502,"&gt;="&amp;HLOOKUP(BG$2,dds!$2:$3,2,FALSE()),Extrato!$F$8:$F$502,"&lt;="&amp;HLOOKUP(BG$2,dds!$2:$4,3,FALSE()))+VLOOKUP($A15,'Cadastro e Histórico'!$278:$346,MATCH('Variação'!BG$2,'Cadastro e Histórico'!$278:$278,0)-1,FALSE()))</f>
        <v>0</v>
      </c>
      <c r="BH15" s="500">
        <f t="shared" si="79"/>
        <v>0</v>
      </c>
      <c r="BI15" s="499">
        <f>IF($A15="",0,VLOOKUP($A15,'Cadastro e Histórico'!$278:$346,MATCH('Variação'!BG$2,'Cadastro e Histórico'!$278:$278,0),FALSE()))</f>
        <v>0</v>
      </c>
      <c r="BJ15" s="499">
        <f t="array" ref="BJ15">IF($A15="",0,SUMIFS(Extrato!$E$8:$E$502,Extrato!$B$8:$B$502,'Variação'!$A15,Extrato!$A$8:$A$502,"&gt;="&amp;HLOOKUP(BJ$2,dds!$2:$3,2,FALSE()),Extrato!$A$8:$A$502,"&lt;="&amp;HLOOKUP(BJ$2,dds!$2:$4,3,FALSE()))-SUMIFS(Extrato!$K$8:$K$502,Extrato!$G$8:$G$502,'Variação'!$A15,Extrato!$F$8:$F$502,"&gt;="&amp;HLOOKUP(BJ$2,dds!$2:$3,2,FALSE()),Extrato!$F$8:$F$502,"&lt;="&amp;HLOOKUP(BJ$2,dds!$2:$4,3,FALSE()))+VLOOKUP($A15,'Cadastro e Histórico'!$278:$346,MATCH('Variação'!BJ$2,'Cadastro e Histórico'!$278:$278,0)-1,FALSE()))</f>
        <v>0</v>
      </c>
      <c r="BK15" s="500">
        <f t="shared" si="80"/>
        <v>0</v>
      </c>
      <c r="BL15" s="499">
        <f>IF($A15="",0,VLOOKUP($A15,'Cadastro e Histórico'!$278:$346,MATCH('Variação'!BJ$2,'Cadastro e Histórico'!$278:$278,0),FALSE()))</f>
        <v>0</v>
      </c>
      <c r="BM15" s="499">
        <f t="array" ref="BM15">IF($A15="",0,SUMIFS(Extrato!$E$8:$E$502,Extrato!$B$8:$B$502,'Variação'!$A15,Extrato!$A$8:$A$502,"&gt;="&amp;HLOOKUP(BM$2,dds!$2:$3,2,FALSE()),Extrato!$A$8:$A$502,"&lt;="&amp;HLOOKUP(BM$2,dds!$2:$4,3,FALSE()))-SUMIFS(Extrato!$K$8:$K$502,Extrato!$G$8:$G$502,'Variação'!$A15,Extrato!$F$8:$F$502,"&gt;="&amp;HLOOKUP(BM$2,dds!$2:$3,2,FALSE()),Extrato!$F$8:$F$502,"&lt;="&amp;HLOOKUP(BM$2,dds!$2:$4,3,FALSE()))+VLOOKUP($A15,'Cadastro e Histórico'!$278:$346,MATCH('Variação'!BM$2,'Cadastro e Histórico'!$278:$278,0)-1,FALSE()))</f>
        <v>0</v>
      </c>
      <c r="BN15" s="500">
        <f t="shared" si="81"/>
        <v>0</v>
      </c>
      <c r="BO15" s="499">
        <f>IF($A15="",0,VLOOKUP($A15,'Cadastro e Histórico'!$278:$346,MATCH('Variação'!BM$2,'Cadastro e Histórico'!$278:$278,0),FALSE()))</f>
        <v>0</v>
      </c>
      <c r="BP15" s="499">
        <f t="array" ref="BP15">IF($A15="",0,SUMIFS(Extrato!$E$8:$E$502,Extrato!$B$8:$B$502,'Variação'!$A15,Extrato!$A$8:$A$502,"&gt;="&amp;HLOOKUP(BP$2,dds!$2:$3,2,FALSE()),Extrato!$A$8:$A$502,"&lt;="&amp;HLOOKUP(BP$2,dds!$2:$4,3,FALSE()))-SUMIFS(Extrato!$K$8:$K$502,Extrato!$G$8:$G$502,'Variação'!$A15,Extrato!$F$8:$F$502,"&gt;="&amp;HLOOKUP(BP$2,dds!$2:$3,2,FALSE()),Extrato!$F$8:$F$502,"&lt;="&amp;HLOOKUP(BP$2,dds!$2:$4,3,FALSE()))+VLOOKUP($A15,'Cadastro e Histórico'!$278:$346,MATCH('Variação'!BP$2,'Cadastro e Histórico'!$278:$278,0)-1,FALSE()))</f>
        <v>0</v>
      </c>
      <c r="BQ15" s="500">
        <f t="shared" si="82"/>
        <v>0</v>
      </c>
      <c r="BR15" s="499">
        <f>IF($A15="",0,VLOOKUP($A15,'Cadastro e Histórico'!$278:$346,MATCH('Variação'!BP$2,'Cadastro e Histórico'!$278:$278,0),FALSE()))</f>
        <v>0</v>
      </c>
      <c r="BS15" s="499">
        <f t="array" ref="BS15">IF($A15="",0,SUMIFS(Extrato!$E$8:$E$502,Extrato!$B$8:$B$502,'Variação'!$A15,Extrato!$A$8:$A$502,"&gt;="&amp;HLOOKUP(BS$2,dds!$2:$3,2,FALSE()),Extrato!$A$8:$A$502,"&lt;="&amp;HLOOKUP(BS$2,dds!$2:$4,3,FALSE()))-SUMIFS(Extrato!$K$8:$K$502,Extrato!$G$8:$G$502,'Variação'!$A15,Extrato!$F$8:$F$502,"&gt;="&amp;HLOOKUP(BS$2,dds!$2:$3,2,FALSE()),Extrato!$F$8:$F$502,"&lt;="&amp;HLOOKUP(BS$2,dds!$2:$4,3,FALSE()))+VLOOKUP($A15,'Cadastro e Histórico'!$278:$346,MATCH('Variação'!BS$2,'Cadastro e Histórico'!$278:$278,0)-1,FALSE()))</f>
        <v>0</v>
      </c>
      <c r="BT15" s="500">
        <f t="shared" si="83"/>
        <v>0</v>
      </c>
      <c r="BU15" s="499">
        <f>IF($A15="",0,VLOOKUP($A15,'Cadastro e Histórico'!$278:$346,MATCH('Variação'!BS$2,'Cadastro e Histórico'!$278:$278,0),FALSE()))</f>
        <v>0</v>
      </c>
      <c r="BV15" s="499">
        <f t="array" ref="BV15">IF($A15="",0,SUMIFS(Extrato!$E$8:$E$502,Extrato!$B$8:$B$502,'Variação'!$A15,Extrato!$A$8:$A$502,"&gt;="&amp;HLOOKUP(BV$2,dds!$2:$3,2,FALSE()),Extrato!$A$8:$A$502,"&lt;="&amp;HLOOKUP(BV$2,dds!$2:$4,3,FALSE()))-SUMIFS(Extrato!$K$8:$K$502,Extrato!$G$8:$G$502,'Variação'!$A15,Extrato!$F$8:$F$502,"&gt;="&amp;HLOOKUP(BV$2,dds!$2:$3,2,FALSE()),Extrato!$F$8:$F$502,"&lt;="&amp;HLOOKUP(BV$2,dds!$2:$4,3,FALSE()))+VLOOKUP($A15,'Cadastro e Histórico'!$278:$346,MATCH('Variação'!BV$2,'Cadastro e Histórico'!$278:$278,0)-1,FALSE()))</f>
        <v>0</v>
      </c>
      <c r="BW15" s="500">
        <f t="shared" si="84"/>
        <v>0</v>
      </c>
      <c r="BX15" s="499">
        <f>IF($A15="",0,VLOOKUP($A15,'Cadastro e Histórico'!$278:$346,MATCH('Variação'!BV$2,'Cadastro e Histórico'!$278:$278,0),FALSE()))</f>
        <v>0</v>
      </c>
      <c r="BY15" s="499">
        <f t="array" ref="BY15">IF($A15="",0,SUMIFS(Extrato!$E$8:$E$502,Extrato!$B$8:$B$502,'Variação'!$A15,Extrato!$A$8:$A$502,"&gt;="&amp;HLOOKUP(BY$2,dds!$2:$3,2,FALSE()),Extrato!$A$8:$A$502,"&lt;="&amp;HLOOKUP(BY$2,dds!$2:$4,3,FALSE()))-SUMIFS(Extrato!$K$8:$K$502,Extrato!$G$8:$G$502,'Variação'!$A15,Extrato!$F$8:$F$502,"&gt;="&amp;HLOOKUP(BY$2,dds!$2:$3,2,FALSE()),Extrato!$F$8:$F$502,"&lt;="&amp;HLOOKUP(BY$2,dds!$2:$4,3,FALSE()))+VLOOKUP($A15,'Cadastro e Histórico'!$278:$346,MATCH('Variação'!BY$2,'Cadastro e Histórico'!$278:$278,0)-1,FALSE()))</f>
        <v>0</v>
      </c>
      <c r="BZ15" s="500">
        <f t="shared" si="85"/>
        <v>0</v>
      </c>
      <c r="CA15" s="499">
        <f>IF($A15="",0,VLOOKUP($A15,'Cadastro e Histórico'!$278:$346,MATCH('Variação'!BY$2,'Cadastro e Histórico'!$278:$278,0),FALSE()))</f>
        <v>0</v>
      </c>
      <c r="CB15" s="499">
        <f t="array" ref="CB15">IF($A15="",0,SUMIFS(Extrato!$E$8:$E$502,Extrato!$B$8:$B$502,'Variação'!$A15,Extrato!$A$8:$A$502,"&gt;="&amp;HLOOKUP(CB$2,dds!$2:$3,2,FALSE()),Extrato!$A$8:$A$502,"&lt;="&amp;HLOOKUP(CB$2,dds!$2:$4,3,FALSE()))-SUMIFS(Extrato!$K$8:$K$502,Extrato!$G$8:$G$502,'Variação'!$A15,Extrato!$F$8:$F$502,"&gt;="&amp;HLOOKUP(CB$2,dds!$2:$3,2,FALSE()),Extrato!$F$8:$F$502,"&lt;="&amp;HLOOKUP(CB$2,dds!$2:$4,3,FALSE()))+VLOOKUP($A15,'Cadastro e Histórico'!$278:$346,MATCH('Variação'!CB$2,'Cadastro e Histórico'!$278:$278,0)-1,FALSE()))</f>
        <v>0</v>
      </c>
      <c r="CC15" s="500">
        <f t="shared" si="86"/>
        <v>0</v>
      </c>
      <c r="CD15" s="499">
        <f>IF($A15="",0,VLOOKUP($A15,'Cadastro e Histórico'!$278:$346,MATCH('Variação'!CB$2,'Cadastro e Histórico'!$278:$278,0),FALSE()))</f>
        <v>0</v>
      </c>
      <c r="CE15" s="499">
        <f t="array" ref="CE15">IF($A15="",0,SUMIFS(Extrato!$E$8:$E$502,Extrato!$B$8:$B$502,'Variação'!$A15,Extrato!$A$8:$A$502,"&gt;="&amp;HLOOKUP(CE$2,dds!$2:$3,2,FALSE()),Extrato!$A$8:$A$502,"&lt;="&amp;HLOOKUP(CE$2,dds!$2:$4,3,FALSE()))-SUMIFS(Extrato!$K$8:$K$502,Extrato!$G$8:$G$502,'Variação'!$A15,Extrato!$F$8:$F$502,"&gt;="&amp;HLOOKUP(CE$2,dds!$2:$3,2,FALSE()),Extrato!$F$8:$F$502,"&lt;="&amp;HLOOKUP(CE$2,dds!$2:$4,3,FALSE()))+VLOOKUP($A15,'Cadastro e Histórico'!$278:$346,MATCH('Variação'!CE$2,'Cadastro e Histórico'!$278:$278,0)-1,FALSE()))</f>
        <v>0</v>
      </c>
      <c r="CF15" s="500">
        <f t="shared" si="87"/>
        <v>0</v>
      </c>
      <c r="CG15" s="499">
        <f>IF($A15="",0,VLOOKUP($A15,'Cadastro e Histórico'!$278:$346,MATCH('Variação'!CE$2,'Cadastro e Histórico'!$278:$278,0),FALSE()))</f>
        <v>0</v>
      </c>
      <c r="CH15" s="499">
        <f t="array" ref="CH15">IF($A15="",0,SUMIFS(Extrato!$E$8:$E$502,Extrato!$B$8:$B$502,'Variação'!$A15,Extrato!$A$8:$A$502,"&gt;="&amp;HLOOKUP(CH$2,dds!$2:$3,2,FALSE()),Extrato!$A$8:$A$502,"&lt;="&amp;HLOOKUP(CH$2,dds!$2:$4,3,FALSE()))-SUMIFS(Extrato!$K$8:$K$502,Extrato!$G$8:$G$502,'Variação'!$A15,Extrato!$F$8:$F$502,"&gt;="&amp;HLOOKUP(CH$2,dds!$2:$3,2,FALSE()),Extrato!$F$8:$F$502,"&lt;="&amp;HLOOKUP(CH$2,dds!$2:$4,3,FALSE()))+VLOOKUP($A15,'Cadastro e Histórico'!$278:$346,MATCH('Variação'!CH$2,'Cadastro e Histórico'!$278:$278,0)-1,FALSE()))</f>
        <v>0</v>
      </c>
      <c r="CI15" s="500">
        <f t="shared" si="88"/>
        <v>0</v>
      </c>
      <c r="CJ15" s="499">
        <f>IF($A15="",0,VLOOKUP($A15,'Cadastro e Histórico'!$278:$346,MATCH('Variação'!CH$2,'Cadastro e Histórico'!$278:$278,0),FALSE()))</f>
        <v>0</v>
      </c>
      <c r="CK15" s="499">
        <f t="array" ref="CK15">IF($A15="",0,SUMIFS(Extrato!$E$8:$E$502,Extrato!$B$8:$B$502,'Variação'!$A15,Extrato!$A$8:$A$502,"&gt;="&amp;HLOOKUP(CK$2,dds!$2:$3,2,FALSE()),Extrato!$A$8:$A$502,"&lt;="&amp;HLOOKUP(CK$2,dds!$2:$4,3,FALSE()))-SUMIFS(Extrato!$K$8:$K$502,Extrato!$G$8:$G$502,'Variação'!$A15,Extrato!$F$8:$F$502,"&gt;="&amp;HLOOKUP(CK$2,dds!$2:$3,2,FALSE()),Extrato!$F$8:$F$502,"&lt;="&amp;HLOOKUP(CK$2,dds!$2:$4,3,FALSE()))+VLOOKUP($A15,'Cadastro e Histórico'!$278:$346,MATCH('Variação'!CK$2,'Cadastro e Histórico'!$278:$278,0)-1,FALSE()))</f>
        <v>0</v>
      </c>
      <c r="CL15" s="500">
        <f t="shared" si="89"/>
        <v>0</v>
      </c>
      <c r="CM15" s="499">
        <f>IF($A15="",0,VLOOKUP($A15,'Cadastro e Histórico'!$278:$346,MATCH('Variação'!CK$2,'Cadastro e Histórico'!$278:$278,0),FALSE()))</f>
        <v>0</v>
      </c>
      <c r="CN15" s="499">
        <f t="array" ref="CN15">IF($A15="",0,SUMIFS(Extrato!$E$8:$E$502,Extrato!$B$8:$B$502,'Variação'!$A15,Extrato!$A$8:$A$502,"&gt;="&amp;HLOOKUP(CN$2,dds!$2:$3,2,FALSE()),Extrato!$A$8:$A$502,"&lt;="&amp;HLOOKUP(CN$2,dds!$2:$4,3,FALSE()))-SUMIFS(Extrato!$K$8:$K$502,Extrato!$G$8:$G$502,'Variação'!$A15,Extrato!$F$8:$F$502,"&gt;="&amp;HLOOKUP(CN$2,dds!$2:$3,2,FALSE()),Extrato!$F$8:$F$502,"&lt;="&amp;HLOOKUP(CN$2,dds!$2:$4,3,FALSE()))+VLOOKUP($A15,'Cadastro e Histórico'!$278:$346,MATCH('Variação'!CN$2,'Cadastro e Histórico'!$278:$278,0)-1,FALSE()))</f>
        <v>0</v>
      </c>
      <c r="CO15" s="500">
        <f t="shared" si="90"/>
        <v>0</v>
      </c>
      <c r="CP15" s="499">
        <f>IF($A15="",0,VLOOKUP($A15,'Cadastro e Histórico'!$278:$346,MATCH('Variação'!CN$2,'Cadastro e Histórico'!$278:$278,0),FALSE()))</f>
        <v>0</v>
      </c>
      <c r="CQ15" s="499">
        <f t="array" ref="CQ15">IF($A15="",0,SUMIFS(Extrato!$E$8:$E$502,Extrato!$B$8:$B$502,'Variação'!$A15,Extrato!$A$8:$A$502,"&gt;="&amp;HLOOKUP(CQ$2,dds!$2:$3,2,FALSE()),Extrato!$A$8:$A$502,"&lt;="&amp;HLOOKUP(CQ$2,dds!$2:$4,3,FALSE()))-SUMIFS(Extrato!$K$8:$K$502,Extrato!$G$8:$G$502,'Variação'!$A15,Extrato!$F$8:$F$502,"&gt;="&amp;HLOOKUP(CQ$2,dds!$2:$3,2,FALSE()),Extrato!$F$8:$F$502,"&lt;="&amp;HLOOKUP(CQ$2,dds!$2:$4,3,FALSE()))+VLOOKUP($A15,'Cadastro e Histórico'!$278:$346,MATCH('Variação'!CQ$2,'Cadastro e Histórico'!$278:$278,0)-1,FALSE()))</f>
        <v>0</v>
      </c>
      <c r="CR15" s="500">
        <f t="shared" si="91"/>
        <v>0</v>
      </c>
      <c r="CS15" s="499">
        <f>IF($A15="",0,VLOOKUP($A15,'Cadastro e Histórico'!$278:$346,MATCH('Variação'!CQ$2,'Cadastro e Histórico'!$278:$278,0),FALSE()))</f>
        <v>0</v>
      </c>
      <c r="CT15" s="499">
        <f t="array" ref="CT15">IF($A15="",0,SUMIFS(Extrato!$E$8:$E$502,Extrato!$B$8:$B$502,'Variação'!$A15,Extrato!$A$8:$A$502,"&gt;="&amp;HLOOKUP(CT$2,dds!$2:$3,2,FALSE()),Extrato!$A$8:$A$502,"&lt;="&amp;HLOOKUP(CT$2,dds!$2:$4,3,FALSE()))-SUMIFS(Extrato!$K$8:$K$502,Extrato!$G$8:$G$502,'Variação'!$A15,Extrato!$F$8:$F$502,"&gt;="&amp;HLOOKUP(CT$2,dds!$2:$3,2,FALSE()),Extrato!$F$8:$F$502,"&lt;="&amp;HLOOKUP(CT$2,dds!$2:$4,3,FALSE()))+VLOOKUP($A15,'Cadastro e Histórico'!$278:$346,MATCH('Variação'!CT$2,'Cadastro e Histórico'!$278:$278,0)-1,FALSE()))</f>
        <v>0</v>
      </c>
      <c r="CU15" s="500">
        <f t="shared" si="92"/>
        <v>0</v>
      </c>
      <c r="CV15" s="499">
        <f>IF($A15="",0,VLOOKUP($A15,'Cadastro e Histórico'!$278:$346,MATCH('Variação'!CT$2,'Cadastro e Histórico'!$278:$278,0),FALSE()))</f>
        <v>0</v>
      </c>
      <c r="CW15" s="499">
        <f t="array" ref="CW15">IF($A15="",0,SUMIFS(Extrato!$E$8:$E$502,Extrato!$B$8:$B$502,'Variação'!$A15,Extrato!$A$8:$A$502,"&gt;="&amp;HLOOKUP(CW$2,dds!$2:$3,2,FALSE()),Extrato!$A$8:$A$502,"&lt;="&amp;HLOOKUP(CW$2,dds!$2:$4,3,FALSE()))-SUMIFS(Extrato!$K$8:$K$502,Extrato!$G$8:$G$502,'Variação'!$A15,Extrato!$F$8:$F$502,"&gt;="&amp;HLOOKUP(CW$2,dds!$2:$3,2,FALSE()),Extrato!$F$8:$F$502,"&lt;="&amp;HLOOKUP(CW$2,dds!$2:$4,3,FALSE()))+VLOOKUP($A15,'Cadastro e Histórico'!$278:$346,MATCH('Variação'!CW$2,'Cadastro e Histórico'!$278:$278,0)-1,FALSE()))</f>
        <v>0</v>
      </c>
      <c r="CX15" s="500">
        <f t="shared" si="93"/>
        <v>0</v>
      </c>
      <c r="CY15" s="499">
        <f>IF($A15="",0,VLOOKUP($A15,'Cadastro e Histórico'!$278:$346,MATCH('Variação'!CW$2,'Cadastro e Histórico'!$278:$278,0),FALSE()))</f>
        <v>0</v>
      </c>
      <c r="CZ15" s="499">
        <f t="array" ref="CZ15">IF($A15="",0,SUMIFS(Extrato!$E$8:$E$502,Extrato!$B$8:$B$502,'Variação'!$A15,Extrato!$A$8:$A$502,"&gt;="&amp;HLOOKUP(CZ$2,dds!$2:$3,2,FALSE()),Extrato!$A$8:$A$502,"&lt;="&amp;HLOOKUP(CZ$2,dds!$2:$4,3,FALSE()))-SUMIFS(Extrato!$K$8:$K$502,Extrato!$G$8:$G$502,'Variação'!$A15,Extrato!$F$8:$F$502,"&gt;="&amp;HLOOKUP(CZ$2,dds!$2:$3,2,FALSE()),Extrato!$F$8:$F$502,"&lt;="&amp;HLOOKUP(CZ$2,dds!$2:$4,3,FALSE()))+VLOOKUP($A15,'Cadastro e Histórico'!$278:$346,MATCH('Variação'!CZ$2,'Cadastro e Histórico'!$278:$278,0)-1,FALSE()))</f>
        <v>0</v>
      </c>
      <c r="DA15" s="500">
        <f t="shared" si="94"/>
        <v>0</v>
      </c>
      <c r="DB15" s="499">
        <f>IF($A15="",0,VLOOKUP($A15,'Cadastro e Histórico'!$278:$346,MATCH('Variação'!CZ$2,'Cadastro e Histórico'!$278:$278,0),FALSE()))</f>
        <v>0</v>
      </c>
      <c r="DC15" s="499">
        <f t="array" ref="DC15">IF($A15="",0,SUMIFS(Extrato!$E$8:$E$502,Extrato!$B$8:$B$502,'Variação'!$A15,Extrato!$A$8:$A$502,"&gt;="&amp;HLOOKUP(DC$2,dds!$2:$3,2,FALSE()),Extrato!$A$8:$A$502,"&lt;="&amp;HLOOKUP(DC$2,dds!$2:$4,3,FALSE()))-SUMIFS(Extrato!$K$8:$K$502,Extrato!$G$8:$G$502,'Variação'!$A15,Extrato!$F$8:$F$502,"&gt;="&amp;HLOOKUP(DC$2,dds!$2:$3,2,FALSE()),Extrato!$F$8:$F$502,"&lt;="&amp;HLOOKUP(DC$2,dds!$2:$4,3,FALSE()))+VLOOKUP($A15,'Cadastro e Histórico'!$278:$346,MATCH('Variação'!DC$2,'Cadastro e Histórico'!$278:$278,0)-1,FALSE()))</f>
        <v>0</v>
      </c>
      <c r="DD15" s="500">
        <f t="shared" si="95"/>
        <v>0</v>
      </c>
      <c r="DE15" s="499">
        <f>IF($A15="",0,VLOOKUP($A15,'Cadastro e Histórico'!$278:$346,MATCH('Variação'!DC$2,'Cadastro e Histórico'!$278:$278,0),FALSE()))</f>
        <v>0</v>
      </c>
      <c r="DF15" s="499">
        <f t="array" ref="DF15">IF($A15="",0,SUMIFS(Extrato!$E$8:$E$502,Extrato!$B$8:$B$502,'Variação'!$A15,Extrato!$A$8:$A$502,"&gt;="&amp;HLOOKUP(DF$2,dds!$2:$3,2,FALSE()),Extrato!$A$8:$A$502,"&lt;="&amp;HLOOKUP(DF$2,dds!$2:$4,3,FALSE()))-SUMIFS(Extrato!$K$8:$K$502,Extrato!$G$8:$G$502,'Variação'!$A15,Extrato!$F$8:$F$502,"&gt;="&amp;HLOOKUP(DF$2,dds!$2:$3,2,FALSE()),Extrato!$F$8:$F$502,"&lt;="&amp;HLOOKUP(DF$2,dds!$2:$4,3,FALSE()))+VLOOKUP($A15,'Cadastro e Histórico'!$278:$346,MATCH('Variação'!DF$2,'Cadastro e Histórico'!$278:$278,0)-1,FALSE()))</f>
        <v>0</v>
      </c>
      <c r="DG15" s="500">
        <f t="shared" si="96"/>
        <v>0</v>
      </c>
      <c r="DH15" s="499">
        <f>IF($A15="",0,VLOOKUP($A15,'Cadastro e Histórico'!$278:$346,MATCH('Variação'!DF$2,'Cadastro e Histórico'!$278:$278,0),FALSE()))</f>
        <v>0</v>
      </c>
      <c r="DI15" s="499">
        <f t="array" ref="DI15">IF($A15="",0,SUMIFS(Extrato!$E$8:$E$502,Extrato!$B$8:$B$502,'Variação'!$A15,Extrato!$A$8:$A$502,"&gt;="&amp;HLOOKUP(DI$2,dds!$2:$3,2,FALSE()),Extrato!$A$8:$A$502,"&lt;="&amp;HLOOKUP(DI$2,dds!$2:$4,3,FALSE()))-SUMIFS(Extrato!$K$8:$K$502,Extrato!$G$8:$G$502,'Variação'!$A15,Extrato!$F$8:$F$502,"&gt;="&amp;HLOOKUP(DI$2,dds!$2:$3,2,FALSE()),Extrato!$F$8:$F$502,"&lt;="&amp;HLOOKUP(DI$2,dds!$2:$4,3,FALSE()))+VLOOKUP($A15,'Cadastro e Histórico'!$278:$346,MATCH('Variação'!DI$2,'Cadastro e Histórico'!$278:$278,0)-1,FALSE()))</f>
        <v>0</v>
      </c>
      <c r="DJ15" s="500">
        <f t="shared" si="97"/>
        <v>0</v>
      </c>
      <c r="DK15" s="499">
        <f>IF($A15="",0,VLOOKUP($A15,'Cadastro e Histórico'!$278:$346,MATCH('Variação'!DI$2,'Cadastro e Histórico'!$278:$278,0),FALSE()))</f>
        <v>0</v>
      </c>
      <c r="DL15" s="499">
        <f t="array" ref="DL15">IF($A15="",0,SUMIFS(Extrato!$E$8:$E$502,Extrato!$B$8:$B$502,'Variação'!$A15,Extrato!$A$8:$A$502,"&gt;="&amp;HLOOKUP(DL$2,dds!$2:$3,2,FALSE()),Extrato!$A$8:$A$502,"&lt;="&amp;HLOOKUP(DL$2,dds!$2:$4,3,FALSE()))-SUMIFS(Extrato!$K$8:$K$502,Extrato!$G$8:$G$502,'Variação'!$A15,Extrato!$F$8:$F$502,"&gt;="&amp;HLOOKUP(DL$2,dds!$2:$3,2,FALSE()),Extrato!$F$8:$F$502,"&lt;="&amp;HLOOKUP(DL$2,dds!$2:$4,3,FALSE()))+VLOOKUP($A15,'Cadastro e Histórico'!$278:$346,MATCH('Variação'!DL$2,'Cadastro e Histórico'!$278:$278,0)-1,FALSE()))</f>
        <v>0</v>
      </c>
      <c r="DM15" s="500">
        <f t="shared" si="98"/>
        <v>0</v>
      </c>
      <c r="DN15" s="499">
        <f>IF($A15="",0,VLOOKUP($A15,'Cadastro e Histórico'!$278:$346,MATCH('Variação'!DL$2,'Cadastro e Histórico'!$278:$278,0),FALSE()))</f>
        <v>0</v>
      </c>
      <c r="DO15" s="499">
        <f t="array" ref="DO15">IF($A15="",0,SUMIFS(Extrato!$E$8:$E$502,Extrato!$B$8:$B$502,'Variação'!$A15,Extrato!$A$8:$A$502,"&gt;="&amp;HLOOKUP(DO$2,dds!$2:$3,2,FALSE()),Extrato!$A$8:$A$502,"&lt;="&amp;HLOOKUP(DO$2,dds!$2:$4,3,FALSE()))-SUMIFS(Extrato!$K$8:$K$502,Extrato!$G$8:$G$502,'Variação'!$A15,Extrato!$F$8:$F$502,"&gt;="&amp;HLOOKUP(DO$2,dds!$2:$3,2,FALSE()),Extrato!$F$8:$F$502,"&lt;="&amp;HLOOKUP(DO$2,dds!$2:$4,3,FALSE()))+VLOOKUP($A15,'Cadastro e Histórico'!$278:$346,MATCH('Variação'!DO$2,'Cadastro e Histórico'!$278:$278,0)-1,FALSE()))</f>
        <v>0</v>
      </c>
      <c r="DP15" s="500">
        <f t="shared" si="99"/>
        <v>0</v>
      </c>
      <c r="DQ15" s="499">
        <f>IF($A15="",0,VLOOKUP($A15,'Cadastro e Histórico'!$278:$346,MATCH('Variação'!DO$2,'Cadastro e Histórico'!$278:$278,0),FALSE()))</f>
        <v>0</v>
      </c>
      <c r="DR15" s="499">
        <f t="array" ref="DR15">IF($A15="",0,SUMIFS(Extrato!$E$8:$E$502,Extrato!$B$8:$B$502,'Variação'!$A15,Extrato!$A$8:$A$502,"&gt;="&amp;HLOOKUP(DR$2,dds!$2:$3,2,FALSE()),Extrato!$A$8:$A$502,"&lt;="&amp;HLOOKUP(DR$2,dds!$2:$4,3,FALSE()))-SUMIFS(Extrato!$K$8:$K$502,Extrato!$G$8:$G$502,'Variação'!$A15,Extrato!$F$8:$F$502,"&gt;="&amp;HLOOKUP(DR$2,dds!$2:$3,2,FALSE()),Extrato!$F$8:$F$502,"&lt;="&amp;HLOOKUP(DR$2,dds!$2:$4,3,FALSE()))+VLOOKUP($A15,'Cadastro e Histórico'!$278:$346,MATCH('Variação'!DR$2,'Cadastro e Histórico'!$278:$278,0)-1,FALSE()))</f>
        <v>0</v>
      </c>
      <c r="DS15" s="500">
        <f t="shared" si="100"/>
        <v>0</v>
      </c>
      <c r="DT15" s="499">
        <f>IF($A15="",0,VLOOKUP($A15,'Cadastro e Histórico'!$278:$346,MATCH('Variação'!DR$2,'Cadastro e Histórico'!$278:$278,0),FALSE()))</f>
        <v>0</v>
      </c>
      <c r="DU15" s="499">
        <f t="array" ref="DU15">IF($A15="",0,SUMIFS(Extrato!$E$8:$E$502,Extrato!$B$8:$B$502,'Variação'!$A15,Extrato!$A$8:$A$502,"&gt;="&amp;HLOOKUP(DU$2,dds!$2:$3,2,FALSE()),Extrato!$A$8:$A$502,"&lt;="&amp;HLOOKUP(DU$2,dds!$2:$4,3,FALSE()))-SUMIFS(Extrato!$K$8:$K$502,Extrato!$G$8:$G$502,'Variação'!$A15,Extrato!$F$8:$F$502,"&gt;="&amp;HLOOKUP(DU$2,dds!$2:$3,2,FALSE()),Extrato!$F$8:$F$502,"&lt;="&amp;HLOOKUP(DU$2,dds!$2:$4,3,FALSE()))+VLOOKUP($A15,'Cadastro e Histórico'!$278:$346,MATCH('Variação'!DU$2,'Cadastro e Histórico'!$278:$278,0)-1,FALSE()))</f>
        <v>0</v>
      </c>
      <c r="DV15" s="500">
        <f t="shared" si="101"/>
        <v>0</v>
      </c>
      <c r="DW15" s="499">
        <f>IF($A15="",0,VLOOKUP($A15,'Cadastro e Histórico'!$278:$346,MATCH('Variação'!DU$2,'Cadastro e Histórico'!$278:$278,0),FALSE()))</f>
        <v>0</v>
      </c>
      <c r="DX15" s="499">
        <f t="array" ref="DX15">IF($A15="",0,SUMIFS(Extrato!$E$8:$E$502,Extrato!$B$8:$B$502,'Variação'!$A15,Extrato!$A$8:$A$502,"&gt;="&amp;HLOOKUP(DX$2,dds!$2:$3,2,FALSE()),Extrato!$A$8:$A$502,"&lt;="&amp;HLOOKUP(DX$2,dds!$2:$4,3,FALSE()))-SUMIFS(Extrato!$K$8:$K$502,Extrato!$G$8:$G$502,'Variação'!$A15,Extrato!$F$8:$F$502,"&gt;="&amp;HLOOKUP(DX$2,dds!$2:$3,2,FALSE()),Extrato!$F$8:$F$502,"&lt;="&amp;HLOOKUP(DX$2,dds!$2:$4,3,FALSE()))+VLOOKUP($A15,'Cadastro e Histórico'!$278:$346,MATCH('Variação'!DX$2,'Cadastro e Histórico'!$278:$278,0)-1,FALSE()))</f>
        <v>0</v>
      </c>
      <c r="DY15" s="500">
        <f t="shared" si="102"/>
        <v>0</v>
      </c>
      <c r="DZ15" s="499">
        <f>IF($A15="",0,VLOOKUP($A15,'Cadastro e Histórico'!$278:$346,MATCH('Variação'!DX$2,'Cadastro e Histórico'!$278:$278,0),FALSE()))</f>
        <v>0</v>
      </c>
      <c r="EA15" s="499">
        <f t="array" ref="EA15">IF($A15="",0,SUMIFS(Extrato!$E$8:$E$502,Extrato!$B$8:$B$502,'Variação'!$A15,Extrato!$A$8:$A$502,"&gt;="&amp;HLOOKUP(EA$2,dds!$2:$3,2,FALSE()),Extrato!$A$8:$A$502,"&lt;="&amp;HLOOKUP(EA$2,dds!$2:$4,3,FALSE()))-SUMIFS(Extrato!$K$8:$K$502,Extrato!$G$8:$G$502,'Variação'!$A15,Extrato!$F$8:$F$502,"&gt;="&amp;HLOOKUP(EA$2,dds!$2:$3,2,FALSE()),Extrato!$F$8:$F$502,"&lt;="&amp;HLOOKUP(EA$2,dds!$2:$4,3,FALSE()))+VLOOKUP($A15,'Cadastro e Histórico'!$278:$346,MATCH('Variação'!EA$2,'Cadastro e Histórico'!$278:$278,0)-1,FALSE()))</f>
        <v>0</v>
      </c>
      <c r="EB15" s="500">
        <f t="shared" si="103"/>
        <v>0</v>
      </c>
      <c r="EC15" s="499">
        <f>IF($A15="",0,VLOOKUP($A15,'Cadastro e Histórico'!$278:$346,MATCH('Variação'!EA$2,'Cadastro e Histórico'!$278:$278,0),FALSE()))</f>
        <v>0</v>
      </c>
      <c r="ED15" s="499">
        <f t="array" ref="ED15">IF($A15="",0,SUMIFS(Extrato!$E$8:$E$502,Extrato!$B$8:$B$502,'Variação'!$A15,Extrato!$A$8:$A$502,"&gt;="&amp;HLOOKUP(ED$2,dds!$2:$3,2,FALSE()),Extrato!$A$8:$A$502,"&lt;="&amp;HLOOKUP(ED$2,dds!$2:$4,3,FALSE()))-SUMIFS(Extrato!$K$8:$K$502,Extrato!$G$8:$G$502,'Variação'!$A15,Extrato!$F$8:$F$502,"&gt;="&amp;HLOOKUP(ED$2,dds!$2:$3,2,FALSE()),Extrato!$F$8:$F$502,"&lt;="&amp;HLOOKUP(ED$2,dds!$2:$4,3,FALSE()))+VLOOKUP($A15,'Cadastro e Histórico'!$278:$346,MATCH('Variação'!ED$2,'Cadastro e Histórico'!$278:$278,0)-1,FALSE()))</f>
        <v>0</v>
      </c>
      <c r="EE15" s="500">
        <f t="shared" si="104"/>
        <v>0</v>
      </c>
      <c r="EF15" s="499">
        <f>IF($A15="",0,VLOOKUP($A15,'Cadastro e Histórico'!$278:$346,MATCH('Variação'!ED$2,'Cadastro e Histórico'!$278:$278,0),FALSE()))</f>
        <v>0</v>
      </c>
      <c r="EG15" s="499">
        <f t="array" ref="EG15">IF($A15="",0,SUMIFS(Extrato!$E$8:$E$502,Extrato!$B$8:$B$502,'Variação'!$A15,Extrato!$A$8:$A$502,"&gt;="&amp;HLOOKUP(EG$2,dds!$2:$3,2,FALSE()),Extrato!$A$8:$A$502,"&lt;="&amp;HLOOKUP(EG$2,dds!$2:$4,3,FALSE()))-SUMIFS(Extrato!$K$8:$K$502,Extrato!$G$8:$G$502,'Variação'!$A15,Extrato!$F$8:$F$502,"&gt;="&amp;HLOOKUP(EG$2,dds!$2:$3,2,FALSE()),Extrato!$F$8:$F$502,"&lt;="&amp;HLOOKUP(EG$2,dds!$2:$4,3,FALSE()))+VLOOKUP($A15,'Cadastro e Histórico'!$278:$346,MATCH('Variação'!EG$2,'Cadastro e Histórico'!$278:$278,0)-1,FALSE()))</f>
        <v>0</v>
      </c>
      <c r="EH15" s="500">
        <f t="shared" si="105"/>
        <v>0</v>
      </c>
      <c r="EI15" s="499">
        <f>IF($A15="",0,VLOOKUP($A15,'Cadastro e Histórico'!$278:$346,MATCH('Variação'!EG$2,'Cadastro e Histórico'!$278:$278,0),FALSE()))</f>
        <v>0</v>
      </c>
      <c r="EJ15" s="499">
        <f t="array" ref="EJ15">IF($A15="",0,SUMIFS(Extrato!$E$8:$E$502,Extrato!$B$8:$B$502,'Variação'!$A15,Extrato!$A$8:$A$502,"&gt;="&amp;HLOOKUP(EJ$2,dds!$2:$3,2,FALSE()),Extrato!$A$8:$A$502,"&lt;="&amp;HLOOKUP(EJ$2,dds!$2:$4,3,FALSE()))-SUMIFS(Extrato!$K$8:$K$502,Extrato!$G$8:$G$502,'Variação'!$A15,Extrato!$F$8:$F$502,"&gt;="&amp;HLOOKUP(EJ$2,dds!$2:$3,2,FALSE()),Extrato!$F$8:$F$502,"&lt;="&amp;HLOOKUP(EJ$2,dds!$2:$4,3,FALSE()))+VLOOKUP($A15,'Cadastro e Histórico'!$278:$346,MATCH('Variação'!EJ$2,'Cadastro e Histórico'!$278:$278,0)-1,FALSE()))</f>
        <v>0</v>
      </c>
      <c r="EK15" s="500">
        <f t="shared" si="106"/>
        <v>0</v>
      </c>
      <c r="EL15" s="499">
        <f>IF($A15="",0,VLOOKUP($A15,'Cadastro e Histórico'!$278:$346,MATCH('Variação'!EJ$2,'Cadastro e Histórico'!$278:$278,0),FALSE()))</f>
        <v>0</v>
      </c>
      <c r="EM15" s="499">
        <f t="array" ref="EM15">IF($A15="",0,SUMIFS(Extrato!$E$8:$E$502,Extrato!$B$8:$B$502,'Variação'!$A15,Extrato!$A$8:$A$502,"&gt;="&amp;HLOOKUP(EM$2,dds!$2:$3,2,FALSE()),Extrato!$A$8:$A$502,"&lt;="&amp;HLOOKUP(EM$2,dds!$2:$4,3,FALSE()))-SUMIFS(Extrato!$K$8:$K$502,Extrato!$G$8:$G$502,'Variação'!$A15,Extrato!$F$8:$F$502,"&gt;="&amp;HLOOKUP(EM$2,dds!$2:$3,2,FALSE()),Extrato!$F$8:$F$502,"&lt;="&amp;HLOOKUP(EM$2,dds!$2:$4,3,FALSE()))+VLOOKUP($A15,'Cadastro e Histórico'!$278:$346,MATCH('Variação'!EM$2,'Cadastro e Histórico'!$278:$278,0)-1,FALSE()))</f>
        <v>0</v>
      </c>
      <c r="EN15" s="500">
        <f t="shared" si="107"/>
        <v>0</v>
      </c>
      <c r="EO15" s="499">
        <f>IF($A15="",0,VLOOKUP($A15,'Cadastro e Histórico'!$278:$346,MATCH('Variação'!EM$2,'Cadastro e Histórico'!$278:$278,0),FALSE()))</f>
        <v>0</v>
      </c>
      <c r="EP15" s="499">
        <f t="array" ref="EP15">IF($A15="",0,SUMIFS(Extrato!$E$8:$E$502,Extrato!$B$8:$B$502,'Variação'!$A15,Extrato!$A$8:$A$502,"&gt;="&amp;HLOOKUP(EP$2,dds!$2:$3,2,FALSE()),Extrato!$A$8:$A$502,"&lt;="&amp;HLOOKUP(EP$2,dds!$2:$4,3,FALSE()))-SUMIFS(Extrato!$K$8:$K$502,Extrato!$G$8:$G$502,'Variação'!$A15,Extrato!$F$8:$F$502,"&gt;="&amp;HLOOKUP(EP$2,dds!$2:$3,2,FALSE()),Extrato!$F$8:$F$502,"&lt;="&amp;HLOOKUP(EP$2,dds!$2:$4,3,FALSE()))+VLOOKUP($A15,'Cadastro e Histórico'!$278:$346,MATCH('Variação'!EP$2,'Cadastro e Histórico'!$278:$278,0)-1,FALSE()))</f>
        <v>0</v>
      </c>
      <c r="EQ15" s="500">
        <f t="shared" si="108"/>
        <v>0</v>
      </c>
      <c r="ER15" s="499">
        <f>IF($A15="",0,VLOOKUP($A15,'Cadastro e Histórico'!$278:$346,MATCH('Variação'!EP$2,'Cadastro e Histórico'!$278:$278,0),FALSE()))</f>
        <v>0</v>
      </c>
      <c r="ES15" s="499">
        <f t="array" ref="ES15">IF($A15="",0,SUMIFS(Extrato!$E$8:$E$502,Extrato!$B$8:$B$502,'Variação'!$A15,Extrato!$A$8:$A$502,"&gt;="&amp;HLOOKUP(ES$2,dds!$2:$3,2,FALSE()),Extrato!$A$8:$A$502,"&lt;="&amp;HLOOKUP(ES$2,dds!$2:$4,3,FALSE()))-SUMIFS(Extrato!$K$8:$K$502,Extrato!$G$8:$G$502,'Variação'!$A15,Extrato!$F$8:$F$502,"&gt;="&amp;HLOOKUP(ES$2,dds!$2:$3,2,FALSE()),Extrato!$F$8:$F$502,"&lt;="&amp;HLOOKUP(ES$2,dds!$2:$4,3,FALSE()))+VLOOKUP($A15,'Cadastro e Histórico'!$278:$346,MATCH('Variação'!ES$2,'Cadastro e Histórico'!$278:$278,0)-1,FALSE()))</f>
        <v>0</v>
      </c>
      <c r="ET15" s="500">
        <f t="shared" si="109"/>
        <v>0</v>
      </c>
      <c r="EU15" s="499">
        <f>IF($A15="",0,VLOOKUP($A15,'Cadastro e Histórico'!$278:$346,MATCH('Variação'!ES$2,'Cadastro e Histórico'!$278:$278,0),FALSE()))</f>
        <v>0</v>
      </c>
      <c r="EV15" s="499">
        <f t="array" ref="EV15">IF($A15="",0,SUMIFS(Extrato!$E$8:$E$502,Extrato!$B$8:$B$502,'Variação'!$A15,Extrato!$A$8:$A$502,"&gt;="&amp;HLOOKUP(EV$2,dds!$2:$3,2,FALSE()),Extrato!$A$8:$A$502,"&lt;="&amp;HLOOKUP(EV$2,dds!$2:$4,3,FALSE()))-SUMIFS(Extrato!$K$8:$K$502,Extrato!$G$8:$G$502,'Variação'!$A15,Extrato!$F$8:$F$502,"&gt;="&amp;HLOOKUP(EV$2,dds!$2:$3,2,FALSE()),Extrato!$F$8:$F$502,"&lt;="&amp;HLOOKUP(EV$2,dds!$2:$4,3,FALSE()))+VLOOKUP($A15,'Cadastro e Histórico'!$278:$346,MATCH('Variação'!EV$2,'Cadastro e Histórico'!$278:$278,0)-1,FALSE()))</f>
        <v>0</v>
      </c>
      <c r="EW15" s="500">
        <f t="shared" si="110"/>
        <v>0</v>
      </c>
      <c r="EX15" s="499">
        <f>IF($A15="",0,VLOOKUP($A15,'Cadastro e Histórico'!$278:$346,MATCH('Variação'!EV$2,'Cadastro e Histórico'!$278:$278,0),FALSE()))</f>
        <v>0</v>
      </c>
      <c r="EY15" s="499">
        <f t="array" ref="EY15">IF($A15="",0,SUMIFS(Extrato!$E$8:$E$502,Extrato!$B$8:$B$502,'Variação'!$A15,Extrato!$A$8:$A$502,"&gt;="&amp;HLOOKUP(EY$2,dds!$2:$3,2,FALSE()),Extrato!$A$8:$A$502,"&lt;="&amp;HLOOKUP(EY$2,dds!$2:$4,3,FALSE()))-SUMIFS(Extrato!$K$8:$K$502,Extrato!$G$8:$G$502,'Variação'!$A15,Extrato!$F$8:$F$502,"&gt;="&amp;HLOOKUP(EY$2,dds!$2:$3,2,FALSE()),Extrato!$F$8:$F$502,"&lt;="&amp;HLOOKUP(EY$2,dds!$2:$4,3,FALSE()))+VLOOKUP($A15,'Cadastro e Histórico'!$278:$346,MATCH('Variação'!EY$2,'Cadastro e Histórico'!$278:$278,0)-1,FALSE()))</f>
        <v>0</v>
      </c>
      <c r="EZ15" s="500">
        <f t="shared" si="111"/>
        <v>0</v>
      </c>
      <c r="FA15" s="499">
        <f>IF($A15="",0,VLOOKUP($A15,'Cadastro e Histórico'!$278:$346,MATCH('Variação'!EY$2,'Cadastro e Histórico'!$278:$278,0),FALSE()))</f>
        <v>0</v>
      </c>
      <c r="FB15" s="499">
        <f t="array" ref="FB15">IF($A15="",0,SUMIFS(Extrato!$E$8:$E$502,Extrato!$B$8:$B$502,'Variação'!$A15,Extrato!$A$8:$A$502,"&gt;="&amp;HLOOKUP(FB$2,dds!$2:$3,2,FALSE()),Extrato!$A$8:$A$502,"&lt;="&amp;HLOOKUP(FB$2,dds!$2:$4,3,FALSE()))-SUMIFS(Extrato!$K$8:$K$502,Extrato!$G$8:$G$502,'Variação'!$A15,Extrato!$F$8:$F$502,"&gt;="&amp;HLOOKUP(FB$2,dds!$2:$3,2,FALSE()),Extrato!$F$8:$F$502,"&lt;="&amp;HLOOKUP(FB$2,dds!$2:$4,3,FALSE()))+VLOOKUP($A15,'Cadastro e Histórico'!$278:$346,MATCH('Variação'!FB$2,'Cadastro e Histórico'!$278:$278,0)-1,FALSE()))</f>
        <v>0</v>
      </c>
      <c r="FC15" s="500">
        <f t="shared" si="112"/>
        <v>0</v>
      </c>
      <c r="FD15" s="499">
        <f>IF($A15="",0,VLOOKUP($A15,'Cadastro e Histórico'!$278:$346,MATCH('Variação'!FB$2,'Cadastro e Histórico'!$278:$278,0),FALSE()))</f>
        <v>0</v>
      </c>
      <c r="FE15" s="499">
        <f t="array" ref="FE15">IF($A15="",0,SUMIFS(Extrato!$E$8:$E$502,Extrato!$B$8:$B$502,'Variação'!$A15,Extrato!$A$8:$A$502,"&gt;="&amp;HLOOKUP(FE$2,dds!$2:$3,2,FALSE()),Extrato!$A$8:$A$502,"&lt;="&amp;HLOOKUP(FE$2,dds!$2:$4,3,FALSE()))-SUMIFS(Extrato!$K$8:$K$502,Extrato!$G$8:$G$502,'Variação'!$A15,Extrato!$F$8:$F$502,"&gt;="&amp;HLOOKUP(FE$2,dds!$2:$3,2,FALSE()),Extrato!$F$8:$F$502,"&lt;="&amp;HLOOKUP(FE$2,dds!$2:$4,3,FALSE()))+VLOOKUP($A15,'Cadastro e Histórico'!$278:$346,MATCH('Variação'!FE$2,'Cadastro e Histórico'!$278:$278,0)-1,FALSE()))</f>
        <v>0</v>
      </c>
      <c r="FF15" s="500">
        <f t="shared" si="113"/>
        <v>0</v>
      </c>
      <c r="FG15" s="499">
        <f>IF($A15="",0,VLOOKUP($A15,'Cadastro e Histórico'!$278:$346,MATCH('Variação'!FE$2,'Cadastro e Histórico'!$278:$278,0),FALSE()))</f>
        <v>0</v>
      </c>
      <c r="FH15" s="499">
        <f t="array" ref="FH15">IF($A15="",0,SUMIFS(Extrato!$E$8:$E$502,Extrato!$B$8:$B$502,'Variação'!$A15,Extrato!$A$8:$A$502,"&gt;="&amp;HLOOKUP(FH$2,dds!$2:$3,2,FALSE()),Extrato!$A$8:$A$502,"&lt;="&amp;HLOOKUP(FH$2,dds!$2:$4,3,FALSE()))-SUMIFS(Extrato!$K$8:$K$502,Extrato!$G$8:$G$502,'Variação'!$A15,Extrato!$F$8:$F$502,"&gt;="&amp;HLOOKUP(FH$2,dds!$2:$3,2,FALSE()),Extrato!$F$8:$F$502,"&lt;="&amp;HLOOKUP(FH$2,dds!$2:$4,3,FALSE()))+VLOOKUP($A15,'Cadastro e Histórico'!$278:$346,MATCH('Variação'!FH$2,'Cadastro e Histórico'!$278:$278,0)-1,FALSE()))</f>
        <v>0</v>
      </c>
      <c r="FI15" s="500">
        <f t="shared" si="114"/>
        <v>0</v>
      </c>
      <c r="FJ15" s="499">
        <f>IF($A15="",0,VLOOKUP($A15,'Cadastro e Histórico'!$278:$346,MATCH('Variação'!FH$2,'Cadastro e Histórico'!$278:$278,0),FALSE()))</f>
        <v>0</v>
      </c>
      <c r="FK15" s="499">
        <f t="array" ref="FK15">IF($A15="",0,SUMIFS(Extrato!$E$8:$E$502,Extrato!$B$8:$B$502,'Variação'!$A15,Extrato!$A$8:$A$502,"&gt;="&amp;HLOOKUP(FK$2,dds!$2:$3,2,FALSE()),Extrato!$A$8:$A$502,"&lt;="&amp;HLOOKUP(FK$2,dds!$2:$4,3,FALSE()))-SUMIFS(Extrato!$K$8:$K$502,Extrato!$G$8:$G$502,'Variação'!$A15,Extrato!$F$8:$F$502,"&gt;="&amp;HLOOKUP(FK$2,dds!$2:$3,2,FALSE()),Extrato!$F$8:$F$502,"&lt;="&amp;HLOOKUP(FK$2,dds!$2:$4,3,FALSE()))+VLOOKUP($A15,'Cadastro e Histórico'!$278:$346,MATCH('Variação'!FK$2,'Cadastro e Histórico'!$278:$278,0)-1,FALSE()))</f>
        <v>0</v>
      </c>
      <c r="FL15" s="500">
        <f t="shared" si="115"/>
        <v>0</v>
      </c>
      <c r="FM15" s="499">
        <f>IF($A15="",0,VLOOKUP($A15,'Cadastro e Histórico'!$278:$346,MATCH('Variação'!FK$2,'Cadastro e Histórico'!$278:$278,0),FALSE()))</f>
        <v>0</v>
      </c>
      <c r="FN15" s="499">
        <f t="array" ref="FN15">IF($A15="",0,SUMIFS(Extrato!$E$8:$E$502,Extrato!$B$8:$B$502,'Variação'!$A15,Extrato!$A$8:$A$502,"&gt;="&amp;HLOOKUP(FN$2,dds!$2:$3,2,FALSE()),Extrato!$A$8:$A$502,"&lt;="&amp;HLOOKUP(FN$2,dds!$2:$4,3,FALSE()))-SUMIFS(Extrato!$K$8:$K$502,Extrato!$G$8:$G$502,'Variação'!$A15,Extrato!$F$8:$F$502,"&gt;="&amp;HLOOKUP(FN$2,dds!$2:$3,2,FALSE()),Extrato!$F$8:$F$502,"&lt;="&amp;HLOOKUP(FN$2,dds!$2:$4,3,FALSE()))+VLOOKUP($A15,'Cadastro e Histórico'!$278:$346,MATCH('Variação'!FN$2,'Cadastro e Histórico'!$278:$278,0)-1,FALSE()))</f>
        <v>0</v>
      </c>
      <c r="FO15" s="500">
        <f t="shared" si="116"/>
        <v>0</v>
      </c>
      <c r="FP15" s="499">
        <f>IF($A15="",0,VLOOKUP($A15,'Cadastro e Histórico'!$278:$346,MATCH('Variação'!FN$2,'Cadastro e Histórico'!$278:$278,0),FALSE()))</f>
        <v>0</v>
      </c>
      <c r="FQ15" s="499">
        <f t="array" ref="FQ15">IF($A15="",0,SUMIFS(Extrato!$E$8:$E$502,Extrato!$B$8:$B$502,'Variação'!$A15,Extrato!$A$8:$A$502,"&gt;="&amp;HLOOKUP(FQ$2,dds!$2:$3,2,FALSE()),Extrato!$A$8:$A$502,"&lt;="&amp;HLOOKUP(FQ$2,dds!$2:$4,3,FALSE()))-SUMIFS(Extrato!$K$8:$K$502,Extrato!$G$8:$G$502,'Variação'!$A15,Extrato!$F$8:$F$502,"&gt;="&amp;HLOOKUP(FQ$2,dds!$2:$3,2,FALSE()),Extrato!$F$8:$F$502,"&lt;="&amp;HLOOKUP(FQ$2,dds!$2:$4,3,FALSE()))+VLOOKUP($A15,'Cadastro e Histórico'!$278:$346,MATCH('Variação'!FQ$2,'Cadastro e Histórico'!$278:$278,0)-1,FALSE()))</f>
        <v>0</v>
      </c>
      <c r="FR15" s="500">
        <f t="shared" si="117"/>
        <v>0</v>
      </c>
      <c r="FS15" s="499">
        <f>IF($A15="",0,VLOOKUP($A15,'Cadastro e Histórico'!$278:$346,MATCH('Variação'!FQ$2,'Cadastro e Histórico'!$278:$278,0),FALSE()))</f>
        <v>0</v>
      </c>
      <c r="FT15" s="499">
        <f t="array" ref="FT15">IF($A15="",0,SUMIFS(Extrato!$E$8:$E$502,Extrato!$B$8:$B$502,'Variação'!$A15,Extrato!$A$8:$A$502,"&gt;="&amp;HLOOKUP(FT$2,dds!$2:$3,2,FALSE()),Extrato!$A$8:$A$502,"&lt;="&amp;HLOOKUP(FT$2,dds!$2:$4,3,FALSE()))-SUMIFS(Extrato!$K$8:$K$502,Extrato!$G$8:$G$502,'Variação'!$A15,Extrato!$F$8:$F$502,"&gt;="&amp;HLOOKUP(FT$2,dds!$2:$3,2,FALSE()),Extrato!$F$8:$F$502,"&lt;="&amp;HLOOKUP(FT$2,dds!$2:$4,3,FALSE()))+VLOOKUP($A15,'Cadastro e Histórico'!$278:$346,MATCH('Variação'!FT$2,'Cadastro e Histórico'!$278:$278,0)-1,FALSE()))</f>
        <v>0</v>
      </c>
      <c r="FU15" s="500">
        <f t="shared" si="118"/>
        <v>0</v>
      </c>
      <c r="FV15" s="499">
        <f>IF($A15="",0,VLOOKUP($A15,'Cadastro e Histórico'!$278:$346,MATCH('Variação'!FT$2,'Cadastro e Histórico'!$278:$278,0),FALSE()))</f>
        <v>0</v>
      </c>
      <c r="FW15" s="499">
        <f t="array" ref="FW15">IF($A15="",0,SUMIFS(Extrato!$E$8:$E$502,Extrato!$B$8:$B$502,'Variação'!$A15,Extrato!$A$8:$A$502,"&gt;="&amp;HLOOKUP(FW$2,dds!$2:$3,2,FALSE()),Extrato!$A$8:$A$502,"&lt;="&amp;HLOOKUP(FW$2,dds!$2:$4,3,FALSE()))-SUMIFS(Extrato!$K$8:$K$502,Extrato!$G$8:$G$502,'Variação'!$A15,Extrato!$F$8:$F$502,"&gt;="&amp;HLOOKUP(FW$2,dds!$2:$3,2,FALSE()),Extrato!$F$8:$F$502,"&lt;="&amp;HLOOKUP(FW$2,dds!$2:$4,3,FALSE()))+VLOOKUP($A15,'Cadastro e Histórico'!$278:$346,MATCH('Variação'!FW$2,'Cadastro e Histórico'!$278:$278,0)-1,FALSE()))</f>
        <v>0</v>
      </c>
      <c r="FX15" s="500">
        <f t="shared" si="119"/>
        <v>0</v>
      </c>
      <c r="FY15" s="499">
        <f>IF($A15="",0,VLOOKUP($A15,'Cadastro e Histórico'!$278:$346,MATCH('Variação'!FW$2,'Cadastro e Histórico'!$278:$278,0),FALSE()))</f>
        <v>0</v>
      </c>
      <c r="FZ15" s="43"/>
      <c r="GA15" s="39"/>
      <c r="GB15" s="39"/>
      <c r="GC15" s="39"/>
      <c r="GD15" s="39"/>
      <c r="GE15" s="39"/>
      <c r="GF15" s="39"/>
      <c r="GG15" s="39"/>
      <c r="GH15" s="39"/>
      <c r="GI15" s="39"/>
      <c r="GJ15" s="39"/>
      <c r="GK15" s="39"/>
      <c r="GL15" s="39"/>
      <c r="GM15" s="39"/>
      <c r="GN15" s="39"/>
      <c r="GO15" s="39"/>
      <c r="GP15" s="39"/>
      <c r="GQ15" s="39"/>
      <c r="GR15" s="39"/>
      <c r="GS15" s="42"/>
    </row>
    <row r="16" ht="14.25" customHeight="1">
      <c r="A16" s="502"/>
      <c r="B16" s="499">
        <f t="array" ref="B16">IF($A16="",0,SUMIFS(Extrato!$E$8:$E$502,Extrato!$B$8:$B$502,'Variação'!$A16,Extrato!$A$8:$A$502,"&gt;="&amp;HLOOKUP(B$2,dds!$2:$3,2,FALSE()),Extrato!$A$8:$A$502,"&lt;="&amp;HLOOKUP(B$2,dds!$2:$4,3,FALSE()))-SUMIFS(Extrato!$K$8:$K$502,Extrato!$G$8:$G$502,'Variação'!$A16,Extrato!$F$8:$F$502,"&gt;="&amp;HLOOKUP(B$2,dds!$2:$3,2,FALSE()),Extrato!$F$8:$F$502,"&lt;="&amp;HLOOKUP(B$2,dds!$2:$4,3,FALSE()))+VLOOKUP($A16,'Cadastro e Histórico'!$278:$346,MATCH('Variação'!B$2,'Cadastro e Histórico'!$278:$278,0)-1,FALSE()))</f>
        <v>0</v>
      </c>
      <c r="C16" s="500">
        <f t="shared" si="60"/>
        <v>0</v>
      </c>
      <c r="D16" s="499">
        <f>IF($A16="",0,VLOOKUP($A16,'Cadastro e Histórico'!$278:$346,MATCH('Variação'!B$2,'Cadastro e Histórico'!$278:$278,0),FALSE()))</f>
        <v>0</v>
      </c>
      <c r="E16" s="499">
        <f t="array" ref="E16">IF($A16="",0,SUMIFS(Extrato!$E$8:$E$502,Extrato!$B$8:$B$502,'Variação'!$A16,Extrato!$A$8:$A$502,"&gt;="&amp;HLOOKUP(E$2,dds!$2:$3,2,FALSE()),Extrato!$A$8:$A$502,"&lt;="&amp;HLOOKUP(E$2,dds!$2:$4,3,FALSE()))-SUMIFS(Extrato!$K$8:$K$502,Extrato!$G$8:$G$502,'Variação'!$A16,Extrato!$F$8:$F$502,"&gt;="&amp;HLOOKUP(E$2,dds!$2:$3,2,FALSE()),Extrato!$F$8:$F$502,"&lt;="&amp;HLOOKUP(E$2,dds!$2:$4,3,FALSE()))+VLOOKUP($A16,'Cadastro e Histórico'!$278:$346,MATCH('Variação'!E$2,'Cadastro e Histórico'!$278:$278,0)-1,FALSE()))</f>
        <v>0</v>
      </c>
      <c r="F16" s="500">
        <f t="shared" si="61"/>
        <v>0</v>
      </c>
      <c r="G16" s="499">
        <f>IF($A16="",0,VLOOKUP($A16,'Cadastro e Histórico'!$278:$346,MATCH('Variação'!E$2,'Cadastro e Histórico'!$278:$278,0),FALSE()))</f>
        <v>0</v>
      </c>
      <c r="H16" s="499">
        <f t="array" ref="H16">IF($A16="",0,SUMIFS(Extrato!$E$8:$E$502,Extrato!$B$8:$B$502,'Variação'!$A16,Extrato!$A$8:$A$502,"&gt;="&amp;HLOOKUP(H$2,dds!$2:$3,2,FALSE()),Extrato!$A$8:$A$502,"&lt;="&amp;HLOOKUP(H$2,dds!$2:$4,3,FALSE()))-SUMIFS(Extrato!$K$8:$K$502,Extrato!$G$8:$G$502,'Variação'!$A16,Extrato!$F$8:$F$502,"&gt;="&amp;HLOOKUP(H$2,dds!$2:$3,2,FALSE()),Extrato!$F$8:$F$502,"&lt;="&amp;HLOOKUP(H$2,dds!$2:$4,3,FALSE()))+VLOOKUP($A16,'Cadastro e Histórico'!$278:$346,MATCH('Variação'!H$2,'Cadastro e Histórico'!$278:$278,0)-1,FALSE()))</f>
        <v>0</v>
      </c>
      <c r="I16" s="500">
        <f t="shared" si="62"/>
        <v>0</v>
      </c>
      <c r="J16" s="499">
        <f>IF($A16="",0,VLOOKUP($A16,'Cadastro e Histórico'!$278:$346,MATCH('Variação'!H$2,'Cadastro e Histórico'!$278:$278,0),FALSE()))</f>
        <v>0</v>
      </c>
      <c r="K16" s="499">
        <f t="array" ref="K16">IF($A16="",0,SUMIFS(Extrato!$E$8:$E$502,Extrato!$B$8:$B$502,'Variação'!$A16,Extrato!$A$8:$A$502,"&gt;="&amp;HLOOKUP(K$2,dds!$2:$3,2,FALSE()),Extrato!$A$8:$A$502,"&lt;="&amp;HLOOKUP(K$2,dds!$2:$4,3,FALSE()))-SUMIFS(Extrato!$K$8:$K$502,Extrato!$G$8:$G$502,'Variação'!$A16,Extrato!$F$8:$F$502,"&gt;="&amp;HLOOKUP(K$2,dds!$2:$3,2,FALSE()),Extrato!$F$8:$F$502,"&lt;="&amp;HLOOKUP(K$2,dds!$2:$4,3,FALSE()))+VLOOKUP($A16,'Cadastro e Histórico'!$278:$346,MATCH('Variação'!K$2,'Cadastro e Histórico'!$278:$278,0)-1,FALSE()))</f>
        <v>0</v>
      </c>
      <c r="L16" s="500">
        <f t="shared" si="63"/>
        <v>0</v>
      </c>
      <c r="M16" s="499">
        <f>IF($A16="",0,VLOOKUP($A16,'Cadastro e Histórico'!$278:$346,MATCH('Variação'!K$2,'Cadastro e Histórico'!$278:$278,0),FALSE()))</f>
        <v>0</v>
      </c>
      <c r="N16" s="499">
        <f t="array" ref="N16">IF($A16="",0,SUMIFS(Extrato!$E$8:$E$502,Extrato!$B$8:$B$502,'Variação'!$A16,Extrato!$A$8:$A$502,"&gt;="&amp;HLOOKUP(N$2,dds!$2:$3,2,FALSE()),Extrato!$A$8:$A$502,"&lt;="&amp;HLOOKUP(N$2,dds!$2:$4,3,FALSE()))-SUMIFS(Extrato!$K$8:$K$502,Extrato!$G$8:$G$502,'Variação'!$A16,Extrato!$F$8:$F$502,"&gt;="&amp;HLOOKUP(N$2,dds!$2:$3,2,FALSE()),Extrato!$F$8:$F$502,"&lt;="&amp;HLOOKUP(N$2,dds!$2:$4,3,FALSE()))+VLOOKUP($A16,'Cadastro e Histórico'!$278:$346,MATCH('Variação'!N$2,'Cadastro e Histórico'!$278:$278,0)-1,FALSE()))</f>
        <v>0</v>
      </c>
      <c r="O16" s="500">
        <f t="shared" si="64"/>
        <v>0</v>
      </c>
      <c r="P16" s="499">
        <f>IF($A16="",0,VLOOKUP($A16,'Cadastro e Histórico'!$278:$346,MATCH('Variação'!N$2,'Cadastro e Histórico'!$278:$278,0),FALSE()))</f>
        <v>0</v>
      </c>
      <c r="Q16" s="499">
        <f t="array" ref="Q16">IF($A16="",0,SUMIFS(Extrato!$E$8:$E$502,Extrato!$B$8:$B$502,'Variação'!$A16,Extrato!$A$8:$A$502,"&gt;="&amp;HLOOKUP(Q$2,dds!$2:$3,2,FALSE()),Extrato!$A$8:$A$502,"&lt;="&amp;HLOOKUP(Q$2,dds!$2:$4,3,FALSE()))-SUMIFS(Extrato!$K$8:$K$502,Extrato!$G$8:$G$502,'Variação'!$A16,Extrato!$F$8:$F$502,"&gt;="&amp;HLOOKUP(Q$2,dds!$2:$3,2,FALSE()),Extrato!$F$8:$F$502,"&lt;="&amp;HLOOKUP(Q$2,dds!$2:$4,3,FALSE()))+VLOOKUP($A16,'Cadastro e Histórico'!$278:$346,MATCH('Variação'!Q$2,'Cadastro e Histórico'!$278:$278,0)-1,FALSE()))</f>
        <v>0</v>
      </c>
      <c r="R16" s="500">
        <f t="shared" si="65"/>
        <v>0</v>
      </c>
      <c r="S16" s="499">
        <f>IF($A16="",0,VLOOKUP($A16,'Cadastro e Histórico'!$278:$346,MATCH('Variação'!Q$2,'Cadastro e Histórico'!$278:$278,0),FALSE()))</f>
        <v>0</v>
      </c>
      <c r="T16" s="499">
        <f t="array" ref="T16">IF($A16="",0,SUMIFS(Extrato!$E$8:$E$502,Extrato!$B$8:$B$502,'Variação'!$A16,Extrato!$A$8:$A$502,"&gt;="&amp;HLOOKUP(T$2,dds!$2:$3,2,FALSE()),Extrato!$A$8:$A$502,"&lt;="&amp;HLOOKUP(T$2,dds!$2:$4,3,FALSE()))-SUMIFS(Extrato!$K$8:$K$502,Extrato!$G$8:$G$502,'Variação'!$A16,Extrato!$F$8:$F$502,"&gt;="&amp;HLOOKUP(T$2,dds!$2:$3,2,FALSE()),Extrato!$F$8:$F$502,"&lt;="&amp;HLOOKUP(T$2,dds!$2:$4,3,FALSE()))+VLOOKUP($A16,'Cadastro e Histórico'!$278:$346,MATCH('Variação'!T$2,'Cadastro e Histórico'!$278:$278,0)-1,FALSE()))</f>
        <v>0</v>
      </c>
      <c r="U16" s="500">
        <f t="shared" si="66"/>
        <v>0</v>
      </c>
      <c r="V16" s="499">
        <f>IF($A16="",0,VLOOKUP($A16,'Cadastro e Histórico'!$278:$346,MATCH('Variação'!T$2,'Cadastro e Histórico'!$278:$278,0),FALSE()))</f>
        <v>0</v>
      </c>
      <c r="W16" s="499">
        <f t="array" ref="W16">IF($A16="",0,SUMIFS(Extrato!$E$8:$E$502,Extrato!$B$8:$B$502,'Variação'!$A16,Extrato!$A$8:$A$502,"&gt;="&amp;HLOOKUP(W$2,dds!$2:$3,2,FALSE()),Extrato!$A$8:$A$502,"&lt;="&amp;HLOOKUP(W$2,dds!$2:$4,3,FALSE()))-SUMIFS(Extrato!$K$8:$K$502,Extrato!$G$8:$G$502,'Variação'!$A16,Extrato!$F$8:$F$502,"&gt;="&amp;HLOOKUP(W$2,dds!$2:$3,2,FALSE()),Extrato!$F$8:$F$502,"&lt;="&amp;HLOOKUP(W$2,dds!$2:$4,3,FALSE()))+VLOOKUP($A16,'Cadastro e Histórico'!$278:$346,MATCH('Variação'!W$2,'Cadastro e Histórico'!$278:$278,0)-1,FALSE()))</f>
        <v>0</v>
      </c>
      <c r="X16" s="500">
        <f t="shared" si="67"/>
        <v>0</v>
      </c>
      <c r="Y16" s="499">
        <f>IF($A16="",0,VLOOKUP($A16,'Cadastro e Histórico'!$278:$346,MATCH('Variação'!W$2,'Cadastro e Histórico'!$278:$278,0),FALSE()))</f>
        <v>0</v>
      </c>
      <c r="Z16" s="499">
        <f t="array" ref="Z16">IF($A16="",0,SUMIFS(Extrato!$E$8:$E$502,Extrato!$B$8:$B$502,'Variação'!$A16,Extrato!$A$8:$A$502,"&gt;="&amp;HLOOKUP(Z$2,dds!$2:$3,2,FALSE()),Extrato!$A$8:$A$502,"&lt;="&amp;HLOOKUP(Z$2,dds!$2:$4,3,FALSE()))-SUMIFS(Extrato!$K$8:$K$502,Extrato!$G$8:$G$502,'Variação'!$A16,Extrato!$F$8:$F$502,"&gt;="&amp;HLOOKUP(Z$2,dds!$2:$3,2,FALSE()),Extrato!$F$8:$F$502,"&lt;="&amp;HLOOKUP(Z$2,dds!$2:$4,3,FALSE()))+VLOOKUP($A16,'Cadastro e Histórico'!$278:$346,MATCH('Variação'!Z$2,'Cadastro e Histórico'!$278:$278,0)-1,FALSE()))</f>
        <v>0</v>
      </c>
      <c r="AA16" s="500">
        <f t="shared" si="68"/>
        <v>0</v>
      </c>
      <c r="AB16" s="499">
        <f>IF($A16="",0,VLOOKUP($A16,'Cadastro e Histórico'!$278:$346,MATCH('Variação'!Z$2,'Cadastro e Histórico'!$278:$278,0),FALSE()))</f>
        <v>0</v>
      </c>
      <c r="AC16" s="499">
        <f t="array" ref="AC16">IF($A16="",0,SUMIFS(Extrato!$E$8:$E$502,Extrato!$B$8:$B$502,'Variação'!$A16,Extrato!$A$8:$A$502,"&gt;="&amp;HLOOKUP(AC$2,dds!$2:$3,2,FALSE()),Extrato!$A$8:$A$502,"&lt;="&amp;HLOOKUP(AC$2,dds!$2:$4,3,FALSE()))-SUMIFS(Extrato!$K$8:$K$502,Extrato!$G$8:$G$502,'Variação'!$A16,Extrato!$F$8:$F$502,"&gt;="&amp;HLOOKUP(AC$2,dds!$2:$3,2,FALSE()),Extrato!$F$8:$F$502,"&lt;="&amp;HLOOKUP(AC$2,dds!$2:$4,3,FALSE()))+VLOOKUP($A16,'Cadastro e Histórico'!$278:$346,MATCH('Variação'!AC$2,'Cadastro e Histórico'!$278:$278,0)-1,FALSE()))</f>
        <v>0</v>
      </c>
      <c r="AD16" s="500">
        <f t="shared" si="69"/>
        <v>0</v>
      </c>
      <c r="AE16" s="499">
        <f>IF($A16="",0,VLOOKUP($A16,'Cadastro e Histórico'!$278:$346,MATCH('Variação'!AC$2,'Cadastro e Histórico'!$278:$278,0),FALSE()))</f>
        <v>0</v>
      </c>
      <c r="AF16" s="499">
        <f t="array" ref="AF16">IF($A16="",0,SUMIFS(Extrato!$E$8:$E$502,Extrato!$B$8:$B$502,'Variação'!$A16,Extrato!$A$8:$A$502,"&gt;="&amp;HLOOKUP(AF$2,dds!$2:$3,2,FALSE()),Extrato!$A$8:$A$502,"&lt;="&amp;HLOOKUP(AF$2,dds!$2:$4,3,FALSE()))-SUMIFS(Extrato!$K$8:$K$502,Extrato!$G$8:$G$502,'Variação'!$A16,Extrato!$F$8:$F$502,"&gt;="&amp;HLOOKUP(AF$2,dds!$2:$3,2,FALSE()),Extrato!$F$8:$F$502,"&lt;="&amp;HLOOKUP(AF$2,dds!$2:$4,3,FALSE()))+VLOOKUP($A16,'Cadastro e Histórico'!$278:$346,MATCH('Variação'!AF$2,'Cadastro e Histórico'!$278:$278,0)-1,FALSE()))</f>
        <v>0</v>
      </c>
      <c r="AG16" s="500">
        <f t="shared" si="70"/>
        <v>0</v>
      </c>
      <c r="AH16" s="499">
        <f>IF($A16="",0,VLOOKUP($A16,'Cadastro e Histórico'!$278:$346,MATCH('Variação'!AF$2,'Cadastro e Histórico'!$278:$278,0),FALSE()))</f>
        <v>0</v>
      </c>
      <c r="AI16" s="499">
        <f t="array" ref="AI16">IF($A16="",0,SUMIFS(Extrato!$E$8:$E$502,Extrato!$B$8:$B$502,'Variação'!$A16,Extrato!$A$8:$A$502,"&gt;="&amp;HLOOKUP(AI$2,dds!$2:$3,2,FALSE()),Extrato!$A$8:$A$502,"&lt;="&amp;HLOOKUP(AI$2,dds!$2:$4,3,FALSE()))-SUMIFS(Extrato!$K$8:$K$502,Extrato!$G$8:$G$502,'Variação'!$A16,Extrato!$F$8:$F$502,"&gt;="&amp;HLOOKUP(AI$2,dds!$2:$3,2,FALSE()),Extrato!$F$8:$F$502,"&lt;="&amp;HLOOKUP(AI$2,dds!$2:$4,3,FALSE()))+VLOOKUP($A16,'Cadastro e Histórico'!$278:$346,MATCH('Variação'!AI$2,'Cadastro e Histórico'!$278:$278,0)-1,FALSE()))</f>
        <v>0</v>
      </c>
      <c r="AJ16" s="500">
        <f t="shared" si="71"/>
        <v>0</v>
      </c>
      <c r="AK16" s="499">
        <f>IF($A16="",0,VLOOKUP($A16,'Cadastro e Histórico'!$278:$346,MATCH('Variação'!AI$2,'Cadastro e Histórico'!$278:$278,0),FALSE()))</f>
        <v>0</v>
      </c>
      <c r="AL16" s="499">
        <f t="array" ref="AL16">IF($A16="",0,SUMIFS(Extrato!$E$8:$E$502,Extrato!$B$8:$B$502,'Variação'!$A16,Extrato!$A$8:$A$502,"&gt;="&amp;HLOOKUP(AL$2,dds!$2:$3,2,FALSE()),Extrato!$A$8:$A$502,"&lt;="&amp;HLOOKUP(AL$2,dds!$2:$4,3,FALSE()))-SUMIFS(Extrato!$K$8:$K$502,Extrato!$G$8:$G$502,'Variação'!$A16,Extrato!$F$8:$F$502,"&gt;="&amp;HLOOKUP(AL$2,dds!$2:$3,2,FALSE()),Extrato!$F$8:$F$502,"&lt;="&amp;HLOOKUP(AL$2,dds!$2:$4,3,FALSE()))+VLOOKUP($A16,'Cadastro e Histórico'!$278:$346,MATCH('Variação'!AL$2,'Cadastro e Histórico'!$278:$278,0)-1,FALSE()))</f>
        <v>0</v>
      </c>
      <c r="AM16" s="500">
        <f t="shared" si="72"/>
        <v>0</v>
      </c>
      <c r="AN16" s="499">
        <f>IF($A16="",0,VLOOKUP($A16,'Cadastro e Histórico'!$278:$346,MATCH('Variação'!AL$2,'Cadastro e Histórico'!$278:$278,0),FALSE()))</f>
        <v>0</v>
      </c>
      <c r="AO16" s="499">
        <f t="array" ref="AO16">IF($A16="",0,SUMIFS(Extrato!$E$8:$E$502,Extrato!$B$8:$B$502,'Variação'!$A16,Extrato!$A$8:$A$502,"&gt;="&amp;HLOOKUP(AO$2,dds!$2:$3,2,FALSE()),Extrato!$A$8:$A$502,"&lt;="&amp;HLOOKUP(AO$2,dds!$2:$4,3,FALSE()))-SUMIFS(Extrato!$K$8:$K$502,Extrato!$G$8:$G$502,'Variação'!$A16,Extrato!$F$8:$F$502,"&gt;="&amp;HLOOKUP(AO$2,dds!$2:$3,2,FALSE()),Extrato!$F$8:$F$502,"&lt;="&amp;HLOOKUP(AO$2,dds!$2:$4,3,FALSE()))+VLOOKUP($A16,'Cadastro e Histórico'!$278:$346,MATCH('Variação'!AO$2,'Cadastro e Histórico'!$278:$278,0)-1,FALSE()))</f>
        <v>0</v>
      </c>
      <c r="AP16" s="500">
        <f t="shared" si="73"/>
        <v>0</v>
      </c>
      <c r="AQ16" s="499">
        <f>IF($A16="",0,VLOOKUP($A16,'Cadastro e Histórico'!$278:$346,MATCH('Variação'!AO$2,'Cadastro e Histórico'!$278:$278,0),FALSE()))</f>
        <v>0</v>
      </c>
      <c r="AR16" s="499">
        <f t="array" ref="AR16">IF($A16="",0,SUMIFS(Extrato!$E$8:$E$502,Extrato!$B$8:$B$502,'Variação'!$A16,Extrato!$A$8:$A$502,"&gt;="&amp;HLOOKUP(AR$2,dds!$2:$3,2,FALSE()),Extrato!$A$8:$A$502,"&lt;="&amp;HLOOKUP(AR$2,dds!$2:$4,3,FALSE()))-SUMIFS(Extrato!$K$8:$K$502,Extrato!$G$8:$G$502,'Variação'!$A16,Extrato!$F$8:$F$502,"&gt;="&amp;HLOOKUP(AR$2,dds!$2:$3,2,FALSE()),Extrato!$F$8:$F$502,"&lt;="&amp;HLOOKUP(AR$2,dds!$2:$4,3,FALSE()))+VLOOKUP($A16,'Cadastro e Histórico'!$278:$346,MATCH('Variação'!AR$2,'Cadastro e Histórico'!$278:$278,0)-1,FALSE()))</f>
        <v>0</v>
      </c>
      <c r="AS16" s="500">
        <f t="shared" si="74"/>
        <v>0</v>
      </c>
      <c r="AT16" s="499">
        <f>IF($A16="",0,VLOOKUP($A16,'Cadastro e Histórico'!$278:$346,MATCH('Variação'!AR$2,'Cadastro e Histórico'!$278:$278,0),FALSE()))</f>
        <v>0</v>
      </c>
      <c r="AU16" s="499">
        <f t="array" ref="AU16">IF($A16="",0,SUMIFS(Extrato!$E$8:$E$502,Extrato!$B$8:$B$502,'Variação'!$A16,Extrato!$A$8:$A$502,"&gt;="&amp;HLOOKUP(AU$2,dds!$2:$3,2,FALSE()),Extrato!$A$8:$A$502,"&lt;="&amp;HLOOKUP(AU$2,dds!$2:$4,3,FALSE()))-SUMIFS(Extrato!$K$8:$K$502,Extrato!$G$8:$G$502,'Variação'!$A16,Extrato!$F$8:$F$502,"&gt;="&amp;HLOOKUP(AU$2,dds!$2:$3,2,FALSE()),Extrato!$F$8:$F$502,"&lt;="&amp;HLOOKUP(AU$2,dds!$2:$4,3,FALSE()))+VLOOKUP($A16,'Cadastro e Histórico'!$278:$346,MATCH('Variação'!AU$2,'Cadastro e Histórico'!$278:$278,0)-1,FALSE()))</f>
        <v>0</v>
      </c>
      <c r="AV16" s="500">
        <f t="shared" si="75"/>
        <v>0</v>
      </c>
      <c r="AW16" s="499">
        <f>IF($A16="",0,VLOOKUP($A16,'Cadastro e Histórico'!$278:$346,MATCH('Variação'!AU$2,'Cadastro e Histórico'!$278:$278,0),FALSE()))</f>
        <v>0</v>
      </c>
      <c r="AX16" s="499">
        <f t="array" ref="AX16">IF($A16="",0,SUMIFS(Extrato!$E$8:$E$502,Extrato!$B$8:$B$502,'Variação'!$A16,Extrato!$A$8:$A$502,"&gt;="&amp;HLOOKUP(AX$2,dds!$2:$3,2,FALSE()),Extrato!$A$8:$A$502,"&lt;="&amp;HLOOKUP(AX$2,dds!$2:$4,3,FALSE()))-SUMIFS(Extrato!$K$8:$K$502,Extrato!$G$8:$G$502,'Variação'!$A16,Extrato!$F$8:$F$502,"&gt;="&amp;HLOOKUP(AX$2,dds!$2:$3,2,FALSE()),Extrato!$F$8:$F$502,"&lt;="&amp;HLOOKUP(AX$2,dds!$2:$4,3,FALSE()))+VLOOKUP($A16,'Cadastro e Histórico'!$278:$346,MATCH('Variação'!AX$2,'Cadastro e Histórico'!$278:$278,0)-1,FALSE()))</f>
        <v>0</v>
      </c>
      <c r="AY16" s="500">
        <f t="shared" si="76"/>
        <v>0</v>
      </c>
      <c r="AZ16" s="499">
        <f>IF($A16="",0,VLOOKUP($A16,'Cadastro e Histórico'!$278:$346,MATCH('Variação'!AX$2,'Cadastro e Histórico'!$278:$278,0),FALSE()))</f>
        <v>0</v>
      </c>
      <c r="BA16" s="499">
        <f t="array" ref="BA16">IF($A16="",0,SUMIFS(Extrato!$E$8:$E$502,Extrato!$B$8:$B$502,'Variação'!$A16,Extrato!$A$8:$A$502,"&gt;="&amp;HLOOKUP(BA$2,dds!$2:$3,2,FALSE()),Extrato!$A$8:$A$502,"&lt;="&amp;HLOOKUP(BA$2,dds!$2:$4,3,FALSE()))-SUMIFS(Extrato!$K$8:$K$502,Extrato!$G$8:$G$502,'Variação'!$A16,Extrato!$F$8:$F$502,"&gt;="&amp;HLOOKUP(BA$2,dds!$2:$3,2,FALSE()),Extrato!$F$8:$F$502,"&lt;="&amp;HLOOKUP(BA$2,dds!$2:$4,3,FALSE()))+VLOOKUP($A16,'Cadastro e Histórico'!$278:$346,MATCH('Variação'!BA$2,'Cadastro e Histórico'!$278:$278,0)-1,FALSE()))</f>
        <v>0</v>
      </c>
      <c r="BB16" s="500">
        <f t="shared" si="77"/>
        <v>0</v>
      </c>
      <c r="BC16" s="499">
        <f>IF($A16="",0,VLOOKUP($A16,'Cadastro e Histórico'!$278:$346,MATCH('Variação'!BA$2,'Cadastro e Histórico'!$278:$278,0),FALSE()))</f>
        <v>0</v>
      </c>
      <c r="BD16" s="499">
        <f t="array" ref="BD16">IF($A16="",0,SUMIFS(Extrato!$E$8:$E$502,Extrato!$B$8:$B$502,'Variação'!$A16,Extrato!$A$8:$A$502,"&gt;="&amp;HLOOKUP(BD$2,dds!$2:$3,2,FALSE()),Extrato!$A$8:$A$502,"&lt;="&amp;HLOOKUP(BD$2,dds!$2:$4,3,FALSE()))-SUMIFS(Extrato!$K$8:$K$502,Extrato!$G$8:$G$502,'Variação'!$A16,Extrato!$F$8:$F$502,"&gt;="&amp;HLOOKUP(BD$2,dds!$2:$3,2,FALSE()),Extrato!$F$8:$F$502,"&lt;="&amp;HLOOKUP(BD$2,dds!$2:$4,3,FALSE()))+VLOOKUP($A16,'Cadastro e Histórico'!$278:$346,MATCH('Variação'!BD$2,'Cadastro e Histórico'!$278:$278,0)-1,FALSE()))</f>
        <v>0</v>
      </c>
      <c r="BE16" s="500">
        <f t="shared" si="78"/>
        <v>0</v>
      </c>
      <c r="BF16" s="499">
        <f>IF($A16="",0,VLOOKUP($A16,'Cadastro e Histórico'!$278:$346,MATCH('Variação'!BD$2,'Cadastro e Histórico'!$278:$278,0),FALSE()))</f>
        <v>0</v>
      </c>
      <c r="BG16" s="499">
        <f t="array" ref="BG16">IF($A16="",0,SUMIFS(Extrato!$E$8:$E$502,Extrato!$B$8:$B$502,'Variação'!$A16,Extrato!$A$8:$A$502,"&gt;="&amp;HLOOKUP(BG$2,dds!$2:$3,2,FALSE()),Extrato!$A$8:$A$502,"&lt;="&amp;HLOOKUP(BG$2,dds!$2:$4,3,FALSE()))-SUMIFS(Extrato!$K$8:$K$502,Extrato!$G$8:$G$502,'Variação'!$A16,Extrato!$F$8:$F$502,"&gt;="&amp;HLOOKUP(BG$2,dds!$2:$3,2,FALSE()),Extrato!$F$8:$F$502,"&lt;="&amp;HLOOKUP(BG$2,dds!$2:$4,3,FALSE()))+VLOOKUP($A16,'Cadastro e Histórico'!$278:$346,MATCH('Variação'!BG$2,'Cadastro e Histórico'!$278:$278,0)-1,FALSE()))</f>
        <v>0</v>
      </c>
      <c r="BH16" s="500">
        <f t="shared" si="79"/>
        <v>0</v>
      </c>
      <c r="BI16" s="499">
        <f>IF($A16="",0,VLOOKUP($A16,'Cadastro e Histórico'!$278:$346,MATCH('Variação'!BG$2,'Cadastro e Histórico'!$278:$278,0),FALSE()))</f>
        <v>0</v>
      </c>
      <c r="BJ16" s="499">
        <f t="array" ref="BJ16">IF($A16="",0,SUMIFS(Extrato!$E$8:$E$502,Extrato!$B$8:$B$502,'Variação'!$A16,Extrato!$A$8:$A$502,"&gt;="&amp;HLOOKUP(BJ$2,dds!$2:$3,2,FALSE()),Extrato!$A$8:$A$502,"&lt;="&amp;HLOOKUP(BJ$2,dds!$2:$4,3,FALSE()))-SUMIFS(Extrato!$K$8:$K$502,Extrato!$G$8:$G$502,'Variação'!$A16,Extrato!$F$8:$F$502,"&gt;="&amp;HLOOKUP(BJ$2,dds!$2:$3,2,FALSE()),Extrato!$F$8:$F$502,"&lt;="&amp;HLOOKUP(BJ$2,dds!$2:$4,3,FALSE()))+VLOOKUP($A16,'Cadastro e Histórico'!$278:$346,MATCH('Variação'!BJ$2,'Cadastro e Histórico'!$278:$278,0)-1,FALSE()))</f>
        <v>0</v>
      </c>
      <c r="BK16" s="500">
        <f t="shared" si="80"/>
        <v>0</v>
      </c>
      <c r="BL16" s="499">
        <f>IF($A16="",0,VLOOKUP($A16,'Cadastro e Histórico'!$278:$346,MATCH('Variação'!BJ$2,'Cadastro e Histórico'!$278:$278,0),FALSE()))</f>
        <v>0</v>
      </c>
      <c r="BM16" s="499">
        <f t="array" ref="BM16">IF($A16="",0,SUMIFS(Extrato!$E$8:$E$502,Extrato!$B$8:$B$502,'Variação'!$A16,Extrato!$A$8:$A$502,"&gt;="&amp;HLOOKUP(BM$2,dds!$2:$3,2,FALSE()),Extrato!$A$8:$A$502,"&lt;="&amp;HLOOKUP(BM$2,dds!$2:$4,3,FALSE()))-SUMIFS(Extrato!$K$8:$K$502,Extrato!$G$8:$G$502,'Variação'!$A16,Extrato!$F$8:$F$502,"&gt;="&amp;HLOOKUP(BM$2,dds!$2:$3,2,FALSE()),Extrato!$F$8:$F$502,"&lt;="&amp;HLOOKUP(BM$2,dds!$2:$4,3,FALSE()))+VLOOKUP($A16,'Cadastro e Histórico'!$278:$346,MATCH('Variação'!BM$2,'Cadastro e Histórico'!$278:$278,0)-1,FALSE()))</f>
        <v>0</v>
      </c>
      <c r="BN16" s="500">
        <f t="shared" si="81"/>
        <v>0</v>
      </c>
      <c r="BO16" s="499">
        <f>IF($A16="",0,VLOOKUP($A16,'Cadastro e Histórico'!$278:$346,MATCH('Variação'!BM$2,'Cadastro e Histórico'!$278:$278,0),FALSE()))</f>
        <v>0</v>
      </c>
      <c r="BP16" s="499">
        <f t="array" ref="BP16">IF($A16="",0,SUMIFS(Extrato!$E$8:$E$502,Extrato!$B$8:$B$502,'Variação'!$A16,Extrato!$A$8:$A$502,"&gt;="&amp;HLOOKUP(BP$2,dds!$2:$3,2,FALSE()),Extrato!$A$8:$A$502,"&lt;="&amp;HLOOKUP(BP$2,dds!$2:$4,3,FALSE()))-SUMIFS(Extrato!$K$8:$K$502,Extrato!$G$8:$G$502,'Variação'!$A16,Extrato!$F$8:$F$502,"&gt;="&amp;HLOOKUP(BP$2,dds!$2:$3,2,FALSE()),Extrato!$F$8:$F$502,"&lt;="&amp;HLOOKUP(BP$2,dds!$2:$4,3,FALSE()))+VLOOKUP($A16,'Cadastro e Histórico'!$278:$346,MATCH('Variação'!BP$2,'Cadastro e Histórico'!$278:$278,0)-1,FALSE()))</f>
        <v>0</v>
      </c>
      <c r="BQ16" s="500">
        <f t="shared" si="82"/>
        <v>0</v>
      </c>
      <c r="BR16" s="499">
        <f>IF($A16="",0,VLOOKUP($A16,'Cadastro e Histórico'!$278:$346,MATCH('Variação'!BP$2,'Cadastro e Histórico'!$278:$278,0),FALSE()))</f>
        <v>0</v>
      </c>
      <c r="BS16" s="499">
        <f t="array" ref="BS16">IF($A16="",0,SUMIFS(Extrato!$E$8:$E$502,Extrato!$B$8:$B$502,'Variação'!$A16,Extrato!$A$8:$A$502,"&gt;="&amp;HLOOKUP(BS$2,dds!$2:$3,2,FALSE()),Extrato!$A$8:$A$502,"&lt;="&amp;HLOOKUP(BS$2,dds!$2:$4,3,FALSE()))-SUMIFS(Extrato!$K$8:$K$502,Extrato!$G$8:$G$502,'Variação'!$A16,Extrato!$F$8:$F$502,"&gt;="&amp;HLOOKUP(BS$2,dds!$2:$3,2,FALSE()),Extrato!$F$8:$F$502,"&lt;="&amp;HLOOKUP(BS$2,dds!$2:$4,3,FALSE()))+VLOOKUP($A16,'Cadastro e Histórico'!$278:$346,MATCH('Variação'!BS$2,'Cadastro e Histórico'!$278:$278,0)-1,FALSE()))</f>
        <v>0</v>
      </c>
      <c r="BT16" s="500">
        <f t="shared" si="83"/>
        <v>0</v>
      </c>
      <c r="BU16" s="499">
        <f>IF($A16="",0,VLOOKUP($A16,'Cadastro e Histórico'!$278:$346,MATCH('Variação'!BS$2,'Cadastro e Histórico'!$278:$278,0),FALSE()))</f>
        <v>0</v>
      </c>
      <c r="BV16" s="499">
        <f t="array" ref="BV16">IF($A16="",0,SUMIFS(Extrato!$E$8:$E$502,Extrato!$B$8:$B$502,'Variação'!$A16,Extrato!$A$8:$A$502,"&gt;="&amp;HLOOKUP(BV$2,dds!$2:$3,2,FALSE()),Extrato!$A$8:$A$502,"&lt;="&amp;HLOOKUP(BV$2,dds!$2:$4,3,FALSE()))-SUMIFS(Extrato!$K$8:$K$502,Extrato!$G$8:$G$502,'Variação'!$A16,Extrato!$F$8:$F$502,"&gt;="&amp;HLOOKUP(BV$2,dds!$2:$3,2,FALSE()),Extrato!$F$8:$F$502,"&lt;="&amp;HLOOKUP(BV$2,dds!$2:$4,3,FALSE()))+VLOOKUP($A16,'Cadastro e Histórico'!$278:$346,MATCH('Variação'!BV$2,'Cadastro e Histórico'!$278:$278,0)-1,FALSE()))</f>
        <v>0</v>
      </c>
      <c r="BW16" s="500">
        <f t="shared" si="84"/>
        <v>0</v>
      </c>
      <c r="BX16" s="499">
        <f>IF($A16="",0,VLOOKUP($A16,'Cadastro e Histórico'!$278:$346,MATCH('Variação'!BV$2,'Cadastro e Histórico'!$278:$278,0),FALSE()))</f>
        <v>0</v>
      </c>
      <c r="BY16" s="499">
        <f t="array" ref="BY16">IF($A16="",0,SUMIFS(Extrato!$E$8:$E$502,Extrato!$B$8:$B$502,'Variação'!$A16,Extrato!$A$8:$A$502,"&gt;="&amp;HLOOKUP(BY$2,dds!$2:$3,2,FALSE()),Extrato!$A$8:$A$502,"&lt;="&amp;HLOOKUP(BY$2,dds!$2:$4,3,FALSE()))-SUMIFS(Extrato!$K$8:$K$502,Extrato!$G$8:$G$502,'Variação'!$A16,Extrato!$F$8:$F$502,"&gt;="&amp;HLOOKUP(BY$2,dds!$2:$3,2,FALSE()),Extrato!$F$8:$F$502,"&lt;="&amp;HLOOKUP(BY$2,dds!$2:$4,3,FALSE()))+VLOOKUP($A16,'Cadastro e Histórico'!$278:$346,MATCH('Variação'!BY$2,'Cadastro e Histórico'!$278:$278,0)-1,FALSE()))</f>
        <v>0</v>
      </c>
      <c r="BZ16" s="500">
        <f t="shared" si="85"/>
        <v>0</v>
      </c>
      <c r="CA16" s="499">
        <f>IF($A16="",0,VLOOKUP($A16,'Cadastro e Histórico'!$278:$346,MATCH('Variação'!BY$2,'Cadastro e Histórico'!$278:$278,0),FALSE()))</f>
        <v>0</v>
      </c>
      <c r="CB16" s="499">
        <f t="array" ref="CB16">IF($A16="",0,SUMIFS(Extrato!$E$8:$E$502,Extrato!$B$8:$B$502,'Variação'!$A16,Extrato!$A$8:$A$502,"&gt;="&amp;HLOOKUP(CB$2,dds!$2:$3,2,FALSE()),Extrato!$A$8:$A$502,"&lt;="&amp;HLOOKUP(CB$2,dds!$2:$4,3,FALSE()))-SUMIFS(Extrato!$K$8:$K$502,Extrato!$G$8:$G$502,'Variação'!$A16,Extrato!$F$8:$F$502,"&gt;="&amp;HLOOKUP(CB$2,dds!$2:$3,2,FALSE()),Extrato!$F$8:$F$502,"&lt;="&amp;HLOOKUP(CB$2,dds!$2:$4,3,FALSE()))+VLOOKUP($A16,'Cadastro e Histórico'!$278:$346,MATCH('Variação'!CB$2,'Cadastro e Histórico'!$278:$278,0)-1,FALSE()))</f>
        <v>0</v>
      </c>
      <c r="CC16" s="500">
        <f t="shared" si="86"/>
        <v>0</v>
      </c>
      <c r="CD16" s="499">
        <f>IF($A16="",0,VLOOKUP($A16,'Cadastro e Histórico'!$278:$346,MATCH('Variação'!CB$2,'Cadastro e Histórico'!$278:$278,0),FALSE()))</f>
        <v>0</v>
      </c>
      <c r="CE16" s="499">
        <f t="array" ref="CE16">IF($A16="",0,SUMIFS(Extrato!$E$8:$E$502,Extrato!$B$8:$B$502,'Variação'!$A16,Extrato!$A$8:$A$502,"&gt;="&amp;HLOOKUP(CE$2,dds!$2:$3,2,FALSE()),Extrato!$A$8:$A$502,"&lt;="&amp;HLOOKUP(CE$2,dds!$2:$4,3,FALSE()))-SUMIFS(Extrato!$K$8:$K$502,Extrato!$G$8:$G$502,'Variação'!$A16,Extrato!$F$8:$F$502,"&gt;="&amp;HLOOKUP(CE$2,dds!$2:$3,2,FALSE()),Extrato!$F$8:$F$502,"&lt;="&amp;HLOOKUP(CE$2,dds!$2:$4,3,FALSE()))+VLOOKUP($A16,'Cadastro e Histórico'!$278:$346,MATCH('Variação'!CE$2,'Cadastro e Histórico'!$278:$278,0)-1,FALSE()))</f>
        <v>0</v>
      </c>
      <c r="CF16" s="500">
        <f t="shared" si="87"/>
        <v>0</v>
      </c>
      <c r="CG16" s="499">
        <f>IF($A16="",0,VLOOKUP($A16,'Cadastro e Histórico'!$278:$346,MATCH('Variação'!CE$2,'Cadastro e Histórico'!$278:$278,0),FALSE()))</f>
        <v>0</v>
      </c>
      <c r="CH16" s="499">
        <f t="array" ref="CH16">IF($A16="",0,SUMIFS(Extrato!$E$8:$E$502,Extrato!$B$8:$B$502,'Variação'!$A16,Extrato!$A$8:$A$502,"&gt;="&amp;HLOOKUP(CH$2,dds!$2:$3,2,FALSE()),Extrato!$A$8:$A$502,"&lt;="&amp;HLOOKUP(CH$2,dds!$2:$4,3,FALSE()))-SUMIFS(Extrato!$K$8:$K$502,Extrato!$G$8:$G$502,'Variação'!$A16,Extrato!$F$8:$F$502,"&gt;="&amp;HLOOKUP(CH$2,dds!$2:$3,2,FALSE()),Extrato!$F$8:$F$502,"&lt;="&amp;HLOOKUP(CH$2,dds!$2:$4,3,FALSE()))+VLOOKUP($A16,'Cadastro e Histórico'!$278:$346,MATCH('Variação'!CH$2,'Cadastro e Histórico'!$278:$278,0)-1,FALSE()))</f>
        <v>0</v>
      </c>
      <c r="CI16" s="500">
        <f t="shared" si="88"/>
        <v>0</v>
      </c>
      <c r="CJ16" s="499">
        <f>IF($A16="",0,VLOOKUP($A16,'Cadastro e Histórico'!$278:$346,MATCH('Variação'!CH$2,'Cadastro e Histórico'!$278:$278,0),FALSE()))</f>
        <v>0</v>
      </c>
      <c r="CK16" s="499">
        <f t="array" ref="CK16">IF($A16="",0,SUMIFS(Extrato!$E$8:$E$502,Extrato!$B$8:$B$502,'Variação'!$A16,Extrato!$A$8:$A$502,"&gt;="&amp;HLOOKUP(CK$2,dds!$2:$3,2,FALSE()),Extrato!$A$8:$A$502,"&lt;="&amp;HLOOKUP(CK$2,dds!$2:$4,3,FALSE()))-SUMIFS(Extrato!$K$8:$K$502,Extrato!$G$8:$G$502,'Variação'!$A16,Extrato!$F$8:$F$502,"&gt;="&amp;HLOOKUP(CK$2,dds!$2:$3,2,FALSE()),Extrato!$F$8:$F$502,"&lt;="&amp;HLOOKUP(CK$2,dds!$2:$4,3,FALSE()))+VLOOKUP($A16,'Cadastro e Histórico'!$278:$346,MATCH('Variação'!CK$2,'Cadastro e Histórico'!$278:$278,0)-1,FALSE()))</f>
        <v>0</v>
      </c>
      <c r="CL16" s="500">
        <f t="shared" si="89"/>
        <v>0</v>
      </c>
      <c r="CM16" s="499">
        <f>IF($A16="",0,VLOOKUP($A16,'Cadastro e Histórico'!$278:$346,MATCH('Variação'!CK$2,'Cadastro e Histórico'!$278:$278,0),FALSE()))</f>
        <v>0</v>
      </c>
      <c r="CN16" s="499">
        <f t="array" ref="CN16">IF($A16="",0,SUMIFS(Extrato!$E$8:$E$502,Extrato!$B$8:$B$502,'Variação'!$A16,Extrato!$A$8:$A$502,"&gt;="&amp;HLOOKUP(CN$2,dds!$2:$3,2,FALSE()),Extrato!$A$8:$A$502,"&lt;="&amp;HLOOKUP(CN$2,dds!$2:$4,3,FALSE()))-SUMIFS(Extrato!$K$8:$K$502,Extrato!$G$8:$G$502,'Variação'!$A16,Extrato!$F$8:$F$502,"&gt;="&amp;HLOOKUP(CN$2,dds!$2:$3,2,FALSE()),Extrato!$F$8:$F$502,"&lt;="&amp;HLOOKUP(CN$2,dds!$2:$4,3,FALSE()))+VLOOKUP($A16,'Cadastro e Histórico'!$278:$346,MATCH('Variação'!CN$2,'Cadastro e Histórico'!$278:$278,0)-1,FALSE()))</f>
        <v>0</v>
      </c>
      <c r="CO16" s="500">
        <f t="shared" si="90"/>
        <v>0</v>
      </c>
      <c r="CP16" s="499">
        <f>IF($A16="",0,VLOOKUP($A16,'Cadastro e Histórico'!$278:$346,MATCH('Variação'!CN$2,'Cadastro e Histórico'!$278:$278,0),FALSE()))</f>
        <v>0</v>
      </c>
      <c r="CQ16" s="499">
        <f t="array" ref="CQ16">IF($A16="",0,SUMIFS(Extrato!$E$8:$E$502,Extrato!$B$8:$B$502,'Variação'!$A16,Extrato!$A$8:$A$502,"&gt;="&amp;HLOOKUP(CQ$2,dds!$2:$3,2,FALSE()),Extrato!$A$8:$A$502,"&lt;="&amp;HLOOKUP(CQ$2,dds!$2:$4,3,FALSE()))-SUMIFS(Extrato!$K$8:$K$502,Extrato!$G$8:$G$502,'Variação'!$A16,Extrato!$F$8:$F$502,"&gt;="&amp;HLOOKUP(CQ$2,dds!$2:$3,2,FALSE()),Extrato!$F$8:$F$502,"&lt;="&amp;HLOOKUP(CQ$2,dds!$2:$4,3,FALSE()))+VLOOKUP($A16,'Cadastro e Histórico'!$278:$346,MATCH('Variação'!CQ$2,'Cadastro e Histórico'!$278:$278,0)-1,FALSE()))</f>
        <v>0</v>
      </c>
      <c r="CR16" s="500">
        <f t="shared" si="91"/>
        <v>0</v>
      </c>
      <c r="CS16" s="499">
        <f>IF($A16="",0,VLOOKUP($A16,'Cadastro e Histórico'!$278:$346,MATCH('Variação'!CQ$2,'Cadastro e Histórico'!$278:$278,0),FALSE()))</f>
        <v>0</v>
      </c>
      <c r="CT16" s="499">
        <f t="array" ref="CT16">IF($A16="",0,SUMIFS(Extrato!$E$8:$E$502,Extrato!$B$8:$B$502,'Variação'!$A16,Extrato!$A$8:$A$502,"&gt;="&amp;HLOOKUP(CT$2,dds!$2:$3,2,FALSE()),Extrato!$A$8:$A$502,"&lt;="&amp;HLOOKUP(CT$2,dds!$2:$4,3,FALSE()))-SUMIFS(Extrato!$K$8:$K$502,Extrato!$G$8:$G$502,'Variação'!$A16,Extrato!$F$8:$F$502,"&gt;="&amp;HLOOKUP(CT$2,dds!$2:$3,2,FALSE()),Extrato!$F$8:$F$502,"&lt;="&amp;HLOOKUP(CT$2,dds!$2:$4,3,FALSE()))+VLOOKUP($A16,'Cadastro e Histórico'!$278:$346,MATCH('Variação'!CT$2,'Cadastro e Histórico'!$278:$278,0)-1,FALSE()))</f>
        <v>0</v>
      </c>
      <c r="CU16" s="500">
        <f t="shared" si="92"/>
        <v>0</v>
      </c>
      <c r="CV16" s="499">
        <f>IF($A16="",0,VLOOKUP($A16,'Cadastro e Histórico'!$278:$346,MATCH('Variação'!CT$2,'Cadastro e Histórico'!$278:$278,0),FALSE()))</f>
        <v>0</v>
      </c>
      <c r="CW16" s="499">
        <f t="array" ref="CW16">IF($A16="",0,SUMIFS(Extrato!$E$8:$E$502,Extrato!$B$8:$B$502,'Variação'!$A16,Extrato!$A$8:$A$502,"&gt;="&amp;HLOOKUP(CW$2,dds!$2:$3,2,FALSE()),Extrato!$A$8:$A$502,"&lt;="&amp;HLOOKUP(CW$2,dds!$2:$4,3,FALSE()))-SUMIFS(Extrato!$K$8:$K$502,Extrato!$G$8:$G$502,'Variação'!$A16,Extrato!$F$8:$F$502,"&gt;="&amp;HLOOKUP(CW$2,dds!$2:$3,2,FALSE()),Extrato!$F$8:$F$502,"&lt;="&amp;HLOOKUP(CW$2,dds!$2:$4,3,FALSE()))+VLOOKUP($A16,'Cadastro e Histórico'!$278:$346,MATCH('Variação'!CW$2,'Cadastro e Histórico'!$278:$278,0)-1,FALSE()))</f>
        <v>0</v>
      </c>
      <c r="CX16" s="500">
        <f t="shared" si="93"/>
        <v>0</v>
      </c>
      <c r="CY16" s="499">
        <f>IF($A16="",0,VLOOKUP($A16,'Cadastro e Histórico'!$278:$346,MATCH('Variação'!CW$2,'Cadastro e Histórico'!$278:$278,0),FALSE()))</f>
        <v>0</v>
      </c>
      <c r="CZ16" s="499">
        <f t="array" ref="CZ16">IF($A16="",0,SUMIFS(Extrato!$E$8:$E$502,Extrato!$B$8:$B$502,'Variação'!$A16,Extrato!$A$8:$A$502,"&gt;="&amp;HLOOKUP(CZ$2,dds!$2:$3,2,FALSE()),Extrato!$A$8:$A$502,"&lt;="&amp;HLOOKUP(CZ$2,dds!$2:$4,3,FALSE()))-SUMIFS(Extrato!$K$8:$K$502,Extrato!$G$8:$G$502,'Variação'!$A16,Extrato!$F$8:$F$502,"&gt;="&amp;HLOOKUP(CZ$2,dds!$2:$3,2,FALSE()),Extrato!$F$8:$F$502,"&lt;="&amp;HLOOKUP(CZ$2,dds!$2:$4,3,FALSE()))+VLOOKUP($A16,'Cadastro e Histórico'!$278:$346,MATCH('Variação'!CZ$2,'Cadastro e Histórico'!$278:$278,0)-1,FALSE()))</f>
        <v>0</v>
      </c>
      <c r="DA16" s="500">
        <f t="shared" si="94"/>
        <v>0</v>
      </c>
      <c r="DB16" s="499">
        <f>IF($A16="",0,VLOOKUP($A16,'Cadastro e Histórico'!$278:$346,MATCH('Variação'!CZ$2,'Cadastro e Histórico'!$278:$278,0),FALSE()))</f>
        <v>0</v>
      </c>
      <c r="DC16" s="499">
        <f t="array" ref="DC16">IF($A16="",0,SUMIFS(Extrato!$E$8:$E$502,Extrato!$B$8:$B$502,'Variação'!$A16,Extrato!$A$8:$A$502,"&gt;="&amp;HLOOKUP(DC$2,dds!$2:$3,2,FALSE()),Extrato!$A$8:$A$502,"&lt;="&amp;HLOOKUP(DC$2,dds!$2:$4,3,FALSE()))-SUMIFS(Extrato!$K$8:$K$502,Extrato!$G$8:$G$502,'Variação'!$A16,Extrato!$F$8:$F$502,"&gt;="&amp;HLOOKUP(DC$2,dds!$2:$3,2,FALSE()),Extrato!$F$8:$F$502,"&lt;="&amp;HLOOKUP(DC$2,dds!$2:$4,3,FALSE()))+VLOOKUP($A16,'Cadastro e Histórico'!$278:$346,MATCH('Variação'!DC$2,'Cadastro e Histórico'!$278:$278,0)-1,FALSE()))</f>
        <v>0</v>
      </c>
      <c r="DD16" s="500">
        <f t="shared" si="95"/>
        <v>0</v>
      </c>
      <c r="DE16" s="499">
        <f>IF($A16="",0,VLOOKUP($A16,'Cadastro e Histórico'!$278:$346,MATCH('Variação'!DC$2,'Cadastro e Histórico'!$278:$278,0),FALSE()))</f>
        <v>0</v>
      </c>
      <c r="DF16" s="499">
        <f t="array" ref="DF16">IF($A16="",0,SUMIFS(Extrato!$E$8:$E$502,Extrato!$B$8:$B$502,'Variação'!$A16,Extrato!$A$8:$A$502,"&gt;="&amp;HLOOKUP(DF$2,dds!$2:$3,2,FALSE()),Extrato!$A$8:$A$502,"&lt;="&amp;HLOOKUP(DF$2,dds!$2:$4,3,FALSE()))-SUMIFS(Extrato!$K$8:$K$502,Extrato!$G$8:$G$502,'Variação'!$A16,Extrato!$F$8:$F$502,"&gt;="&amp;HLOOKUP(DF$2,dds!$2:$3,2,FALSE()),Extrato!$F$8:$F$502,"&lt;="&amp;HLOOKUP(DF$2,dds!$2:$4,3,FALSE()))+VLOOKUP($A16,'Cadastro e Histórico'!$278:$346,MATCH('Variação'!DF$2,'Cadastro e Histórico'!$278:$278,0)-1,FALSE()))</f>
        <v>0</v>
      </c>
      <c r="DG16" s="500">
        <f t="shared" si="96"/>
        <v>0</v>
      </c>
      <c r="DH16" s="499">
        <f>IF($A16="",0,VLOOKUP($A16,'Cadastro e Histórico'!$278:$346,MATCH('Variação'!DF$2,'Cadastro e Histórico'!$278:$278,0),FALSE()))</f>
        <v>0</v>
      </c>
      <c r="DI16" s="499">
        <f t="array" ref="DI16">IF($A16="",0,SUMIFS(Extrato!$E$8:$E$502,Extrato!$B$8:$B$502,'Variação'!$A16,Extrato!$A$8:$A$502,"&gt;="&amp;HLOOKUP(DI$2,dds!$2:$3,2,FALSE()),Extrato!$A$8:$A$502,"&lt;="&amp;HLOOKUP(DI$2,dds!$2:$4,3,FALSE()))-SUMIFS(Extrato!$K$8:$K$502,Extrato!$G$8:$G$502,'Variação'!$A16,Extrato!$F$8:$F$502,"&gt;="&amp;HLOOKUP(DI$2,dds!$2:$3,2,FALSE()),Extrato!$F$8:$F$502,"&lt;="&amp;HLOOKUP(DI$2,dds!$2:$4,3,FALSE()))+VLOOKUP($A16,'Cadastro e Histórico'!$278:$346,MATCH('Variação'!DI$2,'Cadastro e Histórico'!$278:$278,0)-1,FALSE()))</f>
        <v>0</v>
      </c>
      <c r="DJ16" s="500">
        <f t="shared" si="97"/>
        <v>0</v>
      </c>
      <c r="DK16" s="499">
        <f>IF($A16="",0,VLOOKUP($A16,'Cadastro e Histórico'!$278:$346,MATCH('Variação'!DI$2,'Cadastro e Histórico'!$278:$278,0),FALSE()))</f>
        <v>0</v>
      </c>
      <c r="DL16" s="499">
        <f t="array" ref="DL16">IF($A16="",0,SUMIFS(Extrato!$E$8:$E$502,Extrato!$B$8:$B$502,'Variação'!$A16,Extrato!$A$8:$A$502,"&gt;="&amp;HLOOKUP(DL$2,dds!$2:$3,2,FALSE()),Extrato!$A$8:$A$502,"&lt;="&amp;HLOOKUP(DL$2,dds!$2:$4,3,FALSE()))-SUMIFS(Extrato!$K$8:$K$502,Extrato!$G$8:$G$502,'Variação'!$A16,Extrato!$F$8:$F$502,"&gt;="&amp;HLOOKUP(DL$2,dds!$2:$3,2,FALSE()),Extrato!$F$8:$F$502,"&lt;="&amp;HLOOKUP(DL$2,dds!$2:$4,3,FALSE()))+VLOOKUP($A16,'Cadastro e Histórico'!$278:$346,MATCH('Variação'!DL$2,'Cadastro e Histórico'!$278:$278,0)-1,FALSE()))</f>
        <v>0</v>
      </c>
      <c r="DM16" s="500">
        <f t="shared" si="98"/>
        <v>0</v>
      </c>
      <c r="DN16" s="499">
        <f>IF($A16="",0,VLOOKUP($A16,'Cadastro e Histórico'!$278:$346,MATCH('Variação'!DL$2,'Cadastro e Histórico'!$278:$278,0),FALSE()))</f>
        <v>0</v>
      </c>
      <c r="DO16" s="499">
        <f t="array" ref="DO16">IF($A16="",0,SUMIFS(Extrato!$E$8:$E$502,Extrato!$B$8:$B$502,'Variação'!$A16,Extrato!$A$8:$A$502,"&gt;="&amp;HLOOKUP(DO$2,dds!$2:$3,2,FALSE()),Extrato!$A$8:$A$502,"&lt;="&amp;HLOOKUP(DO$2,dds!$2:$4,3,FALSE()))-SUMIFS(Extrato!$K$8:$K$502,Extrato!$G$8:$G$502,'Variação'!$A16,Extrato!$F$8:$F$502,"&gt;="&amp;HLOOKUP(DO$2,dds!$2:$3,2,FALSE()),Extrato!$F$8:$F$502,"&lt;="&amp;HLOOKUP(DO$2,dds!$2:$4,3,FALSE()))+VLOOKUP($A16,'Cadastro e Histórico'!$278:$346,MATCH('Variação'!DO$2,'Cadastro e Histórico'!$278:$278,0)-1,FALSE()))</f>
        <v>0</v>
      </c>
      <c r="DP16" s="500">
        <f t="shared" si="99"/>
        <v>0</v>
      </c>
      <c r="DQ16" s="499">
        <f>IF($A16="",0,VLOOKUP($A16,'Cadastro e Histórico'!$278:$346,MATCH('Variação'!DO$2,'Cadastro e Histórico'!$278:$278,0),FALSE()))</f>
        <v>0</v>
      </c>
      <c r="DR16" s="499">
        <f t="array" ref="DR16">IF($A16="",0,SUMIFS(Extrato!$E$8:$E$502,Extrato!$B$8:$B$502,'Variação'!$A16,Extrato!$A$8:$A$502,"&gt;="&amp;HLOOKUP(DR$2,dds!$2:$3,2,FALSE()),Extrato!$A$8:$A$502,"&lt;="&amp;HLOOKUP(DR$2,dds!$2:$4,3,FALSE()))-SUMIFS(Extrato!$K$8:$K$502,Extrato!$G$8:$G$502,'Variação'!$A16,Extrato!$F$8:$F$502,"&gt;="&amp;HLOOKUP(DR$2,dds!$2:$3,2,FALSE()),Extrato!$F$8:$F$502,"&lt;="&amp;HLOOKUP(DR$2,dds!$2:$4,3,FALSE()))+VLOOKUP($A16,'Cadastro e Histórico'!$278:$346,MATCH('Variação'!DR$2,'Cadastro e Histórico'!$278:$278,0)-1,FALSE()))</f>
        <v>0</v>
      </c>
      <c r="DS16" s="500">
        <f t="shared" si="100"/>
        <v>0</v>
      </c>
      <c r="DT16" s="499">
        <f>IF($A16="",0,VLOOKUP($A16,'Cadastro e Histórico'!$278:$346,MATCH('Variação'!DR$2,'Cadastro e Histórico'!$278:$278,0),FALSE()))</f>
        <v>0</v>
      </c>
      <c r="DU16" s="499">
        <f t="array" ref="DU16">IF($A16="",0,SUMIFS(Extrato!$E$8:$E$502,Extrato!$B$8:$B$502,'Variação'!$A16,Extrato!$A$8:$A$502,"&gt;="&amp;HLOOKUP(DU$2,dds!$2:$3,2,FALSE()),Extrato!$A$8:$A$502,"&lt;="&amp;HLOOKUP(DU$2,dds!$2:$4,3,FALSE()))-SUMIFS(Extrato!$K$8:$K$502,Extrato!$G$8:$G$502,'Variação'!$A16,Extrato!$F$8:$F$502,"&gt;="&amp;HLOOKUP(DU$2,dds!$2:$3,2,FALSE()),Extrato!$F$8:$F$502,"&lt;="&amp;HLOOKUP(DU$2,dds!$2:$4,3,FALSE()))+VLOOKUP($A16,'Cadastro e Histórico'!$278:$346,MATCH('Variação'!DU$2,'Cadastro e Histórico'!$278:$278,0)-1,FALSE()))</f>
        <v>0</v>
      </c>
      <c r="DV16" s="500">
        <f t="shared" si="101"/>
        <v>0</v>
      </c>
      <c r="DW16" s="499">
        <f>IF($A16="",0,VLOOKUP($A16,'Cadastro e Histórico'!$278:$346,MATCH('Variação'!DU$2,'Cadastro e Histórico'!$278:$278,0),FALSE()))</f>
        <v>0</v>
      </c>
      <c r="DX16" s="499">
        <f t="array" ref="DX16">IF($A16="",0,SUMIFS(Extrato!$E$8:$E$502,Extrato!$B$8:$B$502,'Variação'!$A16,Extrato!$A$8:$A$502,"&gt;="&amp;HLOOKUP(DX$2,dds!$2:$3,2,FALSE()),Extrato!$A$8:$A$502,"&lt;="&amp;HLOOKUP(DX$2,dds!$2:$4,3,FALSE()))-SUMIFS(Extrato!$K$8:$K$502,Extrato!$G$8:$G$502,'Variação'!$A16,Extrato!$F$8:$F$502,"&gt;="&amp;HLOOKUP(DX$2,dds!$2:$3,2,FALSE()),Extrato!$F$8:$F$502,"&lt;="&amp;HLOOKUP(DX$2,dds!$2:$4,3,FALSE()))+VLOOKUP($A16,'Cadastro e Histórico'!$278:$346,MATCH('Variação'!DX$2,'Cadastro e Histórico'!$278:$278,0)-1,FALSE()))</f>
        <v>0</v>
      </c>
      <c r="DY16" s="500">
        <f t="shared" si="102"/>
        <v>0</v>
      </c>
      <c r="DZ16" s="499">
        <f>IF($A16="",0,VLOOKUP($A16,'Cadastro e Histórico'!$278:$346,MATCH('Variação'!DX$2,'Cadastro e Histórico'!$278:$278,0),FALSE()))</f>
        <v>0</v>
      </c>
      <c r="EA16" s="499">
        <f t="array" ref="EA16">IF($A16="",0,SUMIFS(Extrato!$E$8:$E$502,Extrato!$B$8:$B$502,'Variação'!$A16,Extrato!$A$8:$A$502,"&gt;="&amp;HLOOKUP(EA$2,dds!$2:$3,2,FALSE()),Extrato!$A$8:$A$502,"&lt;="&amp;HLOOKUP(EA$2,dds!$2:$4,3,FALSE()))-SUMIFS(Extrato!$K$8:$K$502,Extrato!$G$8:$G$502,'Variação'!$A16,Extrato!$F$8:$F$502,"&gt;="&amp;HLOOKUP(EA$2,dds!$2:$3,2,FALSE()),Extrato!$F$8:$F$502,"&lt;="&amp;HLOOKUP(EA$2,dds!$2:$4,3,FALSE()))+VLOOKUP($A16,'Cadastro e Histórico'!$278:$346,MATCH('Variação'!EA$2,'Cadastro e Histórico'!$278:$278,0)-1,FALSE()))</f>
        <v>0</v>
      </c>
      <c r="EB16" s="500">
        <f t="shared" si="103"/>
        <v>0</v>
      </c>
      <c r="EC16" s="499">
        <f>IF($A16="",0,VLOOKUP($A16,'Cadastro e Histórico'!$278:$346,MATCH('Variação'!EA$2,'Cadastro e Histórico'!$278:$278,0),FALSE()))</f>
        <v>0</v>
      </c>
      <c r="ED16" s="499">
        <f t="array" ref="ED16">IF($A16="",0,SUMIFS(Extrato!$E$8:$E$502,Extrato!$B$8:$B$502,'Variação'!$A16,Extrato!$A$8:$A$502,"&gt;="&amp;HLOOKUP(ED$2,dds!$2:$3,2,FALSE()),Extrato!$A$8:$A$502,"&lt;="&amp;HLOOKUP(ED$2,dds!$2:$4,3,FALSE()))-SUMIFS(Extrato!$K$8:$K$502,Extrato!$G$8:$G$502,'Variação'!$A16,Extrato!$F$8:$F$502,"&gt;="&amp;HLOOKUP(ED$2,dds!$2:$3,2,FALSE()),Extrato!$F$8:$F$502,"&lt;="&amp;HLOOKUP(ED$2,dds!$2:$4,3,FALSE()))+VLOOKUP($A16,'Cadastro e Histórico'!$278:$346,MATCH('Variação'!ED$2,'Cadastro e Histórico'!$278:$278,0)-1,FALSE()))</f>
        <v>0</v>
      </c>
      <c r="EE16" s="500">
        <f t="shared" si="104"/>
        <v>0</v>
      </c>
      <c r="EF16" s="499">
        <f>IF($A16="",0,VLOOKUP($A16,'Cadastro e Histórico'!$278:$346,MATCH('Variação'!ED$2,'Cadastro e Histórico'!$278:$278,0),FALSE()))</f>
        <v>0</v>
      </c>
      <c r="EG16" s="499">
        <f t="array" ref="EG16">IF($A16="",0,SUMIFS(Extrato!$E$8:$E$502,Extrato!$B$8:$B$502,'Variação'!$A16,Extrato!$A$8:$A$502,"&gt;="&amp;HLOOKUP(EG$2,dds!$2:$3,2,FALSE()),Extrato!$A$8:$A$502,"&lt;="&amp;HLOOKUP(EG$2,dds!$2:$4,3,FALSE()))-SUMIFS(Extrato!$K$8:$K$502,Extrato!$G$8:$G$502,'Variação'!$A16,Extrato!$F$8:$F$502,"&gt;="&amp;HLOOKUP(EG$2,dds!$2:$3,2,FALSE()),Extrato!$F$8:$F$502,"&lt;="&amp;HLOOKUP(EG$2,dds!$2:$4,3,FALSE()))+VLOOKUP($A16,'Cadastro e Histórico'!$278:$346,MATCH('Variação'!EG$2,'Cadastro e Histórico'!$278:$278,0)-1,FALSE()))</f>
        <v>0</v>
      </c>
      <c r="EH16" s="500">
        <f t="shared" si="105"/>
        <v>0</v>
      </c>
      <c r="EI16" s="499">
        <f>IF($A16="",0,VLOOKUP($A16,'Cadastro e Histórico'!$278:$346,MATCH('Variação'!EG$2,'Cadastro e Histórico'!$278:$278,0),FALSE()))</f>
        <v>0</v>
      </c>
      <c r="EJ16" s="499">
        <f t="array" ref="EJ16">IF($A16="",0,SUMIFS(Extrato!$E$8:$E$502,Extrato!$B$8:$B$502,'Variação'!$A16,Extrato!$A$8:$A$502,"&gt;="&amp;HLOOKUP(EJ$2,dds!$2:$3,2,FALSE()),Extrato!$A$8:$A$502,"&lt;="&amp;HLOOKUP(EJ$2,dds!$2:$4,3,FALSE()))-SUMIFS(Extrato!$K$8:$K$502,Extrato!$G$8:$G$502,'Variação'!$A16,Extrato!$F$8:$F$502,"&gt;="&amp;HLOOKUP(EJ$2,dds!$2:$3,2,FALSE()),Extrato!$F$8:$F$502,"&lt;="&amp;HLOOKUP(EJ$2,dds!$2:$4,3,FALSE()))+VLOOKUP($A16,'Cadastro e Histórico'!$278:$346,MATCH('Variação'!EJ$2,'Cadastro e Histórico'!$278:$278,0)-1,FALSE()))</f>
        <v>0</v>
      </c>
      <c r="EK16" s="500">
        <f t="shared" si="106"/>
        <v>0</v>
      </c>
      <c r="EL16" s="499">
        <f>IF($A16="",0,VLOOKUP($A16,'Cadastro e Histórico'!$278:$346,MATCH('Variação'!EJ$2,'Cadastro e Histórico'!$278:$278,0),FALSE()))</f>
        <v>0</v>
      </c>
      <c r="EM16" s="499">
        <f t="array" ref="EM16">IF($A16="",0,SUMIFS(Extrato!$E$8:$E$502,Extrato!$B$8:$B$502,'Variação'!$A16,Extrato!$A$8:$A$502,"&gt;="&amp;HLOOKUP(EM$2,dds!$2:$3,2,FALSE()),Extrato!$A$8:$A$502,"&lt;="&amp;HLOOKUP(EM$2,dds!$2:$4,3,FALSE()))-SUMIFS(Extrato!$K$8:$K$502,Extrato!$G$8:$G$502,'Variação'!$A16,Extrato!$F$8:$F$502,"&gt;="&amp;HLOOKUP(EM$2,dds!$2:$3,2,FALSE()),Extrato!$F$8:$F$502,"&lt;="&amp;HLOOKUP(EM$2,dds!$2:$4,3,FALSE()))+VLOOKUP($A16,'Cadastro e Histórico'!$278:$346,MATCH('Variação'!EM$2,'Cadastro e Histórico'!$278:$278,0)-1,FALSE()))</f>
        <v>0</v>
      </c>
      <c r="EN16" s="500">
        <f t="shared" si="107"/>
        <v>0</v>
      </c>
      <c r="EO16" s="499">
        <f>IF($A16="",0,VLOOKUP($A16,'Cadastro e Histórico'!$278:$346,MATCH('Variação'!EM$2,'Cadastro e Histórico'!$278:$278,0),FALSE()))</f>
        <v>0</v>
      </c>
      <c r="EP16" s="499">
        <f t="array" ref="EP16">IF($A16="",0,SUMIFS(Extrato!$E$8:$E$502,Extrato!$B$8:$B$502,'Variação'!$A16,Extrato!$A$8:$A$502,"&gt;="&amp;HLOOKUP(EP$2,dds!$2:$3,2,FALSE()),Extrato!$A$8:$A$502,"&lt;="&amp;HLOOKUP(EP$2,dds!$2:$4,3,FALSE()))-SUMIFS(Extrato!$K$8:$K$502,Extrato!$G$8:$G$502,'Variação'!$A16,Extrato!$F$8:$F$502,"&gt;="&amp;HLOOKUP(EP$2,dds!$2:$3,2,FALSE()),Extrato!$F$8:$F$502,"&lt;="&amp;HLOOKUP(EP$2,dds!$2:$4,3,FALSE()))+VLOOKUP($A16,'Cadastro e Histórico'!$278:$346,MATCH('Variação'!EP$2,'Cadastro e Histórico'!$278:$278,0)-1,FALSE()))</f>
        <v>0</v>
      </c>
      <c r="EQ16" s="500">
        <f t="shared" si="108"/>
        <v>0</v>
      </c>
      <c r="ER16" s="499">
        <f>IF($A16="",0,VLOOKUP($A16,'Cadastro e Histórico'!$278:$346,MATCH('Variação'!EP$2,'Cadastro e Histórico'!$278:$278,0),FALSE()))</f>
        <v>0</v>
      </c>
      <c r="ES16" s="499">
        <f t="array" ref="ES16">IF($A16="",0,SUMIFS(Extrato!$E$8:$E$502,Extrato!$B$8:$B$502,'Variação'!$A16,Extrato!$A$8:$A$502,"&gt;="&amp;HLOOKUP(ES$2,dds!$2:$3,2,FALSE()),Extrato!$A$8:$A$502,"&lt;="&amp;HLOOKUP(ES$2,dds!$2:$4,3,FALSE()))-SUMIFS(Extrato!$K$8:$K$502,Extrato!$G$8:$G$502,'Variação'!$A16,Extrato!$F$8:$F$502,"&gt;="&amp;HLOOKUP(ES$2,dds!$2:$3,2,FALSE()),Extrato!$F$8:$F$502,"&lt;="&amp;HLOOKUP(ES$2,dds!$2:$4,3,FALSE()))+VLOOKUP($A16,'Cadastro e Histórico'!$278:$346,MATCH('Variação'!ES$2,'Cadastro e Histórico'!$278:$278,0)-1,FALSE()))</f>
        <v>0</v>
      </c>
      <c r="ET16" s="500">
        <f t="shared" si="109"/>
        <v>0</v>
      </c>
      <c r="EU16" s="499">
        <f>IF($A16="",0,VLOOKUP($A16,'Cadastro e Histórico'!$278:$346,MATCH('Variação'!ES$2,'Cadastro e Histórico'!$278:$278,0),FALSE()))</f>
        <v>0</v>
      </c>
      <c r="EV16" s="499">
        <f t="array" ref="EV16">IF($A16="",0,SUMIFS(Extrato!$E$8:$E$502,Extrato!$B$8:$B$502,'Variação'!$A16,Extrato!$A$8:$A$502,"&gt;="&amp;HLOOKUP(EV$2,dds!$2:$3,2,FALSE()),Extrato!$A$8:$A$502,"&lt;="&amp;HLOOKUP(EV$2,dds!$2:$4,3,FALSE()))-SUMIFS(Extrato!$K$8:$K$502,Extrato!$G$8:$G$502,'Variação'!$A16,Extrato!$F$8:$F$502,"&gt;="&amp;HLOOKUP(EV$2,dds!$2:$3,2,FALSE()),Extrato!$F$8:$F$502,"&lt;="&amp;HLOOKUP(EV$2,dds!$2:$4,3,FALSE()))+VLOOKUP($A16,'Cadastro e Histórico'!$278:$346,MATCH('Variação'!EV$2,'Cadastro e Histórico'!$278:$278,0)-1,FALSE()))</f>
        <v>0</v>
      </c>
      <c r="EW16" s="500">
        <f t="shared" si="110"/>
        <v>0</v>
      </c>
      <c r="EX16" s="499">
        <f>IF($A16="",0,VLOOKUP($A16,'Cadastro e Histórico'!$278:$346,MATCH('Variação'!EV$2,'Cadastro e Histórico'!$278:$278,0),FALSE()))</f>
        <v>0</v>
      </c>
      <c r="EY16" s="499">
        <f t="array" ref="EY16">IF($A16="",0,SUMIFS(Extrato!$E$8:$E$502,Extrato!$B$8:$B$502,'Variação'!$A16,Extrato!$A$8:$A$502,"&gt;="&amp;HLOOKUP(EY$2,dds!$2:$3,2,FALSE()),Extrato!$A$8:$A$502,"&lt;="&amp;HLOOKUP(EY$2,dds!$2:$4,3,FALSE()))-SUMIFS(Extrato!$K$8:$K$502,Extrato!$G$8:$G$502,'Variação'!$A16,Extrato!$F$8:$F$502,"&gt;="&amp;HLOOKUP(EY$2,dds!$2:$3,2,FALSE()),Extrato!$F$8:$F$502,"&lt;="&amp;HLOOKUP(EY$2,dds!$2:$4,3,FALSE()))+VLOOKUP($A16,'Cadastro e Histórico'!$278:$346,MATCH('Variação'!EY$2,'Cadastro e Histórico'!$278:$278,0)-1,FALSE()))</f>
        <v>0</v>
      </c>
      <c r="EZ16" s="500">
        <f t="shared" si="111"/>
        <v>0</v>
      </c>
      <c r="FA16" s="499">
        <f>IF($A16="",0,VLOOKUP($A16,'Cadastro e Histórico'!$278:$346,MATCH('Variação'!EY$2,'Cadastro e Histórico'!$278:$278,0),FALSE()))</f>
        <v>0</v>
      </c>
      <c r="FB16" s="499">
        <f t="array" ref="FB16">IF($A16="",0,SUMIFS(Extrato!$E$8:$E$502,Extrato!$B$8:$B$502,'Variação'!$A16,Extrato!$A$8:$A$502,"&gt;="&amp;HLOOKUP(FB$2,dds!$2:$3,2,FALSE()),Extrato!$A$8:$A$502,"&lt;="&amp;HLOOKUP(FB$2,dds!$2:$4,3,FALSE()))-SUMIFS(Extrato!$K$8:$K$502,Extrato!$G$8:$G$502,'Variação'!$A16,Extrato!$F$8:$F$502,"&gt;="&amp;HLOOKUP(FB$2,dds!$2:$3,2,FALSE()),Extrato!$F$8:$F$502,"&lt;="&amp;HLOOKUP(FB$2,dds!$2:$4,3,FALSE()))+VLOOKUP($A16,'Cadastro e Histórico'!$278:$346,MATCH('Variação'!FB$2,'Cadastro e Histórico'!$278:$278,0)-1,FALSE()))</f>
        <v>0</v>
      </c>
      <c r="FC16" s="500">
        <f t="shared" si="112"/>
        <v>0</v>
      </c>
      <c r="FD16" s="499">
        <f>IF($A16="",0,VLOOKUP($A16,'Cadastro e Histórico'!$278:$346,MATCH('Variação'!FB$2,'Cadastro e Histórico'!$278:$278,0),FALSE()))</f>
        <v>0</v>
      </c>
      <c r="FE16" s="499">
        <f t="array" ref="FE16">IF($A16="",0,SUMIFS(Extrato!$E$8:$E$502,Extrato!$B$8:$B$502,'Variação'!$A16,Extrato!$A$8:$A$502,"&gt;="&amp;HLOOKUP(FE$2,dds!$2:$3,2,FALSE()),Extrato!$A$8:$A$502,"&lt;="&amp;HLOOKUP(FE$2,dds!$2:$4,3,FALSE()))-SUMIFS(Extrato!$K$8:$K$502,Extrato!$G$8:$G$502,'Variação'!$A16,Extrato!$F$8:$F$502,"&gt;="&amp;HLOOKUP(FE$2,dds!$2:$3,2,FALSE()),Extrato!$F$8:$F$502,"&lt;="&amp;HLOOKUP(FE$2,dds!$2:$4,3,FALSE()))+VLOOKUP($A16,'Cadastro e Histórico'!$278:$346,MATCH('Variação'!FE$2,'Cadastro e Histórico'!$278:$278,0)-1,FALSE()))</f>
        <v>0</v>
      </c>
      <c r="FF16" s="500">
        <f t="shared" si="113"/>
        <v>0</v>
      </c>
      <c r="FG16" s="499">
        <f>IF($A16="",0,VLOOKUP($A16,'Cadastro e Histórico'!$278:$346,MATCH('Variação'!FE$2,'Cadastro e Histórico'!$278:$278,0),FALSE()))</f>
        <v>0</v>
      </c>
      <c r="FH16" s="499">
        <f t="array" ref="FH16">IF($A16="",0,SUMIFS(Extrato!$E$8:$E$502,Extrato!$B$8:$B$502,'Variação'!$A16,Extrato!$A$8:$A$502,"&gt;="&amp;HLOOKUP(FH$2,dds!$2:$3,2,FALSE()),Extrato!$A$8:$A$502,"&lt;="&amp;HLOOKUP(FH$2,dds!$2:$4,3,FALSE()))-SUMIFS(Extrato!$K$8:$K$502,Extrato!$G$8:$G$502,'Variação'!$A16,Extrato!$F$8:$F$502,"&gt;="&amp;HLOOKUP(FH$2,dds!$2:$3,2,FALSE()),Extrato!$F$8:$F$502,"&lt;="&amp;HLOOKUP(FH$2,dds!$2:$4,3,FALSE()))+VLOOKUP($A16,'Cadastro e Histórico'!$278:$346,MATCH('Variação'!FH$2,'Cadastro e Histórico'!$278:$278,0)-1,FALSE()))</f>
        <v>0</v>
      </c>
      <c r="FI16" s="500">
        <f t="shared" si="114"/>
        <v>0</v>
      </c>
      <c r="FJ16" s="499">
        <f>IF($A16="",0,VLOOKUP($A16,'Cadastro e Histórico'!$278:$346,MATCH('Variação'!FH$2,'Cadastro e Histórico'!$278:$278,0),FALSE()))</f>
        <v>0</v>
      </c>
      <c r="FK16" s="499">
        <f t="array" ref="FK16">IF($A16="",0,SUMIFS(Extrato!$E$8:$E$502,Extrato!$B$8:$B$502,'Variação'!$A16,Extrato!$A$8:$A$502,"&gt;="&amp;HLOOKUP(FK$2,dds!$2:$3,2,FALSE()),Extrato!$A$8:$A$502,"&lt;="&amp;HLOOKUP(FK$2,dds!$2:$4,3,FALSE()))-SUMIFS(Extrato!$K$8:$K$502,Extrato!$G$8:$G$502,'Variação'!$A16,Extrato!$F$8:$F$502,"&gt;="&amp;HLOOKUP(FK$2,dds!$2:$3,2,FALSE()),Extrato!$F$8:$F$502,"&lt;="&amp;HLOOKUP(FK$2,dds!$2:$4,3,FALSE()))+VLOOKUP($A16,'Cadastro e Histórico'!$278:$346,MATCH('Variação'!FK$2,'Cadastro e Histórico'!$278:$278,0)-1,FALSE()))</f>
        <v>0</v>
      </c>
      <c r="FL16" s="500">
        <f t="shared" si="115"/>
        <v>0</v>
      </c>
      <c r="FM16" s="499">
        <f>IF($A16="",0,VLOOKUP($A16,'Cadastro e Histórico'!$278:$346,MATCH('Variação'!FK$2,'Cadastro e Histórico'!$278:$278,0),FALSE()))</f>
        <v>0</v>
      </c>
      <c r="FN16" s="499">
        <f t="array" ref="FN16">IF($A16="",0,SUMIFS(Extrato!$E$8:$E$502,Extrato!$B$8:$B$502,'Variação'!$A16,Extrato!$A$8:$A$502,"&gt;="&amp;HLOOKUP(FN$2,dds!$2:$3,2,FALSE()),Extrato!$A$8:$A$502,"&lt;="&amp;HLOOKUP(FN$2,dds!$2:$4,3,FALSE()))-SUMIFS(Extrato!$K$8:$K$502,Extrato!$G$8:$G$502,'Variação'!$A16,Extrato!$F$8:$F$502,"&gt;="&amp;HLOOKUP(FN$2,dds!$2:$3,2,FALSE()),Extrato!$F$8:$F$502,"&lt;="&amp;HLOOKUP(FN$2,dds!$2:$4,3,FALSE()))+VLOOKUP($A16,'Cadastro e Histórico'!$278:$346,MATCH('Variação'!FN$2,'Cadastro e Histórico'!$278:$278,0)-1,FALSE()))</f>
        <v>0</v>
      </c>
      <c r="FO16" s="500">
        <f t="shared" si="116"/>
        <v>0</v>
      </c>
      <c r="FP16" s="499">
        <f>IF($A16="",0,VLOOKUP($A16,'Cadastro e Histórico'!$278:$346,MATCH('Variação'!FN$2,'Cadastro e Histórico'!$278:$278,0),FALSE()))</f>
        <v>0</v>
      </c>
      <c r="FQ16" s="499">
        <f t="array" ref="FQ16">IF($A16="",0,SUMIFS(Extrato!$E$8:$E$502,Extrato!$B$8:$B$502,'Variação'!$A16,Extrato!$A$8:$A$502,"&gt;="&amp;HLOOKUP(FQ$2,dds!$2:$3,2,FALSE()),Extrato!$A$8:$A$502,"&lt;="&amp;HLOOKUP(FQ$2,dds!$2:$4,3,FALSE()))-SUMIFS(Extrato!$K$8:$K$502,Extrato!$G$8:$G$502,'Variação'!$A16,Extrato!$F$8:$F$502,"&gt;="&amp;HLOOKUP(FQ$2,dds!$2:$3,2,FALSE()),Extrato!$F$8:$F$502,"&lt;="&amp;HLOOKUP(FQ$2,dds!$2:$4,3,FALSE()))+VLOOKUP($A16,'Cadastro e Histórico'!$278:$346,MATCH('Variação'!FQ$2,'Cadastro e Histórico'!$278:$278,0)-1,FALSE()))</f>
        <v>0</v>
      </c>
      <c r="FR16" s="500">
        <f t="shared" si="117"/>
        <v>0</v>
      </c>
      <c r="FS16" s="499">
        <f>IF($A16="",0,VLOOKUP($A16,'Cadastro e Histórico'!$278:$346,MATCH('Variação'!FQ$2,'Cadastro e Histórico'!$278:$278,0),FALSE()))</f>
        <v>0</v>
      </c>
      <c r="FT16" s="499">
        <f t="array" ref="FT16">IF($A16="",0,SUMIFS(Extrato!$E$8:$E$502,Extrato!$B$8:$B$502,'Variação'!$A16,Extrato!$A$8:$A$502,"&gt;="&amp;HLOOKUP(FT$2,dds!$2:$3,2,FALSE()),Extrato!$A$8:$A$502,"&lt;="&amp;HLOOKUP(FT$2,dds!$2:$4,3,FALSE()))-SUMIFS(Extrato!$K$8:$K$502,Extrato!$G$8:$G$502,'Variação'!$A16,Extrato!$F$8:$F$502,"&gt;="&amp;HLOOKUP(FT$2,dds!$2:$3,2,FALSE()),Extrato!$F$8:$F$502,"&lt;="&amp;HLOOKUP(FT$2,dds!$2:$4,3,FALSE()))+VLOOKUP($A16,'Cadastro e Histórico'!$278:$346,MATCH('Variação'!FT$2,'Cadastro e Histórico'!$278:$278,0)-1,FALSE()))</f>
        <v>0</v>
      </c>
      <c r="FU16" s="500">
        <f t="shared" si="118"/>
        <v>0</v>
      </c>
      <c r="FV16" s="499">
        <f>IF($A16="",0,VLOOKUP($A16,'Cadastro e Histórico'!$278:$346,MATCH('Variação'!FT$2,'Cadastro e Histórico'!$278:$278,0),FALSE()))</f>
        <v>0</v>
      </c>
      <c r="FW16" s="499">
        <f t="array" ref="FW16">IF($A16="",0,SUMIFS(Extrato!$E$8:$E$502,Extrato!$B$8:$B$502,'Variação'!$A16,Extrato!$A$8:$A$502,"&gt;="&amp;HLOOKUP(FW$2,dds!$2:$3,2,FALSE()),Extrato!$A$8:$A$502,"&lt;="&amp;HLOOKUP(FW$2,dds!$2:$4,3,FALSE()))-SUMIFS(Extrato!$K$8:$K$502,Extrato!$G$8:$G$502,'Variação'!$A16,Extrato!$F$8:$F$502,"&gt;="&amp;HLOOKUP(FW$2,dds!$2:$3,2,FALSE()),Extrato!$F$8:$F$502,"&lt;="&amp;HLOOKUP(FW$2,dds!$2:$4,3,FALSE()))+VLOOKUP($A16,'Cadastro e Histórico'!$278:$346,MATCH('Variação'!FW$2,'Cadastro e Histórico'!$278:$278,0)-1,FALSE()))</f>
        <v>0</v>
      </c>
      <c r="FX16" s="500">
        <f t="shared" si="119"/>
        <v>0</v>
      </c>
      <c r="FY16" s="499">
        <f>IF($A16="",0,VLOOKUP($A16,'Cadastro e Histórico'!$278:$346,MATCH('Variação'!FW$2,'Cadastro e Histórico'!$278:$278,0),FALSE()))</f>
        <v>0</v>
      </c>
      <c r="FZ16" s="43"/>
      <c r="GA16" s="39"/>
      <c r="GB16" s="39"/>
      <c r="GC16" s="39"/>
      <c r="GD16" s="39"/>
      <c r="GE16" s="39"/>
      <c r="GF16" s="39"/>
      <c r="GG16" s="39"/>
      <c r="GH16" s="39"/>
      <c r="GI16" s="39"/>
      <c r="GJ16" s="39"/>
      <c r="GK16" s="39"/>
      <c r="GL16" s="39"/>
      <c r="GM16" s="39"/>
      <c r="GN16" s="39"/>
      <c r="GO16" s="39"/>
      <c r="GP16" s="39"/>
      <c r="GQ16" s="39"/>
      <c r="GR16" s="39"/>
      <c r="GS16" s="42"/>
    </row>
    <row r="17" ht="14.25" customHeight="1">
      <c r="A17" s="502"/>
      <c r="B17" s="499">
        <f t="array" ref="B17">IF($A17="",0,SUMIFS(Extrato!$E$8:$E$502,Extrato!$B$8:$B$502,'Variação'!$A17,Extrato!$A$8:$A$502,"&gt;="&amp;HLOOKUP(B$2,dds!$2:$3,2,FALSE()),Extrato!$A$8:$A$502,"&lt;="&amp;HLOOKUP(B$2,dds!$2:$4,3,FALSE()))-SUMIFS(Extrato!$K$8:$K$502,Extrato!$G$8:$G$502,'Variação'!$A17,Extrato!$F$8:$F$502,"&gt;="&amp;HLOOKUP(B$2,dds!$2:$3,2,FALSE()),Extrato!$F$8:$F$502,"&lt;="&amp;HLOOKUP(B$2,dds!$2:$4,3,FALSE()))+VLOOKUP($A17,'Cadastro e Histórico'!$278:$346,MATCH('Variação'!B$2,'Cadastro e Histórico'!$278:$278,0)-1,FALSE()))</f>
        <v>0</v>
      </c>
      <c r="C17" s="500">
        <f t="shared" si="60"/>
        <v>0</v>
      </c>
      <c r="D17" s="499">
        <f>IF($A17="",0,VLOOKUP($A17,'Cadastro e Histórico'!$278:$346,MATCH('Variação'!B$2,'Cadastro e Histórico'!$278:$278,0),FALSE()))</f>
        <v>0</v>
      </c>
      <c r="E17" s="499">
        <f t="array" ref="E17">IF($A17="",0,SUMIFS(Extrato!$E$8:$E$502,Extrato!$B$8:$B$502,'Variação'!$A17,Extrato!$A$8:$A$502,"&gt;="&amp;HLOOKUP(E$2,dds!$2:$3,2,FALSE()),Extrato!$A$8:$A$502,"&lt;="&amp;HLOOKUP(E$2,dds!$2:$4,3,FALSE()))-SUMIFS(Extrato!$K$8:$K$502,Extrato!$G$8:$G$502,'Variação'!$A17,Extrato!$F$8:$F$502,"&gt;="&amp;HLOOKUP(E$2,dds!$2:$3,2,FALSE()),Extrato!$F$8:$F$502,"&lt;="&amp;HLOOKUP(E$2,dds!$2:$4,3,FALSE()))+VLOOKUP($A17,'Cadastro e Histórico'!$278:$346,MATCH('Variação'!E$2,'Cadastro e Histórico'!$278:$278,0)-1,FALSE()))</f>
        <v>0</v>
      </c>
      <c r="F17" s="500">
        <f t="shared" si="61"/>
        <v>0</v>
      </c>
      <c r="G17" s="499">
        <f>IF($A17="",0,VLOOKUP($A17,'Cadastro e Histórico'!$278:$346,MATCH('Variação'!E$2,'Cadastro e Histórico'!$278:$278,0),FALSE()))</f>
        <v>0</v>
      </c>
      <c r="H17" s="499">
        <f t="array" ref="H17">IF($A17="",0,SUMIFS(Extrato!$E$8:$E$502,Extrato!$B$8:$B$502,'Variação'!$A17,Extrato!$A$8:$A$502,"&gt;="&amp;HLOOKUP(H$2,dds!$2:$3,2,FALSE()),Extrato!$A$8:$A$502,"&lt;="&amp;HLOOKUP(H$2,dds!$2:$4,3,FALSE()))-SUMIFS(Extrato!$K$8:$K$502,Extrato!$G$8:$G$502,'Variação'!$A17,Extrato!$F$8:$F$502,"&gt;="&amp;HLOOKUP(H$2,dds!$2:$3,2,FALSE()),Extrato!$F$8:$F$502,"&lt;="&amp;HLOOKUP(H$2,dds!$2:$4,3,FALSE()))+VLOOKUP($A17,'Cadastro e Histórico'!$278:$346,MATCH('Variação'!H$2,'Cadastro e Histórico'!$278:$278,0)-1,FALSE()))</f>
        <v>0</v>
      </c>
      <c r="I17" s="500">
        <f t="shared" si="62"/>
        <v>0</v>
      </c>
      <c r="J17" s="499">
        <f>IF($A17="",0,VLOOKUP($A17,'Cadastro e Histórico'!$278:$346,MATCH('Variação'!H$2,'Cadastro e Histórico'!$278:$278,0),FALSE()))</f>
        <v>0</v>
      </c>
      <c r="K17" s="499">
        <f t="array" ref="K17">IF($A17="",0,SUMIFS(Extrato!$E$8:$E$502,Extrato!$B$8:$B$502,'Variação'!$A17,Extrato!$A$8:$A$502,"&gt;="&amp;HLOOKUP(K$2,dds!$2:$3,2,FALSE()),Extrato!$A$8:$A$502,"&lt;="&amp;HLOOKUP(K$2,dds!$2:$4,3,FALSE()))-SUMIFS(Extrato!$K$8:$K$502,Extrato!$G$8:$G$502,'Variação'!$A17,Extrato!$F$8:$F$502,"&gt;="&amp;HLOOKUP(K$2,dds!$2:$3,2,FALSE()),Extrato!$F$8:$F$502,"&lt;="&amp;HLOOKUP(K$2,dds!$2:$4,3,FALSE()))+VLOOKUP($A17,'Cadastro e Histórico'!$278:$346,MATCH('Variação'!K$2,'Cadastro e Histórico'!$278:$278,0)-1,FALSE()))</f>
        <v>0</v>
      </c>
      <c r="L17" s="500">
        <f t="shared" si="63"/>
        <v>0</v>
      </c>
      <c r="M17" s="499">
        <f>IF($A17="",0,VLOOKUP($A17,'Cadastro e Histórico'!$278:$346,MATCH('Variação'!K$2,'Cadastro e Histórico'!$278:$278,0),FALSE()))</f>
        <v>0</v>
      </c>
      <c r="N17" s="499">
        <f t="array" ref="N17">IF($A17="",0,SUMIFS(Extrato!$E$8:$E$502,Extrato!$B$8:$B$502,'Variação'!$A17,Extrato!$A$8:$A$502,"&gt;="&amp;HLOOKUP(N$2,dds!$2:$3,2,FALSE()),Extrato!$A$8:$A$502,"&lt;="&amp;HLOOKUP(N$2,dds!$2:$4,3,FALSE()))-SUMIFS(Extrato!$K$8:$K$502,Extrato!$G$8:$G$502,'Variação'!$A17,Extrato!$F$8:$F$502,"&gt;="&amp;HLOOKUP(N$2,dds!$2:$3,2,FALSE()),Extrato!$F$8:$F$502,"&lt;="&amp;HLOOKUP(N$2,dds!$2:$4,3,FALSE()))+VLOOKUP($A17,'Cadastro e Histórico'!$278:$346,MATCH('Variação'!N$2,'Cadastro e Histórico'!$278:$278,0)-1,FALSE()))</f>
        <v>0</v>
      </c>
      <c r="O17" s="500">
        <f t="shared" si="64"/>
        <v>0</v>
      </c>
      <c r="P17" s="499">
        <f>IF($A17="",0,VLOOKUP($A17,'Cadastro e Histórico'!$278:$346,MATCH('Variação'!N$2,'Cadastro e Histórico'!$278:$278,0),FALSE()))</f>
        <v>0</v>
      </c>
      <c r="Q17" s="499">
        <f t="array" ref="Q17">IF($A17="",0,SUMIFS(Extrato!$E$8:$E$502,Extrato!$B$8:$B$502,'Variação'!$A17,Extrato!$A$8:$A$502,"&gt;="&amp;HLOOKUP(Q$2,dds!$2:$3,2,FALSE()),Extrato!$A$8:$A$502,"&lt;="&amp;HLOOKUP(Q$2,dds!$2:$4,3,FALSE()))-SUMIFS(Extrato!$K$8:$K$502,Extrato!$G$8:$G$502,'Variação'!$A17,Extrato!$F$8:$F$502,"&gt;="&amp;HLOOKUP(Q$2,dds!$2:$3,2,FALSE()),Extrato!$F$8:$F$502,"&lt;="&amp;HLOOKUP(Q$2,dds!$2:$4,3,FALSE()))+VLOOKUP($A17,'Cadastro e Histórico'!$278:$346,MATCH('Variação'!Q$2,'Cadastro e Histórico'!$278:$278,0)-1,FALSE()))</f>
        <v>0</v>
      </c>
      <c r="R17" s="500">
        <f t="shared" si="65"/>
        <v>0</v>
      </c>
      <c r="S17" s="499">
        <f>IF($A17="",0,VLOOKUP($A17,'Cadastro e Histórico'!$278:$346,MATCH('Variação'!Q$2,'Cadastro e Histórico'!$278:$278,0),FALSE()))</f>
        <v>0</v>
      </c>
      <c r="T17" s="499">
        <f t="array" ref="T17">IF($A17="",0,SUMIFS(Extrato!$E$8:$E$502,Extrato!$B$8:$B$502,'Variação'!$A17,Extrato!$A$8:$A$502,"&gt;="&amp;HLOOKUP(T$2,dds!$2:$3,2,FALSE()),Extrato!$A$8:$A$502,"&lt;="&amp;HLOOKUP(T$2,dds!$2:$4,3,FALSE()))-SUMIFS(Extrato!$K$8:$K$502,Extrato!$G$8:$G$502,'Variação'!$A17,Extrato!$F$8:$F$502,"&gt;="&amp;HLOOKUP(T$2,dds!$2:$3,2,FALSE()),Extrato!$F$8:$F$502,"&lt;="&amp;HLOOKUP(T$2,dds!$2:$4,3,FALSE()))+VLOOKUP($A17,'Cadastro e Histórico'!$278:$346,MATCH('Variação'!T$2,'Cadastro e Histórico'!$278:$278,0)-1,FALSE()))</f>
        <v>0</v>
      </c>
      <c r="U17" s="500">
        <f t="shared" si="66"/>
        <v>0</v>
      </c>
      <c r="V17" s="499">
        <f>IF($A17="",0,VLOOKUP($A17,'Cadastro e Histórico'!$278:$346,MATCH('Variação'!T$2,'Cadastro e Histórico'!$278:$278,0),FALSE()))</f>
        <v>0</v>
      </c>
      <c r="W17" s="499">
        <f t="array" ref="W17">IF($A17="",0,SUMIFS(Extrato!$E$8:$E$502,Extrato!$B$8:$B$502,'Variação'!$A17,Extrato!$A$8:$A$502,"&gt;="&amp;HLOOKUP(W$2,dds!$2:$3,2,FALSE()),Extrato!$A$8:$A$502,"&lt;="&amp;HLOOKUP(W$2,dds!$2:$4,3,FALSE()))-SUMIFS(Extrato!$K$8:$K$502,Extrato!$G$8:$G$502,'Variação'!$A17,Extrato!$F$8:$F$502,"&gt;="&amp;HLOOKUP(W$2,dds!$2:$3,2,FALSE()),Extrato!$F$8:$F$502,"&lt;="&amp;HLOOKUP(W$2,dds!$2:$4,3,FALSE()))+VLOOKUP($A17,'Cadastro e Histórico'!$278:$346,MATCH('Variação'!W$2,'Cadastro e Histórico'!$278:$278,0)-1,FALSE()))</f>
        <v>0</v>
      </c>
      <c r="X17" s="500">
        <f t="shared" si="67"/>
        <v>0</v>
      </c>
      <c r="Y17" s="499">
        <f>IF($A17="",0,VLOOKUP($A17,'Cadastro e Histórico'!$278:$346,MATCH('Variação'!W$2,'Cadastro e Histórico'!$278:$278,0),FALSE()))</f>
        <v>0</v>
      </c>
      <c r="Z17" s="499">
        <f t="array" ref="Z17">IF($A17="",0,SUMIFS(Extrato!$E$8:$E$502,Extrato!$B$8:$B$502,'Variação'!$A17,Extrato!$A$8:$A$502,"&gt;="&amp;HLOOKUP(Z$2,dds!$2:$3,2,FALSE()),Extrato!$A$8:$A$502,"&lt;="&amp;HLOOKUP(Z$2,dds!$2:$4,3,FALSE()))-SUMIFS(Extrato!$K$8:$K$502,Extrato!$G$8:$G$502,'Variação'!$A17,Extrato!$F$8:$F$502,"&gt;="&amp;HLOOKUP(Z$2,dds!$2:$3,2,FALSE()),Extrato!$F$8:$F$502,"&lt;="&amp;HLOOKUP(Z$2,dds!$2:$4,3,FALSE()))+VLOOKUP($A17,'Cadastro e Histórico'!$278:$346,MATCH('Variação'!Z$2,'Cadastro e Histórico'!$278:$278,0)-1,FALSE()))</f>
        <v>0</v>
      </c>
      <c r="AA17" s="500">
        <f t="shared" si="68"/>
        <v>0</v>
      </c>
      <c r="AB17" s="499">
        <f>IF($A17="",0,VLOOKUP($A17,'Cadastro e Histórico'!$278:$346,MATCH('Variação'!Z$2,'Cadastro e Histórico'!$278:$278,0),FALSE()))</f>
        <v>0</v>
      </c>
      <c r="AC17" s="499">
        <f t="array" ref="AC17">IF($A17="",0,SUMIFS(Extrato!$E$8:$E$502,Extrato!$B$8:$B$502,'Variação'!$A17,Extrato!$A$8:$A$502,"&gt;="&amp;HLOOKUP(AC$2,dds!$2:$3,2,FALSE()),Extrato!$A$8:$A$502,"&lt;="&amp;HLOOKUP(AC$2,dds!$2:$4,3,FALSE()))-SUMIFS(Extrato!$K$8:$K$502,Extrato!$G$8:$G$502,'Variação'!$A17,Extrato!$F$8:$F$502,"&gt;="&amp;HLOOKUP(AC$2,dds!$2:$3,2,FALSE()),Extrato!$F$8:$F$502,"&lt;="&amp;HLOOKUP(AC$2,dds!$2:$4,3,FALSE()))+VLOOKUP($A17,'Cadastro e Histórico'!$278:$346,MATCH('Variação'!AC$2,'Cadastro e Histórico'!$278:$278,0)-1,FALSE()))</f>
        <v>0</v>
      </c>
      <c r="AD17" s="500">
        <f t="shared" si="69"/>
        <v>0</v>
      </c>
      <c r="AE17" s="499">
        <f>IF($A17="",0,VLOOKUP($A17,'Cadastro e Histórico'!$278:$346,MATCH('Variação'!AC$2,'Cadastro e Histórico'!$278:$278,0),FALSE()))</f>
        <v>0</v>
      </c>
      <c r="AF17" s="499">
        <f t="array" ref="AF17">IF($A17="",0,SUMIFS(Extrato!$E$8:$E$502,Extrato!$B$8:$B$502,'Variação'!$A17,Extrato!$A$8:$A$502,"&gt;="&amp;HLOOKUP(AF$2,dds!$2:$3,2,FALSE()),Extrato!$A$8:$A$502,"&lt;="&amp;HLOOKUP(AF$2,dds!$2:$4,3,FALSE()))-SUMIFS(Extrato!$K$8:$K$502,Extrato!$G$8:$G$502,'Variação'!$A17,Extrato!$F$8:$F$502,"&gt;="&amp;HLOOKUP(AF$2,dds!$2:$3,2,FALSE()),Extrato!$F$8:$F$502,"&lt;="&amp;HLOOKUP(AF$2,dds!$2:$4,3,FALSE()))+VLOOKUP($A17,'Cadastro e Histórico'!$278:$346,MATCH('Variação'!AF$2,'Cadastro e Histórico'!$278:$278,0)-1,FALSE()))</f>
        <v>0</v>
      </c>
      <c r="AG17" s="500">
        <f t="shared" si="70"/>
        <v>0</v>
      </c>
      <c r="AH17" s="499">
        <f>IF($A17="",0,VLOOKUP($A17,'Cadastro e Histórico'!$278:$346,MATCH('Variação'!AF$2,'Cadastro e Histórico'!$278:$278,0),FALSE()))</f>
        <v>0</v>
      </c>
      <c r="AI17" s="499">
        <f t="array" ref="AI17">IF($A17="",0,SUMIFS(Extrato!$E$8:$E$502,Extrato!$B$8:$B$502,'Variação'!$A17,Extrato!$A$8:$A$502,"&gt;="&amp;HLOOKUP(AI$2,dds!$2:$3,2,FALSE()),Extrato!$A$8:$A$502,"&lt;="&amp;HLOOKUP(AI$2,dds!$2:$4,3,FALSE()))-SUMIFS(Extrato!$K$8:$K$502,Extrato!$G$8:$G$502,'Variação'!$A17,Extrato!$F$8:$F$502,"&gt;="&amp;HLOOKUP(AI$2,dds!$2:$3,2,FALSE()),Extrato!$F$8:$F$502,"&lt;="&amp;HLOOKUP(AI$2,dds!$2:$4,3,FALSE()))+VLOOKUP($A17,'Cadastro e Histórico'!$278:$346,MATCH('Variação'!AI$2,'Cadastro e Histórico'!$278:$278,0)-1,FALSE()))</f>
        <v>0</v>
      </c>
      <c r="AJ17" s="500">
        <f t="shared" si="71"/>
        <v>0</v>
      </c>
      <c r="AK17" s="499">
        <f>IF($A17="",0,VLOOKUP($A17,'Cadastro e Histórico'!$278:$346,MATCH('Variação'!AI$2,'Cadastro e Histórico'!$278:$278,0),FALSE()))</f>
        <v>0</v>
      </c>
      <c r="AL17" s="499">
        <f t="array" ref="AL17">IF($A17="",0,SUMIFS(Extrato!$E$8:$E$502,Extrato!$B$8:$B$502,'Variação'!$A17,Extrato!$A$8:$A$502,"&gt;="&amp;HLOOKUP(AL$2,dds!$2:$3,2,FALSE()),Extrato!$A$8:$A$502,"&lt;="&amp;HLOOKUP(AL$2,dds!$2:$4,3,FALSE()))-SUMIFS(Extrato!$K$8:$K$502,Extrato!$G$8:$G$502,'Variação'!$A17,Extrato!$F$8:$F$502,"&gt;="&amp;HLOOKUP(AL$2,dds!$2:$3,2,FALSE()),Extrato!$F$8:$F$502,"&lt;="&amp;HLOOKUP(AL$2,dds!$2:$4,3,FALSE()))+VLOOKUP($A17,'Cadastro e Histórico'!$278:$346,MATCH('Variação'!AL$2,'Cadastro e Histórico'!$278:$278,0)-1,FALSE()))</f>
        <v>0</v>
      </c>
      <c r="AM17" s="500">
        <f t="shared" si="72"/>
        <v>0</v>
      </c>
      <c r="AN17" s="499">
        <f>IF($A17="",0,VLOOKUP($A17,'Cadastro e Histórico'!$278:$346,MATCH('Variação'!AL$2,'Cadastro e Histórico'!$278:$278,0),FALSE()))</f>
        <v>0</v>
      </c>
      <c r="AO17" s="499">
        <f t="array" ref="AO17">IF($A17="",0,SUMIFS(Extrato!$E$8:$E$502,Extrato!$B$8:$B$502,'Variação'!$A17,Extrato!$A$8:$A$502,"&gt;="&amp;HLOOKUP(AO$2,dds!$2:$3,2,FALSE()),Extrato!$A$8:$A$502,"&lt;="&amp;HLOOKUP(AO$2,dds!$2:$4,3,FALSE()))-SUMIFS(Extrato!$K$8:$K$502,Extrato!$G$8:$G$502,'Variação'!$A17,Extrato!$F$8:$F$502,"&gt;="&amp;HLOOKUP(AO$2,dds!$2:$3,2,FALSE()),Extrato!$F$8:$F$502,"&lt;="&amp;HLOOKUP(AO$2,dds!$2:$4,3,FALSE()))+VLOOKUP($A17,'Cadastro e Histórico'!$278:$346,MATCH('Variação'!AO$2,'Cadastro e Histórico'!$278:$278,0)-1,FALSE()))</f>
        <v>0</v>
      </c>
      <c r="AP17" s="500">
        <f t="shared" si="73"/>
        <v>0</v>
      </c>
      <c r="AQ17" s="499">
        <f>IF($A17="",0,VLOOKUP($A17,'Cadastro e Histórico'!$278:$346,MATCH('Variação'!AO$2,'Cadastro e Histórico'!$278:$278,0),FALSE()))</f>
        <v>0</v>
      </c>
      <c r="AR17" s="499">
        <f t="array" ref="AR17">IF($A17="",0,SUMIFS(Extrato!$E$8:$E$502,Extrato!$B$8:$B$502,'Variação'!$A17,Extrato!$A$8:$A$502,"&gt;="&amp;HLOOKUP(AR$2,dds!$2:$3,2,FALSE()),Extrato!$A$8:$A$502,"&lt;="&amp;HLOOKUP(AR$2,dds!$2:$4,3,FALSE()))-SUMIFS(Extrato!$K$8:$K$502,Extrato!$G$8:$G$502,'Variação'!$A17,Extrato!$F$8:$F$502,"&gt;="&amp;HLOOKUP(AR$2,dds!$2:$3,2,FALSE()),Extrato!$F$8:$F$502,"&lt;="&amp;HLOOKUP(AR$2,dds!$2:$4,3,FALSE()))+VLOOKUP($A17,'Cadastro e Histórico'!$278:$346,MATCH('Variação'!AR$2,'Cadastro e Histórico'!$278:$278,0)-1,FALSE()))</f>
        <v>0</v>
      </c>
      <c r="AS17" s="500">
        <f t="shared" si="74"/>
        <v>0</v>
      </c>
      <c r="AT17" s="499">
        <f>IF($A17="",0,VLOOKUP($A17,'Cadastro e Histórico'!$278:$346,MATCH('Variação'!AR$2,'Cadastro e Histórico'!$278:$278,0),FALSE()))</f>
        <v>0</v>
      </c>
      <c r="AU17" s="499">
        <f t="array" ref="AU17">IF($A17="",0,SUMIFS(Extrato!$E$8:$E$502,Extrato!$B$8:$B$502,'Variação'!$A17,Extrato!$A$8:$A$502,"&gt;="&amp;HLOOKUP(AU$2,dds!$2:$3,2,FALSE()),Extrato!$A$8:$A$502,"&lt;="&amp;HLOOKUP(AU$2,dds!$2:$4,3,FALSE()))-SUMIFS(Extrato!$K$8:$K$502,Extrato!$G$8:$G$502,'Variação'!$A17,Extrato!$F$8:$F$502,"&gt;="&amp;HLOOKUP(AU$2,dds!$2:$3,2,FALSE()),Extrato!$F$8:$F$502,"&lt;="&amp;HLOOKUP(AU$2,dds!$2:$4,3,FALSE()))+VLOOKUP($A17,'Cadastro e Histórico'!$278:$346,MATCH('Variação'!AU$2,'Cadastro e Histórico'!$278:$278,0)-1,FALSE()))</f>
        <v>0</v>
      </c>
      <c r="AV17" s="500">
        <f t="shared" si="75"/>
        <v>0</v>
      </c>
      <c r="AW17" s="499">
        <f>IF($A17="",0,VLOOKUP($A17,'Cadastro e Histórico'!$278:$346,MATCH('Variação'!AU$2,'Cadastro e Histórico'!$278:$278,0),FALSE()))</f>
        <v>0</v>
      </c>
      <c r="AX17" s="499">
        <f t="array" ref="AX17">IF($A17="",0,SUMIFS(Extrato!$E$8:$E$502,Extrato!$B$8:$B$502,'Variação'!$A17,Extrato!$A$8:$A$502,"&gt;="&amp;HLOOKUP(AX$2,dds!$2:$3,2,FALSE()),Extrato!$A$8:$A$502,"&lt;="&amp;HLOOKUP(AX$2,dds!$2:$4,3,FALSE()))-SUMIFS(Extrato!$K$8:$K$502,Extrato!$G$8:$G$502,'Variação'!$A17,Extrato!$F$8:$F$502,"&gt;="&amp;HLOOKUP(AX$2,dds!$2:$3,2,FALSE()),Extrato!$F$8:$F$502,"&lt;="&amp;HLOOKUP(AX$2,dds!$2:$4,3,FALSE()))+VLOOKUP($A17,'Cadastro e Histórico'!$278:$346,MATCH('Variação'!AX$2,'Cadastro e Histórico'!$278:$278,0)-1,FALSE()))</f>
        <v>0</v>
      </c>
      <c r="AY17" s="500">
        <f t="shared" si="76"/>
        <v>0</v>
      </c>
      <c r="AZ17" s="499">
        <f>IF($A17="",0,VLOOKUP($A17,'Cadastro e Histórico'!$278:$346,MATCH('Variação'!AX$2,'Cadastro e Histórico'!$278:$278,0),FALSE()))</f>
        <v>0</v>
      </c>
      <c r="BA17" s="499">
        <f t="array" ref="BA17">IF($A17="",0,SUMIFS(Extrato!$E$8:$E$502,Extrato!$B$8:$B$502,'Variação'!$A17,Extrato!$A$8:$A$502,"&gt;="&amp;HLOOKUP(BA$2,dds!$2:$3,2,FALSE()),Extrato!$A$8:$A$502,"&lt;="&amp;HLOOKUP(BA$2,dds!$2:$4,3,FALSE()))-SUMIFS(Extrato!$K$8:$K$502,Extrato!$G$8:$G$502,'Variação'!$A17,Extrato!$F$8:$F$502,"&gt;="&amp;HLOOKUP(BA$2,dds!$2:$3,2,FALSE()),Extrato!$F$8:$F$502,"&lt;="&amp;HLOOKUP(BA$2,dds!$2:$4,3,FALSE()))+VLOOKUP($A17,'Cadastro e Histórico'!$278:$346,MATCH('Variação'!BA$2,'Cadastro e Histórico'!$278:$278,0)-1,FALSE()))</f>
        <v>0</v>
      </c>
      <c r="BB17" s="500">
        <f t="shared" si="77"/>
        <v>0</v>
      </c>
      <c r="BC17" s="499">
        <f>IF($A17="",0,VLOOKUP($A17,'Cadastro e Histórico'!$278:$346,MATCH('Variação'!BA$2,'Cadastro e Histórico'!$278:$278,0),FALSE()))</f>
        <v>0</v>
      </c>
      <c r="BD17" s="499">
        <f t="array" ref="BD17">IF($A17="",0,SUMIFS(Extrato!$E$8:$E$502,Extrato!$B$8:$B$502,'Variação'!$A17,Extrato!$A$8:$A$502,"&gt;="&amp;HLOOKUP(BD$2,dds!$2:$3,2,FALSE()),Extrato!$A$8:$A$502,"&lt;="&amp;HLOOKUP(BD$2,dds!$2:$4,3,FALSE()))-SUMIFS(Extrato!$K$8:$K$502,Extrato!$G$8:$G$502,'Variação'!$A17,Extrato!$F$8:$F$502,"&gt;="&amp;HLOOKUP(BD$2,dds!$2:$3,2,FALSE()),Extrato!$F$8:$F$502,"&lt;="&amp;HLOOKUP(BD$2,dds!$2:$4,3,FALSE()))+VLOOKUP($A17,'Cadastro e Histórico'!$278:$346,MATCH('Variação'!BD$2,'Cadastro e Histórico'!$278:$278,0)-1,FALSE()))</f>
        <v>0</v>
      </c>
      <c r="BE17" s="500">
        <f t="shared" si="78"/>
        <v>0</v>
      </c>
      <c r="BF17" s="499">
        <f>IF($A17="",0,VLOOKUP($A17,'Cadastro e Histórico'!$278:$346,MATCH('Variação'!BD$2,'Cadastro e Histórico'!$278:$278,0),FALSE()))</f>
        <v>0</v>
      </c>
      <c r="BG17" s="499">
        <f t="array" ref="BG17">IF($A17="",0,SUMIFS(Extrato!$E$8:$E$502,Extrato!$B$8:$B$502,'Variação'!$A17,Extrato!$A$8:$A$502,"&gt;="&amp;HLOOKUP(BG$2,dds!$2:$3,2,FALSE()),Extrato!$A$8:$A$502,"&lt;="&amp;HLOOKUP(BG$2,dds!$2:$4,3,FALSE()))-SUMIFS(Extrato!$K$8:$K$502,Extrato!$G$8:$G$502,'Variação'!$A17,Extrato!$F$8:$F$502,"&gt;="&amp;HLOOKUP(BG$2,dds!$2:$3,2,FALSE()),Extrato!$F$8:$F$502,"&lt;="&amp;HLOOKUP(BG$2,dds!$2:$4,3,FALSE()))+VLOOKUP($A17,'Cadastro e Histórico'!$278:$346,MATCH('Variação'!BG$2,'Cadastro e Histórico'!$278:$278,0)-1,FALSE()))</f>
        <v>0</v>
      </c>
      <c r="BH17" s="500">
        <f t="shared" si="79"/>
        <v>0</v>
      </c>
      <c r="BI17" s="499">
        <f>IF($A17="",0,VLOOKUP($A17,'Cadastro e Histórico'!$278:$346,MATCH('Variação'!BG$2,'Cadastro e Histórico'!$278:$278,0),FALSE()))</f>
        <v>0</v>
      </c>
      <c r="BJ17" s="499">
        <f t="array" ref="BJ17">IF($A17="",0,SUMIFS(Extrato!$E$8:$E$502,Extrato!$B$8:$B$502,'Variação'!$A17,Extrato!$A$8:$A$502,"&gt;="&amp;HLOOKUP(BJ$2,dds!$2:$3,2,FALSE()),Extrato!$A$8:$A$502,"&lt;="&amp;HLOOKUP(BJ$2,dds!$2:$4,3,FALSE()))-SUMIFS(Extrato!$K$8:$K$502,Extrato!$G$8:$G$502,'Variação'!$A17,Extrato!$F$8:$F$502,"&gt;="&amp;HLOOKUP(BJ$2,dds!$2:$3,2,FALSE()),Extrato!$F$8:$F$502,"&lt;="&amp;HLOOKUP(BJ$2,dds!$2:$4,3,FALSE()))+VLOOKUP($A17,'Cadastro e Histórico'!$278:$346,MATCH('Variação'!BJ$2,'Cadastro e Histórico'!$278:$278,0)-1,FALSE()))</f>
        <v>0</v>
      </c>
      <c r="BK17" s="500">
        <f t="shared" si="80"/>
        <v>0</v>
      </c>
      <c r="BL17" s="499">
        <f>IF($A17="",0,VLOOKUP($A17,'Cadastro e Histórico'!$278:$346,MATCH('Variação'!BJ$2,'Cadastro e Histórico'!$278:$278,0),FALSE()))</f>
        <v>0</v>
      </c>
      <c r="BM17" s="499">
        <f t="array" ref="BM17">IF($A17="",0,SUMIFS(Extrato!$E$8:$E$502,Extrato!$B$8:$B$502,'Variação'!$A17,Extrato!$A$8:$A$502,"&gt;="&amp;HLOOKUP(BM$2,dds!$2:$3,2,FALSE()),Extrato!$A$8:$A$502,"&lt;="&amp;HLOOKUP(BM$2,dds!$2:$4,3,FALSE()))-SUMIFS(Extrato!$K$8:$K$502,Extrato!$G$8:$G$502,'Variação'!$A17,Extrato!$F$8:$F$502,"&gt;="&amp;HLOOKUP(BM$2,dds!$2:$3,2,FALSE()),Extrato!$F$8:$F$502,"&lt;="&amp;HLOOKUP(BM$2,dds!$2:$4,3,FALSE()))+VLOOKUP($A17,'Cadastro e Histórico'!$278:$346,MATCH('Variação'!BM$2,'Cadastro e Histórico'!$278:$278,0)-1,FALSE()))</f>
        <v>0</v>
      </c>
      <c r="BN17" s="500">
        <f t="shared" si="81"/>
        <v>0</v>
      </c>
      <c r="BO17" s="499">
        <f>IF($A17="",0,VLOOKUP($A17,'Cadastro e Histórico'!$278:$346,MATCH('Variação'!BM$2,'Cadastro e Histórico'!$278:$278,0),FALSE()))</f>
        <v>0</v>
      </c>
      <c r="BP17" s="499">
        <f t="array" ref="BP17">IF($A17="",0,SUMIFS(Extrato!$E$8:$E$502,Extrato!$B$8:$B$502,'Variação'!$A17,Extrato!$A$8:$A$502,"&gt;="&amp;HLOOKUP(BP$2,dds!$2:$3,2,FALSE()),Extrato!$A$8:$A$502,"&lt;="&amp;HLOOKUP(BP$2,dds!$2:$4,3,FALSE()))-SUMIFS(Extrato!$K$8:$K$502,Extrato!$G$8:$G$502,'Variação'!$A17,Extrato!$F$8:$F$502,"&gt;="&amp;HLOOKUP(BP$2,dds!$2:$3,2,FALSE()),Extrato!$F$8:$F$502,"&lt;="&amp;HLOOKUP(BP$2,dds!$2:$4,3,FALSE()))+VLOOKUP($A17,'Cadastro e Histórico'!$278:$346,MATCH('Variação'!BP$2,'Cadastro e Histórico'!$278:$278,0)-1,FALSE()))</f>
        <v>0</v>
      </c>
      <c r="BQ17" s="500">
        <f t="shared" si="82"/>
        <v>0</v>
      </c>
      <c r="BR17" s="499">
        <f>IF($A17="",0,VLOOKUP($A17,'Cadastro e Histórico'!$278:$346,MATCH('Variação'!BP$2,'Cadastro e Histórico'!$278:$278,0),FALSE()))</f>
        <v>0</v>
      </c>
      <c r="BS17" s="499">
        <f t="array" ref="BS17">IF($A17="",0,SUMIFS(Extrato!$E$8:$E$502,Extrato!$B$8:$B$502,'Variação'!$A17,Extrato!$A$8:$A$502,"&gt;="&amp;HLOOKUP(BS$2,dds!$2:$3,2,FALSE()),Extrato!$A$8:$A$502,"&lt;="&amp;HLOOKUP(BS$2,dds!$2:$4,3,FALSE()))-SUMIFS(Extrato!$K$8:$K$502,Extrato!$G$8:$G$502,'Variação'!$A17,Extrato!$F$8:$F$502,"&gt;="&amp;HLOOKUP(BS$2,dds!$2:$3,2,FALSE()),Extrato!$F$8:$F$502,"&lt;="&amp;HLOOKUP(BS$2,dds!$2:$4,3,FALSE()))+VLOOKUP($A17,'Cadastro e Histórico'!$278:$346,MATCH('Variação'!BS$2,'Cadastro e Histórico'!$278:$278,0)-1,FALSE()))</f>
        <v>0</v>
      </c>
      <c r="BT17" s="500">
        <f t="shared" si="83"/>
        <v>0</v>
      </c>
      <c r="BU17" s="499">
        <f>IF($A17="",0,VLOOKUP($A17,'Cadastro e Histórico'!$278:$346,MATCH('Variação'!BS$2,'Cadastro e Histórico'!$278:$278,0),FALSE()))</f>
        <v>0</v>
      </c>
      <c r="BV17" s="499">
        <f t="array" ref="BV17">IF($A17="",0,SUMIFS(Extrato!$E$8:$E$502,Extrato!$B$8:$B$502,'Variação'!$A17,Extrato!$A$8:$A$502,"&gt;="&amp;HLOOKUP(BV$2,dds!$2:$3,2,FALSE()),Extrato!$A$8:$A$502,"&lt;="&amp;HLOOKUP(BV$2,dds!$2:$4,3,FALSE()))-SUMIFS(Extrato!$K$8:$K$502,Extrato!$G$8:$G$502,'Variação'!$A17,Extrato!$F$8:$F$502,"&gt;="&amp;HLOOKUP(BV$2,dds!$2:$3,2,FALSE()),Extrato!$F$8:$F$502,"&lt;="&amp;HLOOKUP(BV$2,dds!$2:$4,3,FALSE()))+VLOOKUP($A17,'Cadastro e Histórico'!$278:$346,MATCH('Variação'!BV$2,'Cadastro e Histórico'!$278:$278,0)-1,FALSE()))</f>
        <v>0</v>
      </c>
      <c r="BW17" s="500">
        <f t="shared" si="84"/>
        <v>0</v>
      </c>
      <c r="BX17" s="499">
        <f>IF($A17="",0,VLOOKUP($A17,'Cadastro e Histórico'!$278:$346,MATCH('Variação'!BV$2,'Cadastro e Histórico'!$278:$278,0),FALSE()))</f>
        <v>0</v>
      </c>
      <c r="BY17" s="499">
        <f t="array" ref="BY17">IF($A17="",0,SUMIFS(Extrato!$E$8:$E$502,Extrato!$B$8:$B$502,'Variação'!$A17,Extrato!$A$8:$A$502,"&gt;="&amp;HLOOKUP(BY$2,dds!$2:$3,2,FALSE()),Extrato!$A$8:$A$502,"&lt;="&amp;HLOOKUP(BY$2,dds!$2:$4,3,FALSE()))-SUMIFS(Extrato!$K$8:$K$502,Extrato!$G$8:$G$502,'Variação'!$A17,Extrato!$F$8:$F$502,"&gt;="&amp;HLOOKUP(BY$2,dds!$2:$3,2,FALSE()),Extrato!$F$8:$F$502,"&lt;="&amp;HLOOKUP(BY$2,dds!$2:$4,3,FALSE()))+VLOOKUP($A17,'Cadastro e Histórico'!$278:$346,MATCH('Variação'!BY$2,'Cadastro e Histórico'!$278:$278,0)-1,FALSE()))</f>
        <v>0</v>
      </c>
      <c r="BZ17" s="500">
        <f t="shared" si="85"/>
        <v>0</v>
      </c>
      <c r="CA17" s="499">
        <f>IF($A17="",0,VLOOKUP($A17,'Cadastro e Histórico'!$278:$346,MATCH('Variação'!BY$2,'Cadastro e Histórico'!$278:$278,0),FALSE()))</f>
        <v>0</v>
      </c>
      <c r="CB17" s="499">
        <f t="array" ref="CB17">IF($A17="",0,SUMIFS(Extrato!$E$8:$E$502,Extrato!$B$8:$B$502,'Variação'!$A17,Extrato!$A$8:$A$502,"&gt;="&amp;HLOOKUP(CB$2,dds!$2:$3,2,FALSE()),Extrato!$A$8:$A$502,"&lt;="&amp;HLOOKUP(CB$2,dds!$2:$4,3,FALSE()))-SUMIFS(Extrato!$K$8:$K$502,Extrato!$G$8:$G$502,'Variação'!$A17,Extrato!$F$8:$F$502,"&gt;="&amp;HLOOKUP(CB$2,dds!$2:$3,2,FALSE()),Extrato!$F$8:$F$502,"&lt;="&amp;HLOOKUP(CB$2,dds!$2:$4,3,FALSE()))+VLOOKUP($A17,'Cadastro e Histórico'!$278:$346,MATCH('Variação'!CB$2,'Cadastro e Histórico'!$278:$278,0)-1,FALSE()))</f>
        <v>0</v>
      </c>
      <c r="CC17" s="500">
        <f t="shared" si="86"/>
        <v>0</v>
      </c>
      <c r="CD17" s="499">
        <f>IF($A17="",0,VLOOKUP($A17,'Cadastro e Histórico'!$278:$346,MATCH('Variação'!CB$2,'Cadastro e Histórico'!$278:$278,0),FALSE()))</f>
        <v>0</v>
      </c>
      <c r="CE17" s="499">
        <f t="array" ref="CE17">IF($A17="",0,SUMIFS(Extrato!$E$8:$E$502,Extrato!$B$8:$B$502,'Variação'!$A17,Extrato!$A$8:$A$502,"&gt;="&amp;HLOOKUP(CE$2,dds!$2:$3,2,FALSE()),Extrato!$A$8:$A$502,"&lt;="&amp;HLOOKUP(CE$2,dds!$2:$4,3,FALSE()))-SUMIFS(Extrato!$K$8:$K$502,Extrato!$G$8:$G$502,'Variação'!$A17,Extrato!$F$8:$F$502,"&gt;="&amp;HLOOKUP(CE$2,dds!$2:$3,2,FALSE()),Extrato!$F$8:$F$502,"&lt;="&amp;HLOOKUP(CE$2,dds!$2:$4,3,FALSE()))+VLOOKUP($A17,'Cadastro e Histórico'!$278:$346,MATCH('Variação'!CE$2,'Cadastro e Histórico'!$278:$278,0)-1,FALSE()))</f>
        <v>0</v>
      </c>
      <c r="CF17" s="500">
        <f t="shared" si="87"/>
        <v>0</v>
      </c>
      <c r="CG17" s="499">
        <f>IF($A17="",0,VLOOKUP($A17,'Cadastro e Histórico'!$278:$346,MATCH('Variação'!CE$2,'Cadastro e Histórico'!$278:$278,0),FALSE()))</f>
        <v>0</v>
      </c>
      <c r="CH17" s="499">
        <f t="array" ref="CH17">IF($A17="",0,SUMIFS(Extrato!$E$8:$E$502,Extrato!$B$8:$B$502,'Variação'!$A17,Extrato!$A$8:$A$502,"&gt;="&amp;HLOOKUP(CH$2,dds!$2:$3,2,FALSE()),Extrato!$A$8:$A$502,"&lt;="&amp;HLOOKUP(CH$2,dds!$2:$4,3,FALSE()))-SUMIFS(Extrato!$K$8:$K$502,Extrato!$G$8:$G$502,'Variação'!$A17,Extrato!$F$8:$F$502,"&gt;="&amp;HLOOKUP(CH$2,dds!$2:$3,2,FALSE()),Extrato!$F$8:$F$502,"&lt;="&amp;HLOOKUP(CH$2,dds!$2:$4,3,FALSE()))+VLOOKUP($A17,'Cadastro e Histórico'!$278:$346,MATCH('Variação'!CH$2,'Cadastro e Histórico'!$278:$278,0)-1,FALSE()))</f>
        <v>0</v>
      </c>
      <c r="CI17" s="500">
        <f t="shared" si="88"/>
        <v>0</v>
      </c>
      <c r="CJ17" s="499">
        <f>IF($A17="",0,VLOOKUP($A17,'Cadastro e Histórico'!$278:$346,MATCH('Variação'!CH$2,'Cadastro e Histórico'!$278:$278,0),FALSE()))</f>
        <v>0</v>
      </c>
      <c r="CK17" s="499">
        <f t="array" ref="CK17">IF($A17="",0,SUMIFS(Extrato!$E$8:$E$502,Extrato!$B$8:$B$502,'Variação'!$A17,Extrato!$A$8:$A$502,"&gt;="&amp;HLOOKUP(CK$2,dds!$2:$3,2,FALSE()),Extrato!$A$8:$A$502,"&lt;="&amp;HLOOKUP(CK$2,dds!$2:$4,3,FALSE()))-SUMIFS(Extrato!$K$8:$K$502,Extrato!$G$8:$G$502,'Variação'!$A17,Extrato!$F$8:$F$502,"&gt;="&amp;HLOOKUP(CK$2,dds!$2:$3,2,FALSE()),Extrato!$F$8:$F$502,"&lt;="&amp;HLOOKUP(CK$2,dds!$2:$4,3,FALSE()))+VLOOKUP($A17,'Cadastro e Histórico'!$278:$346,MATCH('Variação'!CK$2,'Cadastro e Histórico'!$278:$278,0)-1,FALSE()))</f>
        <v>0</v>
      </c>
      <c r="CL17" s="500">
        <f t="shared" si="89"/>
        <v>0</v>
      </c>
      <c r="CM17" s="499">
        <f>IF($A17="",0,VLOOKUP($A17,'Cadastro e Histórico'!$278:$346,MATCH('Variação'!CK$2,'Cadastro e Histórico'!$278:$278,0),FALSE()))</f>
        <v>0</v>
      </c>
      <c r="CN17" s="499">
        <f t="array" ref="CN17">IF($A17="",0,SUMIFS(Extrato!$E$8:$E$502,Extrato!$B$8:$B$502,'Variação'!$A17,Extrato!$A$8:$A$502,"&gt;="&amp;HLOOKUP(CN$2,dds!$2:$3,2,FALSE()),Extrato!$A$8:$A$502,"&lt;="&amp;HLOOKUP(CN$2,dds!$2:$4,3,FALSE()))-SUMIFS(Extrato!$K$8:$K$502,Extrato!$G$8:$G$502,'Variação'!$A17,Extrato!$F$8:$F$502,"&gt;="&amp;HLOOKUP(CN$2,dds!$2:$3,2,FALSE()),Extrato!$F$8:$F$502,"&lt;="&amp;HLOOKUP(CN$2,dds!$2:$4,3,FALSE()))+VLOOKUP($A17,'Cadastro e Histórico'!$278:$346,MATCH('Variação'!CN$2,'Cadastro e Histórico'!$278:$278,0)-1,FALSE()))</f>
        <v>0</v>
      </c>
      <c r="CO17" s="500">
        <f t="shared" si="90"/>
        <v>0</v>
      </c>
      <c r="CP17" s="499">
        <f>IF($A17="",0,VLOOKUP($A17,'Cadastro e Histórico'!$278:$346,MATCH('Variação'!CN$2,'Cadastro e Histórico'!$278:$278,0),FALSE()))</f>
        <v>0</v>
      </c>
      <c r="CQ17" s="499">
        <f t="array" ref="CQ17">IF($A17="",0,SUMIFS(Extrato!$E$8:$E$502,Extrato!$B$8:$B$502,'Variação'!$A17,Extrato!$A$8:$A$502,"&gt;="&amp;HLOOKUP(CQ$2,dds!$2:$3,2,FALSE()),Extrato!$A$8:$A$502,"&lt;="&amp;HLOOKUP(CQ$2,dds!$2:$4,3,FALSE()))-SUMIFS(Extrato!$K$8:$K$502,Extrato!$G$8:$G$502,'Variação'!$A17,Extrato!$F$8:$F$502,"&gt;="&amp;HLOOKUP(CQ$2,dds!$2:$3,2,FALSE()),Extrato!$F$8:$F$502,"&lt;="&amp;HLOOKUP(CQ$2,dds!$2:$4,3,FALSE()))+VLOOKUP($A17,'Cadastro e Histórico'!$278:$346,MATCH('Variação'!CQ$2,'Cadastro e Histórico'!$278:$278,0)-1,FALSE()))</f>
        <v>0</v>
      </c>
      <c r="CR17" s="500">
        <f t="shared" si="91"/>
        <v>0</v>
      </c>
      <c r="CS17" s="499">
        <f>IF($A17="",0,VLOOKUP($A17,'Cadastro e Histórico'!$278:$346,MATCH('Variação'!CQ$2,'Cadastro e Histórico'!$278:$278,0),FALSE()))</f>
        <v>0</v>
      </c>
      <c r="CT17" s="499">
        <f t="array" ref="CT17">IF($A17="",0,SUMIFS(Extrato!$E$8:$E$502,Extrato!$B$8:$B$502,'Variação'!$A17,Extrato!$A$8:$A$502,"&gt;="&amp;HLOOKUP(CT$2,dds!$2:$3,2,FALSE()),Extrato!$A$8:$A$502,"&lt;="&amp;HLOOKUP(CT$2,dds!$2:$4,3,FALSE()))-SUMIFS(Extrato!$K$8:$K$502,Extrato!$G$8:$G$502,'Variação'!$A17,Extrato!$F$8:$F$502,"&gt;="&amp;HLOOKUP(CT$2,dds!$2:$3,2,FALSE()),Extrato!$F$8:$F$502,"&lt;="&amp;HLOOKUP(CT$2,dds!$2:$4,3,FALSE()))+VLOOKUP($A17,'Cadastro e Histórico'!$278:$346,MATCH('Variação'!CT$2,'Cadastro e Histórico'!$278:$278,0)-1,FALSE()))</f>
        <v>0</v>
      </c>
      <c r="CU17" s="500">
        <f t="shared" si="92"/>
        <v>0</v>
      </c>
      <c r="CV17" s="499">
        <f>IF($A17="",0,VLOOKUP($A17,'Cadastro e Histórico'!$278:$346,MATCH('Variação'!CT$2,'Cadastro e Histórico'!$278:$278,0),FALSE()))</f>
        <v>0</v>
      </c>
      <c r="CW17" s="499">
        <f t="array" ref="CW17">IF($A17="",0,SUMIFS(Extrato!$E$8:$E$502,Extrato!$B$8:$B$502,'Variação'!$A17,Extrato!$A$8:$A$502,"&gt;="&amp;HLOOKUP(CW$2,dds!$2:$3,2,FALSE()),Extrato!$A$8:$A$502,"&lt;="&amp;HLOOKUP(CW$2,dds!$2:$4,3,FALSE()))-SUMIFS(Extrato!$K$8:$K$502,Extrato!$G$8:$G$502,'Variação'!$A17,Extrato!$F$8:$F$502,"&gt;="&amp;HLOOKUP(CW$2,dds!$2:$3,2,FALSE()),Extrato!$F$8:$F$502,"&lt;="&amp;HLOOKUP(CW$2,dds!$2:$4,3,FALSE()))+VLOOKUP($A17,'Cadastro e Histórico'!$278:$346,MATCH('Variação'!CW$2,'Cadastro e Histórico'!$278:$278,0)-1,FALSE()))</f>
        <v>0</v>
      </c>
      <c r="CX17" s="500">
        <f t="shared" si="93"/>
        <v>0</v>
      </c>
      <c r="CY17" s="499">
        <f>IF($A17="",0,VLOOKUP($A17,'Cadastro e Histórico'!$278:$346,MATCH('Variação'!CW$2,'Cadastro e Histórico'!$278:$278,0),FALSE()))</f>
        <v>0</v>
      </c>
      <c r="CZ17" s="499">
        <f t="array" ref="CZ17">IF($A17="",0,SUMIFS(Extrato!$E$8:$E$502,Extrato!$B$8:$B$502,'Variação'!$A17,Extrato!$A$8:$A$502,"&gt;="&amp;HLOOKUP(CZ$2,dds!$2:$3,2,FALSE()),Extrato!$A$8:$A$502,"&lt;="&amp;HLOOKUP(CZ$2,dds!$2:$4,3,FALSE()))-SUMIFS(Extrato!$K$8:$K$502,Extrato!$G$8:$G$502,'Variação'!$A17,Extrato!$F$8:$F$502,"&gt;="&amp;HLOOKUP(CZ$2,dds!$2:$3,2,FALSE()),Extrato!$F$8:$F$502,"&lt;="&amp;HLOOKUP(CZ$2,dds!$2:$4,3,FALSE()))+VLOOKUP($A17,'Cadastro e Histórico'!$278:$346,MATCH('Variação'!CZ$2,'Cadastro e Histórico'!$278:$278,0)-1,FALSE()))</f>
        <v>0</v>
      </c>
      <c r="DA17" s="500">
        <f t="shared" si="94"/>
        <v>0</v>
      </c>
      <c r="DB17" s="499">
        <f>IF($A17="",0,VLOOKUP($A17,'Cadastro e Histórico'!$278:$346,MATCH('Variação'!CZ$2,'Cadastro e Histórico'!$278:$278,0),FALSE()))</f>
        <v>0</v>
      </c>
      <c r="DC17" s="499">
        <f t="array" ref="DC17">IF($A17="",0,SUMIFS(Extrato!$E$8:$E$502,Extrato!$B$8:$B$502,'Variação'!$A17,Extrato!$A$8:$A$502,"&gt;="&amp;HLOOKUP(DC$2,dds!$2:$3,2,FALSE()),Extrato!$A$8:$A$502,"&lt;="&amp;HLOOKUP(DC$2,dds!$2:$4,3,FALSE()))-SUMIFS(Extrato!$K$8:$K$502,Extrato!$G$8:$G$502,'Variação'!$A17,Extrato!$F$8:$F$502,"&gt;="&amp;HLOOKUP(DC$2,dds!$2:$3,2,FALSE()),Extrato!$F$8:$F$502,"&lt;="&amp;HLOOKUP(DC$2,dds!$2:$4,3,FALSE()))+VLOOKUP($A17,'Cadastro e Histórico'!$278:$346,MATCH('Variação'!DC$2,'Cadastro e Histórico'!$278:$278,0)-1,FALSE()))</f>
        <v>0</v>
      </c>
      <c r="DD17" s="500">
        <f t="shared" si="95"/>
        <v>0</v>
      </c>
      <c r="DE17" s="499">
        <f>IF($A17="",0,VLOOKUP($A17,'Cadastro e Histórico'!$278:$346,MATCH('Variação'!DC$2,'Cadastro e Histórico'!$278:$278,0),FALSE()))</f>
        <v>0</v>
      </c>
      <c r="DF17" s="499">
        <f t="array" ref="DF17">IF($A17="",0,SUMIFS(Extrato!$E$8:$E$502,Extrato!$B$8:$B$502,'Variação'!$A17,Extrato!$A$8:$A$502,"&gt;="&amp;HLOOKUP(DF$2,dds!$2:$3,2,FALSE()),Extrato!$A$8:$A$502,"&lt;="&amp;HLOOKUP(DF$2,dds!$2:$4,3,FALSE()))-SUMIFS(Extrato!$K$8:$K$502,Extrato!$G$8:$G$502,'Variação'!$A17,Extrato!$F$8:$F$502,"&gt;="&amp;HLOOKUP(DF$2,dds!$2:$3,2,FALSE()),Extrato!$F$8:$F$502,"&lt;="&amp;HLOOKUP(DF$2,dds!$2:$4,3,FALSE()))+VLOOKUP($A17,'Cadastro e Histórico'!$278:$346,MATCH('Variação'!DF$2,'Cadastro e Histórico'!$278:$278,0)-1,FALSE()))</f>
        <v>0</v>
      </c>
      <c r="DG17" s="500">
        <f t="shared" si="96"/>
        <v>0</v>
      </c>
      <c r="DH17" s="499">
        <f>IF($A17="",0,VLOOKUP($A17,'Cadastro e Histórico'!$278:$346,MATCH('Variação'!DF$2,'Cadastro e Histórico'!$278:$278,0),FALSE()))</f>
        <v>0</v>
      </c>
      <c r="DI17" s="499">
        <f t="array" ref="DI17">IF($A17="",0,SUMIFS(Extrato!$E$8:$E$502,Extrato!$B$8:$B$502,'Variação'!$A17,Extrato!$A$8:$A$502,"&gt;="&amp;HLOOKUP(DI$2,dds!$2:$3,2,FALSE()),Extrato!$A$8:$A$502,"&lt;="&amp;HLOOKUP(DI$2,dds!$2:$4,3,FALSE()))-SUMIFS(Extrato!$K$8:$K$502,Extrato!$G$8:$G$502,'Variação'!$A17,Extrato!$F$8:$F$502,"&gt;="&amp;HLOOKUP(DI$2,dds!$2:$3,2,FALSE()),Extrato!$F$8:$F$502,"&lt;="&amp;HLOOKUP(DI$2,dds!$2:$4,3,FALSE()))+VLOOKUP($A17,'Cadastro e Histórico'!$278:$346,MATCH('Variação'!DI$2,'Cadastro e Histórico'!$278:$278,0)-1,FALSE()))</f>
        <v>0</v>
      </c>
      <c r="DJ17" s="500">
        <f t="shared" si="97"/>
        <v>0</v>
      </c>
      <c r="DK17" s="499">
        <f>IF($A17="",0,VLOOKUP($A17,'Cadastro e Histórico'!$278:$346,MATCH('Variação'!DI$2,'Cadastro e Histórico'!$278:$278,0),FALSE()))</f>
        <v>0</v>
      </c>
      <c r="DL17" s="499">
        <f t="array" ref="DL17">IF($A17="",0,SUMIFS(Extrato!$E$8:$E$502,Extrato!$B$8:$B$502,'Variação'!$A17,Extrato!$A$8:$A$502,"&gt;="&amp;HLOOKUP(DL$2,dds!$2:$3,2,FALSE()),Extrato!$A$8:$A$502,"&lt;="&amp;HLOOKUP(DL$2,dds!$2:$4,3,FALSE()))-SUMIFS(Extrato!$K$8:$K$502,Extrato!$G$8:$G$502,'Variação'!$A17,Extrato!$F$8:$F$502,"&gt;="&amp;HLOOKUP(DL$2,dds!$2:$3,2,FALSE()),Extrato!$F$8:$F$502,"&lt;="&amp;HLOOKUP(DL$2,dds!$2:$4,3,FALSE()))+VLOOKUP($A17,'Cadastro e Histórico'!$278:$346,MATCH('Variação'!DL$2,'Cadastro e Histórico'!$278:$278,0)-1,FALSE()))</f>
        <v>0</v>
      </c>
      <c r="DM17" s="500">
        <f t="shared" si="98"/>
        <v>0</v>
      </c>
      <c r="DN17" s="499">
        <f>IF($A17="",0,VLOOKUP($A17,'Cadastro e Histórico'!$278:$346,MATCH('Variação'!DL$2,'Cadastro e Histórico'!$278:$278,0),FALSE()))</f>
        <v>0</v>
      </c>
      <c r="DO17" s="499">
        <f t="array" ref="DO17">IF($A17="",0,SUMIFS(Extrato!$E$8:$E$502,Extrato!$B$8:$B$502,'Variação'!$A17,Extrato!$A$8:$A$502,"&gt;="&amp;HLOOKUP(DO$2,dds!$2:$3,2,FALSE()),Extrato!$A$8:$A$502,"&lt;="&amp;HLOOKUP(DO$2,dds!$2:$4,3,FALSE()))-SUMIFS(Extrato!$K$8:$K$502,Extrato!$G$8:$G$502,'Variação'!$A17,Extrato!$F$8:$F$502,"&gt;="&amp;HLOOKUP(DO$2,dds!$2:$3,2,FALSE()),Extrato!$F$8:$F$502,"&lt;="&amp;HLOOKUP(DO$2,dds!$2:$4,3,FALSE()))+VLOOKUP($A17,'Cadastro e Histórico'!$278:$346,MATCH('Variação'!DO$2,'Cadastro e Histórico'!$278:$278,0)-1,FALSE()))</f>
        <v>0</v>
      </c>
      <c r="DP17" s="500">
        <f t="shared" si="99"/>
        <v>0</v>
      </c>
      <c r="DQ17" s="499">
        <f>IF($A17="",0,VLOOKUP($A17,'Cadastro e Histórico'!$278:$346,MATCH('Variação'!DO$2,'Cadastro e Histórico'!$278:$278,0),FALSE()))</f>
        <v>0</v>
      </c>
      <c r="DR17" s="499">
        <f t="array" ref="DR17">IF($A17="",0,SUMIFS(Extrato!$E$8:$E$502,Extrato!$B$8:$B$502,'Variação'!$A17,Extrato!$A$8:$A$502,"&gt;="&amp;HLOOKUP(DR$2,dds!$2:$3,2,FALSE()),Extrato!$A$8:$A$502,"&lt;="&amp;HLOOKUP(DR$2,dds!$2:$4,3,FALSE()))-SUMIFS(Extrato!$K$8:$K$502,Extrato!$G$8:$G$502,'Variação'!$A17,Extrato!$F$8:$F$502,"&gt;="&amp;HLOOKUP(DR$2,dds!$2:$3,2,FALSE()),Extrato!$F$8:$F$502,"&lt;="&amp;HLOOKUP(DR$2,dds!$2:$4,3,FALSE()))+VLOOKUP($A17,'Cadastro e Histórico'!$278:$346,MATCH('Variação'!DR$2,'Cadastro e Histórico'!$278:$278,0)-1,FALSE()))</f>
        <v>0</v>
      </c>
      <c r="DS17" s="500">
        <f t="shared" si="100"/>
        <v>0</v>
      </c>
      <c r="DT17" s="499">
        <f>IF($A17="",0,VLOOKUP($A17,'Cadastro e Histórico'!$278:$346,MATCH('Variação'!DR$2,'Cadastro e Histórico'!$278:$278,0),FALSE()))</f>
        <v>0</v>
      </c>
      <c r="DU17" s="499">
        <f t="array" ref="DU17">IF($A17="",0,SUMIFS(Extrato!$E$8:$E$502,Extrato!$B$8:$B$502,'Variação'!$A17,Extrato!$A$8:$A$502,"&gt;="&amp;HLOOKUP(DU$2,dds!$2:$3,2,FALSE()),Extrato!$A$8:$A$502,"&lt;="&amp;HLOOKUP(DU$2,dds!$2:$4,3,FALSE()))-SUMIFS(Extrato!$K$8:$K$502,Extrato!$G$8:$G$502,'Variação'!$A17,Extrato!$F$8:$F$502,"&gt;="&amp;HLOOKUP(DU$2,dds!$2:$3,2,FALSE()),Extrato!$F$8:$F$502,"&lt;="&amp;HLOOKUP(DU$2,dds!$2:$4,3,FALSE()))+VLOOKUP($A17,'Cadastro e Histórico'!$278:$346,MATCH('Variação'!DU$2,'Cadastro e Histórico'!$278:$278,0)-1,FALSE()))</f>
        <v>0</v>
      </c>
      <c r="DV17" s="500">
        <f t="shared" si="101"/>
        <v>0</v>
      </c>
      <c r="DW17" s="499">
        <f>IF($A17="",0,VLOOKUP($A17,'Cadastro e Histórico'!$278:$346,MATCH('Variação'!DU$2,'Cadastro e Histórico'!$278:$278,0),FALSE()))</f>
        <v>0</v>
      </c>
      <c r="DX17" s="499">
        <f t="array" ref="DX17">IF($A17="",0,SUMIFS(Extrato!$E$8:$E$502,Extrato!$B$8:$B$502,'Variação'!$A17,Extrato!$A$8:$A$502,"&gt;="&amp;HLOOKUP(DX$2,dds!$2:$3,2,FALSE()),Extrato!$A$8:$A$502,"&lt;="&amp;HLOOKUP(DX$2,dds!$2:$4,3,FALSE()))-SUMIFS(Extrato!$K$8:$K$502,Extrato!$G$8:$G$502,'Variação'!$A17,Extrato!$F$8:$F$502,"&gt;="&amp;HLOOKUP(DX$2,dds!$2:$3,2,FALSE()),Extrato!$F$8:$F$502,"&lt;="&amp;HLOOKUP(DX$2,dds!$2:$4,3,FALSE()))+VLOOKUP($A17,'Cadastro e Histórico'!$278:$346,MATCH('Variação'!DX$2,'Cadastro e Histórico'!$278:$278,0)-1,FALSE()))</f>
        <v>0</v>
      </c>
      <c r="DY17" s="500">
        <f t="shared" si="102"/>
        <v>0</v>
      </c>
      <c r="DZ17" s="499">
        <f>IF($A17="",0,VLOOKUP($A17,'Cadastro e Histórico'!$278:$346,MATCH('Variação'!DX$2,'Cadastro e Histórico'!$278:$278,0),FALSE()))</f>
        <v>0</v>
      </c>
      <c r="EA17" s="499">
        <f t="array" ref="EA17">IF($A17="",0,SUMIFS(Extrato!$E$8:$E$502,Extrato!$B$8:$B$502,'Variação'!$A17,Extrato!$A$8:$A$502,"&gt;="&amp;HLOOKUP(EA$2,dds!$2:$3,2,FALSE()),Extrato!$A$8:$A$502,"&lt;="&amp;HLOOKUP(EA$2,dds!$2:$4,3,FALSE()))-SUMIFS(Extrato!$K$8:$K$502,Extrato!$G$8:$G$502,'Variação'!$A17,Extrato!$F$8:$F$502,"&gt;="&amp;HLOOKUP(EA$2,dds!$2:$3,2,FALSE()),Extrato!$F$8:$F$502,"&lt;="&amp;HLOOKUP(EA$2,dds!$2:$4,3,FALSE()))+VLOOKUP($A17,'Cadastro e Histórico'!$278:$346,MATCH('Variação'!EA$2,'Cadastro e Histórico'!$278:$278,0)-1,FALSE()))</f>
        <v>0</v>
      </c>
      <c r="EB17" s="500">
        <f t="shared" si="103"/>
        <v>0</v>
      </c>
      <c r="EC17" s="499">
        <f>IF($A17="",0,VLOOKUP($A17,'Cadastro e Histórico'!$278:$346,MATCH('Variação'!EA$2,'Cadastro e Histórico'!$278:$278,0),FALSE()))</f>
        <v>0</v>
      </c>
      <c r="ED17" s="499">
        <f t="array" ref="ED17">IF($A17="",0,SUMIFS(Extrato!$E$8:$E$502,Extrato!$B$8:$B$502,'Variação'!$A17,Extrato!$A$8:$A$502,"&gt;="&amp;HLOOKUP(ED$2,dds!$2:$3,2,FALSE()),Extrato!$A$8:$A$502,"&lt;="&amp;HLOOKUP(ED$2,dds!$2:$4,3,FALSE()))-SUMIFS(Extrato!$K$8:$K$502,Extrato!$G$8:$G$502,'Variação'!$A17,Extrato!$F$8:$F$502,"&gt;="&amp;HLOOKUP(ED$2,dds!$2:$3,2,FALSE()),Extrato!$F$8:$F$502,"&lt;="&amp;HLOOKUP(ED$2,dds!$2:$4,3,FALSE()))+VLOOKUP($A17,'Cadastro e Histórico'!$278:$346,MATCH('Variação'!ED$2,'Cadastro e Histórico'!$278:$278,0)-1,FALSE()))</f>
        <v>0</v>
      </c>
      <c r="EE17" s="500">
        <f t="shared" si="104"/>
        <v>0</v>
      </c>
      <c r="EF17" s="499">
        <f>IF($A17="",0,VLOOKUP($A17,'Cadastro e Histórico'!$278:$346,MATCH('Variação'!ED$2,'Cadastro e Histórico'!$278:$278,0),FALSE()))</f>
        <v>0</v>
      </c>
      <c r="EG17" s="499">
        <f t="array" ref="EG17">IF($A17="",0,SUMIFS(Extrato!$E$8:$E$502,Extrato!$B$8:$B$502,'Variação'!$A17,Extrato!$A$8:$A$502,"&gt;="&amp;HLOOKUP(EG$2,dds!$2:$3,2,FALSE()),Extrato!$A$8:$A$502,"&lt;="&amp;HLOOKUP(EG$2,dds!$2:$4,3,FALSE()))-SUMIFS(Extrato!$K$8:$K$502,Extrato!$G$8:$G$502,'Variação'!$A17,Extrato!$F$8:$F$502,"&gt;="&amp;HLOOKUP(EG$2,dds!$2:$3,2,FALSE()),Extrato!$F$8:$F$502,"&lt;="&amp;HLOOKUP(EG$2,dds!$2:$4,3,FALSE()))+VLOOKUP($A17,'Cadastro e Histórico'!$278:$346,MATCH('Variação'!EG$2,'Cadastro e Histórico'!$278:$278,0)-1,FALSE()))</f>
        <v>0</v>
      </c>
      <c r="EH17" s="500">
        <f t="shared" si="105"/>
        <v>0</v>
      </c>
      <c r="EI17" s="499">
        <f>IF($A17="",0,VLOOKUP($A17,'Cadastro e Histórico'!$278:$346,MATCH('Variação'!EG$2,'Cadastro e Histórico'!$278:$278,0),FALSE()))</f>
        <v>0</v>
      </c>
      <c r="EJ17" s="499">
        <f t="array" ref="EJ17">IF($A17="",0,SUMIFS(Extrato!$E$8:$E$502,Extrato!$B$8:$B$502,'Variação'!$A17,Extrato!$A$8:$A$502,"&gt;="&amp;HLOOKUP(EJ$2,dds!$2:$3,2,FALSE()),Extrato!$A$8:$A$502,"&lt;="&amp;HLOOKUP(EJ$2,dds!$2:$4,3,FALSE()))-SUMIFS(Extrato!$K$8:$K$502,Extrato!$G$8:$G$502,'Variação'!$A17,Extrato!$F$8:$F$502,"&gt;="&amp;HLOOKUP(EJ$2,dds!$2:$3,2,FALSE()),Extrato!$F$8:$F$502,"&lt;="&amp;HLOOKUP(EJ$2,dds!$2:$4,3,FALSE()))+VLOOKUP($A17,'Cadastro e Histórico'!$278:$346,MATCH('Variação'!EJ$2,'Cadastro e Histórico'!$278:$278,0)-1,FALSE()))</f>
        <v>0</v>
      </c>
      <c r="EK17" s="500">
        <f t="shared" si="106"/>
        <v>0</v>
      </c>
      <c r="EL17" s="499">
        <f>IF($A17="",0,VLOOKUP($A17,'Cadastro e Histórico'!$278:$346,MATCH('Variação'!EJ$2,'Cadastro e Histórico'!$278:$278,0),FALSE()))</f>
        <v>0</v>
      </c>
      <c r="EM17" s="499">
        <f t="array" ref="EM17">IF($A17="",0,SUMIFS(Extrato!$E$8:$E$502,Extrato!$B$8:$B$502,'Variação'!$A17,Extrato!$A$8:$A$502,"&gt;="&amp;HLOOKUP(EM$2,dds!$2:$3,2,FALSE()),Extrato!$A$8:$A$502,"&lt;="&amp;HLOOKUP(EM$2,dds!$2:$4,3,FALSE()))-SUMIFS(Extrato!$K$8:$K$502,Extrato!$G$8:$G$502,'Variação'!$A17,Extrato!$F$8:$F$502,"&gt;="&amp;HLOOKUP(EM$2,dds!$2:$3,2,FALSE()),Extrato!$F$8:$F$502,"&lt;="&amp;HLOOKUP(EM$2,dds!$2:$4,3,FALSE()))+VLOOKUP($A17,'Cadastro e Histórico'!$278:$346,MATCH('Variação'!EM$2,'Cadastro e Histórico'!$278:$278,0)-1,FALSE()))</f>
        <v>0</v>
      </c>
      <c r="EN17" s="500">
        <f t="shared" si="107"/>
        <v>0</v>
      </c>
      <c r="EO17" s="499">
        <f>IF($A17="",0,VLOOKUP($A17,'Cadastro e Histórico'!$278:$346,MATCH('Variação'!EM$2,'Cadastro e Histórico'!$278:$278,0),FALSE()))</f>
        <v>0</v>
      </c>
      <c r="EP17" s="499">
        <f t="array" ref="EP17">IF($A17="",0,SUMIFS(Extrato!$E$8:$E$502,Extrato!$B$8:$B$502,'Variação'!$A17,Extrato!$A$8:$A$502,"&gt;="&amp;HLOOKUP(EP$2,dds!$2:$3,2,FALSE()),Extrato!$A$8:$A$502,"&lt;="&amp;HLOOKUP(EP$2,dds!$2:$4,3,FALSE()))-SUMIFS(Extrato!$K$8:$K$502,Extrato!$G$8:$G$502,'Variação'!$A17,Extrato!$F$8:$F$502,"&gt;="&amp;HLOOKUP(EP$2,dds!$2:$3,2,FALSE()),Extrato!$F$8:$F$502,"&lt;="&amp;HLOOKUP(EP$2,dds!$2:$4,3,FALSE()))+VLOOKUP($A17,'Cadastro e Histórico'!$278:$346,MATCH('Variação'!EP$2,'Cadastro e Histórico'!$278:$278,0)-1,FALSE()))</f>
        <v>0</v>
      </c>
      <c r="EQ17" s="500">
        <f t="shared" si="108"/>
        <v>0</v>
      </c>
      <c r="ER17" s="499">
        <f>IF($A17="",0,VLOOKUP($A17,'Cadastro e Histórico'!$278:$346,MATCH('Variação'!EP$2,'Cadastro e Histórico'!$278:$278,0),FALSE()))</f>
        <v>0</v>
      </c>
      <c r="ES17" s="499">
        <f t="array" ref="ES17">IF($A17="",0,SUMIFS(Extrato!$E$8:$E$502,Extrato!$B$8:$B$502,'Variação'!$A17,Extrato!$A$8:$A$502,"&gt;="&amp;HLOOKUP(ES$2,dds!$2:$3,2,FALSE()),Extrato!$A$8:$A$502,"&lt;="&amp;HLOOKUP(ES$2,dds!$2:$4,3,FALSE()))-SUMIFS(Extrato!$K$8:$K$502,Extrato!$G$8:$G$502,'Variação'!$A17,Extrato!$F$8:$F$502,"&gt;="&amp;HLOOKUP(ES$2,dds!$2:$3,2,FALSE()),Extrato!$F$8:$F$502,"&lt;="&amp;HLOOKUP(ES$2,dds!$2:$4,3,FALSE()))+VLOOKUP($A17,'Cadastro e Histórico'!$278:$346,MATCH('Variação'!ES$2,'Cadastro e Histórico'!$278:$278,0)-1,FALSE()))</f>
        <v>0</v>
      </c>
      <c r="ET17" s="500">
        <f t="shared" si="109"/>
        <v>0</v>
      </c>
      <c r="EU17" s="499">
        <f>IF($A17="",0,VLOOKUP($A17,'Cadastro e Histórico'!$278:$346,MATCH('Variação'!ES$2,'Cadastro e Histórico'!$278:$278,0),FALSE()))</f>
        <v>0</v>
      </c>
      <c r="EV17" s="499">
        <f t="array" ref="EV17">IF($A17="",0,SUMIFS(Extrato!$E$8:$E$502,Extrato!$B$8:$B$502,'Variação'!$A17,Extrato!$A$8:$A$502,"&gt;="&amp;HLOOKUP(EV$2,dds!$2:$3,2,FALSE()),Extrato!$A$8:$A$502,"&lt;="&amp;HLOOKUP(EV$2,dds!$2:$4,3,FALSE()))-SUMIFS(Extrato!$K$8:$K$502,Extrato!$G$8:$G$502,'Variação'!$A17,Extrato!$F$8:$F$502,"&gt;="&amp;HLOOKUP(EV$2,dds!$2:$3,2,FALSE()),Extrato!$F$8:$F$502,"&lt;="&amp;HLOOKUP(EV$2,dds!$2:$4,3,FALSE()))+VLOOKUP($A17,'Cadastro e Histórico'!$278:$346,MATCH('Variação'!EV$2,'Cadastro e Histórico'!$278:$278,0)-1,FALSE()))</f>
        <v>0</v>
      </c>
      <c r="EW17" s="500">
        <f t="shared" si="110"/>
        <v>0</v>
      </c>
      <c r="EX17" s="499">
        <f>IF($A17="",0,VLOOKUP($A17,'Cadastro e Histórico'!$278:$346,MATCH('Variação'!EV$2,'Cadastro e Histórico'!$278:$278,0),FALSE()))</f>
        <v>0</v>
      </c>
      <c r="EY17" s="499">
        <f t="array" ref="EY17">IF($A17="",0,SUMIFS(Extrato!$E$8:$E$502,Extrato!$B$8:$B$502,'Variação'!$A17,Extrato!$A$8:$A$502,"&gt;="&amp;HLOOKUP(EY$2,dds!$2:$3,2,FALSE()),Extrato!$A$8:$A$502,"&lt;="&amp;HLOOKUP(EY$2,dds!$2:$4,3,FALSE()))-SUMIFS(Extrato!$K$8:$K$502,Extrato!$G$8:$G$502,'Variação'!$A17,Extrato!$F$8:$F$502,"&gt;="&amp;HLOOKUP(EY$2,dds!$2:$3,2,FALSE()),Extrato!$F$8:$F$502,"&lt;="&amp;HLOOKUP(EY$2,dds!$2:$4,3,FALSE()))+VLOOKUP($A17,'Cadastro e Histórico'!$278:$346,MATCH('Variação'!EY$2,'Cadastro e Histórico'!$278:$278,0)-1,FALSE()))</f>
        <v>0</v>
      </c>
      <c r="EZ17" s="500">
        <f t="shared" si="111"/>
        <v>0</v>
      </c>
      <c r="FA17" s="499">
        <f>IF($A17="",0,VLOOKUP($A17,'Cadastro e Histórico'!$278:$346,MATCH('Variação'!EY$2,'Cadastro e Histórico'!$278:$278,0),FALSE()))</f>
        <v>0</v>
      </c>
      <c r="FB17" s="499">
        <f t="array" ref="FB17">IF($A17="",0,SUMIFS(Extrato!$E$8:$E$502,Extrato!$B$8:$B$502,'Variação'!$A17,Extrato!$A$8:$A$502,"&gt;="&amp;HLOOKUP(FB$2,dds!$2:$3,2,FALSE()),Extrato!$A$8:$A$502,"&lt;="&amp;HLOOKUP(FB$2,dds!$2:$4,3,FALSE()))-SUMIFS(Extrato!$K$8:$K$502,Extrato!$G$8:$G$502,'Variação'!$A17,Extrato!$F$8:$F$502,"&gt;="&amp;HLOOKUP(FB$2,dds!$2:$3,2,FALSE()),Extrato!$F$8:$F$502,"&lt;="&amp;HLOOKUP(FB$2,dds!$2:$4,3,FALSE()))+VLOOKUP($A17,'Cadastro e Histórico'!$278:$346,MATCH('Variação'!FB$2,'Cadastro e Histórico'!$278:$278,0)-1,FALSE()))</f>
        <v>0</v>
      </c>
      <c r="FC17" s="500">
        <f t="shared" si="112"/>
        <v>0</v>
      </c>
      <c r="FD17" s="499">
        <f>IF($A17="",0,VLOOKUP($A17,'Cadastro e Histórico'!$278:$346,MATCH('Variação'!FB$2,'Cadastro e Histórico'!$278:$278,0),FALSE()))</f>
        <v>0</v>
      </c>
      <c r="FE17" s="499">
        <f t="array" ref="FE17">IF($A17="",0,SUMIFS(Extrato!$E$8:$E$502,Extrato!$B$8:$B$502,'Variação'!$A17,Extrato!$A$8:$A$502,"&gt;="&amp;HLOOKUP(FE$2,dds!$2:$3,2,FALSE()),Extrato!$A$8:$A$502,"&lt;="&amp;HLOOKUP(FE$2,dds!$2:$4,3,FALSE()))-SUMIFS(Extrato!$K$8:$K$502,Extrato!$G$8:$G$502,'Variação'!$A17,Extrato!$F$8:$F$502,"&gt;="&amp;HLOOKUP(FE$2,dds!$2:$3,2,FALSE()),Extrato!$F$8:$F$502,"&lt;="&amp;HLOOKUP(FE$2,dds!$2:$4,3,FALSE()))+VLOOKUP($A17,'Cadastro e Histórico'!$278:$346,MATCH('Variação'!FE$2,'Cadastro e Histórico'!$278:$278,0)-1,FALSE()))</f>
        <v>0</v>
      </c>
      <c r="FF17" s="500">
        <f t="shared" si="113"/>
        <v>0</v>
      </c>
      <c r="FG17" s="499">
        <f>IF($A17="",0,VLOOKUP($A17,'Cadastro e Histórico'!$278:$346,MATCH('Variação'!FE$2,'Cadastro e Histórico'!$278:$278,0),FALSE()))</f>
        <v>0</v>
      </c>
      <c r="FH17" s="499">
        <f t="array" ref="FH17">IF($A17="",0,SUMIFS(Extrato!$E$8:$E$502,Extrato!$B$8:$B$502,'Variação'!$A17,Extrato!$A$8:$A$502,"&gt;="&amp;HLOOKUP(FH$2,dds!$2:$3,2,FALSE()),Extrato!$A$8:$A$502,"&lt;="&amp;HLOOKUP(FH$2,dds!$2:$4,3,FALSE()))-SUMIFS(Extrato!$K$8:$K$502,Extrato!$G$8:$G$502,'Variação'!$A17,Extrato!$F$8:$F$502,"&gt;="&amp;HLOOKUP(FH$2,dds!$2:$3,2,FALSE()),Extrato!$F$8:$F$502,"&lt;="&amp;HLOOKUP(FH$2,dds!$2:$4,3,FALSE()))+VLOOKUP($A17,'Cadastro e Histórico'!$278:$346,MATCH('Variação'!FH$2,'Cadastro e Histórico'!$278:$278,0)-1,FALSE()))</f>
        <v>0</v>
      </c>
      <c r="FI17" s="500">
        <f t="shared" si="114"/>
        <v>0</v>
      </c>
      <c r="FJ17" s="499">
        <f>IF($A17="",0,VLOOKUP($A17,'Cadastro e Histórico'!$278:$346,MATCH('Variação'!FH$2,'Cadastro e Histórico'!$278:$278,0),FALSE()))</f>
        <v>0</v>
      </c>
      <c r="FK17" s="499">
        <f t="array" ref="FK17">IF($A17="",0,SUMIFS(Extrato!$E$8:$E$502,Extrato!$B$8:$B$502,'Variação'!$A17,Extrato!$A$8:$A$502,"&gt;="&amp;HLOOKUP(FK$2,dds!$2:$3,2,FALSE()),Extrato!$A$8:$A$502,"&lt;="&amp;HLOOKUP(FK$2,dds!$2:$4,3,FALSE()))-SUMIFS(Extrato!$K$8:$K$502,Extrato!$G$8:$G$502,'Variação'!$A17,Extrato!$F$8:$F$502,"&gt;="&amp;HLOOKUP(FK$2,dds!$2:$3,2,FALSE()),Extrato!$F$8:$F$502,"&lt;="&amp;HLOOKUP(FK$2,dds!$2:$4,3,FALSE()))+VLOOKUP($A17,'Cadastro e Histórico'!$278:$346,MATCH('Variação'!FK$2,'Cadastro e Histórico'!$278:$278,0)-1,FALSE()))</f>
        <v>0</v>
      </c>
      <c r="FL17" s="500">
        <f t="shared" si="115"/>
        <v>0</v>
      </c>
      <c r="FM17" s="499">
        <f>IF($A17="",0,VLOOKUP($A17,'Cadastro e Histórico'!$278:$346,MATCH('Variação'!FK$2,'Cadastro e Histórico'!$278:$278,0),FALSE()))</f>
        <v>0</v>
      </c>
      <c r="FN17" s="499">
        <f t="array" ref="FN17">IF($A17="",0,SUMIFS(Extrato!$E$8:$E$502,Extrato!$B$8:$B$502,'Variação'!$A17,Extrato!$A$8:$A$502,"&gt;="&amp;HLOOKUP(FN$2,dds!$2:$3,2,FALSE()),Extrato!$A$8:$A$502,"&lt;="&amp;HLOOKUP(FN$2,dds!$2:$4,3,FALSE()))-SUMIFS(Extrato!$K$8:$K$502,Extrato!$G$8:$G$502,'Variação'!$A17,Extrato!$F$8:$F$502,"&gt;="&amp;HLOOKUP(FN$2,dds!$2:$3,2,FALSE()),Extrato!$F$8:$F$502,"&lt;="&amp;HLOOKUP(FN$2,dds!$2:$4,3,FALSE()))+VLOOKUP($A17,'Cadastro e Histórico'!$278:$346,MATCH('Variação'!FN$2,'Cadastro e Histórico'!$278:$278,0)-1,FALSE()))</f>
        <v>0</v>
      </c>
      <c r="FO17" s="500">
        <f t="shared" si="116"/>
        <v>0</v>
      </c>
      <c r="FP17" s="499">
        <f>IF($A17="",0,VLOOKUP($A17,'Cadastro e Histórico'!$278:$346,MATCH('Variação'!FN$2,'Cadastro e Histórico'!$278:$278,0),FALSE()))</f>
        <v>0</v>
      </c>
      <c r="FQ17" s="499">
        <f t="array" ref="FQ17">IF($A17="",0,SUMIFS(Extrato!$E$8:$E$502,Extrato!$B$8:$B$502,'Variação'!$A17,Extrato!$A$8:$A$502,"&gt;="&amp;HLOOKUP(FQ$2,dds!$2:$3,2,FALSE()),Extrato!$A$8:$A$502,"&lt;="&amp;HLOOKUP(FQ$2,dds!$2:$4,3,FALSE()))-SUMIFS(Extrato!$K$8:$K$502,Extrato!$G$8:$G$502,'Variação'!$A17,Extrato!$F$8:$F$502,"&gt;="&amp;HLOOKUP(FQ$2,dds!$2:$3,2,FALSE()),Extrato!$F$8:$F$502,"&lt;="&amp;HLOOKUP(FQ$2,dds!$2:$4,3,FALSE()))+VLOOKUP($A17,'Cadastro e Histórico'!$278:$346,MATCH('Variação'!FQ$2,'Cadastro e Histórico'!$278:$278,0)-1,FALSE()))</f>
        <v>0</v>
      </c>
      <c r="FR17" s="500">
        <f t="shared" si="117"/>
        <v>0</v>
      </c>
      <c r="FS17" s="499">
        <f>IF($A17="",0,VLOOKUP($A17,'Cadastro e Histórico'!$278:$346,MATCH('Variação'!FQ$2,'Cadastro e Histórico'!$278:$278,0),FALSE()))</f>
        <v>0</v>
      </c>
      <c r="FT17" s="499">
        <f t="array" ref="FT17">IF($A17="",0,SUMIFS(Extrato!$E$8:$E$502,Extrato!$B$8:$B$502,'Variação'!$A17,Extrato!$A$8:$A$502,"&gt;="&amp;HLOOKUP(FT$2,dds!$2:$3,2,FALSE()),Extrato!$A$8:$A$502,"&lt;="&amp;HLOOKUP(FT$2,dds!$2:$4,3,FALSE()))-SUMIFS(Extrato!$K$8:$K$502,Extrato!$G$8:$G$502,'Variação'!$A17,Extrato!$F$8:$F$502,"&gt;="&amp;HLOOKUP(FT$2,dds!$2:$3,2,FALSE()),Extrato!$F$8:$F$502,"&lt;="&amp;HLOOKUP(FT$2,dds!$2:$4,3,FALSE()))+VLOOKUP($A17,'Cadastro e Histórico'!$278:$346,MATCH('Variação'!FT$2,'Cadastro e Histórico'!$278:$278,0)-1,FALSE()))</f>
        <v>0</v>
      </c>
      <c r="FU17" s="500">
        <f t="shared" si="118"/>
        <v>0</v>
      </c>
      <c r="FV17" s="499">
        <f>IF($A17="",0,VLOOKUP($A17,'Cadastro e Histórico'!$278:$346,MATCH('Variação'!FT$2,'Cadastro e Histórico'!$278:$278,0),FALSE()))</f>
        <v>0</v>
      </c>
      <c r="FW17" s="499">
        <f t="array" ref="FW17">IF($A17="",0,SUMIFS(Extrato!$E$8:$E$502,Extrato!$B$8:$B$502,'Variação'!$A17,Extrato!$A$8:$A$502,"&gt;="&amp;HLOOKUP(FW$2,dds!$2:$3,2,FALSE()),Extrato!$A$8:$A$502,"&lt;="&amp;HLOOKUP(FW$2,dds!$2:$4,3,FALSE()))-SUMIFS(Extrato!$K$8:$K$502,Extrato!$G$8:$G$502,'Variação'!$A17,Extrato!$F$8:$F$502,"&gt;="&amp;HLOOKUP(FW$2,dds!$2:$3,2,FALSE()),Extrato!$F$8:$F$502,"&lt;="&amp;HLOOKUP(FW$2,dds!$2:$4,3,FALSE()))+VLOOKUP($A17,'Cadastro e Histórico'!$278:$346,MATCH('Variação'!FW$2,'Cadastro e Histórico'!$278:$278,0)-1,FALSE()))</f>
        <v>0</v>
      </c>
      <c r="FX17" s="500">
        <f t="shared" si="119"/>
        <v>0</v>
      </c>
      <c r="FY17" s="499">
        <f>IF($A17="",0,VLOOKUP($A17,'Cadastro e Histórico'!$278:$346,MATCH('Variação'!FW$2,'Cadastro e Histórico'!$278:$278,0),FALSE()))</f>
        <v>0</v>
      </c>
      <c r="FZ17" s="43"/>
      <c r="GA17" s="39"/>
      <c r="GB17" s="39"/>
      <c r="GC17" s="39"/>
      <c r="GD17" s="39"/>
      <c r="GE17" s="39"/>
      <c r="GF17" s="39"/>
      <c r="GG17" s="39"/>
      <c r="GH17" s="39"/>
      <c r="GI17" s="39"/>
      <c r="GJ17" s="39"/>
      <c r="GK17" s="39"/>
      <c r="GL17" s="39"/>
      <c r="GM17" s="39"/>
      <c r="GN17" s="39"/>
      <c r="GO17" s="39"/>
      <c r="GP17" s="39"/>
      <c r="GQ17" s="39"/>
      <c r="GR17" s="39"/>
      <c r="GS17" s="42"/>
    </row>
    <row r="18" ht="14.25" customHeight="1">
      <c r="A18" s="502"/>
      <c r="B18" s="499">
        <f t="array" ref="B18">IF($A18="",0,SUMIFS(Extrato!$E$8:$E$502,Extrato!$B$8:$B$502,'Variação'!$A18,Extrato!$A$8:$A$502,"&gt;="&amp;HLOOKUP(B$2,dds!$2:$3,2,FALSE()),Extrato!$A$8:$A$502,"&lt;="&amp;HLOOKUP(B$2,dds!$2:$4,3,FALSE()))-SUMIFS(Extrato!$K$8:$K$502,Extrato!$G$8:$G$502,'Variação'!$A18,Extrato!$F$8:$F$502,"&gt;="&amp;HLOOKUP(B$2,dds!$2:$3,2,FALSE()),Extrato!$F$8:$F$502,"&lt;="&amp;HLOOKUP(B$2,dds!$2:$4,3,FALSE()))+VLOOKUP($A18,'Cadastro e Histórico'!$278:$346,MATCH('Variação'!B$2,'Cadastro e Histórico'!$278:$278,0)-1,FALSE()))</f>
        <v>0</v>
      </c>
      <c r="C18" s="500">
        <f t="shared" si="60"/>
        <v>0</v>
      </c>
      <c r="D18" s="499">
        <f>IF($A18="",0,VLOOKUP($A18,'Cadastro e Histórico'!$278:$346,MATCH('Variação'!B$2,'Cadastro e Histórico'!$278:$278,0),FALSE()))</f>
        <v>0</v>
      </c>
      <c r="E18" s="499">
        <f t="array" ref="E18">IF($A18="",0,SUMIFS(Extrato!$E$8:$E$502,Extrato!$B$8:$B$502,'Variação'!$A18,Extrato!$A$8:$A$502,"&gt;="&amp;HLOOKUP(E$2,dds!$2:$3,2,FALSE()),Extrato!$A$8:$A$502,"&lt;="&amp;HLOOKUP(E$2,dds!$2:$4,3,FALSE()))-SUMIFS(Extrato!$K$8:$K$502,Extrato!$G$8:$G$502,'Variação'!$A18,Extrato!$F$8:$F$502,"&gt;="&amp;HLOOKUP(E$2,dds!$2:$3,2,FALSE()),Extrato!$F$8:$F$502,"&lt;="&amp;HLOOKUP(E$2,dds!$2:$4,3,FALSE()))+VLOOKUP($A18,'Cadastro e Histórico'!$278:$346,MATCH('Variação'!E$2,'Cadastro e Histórico'!$278:$278,0)-1,FALSE()))</f>
        <v>0</v>
      </c>
      <c r="F18" s="500">
        <f t="shared" si="61"/>
        <v>0</v>
      </c>
      <c r="G18" s="499">
        <f>IF($A18="",0,VLOOKUP($A18,'Cadastro e Histórico'!$278:$346,MATCH('Variação'!E$2,'Cadastro e Histórico'!$278:$278,0),FALSE()))</f>
        <v>0</v>
      </c>
      <c r="H18" s="499">
        <f t="array" ref="H18">IF($A18="",0,SUMIFS(Extrato!$E$8:$E$502,Extrato!$B$8:$B$502,'Variação'!$A18,Extrato!$A$8:$A$502,"&gt;="&amp;HLOOKUP(H$2,dds!$2:$3,2,FALSE()),Extrato!$A$8:$A$502,"&lt;="&amp;HLOOKUP(H$2,dds!$2:$4,3,FALSE()))-SUMIFS(Extrato!$K$8:$K$502,Extrato!$G$8:$G$502,'Variação'!$A18,Extrato!$F$8:$F$502,"&gt;="&amp;HLOOKUP(H$2,dds!$2:$3,2,FALSE()),Extrato!$F$8:$F$502,"&lt;="&amp;HLOOKUP(H$2,dds!$2:$4,3,FALSE()))+VLOOKUP($A18,'Cadastro e Histórico'!$278:$346,MATCH('Variação'!H$2,'Cadastro e Histórico'!$278:$278,0)-1,FALSE()))</f>
        <v>0</v>
      </c>
      <c r="I18" s="500">
        <f t="shared" si="62"/>
        <v>0</v>
      </c>
      <c r="J18" s="499">
        <f>IF($A18="",0,VLOOKUP($A18,'Cadastro e Histórico'!$278:$346,MATCH('Variação'!H$2,'Cadastro e Histórico'!$278:$278,0),FALSE()))</f>
        <v>0</v>
      </c>
      <c r="K18" s="499">
        <f t="array" ref="K18">IF($A18="",0,SUMIFS(Extrato!$E$8:$E$502,Extrato!$B$8:$B$502,'Variação'!$A18,Extrato!$A$8:$A$502,"&gt;="&amp;HLOOKUP(K$2,dds!$2:$3,2,FALSE()),Extrato!$A$8:$A$502,"&lt;="&amp;HLOOKUP(K$2,dds!$2:$4,3,FALSE()))-SUMIFS(Extrato!$K$8:$K$502,Extrato!$G$8:$G$502,'Variação'!$A18,Extrato!$F$8:$F$502,"&gt;="&amp;HLOOKUP(K$2,dds!$2:$3,2,FALSE()),Extrato!$F$8:$F$502,"&lt;="&amp;HLOOKUP(K$2,dds!$2:$4,3,FALSE()))+VLOOKUP($A18,'Cadastro e Histórico'!$278:$346,MATCH('Variação'!K$2,'Cadastro e Histórico'!$278:$278,0)-1,FALSE()))</f>
        <v>0</v>
      </c>
      <c r="L18" s="500">
        <f t="shared" si="63"/>
        <v>0</v>
      </c>
      <c r="M18" s="499">
        <f>IF($A18="",0,VLOOKUP($A18,'Cadastro e Histórico'!$278:$346,MATCH('Variação'!K$2,'Cadastro e Histórico'!$278:$278,0),FALSE()))</f>
        <v>0</v>
      </c>
      <c r="N18" s="499">
        <f t="array" ref="N18">IF($A18="",0,SUMIFS(Extrato!$E$8:$E$502,Extrato!$B$8:$B$502,'Variação'!$A18,Extrato!$A$8:$A$502,"&gt;="&amp;HLOOKUP(N$2,dds!$2:$3,2,FALSE()),Extrato!$A$8:$A$502,"&lt;="&amp;HLOOKUP(N$2,dds!$2:$4,3,FALSE()))-SUMIFS(Extrato!$K$8:$K$502,Extrato!$G$8:$G$502,'Variação'!$A18,Extrato!$F$8:$F$502,"&gt;="&amp;HLOOKUP(N$2,dds!$2:$3,2,FALSE()),Extrato!$F$8:$F$502,"&lt;="&amp;HLOOKUP(N$2,dds!$2:$4,3,FALSE()))+VLOOKUP($A18,'Cadastro e Histórico'!$278:$346,MATCH('Variação'!N$2,'Cadastro e Histórico'!$278:$278,0)-1,FALSE()))</f>
        <v>0</v>
      </c>
      <c r="O18" s="500">
        <f t="shared" si="64"/>
        <v>0</v>
      </c>
      <c r="P18" s="499">
        <f>IF($A18="",0,VLOOKUP($A18,'Cadastro e Histórico'!$278:$346,MATCH('Variação'!N$2,'Cadastro e Histórico'!$278:$278,0),FALSE()))</f>
        <v>0</v>
      </c>
      <c r="Q18" s="499">
        <f t="array" ref="Q18">IF($A18="",0,SUMIFS(Extrato!$E$8:$E$502,Extrato!$B$8:$B$502,'Variação'!$A18,Extrato!$A$8:$A$502,"&gt;="&amp;HLOOKUP(Q$2,dds!$2:$3,2,FALSE()),Extrato!$A$8:$A$502,"&lt;="&amp;HLOOKUP(Q$2,dds!$2:$4,3,FALSE()))-SUMIFS(Extrato!$K$8:$K$502,Extrato!$G$8:$G$502,'Variação'!$A18,Extrato!$F$8:$F$502,"&gt;="&amp;HLOOKUP(Q$2,dds!$2:$3,2,FALSE()),Extrato!$F$8:$F$502,"&lt;="&amp;HLOOKUP(Q$2,dds!$2:$4,3,FALSE()))+VLOOKUP($A18,'Cadastro e Histórico'!$278:$346,MATCH('Variação'!Q$2,'Cadastro e Histórico'!$278:$278,0)-1,FALSE()))</f>
        <v>0</v>
      </c>
      <c r="R18" s="500">
        <f t="shared" si="65"/>
        <v>0</v>
      </c>
      <c r="S18" s="499">
        <f>IF($A18="",0,VLOOKUP($A18,'Cadastro e Histórico'!$278:$346,MATCH('Variação'!Q$2,'Cadastro e Histórico'!$278:$278,0),FALSE()))</f>
        <v>0</v>
      </c>
      <c r="T18" s="499">
        <f t="array" ref="T18">IF($A18="",0,SUMIFS(Extrato!$E$8:$E$502,Extrato!$B$8:$B$502,'Variação'!$A18,Extrato!$A$8:$A$502,"&gt;="&amp;HLOOKUP(T$2,dds!$2:$3,2,FALSE()),Extrato!$A$8:$A$502,"&lt;="&amp;HLOOKUP(T$2,dds!$2:$4,3,FALSE()))-SUMIFS(Extrato!$K$8:$K$502,Extrato!$G$8:$G$502,'Variação'!$A18,Extrato!$F$8:$F$502,"&gt;="&amp;HLOOKUP(T$2,dds!$2:$3,2,FALSE()),Extrato!$F$8:$F$502,"&lt;="&amp;HLOOKUP(T$2,dds!$2:$4,3,FALSE()))+VLOOKUP($A18,'Cadastro e Histórico'!$278:$346,MATCH('Variação'!T$2,'Cadastro e Histórico'!$278:$278,0)-1,FALSE()))</f>
        <v>0</v>
      </c>
      <c r="U18" s="500">
        <f t="shared" si="66"/>
        <v>0</v>
      </c>
      <c r="V18" s="499">
        <f>IF($A18="",0,VLOOKUP($A18,'Cadastro e Histórico'!$278:$346,MATCH('Variação'!T$2,'Cadastro e Histórico'!$278:$278,0),FALSE()))</f>
        <v>0</v>
      </c>
      <c r="W18" s="499">
        <f t="array" ref="W18">IF($A18="",0,SUMIFS(Extrato!$E$8:$E$502,Extrato!$B$8:$B$502,'Variação'!$A18,Extrato!$A$8:$A$502,"&gt;="&amp;HLOOKUP(W$2,dds!$2:$3,2,FALSE()),Extrato!$A$8:$A$502,"&lt;="&amp;HLOOKUP(W$2,dds!$2:$4,3,FALSE()))-SUMIFS(Extrato!$K$8:$K$502,Extrato!$G$8:$G$502,'Variação'!$A18,Extrato!$F$8:$F$502,"&gt;="&amp;HLOOKUP(W$2,dds!$2:$3,2,FALSE()),Extrato!$F$8:$F$502,"&lt;="&amp;HLOOKUP(W$2,dds!$2:$4,3,FALSE()))+VLOOKUP($A18,'Cadastro e Histórico'!$278:$346,MATCH('Variação'!W$2,'Cadastro e Histórico'!$278:$278,0)-1,FALSE()))</f>
        <v>0</v>
      </c>
      <c r="X18" s="500">
        <f t="shared" si="67"/>
        <v>0</v>
      </c>
      <c r="Y18" s="499">
        <f>IF($A18="",0,VLOOKUP($A18,'Cadastro e Histórico'!$278:$346,MATCH('Variação'!W$2,'Cadastro e Histórico'!$278:$278,0),FALSE()))</f>
        <v>0</v>
      </c>
      <c r="Z18" s="499">
        <f t="array" ref="Z18">IF($A18="",0,SUMIFS(Extrato!$E$8:$E$502,Extrato!$B$8:$B$502,'Variação'!$A18,Extrato!$A$8:$A$502,"&gt;="&amp;HLOOKUP(Z$2,dds!$2:$3,2,FALSE()),Extrato!$A$8:$A$502,"&lt;="&amp;HLOOKUP(Z$2,dds!$2:$4,3,FALSE()))-SUMIFS(Extrato!$K$8:$K$502,Extrato!$G$8:$G$502,'Variação'!$A18,Extrato!$F$8:$F$502,"&gt;="&amp;HLOOKUP(Z$2,dds!$2:$3,2,FALSE()),Extrato!$F$8:$F$502,"&lt;="&amp;HLOOKUP(Z$2,dds!$2:$4,3,FALSE()))+VLOOKUP($A18,'Cadastro e Histórico'!$278:$346,MATCH('Variação'!Z$2,'Cadastro e Histórico'!$278:$278,0)-1,FALSE()))</f>
        <v>0</v>
      </c>
      <c r="AA18" s="500">
        <f t="shared" si="68"/>
        <v>0</v>
      </c>
      <c r="AB18" s="499">
        <f>IF($A18="",0,VLOOKUP($A18,'Cadastro e Histórico'!$278:$346,MATCH('Variação'!Z$2,'Cadastro e Histórico'!$278:$278,0),FALSE()))</f>
        <v>0</v>
      </c>
      <c r="AC18" s="499">
        <f t="array" ref="AC18">IF($A18="",0,SUMIFS(Extrato!$E$8:$E$502,Extrato!$B$8:$B$502,'Variação'!$A18,Extrato!$A$8:$A$502,"&gt;="&amp;HLOOKUP(AC$2,dds!$2:$3,2,FALSE()),Extrato!$A$8:$A$502,"&lt;="&amp;HLOOKUP(AC$2,dds!$2:$4,3,FALSE()))-SUMIFS(Extrato!$K$8:$K$502,Extrato!$G$8:$G$502,'Variação'!$A18,Extrato!$F$8:$F$502,"&gt;="&amp;HLOOKUP(AC$2,dds!$2:$3,2,FALSE()),Extrato!$F$8:$F$502,"&lt;="&amp;HLOOKUP(AC$2,dds!$2:$4,3,FALSE()))+VLOOKUP($A18,'Cadastro e Histórico'!$278:$346,MATCH('Variação'!AC$2,'Cadastro e Histórico'!$278:$278,0)-1,FALSE()))</f>
        <v>0</v>
      </c>
      <c r="AD18" s="500">
        <f t="shared" si="69"/>
        <v>0</v>
      </c>
      <c r="AE18" s="499">
        <f>IF($A18="",0,VLOOKUP($A18,'Cadastro e Histórico'!$278:$346,MATCH('Variação'!AC$2,'Cadastro e Histórico'!$278:$278,0),FALSE()))</f>
        <v>0</v>
      </c>
      <c r="AF18" s="499">
        <f t="array" ref="AF18">IF($A18="",0,SUMIFS(Extrato!$E$8:$E$502,Extrato!$B$8:$B$502,'Variação'!$A18,Extrato!$A$8:$A$502,"&gt;="&amp;HLOOKUP(AF$2,dds!$2:$3,2,FALSE()),Extrato!$A$8:$A$502,"&lt;="&amp;HLOOKUP(AF$2,dds!$2:$4,3,FALSE()))-SUMIFS(Extrato!$K$8:$K$502,Extrato!$G$8:$G$502,'Variação'!$A18,Extrato!$F$8:$F$502,"&gt;="&amp;HLOOKUP(AF$2,dds!$2:$3,2,FALSE()),Extrato!$F$8:$F$502,"&lt;="&amp;HLOOKUP(AF$2,dds!$2:$4,3,FALSE()))+VLOOKUP($A18,'Cadastro e Histórico'!$278:$346,MATCH('Variação'!AF$2,'Cadastro e Histórico'!$278:$278,0)-1,FALSE()))</f>
        <v>0</v>
      </c>
      <c r="AG18" s="500">
        <f t="shared" si="70"/>
        <v>0</v>
      </c>
      <c r="AH18" s="499">
        <f>IF($A18="",0,VLOOKUP($A18,'Cadastro e Histórico'!$278:$346,MATCH('Variação'!AF$2,'Cadastro e Histórico'!$278:$278,0),FALSE()))</f>
        <v>0</v>
      </c>
      <c r="AI18" s="499">
        <f t="array" ref="AI18">IF($A18="",0,SUMIFS(Extrato!$E$8:$E$502,Extrato!$B$8:$B$502,'Variação'!$A18,Extrato!$A$8:$A$502,"&gt;="&amp;HLOOKUP(AI$2,dds!$2:$3,2,FALSE()),Extrato!$A$8:$A$502,"&lt;="&amp;HLOOKUP(AI$2,dds!$2:$4,3,FALSE()))-SUMIFS(Extrato!$K$8:$K$502,Extrato!$G$8:$G$502,'Variação'!$A18,Extrato!$F$8:$F$502,"&gt;="&amp;HLOOKUP(AI$2,dds!$2:$3,2,FALSE()),Extrato!$F$8:$F$502,"&lt;="&amp;HLOOKUP(AI$2,dds!$2:$4,3,FALSE()))+VLOOKUP($A18,'Cadastro e Histórico'!$278:$346,MATCH('Variação'!AI$2,'Cadastro e Histórico'!$278:$278,0)-1,FALSE()))</f>
        <v>0</v>
      </c>
      <c r="AJ18" s="500">
        <f t="shared" si="71"/>
        <v>0</v>
      </c>
      <c r="AK18" s="499">
        <f>IF($A18="",0,VLOOKUP($A18,'Cadastro e Histórico'!$278:$346,MATCH('Variação'!AI$2,'Cadastro e Histórico'!$278:$278,0),FALSE()))</f>
        <v>0</v>
      </c>
      <c r="AL18" s="499">
        <f t="array" ref="AL18">IF($A18="",0,SUMIFS(Extrato!$E$8:$E$502,Extrato!$B$8:$B$502,'Variação'!$A18,Extrato!$A$8:$A$502,"&gt;="&amp;HLOOKUP(AL$2,dds!$2:$3,2,FALSE()),Extrato!$A$8:$A$502,"&lt;="&amp;HLOOKUP(AL$2,dds!$2:$4,3,FALSE()))-SUMIFS(Extrato!$K$8:$K$502,Extrato!$G$8:$G$502,'Variação'!$A18,Extrato!$F$8:$F$502,"&gt;="&amp;HLOOKUP(AL$2,dds!$2:$3,2,FALSE()),Extrato!$F$8:$F$502,"&lt;="&amp;HLOOKUP(AL$2,dds!$2:$4,3,FALSE()))+VLOOKUP($A18,'Cadastro e Histórico'!$278:$346,MATCH('Variação'!AL$2,'Cadastro e Histórico'!$278:$278,0)-1,FALSE()))</f>
        <v>0</v>
      </c>
      <c r="AM18" s="500">
        <f t="shared" si="72"/>
        <v>0</v>
      </c>
      <c r="AN18" s="499">
        <f>IF($A18="",0,VLOOKUP($A18,'Cadastro e Histórico'!$278:$346,MATCH('Variação'!AL$2,'Cadastro e Histórico'!$278:$278,0),FALSE()))</f>
        <v>0</v>
      </c>
      <c r="AO18" s="499">
        <f t="array" ref="AO18">IF($A18="",0,SUMIFS(Extrato!$E$8:$E$502,Extrato!$B$8:$B$502,'Variação'!$A18,Extrato!$A$8:$A$502,"&gt;="&amp;HLOOKUP(AO$2,dds!$2:$3,2,FALSE()),Extrato!$A$8:$A$502,"&lt;="&amp;HLOOKUP(AO$2,dds!$2:$4,3,FALSE()))-SUMIFS(Extrato!$K$8:$K$502,Extrato!$G$8:$G$502,'Variação'!$A18,Extrato!$F$8:$F$502,"&gt;="&amp;HLOOKUP(AO$2,dds!$2:$3,2,FALSE()),Extrato!$F$8:$F$502,"&lt;="&amp;HLOOKUP(AO$2,dds!$2:$4,3,FALSE()))+VLOOKUP($A18,'Cadastro e Histórico'!$278:$346,MATCH('Variação'!AO$2,'Cadastro e Histórico'!$278:$278,0)-1,FALSE()))</f>
        <v>0</v>
      </c>
      <c r="AP18" s="500">
        <f t="shared" si="73"/>
        <v>0</v>
      </c>
      <c r="AQ18" s="499">
        <f>IF($A18="",0,VLOOKUP($A18,'Cadastro e Histórico'!$278:$346,MATCH('Variação'!AO$2,'Cadastro e Histórico'!$278:$278,0),FALSE()))</f>
        <v>0</v>
      </c>
      <c r="AR18" s="499">
        <f t="array" ref="AR18">IF($A18="",0,SUMIFS(Extrato!$E$8:$E$502,Extrato!$B$8:$B$502,'Variação'!$A18,Extrato!$A$8:$A$502,"&gt;="&amp;HLOOKUP(AR$2,dds!$2:$3,2,FALSE()),Extrato!$A$8:$A$502,"&lt;="&amp;HLOOKUP(AR$2,dds!$2:$4,3,FALSE()))-SUMIFS(Extrato!$K$8:$K$502,Extrato!$G$8:$G$502,'Variação'!$A18,Extrato!$F$8:$F$502,"&gt;="&amp;HLOOKUP(AR$2,dds!$2:$3,2,FALSE()),Extrato!$F$8:$F$502,"&lt;="&amp;HLOOKUP(AR$2,dds!$2:$4,3,FALSE()))+VLOOKUP($A18,'Cadastro e Histórico'!$278:$346,MATCH('Variação'!AR$2,'Cadastro e Histórico'!$278:$278,0)-1,FALSE()))</f>
        <v>0</v>
      </c>
      <c r="AS18" s="500">
        <f t="shared" si="74"/>
        <v>0</v>
      </c>
      <c r="AT18" s="499">
        <f>IF($A18="",0,VLOOKUP($A18,'Cadastro e Histórico'!$278:$346,MATCH('Variação'!AR$2,'Cadastro e Histórico'!$278:$278,0),FALSE()))</f>
        <v>0</v>
      </c>
      <c r="AU18" s="499">
        <f t="array" ref="AU18">IF($A18="",0,SUMIFS(Extrato!$E$8:$E$502,Extrato!$B$8:$B$502,'Variação'!$A18,Extrato!$A$8:$A$502,"&gt;="&amp;HLOOKUP(AU$2,dds!$2:$3,2,FALSE()),Extrato!$A$8:$A$502,"&lt;="&amp;HLOOKUP(AU$2,dds!$2:$4,3,FALSE()))-SUMIFS(Extrato!$K$8:$K$502,Extrato!$G$8:$G$502,'Variação'!$A18,Extrato!$F$8:$F$502,"&gt;="&amp;HLOOKUP(AU$2,dds!$2:$3,2,FALSE()),Extrato!$F$8:$F$502,"&lt;="&amp;HLOOKUP(AU$2,dds!$2:$4,3,FALSE()))+VLOOKUP($A18,'Cadastro e Histórico'!$278:$346,MATCH('Variação'!AU$2,'Cadastro e Histórico'!$278:$278,0)-1,FALSE()))</f>
        <v>0</v>
      </c>
      <c r="AV18" s="500">
        <f t="shared" si="75"/>
        <v>0</v>
      </c>
      <c r="AW18" s="499">
        <f>IF($A18="",0,VLOOKUP($A18,'Cadastro e Histórico'!$278:$346,MATCH('Variação'!AU$2,'Cadastro e Histórico'!$278:$278,0),FALSE()))</f>
        <v>0</v>
      </c>
      <c r="AX18" s="499">
        <f t="array" ref="AX18">IF($A18="",0,SUMIFS(Extrato!$E$8:$E$502,Extrato!$B$8:$B$502,'Variação'!$A18,Extrato!$A$8:$A$502,"&gt;="&amp;HLOOKUP(AX$2,dds!$2:$3,2,FALSE()),Extrato!$A$8:$A$502,"&lt;="&amp;HLOOKUP(AX$2,dds!$2:$4,3,FALSE()))-SUMIFS(Extrato!$K$8:$K$502,Extrato!$G$8:$G$502,'Variação'!$A18,Extrato!$F$8:$F$502,"&gt;="&amp;HLOOKUP(AX$2,dds!$2:$3,2,FALSE()),Extrato!$F$8:$F$502,"&lt;="&amp;HLOOKUP(AX$2,dds!$2:$4,3,FALSE()))+VLOOKUP($A18,'Cadastro e Histórico'!$278:$346,MATCH('Variação'!AX$2,'Cadastro e Histórico'!$278:$278,0)-1,FALSE()))</f>
        <v>0</v>
      </c>
      <c r="AY18" s="500">
        <f t="shared" si="76"/>
        <v>0</v>
      </c>
      <c r="AZ18" s="499">
        <f>IF($A18="",0,VLOOKUP($A18,'Cadastro e Histórico'!$278:$346,MATCH('Variação'!AX$2,'Cadastro e Histórico'!$278:$278,0),FALSE()))</f>
        <v>0</v>
      </c>
      <c r="BA18" s="499">
        <f t="array" ref="BA18">IF($A18="",0,SUMIFS(Extrato!$E$8:$E$502,Extrato!$B$8:$B$502,'Variação'!$A18,Extrato!$A$8:$A$502,"&gt;="&amp;HLOOKUP(BA$2,dds!$2:$3,2,FALSE()),Extrato!$A$8:$A$502,"&lt;="&amp;HLOOKUP(BA$2,dds!$2:$4,3,FALSE()))-SUMIFS(Extrato!$K$8:$K$502,Extrato!$G$8:$G$502,'Variação'!$A18,Extrato!$F$8:$F$502,"&gt;="&amp;HLOOKUP(BA$2,dds!$2:$3,2,FALSE()),Extrato!$F$8:$F$502,"&lt;="&amp;HLOOKUP(BA$2,dds!$2:$4,3,FALSE()))+VLOOKUP($A18,'Cadastro e Histórico'!$278:$346,MATCH('Variação'!BA$2,'Cadastro e Histórico'!$278:$278,0)-1,FALSE()))</f>
        <v>0</v>
      </c>
      <c r="BB18" s="500">
        <f t="shared" si="77"/>
        <v>0</v>
      </c>
      <c r="BC18" s="499">
        <f>IF($A18="",0,VLOOKUP($A18,'Cadastro e Histórico'!$278:$346,MATCH('Variação'!BA$2,'Cadastro e Histórico'!$278:$278,0),FALSE()))</f>
        <v>0</v>
      </c>
      <c r="BD18" s="499">
        <f t="array" ref="BD18">IF($A18="",0,SUMIFS(Extrato!$E$8:$E$502,Extrato!$B$8:$B$502,'Variação'!$A18,Extrato!$A$8:$A$502,"&gt;="&amp;HLOOKUP(BD$2,dds!$2:$3,2,FALSE()),Extrato!$A$8:$A$502,"&lt;="&amp;HLOOKUP(BD$2,dds!$2:$4,3,FALSE()))-SUMIFS(Extrato!$K$8:$K$502,Extrato!$G$8:$G$502,'Variação'!$A18,Extrato!$F$8:$F$502,"&gt;="&amp;HLOOKUP(BD$2,dds!$2:$3,2,FALSE()),Extrato!$F$8:$F$502,"&lt;="&amp;HLOOKUP(BD$2,dds!$2:$4,3,FALSE()))+VLOOKUP($A18,'Cadastro e Histórico'!$278:$346,MATCH('Variação'!BD$2,'Cadastro e Histórico'!$278:$278,0)-1,FALSE()))</f>
        <v>0</v>
      </c>
      <c r="BE18" s="500">
        <f t="shared" si="78"/>
        <v>0</v>
      </c>
      <c r="BF18" s="499">
        <f>IF($A18="",0,VLOOKUP($A18,'Cadastro e Histórico'!$278:$346,MATCH('Variação'!BD$2,'Cadastro e Histórico'!$278:$278,0),FALSE()))</f>
        <v>0</v>
      </c>
      <c r="BG18" s="499">
        <f t="array" ref="BG18">IF($A18="",0,SUMIFS(Extrato!$E$8:$E$502,Extrato!$B$8:$B$502,'Variação'!$A18,Extrato!$A$8:$A$502,"&gt;="&amp;HLOOKUP(BG$2,dds!$2:$3,2,FALSE()),Extrato!$A$8:$A$502,"&lt;="&amp;HLOOKUP(BG$2,dds!$2:$4,3,FALSE()))-SUMIFS(Extrato!$K$8:$K$502,Extrato!$G$8:$G$502,'Variação'!$A18,Extrato!$F$8:$F$502,"&gt;="&amp;HLOOKUP(BG$2,dds!$2:$3,2,FALSE()),Extrato!$F$8:$F$502,"&lt;="&amp;HLOOKUP(BG$2,dds!$2:$4,3,FALSE()))+VLOOKUP($A18,'Cadastro e Histórico'!$278:$346,MATCH('Variação'!BG$2,'Cadastro e Histórico'!$278:$278,0)-1,FALSE()))</f>
        <v>0</v>
      </c>
      <c r="BH18" s="500">
        <f t="shared" si="79"/>
        <v>0</v>
      </c>
      <c r="BI18" s="499">
        <f>IF($A18="",0,VLOOKUP($A18,'Cadastro e Histórico'!$278:$346,MATCH('Variação'!BG$2,'Cadastro e Histórico'!$278:$278,0),FALSE()))</f>
        <v>0</v>
      </c>
      <c r="BJ18" s="499">
        <f t="array" ref="BJ18">IF($A18="",0,SUMIFS(Extrato!$E$8:$E$502,Extrato!$B$8:$B$502,'Variação'!$A18,Extrato!$A$8:$A$502,"&gt;="&amp;HLOOKUP(BJ$2,dds!$2:$3,2,FALSE()),Extrato!$A$8:$A$502,"&lt;="&amp;HLOOKUP(BJ$2,dds!$2:$4,3,FALSE()))-SUMIFS(Extrato!$K$8:$K$502,Extrato!$G$8:$G$502,'Variação'!$A18,Extrato!$F$8:$F$502,"&gt;="&amp;HLOOKUP(BJ$2,dds!$2:$3,2,FALSE()),Extrato!$F$8:$F$502,"&lt;="&amp;HLOOKUP(BJ$2,dds!$2:$4,3,FALSE()))+VLOOKUP($A18,'Cadastro e Histórico'!$278:$346,MATCH('Variação'!BJ$2,'Cadastro e Histórico'!$278:$278,0)-1,FALSE()))</f>
        <v>0</v>
      </c>
      <c r="BK18" s="500">
        <f t="shared" si="80"/>
        <v>0</v>
      </c>
      <c r="BL18" s="499">
        <f>IF($A18="",0,VLOOKUP($A18,'Cadastro e Histórico'!$278:$346,MATCH('Variação'!BJ$2,'Cadastro e Histórico'!$278:$278,0),FALSE()))</f>
        <v>0</v>
      </c>
      <c r="BM18" s="499">
        <f t="array" ref="BM18">IF($A18="",0,SUMIFS(Extrato!$E$8:$E$502,Extrato!$B$8:$B$502,'Variação'!$A18,Extrato!$A$8:$A$502,"&gt;="&amp;HLOOKUP(BM$2,dds!$2:$3,2,FALSE()),Extrato!$A$8:$A$502,"&lt;="&amp;HLOOKUP(BM$2,dds!$2:$4,3,FALSE()))-SUMIFS(Extrato!$K$8:$K$502,Extrato!$G$8:$G$502,'Variação'!$A18,Extrato!$F$8:$F$502,"&gt;="&amp;HLOOKUP(BM$2,dds!$2:$3,2,FALSE()),Extrato!$F$8:$F$502,"&lt;="&amp;HLOOKUP(BM$2,dds!$2:$4,3,FALSE()))+VLOOKUP($A18,'Cadastro e Histórico'!$278:$346,MATCH('Variação'!BM$2,'Cadastro e Histórico'!$278:$278,0)-1,FALSE()))</f>
        <v>0</v>
      </c>
      <c r="BN18" s="500">
        <f t="shared" si="81"/>
        <v>0</v>
      </c>
      <c r="BO18" s="499">
        <f>IF($A18="",0,VLOOKUP($A18,'Cadastro e Histórico'!$278:$346,MATCH('Variação'!BM$2,'Cadastro e Histórico'!$278:$278,0),FALSE()))</f>
        <v>0</v>
      </c>
      <c r="BP18" s="499">
        <f t="array" ref="BP18">IF($A18="",0,SUMIFS(Extrato!$E$8:$E$502,Extrato!$B$8:$B$502,'Variação'!$A18,Extrato!$A$8:$A$502,"&gt;="&amp;HLOOKUP(BP$2,dds!$2:$3,2,FALSE()),Extrato!$A$8:$A$502,"&lt;="&amp;HLOOKUP(BP$2,dds!$2:$4,3,FALSE()))-SUMIFS(Extrato!$K$8:$K$502,Extrato!$G$8:$G$502,'Variação'!$A18,Extrato!$F$8:$F$502,"&gt;="&amp;HLOOKUP(BP$2,dds!$2:$3,2,FALSE()),Extrato!$F$8:$F$502,"&lt;="&amp;HLOOKUP(BP$2,dds!$2:$4,3,FALSE()))+VLOOKUP($A18,'Cadastro e Histórico'!$278:$346,MATCH('Variação'!BP$2,'Cadastro e Histórico'!$278:$278,0)-1,FALSE()))</f>
        <v>0</v>
      </c>
      <c r="BQ18" s="500">
        <f t="shared" si="82"/>
        <v>0</v>
      </c>
      <c r="BR18" s="499">
        <f>IF($A18="",0,VLOOKUP($A18,'Cadastro e Histórico'!$278:$346,MATCH('Variação'!BP$2,'Cadastro e Histórico'!$278:$278,0),FALSE()))</f>
        <v>0</v>
      </c>
      <c r="BS18" s="499">
        <f t="array" ref="BS18">IF($A18="",0,SUMIFS(Extrato!$E$8:$E$502,Extrato!$B$8:$B$502,'Variação'!$A18,Extrato!$A$8:$A$502,"&gt;="&amp;HLOOKUP(BS$2,dds!$2:$3,2,FALSE()),Extrato!$A$8:$A$502,"&lt;="&amp;HLOOKUP(BS$2,dds!$2:$4,3,FALSE()))-SUMIFS(Extrato!$K$8:$K$502,Extrato!$G$8:$G$502,'Variação'!$A18,Extrato!$F$8:$F$502,"&gt;="&amp;HLOOKUP(BS$2,dds!$2:$3,2,FALSE()),Extrato!$F$8:$F$502,"&lt;="&amp;HLOOKUP(BS$2,dds!$2:$4,3,FALSE()))+VLOOKUP($A18,'Cadastro e Histórico'!$278:$346,MATCH('Variação'!BS$2,'Cadastro e Histórico'!$278:$278,0)-1,FALSE()))</f>
        <v>0</v>
      </c>
      <c r="BT18" s="500">
        <f t="shared" si="83"/>
        <v>0</v>
      </c>
      <c r="BU18" s="499">
        <f>IF($A18="",0,VLOOKUP($A18,'Cadastro e Histórico'!$278:$346,MATCH('Variação'!BS$2,'Cadastro e Histórico'!$278:$278,0),FALSE()))</f>
        <v>0</v>
      </c>
      <c r="BV18" s="499">
        <f t="array" ref="BV18">IF($A18="",0,SUMIFS(Extrato!$E$8:$E$502,Extrato!$B$8:$B$502,'Variação'!$A18,Extrato!$A$8:$A$502,"&gt;="&amp;HLOOKUP(BV$2,dds!$2:$3,2,FALSE()),Extrato!$A$8:$A$502,"&lt;="&amp;HLOOKUP(BV$2,dds!$2:$4,3,FALSE()))-SUMIFS(Extrato!$K$8:$K$502,Extrato!$G$8:$G$502,'Variação'!$A18,Extrato!$F$8:$F$502,"&gt;="&amp;HLOOKUP(BV$2,dds!$2:$3,2,FALSE()),Extrato!$F$8:$F$502,"&lt;="&amp;HLOOKUP(BV$2,dds!$2:$4,3,FALSE()))+VLOOKUP($A18,'Cadastro e Histórico'!$278:$346,MATCH('Variação'!BV$2,'Cadastro e Histórico'!$278:$278,0)-1,FALSE()))</f>
        <v>0</v>
      </c>
      <c r="BW18" s="500">
        <f t="shared" si="84"/>
        <v>0</v>
      </c>
      <c r="BX18" s="499">
        <f>IF($A18="",0,VLOOKUP($A18,'Cadastro e Histórico'!$278:$346,MATCH('Variação'!BV$2,'Cadastro e Histórico'!$278:$278,0),FALSE()))</f>
        <v>0</v>
      </c>
      <c r="BY18" s="499">
        <f t="array" ref="BY18">IF($A18="",0,SUMIFS(Extrato!$E$8:$E$502,Extrato!$B$8:$B$502,'Variação'!$A18,Extrato!$A$8:$A$502,"&gt;="&amp;HLOOKUP(BY$2,dds!$2:$3,2,FALSE()),Extrato!$A$8:$A$502,"&lt;="&amp;HLOOKUP(BY$2,dds!$2:$4,3,FALSE()))-SUMIFS(Extrato!$K$8:$K$502,Extrato!$G$8:$G$502,'Variação'!$A18,Extrato!$F$8:$F$502,"&gt;="&amp;HLOOKUP(BY$2,dds!$2:$3,2,FALSE()),Extrato!$F$8:$F$502,"&lt;="&amp;HLOOKUP(BY$2,dds!$2:$4,3,FALSE()))+VLOOKUP($A18,'Cadastro e Histórico'!$278:$346,MATCH('Variação'!BY$2,'Cadastro e Histórico'!$278:$278,0)-1,FALSE()))</f>
        <v>0</v>
      </c>
      <c r="BZ18" s="500">
        <f t="shared" si="85"/>
        <v>0</v>
      </c>
      <c r="CA18" s="499">
        <f>IF($A18="",0,VLOOKUP($A18,'Cadastro e Histórico'!$278:$346,MATCH('Variação'!BY$2,'Cadastro e Histórico'!$278:$278,0),FALSE()))</f>
        <v>0</v>
      </c>
      <c r="CB18" s="499">
        <f t="array" ref="CB18">IF($A18="",0,SUMIFS(Extrato!$E$8:$E$502,Extrato!$B$8:$B$502,'Variação'!$A18,Extrato!$A$8:$A$502,"&gt;="&amp;HLOOKUP(CB$2,dds!$2:$3,2,FALSE()),Extrato!$A$8:$A$502,"&lt;="&amp;HLOOKUP(CB$2,dds!$2:$4,3,FALSE()))-SUMIFS(Extrato!$K$8:$K$502,Extrato!$G$8:$G$502,'Variação'!$A18,Extrato!$F$8:$F$502,"&gt;="&amp;HLOOKUP(CB$2,dds!$2:$3,2,FALSE()),Extrato!$F$8:$F$502,"&lt;="&amp;HLOOKUP(CB$2,dds!$2:$4,3,FALSE()))+VLOOKUP($A18,'Cadastro e Histórico'!$278:$346,MATCH('Variação'!CB$2,'Cadastro e Histórico'!$278:$278,0)-1,FALSE()))</f>
        <v>0</v>
      </c>
      <c r="CC18" s="500">
        <f t="shared" si="86"/>
        <v>0</v>
      </c>
      <c r="CD18" s="499">
        <f>IF($A18="",0,VLOOKUP($A18,'Cadastro e Histórico'!$278:$346,MATCH('Variação'!CB$2,'Cadastro e Histórico'!$278:$278,0),FALSE()))</f>
        <v>0</v>
      </c>
      <c r="CE18" s="499">
        <f t="array" ref="CE18">IF($A18="",0,SUMIFS(Extrato!$E$8:$E$502,Extrato!$B$8:$B$502,'Variação'!$A18,Extrato!$A$8:$A$502,"&gt;="&amp;HLOOKUP(CE$2,dds!$2:$3,2,FALSE()),Extrato!$A$8:$A$502,"&lt;="&amp;HLOOKUP(CE$2,dds!$2:$4,3,FALSE()))-SUMIFS(Extrato!$K$8:$K$502,Extrato!$G$8:$G$502,'Variação'!$A18,Extrato!$F$8:$F$502,"&gt;="&amp;HLOOKUP(CE$2,dds!$2:$3,2,FALSE()),Extrato!$F$8:$F$502,"&lt;="&amp;HLOOKUP(CE$2,dds!$2:$4,3,FALSE()))+VLOOKUP($A18,'Cadastro e Histórico'!$278:$346,MATCH('Variação'!CE$2,'Cadastro e Histórico'!$278:$278,0)-1,FALSE()))</f>
        <v>0</v>
      </c>
      <c r="CF18" s="500">
        <f t="shared" si="87"/>
        <v>0</v>
      </c>
      <c r="CG18" s="499">
        <f>IF($A18="",0,VLOOKUP($A18,'Cadastro e Histórico'!$278:$346,MATCH('Variação'!CE$2,'Cadastro e Histórico'!$278:$278,0),FALSE()))</f>
        <v>0</v>
      </c>
      <c r="CH18" s="499">
        <f t="array" ref="CH18">IF($A18="",0,SUMIFS(Extrato!$E$8:$E$502,Extrato!$B$8:$B$502,'Variação'!$A18,Extrato!$A$8:$A$502,"&gt;="&amp;HLOOKUP(CH$2,dds!$2:$3,2,FALSE()),Extrato!$A$8:$A$502,"&lt;="&amp;HLOOKUP(CH$2,dds!$2:$4,3,FALSE()))-SUMIFS(Extrato!$K$8:$K$502,Extrato!$G$8:$G$502,'Variação'!$A18,Extrato!$F$8:$F$502,"&gt;="&amp;HLOOKUP(CH$2,dds!$2:$3,2,FALSE()),Extrato!$F$8:$F$502,"&lt;="&amp;HLOOKUP(CH$2,dds!$2:$4,3,FALSE()))+VLOOKUP($A18,'Cadastro e Histórico'!$278:$346,MATCH('Variação'!CH$2,'Cadastro e Histórico'!$278:$278,0)-1,FALSE()))</f>
        <v>0</v>
      </c>
      <c r="CI18" s="500">
        <f t="shared" si="88"/>
        <v>0</v>
      </c>
      <c r="CJ18" s="499">
        <f>IF($A18="",0,VLOOKUP($A18,'Cadastro e Histórico'!$278:$346,MATCH('Variação'!CH$2,'Cadastro e Histórico'!$278:$278,0),FALSE()))</f>
        <v>0</v>
      </c>
      <c r="CK18" s="499">
        <f t="array" ref="CK18">IF($A18="",0,SUMIFS(Extrato!$E$8:$E$502,Extrato!$B$8:$B$502,'Variação'!$A18,Extrato!$A$8:$A$502,"&gt;="&amp;HLOOKUP(CK$2,dds!$2:$3,2,FALSE()),Extrato!$A$8:$A$502,"&lt;="&amp;HLOOKUP(CK$2,dds!$2:$4,3,FALSE()))-SUMIFS(Extrato!$K$8:$K$502,Extrato!$G$8:$G$502,'Variação'!$A18,Extrato!$F$8:$F$502,"&gt;="&amp;HLOOKUP(CK$2,dds!$2:$3,2,FALSE()),Extrato!$F$8:$F$502,"&lt;="&amp;HLOOKUP(CK$2,dds!$2:$4,3,FALSE()))+VLOOKUP($A18,'Cadastro e Histórico'!$278:$346,MATCH('Variação'!CK$2,'Cadastro e Histórico'!$278:$278,0)-1,FALSE()))</f>
        <v>0</v>
      </c>
      <c r="CL18" s="500">
        <f t="shared" si="89"/>
        <v>0</v>
      </c>
      <c r="CM18" s="499">
        <f>IF($A18="",0,VLOOKUP($A18,'Cadastro e Histórico'!$278:$346,MATCH('Variação'!CK$2,'Cadastro e Histórico'!$278:$278,0),FALSE()))</f>
        <v>0</v>
      </c>
      <c r="CN18" s="499">
        <f t="array" ref="CN18">IF($A18="",0,SUMIFS(Extrato!$E$8:$E$502,Extrato!$B$8:$B$502,'Variação'!$A18,Extrato!$A$8:$A$502,"&gt;="&amp;HLOOKUP(CN$2,dds!$2:$3,2,FALSE()),Extrato!$A$8:$A$502,"&lt;="&amp;HLOOKUP(CN$2,dds!$2:$4,3,FALSE()))-SUMIFS(Extrato!$K$8:$K$502,Extrato!$G$8:$G$502,'Variação'!$A18,Extrato!$F$8:$F$502,"&gt;="&amp;HLOOKUP(CN$2,dds!$2:$3,2,FALSE()),Extrato!$F$8:$F$502,"&lt;="&amp;HLOOKUP(CN$2,dds!$2:$4,3,FALSE()))+VLOOKUP($A18,'Cadastro e Histórico'!$278:$346,MATCH('Variação'!CN$2,'Cadastro e Histórico'!$278:$278,0)-1,FALSE()))</f>
        <v>0</v>
      </c>
      <c r="CO18" s="500">
        <f t="shared" si="90"/>
        <v>0</v>
      </c>
      <c r="CP18" s="499">
        <f>IF($A18="",0,VLOOKUP($A18,'Cadastro e Histórico'!$278:$346,MATCH('Variação'!CN$2,'Cadastro e Histórico'!$278:$278,0),FALSE()))</f>
        <v>0</v>
      </c>
      <c r="CQ18" s="499">
        <f t="array" ref="CQ18">IF($A18="",0,SUMIFS(Extrato!$E$8:$E$502,Extrato!$B$8:$B$502,'Variação'!$A18,Extrato!$A$8:$A$502,"&gt;="&amp;HLOOKUP(CQ$2,dds!$2:$3,2,FALSE()),Extrato!$A$8:$A$502,"&lt;="&amp;HLOOKUP(CQ$2,dds!$2:$4,3,FALSE()))-SUMIFS(Extrato!$K$8:$K$502,Extrato!$G$8:$G$502,'Variação'!$A18,Extrato!$F$8:$F$502,"&gt;="&amp;HLOOKUP(CQ$2,dds!$2:$3,2,FALSE()),Extrato!$F$8:$F$502,"&lt;="&amp;HLOOKUP(CQ$2,dds!$2:$4,3,FALSE()))+VLOOKUP($A18,'Cadastro e Histórico'!$278:$346,MATCH('Variação'!CQ$2,'Cadastro e Histórico'!$278:$278,0)-1,FALSE()))</f>
        <v>0</v>
      </c>
      <c r="CR18" s="500">
        <f t="shared" si="91"/>
        <v>0</v>
      </c>
      <c r="CS18" s="499">
        <f>IF($A18="",0,VLOOKUP($A18,'Cadastro e Histórico'!$278:$346,MATCH('Variação'!CQ$2,'Cadastro e Histórico'!$278:$278,0),FALSE()))</f>
        <v>0</v>
      </c>
      <c r="CT18" s="499">
        <f t="array" ref="CT18">IF($A18="",0,SUMIFS(Extrato!$E$8:$E$502,Extrato!$B$8:$B$502,'Variação'!$A18,Extrato!$A$8:$A$502,"&gt;="&amp;HLOOKUP(CT$2,dds!$2:$3,2,FALSE()),Extrato!$A$8:$A$502,"&lt;="&amp;HLOOKUP(CT$2,dds!$2:$4,3,FALSE()))-SUMIFS(Extrato!$K$8:$K$502,Extrato!$G$8:$G$502,'Variação'!$A18,Extrato!$F$8:$F$502,"&gt;="&amp;HLOOKUP(CT$2,dds!$2:$3,2,FALSE()),Extrato!$F$8:$F$502,"&lt;="&amp;HLOOKUP(CT$2,dds!$2:$4,3,FALSE()))+VLOOKUP($A18,'Cadastro e Histórico'!$278:$346,MATCH('Variação'!CT$2,'Cadastro e Histórico'!$278:$278,0)-1,FALSE()))</f>
        <v>0</v>
      </c>
      <c r="CU18" s="500">
        <f t="shared" si="92"/>
        <v>0</v>
      </c>
      <c r="CV18" s="499">
        <f>IF($A18="",0,VLOOKUP($A18,'Cadastro e Histórico'!$278:$346,MATCH('Variação'!CT$2,'Cadastro e Histórico'!$278:$278,0),FALSE()))</f>
        <v>0</v>
      </c>
      <c r="CW18" s="499">
        <f t="array" ref="CW18">IF($A18="",0,SUMIFS(Extrato!$E$8:$E$502,Extrato!$B$8:$B$502,'Variação'!$A18,Extrato!$A$8:$A$502,"&gt;="&amp;HLOOKUP(CW$2,dds!$2:$3,2,FALSE()),Extrato!$A$8:$A$502,"&lt;="&amp;HLOOKUP(CW$2,dds!$2:$4,3,FALSE()))-SUMIFS(Extrato!$K$8:$K$502,Extrato!$G$8:$G$502,'Variação'!$A18,Extrato!$F$8:$F$502,"&gt;="&amp;HLOOKUP(CW$2,dds!$2:$3,2,FALSE()),Extrato!$F$8:$F$502,"&lt;="&amp;HLOOKUP(CW$2,dds!$2:$4,3,FALSE()))+VLOOKUP($A18,'Cadastro e Histórico'!$278:$346,MATCH('Variação'!CW$2,'Cadastro e Histórico'!$278:$278,0)-1,FALSE()))</f>
        <v>0</v>
      </c>
      <c r="CX18" s="500">
        <f t="shared" si="93"/>
        <v>0</v>
      </c>
      <c r="CY18" s="499">
        <f>IF($A18="",0,VLOOKUP($A18,'Cadastro e Histórico'!$278:$346,MATCH('Variação'!CW$2,'Cadastro e Histórico'!$278:$278,0),FALSE()))</f>
        <v>0</v>
      </c>
      <c r="CZ18" s="499">
        <f t="array" ref="CZ18">IF($A18="",0,SUMIFS(Extrato!$E$8:$E$502,Extrato!$B$8:$B$502,'Variação'!$A18,Extrato!$A$8:$A$502,"&gt;="&amp;HLOOKUP(CZ$2,dds!$2:$3,2,FALSE()),Extrato!$A$8:$A$502,"&lt;="&amp;HLOOKUP(CZ$2,dds!$2:$4,3,FALSE()))-SUMIFS(Extrato!$K$8:$K$502,Extrato!$G$8:$G$502,'Variação'!$A18,Extrato!$F$8:$F$502,"&gt;="&amp;HLOOKUP(CZ$2,dds!$2:$3,2,FALSE()),Extrato!$F$8:$F$502,"&lt;="&amp;HLOOKUP(CZ$2,dds!$2:$4,3,FALSE()))+VLOOKUP($A18,'Cadastro e Histórico'!$278:$346,MATCH('Variação'!CZ$2,'Cadastro e Histórico'!$278:$278,0)-1,FALSE()))</f>
        <v>0</v>
      </c>
      <c r="DA18" s="500">
        <f t="shared" si="94"/>
        <v>0</v>
      </c>
      <c r="DB18" s="499">
        <f>IF($A18="",0,VLOOKUP($A18,'Cadastro e Histórico'!$278:$346,MATCH('Variação'!CZ$2,'Cadastro e Histórico'!$278:$278,0),FALSE()))</f>
        <v>0</v>
      </c>
      <c r="DC18" s="499">
        <f t="array" ref="DC18">IF($A18="",0,SUMIFS(Extrato!$E$8:$E$502,Extrato!$B$8:$B$502,'Variação'!$A18,Extrato!$A$8:$A$502,"&gt;="&amp;HLOOKUP(DC$2,dds!$2:$3,2,FALSE()),Extrato!$A$8:$A$502,"&lt;="&amp;HLOOKUP(DC$2,dds!$2:$4,3,FALSE()))-SUMIFS(Extrato!$K$8:$K$502,Extrato!$G$8:$G$502,'Variação'!$A18,Extrato!$F$8:$F$502,"&gt;="&amp;HLOOKUP(DC$2,dds!$2:$3,2,FALSE()),Extrato!$F$8:$F$502,"&lt;="&amp;HLOOKUP(DC$2,dds!$2:$4,3,FALSE()))+VLOOKUP($A18,'Cadastro e Histórico'!$278:$346,MATCH('Variação'!DC$2,'Cadastro e Histórico'!$278:$278,0)-1,FALSE()))</f>
        <v>0</v>
      </c>
      <c r="DD18" s="500">
        <f t="shared" si="95"/>
        <v>0</v>
      </c>
      <c r="DE18" s="499">
        <f>IF($A18="",0,VLOOKUP($A18,'Cadastro e Histórico'!$278:$346,MATCH('Variação'!DC$2,'Cadastro e Histórico'!$278:$278,0),FALSE()))</f>
        <v>0</v>
      </c>
      <c r="DF18" s="499">
        <f t="array" ref="DF18">IF($A18="",0,SUMIFS(Extrato!$E$8:$E$502,Extrato!$B$8:$B$502,'Variação'!$A18,Extrato!$A$8:$A$502,"&gt;="&amp;HLOOKUP(DF$2,dds!$2:$3,2,FALSE()),Extrato!$A$8:$A$502,"&lt;="&amp;HLOOKUP(DF$2,dds!$2:$4,3,FALSE()))-SUMIFS(Extrato!$K$8:$K$502,Extrato!$G$8:$G$502,'Variação'!$A18,Extrato!$F$8:$F$502,"&gt;="&amp;HLOOKUP(DF$2,dds!$2:$3,2,FALSE()),Extrato!$F$8:$F$502,"&lt;="&amp;HLOOKUP(DF$2,dds!$2:$4,3,FALSE()))+VLOOKUP($A18,'Cadastro e Histórico'!$278:$346,MATCH('Variação'!DF$2,'Cadastro e Histórico'!$278:$278,0)-1,FALSE()))</f>
        <v>0</v>
      </c>
      <c r="DG18" s="500">
        <f t="shared" si="96"/>
        <v>0</v>
      </c>
      <c r="DH18" s="499">
        <f>IF($A18="",0,VLOOKUP($A18,'Cadastro e Histórico'!$278:$346,MATCH('Variação'!DF$2,'Cadastro e Histórico'!$278:$278,0),FALSE()))</f>
        <v>0</v>
      </c>
      <c r="DI18" s="499">
        <f t="array" ref="DI18">IF($A18="",0,SUMIFS(Extrato!$E$8:$E$502,Extrato!$B$8:$B$502,'Variação'!$A18,Extrato!$A$8:$A$502,"&gt;="&amp;HLOOKUP(DI$2,dds!$2:$3,2,FALSE()),Extrato!$A$8:$A$502,"&lt;="&amp;HLOOKUP(DI$2,dds!$2:$4,3,FALSE()))-SUMIFS(Extrato!$K$8:$K$502,Extrato!$G$8:$G$502,'Variação'!$A18,Extrato!$F$8:$F$502,"&gt;="&amp;HLOOKUP(DI$2,dds!$2:$3,2,FALSE()),Extrato!$F$8:$F$502,"&lt;="&amp;HLOOKUP(DI$2,dds!$2:$4,3,FALSE()))+VLOOKUP($A18,'Cadastro e Histórico'!$278:$346,MATCH('Variação'!DI$2,'Cadastro e Histórico'!$278:$278,0)-1,FALSE()))</f>
        <v>0</v>
      </c>
      <c r="DJ18" s="500">
        <f t="shared" si="97"/>
        <v>0</v>
      </c>
      <c r="DK18" s="499">
        <f>IF($A18="",0,VLOOKUP($A18,'Cadastro e Histórico'!$278:$346,MATCH('Variação'!DI$2,'Cadastro e Histórico'!$278:$278,0),FALSE()))</f>
        <v>0</v>
      </c>
      <c r="DL18" s="499">
        <f t="array" ref="DL18">IF($A18="",0,SUMIFS(Extrato!$E$8:$E$502,Extrato!$B$8:$B$502,'Variação'!$A18,Extrato!$A$8:$A$502,"&gt;="&amp;HLOOKUP(DL$2,dds!$2:$3,2,FALSE()),Extrato!$A$8:$A$502,"&lt;="&amp;HLOOKUP(DL$2,dds!$2:$4,3,FALSE()))-SUMIFS(Extrato!$K$8:$K$502,Extrato!$G$8:$G$502,'Variação'!$A18,Extrato!$F$8:$F$502,"&gt;="&amp;HLOOKUP(DL$2,dds!$2:$3,2,FALSE()),Extrato!$F$8:$F$502,"&lt;="&amp;HLOOKUP(DL$2,dds!$2:$4,3,FALSE()))+VLOOKUP($A18,'Cadastro e Histórico'!$278:$346,MATCH('Variação'!DL$2,'Cadastro e Histórico'!$278:$278,0)-1,FALSE()))</f>
        <v>0</v>
      </c>
      <c r="DM18" s="500">
        <f t="shared" si="98"/>
        <v>0</v>
      </c>
      <c r="DN18" s="499">
        <f>IF($A18="",0,VLOOKUP($A18,'Cadastro e Histórico'!$278:$346,MATCH('Variação'!DL$2,'Cadastro e Histórico'!$278:$278,0),FALSE()))</f>
        <v>0</v>
      </c>
      <c r="DO18" s="499">
        <f t="array" ref="DO18">IF($A18="",0,SUMIFS(Extrato!$E$8:$E$502,Extrato!$B$8:$B$502,'Variação'!$A18,Extrato!$A$8:$A$502,"&gt;="&amp;HLOOKUP(DO$2,dds!$2:$3,2,FALSE()),Extrato!$A$8:$A$502,"&lt;="&amp;HLOOKUP(DO$2,dds!$2:$4,3,FALSE()))-SUMIFS(Extrato!$K$8:$K$502,Extrato!$G$8:$G$502,'Variação'!$A18,Extrato!$F$8:$F$502,"&gt;="&amp;HLOOKUP(DO$2,dds!$2:$3,2,FALSE()),Extrato!$F$8:$F$502,"&lt;="&amp;HLOOKUP(DO$2,dds!$2:$4,3,FALSE()))+VLOOKUP($A18,'Cadastro e Histórico'!$278:$346,MATCH('Variação'!DO$2,'Cadastro e Histórico'!$278:$278,0)-1,FALSE()))</f>
        <v>0</v>
      </c>
      <c r="DP18" s="500">
        <f t="shared" si="99"/>
        <v>0</v>
      </c>
      <c r="DQ18" s="499">
        <f>IF($A18="",0,VLOOKUP($A18,'Cadastro e Histórico'!$278:$346,MATCH('Variação'!DO$2,'Cadastro e Histórico'!$278:$278,0),FALSE()))</f>
        <v>0</v>
      </c>
      <c r="DR18" s="499">
        <f t="array" ref="DR18">IF($A18="",0,SUMIFS(Extrato!$E$8:$E$502,Extrato!$B$8:$B$502,'Variação'!$A18,Extrato!$A$8:$A$502,"&gt;="&amp;HLOOKUP(DR$2,dds!$2:$3,2,FALSE()),Extrato!$A$8:$A$502,"&lt;="&amp;HLOOKUP(DR$2,dds!$2:$4,3,FALSE()))-SUMIFS(Extrato!$K$8:$K$502,Extrato!$G$8:$G$502,'Variação'!$A18,Extrato!$F$8:$F$502,"&gt;="&amp;HLOOKUP(DR$2,dds!$2:$3,2,FALSE()),Extrato!$F$8:$F$502,"&lt;="&amp;HLOOKUP(DR$2,dds!$2:$4,3,FALSE()))+VLOOKUP($A18,'Cadastro e Histórico'!$278:$346,MATCH('Variação'!DR$2,'Cadastro e Histórico'!$278:$278,0)-1,FALSE()))</f>
        <v>0</v>
      </c>
      <c r="DS18" s="500">
        <f t="shared" si="100"/>
        <v>0</v>
      </c>
      <c r="DT18" s="499">
        <f>IF($A18="",0,VLOOKUP($A18,'Cadastro e Histórico'!$278:$346,MATCH('Variação'!DR$2,'Cadastro e Histórico'!$278:$278,0),FALSE()))</f>
        <v>0</v>
      </c>
      <c r="DU18" s="499">
        <f t="array" ref="DU18">IF($A18="",0,SUMIFS(Extrato!$E$8:$E$502,Extrato!$B$8:$B$502,'Variação'!$A18,Extrato!$A$8:$A$502,"&gt;="&amp;HLOOKUP(DU$2,dds!$2:$3,2,FALSE()),Extrato!$A$8:$A$502,"&lt;="&amp;HLOOKUP(DU$2,dds!$2:$4,3,FALSE()))-SUMIFS(Extrato!$K$8:$K$502,Extrato!$G$8:$G$502,'Variação'!$A18,Extrato!$F$8:$F$502,"&gt;="&amp;HLOOKUP(DU$2,dds!$2:$3,2,FALSE()),Extrato!$F$8:$F$502,"&lt;="&amp;HLOOKUP(DU$2,dds!$2:$4,3,FALSE()))+VLOOKUP($A18,'Cadastro e Histórico'!$278:$346,MATCH('Variação'!DU$2,'Cadastro e Histórico'!$278:$278,0)-1,FALSE()))</f>
        <v>0</v>
      </c>
      <c r="DV18" s="500">
        <f t="shared" si="101"/>
        <v>0</v>
      </c>
      <c r="DW18" s="499">
        <f>IF($A18="",0,VLOOKUP($A18,'Cadastro e Histórico'!$278:$346,MATCH('Variação'!DU$2,'Cadastro e Histórico'!$278:$278,0),FALSE()))</f>
        <v>0</v>
      </c>
      <c r="DX18" s="499">
        <f t="array" ref="DX18">IF($A18="",0,SUMIFS(Extrato!$E$8:$E$502,Extrato!$B$8:$B$502,'Variação'!$A18,Extrato!$A$8:$A$502,"&gt;="&amp;HLOOKUP(DX$2,dds!$2:$3,2,FALSE()),Extrato!$A$8:$A$502,"&lt;="&amp;HLOOKUP(DX$2,dds!$2:$4,3,FALSE()))-SUMIFS(Extrato!$K$8:$K$502,Extrato!$G$8:$G$502,'Variação'!$A18,Extrato!$F$8:$F$502,"&gt;="&amp;HLOOKUP(DX$2,dds!$2:$3,2,FALSE()),Extrato!$F$8:$F$502,"&lt;="&amp;HLOOKUP(DX$2,dds!$2:$4,3,FALSE()))+VLOOKUP($A18,'Cadastro e Histórico'!$278:$346,MATCH('Variação'!DX$2,'Cadastro e Histórico'!$278:$278,0)-1,FALSE()))</f>
        <v>0</v>
      </c>
      <c r="DY18" s="500">
        <f t="shared" si="102"/>
        <v>0</v>
      </c>
      <c r="DZ18" s="499">
        <f>IF($A18="",0,VLOOKUP($A18,'Cadastro e Histórico'!$278:$346,MATCH('Variação'!DX$2,'Cadastro e Histórico'!$278:$278,0),FALSE()))</f>
        <v>0</v>
      </c>
      <c r="EA18" s="499">
        <f t="array" ref="EA18">IF($A18="",0,SUMIFS(Extrato!$E$8:$E$502,Extrato!$B$8:$B$502,'Variação'!$A18,Extrato!$A$8:$A$502,"&gt;="&amp;HLOOKUP(EA$2,dds!$2:$3,2,FALSE()),Extrato!$A$8:$A$502,"&lt;="&amp;HLOOKUP(EA$2,dds!$2:$4,3,FALSE()))-SUMIFS(Extrato!$K$8:$K$502,Extrato!$G$8:$G$502,'Variação'!$A18,Extrato!$F$8:$F$502,"&gt;="&amp;HLOOKUP(EA$2,dds!$2:$3,2,FALSE()),Extrato!$F$8:$F$502,"&lt;="&amp;HLOOKUP(EA$2,dds!$2:$4,3,FALSE()))+VLOOKUP($A18,'Cadastro e Histórico'!$278:$346,MATCH('Variação'!EA$2,'Cadastro e Histórico'!$278:$278,0)-1,FALSE()))</f>
        <v>0</v>
      </c>
      <c r="EB18" s="500">
        <f t="shared" si="103"/>
        <v>0</v>
      </c>
      <c r="EC18" s="499">
        <f>IF($A18="",0,VLOOKUP($A18,'Cadastro e Histórico'!$278:$346,MATCH('Variação'!EA$2,'Cadastro e Histórico'!$278:$278,0),FALSE()))</f>
        <v>0</v>
      </c>
      <c r="ED18" s="499">
        <f t="array" ref="ED18">IF($A18="",0,SUMIFS(Extrato!$E$8:$E$502,Extrato!$B$8:$B$502,'Variação'!$A18,Extrato!$A$8:$A$502,"&gt;="&amp;HLOOKUP(ED$2,dds!$2:$3,2,FALSE()),Extrato!$A$8:$A$502,"&lt;="&amp;HLOOKUP(ED$2,dds!$2:$4,3,FALSE()))-SUMIFS(Extrato!$K$8:$K$502,Extrato!$G$8:$G$502,'Variação'!$A18,Extrato!$F$8:$F$502,"&gt;="&amp;HLOOKUP(ED$2,dds!$2:$3,2,FALSE()),Extrato!$F$8:$F$502,"&lt;="&amp;HLOOKUP(ED$2,dds!$2:$4,3,FALSE()))+VLOOKUP($A18,'Cadastro e Histórico'!$278:$346,MATCH('Variação'!ED$2,'Cadastro e Histórico'!$278:$278,0)-1,FALSE()))</f>
        <v>0</v>
      </c>
      <c r="EE18" s="500">
        <f t="shared" si="104"/>
        <v>0</v>
      </c>
      <c r="EF18" s="499">
        <f>IF($A18="",0,VLOOKUP($A18,'Cadastro e Histórico'!$278:$346,MATCH('Variação'!ED$2,'Cadastro e Histórico'!$278:$278,0),FALSE()))</f>
        <v>0</v>
      </c>
      <c r="EG18" s="499">
        <f t="array" ref="EG18">IF($A18="",0,SUMIFS(Extrato!$E$8:$E$502,Extrato!$B$8:$B$502,'Variação'!$A18,Extrato!$A$8:$A$502,"&gt;="&amp;HLOOKUP(EG$2,dds!$2:$3,2,FALSE()),Extrato!$A$8:$A$502,"&lt;="&amp;HLOOKUP(EG$2,dds!$2:$4,3,FALSE()))-SUMIFS(Extrato!$K$8:$K$502,Extrato!$G$8:$G$502,'Variação'!$A18,Extrato!$F$8:$F$502,"&gt;="&amp;HLOOKUP(EG$2,dds!$2:$3,2,FALSE()),Extrato!$F$8:$F$502,"&lt;="&amp;HLOOKUP(EG$2,dds!$2:$4,3,FALSE()))+VLOOKUP($A18,'Cadastro e Histórico'!$278:$346,MATCH('Variação'!EG$2,'Cadastro e Histórico'!$278:$278,0)-1,FALSE()))</f>
        <v>0</v>
      </c>
      <c r="EH18" s="500">
        <f t="shared" si="105"/>
        <v>0</v>
      </c>
      <c r="EI18" s="499">
        <f>IF($A18="",0,VLOOKUP($A18,'Cadastro e Histórico'!$278:$346,MATCH('Variação'!EG$2,'Cadastro e Histórico'!$278:$278,0),FALSE()))</f>
        <v>0</v>
      </c>
      <c r="EJ18" s="499">
        <f t="array" ref="EJ18">IF($A18="",0,SUMIFS(Extrato!$E$8:$E$502,Extrato!$B$8:$B$502,'Variação'!$A18,Extrato!$A$8:$A$502,"&gt;="&amp;HLOOKUP(EJ$2,dds!$2:$3,2,FALSE()),Extrato!$A$8:$A$502,"&lt;="&amp;HLOOKUP(EJ$2,dds!$2:$4,3,FALSE()))-SUMIFS(Extrato!$K$8:$K$502,Extrato!$G$8:$G$502,'Variação'!$A18,Extrato!$F$8:$F$502,"&gt;="&amp;HLOOKUP(EJ$2,dds!$2:$3,2,FALSE()),Extrato!$F$8:$F$502,"&lt;="&amp;HLOOKUP(EJ$2,dds!$2:$4,3,FALSE()))+VLOOKUP($A18,'Cadastro e Histórico'!$278:$346,MATCH('Variação'!EJ$2,'Cadastro e Histórico'!$278:$278,0)-1,FALSE()))</f>
        <v>0</v>
      </c>
      <c r="EK18" s="500">
        <f t="shared" si="106"/>
        <v>0</v>
      </c>
      <c r="EL18" s="499">
        <f>IF($A18="",0,VLOOKUP($A18,'Cadastro e Histórico'!$278:$346,MATCH('Variação'!EJ$2,'Cadastro e Histórico'!$278:$278,0),FALSE()))</f>
        <v>0</v>
      </c>
      <c r="EM18" s="499">
        <f t="array" ref="EM18">IF($A18="",0,SUMIFS(Extrato!$E$8:$E$502,Extrato!$B$8:$B$502,'Variação'!$A18,Extrato!$A$8:$A$502,"&gt;="&amp;HLOOKUP(EM$2,dds!$2:$3,2,FALSE()),Extrato!$A$8:$A$502,"&lt;="&amp;HLOOKUP(EM$2,dds!$2:$4,3,FALSE()))-SUMIFS(Extrato!$K$8:$K$502,Extrato!$G$8:$G$502,'Variação'!$A18,Extrato!$F$8:$F$502,"&gt;="&amp;HLOOKUP(EM$2,dds!$2:$3,2,FALSE()),Extrato!$F$8:$F$502,"&lt;="&amp;HLOOKUP(EM$2,dds!$2:$4,3,FALSE()))+VLOOKUP($A18,'Cadastro e Histórico'!$278:$346,MATCH('Variação'!EM$2,'Cadastro e Histórico'!$278:$278,0)-1,FALSE()))</f>
        <v>0</v>
      </c>
      <c r="EN18" s="500">
        <f t="shared" si="107"/>
        <v>0</v>
      </c>
      <c r="EO18" s="499">
        <f>IF($A18="",0,VLOOKUP($A18,'Cadastro e Histórico'!$278:$346,MATCH('Variação'!EM$2,'Cadastro e Histórico'!$278:$278,0),FALSE()))</f>
        <v>0</v>
      </c>
      <c r="EP18" s="499">
        <f t="array" ref="EP18">IF($A18="",0,SUMIFS(Extrato!$E$8:$E$502,Extrato!$B$8:$B$502,'Variação'!$A18,Extrato!$A$8:$A$502,"&gt;="&amp;HLOOKUP(EP$2,dds!$2:$3,2,FALSE()),Extrato!$A$8:$A$502,"&lt;="&amp;HLOOKUP(EP$2,dds!$2:$4,3,FALSE()))-SUMIFS(Extrato!$K$8:$K$502,Extrato!$G$8:$G$502,'Variação'!$A18,Extrato!$F$8:$F$502,"&gt;="&amp;HLOOKUP(EP$2,dds!$2:$3,2,FALSE()),Extrato!$F$8:$F$502,"&lt;="&amp;HLOOKUP(EP$2,dds!$2:$4,3,FALSE()))+VLOOKUP($A18,'Cadastro e Histórico'!$278:$346,MATCH('Variação'!EP$2,'Cadastro e Histórico'!$278:$278,0)-1,FALSE()))</f>
        <v>0</v>
      </c>
      <c r="EQ18" s="500">
        <f t="shared" si="108"/>
        <v>0</v>
      </c>
      <c r="ER18" s="499">
        <f>IF($A18="",0,VLOOKUP($A18,'Cadastro e Histórico'!$278:$346,MATCH('Variação'!EP$2,'Cadastro e Histórico'!$278:$278,0),FALSE()))</f>
        <v>0</v>
      </c>
      <c r="ES18" s="499">
        <f t="array" ref="ES18">IF($A18="",0,SUMIFS(Extrato!$E$8:$E$502,Extrato!$B$8:$B$502,'Variação'!$A18,Extrato!$A$8:$A$502,"&gt;="&amp;HLOOKUP(ES$2,dds!$2:$3,2,FALSE()),Extrato!$A$8:$A$502,"&lt;="&amp;HLOOKUP(ES$2,dds!$2:$4,3,FALSE()))-SUMIFS(Extrato!$K$8:$K$502,Extrato!$G$8:$G$502,'Variação'!$A18,Extrato!$F$8:$F$502,"&gt;="&amp;HLOOKUP(ES$2,dds!$2:$3,2,FALSE()),Extrato!$F$8:$F$502,"&lt;="&amp;HLOOKUP(ES$2,dds!$2:$4,3,FALSE()))+VLOOKUP($A18,'Cadastro e Histórico'!$278:$346,MATCH('Variação'!ES$2,'Cadastro e Histórico'!$278:$278,0)-1,FALSE()))</f>
        <v>0</v>
      </c>
      <c r="ET18" s="500">
        <f t="shared" si="109"/>
        <v>0</v>
      </c>
      <c r="EU18" s="499">
        <f>IF($A18="",0,VLOOKUP($A18,'Cadastro e Histórico'!$278:$346,MATCH('Variação'!ES$2,'Cadastro e Histórico'!$278:$278,0),FALSE()))</f>
        <v>0</v>
      </c>
      <c r="EV18" s="499">
        <f t="array" ref="EV18">IF($A18="",0,SUMIFS(Extrato!$E$8:$E$502,Extrato!$B$8:$B$502,'Variação'!$A18,Extrato!$A$8:$A$502,"&gt;="&amp;HLOOKUP(EV$2,dds!$2:$3,2,FALSE()),Extrato!$A$8:$A$502,"&lt;="&amp;HLOOKUP(EV$2,dds!$2:$4,3,FALSE()))-SUMIFS(Extrato!$K$8:$K$502,Extrato!$G$8:$G$502,'Variação'!$A18,Extrato!$F$8:$F$502,"&gt;="&amp;HLOOKUP(EV$2,dds!$2:$3,2,FALSE()),Extrato!$F$8:$F$502,"&lt;="&amp;HLOOKUP(EV$2,dds!$2:$4,3,FALSE()))+VLOOKUP($A18,'Cadastro e Histórico'!$278:$346,MATCH('Variação'!EV$2,'Cadastro e Histórico'!$278:$278,0)-1,FALSE()))</f>
        <v>0</v>
      </c>
      <c r="EW18" s="500">
        <f t="shared" si="110"/>
        <v>0</v>
      </c>
      <c r="EX18" s="499">
        <f>IF($A18="",0,VLOOKUP($A18,'Cadastro e Histórico'!$278:$346,MATCH('Variação'!EV$2,'Cadastro e Histórico'!$278:$278,0),FALSE()))</f>
        <v>0</v>
      </c>
      <c r="EY18" s="499">
        <f t="array" ref="EY18">IF($A18="",0,SUMIFS(Extrato!$E$8:$E$502,Extrato!$B$8:$B$502,'Variação'!$A18,Extrato!$A$8:$A$502,"&gt;="&amp;HLOOKUP(EY$2,dds!$2:$3,2,FALSE()),Extrato!$A$8:$A$502,"&lt;="&amp;HLOOKUP(EY$2,dds!$2:$4,3,FALSE()))-SUMIFS(Extrato!$K$8:$K$502,Extrato!$G$8:$G$502,'Variação'!$A18,Extrato!$F$8:$F$502,"&gt;="&amp;HLOOKUP(EY$2,dds!$2:$3,2,FALSE()),Extrato!$F$8:$F$502,"&lt;="&amp;HLOOKUP(EY$2,dds!$2:$4,3,FALSE()))+VLOOKUP($A18,'Cadastro e Histórico'!$278:$346,MATCH('Variação'!EY$2,'Cadastro e Histórico'!$278:$278,0)-1,FALSE()))</f>
        <v>0</v>
      </c>
      <c r="EZ18" s="500">
        <f t="shared" si="111"/>
        <v>0</v>
      </c>
      <c r="FA18" s="499">
        <f>IF($A18="",0,VLOOKUP($A18,'Cadastro e Histórico'!$278:$346,MATCH('Variação'!EY$2,'Cadastro e Histórico'!$278:$278,0),FALSE()))</f>
        <v>0</v>
      </c>
      <c r="FB18" s="499">
        <f t="array" ref="FB18">IF($A18="",0,SUMIFS(Extrato!$E$8:$E$502,Extrato!$B$8:$B$502,'Variação'!$A18,Extrato!$A$8:$A$502,"&gt;="&amp;HLOOKUP(FB$2,dds!$2:$3,2,FALSE()),Extrato!$A$8:$A$502,"&lt;="&amp;HLOOKUP(FB$2,dds!$2:$4,3,FALSE()))-SUMIFS(Extrato!$K$8:$K$502,Extrato!$G$8:$G$502,'Variação'!$A18,Extrato!$F$8:$F$502,"&gt;="&amp;HLOOKUP(FB$2,dds!$2:$3,2,FALSE()),Extrato!$F$8:$F$502,"&lt;="&amp;HLOOKUP(FB$2,dds!$2:$4,3,FALSE()))+VLOOKUP($A18,'Cadastro e Histórico'!$278:$346,MATCH('Variação'!FB$2,'Cadastro e Histórico'!$278:$278,0)-1,FALSE()))</f>
        <v>0</v>
      </c>
      <c r="FC18" s="500">
        <f t="shared" si="112"/>
        <v>0</v>
      </c>
      <c r="FD18" s="499">
        <f>IF($A18="",0,VLOOKUP($A18,'Cadastro e Histórico'!$278:$346,MATCH('Variação'!FB$2,'Cadastro e Histórico'!$278:$278,0),FALSE()))</f>
        <v>0</v>
      </c>
      <c r="FE18" s="499">
        <f t="array" ref="FE18">IF($A18="",0,SUMIFS(Extrato!$E$8:$E$502,Extrato!$B$8:$B$502,'Variação'!$A18,Extrato!$A$8:$A$502,"&gt;="&amp;HLOOKUP(FE$2,dds!$2:$3,2,FALSE()),Extrato!$A$8:$A$502,"&lt;="&amp;HLOOKUP(FE$2,dds!$2:$4,3,FALSE()))-SUMIFS(Extrato!$K$8:$K$502,Extrato!$G$8:$G$502,'Variação'!$A18,Extrato!$F$8:$F$502,"&gt;="&amp;HLOOKUP(FE$2,dds!$2:$3,2,FALSE()),Extrato!$F$8:$F$502,"&lt;="&amp;HLOOKUP(FE$2,dds!$2:$4,3,FALSE()))+VLOOKUP($A18,'Cadastro e Histórico'!$278:$346,MATCH('Variação'!FE$2,'Cadastro e Histórico'!$278:$278,0)-1,FALSE()))</f>
        <v>0</v>
      </c>
      <c r="FF18" s="500">
        <f t="shared" si="113"/>
        <v>0</v>
      </c>
      <c r="FG18" s="499">
        <f>IF($A18="",0,VLOOKUP($A18,'Cadastro e Histórico'!$278:$346,MATCH('Variação'!FE$2,'Cadastro e Histórico'!$278:$278,0),FALSE()))</f>
        <v>0</v>
      </c>
      <c r="FH18" s="499">
        <f t="array" ref="FH18">IF($A18="",0,SUMIFS(Extrato!$E$8:$E$502,Extrato!$B$8:$B$502,'Variação'!$A18,Extrato!$A$8:$A$502,"&gt;="&amp;HLOOKUP(FH$2,dds!$2:$3,2,FALSE()),Extrato!$A$8:$A$502,"&lt;="&amp;HLOOKUP(FH$2,dds!$2:$4,3,FALSE()))-SUMIFS(Extrato!$K$8:$K$502,Extrato!$G$8:$G$502,'Variação'!$A18,Extrato!$F$8:$F$502,"&gt;="&amp;HLOOKUP(FH$2,dds!$2:$3,2,FALSE()),Extrato!$F$8:$F$502,"&lt;="&amp;HLOOKUP(FH$2,dds!$2:$4,3,FALSE()))+VLOOKUP($A18,'Cadastro e Histórico'!$278:$346,MATCH('Variação'!FH$2,'Cadastro e Histórico'!$278:$278,0)-1,FALSE()))</f>
        <v>0</v>
      </c>
      <c r="FI18" s="500">
        <f t="shared" si="114"/>
        <v>0</v>
      </c>
      <c r="FJ18" s="499">
        <f>IF($A18="",0,VLOOKUP($A18,'Cadastro e Histórico'!$278:$346,MATCH('Variação'!FH$2,'Cadastro e Histórico'!$278:$278,0),FALSE()))</f>
        <v>0</v>
      </c>
      <c r="FK18" s="499">
        <f t="array" ref="FK18">IF($A18="",0,SUMIFS(Extrato!$E$8:$E$502,Extrato!$B$8:$B$502,'Variação'!$A18,Extrato!$A$8:$A$502,"&gt;="&amp;HLOOKUP(FK$2,dds!$2:$3,2,FALSE()),Extrato!$A$8:$A$502,"&lt;="&amp;HLOOKUP(FK$2,dds!$2:$4,3,FALSE()))-SUMIFS(Extrato!$K$8:$K$502,Extrato!$G$8:$G$502,'Variação'!$A18,Extrato!$F$8:$F$502,"&gt;="&amp;HLOOKUP(FK$2,dds!$2:$3,2,FALSE()),Extrato!$F$8:$F$502,"&lt;="&amp;HLOOKUP(FK$2,dds!$2:$4,3,FALSE()))+VLOOKUP($A18,'Cadastro e Histórico'!$278:$346,MATCH('Variação'!FK$2,'Cadastro e Histórico'!$278:$278,0)-1,FALSE()))</f>
        <v>0</v>
      </c>
      <c r="FL18" s="500">
        <f t="shared" si="115"/>
        <v>0</v>
      </c>
      <c r="FM18" s="499">
        <f>IF($A18="",0,VLOOKUP($A18,'Cadastro e Histórico'!$278:$346,MATCH('Variação'!FK$2,'Cadastro e Histórico'!$278:$278,0),FALSE()))</f>
        <v>0</v>
      </c>
      <c r="FN18" s="499">
        <f t="array" ref="FN18">IF($A18="",0,SUMIFS(Extrato!$E$8:$E$502,Extrato!$B$8:$B$502,'Variação'!$A18,Extrato!$A$8:$A$502,"&gt;="&amp;HLOOKUP(FN$2,dds!$2:$3,2,FALSE()),Extrato!$A$8:$A$502,"&lt;="&amp;HLOOKUP(FN$2,dds!$2:$4,3,FALSE()))-SUMIFS(Extrato!$K$8:$K$502,Extrato!$G$8:$G$502,'Variação'!$A18,Extrato!$F$8:$F$502,"&gt;="&amp;HLOOKUP(FN$2,dds!$2:$3,2,FALSE()),Extrato!$F$8:$F$502,"&lt;="&amp;HLOOKUP(FN$2,dds!$2:$4,3,FALSE()))+VLOOKUP($A18,'Cadastro e Histórico'!$278:$346,MATCH('Variação'!FN$2,'Cadastro e Histórico'!$278:$278,0)-1,FALSE()))</f>
        <v>0</v>
      </c>
      <c r="FO18" s="500">
        <f t="shared" si="116"/>
        <v>0</v>
      </c>
      <c r="FP18" s="499">
        <f>IF($A18="",0,VLOOKUP($A18,'Cadastro e Histórico'!$278:$346,MATCH('Variação'!FN$2,'Cadastro e Histórico'!$278:$278,0),FALSE()))</f>
        <v>0</v>
      </c>
      <c r="FQ18" s="499">
        <f t="array" ref="FQ18">IF($A18="",0,SUMIFS(Extrato!$E$8:$E$502,Extrato!$B$8:$B$502,'Variação'!$A18,Extrato!$A$8:$A$502,"&gt;="&amp;HLOOKUP(FQ$2,dds!$2:$3,2,FALSE()),Extrato!$A$8:$A$502,"&lt;="&amp;HLOOKUP(FQ$2,dds!$2:$4,3,FALSE()))-SUMIFS(Extrato!$K$8:$K$502,Extrato!$G$8:$G$502,'Variação'!$A18,Extrato!$F$8:$F$502,"&gt;="&amp;HLOOKUP(FQ$2,dds!$2:$3,2,FALSE()),Extrato!$F$8:$F$502,"&lt;="&amp;HLOOKUP(FQ$2,dds!$2:$4,3,FALSE()))+VLOOKUP($A18,'Cadastro e Histórico'!$278:$346,MATCH('Variação'!FQ$2,'Cadastro e Histórico'!$278:$278,0)-1,FALSE()))</f>
        <v>0</v>
      </c>
      <c r="FR18" s="500">
        <f t="shared" si="117"/>
        <v>0</v>
      </c>
      <c r="FS18" s="499">
        <f>IF($A18="",0,VLOOKUP($A18,'Cadastro e Histórico'!$278:$346,MATCH('Variação'!FQ$2,'Cadastro e Histórico'!$278:$278,0),FALSE()))</f>
        <v>0</v>
      </c>
      <c r="FT18" s="499">
        <f t="array" ref="FT18">IF($A18="",0,SUMIFS(Extrato!$E$8:$E$502,Extrato!$B$8:$B$502,'Variação'!$A18,Extrato!$A$8:$A$502,"&gt;="&amp;HLOOKUP(FT$2,dds!$2:$3,2,FALSE()),Extrato!$A$8:$A$502,"&lt;="&amp;HLOOKUP(FT$2,dds!$2:$4,3,FALSE()))-SUMIFS(Extrato!$K$8:$K$502,Extrato!$G$8:$G$502,'Variação'!$A18,Extrato!$F$8:$F$502,"&gt;="&amp;HLOOKUP(FT$2,dds!$2:$3,2,FALSE()),Extrato!$F$8:$F$502,"&lt;="&amp;HLOOKUP(FT$2,dds!$2:$4,3,FALSE()))+VLOOKUP($A18,'Cadastro e Histórico'!$278:$346,MATCH('Variação'!FT$2,'Cadastro e Histórico'!$278:$278,0)-1,FALSE()))</f>
        <v>0</v>
      </c>
      <c r="FU18" s="500">
        <f t="shared" si="118"/>
        <v>0</v>
      </c>
      <c r="FV18" s="499">
        <f>IF($A18="",0,VLOOKUP($A18,'Cadastro e Histórico'!$278:$346,MATCH('Variação'!FT$2,'Cadastro e Histórico'!$278:$278,0),FALSE()))</f>
        <v>0</v>
      </c>
      <c r="FW18" s="499">
        <f t="array" ref="FW18">IF($A18="",0,SUMIFS(Extrato!$E$8:$E$502,Extrato!$B$8:$B$502,'Variação'!$A18,Extrato!$A$8:$A$502,"&gt;="&amp;HLOOKUP(FW$2,dds!$2:$3,2,FALSE()),Extrato!$A$8:$A$502,"&lt;="&amp;HLOOKUP(FW$2,dds!$2:$4,3,FALSE()))-SUMIFS(Extrato!$K$8:$K$502,Extrato!$G$8:$G$502,'Variação'!$A18,Extrato!$F$8:$F$502,"&gt;="&amp;HLOOKUP(FW$2,dds!$2:$3,2,FALSE()),Extrato!$F$8:$F$502,"&lt;="&amp;HLOOKUP(FW$2,dds!$2:$4,3,FALSE()))+VLOOKUP($A18,'Cadastro e Histórico'!$278:$346,MATCH('Variação'!FW$2,'Cadastro e Histórico'!$278:$278,0)-1,FALSE()))</f>
        <v>0</v>
      </c>
      <c r="FX18" s="500">
        <f t="shared" si="119"/>
        <v>0</v>
      </c>
      <c r="FY18" s="499">
        <f>IF($A18="",0,VLOOKUP($A18,'Cadastro e Histórico'!$278:$346,MATCH('Variação'!FW$2,'Cadastro e Histórico'!$278:$278,0),FALSE()))</f>
        <v>0</v>
      </c>
      <c r="FZ18" s="43"/>
      <c r="GA18" s="39"/>
      <c r="GB18" s="39"/>
      <c r="GC18" s="39"/>
      <c r="GD18" s="39"/>
      <c r="GE18" s="39"/>
      <c r="GF18" s="39"/>
      <c r="GG18" s="39"/>
      <c r="GH18" s="39"/>
      <c r="GI18" s="39"/>
      <c r="GJ18" s="39"/>
      <c r="GK18" s="39"/>
      <c r="GL18" s="39"/>
      <c r="GM18" s="39"/>
      <c r="GN18" s="39"/>
      <c r="GO18" s="39"/>
      <c r="GP18" s="39"/>
      <c r="GQ18" s="39"/>
      <c r="GR18" s="39"/>
      <c r="GS18" s="42"/>
    </row>
    <row r="19" ht="14.25" customHeight="1">
      <c r="A19" s="503"/>
      <c r="B19" s="499">
        <f t="array" ref="B19">IF($A19="",0,SUMIFS(Extrato!$E$8:$E$502,Extrato!$B$8:$B$502,'Variação'!$A19,Extrato!$A$8:$A$502,"&gt;="&amp;HLOOKUP(B$2,dds!$2:$3,2,FALSE()),Extrato!$A$8:$A$502,"&lt;="&amp;HLOOKUP(B$2,dds!$2:$4,3,FALSE()))-SUMIFS(Extrato!$K$8:$K$502,Extrato!$G$8:$G$502,'Variação'!$A19,Extrato!$F$8:$F$502,"&gt;="&amp;HLOOKUP(B$2,dds!$2:$3,2,FALSE()),Extrato!$F$8:$F$502,"&lt;="&amp;HLOOKUP(B$2,dds!$2:$4,3,FALSE()))+VLOOKUP($A19,'Cadastro e Histórico'!$278:$346,MATCH('Variação'!B$2,'Cadastro e Histórico'!$278:$278,0)-1,FALSE()))</f>
        <v>0</v>
      </c>
      <c r="C19" s="500">
        <f t="shared" si="60"/>
        <v>0</v>
      </c>
      <c r="D19" s="499">
        <f>IF($A19="",0,VLOOKUP($A19,'Cadastro e Histórico'!$278:$346,MATCH('Variação'!B$2,'Cadastro e Histórico'!$278:$278,0),FALSE()))</f>
        <v>0</v>
      </c>
      <c r="E19" s="499">
        <f t="array" ref="E19">IF($A19="",0,SUMIFS(Extrato!$E$8:$E$502,Extrato!$B$8:$B$502,'Variação'!$A19,Extrato!$A$8:$A$502,"&gt;="&amp;HLOOKUP(E$2,dds!$2:$3,2,FALSE()),Extrato!$A$8:$A$502,"&lt;="&amp;HLOOKUP(E$2,dds!$2:$4,3,FALSE()))-SUMIFS(Extrato!$K$8:$K$502,Extrato!$G$8:$G$502,'Variação'!$A19,Extrato!$F$8:$F$502,"&gt;="&amp;HLOOKUP(E$2,dds!$2:$3,2,FALSE()),Extrato!$F$8:$F$502,"&lt;="&amp;HLOOKUP(E$2,dds!$2:$4,3,FALSE()))+VLOOKUP($A19,'Cadastro e Histórico'!$278:$346,MATCH('Variação'!E$2,'Cadastro e Histórico'!$278:$278,0)-1,FALSE()))</f>
        <v>0</v>
      </c>
      <c r="F19" s="500">
        <f t="shared" si="61"/>
        <v>0</v>
      </c>
      <c r="G19" s="499">
        <f>IF($A19="",0,VLOOKUP($A19,'Cadastro e Histórico'!$278:$346,MATCH('Variação'!E$2,'Cadastro e Histórico'!$278:$278,0),FALSE()))</f>
        <v>0</v>
      </c>
      <c r="H19" s="499">
        <f t="array" ref="H19">IF($A19="",0,SUMIFS(Extrato!$E$8:$E$502,Extrato!$B$8:$B$502,'Variação'!$A19,Extrato!$A$8:$A$502,"&gt;="&amp;HLOOKUP(H$2,dds!$2:$3,2,FALSE()),Extrato!$A$8:$A$502,"&lt;="&amp;HLOOKUP(H$2,dds!$2:$4,3,FALSE()))-SUMIFS(Extrato!$K$8:$K$502,Extrato!$G$8:$G$502,'Variação'!$A19,Extrato!$F$8:$F$502,"&gt;="&amp;HLOOKUP(H$2,dds!$2:$3,2,FALSE()),Extrato!$F$8:$F$502,"&lt;="&amp;HLOOKUP(H$2,dds!$2:$4,3,FALSE()))+VLOOKUP($A19,'Cadastro e Histórico'!$278:$346,MATCH('Variação'!H$2,'Cadastro e Histórico'!$278:$278,0)-1,FALSE()))</f>
        <v>0</v>
      </c>
      <c r="I19" s="500">
        <f t="shared" si="62"/>
        <v>0</v>
      </c>
      <c r="J19" s="499">
        <f>IF($A19="",0,VLOOKUP($A19,'Cadastro e Histórico'!$278:$346,MATCH('Variação'!H$2,'Cadastro e Histórico'!$278:$278,0),FALSE()))</f>
        <v>0</v>
      </c>
      <c r="K19" s="499">
        <f t="array" ref="K19">IF($A19="",0,SUMIFS(Extrato!$E$8:$E$502,Extrato!$B$8:$B$502,'Variação'!$A19,Extrato!$A$8:$A$502,"&gt;="&amp;HLOOKUP(K$2,dds!$2:$3,2,FALSE()),Extrato!$A$8:$A$502,"&lt;="&amp;HLOOKUP(K$2,dds!$2:$4,3,FALSE()))-SUMIFS(Extrato!$K$8:$K$502,Extrato!$G$8:$G$502,'Variação'!$A19,Extrato!$F$8:$F$502,"&gt;="&amp;HLOOKUP(K$2,dds!$2:$3,2,FALSE()),Extrato!$F$8:$F$502,"&lt;="&amp;HLOOKUP(K$2,dds!$2:$4,3,FALSE()))+VLOOKUP($A19,'Cadastro e Histórico'!$278:$346,MATCH('Variação'!K$2,'Cadastro e Histórico'!$278:$278,0)-1,FALSE()))</f>
        <v>0</v>
      </c>
      <c r="L19" s="500">
        <f t="shared" si="63"/>
        <v>0</v>
      </c>
      <c r="M19" s="499">
        <f>IF($A19="",0,VLOOKUP($A19,'Cadastro e Histórico'!$278:$346,MATCH('Variação'!K$2,'Cadastro e Histórico'!$278:$278,0),FALSE()))</f>
        <v>0</v>
      </c>
      <c r="N19" s="499">
        <f t="array" ref="N19">IF($A19="",0,SUMIFS(Extrato!$E$8:$E$502,Extrato!$B$8:$B$502,'Variação'!$A19,Extrato!$A$8:$A$502,"&gt;="&amp;HLOOKUP(N$2,dds!$2:$3,2,FALSE()),Extrato!$A$8:$A$502,"&lt;="&amp;HLOOKUP(N$2,dds!$2:$4,3,FALSE()))-SUMIFS(Extrato!$K$8:$K$502,Extrato!$G$8:$G$502,'Variação'!$A19,Extrato!$F$8:$F$502,"&gt;="&amp;HLOOKUP(N$2,dds!$2:$3,2,FALSE()),Extrato!$F$8:$F$502,"&lt;="&amp;HLOOKUP(N$2,dds!$2:$4,3,FALSE()))+VLOOKUP($A19,'Cadastro e Histórico'!$278:$346,MATCH('Variação'!N$2,'Cadastro e Histórico'!$278:$278,0)-1,FALSE()))</f>
        <v>0</v>
      </c>
      <c r="O19" s="500">
        <f t="shared" si="64"/>
        <v>0</v>
      </c>
      <c r="P19" s="499">
        <f>IF($A19="",0,VLOOKUP($A19,'Cadastro e Histórico'!$278:$346,MATCH('Variação'!N$2,'Cadastro e Histórico'!$278:$278,0),FALSE()))</f>
        <v>0</v>
      </c>
      <c r="Q19" s="499">
        <f t="array" ref="Q19">IF($A19="",0,SUMIFS(Extrato!$E$8:$E$502,Extrato!$B$8:$B$502,'Variação'!$A19,Extrato!$A$8:$A$502,"&gt;="&amp;HLOOKUP(Q$2,dds!$2:$3,2,FALSE()),Extrato!$A$8:$A$502,"&lt;="&amp;HLOOKUP(Q$2,dds!$2:$4,3,FALSE()))-SUMIFS(Extrato!$K$8:$K$502,Extrato!$G$8:$G$502,'Variação'!$A19,Extrato!$F$8:$F$502,"&gt;="&amp;HLOOKUP(Q$2,dds!$2:$3,2,FALSE()),Extrato!$F$8:$F$502,"&lt;="&amp;HLOOKUP(Q$2,dds!$2:$4,3,FALSE()))+VLOOKUP($A19,'Cadastro e Histórico'!$278:$346,MATCH('Variação'!Q$2,'Cadastro e Histórico'!$278:$278,0)-1,FALSE()))</f>
        <v>0</v>
      </c>
      <c r="R19" s="500">
        <f t="shared" si="65"/>
        <v>0</v>
      </c>
      <c r="S19" s="499">
        <f>IF($A19="",0,VLOOKUP($A19,'Cadastro e Histórico'!$278:$346,MATCH('Variação'!Q$2,'Cadastro e Histórico'!$278:$278,0),FALSE()))</f>
        <v>0</v>
      </c>
      <c r="T19" s="499">
        <f t="array" ref="T19">IF($A19="",0,SUMIFS(Extrato!$E$8:$E$502,Extrato!$B$8:$B$502,'Variação'!$A19,Extrato!$A$8:$A$502,"&gt;="&amp;HLOOKUP(T$2,dds!$2:$3,2,FALSE()),Extrato!$A$8:$A$502,"&lt;="&amp;HLOOKUP(T$2,dds!$2:$4,3,FALSE()))-SUMIFS(Extrato!$K$8:$K$502,Extrato!$G$8:$G$502,'Variação'!$A19,Extrato!$F$8:$F$502,"&gt;="&amp;HLOOKUP(T$2,dds!$2:$3,2,FALSE()),Extrato!$F$8:$F$502,"&lt;="&amp;HLOOKUP(T$2,dds!$2:$4,3,FALSE()))+VLOOKUP($A19,'Cadastro e Histórico'!$278:$346,MATCH('Variação'!T$2,'Cadastro e Histórico'!$278:$278,0)-1,FALSE()))</f>
        <v>0</v>
      </c>
      <c r="U19" s="500">
        <f t="shared" si="66"/>
        <v>0</v>
      </c>
      <c r="V19" s="499">
        <f>IF($A19="",0,VLOOKUP($A19,'Cadastro e Histórico'!$278:$346,MATCH('Variação'!T$2,'Cadastro e Histórico'!$278:$278,0),FALSE()))</f>
        <v>0</v>
      </c>
      <c r="W19" s="499">
        <f t="array" ref="W19">IF($A19="",0,SUMIFS(Extrato!$E$8:$E$502,Extrato!$B$8:$B$502,'Variação'!$A19,Extrato!$A$8:$A$502,"&gt;="&amp;HLOOKUP(W$2,dds!$2:$3,2,FALSE()),Extrato!$A$8:$A$502,"&lt;="&amp;HLOOKUP(W$2,dds!$2:$4,3,FALSE()))-SUMIFS(Extrato!$K$8:$K$502,Extrato!$G$8:$G$502,'Variação'!$A19,Extrato!$F$8:$F$502,"&gt;="&amp;HLOOKUP(W$2,dds!$2:$3,2,FALSE()),Extrato!$F$8:$F$502,"&lt;="&amp;HLOOKUP(W$2,dds!$2:$4,3,FALSE()))+VLOOKUP($A19,'Cadastro e Histórico'!$278:$346,MATCH('Variação'!W$2,'Cadastro e Histórico'!$278:$278,0)-1,FALSE()))</f>
        <v>0</v>
      </c>
      <c r="X19" s="500">
        <f t="shared" si="67"/>
        <v>0</v>
      </c>
      <c r="Y19" s="499">
        <f>IF($A19="",0,VLOOKUP($A19,'Cadastro e Histórico'!$278:$346,MATCH('Variação'!W$2,'Cadastro e Histórico'!$278:$278,0),FALSE()))</f>
        <v>0</v>
      </c>
      <c r="Z19" s="499">
        <f t="array" ref="Z19">IF($A19="",0,SUMIFS(Extrato!$E$8:$E$502,Extrato!$B$8:$B$502,'Variação'!$A19,Extrato!$A$8:$A$502,"&gt;="&amp;HLOOKUP(Z$2,dds!$2:$3,2,FALSE()),Extrato!$A$8:$A$502,"&lt;="&amp;HLOOKUP(Z$2,dds!$2:$4,3,FALSE()))-SUMIFS(Extrato!$K$8:$K$502,Extrato!$G$8:$G$502,'Variação'!$A19,Extrato!$F$8:$F$502,"&gt;="&amp;HLOOKUP(Z$2,dds!$2:$3,2,FALSE()),Extrato!$F$8:$F$502,"&lt;="&amp;HLOOKUP(Z$2,dds!$2:$4,3,FALSE()))+VLOOKUP($A19,'Cadastro e Histórico'!$278:$346,MATCH('Variação'!Z$2,'Cadastro e Histórico'!$278:$278,0)-1,FALSE()))</f>
        <v>0</v>
      </c>
      <c r="AA19" s="500">
        <f t="shared" si="68"/>
        <v>0</v>
      </c>
      <c r="AB19" s="499">
        <f>IF($A19="",0,VLOOKUP($A19,'Cadastro e Histórico'!$278:$346,MATCH('Variação'!Z$2,'Cadastro e Histórico'!$278:$278,0),FALSE()))</f>
        <v>0</v>
      </c>
      <c r="AC19" s="499">
        <f t="array" ref="AC19">IF($A19="",0,SUMIFS(Extrato!$E$8:$E$502,Extrato!$B$8:$B$502,'Variação'!$A19,Extrato!$A$8:$A$502,"&gt;="&amp;HLOOKUP(AC$2,dds!$2:$3,2,FALSE()),Extrato!$A$8:$A$502,"&lt;="&amp;HLOOKUP(AC$2,dds!$2:$4,3,FALSE()))-SUMIFS(Extrato!$K$8:$K$502,Extrato!$G$8:$G$502,'Variação'!$A19,Extrato!$F$8:$F$502,"&gt;="&amp;HLOOKUP(AC$2,dds!$2:$3,2,FALSE()),Extrato!$F$8:$F$502,"&lt;="&amp;HLOOKUP(AC$2,dds!$2:$4,3,FALSE()))+VLOOKUP($A19,'Cadastro e Histórico'!$278:$346,MATCH('Variação'!AC$2,'Cadastro e Histórico'!$278:$278,0)-1,FALSE()))</f>
        <v>0</v>
      </c>
      <c r="AD19" s="500">
        <f t="shared" si="69"/>
        <v>0</v>
      </c>
      <c r="AE19" s="499">
        <f>IF($A19="",0,VLOOKUP($A19,'Cadastro e Histórico'!$278:$346,MATCH('Variação'!AC$2,'Cadastro e Histórico'!$278:$278,0),FALSE()))</f>
        <v>0</v>
      </c>
      <c r="AF19" s="499">
        <f t="array" ref="AF19">IF($A19="",0,SUMIFS(Extrato!$E$8:$E$502,Extrato!$B$8:$B$502,'Variação'!$A19,Extrato!$A$8:$A$502,"&gt;="&amp;HLOOKUP(AF$2,dds!$2:$3,2,FALSE()),Extrato!$A$8:$A$502,"&lt;="&amp;HLOOKUP(AF$2,dds!$2:$4,3,FALSE()))-SUMIFS(Extrato!$K$8:$K$502,Extrato!$G$8:$G$502,'Variação'!$A19,Extrato!$F$8:$F$502,"&gt;="&amp;HLOOKUP(AF$2,dds!$2:$3,2,FALSE()),Extrato!$F$8:$F$502,"&lt;="&amp;HLOOKUP(AF$2,dds!$2:$4,3,FALSE()))+VLOOKUP($A19,'Cadastro e Histórico'!$278:$346,MATCH('Variação'!AF$2,'Cadastro e Histórico'!$278:$278,0)-1,FALSE()))</f>
        <v>0</v>
      </c>
      <c r="AG19" s="500">
        <f t="shared" si="70"/>
        <v>0</v>
      </c>
      <c r="AH19" s="499">
        <f>IF($A19="",0,VLOOKUP($A19,'Cadastro e Histórico'!$278:$346,MATCH('Variação'!AF$2,'Cadastro e Histórico'!$278:$278,0),FALSE()))</f>
        <v>0</v>
      </c>
      <c r="AI19" s="499">
        <f t="array" ref="AI19">IF($A19="",0,SUMIFS(Extrato!$E$8:$E$502,Extrato!$B$8:$B$502,'Variação'!$A19,Extrato!$A$8:$A$502,"&gt;="&amp;HLOOKUP(AI$2,dds!$2:$3,2,FALSE()),Extrato!$A$8:$A$502,"&lt;="&amp;HLOOKUP(AI$2,dds!$2:$4,3,FALSE()))-SUMIFS(Extrato!$K$8:$K$502,Extrato!$G$8:$G$502,'Variação'!$A19,Extrato!$F$8:$F$502,"&gt;="&amp;HLOOKUP(AI$2,dds!$2:$3,2,FALSE()),Extrato!$F$8:$F$502,"&lt;="&amp;HLOOKUP(AI$2,dds!$2:$4,3,FALSE()))+VLOOKUP($A19,'Cadastro e Histórico'!$278:$346,MATCH('Variação'!AI$2,'Cadastro e Histórico'!$278:$278,0)-1,FALSE()))</f>
        <v>0</v>
      </c>
      <c r="AJ19" s="500">
        <f t="shared" si="71"/>
        <v>0</v>
      </c>
      <c r="AK19" s="499">
        <f>IF($A19="",0,VLOOKUP($A19,'Cadastro e Histórico'!$278:$346,MATCH('Variação'!AI$2,'Cadastro e Histórico'!$278:$278,0),FALSE()))</f>
        <v>0</v>
      </c>
      <c r="AL19" s="499">
        <f t="array" ref="AL19">IF($A19="",0,SUMIFS(Extrato!$E$8:$E$502,Extrato!$B$8:$B$502,'Variação'!$A19,Extrato!$A$8:$A$502,"&gt;="&amp;HLOOKUP(AL$2,dds!$2:$3,2,FALSE()),Extrato!$A$8:$A$502,"&lt;="&amp;HLOOKUP(AL$2,dds!$2:$4,3,FALSE()))-SUMIFS(Extrato!$K$8:$K$502,Extrato!$G$8:$G$502,'Variação'!$A19,Extrato!$F$8:$F$502,"&gt;="&amp;HLOOKUP(AL$2,dds!$2:$3,2,FALSE()),Extrato!$F$8:$F$502,"&lt;="&amp;HLOOKUP(AL$2,dds!$2:$4,3,FALSE()))+VLOOKUP($A19,'Cadastro e Histórico'!$278:$346,MATCH('Variação'!AL$2,'Cadastro e Histórico'!$278:$278,0)-1,FALSE()))</f>
        <v>0</v>
      </c>
      <c r="AM19" s="500">
        <f t="shared" si="72"/>
        <v>0</v>
      </c>
      <c r="AN19" s="499">
        <f>IF($A19="",0,VLOOKUP($A19,'Cadastro e Histórico'!$278:$346,MATCH('Variação'!AL$2,'Cadastro e Histórico'!$278:$278,0),FALSE()))</f>
        <v>0</v>
      </c>
      <c r="AO19" s="499">
        <f t="array" ref="AO19">IF($A19="",0,SUMIFS(Extrato!$E$8:$E$502,Extrato!$B$8:$B$502,'Variação'!$A19,Extrato!$A$8:$A$502,"&gt;="&amp;HLOOKUP(AO$2,dds!$2:$3,2,FALSE()),Extrato!$A$8:$A$502,"&lt;="&amp;HLOOKUP(AO$2,dds!$2:$4,3,FALSE()))-SUMIFS(Extrato!$K$8:$K$502,Extrato!$G$8:$G$502,'Variação'!$A19,Extrato!$F$8:$F$502,"&gt;="&amp;HLOOKUP(AO$2,dds!$2:$3,2,FALSE()),Extrato!$F$8:$F$502,"&lt;="&amp;HLOOKUP(AO$2,dds!$2:$4,3,FALSE()))+VLOOKUP($A19,'Cadastro e Histórico'!$278:$346,MATCH('Variação'!AO$2,'Cadastro e Histórico'!$278:$278,0)-1,FALSE()))</f>
        <v>0</v>
      </c>
      <c r="AP19" s="500">
        <f t="shared" si="73"/>
        <v>0</v>
      </c>
      <c r="AQ19" s="499">
        <f>IF($A19="",0,VLOOKUP($A19,'Cadastro e Histórico'!$278:$346,MATCH('Variação'!AO$2,'Cadastro e Histórico'!$278:$278,0),FALSE()))</f>
        <v>0</v>
      </c>
      <c r="AR19" s="499">
        <f t="array" ref="AR19">IF($A19="",0,SUMIFS(Extrato!$E$8:$E$502,Extrato!$B$8:$B$502,'Variação'!$A19,Extrato!$A$8:$A$502,"&gt;="&amp;HLOOKUP(AR$2,dds!$2:$3,2,FALSE()),Extrato!$A$8:$A$502,"&lt;="&amp;HLOOKUP(AR$2,dds!$2:$4,3,FALSE()))-SUMIFS(Extrato!$K$8:$K$502,Extrato!$G$8:$G$502,'Variação'!$A19,Extrato!$F$8:$F$502,"&gt;="&amp;HLOOKUP(AR$2,dds!$2:$3,2,FALSE()),Extrato!$F$8:$F$502,"&lt;="&amp;HLOOKUP(AR$2,dds!$2:$4,3,FALSE()))+VLOOKUP($A19,'Cadastro e Histórico'!$278:$346,MATCH('Variação'!AR$2,'Cadastro e Histórico'!$278:$278,0)-1,FALSE()))</f>
        <v>0</v>
      </c>
      <c r="AS19" s="500">
        <f t="shared" si="74"/>
        <v>0</v>
      </c>
      <c r="AT19" s="499">
        <f>IF($A19="",0,VLOOKUP($A19,'Cadastro e Histórico'!$278:$346,MATCH('Variação'!AR$2,'Cadastro e Histórico'!$278:$278,0),FALSE()))</f>
        <v>0</v>
      </c>
      <c r="AU19" s="499">
        <f t="array" ref="AU19">IF($A19="",0,SUMIFS(Extrato!$E$8:$E$502,Extrato!$B$8:$B$502,'Variação'!$A19,Extrato!$A$8:$A$502,"&gt;="&amp;HLOOKUP(AU$2,dds!$2:$3,2,FALSE()),Extrato!$A$8:$A$502,"&lt;="&amp;HLOOKUP(AU$2,dds!$2:$4,3,FALSE()))-SUMIFS(Extrato!$K$8:$K$502,Extrato!$G$8:$G$502,'Variação'!$A19,Extrato!$F$8:$F$502,"&gt;="&amp;HLOOKUP(AU$2,dds!$2:$3,2,FALSE()),Extrato!$F$8:$F$502,"&lt;="&amp;HLOOKUP(AU$2,dds!$2:$4,3,FALSE()))+VLOOKUP($A19,'Cadastro e Histórico'!$278:$346,MATCH('Variação'!AU$2,'Cadastro e Histórico'!$278:$278,0)-1,FALSE()))</f>
        <v>0</v>
      </c>
      <c r="AV19" s="500">
        <f t="shared" si="75"/>
        <v>0</v>
      </c>
      <c r="AW19" s="499">
        <f>IF($A19="",0,VLOOKUP($A19,'Cadastro e Histórico'!$278:$346,MATCH('Variação'!AU$2,'Cadastro e Histórico'!$278:$278,0),FALSE()))</f>
        <v>0</v>
      </c>
      <c r="AX19" s="499">
        <f t="array" ref="AX19">IF($A19="",0,SUMIFS(Extrato!$E$8:$E$502,Extrato!$B$8:$B$502,'Variação'!$A19,Extrato!$A$8:$A$502,"&gt;="&amp;HLOOKUP(AX$2,dds!$2:$3,2,FALSE()),Extrato!$A$8:$A$502,"&lt;="&amp;HLOOKUP(AX$2,dds!$2:$4,3,FALSE()))-SUMIFS(Extrato!$K$8:$K$502,Extrato!$G$8:$G$502,'Variação'!$A19,Extrato!$F$8:$F$502,"&gt;="&amp;HLOOKUP(AX$2,dds!$2:$3,2,FALSE()),Extrato!$F$8:$F$502,"&lt;="&amp;HLOOKUP(AX$2,dds!$2:$4,3,FALSE()))+VLOOKUP($A19,'Cadastro e Histórico'!$278:$346,MATCH('Variação'!AX$2,'Cadastro e Histórico'!$278:$278,0)-1,FALSE()))</f>
        <v>0</v>
      </c>
      <c r="AY19" s="500">
        <f t="shared" si="76"/>
        <v>0</v>
      </c>
      <c r="AZ19" s="499">
        <f>IF($A19="",0,VLOOKUP($A19,'Cadastro e Histórico'!$278:$346,MATCH('Variação'!AX$2,'Cadastro e Histórico'!$278:$278,0),FALSE()))</f>
        <v>0</v>
      </c>
      <c r="BA19" s="499">
        <f t="array" ref="BA19">IF($A19="",0,SUMIFS(Extrato!$E$8:$E$502,Extrato!$B$8:$B$502,'Variação'!$A19,Extrato!$A$8:$A$502,"&gt;="&amp;HLOOKUP(BA$2,dds!$2:$3,2,FALSE()),Extrato!$A$8:$A$502,"&lt;="&amp;HLOOKUP(BA$2,dds!$2:$4,3,FALSE()))-SUMIFS(Extrato!$K$8:$K$502,Extrato!$G$8:$G$502,'Variação'!$A19,Extrato!$F$8:$F$502,"&gt;="&amp;HLOOKUP(BA$2,dds!$2:$3,2,FALSE()),Extrato!$F$8:$F$502,"&lt;="&amp;HLOOKUP(BA$2,dds!$2:$4,3,FALSE()))+VLOOKUP($A19,'Cadastro e Histórico'!$278:$346,MATCH('Variação'!BA$2,'Cadastro e Histórico'!$278:$278,0)-1,FALSE()))</f>
        <v>0</v>
      </c>
      <c r="BB19" s="500">
        <f t="shared" si="77"/>
        <v>0</v>
      </c>
      <c r="BC19" s="499">
        <f>IF($A19="",0,VLOOKUP($A19,'Cadastro e Histórico'!$278:$346,MATCH('Variação'!BA$2,'Cadastro e Histórico'!$278:$278,0),FALSE()))</f>
        <v>0</v>
      </c>
      <c r="BD19" s="499">
        <f t="array" ref="BD19">IF($A19="",0,SUMIFS(Extrato!$E$8:$E$502,Extrato!$B$8:$B$502,'Variação'!$A19,Extrato!$A$8:$A$502,"&gt;="&amp;HLOOKUP(BD$2,dds!$2:$3,2,FALSE()),Extrato!$A$8:$A$502,"&lt;="&amp;HLOOKUP(BD$2,dds!$2:$4,3,FALSE()))-SUMIFS(Extrato!$K$8:$K$502,Extrato!$G$8:$G$502,'Variação'!$A19,Extrato!$F$8:$F$502,"&gt;="&amp;HLOOKUP(BD$2,dds!$2:$3,2,FALSE()),Extrato!$F$8:$F$502,"&lt;="&amp;HLOOKUP(BD$2,dds!$2:$4,3,FALSE()))+VLOOKUP($A19,'Cadastro e Histórico'!$278:$346,MATCH('Variação'!BD$2,'Cadastro e Histórico'!$278:$278,0)-1,FALSE()))</f>
        <v>0</v>
      </c>
      <c r="BE19" s="500">
        <f t="shared" si="78"/>
        <v>0</v>
      </c>
      <c r="BF19" s="499">
        <f>IF($A19="",0,VLOOKUP($A19,'Cadastro e Histórico'!$278:$346,MATCH('Variação'!BD$2,'Cadastro e Histórico'!$278:$278,0),FALSE()))</f>
        <v>0</v>
      </c>
      <c r="BG19" s="499">
        <f t="array" ref="BG19">IF($A19="",0,SUMIFS(Extrato!$E$8:$E$502,Extrato!$B$8:$B$502,'Variação'!$A19,Extrato!$A$8:$A$502,"&gt;="&amp;HLOOKUP(BG$2,dds!$2:$3,2,FALSE()),Extrato!$A$8:$A$502,"&lt;="&amp;HLOOKUP(BG$2,dds!$2:$4,3,FALSE()))-SUMIFS(Extrato!$K$8:$K$502,Extrato!$G$8:$G$502,'Variação'!$A19,Extrato!$F$8:$F$502,"&gt;="&amp;HLOOKUP(BG$2,dds!$2:$3,2,FALSE()),Extrato!$F$8:$F$502,"&lt;="&amp;HLOOKUP(BG$2,dds!$2:$4,3,FALSE()))+VLOOKUP($A19,'Cadastro e Histórico'!$278:$346,MATCH('Variação'!BG$2,'Cadastro e Histórico'!$278:$278,0)-1,FALSE()))</f>
        <v>0</v>
      </c>
      <c r="BH19" s="500">
        <f t="shared" si="79"/>
        <v>0</v>
      </c>
      <c r="BI19" s="499">
        <f>IF($A19="",0,VLOOKUP($A19,'Cadastro e Histórico'!$278:$346,MATCH('Variação'!BG$2,'Cadastro e Histórico'!$278:$278,0),FALSE()))</f>
        <v>0</v>
      </c>
      <c r="BJ19" s="499">
        <f t="array" ref="BJ19">IF($A19="",0,SUMIFS(Extrato!$E$8:$E$502,Extrato!$B$8:$B$502,'Variação'!$A19,Extrato!$A$8:$A$502,"&gt;="&amp;HLOOKUP(BJ$2,dds!$2:$3,2,FALSE()),Extrato!$A$8:$A$502,"&lt;="&amp;HLOOKUP(BJ$2,dds!$2:$4,3,FALSE()))-SUMIFS(Extrato!$K$8:$K$502,Extrato!$G$8:$G$502,'Variação'!$A19,Extrato!$F$8:$F$502,"&gt;="&amp;HLOOKUP(BJ$2,dds!$2:$3,2,FALSE()),Extrato!$F$8:$F$502,"&lt;="&amp;HLOOKUP(BJ$2,dds!$2:$4,3,FALSE()))+VLOOKUP($A19,'Cadastro e Histórico'!$278:$346,MATCH('Variação'!BJ$2,'Cadastro e Histórico'!$278:$278,0)-1,FALSE()))</f>
        <v>0</v>
      </c>
      <c r="BK19" s="500">
        <f t="shared" si="80"/>
        <v>0</v>
      </c>
      <c r="BL19" s="499">
        <f>IF($A19="",0,VLOOKUP($A19,'Cadastro e Histórico'!$278:$346,MATCH('Variação'!BJ$2,'Cadastro e Histórico'!$278:$278,0),FALSE()))</f>
        <v>0</v>
      </c>
      <c r="BM19" s="499">
        <f t="array" ref="BM19">IF($A19="",0,SUMIFS(Extrato!$E$8:$E$502,Extrato!$B$8:$B$502,'Variação'!$A19,Extrato!$A$8:$A$502,"&gt;="&amp;HLOOKUP(BM$2,dds!$2:$3,2,FALSE()),Extrato!$A$8:$A$502,"&lt;="&amp;HLOOKUP(BM$2,dds!$2:$4,3,FALSE()))-SUMIFS(Extrato!$K$8:$K$502,Extrato!$G$8:$G$502,'Variação'!$A19,Extrato!$F$8:$F$502,"&gt;="&amp;HLOOKUP(BM$2,dds!$2:$3,2,FALSE()),Extrato!$F$8:$F$502,"&lt;="&amp;HLOOKUP(BM$2,dds!$2:$4,3,FALSE()))+VLOOKUP($A19,'Cadastro e Histórico'!$278:$346,MATCH('Variação'!BM$2,'Cadastro e Histórico'!$278:$278,0)-1,FALSE()))</f>
        <v>0</v>
      </c>
      <c r="BN19" s="500">
        <f t="shared" si="81"/>
        <v>0</v>
      </c>
      <c r="BO19" s="499">
        <f>IF($A19="",0,VLOOKUP($A19,'Cadastro e Histórico'!$278:$346,MATCH('Variação'!BM$2,'Cadastro e Histórico'!$278:$278,0),FALSE()))</f>
        <v>0</v>
      </c>
      <c r="BP19" s="499">
        <f t="array" ref="BP19">IF($A19="",0,SUMIFS(Extrato!$E$8:$E$502,Extrato!$B$8:$B$502,'Variação'!$A19,Extrato!$A$8:$A$502,"&gt;="&amp;HLOOKUP(BP$2,dds!$2:$3,2,FALSE()),Extrato!$A$8:$A$502,"&lt;="&amp;HLOOKUP(BP$2,dds!$2:$4,3,FALSE()))-SUMIFS(Extrato!$K$8:$K$502,Extrato!$G$8:$G$502,'Variação'!$A19,Extrato!$F$8:$F$502,"&gt;="&amp;HLOOKUP(BP$2,dds!$2:$3,2,FALSE()),Extrato!$F$8:$F$502,"&lt;="&amp;HLOOKUP(BP$2,dds!$2:$4,3,FALSE()))+VLOOKUP($A19,'Cadastro e Histórico'!$278:$346,MATCH('Variação'!BP$2,'Cadastro e Histórico'!$278:$278,0)-1,FALSE()))</f>
        <v>0</v>
      </c>
      <c r="BQ19" s="500">
        <f t="shared" si="82"/>
        <v>0</v>
      </c>
      <c r="BR19" s="499">
        <f>IF($A19="",0,VLOOKUP($A19,'Cadastro e Histórico'!$278:$346,MATCH('Variação'!BP$2,'Cadastro e Histórico'!$278:$278,0),FALSE()))</f>
        <v>0</v>
      </c>
      <c r="BS19" s="499">
        <f t="array" ref="BS19">IF($A19="",0,SUMIFS(Extrato!$E$8:$E$502,Extrato!$B$8:$B$502,'Variação'!$A19,Extrato!$A$8:$A$502,"&gt;="&amp;HLOOKUP(BS$2,dds!$2:$3,2,FALSE()),Extrato!$A$8:$A$502,"&lt;="&amp;HLOOKUP(BS$2,dds!$2:$4,3,FALSE()))-SUMIFS(Extrato!$K$8:$K$502,Extrato!$G$8:$G$502,'Variação'!$A19,Extrato!$F$8:$F$502,"&gt;="&amp;HLOOKUP(BS$2,dds!$2:$3,2,FALSE()),Extrato!$F$8:$F$502,"&lt;="&amp;HLOOKUP(BS$2,dds!$2:$4,3,FALSE()))+VLOOKUP($A19,'Cadastro e Histórico'!$278:$346,MATCH('Variação'!BS$2,'Cadastro e Histórico'!$278:$278,0)-1,FALSE()))</f>
        <v>0</v>
      </c>
      <c r="BT19" s="500">
        <f t="shared" si="83"/>
        <v>0</v>
      </c>
      <c r="BU19" s="499">
        <f>IF($A19="",0,VLOOKUP($A19,'Cadastro e Histórico'!$278:$346,MATCH('Variação'!BS$2,'Cadastro e Histórico'!$278:$278,0),FALSE()))</f>
        <v>0</v>
      </c>
      <c r="BV19" s="499">
        <f t="array" ref="BV19">IF($A19="",0,SUMIFS(Extrato!$E$8:$E$502,Extrato!$B$8:$B$502,'Variação'!$A19,Extrato!$A$8:$A$502,"&gt;="&amp;HLOOKUP(BV$2,dds!$2:$3,2,FALSE()),Extrato!$A$8:$A$502,"&lt;="&amp;HLOOKUP(BV$2,dds!$2:$4,3,FALSE()))-SUMIFS(Extrato!$K$8:$K$502,Extrato!$G$8:$G$502,'Variação'!$A19,Extrato!$F$8:$F$502,"&gt;="&amp;HLOOKUP(BV$2,dds!$2:$3,2,FALSE()),Extrato!$F$8:$F$502,"&lt;="&amp;HLOOKUP(BV$2,dds!$2:$4,3,FALSE()))+VLOOKUP($A19,'Cadastro e Histórico'!$278:$346,MATCH('Variação'!BV$2,'Cadastro e Histórico'!$278:$278,0)-1,FALSE()))</f>
        <v>0</v>
      </c>
      <c r="BW19" s="500">
        <f t="shared" si="84"/>
        <v>0</v>
      </c>
      <c r="BX19" s="499">
        <f>IF($A19="",0,VLOOKUP($A19,'Cadastro e Histórico'!$278:$346,MATCH('Variação'!BV$2,'Cadastro e Histórico'!$278:$278,0),FALSE()))</f>
        <v>0</v>
      </c>
      <c r="BY19" s="499">
        <f t="array" ref="BY19">IF($A19="",0,SUMIFS(Extrato!$E$8:$E$502,Extrato!$B$8:$B$502,'Variação'!$A19,Extrato!$A$8:$A$502,"&gt;="&amp;HLOOKUP(BY$2,dds!$2:$3,2,FALSE()),Extrato!$A$8:$A$502,"&lt;="&amp;HLOOKUP(BY$2,dds!$2:$4,3,FALSE()))-SUMIFS(Extrato!$K$8:$K$502,Extrato!$G$8:$G$502,'Variação'!$A19,Extrato!$F$8:$F$502,"&gt;="&amp;HLOOKUP(BY$2,dds!$2:$3,2,FALSE()),Extrato!$F$8:$F$502,"&lt;="&amp;HLOOKUP(BY$2,dds!$2:$4,3,FALSE()))+VLOOKUP($A19,'Cadastro e Histórico'!$278:$346,MATCH('Variação'!BY$2,'Cadastro e Histórico'!$278:$278,0)-1,FALSE()))</f>
        <v>0</v>
      </c>
      <c r="BZ19" s="500">
        <f t="shared" si="85"/>
        <v>0</v>
      </c>
      <c r="CA19" s="499">
        <f>IF($A19="",0,VLOOKUP($A19,'Cadastro e Histórico'!$278:$346,MATCH('Variação'!BY$2,'Cadastro e Histórico'!$278:$278,0),FALSE()))</f>
        <v>0</v>
      </c>
      <c r="CB19" s="499">
        <f t="array" ref="CB19">IF($A19="",0,SUMIFS(Extrato!$E$8:$E$502,Extrato!$B$8:$B$502,'Variação'!$A19,Extrato!$A$8:$A$502,"&gt;="&amp;HLOOKUP(CB$2,dds!$2:$3,2,FALSE()),Extrato!$A$8:$A$502,"&lt;="&amp;HLOOKUP(CB$2,dds!$2:$4,3,FALSE()))-SUMIFS(Extrato!$K$8:$K$502,Extrato!$G$8:$G$502,'Variação'!$A19,Extrato!$F$8:$F$502,"&gt;="&amp;HLOOKUP(CB$2,dds!$2:$3,2,FALSE()),Extrato!$F$8:$F$502,"&lt;="&amp;HLOOKUP(CB$2,dds!$2:$4,3,FALSE()))+VLOOKUP($A19,'Cadastro e Histórico'!$278:$346,MATCH('Variação'!CB$2,'Cadastro e Histórico'!$278:$278,0)-1,FALSE()))</f>
        <v>0</v>
      </c>
      <c r="CC19" s="500">
        <f t="shared" si="86"/>
        <v>0</v>
      </c>
      <c r="CD19" s="499">
        <f>IF($A19="",0,VLOOKUP($A19,'Cadastro e Histórico'!$278:$346,MATCH('Variação'!CB$2,'Cadastro e Histórico'!$278:$278,0),FALSE()))</f>
        <v>0</v>
      </c>
      <c r="CE19" s="499">
        <f t="array" ref="CE19">IF($A19="",0,SUMIFS(Extrato!$E$8:$E$502,Extrato!$B$8:$B$502,'Variação'!$A19,Extrato!$A$8:$A$502,"&gt;="&amp;HLOOKUP(CE$2,dds!$2:$3,2,FALSE()),Extrato!$A$8:$A$502,"&lt;="&amp;HLOOKUP(CE$2,dds!$2:$4,3,FALSE()))-SUMIFS(Extrato!$K$8:$K$502,Extrato!$G$8:$G$502,'Variação'!$A19,Extrato!$F$8:$F$502,"&gt;="&amp;HLOOKUP(CE$2,dds!$2:$3,2,FALSE()),Extrato!$F$8:$F$502,"&lt;="&amp;HLOOKUP(CE$2,dds!$2:$4,3,FALSE()))+VLOOKUP($A19,'Cadastro e Histórico'!$278:$346,MATCH('Variação'!CE$2,'Cadastro e Histórico'!$278:$278,0)-1,FALSE()))</f>
        <v>0</v>
      </c>
      <c r="CF19" s="500">
        <f t="shared" si="87"/>
        <v>0</v>
      </c>
      <c r="CG19" s="499">
        <f>IF($A19="",0,VLOOKUP($A19,'Cadastro e Histórico'!$278:$346,MATCH('Variação'!CE$2,'Cadastro e Histórico'!$278:$278,0),FALSE()))</f>
        <v>0</v>
      </c>
      <c r="CH19" s="499">
        <f t="array" ref="CH19">IF($A19="",0,SUMIFS(Extrato!$E$8:$E$502,Extrato!$B$8:$B$502,'Variação'!$A19,Extrato!$A$8:$A$502,"&gt;="&amp;HLOOKUP(CH$2,dds!$2:$3,2,FALSE()),Extrato!$A$8:$A$502,"&lt;="&amp;HLOOKUP(CH$2,dds!$2:$4,3,FALSE()))-SUMIFS(Extrato!$K$8:$K$502,Extrato!$G$8:$G$502,'Variação'!$A19,Extrato!$F$8:$F$502,"&gt;="&amp;HLOOKUP(CH$2,dds!$2:$3,2,FALSE()),Extrato!$F$8:$F$502,"&lt;="&amp;HLOOKUP(CH$2,dds!$2:$4,3,FALSE()))+VLOOKUP($A19,'Cadastro e Histórico'!$278:$346,MATCH('Variação'!CH$2,'Cadastro e Histórico'!$278:$278,0)-1,FALSE()))</f>
        <v>0</v>
      </c>
      <c r="CI19" s="500">
        <f t="shared" si="88"/>
        <v>0</v>
      </c>
      <c r="CJ19" s="499">
        <f>IF($A19="",0,VLOOKUP($A19,'Cadastro e Histórico'!$278:$346,MATCH('Variação'!CH$2,'Cadastro e Histórico'!$278:$278,0),FALSE()))</f>
        <v>0</v>
      </c>
      <c r="CK19" s="499">
        <f t="array" ref="CK19">IF($A19="",0,SUMIFS(Extrato!$E$8:$E$502,Extrato!$B$8:$B$502,'Variação'!$A19,Extrato!$A$8:$A$502,"&gt;="&amp;HLOOKUP(CK$2,dds!$2:$3,2,FALSE()),Extrato!$A$8:$A$502,"&lt;="&amp;HLOOKUP(CK$2,dds!$2:$4,3,FALSE()))-SUMIFS(Extrato!$K$8:$K$502,Extrato!$G$8:$G$502,'Variação'!$A19,Extrato!$F$8:$F$502,"&gt;="&amp;HLOOKUP(CK$2,dds!$2:$3,2,FALSE()),Extrato!$F$8:$F$502,"&lt;="&amp;HLOOKUP(CK$2,dds!$2:$4,3,FALSE()))+VLOOKUP($A19,'Cadastro e Histórico'!$278:$346,MATCH('Variação'!CK$2,'Cadastro e Histórico'!$278:$278,0)-1,FALSE()))</f>
        <v>0</v>
      </c>
      <c r="CL19" s="500">
        <f t="shared" si="89"/>
        <v>0</v>
      </c>
      <c r="CM19" s="499">
        <f>IF($A19="",0,VLOOKUP($A19,'Cadastro e Histórico'!$278:$346,MATCH('Variação'!CK$2,'Cadastro e Histórico'!$278:$278,0),FALSE()))</f>
        <v>0</v>
      </c>
      <c r="CN19" s="499">
        <f t="array" ref="CN19">IF($A19="",0,SUMIFS(Extrato!$E$8:$E$502,Extrato!$B$8:$B$502,'Variação'!$A19,Extrato!$A$8:$A$502,"&gt;="&amp;HLOOKUP(CN$2,dds!$2:$3,2,FALSE()),Extrato!$A$8:$A$502,"&lt;="&amp;HLOOKUP(CN$2,dds!$2:$4,3,FALSE()))-SUMIFS(Extrato!$K$8:$K$502,Extrato!$G$8:$G$502,'Variação'!$A19,Extrato!$F$8:$F$502,"&gt;="&amp;HLOOKUP(CN$2,dds!$2:$3,2,FALSE()),Extrato!$F$8:$F$502,"&lt;="&amp;HLOOKUP(CN$2,dds!$2:$4,3,FALSE()))+VLOOKUP($A19,'Cadastro e Histórico'!$278:$346,MATCH('Variação'!CN$2,'Cadastro e Histórico'!$278:$278,0)-1,FALSE()))</f>
        <v>0</v>
      </c>
      <c r="CO19" s="500">
        <f t="shared" si="90"/>
        <v>0</v>
      </c>
      <c r="CP19" s="499">
        <f>IF($A19="",0,VLOOKUP($A19,'Cadastro e Histórico'!$278:$346,MATCH('Variação'!CN$2,'Cadastro e Histórico'!$278:$278,0),FALSE()))</f>
        <v>0</v>
      </c>
      <c r="CQ19" s="499">
        <f t="array" ref="CQ19">IF($A19="",0,SUMIFS(Extrato!$E$8:$E$502,Extrato!$B$8:$B$502,'Variação'!$A19,Extrato!$A$8:$A$502,"&gt;="&amp;HLOOKUP(CQ$2,dds!$2:$3,2,FALSE()),Extrato!$A$8:$A$502,"&lt;="&amp;HLOOKUP(CQ$2,dds!$2:$4,3,FALSE()))-SUMIFS(Extrato!$K$8:$K$502,Extrato!$G$8:$G$502,'Variação'!$A19,Extrato!$F$8:$F$502,"&gt;="&amp;HLOOKUP(CQ$2,dds!$2:$3,2,FALSE()),Extrato!$F$8:$F$502,"&lt;="&amp;HLOOKUP(CQ$2,dds!$2:$4,3,FALSE()))+VLOOKUP($A19,'Cadastro e Histórico'!$278:$346,MATCH('Variação'!CQ$2,'Cadastro e Histórico'!$278:$278,0)-1,FALSE()))</f>
        <v>0</v>
      </c>
      <c r="CR19" s="500">
        <f t="shared" si="91"/>
        <v>0</v>
      </c>
      <c r="CS19" s="499">
        <f>IF($A19="",0,VLOOKUP($A19,'Cadastro e Histórico'!$278:$346,MATCH('Variação'!CQ$2,'Cadastro e Histórico'!$278:$278,0),FALSE()))</f>
        <v>0</v>
      </c>
      <c r="CT19" s="499">
        <f t="array" ref="CT19">IF($A19="",0,SUMIFS(Extrato!$E$8:$E$502,Extrato!$B$8:$B$502,'Variação'!$A19,Extrato!$A$8:$A$502,"&gt;="&amp;HLOOKUP(CT$2,dds!$2:$3,2,FALSE()),Extrato!$A$8:$A$502,"&lt;="&amp;HLOOKUP(CT$2,dds!$2:$4,3,FALSE()))-SUMIFS(Extrato!$K$8:$K$502,Extrato!$G$8:$G$502,'Variação'!$A19,Extrato!$F$8:$F$502,"&gt;="&amp;HLOOKUP(CT$2,dds!$2:$3,2,FALSE()),Extrato!$F$8:$F$502,"&lt;="&amp;HLOOKUP(CT$2,dds!$2:$4,3,FALSE()))+VLOOKUP($A19,'Cadastro e Histórico'!$278:$346,MATCH('Variação'!CT$2,'Cadastro e Histórico'!$278:$278,0)-1,FALSE()))</f>
        <v>0</v>
      </c>
      <c r="CU19" s="500">
        <f t="shared" si="92"/>
        <v>0</v>
      </c>
      <c r="CV19" s="499">
        <f>IF($A19="",0,VLOOKUP($A19,'Cadastro e Histórico'!$278:$346,MATCH('Variação'!CT$2,'Cadastro e Histórico'!$278:$278,0),FALSE()))</f>
        <v>0</v>
      </c>
      <c r="CW19" s="499">
        <f t="array" ref="CW19">IF($A19="",0,SUMIFS(Extrato!$E$8:$E$502,Extrato!$B$8:$B$502,'Variação'!$A19,Extrato!$A$8:$A$502,"&gt;="&amp;HLOOKUP(CW$2,dds!$2:$3,2,FALSE()),Extrato!$A$8:$A$502,"&lt;="&amp;HLOOKUP(CW$2,dds!$2:$4,3,FALSE()))-SUMIFS(Extrato!$K$8:$K$502,Extrato!$G$8:$G$502,'Variação'!$A19,Extrato!$F$8:$F$502,"&gt;="&amp;HLOOKUP(CW$2,dds!$2:$3,2,FALSE()),Extrato!$F$8:$F$502,"&lt;="&amp;HLOOKUP(CW$2,dds!$2:$4,3,FALSE()))+VLOOKUP($A19,'Cadastro e Histórico'!$278:$346,MATCH('Variação'!CW$2,'Cadastro e Histórico'!$278:$278,0)-1,FALSE()))</f>
        <v>0</v>
      </c>
      <c r="CX19" s="500">
        <f t="shared" si="93"/>
        <v>0</v>
      </c>
      <c r="CY19" s="499">
        <f>IF($A19="",0,VLOOKUP($A19,'Cadastro e Histórico'!$278:$346,MATCH('Variação'!CW$2,'Cadastro e Histórico'!$278:$278,0),FALSE()))</f>
        <v>0</v>
      </c>
      <c r="CZ19" s="499">
        <f t="array" ref="CZ19">IF($A19="",0,SUMIFS(Extrato!$E$8:$E$502,Extrato!$B$8:$B$502,'Variação'!$A19,Extrato!$A$8:$A$502,"&gt;="&amp;HLOOKUP(CZ$2,dds!$2:$3,2,FALSE()),Extrato!$A$8:$A$502,"&lt;="&amp;HLOOKUP(CZ$2,dds!$2:$4,3,FALSE()))-SUMIFS(Extrato!$K$8:$K$502,Extrato!$G$8:$G$502,'Variação'!$A19,Extrato!$F$8:$F$502,"&gt;="&amp;HLOOKUP(CZ$2,dds!$2:$3,2,FALSE()),Extrato!$F$8:$F$502,"&lt;="&amp;HLOOKUP(CZ$2,dds!$2:$4,3,FALSE()))+VLOOKUP($A19,'Cadastro e Histórico'!$278:$346,MATCH('Variação'!CZ$2,'Cadastro e Histórico'!$278:$278,0)-1,FALSE()))</f>
        <v>0</v>
      </c>
      <c r="DA19" s="500">
        <f t="shared" si="94"/>
        <v>0</v>
      </c>
      <c r="DB19" s="499">
        <f>IF($A19="",0,VLOOKUP($A19,'Cadastro e Histórico'!$278:$346,MATCH('Variação'!CZ$2,'Cadastro e Histórico'!$278:$278,0),FALSE()))</f>
        <v>0</v>
      </c>
      <c r="DC19" s="499">
        <f t="array" ref="DC19">IF($A19="",0,SUMIFS(Extrato!$E$8:$E$502,Extrato!$B$8:$B$502,'Variação'!$A19,Extrato!$A$8:$A$502,"&gt;="&amp;HLOOKUP(DC$2,dds!$2:$3,2,FALSE()),Extrato!$A$8:$A$502,"&lt;="&amp;HLOOKUP(DC$2,dds!$2:$4,3,FALSE()))-SUMIFS(Extrato!$K$8:$K$502,Extrato!$G$8:$G$502,'Variação'!$A19,Extrato!$F$8:$F$502,"&gt;="&amp;HLOOKUP(DC$2,dds!$2:$3,2,FALSE()),Extrato!$F$8:$F$502,"&lt;="&amp;HLOOKUP(DC$2,dds!$2:$4,3,FALSE()))+VLOOKUP($A19,'Cadastro e Histórico'!$278:$346,MATCH('Variação'!DC$2,'Cadastro e Histórico'!$278:$278,0)-1,FALSE()))</f>
        <v>0</v>
      </c>
      <c r="DD19" s="500">
        <f t="shared" si="95"/>
        <v>0</v>
      </c>
      <c r="DE19" s="499">
        <f>IF($A19="",0,VLOOKUP($A19,'Cadastro e Histórico'!$278:$346,MATCH('Variação'!DC$2,'Cadastro e Histórico'!$278:$278,0),FALSE()))</f>
        <v>0</v>
      </c>
      <c r="DF19" s="499">
        <f t="array" ref="DF19">IF($A19="",0,SUMIFS(Extrato!$E$8:$E$502,Extrato!$B$8:$B$502,'Variação'!$A19,Extrato!$A$8:$A$502,"&gt;="&amp;HLOOKUP(DF$2,dds!$2:$3,2,FALSE()),Extrato!$A$8:$A$502,"&lt;="&amp;HLOOKUP(DF$2,dds!$2:$4,3,FALSE()))-SUMIFS(Extrato!$K$8:$K$502,Extrato!$G$8:$G$502,'Variação'!$A19,Extrato!$F$8:$F$502,"&gt;="&amp;HLOOKUP(DF$2,dds!$2:$3,2,FALSE()),Extrato!$F$8:$F$502,"&lt;="&amp;HLOOKUP(DF$2,dds!$2:$4,3,FALSE()))+VLOOKUP($A19,'Cadastro e Histórico'!$278:$346,MATCH('Variação'!DF$2,'Cadastro e Histórico'!$278:$278,0)-1,FALSE()))</f>
        <v>0</v>
      </c>
      <c r="DG19" s="500">
        <f t="shared" si="96"/>
        <v>0</v>
      </c>
      <c r="DH19" s="499">
        <f>IF($A19="",0,VLOOKUP($A19,'Cadastro e Histórico'!$278:$346,MATCH('Variação'!DF$2,'Cadastro e Histórico'!$278:$278,0),FALSE()))</f>
        <v>0</v>
      </c>
      <c r="DI19" s="499">
        <f t="array" ref="DI19">IF($A19="",0,SUMIFS(Extrato!$E$8:$E$502,Extrato!$B$8:$B$502,'Variação'!$A19,Extrato!$A$8:$A$502,"&gt;="&amp;HLOOKUP(DI$2,dds!$2:$3,2,FALSE()),Extrato!$A$8:$A$502,"&lt;="&amp;HLOOKUP(DI$2,dds!$2:$4,3,FALSE()))-SUMIFS(Extrato!$K$8:$K$502,Extrato!$G$8:$G$502,'Variação'!$A19,Extrato!$F$8:$F$502,"&gt;="&amp;HLOOKUP(DI$2,dds!$2:$3,2,FALSE()),Extrato!$F$8:$F$502,"&lt;="&amp;HLOOKUP(DI$2,dds!$2:$4,3,FALSE()))+VLOOKUP($A19,'Cadastro e Histórico'!$278:$346,MATCH('Variação'!DI$2,'Cadastro e Histórico'!$278:$278,0)-1,FALSE()))</f>
        <v>0</v>
      </c>
      <c r="DJ19" s="500">
        <f t="shared" si="97"/>
        <v>0</v>
      </c>
      <c r="DK19" s="499">
        <f>IF($A19="",0,VLOOKUP($A19,'Cadastro e Histórico'!$278:$346,MATCH('Variação'!DI$2,'Cadastro e Histórico'!$278:$278,0),FALSE()))</f>
        <v>0</v>
      </c>
      <c r="DL19" s="499">
        <f t="array" ref="DL19">IF($A19="",0,SUMIFS(Extrato!$E$8:$E$502,Extrato!$B$8:$B$502,'Variação'!$A19,Extrato!$A$8:$A$502,"&gt;="&amp;HLOOKUP(DL$2,dds!$2:$3,2,FALSE()),Extrato!$A$8:$A$502,"&lt;="&amp;HLOOKUP(DL$2,dds!$2:$4,3,FALSE()))-SUMIFS(Extrato!$K$8:$K$502,Extrato!$G$8:$G$502,'Variação'!$A19,Extrato!$F$8:$F$502,"&gt;="&amp;HLOOKUP(DL$2,dds!$2:$3,2,FALSE()),Extrato!$F$8:$F$502,"&lt;="&amp;HLOOKUP(DL$2,dds!$2:$4,3,FALSE()))+VLOOKUP($A19,'Cadastro e Histórico'!$278:$346,MATCH('Variação'!DL$2,'Cadastro e Histórico'!$278:$278,0)-1,FALSE()))</f>
        <v>0</v>
      </c>
      <c r="DM19" s="500">
        <f t="shared" si="98"/>
        <v>0</v>
      </c>
      <c r="DN19" s="499">
        <f>IF($A19="",0,VLOOKUP($A19,'Cadastro e Histórico'!$278:$346,MATCH('Variação'!DL$2,'Cadastro e Histórico'!$278:$278,0),FALSE()))</f>
        <v>0</v>
      </c>
      <c r="DO19" s="499">
        <f t="array" ref="DO19">IF($A19="",0,SUMIFS(Extrato!$E$8:$E$502,Extrato!$B$8:$B$502,'Variação'!$A19,Extrato!$A$8:$A$502,"&gt;="&amp;HLOOKUP(DO$2,dds!$2:$3,2,FALSE()),Extrato!$A$8:$A$502,"&lt;="&amp;HLOOKUP(DO$2,dds!$2:$4,3,FALSE()))-SUMIFS(Extrato!$K$8:$K$502,Extrato!$G$8:$G$502,'Variação'!$A19,Extrato!$F$8:$F$502,"&gt;="&amp;HLOOKUP(DO$2,dds!$2:$3,2,FALSE()),Extrato!$F$8:$F$502,"&lt;="&amp;HLOOKUP(DO$2,dds!$2:$4,3,FALSE()))+VLOOKUP($A19,'Cadastro e Histórico'!$278:$346,MATCH('Variação'!DO$2,'Cadastro e Histórico'!$278:$278,0)-1,FALSE()))</f>
        <v>0</v>
      </c>
      <c r="DP19" s="500">
        <f t="shared" si="99"/>
        <v>0</v>
      </c>
      <c r="DQ19" s="499">
        <f>IF($A19="",0,VLOOKUP($A19,'Cadastro e Histórico'!$278:$346,MATCH('Variação'!DO$2,'Cadastro e Histórico'!$278:$278,0),FALSE()))</f>
        <v>0</v>
      </c>
      <c r="DR19" s="499">
        <f t="array" ref="DR19">IF($A19="",0,SUMIFS(Extrato!$E$8:$E$502,Extrato!$B$8:$B$502,'Variação'!$A19,Extrato!$A$8:$A$502,"&gt;="&amp;HLOOKUP(DR$2,dds!$2:$3,2,FALSE()),Extrato!$A$8:$A$502,"&lt;="&amp;HLOOKUP(DR$2,dds!$2:$4,3,FALSE()))-SUMIFS(Extrato!$K$8:$K$502,Extrato!$G$8:$G$502,'Variação'!$A19,Extrato!$F$8:$F$502,"&gt;="&amp;HLOOKUP(DR$2,dds!$2:$3,2,FALSE()),Extrato!$F$8:$F$502,"&lt;="&amp;HLOOKUP(DR$2,dds!$2:$4,3,FALSE()))+VLOOKUP($A19,'Cadastro e Histórico'!$278:$346,MATCH('Variação'!DR$2,'Cadastro e Histórico'!$278:$278,0)-1,FALSE()))</f>
        <v>0</v>
      </c>
      <c r="DS19" s="500">
        <f t="shared" si="100"/>
        <v>0</v>
      </c>
      <c r="DT19" s="499">
        <f>IF($A19="",0,VLOOKUP($A19,'Cadastro e Histórico'!$278:$346,MATCH('Variação'!DR$2,'Cadastro e Histórico'!$278:$278,0),FALSE()))</f>
        <v>0</v>
      </c>
      <c r="DU19" s="499">
        <f t="array" ref="DU19">IF($A19="",0,SUMIFS(Extrato!$E$8:$E$502,Extrato!$B$8:$B$502,'Variação'!$A19,Extrato!$A$8:$A$502,"&gt;="&amp;HLOOKUP(DU$2,dds!$2:$3,2,FALSE()),Extrato!$A$8:$A$502,"&lt;="&amp;HLOOKUP(DU$2,dds!$2:$4,3,FALSE()))-SUMIFS(Extrato!$K$8:$K$502,Extrato!$G$8:$G$502,'Variação'!$A19,Extrato!$F$8:$F$502,"&gt;="&amp;HLOOKUP(DU$2,dds!$2:$3,2,FALSE()),Extrato!$F$8:$F$502,"&lt;="&amp;HLOOKUP(DU$2,dds!$2:$4,3,FALSE()))+VLOOKUP($A19,'Cadastro e Histórico'!$278:$346,MATCH('Variação'!DU$2,'Cadastro e Histórico'!$278:$278,0)-1,FALSE()))</f>
        <v>0</v>
      </c>
      <c r="DV19" s="500">
        <f t="shared" si="101"/>
        <v>0</v>
      </c>
      <c r="DW19" s="499">
        <f>IF($A19="",0,VLOOKUP($A19,'Cadastro e Histórico'!$278:$346,MATCH('Variação'!DU$2,'Cadastro e Histórico'!$278:$278,0),FALSE()))</f>
        <v>0</v>
      </c>
      <c r="DX19" s="499">
        <f t="array" ref="DX19">IF($A19="",0,SUMIFS(Extrato!$E$8:$E$502,Extrato!$B$8:$B$502,'Variação'!$A19,Extrato!$A$8:$A$502,"&gt;="&amp;HLOOKUP(DX$2,dds!$2:$3,2,FALSE()),Extrato!$A$8:$A$502,"&lt;="&amp;HLOOKUP(DX$2,dds!$2:$4,3,FALSE()))-SUMIFS(Extrato!$K$8:$K$502,Extrato!$G$8:$G$502,'Variação'!$A19,Extrato!$F$8:$F$502,"&gt;="&amp;HLOOKUP(DX$2,dds!$2:$3,2,FALSE()),Extrato!$F$8:$F$502,"&lt;="&amp;HLOOKUP(DX$2,dds!$2:$4,3,FALSE()))+VLOOKUP($A19,'Cadastro e Histórico'!$278:$346,MATCH('Variação'!DX$2,'Cadastro e Histórico'!$278:$278,0)-1,FALSE()))</f>
        <v>0</v>
      </c>
      <c r="DY19" s="500">
        <f t="shared" si="102"/>
        <v>0</v>
      </c>
      <c r="DZ19" s="499">
        <f>IF($A19="",0,VLOOKUP($A19,'Cadastro e Histórico'!$278:$346,MATCH('Variação'!DX$2,'Cadastro e Histórico'!$278:$278,0),FALSE()))</f>
        <v>0</v>
      </c>
      <c r="EA19" s="499">
        <f t="array" ref="EA19">IF($A19="",0,SUMIFS(Extrato!$E$8:$E$502,Extrato!$B$8:$B$502,'Variação'!$A19,Extrato!$A$8:$A$502,"&gt;="&amp;HLOOKUP(EA$2,dds!$2:$3,2,FALSE()),Extrato!$A$8:$A$502,"&lt;="&amp;HLOOKUP(EA$2,dds!$2:$4,3,FALSE()))-SUMIFS(Extrato!$K$8:$K$502,Extrato!$G$8:$G$502,'Variação'!$A19,Extrato!$F$8:$F$502,"&gt;="&amp;HLOOKUP(EA$2,dds!$2:$3,2,FALSE()),Extrato!$F$8:$F$502,"&lt;="&amp;HLOOKUP(EA$2,dds!$2:$4,3,FALSE()))+VLOOKUP($A19,'Cadastro e Histórico'!$278:$346,MATCH('Variação'!EA$2,'Cadastro e Histórico'!$278:$278,0)-1,FALSE()))</f>
        <v>0</v>
      </c>
      <c r="EB19" s="500">
        <f t="shared" si="103"/>
        <v>0</v>
      </c>
      <c r="EC19" s="499">
        <f>IF($A19="",0,VLOOKUP($A19,'Cadastro e Histórico'!$278:$346,MATCH('Variação'!EA$2,'Cadastro e Histórico'!$278:$278,0),FALSE()))</f>
        <v>0</v>
      </c>
      <c r="ED19" s="499">
        <f t="array" ref="ED19">IF($A19="",0,SUMIFS(Extrato!$E$8:$E$502,Extrato!$B$8:$B$502,'Variação'!$A19,Extrato!$A$8:$A$502,"&gt;="&amp;HLOOKUP(ED$2,dds!$2:$3,2,FALSE()),Extrato!$A$8:$A$502,"&lt;="&amp;HLOOKUP(ED$2,dds!$2:$4,3,FALSE()))-SUMIFS(Extrato!$K$8:$K$502,Extrato!$G$8:$G$502,'Variação'!$A19,Extrato!$F$8:$F$502,"&gt;="&amp;HLOOKUP(ED$2,dds!$2:$3,2,FALSE()),Extrato!$F$8:$F$502,"&lt;="&amp;HLOOKUP(ED$2,dds!$2:$4,3,FALSE()))+VLOOKUP($A19,'Cadastro e Histórico'!$278:$346,MATCH('Variação'!ED$2,'Cadastro e Histórico'!$278:$278,0)-1,FALSE()))</f>
        <v>0</v>
      </c>
      <c r="EE19" s="500">
        <f t="shared" si="104"/>
        <v>0</v>
      </c>
      <c r="EF19" s="499">
        <f>IF($A19="",0,VLOOKUP($A19,'Cadastro e Histórico'!$278:$346,MATCH('Variação'!ED$2,'Cadastro e Histórico'!$278:$278,0),FALSE()))</f>
        <v>0</v>
      </c>
      <c r="EG19" s="499">
        <f t="array" ref="EG19">IF($A19="",0,SUMIFS(Extrato!$E$8:$E$502,Extrato!$B$8:$B$502,'Variação'!$A19,Extrato!$A$8:$A$502,"&gt;="&amp;HLOOKUP(EG$2,dds!$2:$3,2,FALSE()),Extrato!$A$8:$A$502,"&lt;="&amp;HLOOKUP(EG$2,dds!$2:$4,3,FALSE()))-SUMIFS(Extrato!$K$8:$K$502,Extrato!$G$8:$G$502,'Variação'!$A19,Extrato!$F$8:$F$502,"&gt;="&amp;HLOOKUP(EG$2,dds!$2:$3,2,FALSE()),Extrato!$F$8:$F$502,"&lt;="&amp;HLOOKUP(EG$2,dds!$2:$4,3,FALSE()))+VLOOKUP($A19,'Cadastro e Histórico'!$278:$346,MATCH('Variação'!EG$2,'Cadastro e Histórico'!$278:$278,0)-1,FALSE()))</f>
        <v>0</v>
      </c>
      <c r="EH19" s="500">
        <f t="shared" si="105"/>
        <v>0</v>
      </c>
      <c r="EI19" s="499">
        <f>IF($A19="",0,VLOOKUP($A19,'Cadastro e Histórico'!$278:$346,MATCH('Variação'!EG$2,'Cadastro e Histórico'!$278:$278,0),FALSE()))</f>
        <v>0</v>
      </c>
      <c r="EJ19" s="499">
        <f t="array" ref="EJ19">IF($A19="",0,SUMIFS(Extrato!$E$8:$E$502,Extrato!$B$8:$B$502,'Variação'!$A19,Extrato!$A$8:$A$502,"&gt;="&amp;HLOOKUP(EJ$2,dds!$2:$3,2,FALSE()),Extrato!$A$8:$A$502,"&lt;="&amp;HLOOKUP(EJ$2,dds!$2:$4,3,FALSE()))-SUMIFS(Extrato!$K$8:$K$502,Extrato!$G$8:$G$502,'Variação'!$A19,Extrato!$F$8:$F$502,"&gt;="&amp;HLOOKUP(EJ$2,dds!$2:$3,2,FALSE()),Extrato!$F$8:$F$502,"&lt;="&amp;HLOOKUP(EJ$2,dds!$2:$4,3,FALSE()))+VLOOKUP($A19,'Cadastro e Histórico'!$278:$346,MATCH('Variação'!EJ$2,'Cadastro e Histórico'!$278:$278,0)-1,FALSE()))</f>
        <v>0</v>
      </c>
      <c r="EK19" s="500">
        <f t="shared" si="106"/>
        <v>0</v>
      </c>
      <c r="EL19" s="499">
        <f>IF($A19="",0,VLOOKUP($A19,'Cadastro e Histórico'!$278:$346,MATCH('Variação'!EJ$2,'Cadastro e Histórico'!$278:$278,0),FALSE()))</f>
        <v>0</v>
      </c>
      <c r="EM19" s="499">
        <f t="array" ref="EM19">IF($A19="",0,SUMIFS(Extrato!$E$8:$E$502,Extrato!$B$8:$B$502,'Variação'!$A19,Extrato!$A$8:$A$502,"&gt;="&amp;HLOOKUP(EM$2,dds!$2:$3,2,FALSE()),Extrato!$A$8:$A$502,"&lt;="&amp;HLOOKUP(EM$2,dds!$2:$4,3,FALSE()))-SUMIFS(Extrato!$K$8:$K$502,Extrato!$G$8:$G$502,'Variação'!$A19,Extrato!$F$8:$F$502,"&gt;="&amp;HLOOKUP(EM$2,dds!$2:$3,2,FALSE()),Extrato!$F$8:$F$502,"&lt;="&amp;HLOOKUP(EM$2,dds!$2:$4,3,FALSE()))+VLOOKUP($A19,'Cadastro e Histórico'!$278:$346,MATCH('Variação'!EM$2,'Cadastro e Histórico'!$278:$278,0)-1,FALSE()))</f>
        <v>0</v>
      </c>
      <c r="EN19" s="500">
        <f t="shared" si="107"/>
        <v>0</v>
      </c>
      <c r="EO19" s="499">
        <f>IF($A19="",0,VLOOKUP($A19,'Cadastro e Histórico'!$278:$346,MATCH('Variação'!EM$2,'Cadastro e Histórico'!$278:$278,0),FALSE()))</f>
        <v>0</v>
      </c>
      <c r="EP19" s="499">
        <f t="array" ref="EP19">IF($A19="",0,SUMIFS(Extrato!$E$8:$E$502,Extrato!$B$8:$B$502,'Variação'!$A19,Extrato!$A$8:$A$502,"&gt;="&amp;HLOOKUP(EP$2,dds!$2:$3,2,FALSE()),Extrato!$A$8:$A$502,"&lt;="&amp;HLOOKUP(EP$2,dds!$2:$4,3,FALSE()))-SUMIFS(Extrato!$K$8:$K$502,Extrato!$G$8:$G$502,'Variação'!$A19,Extrato!$F$8:$F$502,"&gt;="&amp;HLOOKUP(EP$2,dds!$2:$3,2,FALSE()),Extrato!$F$8:$F$502,"&lt;="&amp;HLOOKUP(EP$2,dds!$2:$4,3,FALSE()))+VLOOKUP($A19,'Cadastro e Histórico'!$278:$346,MATCH('Variação'!EP$2,'Cadastro e Histórico'!$278:$278,0)-1,FALSE()))</f>
        <v>0</v>
      </c>
      <c r="EQ19" s="500">
        <f t="shared" si="108"/>
        <v>0</v>
      </c>
      <c r="ER19" s="499">
        <f>IF($A19="",0,VLOOKUP($A19,'Cadastro e Histórico'!$278:$346,MATCH('Variação'!EP$2,'Cadastro e Histórico'!$278:$278,0),FALSE()))</f>
        <v>0</v>
      </c>
      <c r="ES19" s="499">
        <f t="array" ref="ES19">IF($A19="",0,SUMIFS(Extrato!$E$8:$E$502,Extrato!$B$8:$B$502,'Variação'!$A19,Extrato!$A$8:$A$502,"&gt;="&amp;HLOOKUP(ES$2,dds!$2:$3,2,FALSE()),Extrato!$A$8:$A$502,"&lt;="&amp;HLOOKUP(ES$2,dds!$2:$4,3,FALSE()))-SUMIFS(Extrato!$K$8:$K$502,Extrato!$G$8:$G$502,'Variação'!$A19,Extrato!$F$8:$F$502,"&gt;="&amp;HLOOKUP(ES$2,dds!$2:$3,2,FALSE()),Extrato!$F$8:$F$502,"&lt;="&amp;HLOOKUP(ES$2,dds!$2:$4,3,FALSE()))+VLOOKUP($A19,'Cadastro e Histórico'!$278:$346,MATCH('Variação'!ES$2,'Cadastro e Histórico'!$278:$278,0)-1,FALSE()))</f>
        <v>0</v>
      </c>
      <c r="ET19" s="500">
        <f t="shared" si="109"/>
        <v>0</v>
      </c>
      <c r="EU19" s="499">
        <f>IF($A19="",0,VLOOKUP($A19,'Cadastro e Histórico'!$278:$346,MATCH('Variação'!ES$2,'Cadastro e Histórico'!$278:$278,0),FALSE()))</f>
        <v>0</v>
      </c>
      <c r="EV19" s="499">
        <f t="array" ref="EV19">IF($A19="",0,SUMIFS(Extrato!$E$8:$E$502,Extrato!$B$8:$B$502,'Variação'!$A19,Extrato!$A$8:$A$502,"&gt;="&amp;HLOOKUP(EV$2,dds!$2:$3,2,FALSE()),Extrato!$A$8:$A$502,"&lt;="&amp;HLOOKUP(EV$2,dds!$2:$4,3,FALSE()))-SUMIFS(Extrato!$K$8:$K$502,Extrato!$G$8:$G$502,'Variação'!$A19,Extrato!$F$8:$F$502,"&gt;="&amp;HLOOKUP(EV$2,dds!$2:$3,2,FALSE()),Extrato!$F$8:$F$502,"&lt;="&amp;HLOOKUP(EV$2,dds!$2:$4,3,FALSE()))+VLOOKUP($A19,'Cadastro e Histórico'!$278:$346,MATCH('Variação'!EV$2,'Cadastro e Histórico'!$278:$278,0)-1,FALSE()))</f>
        <v>0</v>
      </c>
      <c r="EW19" s="500">
        <f t="shared" si="110"/>
        <v>0</v>
      </c>
      <c r="EX19" s="499">
        <f>IF($A19="",0,VLOOKUP($A19,'Cadastro e Histórico'!$278:$346,MATCH('Variação'!EV$2,'Cadastro e Histórico'!$278:$278,0),FALSE()))</f>
        <v>0</v>
      </c>
      <c r="EY19" s="499">
        <f t="array" ref="EY19">IF($A19="",0,SUMIFS(Extrato!$E$8:$E$502,Extrato!$B$8:$B$502,'Variação'!$A19,Extrato!$A$8:$A$502,"&gt;="&amp;HLOOKUP(EY$2,dds!$2:$3,2,FALSE()),Extrato!$A$8:$A$502,"&lt;="&amp;HLOOKUP(EY$2,dds!$2:$4,3,FALSE()))-SUMIFS(Extrato!$K$8:$K$502,Extrato!$G$8:$G$502,'Variação'!$A19,Extrato!$F$8:$F$502,"&gt;="&amp;HLOOKUP(EY$2,dds!$2:$3,2,FALSE()),Extrato!$F$8:$F$502,"&lt;="&amp;HLOOKUP(EY$2,dds!$2:$4,3,FALSE()))+VLOOKUP($A19,'Cadastro e Histórico'!$278:$346,MATCH('Variação'!EY$2,'Cadastro e Histórico'!$278:$278,0)-1,FALSE()))</f>
        <v>0</v>
      </c>
      <c r="EZ19" s="500">
        <f t="shared" si="111"/>
        <v>0</v>
      </c>
      <c r="FA19" s="499">
        <f>IF($A19="",0,VLOOKUP($A19,'Cadastro e Histórico'!$278:$346,MATCH('Variação'!EY$2,'Cadastro e Histórico'!$278:$278,0),FALSE()))</f>
        <v>0</v>
      </c>
      <c r="FB19" s="499">
        <f t="array" ref="FB19">IF($A19="",0,SUMIFS(Extrato!$E$8:$E$502,Extrato!$B$8:$B$502,'Variação'!$A19,Extrato!$A$8:$A$502,"&gt;="&amp;HLOOKUP(FB$2,dds!$2:$3,2,FALSE()),Extrato!$A$8:$A$502,"&lt;="&amp;HLOOKUP(FB$2,dds!$2:$4,3,FALSE()))-SUMIFS(Extrato!$K$8:$K$502,Extrato!$G$8:$G$502,'Variação'!$A19,Extrato!$F$8:$F$502,"&gt;="&amp;HLOOKUP(FB$2,dds!$2:$3,2,FALSE()),Extrato!$F$8:$F$502,"&lt;="&amp;HLOOKUP(FB$2,dds!$2:$4,3,FALSE()))+VLOOKUP($A19,'Cadastro e Histórico'!$278:$346,MATCH('Variação'!FB$2,'Cadastro e Histórico'!$278:$278,0)-1,FALSE()))</f>
        <v>0</v>
      </c>
      <c r="FC19" s="500">
        <f t="shared" si="112"/>
        <v>0</v>
      </c>
      <c r="FD19" s="499">
        <f>IF($A19="",0,VLOOKUP($A19,'Cadastro e Histórico'!$278:$346,MATCH('Variação'!FB$2,'Cadastro e Histórico'!$278:$278,0),FALSE()))</f>
        <v>0</v>
      </c>
      <c r="FE19" s="499">
        <f t="array" ref="FE19">IF($A19="",0,SUMIFS(Extrato!$E$8:$E$502,Extrato!$B$8:$B$502,'Variação'!$A19,Extrato!$A$8:$A$502,"&gt;="&amp;HLOOKUP(FE$2,dds!$2:$3,2,FALSE()),Extrato!$A$8:$A$502,"&lt;="&amp;HLOOKUP(FE$2,dds!$2:$4,3,FALSE()))-SUMIFS(Extrato!$K$8:$K$502,Extrato!$G$8:$G$502,'Variação'!$A19,Extrato!$F$8:$F$502,"&gt;="&amp;HLOOKUP(FE$2,dds!$2:$3,2,FALSE()),Extrato!$F$8:$F$502,"&lt;="&amp;HLOOKUP(FE$2,dds!$2:$4,3,FALSE()))+VLOOKUP($A19,'Cadastro e Histórico'!$278:$346,MATCH('Variação'!FE$2,'Cadastro e Histórico'!$278:$278,0)-1,FALSE()))</f>
        <v>0</v>
      </c>
      <c r="FF19" s="500">
        <f t="shared" si="113"/>
        <v>0</v>
      </c>
      <c r="FG19" s="499">
        <f>IF($A19="",0,VLOOKUP($A19,'Cadastro e Histórico'!$278:$346,MATCH('Variação'!FE$2,'Cadastro e Histórico'!$278:$278,0),FALSE()))</f>
        <v>0</v>
      </c>
      <c r="FH19" s="499">
        <f t="array" ref="FH19">IF($A19="",0,SUMIFS(Extrato!$E$8:$E$502,Extrato!$B$8:$B$502,'Variação'!$A19,Extrato!$A$8:$A$502,"&gt;="&amp;HLOOKUP(FH$2,dds!$2:$3,2,FALSE()),Extrato!$A$8:$A$502,"&lt;="&amp;HLOOKUP(FH$2,dds!$2:$4,3,FALSE()))-SUMIFS(Extrato!$K$8:$K$502,Extrato!$G$8:$G$502,'Variação'!$A19,Extrato!$F$8:$F$502,"&gt;="&amp;HLOOKUP(FH$2,dds!$2:$3,2,FALSE()),Extrato!$F$8:$F$502,"&lt;="&amp;HLOOKUP(FH$2,dds!$2:$4,3,FALSE()))+VLOOKUP($A19,'Cadastro e Histórico'!$278:$346,MATCH('Variação'!FH$2,'Cadastro e Histórico'!$278:$278,0)-1,FALSE()))</f>
        <v>0</v>
      </c>
      <c r="FI19" s="500">
        <f t="shared" si="114"/>
        <v>0</v>
      </c>
      <c r="FJ19" s="499">
        <f>IF($A19="",0,VLOOKUP($A19,'Cadastro e Histórico'!$278:$346,MATCH('Variação'!FH$2,'Cadastro e Histórico'!$278:$278,0),FALSE()))</f>
        <v>0</v>
      </c>
      <c r="FK19" s="499">
        <f t="array" ref="FK19">IF($A19="",0,SUMIFS(Extrato!$E$8:$E$502,Extrato!$B$8:$B$502,'Variação'!$A19,Extrato!$A$8:$A$502,"&gt;="&amp;HLOOKUP(FK$2,dds!$2:$3,2,FALSE()),Extrato!$A$8:$A$502,"&lt;="&amp;HLOOKUP(FK$2,dds!$2:$4,3,FALSE()))-SUMIFS(Extrato!$K$8:$K$502,Extrato!$G$8:$G$502,'Variação'!$A19,Extrato!$F$8:$F$502,"&gt;="&amp;HLOOKUP(FK$2,dds!$2:$3,2,FALSE()),Extrato!$F$8:$F$502,"&lt;="&amp;HLOOKUP(FK$2,dds!$2:$4,3,FALSE()))+VLOOKUP($A19,'Cadastro e Histórico'!$278:$346,MATCH('Variação'!FK$2,'Cadastro e Histórico'!$278:$278,0)-1,FALSE()))</f>
        <v>0</v>
      </c>
      <c r="FL19" s="500">
        <f t="shared" si="115"/>
        <v>0</v>
      </c>
      <c r="FM19" s="499">
        <f>IF($A19="",0,VLOOKUP($A19,'Cadastro e Histórico'!$278:$346,MATCH('Variação'!FK$2,'Cadastro e Histórico'!$278:$278,0),FALSE()))</f>
        <v>0</v>
      </c>
      <c r="FN19" s="499">
        <f t="array" ref="FN19">IF($A19="",0,SUMIFS(Extrato!$E$8:$E$502,Extrato!$B$8:$B$502,'Variação'!$A19,Extrato!$A$8:$A$502,"&gt;="&amp;HLOOKUP(FN$2,dds!$2:$3,2,FALSE()),Extrato!$A$8:$A$502,"&lt;="&amp;HLOOKUP(FN$2,dds!$2:$4,3,FALSE()))-SUMIFS(Extrato!$K$8:$K$502,Extrato!$G$8:$G$502,'Variação'!$A19,Extrato!$F$8:$F$502,"&gt;="&amp;HLOOKUP(FN$2,dds!$2:$3,2,FALSE()),Extrato!$F$8:$F$502,"&lt;="&amp;HLOOKUP(FN$2,dds!$2:$4,3,FALSE()))+VLOOKUP($A19,'Cadastro e Histórico'!$278:$346,MATCH('Variação'!FN$2,'Cadastro e Histórico'!$278:$278,0)-1,FALSE()))</f>
        <v>0</v>
      </c>
      <c r="FO19" s="500">
        <f t="shared" si="116"/>
        <v>0</v>
      </c>
      <c r="FP19" s="499">
        <f>IF($A19="",0,VLOOKUP($A19,'Cadastro e Histórico'!$278:$346,MATCH('Variação'!FN$2,'Cadastro e Histórico'!$278:$278,0),FALSE()))</f>
        <v>0</v>
      </c>
      <c r="FQ19" s="499">
        <f t="array" ref="FQ19">IF($A19="",0,SUMIFS(Extrato!$E$8:$E$502,Extrato!$B$8:$B$502,'Variação'!$A19,Extrato!$A$8:$A$502,"&gt;="&amp;HLOOKUP(FQ$2,dds!$2:$3,2,FALSE()),Extrato!$A$8:$A$502,"&lt;="&amp;HLOOKUP(FQ$2,dds!$2:$4,3,FALSE()))-SUMIFS(Extrato!$K$8:$K$502,Extrato!$G$8:$G$502,'Variação'!$A19,Extrato!$F$8:$F$502,"&gt;="&amp;HLOOKUP(FQ$2,dds!$2:$3,2,FALSE()),Extrato!$F$8:$F$502,"&lt;="&amp;HLOOKUP(FQ$2,dds!$2:$4,3,FALSE()))+VLOOKUP($A19,'Cadastro e Histórico'!$278:$346,MATCH('Variação'!FQ$2,'Cadastro e Histórico'!$278:$278,0)-1,FALSE()))</f>
        <v>0</v>
      </c>
      <c r="FR19" s="500">
        <f t="shared" si="117"/>
        <v>0</v>
      </c>
      <c r="FS19" s="499">
        <f>IF($A19="",0,VLOOKUP($A19,'Cadastro e Histórico'!$278:$346,MATCH('Variação'!FQ$2,'Cadastro e Histórico'!$278:$278,0),FALSE()))</f>
        <v>0</v>
      </c>
      <c r="FT19" s="499">
        <f t="array" ref="FT19">IF($A19="",0,SUMIFS(Extrato!$E$8:$E$502,Extrato!$B$8:$B$502,'Variação'!$A19,Extrato!$A$8:$A$502,"&gt;="&amp;HLOOKUP(FT$2,dds!$2:$3,2,FALSE()),Extrato!$A$8:$A$502,"&lt;="&amp;HLOOKUP(FT$2,dds!$2:$4,3,FALSE()))-SUMIFS(Extrato!$K$8:$K$502,Extrato!$G$8:$G$502,'Variação'!$A19,Extrato!$F$8:$F$502,"&gt;="&amp;HLOOKUP(FT$2,dds!$2:$3,2,FALSE()),Extrato!$F$8:$F$502,"&lt;="&amp;HLOOKUP(FT$2,dds!$2:$4,3,FALSE()))+VLOOKUP($A19,'Cadastro e Histórico'!$278:$346,MATCH('Variação'!FT$2,'Cadastro e Histórico'!$278:$278,0)-1,FALSE()))</f>
        <v>0</v>
      </c>
      <c r="FU19" s="500">
        <f t="shared" si="118"/>
        <v>0</v>
      </c>
      <c r="FV19" s="499">
        <f>IF($A19="",0,VLOOKUP($A19,'Cadastro e Histórico'!$278:$346,MATCH('Variação'!FT$2,'Cadastro e Histórico'!$278:$278,0),FALSE()))</f>
        <v>0</v>
      </c>
      <c r="FW19" s="499">
        <f t="array" ref="FW19">IF($A19="",0,SUMIFS(Extrato!$E$8:$E$502,Extrato!$B$8:$B$502,'Variação'!$A19,Extrato!$A$8:$A$502,"&gt;="&amp;HLOOKUP(FW$2,dds!$2:$3,2,FALSE()),Extrato!$A$8:$A$502,"&lt;="&amp;HLOOKUP(FW$2,dds!$2:$4,3,FALSE()))-SUMIFS(Extrato!$K$8:$K$502,Extrato!$G$8:$G$502,'Variação'!$A19,Extrato!$F$8:$F$502,"&gt;="&amp;HLOOKUP(FW$2,dds!$2:$3,2,FALSE()),Extrato!$F$8:$F$502,"&lt;="&amp;HLOOKUP(FW$2,dds!$2:$4,3,FALSE()))+VLOOKUP($A19,'Cadastro e Histórico'!$278:$346,MATCH('Variação'!FW$2,'Cadastro e Histórico'!$278:$278,0)-1,FALSE()))</f>
        <v>0</v>
      </c>
      <c r="FX19" s="500">
        <f t="shared" si="119"/>
        <v>0</v>
      </c>
      <c r="FY19" s="499">
        <f>IF($A19="",0,VLOOKUP($A19,'Cadastro e Histórico'!$278:$346,MATCH('Variação'!FW$2,'Cadastro e Histórico'!$278:$278,0),FALSE()))</f>
        <v>0</v>
      </c>
      <c r="FZ19" s="43"/>
      <c r="GA19" s="39"/>
      <c r="GB19" s="39"/>
      <c r="GC19" s="39"/>
      <c r="GD19" s="39"/>
      <c r="GE19" s="39"/>
      <c r="GF19" s="39"/>
      <c r="GG19" s="39"/>
      <c r="GH19" s="39"/>
      <c r="GI19" s="39"/>
      <c r="GJ19" s="39"/>
      <c r="GK19" s="39"/>
      <c r="GL19" s="39"/>
      <c r="GM19" s="39"/>
      <c r="GN19" s="39"/>
      <c r="GO19" s="39"/>
      <c r="GP19" s="39"/>
      <c r="GQ19" s="39"/>
      <c r="GR19" s="39"/>
      <c r="GS19" s="42"/>
    </row>
    <row r="20" ht="14.25" customHeight="1">
      <c r="A20" s="504"/>
      <c r="B20" s="50"/>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45"/>
      <c r="DE20" s="45"/>
      <c r="DF20" s="45"/>
      <c r="DG20" s="45"/>
      <c r="DH20" s="45"/>
      <c r="DI20" s="45"/>
      <c r="DJ20" s="45"/>
      <c r="DK20" s="45"/>
      <c r="DL20" s="45"/>
      <c r="DM20" s="45"/>
      <c r="DN20" s="45"/>
      <c r="DO20" s="45"/>
      <c r="DP20" s="45"/>
      <c r="DQ20" s="45"/>
      <c r="DR20" s="45"/>
      <c r="DS20" s="45"/>
      <c r="DT20" s="45"/>
      <c r="DU20" s="45"/>
      <c r="DV20" s="45"/>
      <c r="DW20" s="45"/>
      <c r="DX20" s="45"/>
      <c r="DY20" s="45"/>
      <c r="DZ20" s="45"/>
      <c r="EA20" s="45"/>
      <c r="EB20" s="45"/>
      <c r="EC20" s="45"/>
      <c r="ED20" s="45"/>
      <c r="EE20" s="45"/>
      <c r="EF20" s="45"/>
      <c r="EG20" s="45"/>
      <c r="EH20" s="45"/>
      <c r="EI20" s="45"/>
      <c r="EJ20" s="45"/>
      <c r="EK20" s="45"/>
      <c r="EL20" s="45"/>
      <c r="EM20" s="45"/>
      <c r="EN20" s="45"/>
      <c r="EO20" s="45"/>
      <c r="EP20" s="45"/>
      <c r="EQ20" s="45"/>
      <c r="ER20" s="45"/>
      <c r="ES20" s="45"/>
      <c r="ET20" s="45"/>
      <c r="EU20" s="45"/>
      <c r="EV20" s="45"/>
      <c r="EW20" s="45"/>
      <c r="EX20" s="45"/>
      <c r="EY20" s="45"/>
      <c r="EZ20" s="45"/>
      <c r="FA20" s="45"/>
      <c r="FB20" s="45"/>
      <c r="FC20" s="45"/>
      <c r="FD20" s="45"/>
      <c r="FE20" s="45"/>
      <c r="FF20" s="45"/>
      <c r="FG20" s="45"/>
      <c r="FH20" s="45"/>
      <c r="FI20" s="45"/>
      <c r="FJ20" s="45"/>
      <c r="FK20" s="45"/>
      <c r="FL20" s="45"/>
      <c r="FM20" s="45"/>
      <c r="FN20" s="45"/>
      <c r="FO20" s="45"/>
      <c r="FP20" s="45"/>
      <c r="FQ20" s="45"/>
      <c r="FR20" s="45"/>
      <c r="FS20" s="45"/>
      <c r="FT20" s="45"/>
      <c r="FU20" s="45"/>
      <c r="FV20" s="45"/>
      <c r="FW20" s="45"/>
      <c r="FX20" s="45"/>
      <c r="FY20" s="45"/>
      <c r="FZ20" s="45"/>
      <c r="GA20" s="45"/>
      <c r="GB20" s="45"/>
      <c r="GC20" s="45"/>
      <c r="GD20" s="45"/>
      <c r="GE20" s="45"/>
      <c r="GF20" s="45"/>
      <c r="GG20" s="45"/>
      <c r="GH20" s="45"/>
      <c r="GI20" s="45"/>
      <c r="GJ20" s="45"/>
      <c r="GK20" s="45"/>
      <c r="GL20" s="45"/>
      <c r="GM20" s="45"/>
      <c r="GN20" s="45"/>
      <c r="GO20" s="45"/>
      <c r="GP20" s="45"/>
      <c r="GQ20" s="45"/>
      <c r="GR20" s="45"/>
      <c r="GS20" s="45"/>
    </row>
    <row r="21" ht="14.25" customHeight="1">
      <c r="A21" s="164"/>
      <c r="B21" s="89"/>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c r="BZ21" s="90"/>
      <c r="CA21" s="90"/>
      <c r="CB21" s="90"/>
      <c r="CC21" s="90"/>
      <c r="CD21" s="90"/>
      <c r="CE21" s="90"/>
      <c r="CF21" s="90"/>
      <c r="CG21" s="90"/>
      <c r="CH21" s="90"/>
      <c r="CI21" s="90"/>
      <c r="CJ21" s="90"/>
      <c r="CK21" s="90"/>
      <c r="CL21" s="90"/>
      <c r="CM21" s="90"/>
      <c r="CN21" s="90"/>
      <c r="CO21" s="90"/>
      <c r="CP21" s="90"/>
      <c r="CQ21" s="90"/>
      <c r="CR21" s="90"/>
      <c r="CS21" s="90"/>
      <c r="CT21" s="90"/>
      <c r="CU21" s="90"/>
      <c r="CV21" s="90"/>
      <c r="CW21" s="90"/>
      <c r="CX21" s="90"/>
      <c r="CY21" s="90"/>
      <c r="CZ21" s="90"/>
      <c r="DA21" s="90"/>
      <c r="DB21" s="90"/>
      <c r="DC21" s="90"/>
      <c r="DD21" s="90"/>
      <c r="DE21" s="90"/>
      <c r="DF21" s="90"/>
      <c r="DG21" s="90"/>
      <c r="DH21" s="90"/>
      <c r="DI21" s="90"/>
      <c r="DJ21" s="90"/>
      <c r="DK21" s="90"/>
      <c r="DL21" s="90"/>
      <c r="DM21" s="90"/>
      <c r="DN21" s="90"/>
      <c r="DO21" s="90"/>
      <c r="DP21" s="90"/>
      <c r="DQ21" s="90"/>
      <c r="DR21" s="90"/>
      <c r="DS21" s="90"/>
      <c r="DT21" s="90"/>
      <c r="DU21" s="90"/>
      <c r="DV21" s="90"/>
      <c r="DW21" s="90"/>
      <c r="DX21" s="90"/>
      <c r="DY21" s="90"/>
      <c r="DZ21" s="90"/>
      <c r="EA21" s="90"/>
      <c r="EB21" s="90"/>
      <c r="EC21" s="90"/>
      <c r="ED21" s="90"/>
      <c r="EE21" s="90"/>
      <c r="EF21" s="90"/>
      <c r="EG21" s="90"/>
      <c r="EH21" s="90"/>
      <c r="EI21" s="90"/>
      <c r="EJ21" s="90"/>
      <c r="EK21" s="90"/>
      <c r="EL21" s="90"/>
      <c r="EM21" s="90"/>
      <c r="EN21" s="90"/>
      <c r="EO21" s="90"/>
      <c r="EP21" s="90"/>
      <c r="EQ21" s="90"/>
      <c r="ER21" s="90"/>
      <c r="ES21" s="90"/>
      <c r="ET21" s="90"/>
      <c r="EU21" s="90"/>
      <c r="EV21" s="90"/>
      <c r="EW21" s="90"/>
      <c r="EX21" s="90"/>
      <c r="EY21" s="90"/>
      <c r="EZ21" s="90"/>
      <c r="FA21" s="90"/>
      <c r="FB21" s="90"/>
      <c r="FC21" s="90"/>
      <c r="FD21" s="90"/>
      <c r="FE21" s="90"/>
      <c r="FF21" s="90"/>
      <c r="FG21" s="90"/>
      <c r="FH21" s="90"/>
      <c r="FI21" s="90"/>
      <c r="FJ21" s="90"/>
      <c r="FK21" s="90"/>
      <c r="FL21" s="90"/>
      <c r="FM21" s="90"/>
      <c r="FN21" s="90"/>
      <c r="FO21" s="90"/>
      <c r="FP21" s="90"/>
      <c r="FQ21" s="90"/>
      <c r="FR21" s="90"/>
      <c r="FS21" s="90"/>
      <c r="FT21" s="90"/>
      <c r="FU21" s="90"/>
      <c r="FV21" s="90"/>
      <c r="FW21" s="90"/>
      <c r="FX21" s="90"/>
      <c r="FY21" s="90"/>
      <c r="FZ21" s="90"/>
      <c r="GA21" s="90"/>
      <c r="GB21" s="90"/>
      <c r="GC21" s="90"/>
      <c r="GD21" s="90"/>
      <c r="GE21" s="90"/>
      <c r="GF21" s="90"/>
      <c r="GG21" s="90"/>
      <c r="GH21" s="90"/>
      <c r="GI21" s="90"/>
      <c r="GJ21" s="90"/>
      <c r="GK21" s="90"/>
      <c r="GL21" s="90"/>
      <c r="GM21" s="90"/>
      <c r="GN21" s="90"/>
      <c r="GO21" s="90"/>
      <c r="GP21" s="90"/>
      <c r="GQ21" s="90"/>
      <c r="GR21" s="90"/>
      <c r="GS21" s="90"/>
    </row>
    <row r="22" ht="14.25" customHeight="1">
      <c r="A22" s="164"/>
      <c r="B22" s="89"/>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c r="BH22" s="90"/>
      <c r="BI22" s="90"/>
      <c r="BJ22" s="90"/>
      <c r="BK22" s="90"/>
      <c r="BL22" s="90"/>
      <c r="BM22" s="90"/>
      <c r="BN22" s="90"/>
      <c r="BO22" s="90"/>
      <c r="BP22" s="90"/>
      <c r="BQ22" s="90"/>
      <c r="BR22" s="90"/>
      <c r="BS22" s="90"/>
      <c r="BT22" s="90"/>
      <c r="BU22" s="90"/>
      <c r="BV22" s="90"/>
      <c r="BW22" s="90"/>
      <c r="BX22" s="90"/>
      <c r="BY22" s="90"/>
      <c r="BZ22" s="90"/>
      <c r="CA22" s="90"/>
      <c r="CB22" s="90"/>
      <c r="CC22" s="90"/>
      <c r="CD22" s="90"/>
      <c r="CE22" s="90"/>
      <c r="CF22" s="90"/>
      <c r="CG22" s="90"/>
      <c r="CH22" s="90"/>
      <c r="CI22" s="90"/>
      <c r="CJ22" s="90"/>
      <c r="CK22" s="90"/>
      <c r="CL22" s="90"/>
      <c r="CM22" s="90"/>
      <c r="CN22" s="90"/>
      <c r="CO22" s="90"/>
      <c r="CP22" s="90"/>
      <c r="CQ22" s="90"/>
      <c r="CR22" s="90"/>
      <c r="CS22" s="90"/>
      <c r="CT22" s="90"/>
      <c r="CU22" s="90"/>
      <c r="CV22" s="90"/>
      <c r="CW22" s="90"/>
      <c r="CX22" s="90"/>
      <c r="CY22" s="90"/>
      <c r="CZ22" s="90"/>
      <c r="DA22" s="90"/>
      <c r="DB22" s="90"/>
      <c r="DC22" s="90"/>
      <c r="DD22" s="90"/>
      <c r="DE22" s="90"/>
      <c r="DF22" s="90"/>
      <c r="DG22" s="90"/>
      <c r="DH22" s="90"/>
      <c r="DI22" s="90"/>
      <c r="DJ22" s="90"/>
      <c r="DK22" s="90"/>
      <c r="DL22" s="90"/>
      <c r="DM22" s="90"/>
      <c r="DN22" s="90"/>
      <c r="DO22" s="90"/>
      <c r="DP22" s="90"/>
      <c r="DQ22" s="90"/>
      <c r="DR22" s="90"/>
      <c r="DS22" s="90"/>
      <c r="DT22" s="90"/>
      <c r="DU22" s="90"/>
      <c r="DV22" s="90"/>
      <c r="DW22" s="90"/>
      <c r="DX22" s="90"/>
      <c r="DY22" s="90"/>
      <c r="DZ22" s="90"/>
      <c r="EA22" s="90"/>
      <c r="EB22" s="90"/>
      <c r="EC22" s="90"/>
      <c r="ED22" s="90"/>
      <c r="EE22" s="90"/>
      <c r="EF22" s="90"/>
      <c r="EG22" s="90"/>
      <c r="EH22" s="90"/>
      <c r="EI22" s="90"/>
      <c r="EJ22" s="90"/>
      <c r="EK22" s="90"/>
      <c r="EL22" s="90"/>
      <c r="EM22" s="90"/>
      <c r="EN22" s="90"/>
      <c r="EO22" s="90"/>
      <c r="EP22" s="90"/>
      <c r="EQ22" s="90"/>
      <c r="ER22" s="90"/>
      <c r="ES22" s="90"/>
      <c r="ET22" s="90"/>
      <c r="EU22" s="90"/>
      <c r="EV22" s="90"/>
      <c r="EW22" s="90"/>
      <c r="EX22" s="90"/>
      <c r="EY22" s="90"/>
      <c r="EZ22" s="90"/>
      <c r="FA22" s="90"/>
      <c r="FB22" s="90"/>
      <c r="FC22" s="90"/>
      <c r="FD22" s="90"/>
      <c r="FE22" s="90"/>
      <c r="FF22" s="90"/>
      <c r="FG22" s="90"/>
      <c r="FH22" s="90"/>
      <c r="FI22" s="90"/>
      <c r="FJ22" s="90"/>
      <c r="FK22" s="90"/>
      <c r="FL22" s="90"/>
      <c r="FM22" s="90"/>
      <c r="FN22" s="90"/>
      <c r="FO22" s="90"/>
      <c r="FP22" s="90"/>
      <c r="FQ22" s="90"/>
      <c r="FR22" s="90"/>
      <c r="FS22" s="90"/>
      <c r="FT22" s="90"/>
      <c r="FU22" s="90"/>
      <c r="FV22" s="90"/>
      <c r="FW22" s="90"/>
      <c r="FX22" s="90"/>
      <c r="FY22" s="90"/>
      <c r="FZ22" s="90"/>
      <c r="GA22" s="90"/>
      <c r="GB22" s="90"/>
      <c r="GC22" s="90"/>
      <c r="GD22" s="90"/>
      <c r="GE22" s="90"/>
      <c r="GF22" s="90"/>
      <c r="GG22" s="90"/>
      <c r="GH22" s="90"/>
      <c r="GI22" s="90"/>
      <c r="GJ22" s="90"/>
      <c r="GK22" s="90"/>
      <c r="GL22" s="90"/>
      <c r="GM22" s="90"/>
      <c r="GN22" s="90"/>
      <c r="GO22" s="90"/>
      <c r="GP22" s="90"/>
      <c r="GQ22" s="90"/>
      <c r="GR22" s="90"/>
      <c r="GS22" s="90"/>
    </row>
    <row r="23" ht="14.25" customHeight="1">
      <c r="A23" s="164"/>
      <c r="B23" s="89"/>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c r="CG23" s="90"/>
      <c r="CH23" s="90"/>
      <c r="CI23" s="90"/>
      <c r="CJ23" s="90"/>
      <c r="CK23" s="90"/>
      <c r="CL23" s="90"/>
      <c r="CM23" s="90"/>
      <c r="CN23" s="90"/>
      <c r="CO23" s="90"/>
      <c r="CP23" s="90"/>
      <c r="CQ23" s="90"/>
      <c r="CR23" s="90"/>
      <c r="CS23" s="90"/>
      <c r="CT23" s="90"/>
      <c r="CU23" s="90"/>
      <c r="CV23" s="90"/>
      <c r="CW23" s="90"/>
      <c r="CX23" s="90"/>
      <c r="CY23" s="90"/>
      <c r="CZ23" s="90"/>
      <c r="DA23" s="90"/>
      <c r="DB23" s="90"/>
      <c r="DC23" s="90"/>
      <c r="DD23" s="90"/>
      <c r="DE23" s="90"/>
      <c r="DF23" s="90"/>
      <c r="DG23" s="90"/>
      <c r="DH23" s="90"/>
      <c r="DI23" s="90"/>
      <c r="DJ23" s="90"/>
      <c r="DK23" s="90"/>
      <c r="DL23" s="90"/>
      <c r="DM23" s="90"/>
      <c r="DN23" s="90"/>
      <c r="DO23" s="90"/>
      <c r="DP23" s="90"/>
      <c r="DQ23" s="90"/>
      <c r="DR23" s="90"/>
      <c r="DS23" s="90"/>
      <c r="DT23" s="90"/>
      <c r="DU23" s="90"/>
      <c r="DV23" s="90"/>
      <c r="DW23" s="90"/>
      <c r="DX23" s="90"/>
      <c r="DY23" s="90"/>
      <c r="DZ23" s="90"/>
      <c r="EA23" s="90"/>
      <c r="EB23" s="90"/>
      <c r="EC23" s="90"/>
      <c r="ED23" s="90"/>
      <c r="EE23" s="90"/>
      <c r="EF23" s="90"/>
      <c r="EG23" s="90"/>
      <c r="EH23" s="90"/>
      <c r="EI23" s="90"/>
      <c r="EJ23" s="90"/>
      <c r="EK23" s="90"/>
      <c r="EL23" s="90"/>
      <c r="EM23" s="90"/>
      <c r="EN23" s="90"/>
      <c r="EO23" s="90"/>
      <c r="EP23" s="90"/>
      <c r="EQ23" s="90"/>
      <c r="ER23" s="90"/>
      <c r="ES23" s="90"/>
      <c r="ET23" s="90"/>
      <c r="EU23" s="90"/>
      <c r="EV23" s="90"/>
      <c r="EW23" s="90"/>
      <c r="EX23" s="90"/>
      <c r="EY23" s="90"/>
      <c r="EZ23" s="90"/>
      <c r="FA23" s="90"/>
      <c r="FB23" s="90"/>
      <c r="FC23" s="90"/>
      <c r="FD23" s="90"/>
      <c r="FE23" s="90"/>
      <c r="FF23" s="90"/>
      <c r="FG23" s="90"/>
      <c r="FH23" s="90"/>
      <c r="FI23" s="90"/>
      <c r="FJ23" s="90"/>
      <c r="FK23" s="90"/>
      <c r="FL23" s="90"/>
      <c r="FM23" s="90"/>
      <c r="FN23" s="90"/>
      <c r="FO23" s="90"/>
      <c r="FP23" s="90"/>
      <c r="FQ23" s="90"/>
      <c r="FR23" s="90"/>
      <c r="FS23" s="90"/>
      <c r="FT23" s="90"/>
      <c r="FU23" s="90"/>
      <c r="FV23" s="90"/>
      <c r="FW23" s="90"/>
      <c r="FX23" s="90"/>
      <c r="FY23" s="90"/>
      <c r="FZ23" s="90"/>
      <c r="GA23" s="90"/>
      <c r="GB23" s="90"/>
      <c r="GC23" s="90"/>
      <c r="GD23" s="90"/>
      <c r="GE23" s="90"/>
      <c r="GF23" s="90"/>
      <c r="GG23" s="90"/>
      <c r="GH23" s="90"/>
      <c r="GI23" s="90"/>
      <c r="GJ23" s="90"/>
      <c r="GK23" s="90"/>
      <c r="GL23" s="90"/>
      <c r="GM23" s="90"/>
      <c r="GN23" s="90"/>
      <c r="GO23" s="90"/>
      <c r="GP23" s="90"/>
      <c r="GQ23" s="90"/>
      <c r="GR23" s="90"/>
      <c r="GS23" s="90"/>
    </row>
    <row r="24" ht="14.25" customHeight="1">
      <c r="A24" s="164"/>
      <c r="B24" s="89"/>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0"/>
      <c r="AS24" s="90"/>
      <c r="AT24" s="90"/>
      <c r="AU24" s="90"/>
      <c r="AV24" s="90"/>
      <c r="AW24" s="90"/>
      <c r="AX24" s="90"/>
      <c r="AY24" s="90"/>
      <c r="AZ24" s="90"/>
      <c r="BA24" s="90"/>
      <c r="BB24" s="90"/>
      <c r="BC24" s="90"/>
      <c r="BD24" s="90"/>
      <c r="BE24" s="90"/>
      <c r="BF24" s="90"/>
      <c r="BG24" s="90"/>
      <c r="BH24" s="90"/>
      <c r="BI24" s="90"/>
      <c r="BJ24" s="90"/>
      <c r="BK24" s="90"/>
      <c r="BL24" s="90"/>
      <c r="BM24" s="90"/>
      <c r="BN24" s="90"/>
      <c r="BO24" s="90"/>
      <c r="BP24" s="90"/>
      <c r="BQ24" s="90"/>
      <c r="BR24" s="90"/>
      <c r="BS24" s="90"/>
      <c r="BT24" s="90"/>
      <c r="BU24" s="90"/>
      <c r="BV24" s="90"/>
      <c r="BW24" s="90"/>
      <c r="BX24" s="90"/>
      <c r="BY24" s="90"/>
      <c r="BZ24" s="90"/>
      <c r="CA24" s="90"/>
      <c r="CB24" s="90"/>
      <c r="CC24" s="90"/>
      <c r="CD24" s="90"/>
      <c r="CE24" s="90"/>
      <c r="CF24" s="90"/>
      <c r="CG24" s="90"/>
      <c r="CH24" s="90"/>
      <c r="CI24" s="90"/>
      <c r="CJ24" s="90"/>
      <c r="CK24" s="90"/>
      <c r="CL24" s="90"/>
      <c r="CM24" s="90"/>
      <c r="CN24" s="90"/>
      <c r="CO24" s="90"/>
      <c r="CP24" s="90"/>
      <c r="CQ24" s="90"/>
      <c r="CR24" s="90"/>
      <c r="CS24" s="90"/>
      <c r="CT24" s="90"/>
      <c r="CU24" s="90"/>
      <c r="CV24" s="90"/>
      <c r="CW24" s="90"/>
      <c r="CX24" s="90"/>
      <c r="CY24" s="90"/>
      <c r="CZ24" s="90"/>
      <c r="DA24" s="90"/>
      <c r="DB24" s="90"/>
      <c r="DC24" s="90"/>
      <c r="DD24" s="90"/>
      <c r="DE24" s="90"/>
      <c r="DF24" s="90"/>
      <c r="DG24" s="90"/>
      <c r="DH24" s="90"/>
      <c r="DI24" s="90"/>
      <c r="DJ24" s="90"/>
      <c r="DK24" s="90"/>
      <c r="DL24" s="90"/>
      <c r="DM24" s="90"/>
      <c r="DN24" s="90"/>
      <c r="DO24" s="90"/>
      <c r="DP24" s="90"/>
      <c r="DQ24" s="90"/>
      <c r="DR24" s="90"/>
      <c r="DS24" s="90"/>
      <c r="DT24" s="90"/>
      <c r="DU24" s="90"/>
      <c r="DV24" s="90"/>
      <c r="DW24" s="90"/>
      <c r="DX24" s="90"/>
      <c r="DY24" s="90"/>
      <c r="DZ24" s="90"/>
      <c r="EA24" s="90"/>
      <c r="EB24" s="90"/>
      <c r="EC24" s="90"/>
      <c r="ED24" s="90"/>
      <c r="EE24" s="90"/>
      <c r="EF24" s="90"/>
      <c r="EG24" s="90"/>
      <c r="EH24" s="90"/>
      <c r="EI24" s="90"/>
      <c r="EJ24" s="90"/>
      <c r="EK24" s="90"/>
      <c r="EL24" s="90"/>
      <c r="EM24" s="90"/>
      <c r="EN24" s="90"/>
      <c r="EO24" s="90"/>
      <c r="EP24" s="90"/>
      <c r="EQ24" s="90"/>
      <c r="ER24" s="90"/>
      <c r="ES24" s="90"/>
      <c r="ET24" s="90"/>
      <c r="EU24" s="90"/>
      <c r="EV24" s="90"/>
      <c r="EW24" s="90"/>
      <c r="EX24" s="90"/>
      <c r="EY24" s="90"/>
      <c r="EZ24" s="90"/>
      <c r="FA24" s="90"/>
      <c r="FB24" s="90"/>
      <c r="FC24" s="90"/>
      <c r="FD24" s="90"/>
      <c r="FE24" s="90"/>
      <c r="FF24" s="90"/>
      <c r="FG24" s="90"/>
      <c r="FH24" s="90"/>
      <c r="FI24" s="90"/>
      <c r="FJ24" s="90"/>
      <c r="FK24" s="90"/>
      <c r="FL24" s="90"/>
      <c r="FM24" s="90"/>
      <c r="FN24" s="90"/>
      <c r="FO24" s="90"/>
      <c r="FP24" s="90"/>
      <c r="FQ24" s="90"/>
      <c r="FR24" s="90"/>
      <c r="FS24" s="90"/>
      <c r="FT24" s="90"/>
      <c r="FU24" s="90"/>
      <c r="FV24" s="90"/>
      <c r="FW24" s="90"/>
      <c r="FX24" s="90"/>
      <c r="FY24" s="90"/>
      <c r="FZ24" s="90"/>
      <c r="GA24" s="90"/>
      <c r="GB24" s="90"/>
      <c r="GC24" s="90"/>
      <c r="GD24" s="90"/>
      <c r="GE24" s="90"/>
      <c r="GF24" s="90"/>
      <c r="GG24" s="90"/>
      <c r="GH24" s="90"/>
      <c r="GI24" s="90"/>
      <c r="GJ24" s="90"/>
      <c r="GK24" s="90"/>
      <c r="GL24" s="90"/>
      <c r="GM24" s="90"/>
      <c r="GN24" s="90"/>
      <c r="GO24" s="90"/>
      <c r="GP24" s="90"/>
      <c r="GQ24" s="90"/>
      <c r="GR24" s="90"/>
      <c r="GS24" s="90"/>
    </row>
    <row r="25" ht="14.25" customHeight="1">
      <c r="A25" s="164"/>
      <c r="B25" s="89"/>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c r="AN25" s="90"/>
      <c r="AO25" s="90"/>
      <c r="AP25" s="90"/>
      <c r="AQ25" s="90"/>
      <c r="AR25" s="90"/>
      <c r="AS25" s="90"/>
      <c r="AT25" s="90"/>
      <c r="AU25" s="90"/>
      <c r="AV25" s="90"/>
      <c r="AW25" s="90"/>
      <c r="AX25" s="90"/>
      <c r="AY25" s="90"/>
      <c r="AZ25" s="90"/>
      <c r="BA25" s="90"/>
      <c r="BB25" s="90"/>
      <c r="BC25" s="90"/>
      <c r="BD25" s="90"/>
      <c r="BE25" s="90"/>
      <c r="BF25" s="90"/>
      <c r="BG25" s="90"/>
      <c r="BH25" s="90"/>
      <c r="BI25" s="90"/>
      <c r="BJ25" s="90"/>
      <c r="BK25" s="90"/>
      <c r="BL25" s="90"/>
      <c r="BM25" s="90"/>
      <c r="BN25" s="90"/>
      <c r="BO25" s="90"/>
      <c r="BP25" s="90"/>
      <c r="BQ25" s="90"/>
      <c r="BR25" s="90"/>
      <c r="BS25" s="90"/>
      <c r="BT25" s="90"/>
      <c r="BU25" s="90"/>
      <c r="BV25" s="90"/>
      <c r="BW25" s="90"/>
      <c r="BX25" s="90"/>
      <c r="BY25" s="90"/>
      <c r="BZ25" s="90"/>
      <c r="CA25" s="90"/>
      <c r="CB25" s="90"/>
      <c r="CC25" s="90"/>
      <c r="CD25" s="90"/>
      <c r="CE25" s="90"/>
      <c r="CF25" s="90"/>
      <c r="CG25" s="90"/>
      <c r="CH25" s="90"/>
      <c r="CI25" s="90"/>
      <c r="CJ25" s="90"/>
      <c r="CK25" s="90"/>
      <c r="CL25" s="90"/>
      <c r="CM25" s="90"/>
      <c r="CN25" s="90"/>
      <c r="CO25" s="90"/>
      <c r="CP25" s="90"/>
      <c r="CQ25" s="90"/>
      <c r="CR25" s="90"/>
      <c r="CS25" s="90"/>
      <c r="CT25" s="90"/>
      <c r="CU25" s="90"/>
      <c r="CV25" s="90"/>
      <c r="CW25" s="90"/>
      <c r="CX25" s="90"/>
      <c r="CY25" s="90"/>
      <c r="CZ25" s="90"/>
      <c r="DA25" s="90"/>
      <c r="DB25" s="90"/>
      <c r="DC25" s="90"/>
      <c r="DD25" s="90"/>
      <c r="DE25" s="90"/>
      <c r="DF25" s="90"/>
      <c r="DG25" s="90"/>
      <c r="DH25" s="90"/>
      <c r="DI25" s="90"/>
      <c r="DJ25" s="90"/>
      <c r="DK25" s="90"/>
      <c r="DL25" s="90"/>
      <c r="DM25" s="90"/>
      <c r="DN25" s="90"/>
      <c r="DO25" s="90"/>
      <c r="DP25" s="90"/>
      <c r="DQ25" s="90"/>
      <c r="DR25" s="90"/>
      <c r="DS25" s="90"/>
      <c r="DT25" s="90"/>
      <c r="DU25" s="90"/>
      <c r="DV25" s="90"/>
      <c r="DW25" s="90"/>
      <c r="DX25" s="90"/>
      <c r="DY25" s="90"/>
      <c r="DZ25" s="90"/>
      <c r="EA25" s="90"/>
      <c r="EB25" s="90"/>
      <c r="EC25" s="90"/>
      <c r="ED25" s="90"/>
      <c r="EE25" s="90"/>
      <c r="EF25" s="90"/>
      <c r="EG25" s="90"/>
      <c r="EH25" s="90"/>
      <c r="EI25" s="90"/>
      <c r="EJ25" s="90"/>
      <c r="EK25" s="90"/>
      <c r="EL25" s="90"/>
      <c r="EM25" s="90"/>
      <c r="EN25" s="90"/>
      <c r="EO25" s="90"/>
      <c r="EP25" s="90"/>
      <c r="EQ25" s="90"/>
      <c r="ER25" s="90"/>
      <c r="ES25" s="90"/>
      <c r="ET25" s="90"/>
      <c r="EU25" s="90"/>
      <c r="EV25" s="90"/>
      <c r="EW25" s="90"/>
      <c r="EX25" s="90"/>
      <c r="EY25" s="90"/>
      <c r="EZ25" s="90"/>
      <c r="FA25" s="90"/>
      <c r="FB25" s="90"/>
      <c r="FC25" s="90"/>
      <c r="FD25" s="90"/>
      <c r="FE25" s="90"/>
      <c r="FF25" s="90"/>
      <c r="FG25" s="90"/>
      <c r="FH25" s="90"/>
      <c r="FI25" s="90"/>
      <c r="FJ25" s="90"/>
      <c r="FK25" s="90"/>
      <c r="FL25" s="90"/>
      <c r="FM25" s="90"/>
      <c r="FN25" s="90"/>
      <c r="FO25" s="90"/>
      <c r="FP25" s="90"/>
      <c r="FQ25" s="90"/>
      <c r="FR25" s="90"/>
      <c r="FS25" s="90"/>
      <c r="FT25" s="90"/>
      <c r="FU25" s="90"/>
      <c r="FV25" s="90"/>
      <c r="FW25" s="90"/>
      <c r="FX25" s="90"/>
      <c r="FY25" s="90"/>
      <c r="FZ25" s="90"/>
      <c r="GA25" s="90"/>
      <c r="GB25" s="90"/>
      <c r="GC25" s="90"/>
      <c r="GD25" s="90"/>
      <c r="GE25" s="90"/>
      <c r="GF25" s="90"/>
      <c r="GG25" s="90"/>
      <c r="GH25" s="90"/>
      <c r="GI25" s="90"/>
      <c r="GJ25" s="90"/>
      <c r="GK25" s="90"/>
      <c r="GL25" s="90"/>
      <c r="GM25" s="90"/>
      <c r="GN25" s="90"/>
      <c r="GO25" s="90"/>
      <c r="GP25" s="90"/>
      <c r="GQ25" s="90"/>
      <c r="GR25" s="90"/>
      <c r="GS25" s="90"/>
    </row>
    <row r="26" ht="14.25" customHeight="1">
      <c r="A26" s="164"/>
      <c r="B26" s="89"/>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c r="BG26" s="90"/>
      <c r="BH26" s="90"/>
      <c r="BI26" s="90"/>
      <c r="BJ26" s="90"/>
      <c r="BK26" s="90"/>
      <c r="BL26" s="90"/>
      <c r="BM26" s="90"/>
      <c r="BN26" s="90"/>
      <c r="BO26" s="90"/>
      <c r="BP26" s="90"/>
      <c r="BQ26" s="90"/>
      <c r="BR26" s="90"/>
      <c r="BS26" s="90"/>
      <c r="BT26" s="90"/>
      <c r="BU26" s="90"/>
      <c r="BV26" s="90"/>
      <c r="BW26" s="90"/>
      <c r="BX26" s="90"/>
      <c r="BY26" s="90"/>
      <c r="BZ26" s="90"/>
      <c r="CA26" s="90"/>
      <c r="CB26" s="90"/>
      <c r="CC26" s="90"/>
      <c r="CD26" s="90"/>
      <c r="CE26" s="90"/>
      <c r="CF26" s="90"/>
      <c r="CG26" s="90"/>
      <c r="CH26" s="90"/>
      <c r="CI26" s="90"/>
      <c r="CJ26" s="90"/>
      <c r="CK26" s="90"/>
      <c r="CL26" s="90"/>
      <c r="CM26" s="90"/>
      <c r="CN26" s="90"/>
      <c r="CO26" s="90"/>
      <c r="CP26" s="90"/>
      <c r="CQ26" s="90"/>
      <c r="CR26" s="90"/>
      <c r="CS26" s="90"/>
      <c r="CT26" s="90"/>
      <c r="CU26" s="90"/>
      <c r="CV26" s="90"/>
      <c r="CW26" s="90"/>
      <c r="CX26" s="90"/>
      <c r="CY26" s="90"/>
      <c r="CZ26" s="90"/>
      <c r="DA26" s="90"/>
      <c r="DB26" s="90"/>
      <c r="DC26" s="90"/>
      <c r="DD26" s="90"/>
      <c r="DE26" s="90"/>
      <c r="DF26" s="90"/>
      <c r="DG26" s="90"/>
      <c r="DH26" s="90"/>
      <c r="DI26" s="90"/>
      <c r="DJ26" s="90"/>
      <c r="DK26" s="90"/>
      <c r="DL26" s="90"/>
      <c r="DM26" s="90"/>
      <c r="DN26" s="90"/>
      <c r="DO26" s="90"/>
      <c r="DP26" s="90"/>
      <c r="DQ26" s="90"/>
      <c r="DR26" s="90"/>
      <c r="DS26" s="90"/>
      <c r="DT26" s="90"/>
      <c r="DU26" s="90"/>
      <c r="DV26" s="90"/>
      <c r="DW26" s="90"/>
      <c r="DX26" s="90"/>
      <c r="DY26" s="90"/>
      <c r="DZ26" s="90"/>
      <c r="EA26" s="90"/>
      <c r="EB26" s="90"/>
      <c r="EC26" s="90"/>
      <c r="ED26" s="90"/>
      <c r="EE26" s="90"/>
      <c r="EF26" s="90"/>
      <c r="EG26" s="90"/>
      <c r="EH26" s="90"/>
      <c r="EI26" s="90"/>
      <c r="EJ26" s="90"/>
      <c r="EK26" s="90"/>
      <c r="EL26" s="90"/>
      <c r="EM26" s="90"/>
      <c r="EN26" s="90"/>
      <c r="EO26" s="90"/>
      <c r="EP26" s="90"/>
      <c r="EQ26" s="90"/>
      <c r="ER26" s="90"/>
      <c r="ES26" s="90"/>
      <c r="ET26" s="90"/>
      <c r="EU26" s="90"/>
      <c r="EV26" s="90"/>
      <c r="EW26" s="90"/>
      <c r="EX26" s="90"/>
      <c r="EY26" s="90"/>
      <c r="EZ26" s="90"/>
      <c r="FA26" s="90"/>
      <c r="FB26" s="90"/>
      <c r="FC26" s="90"/>
      <c r="FD26" s="90"/>
      <c r="FE26" s="90"/>
      <c r="FF26" s="90"/>
      <c r="FG26" s="90"/>
      <c r="FH26" s="90"/>
      <c r="FI26" s="90"/>
      <c r="FJ26" s="90"/>
      <c r="FK26" s="90"/>
      <c r="FL26" s="90"/>
      <c r="FM26" s="90"/>
      <c r="FN26" s="90"/>
      <c r="FO26" s="90"/>
      <c r="FP26" s="90"/>
      <c r="FQ26" s="90"/>
      <c r="FR26" s="90"/>
      <c r="FS26" s="90"/>
      <c r="FT26" s="90"/>
      <c r="FU26" s="90"/>
      <c r="FV26" s="90"/>
      <c r="FW26" s="90"/>
      <c r="FX26" s="90"/>
      <c r="FY26" s="90"/>
      <c r="FZ26" s="90"/>
      <c r="GA26" s="90"/>
      <c r="GB26" s="90"/>
      <c r="GC26" s="90"/>
      <c r="GD26" s="90"/>
      <c r="GE26" s="90"/>
      <c r="GF26" s="90"/>
      <c r="GG26" s="90"/>
      <c r="GH26" s="90"/>
      <c r="GI26" s="90"/>
      <c r="GJ26" s="90"/>
      <c r="GK26" s="90"/>
      <c r="GL26" s="90"/>
      <c r="GM26" s="90"/>
      <c r="GN26" s="90"/>
      <c r="GO26" s="90"/>
      <c r="GP26" s="90"/>
      <c r="GQ26" s="90"/>
      <c r="GR26" s="90"/>
      <c r="GS26" s="90"/>
    </row>
    <row r="27" ht="14.25" customHeight="1">
      <c r="A27" s="164"/>
      <c r="B27" s="89"/>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90"/>
      <c r="BD27" s="90"/>
      <c r="BE27" s="90"/>
      <c r="BF27" s="90"/>
      <c r="BG27" s="90"/>
      <c r="BH27" s="90"/>
      <c r="BI27" s="90"/>
      <c r="BJ27" s="90"/>
      <c r="BK27" s="90"/>
      <c r="BL27" s="90"/>
      <c r="BM27" s="90"/>
      <c r="BN27" s="90"/>
      <c r="BO27" s="90"/>
      <c r="BP27" s="90"/>
      <c r="BQ27" s="90"/>
      <c r="BR27" s="90"/>
      <c r="BS27" s="90"/>
      <c r="BT27" s="90"/>
      <c r="BU27" s="90"/>
      <c r="BV27" s="90"/>
      <c r="BW27" s="90"/>
      <c r="BX27" s="90"/>
      <c r="BY27" s="90"/>
      <c r="BZ27" s="90"/>
      <c r="CA27" s="90"/>
      <c r="CB27" s="90"/>
      <c r="CC27" s="90"/>
      <c r="CD27" s="90"/>
      <c r="CE27" s="90"/>
      <c r="CF27" s="90"/>
      <c r="CG27" s="90"/>
      <c r="CH27" s="90"/>
      <c r="CI27" s="90"/>
      <c r="CJ27" s="90"/>
      <c r="CK27" s="90"/>
      <c r="CL27" s="90"/>
      <c r="CM27" s="90"/>
      <c r="CN27" s="90"/>
      <c r="CO27" s="90"/>
      <c r="CP27" s="90"/>
      <c r="CQ27" s="90"/>
      <c r="CR27" s="90"/>
      <c r="CS27" s="90"/>
      <c r="CT27" s="90"/>
      <c r="CU27" s="90"/>
      <c r="CV27" s="90"/>
      <c r="CW27" s="90"/>
      <c r="CX27" s="90"/>
      <c r="CY27" s="90"/>
      <c r="CZ27" s="90"/>
      <c r="DA27" s="90"/>
      <c r="DB27" s="90"/>
      <c r="DC27" s="90"/>
      <c r="DD27" s="90"/>
      <c r="DE27" s="90"/>
      <c r="DF27" s="90"/>
      <c r="DG27" s="90"/>
      <c r="DH27" s="90"/>
      <c r="DI27" s="90"/>
      <c r="DJ27" s="90"/>
      <c r="DK27" s="90"/>
      <c r="DL27" s="90"/>
      <c r="DM27" s="90"/>
      <c r="DN27" s="90"/>
      <c r="DO27" s="90"/>
      <c r="DP27" s="90"/>
      <c r="DQ27" s="90"/>
      <c r="DR27" s="90"/>
      <c r="DS27" s="90"/>
      <c r="DT27" s="90"/>
      <c r="DU27" s="90"/>
      <c r="DV27" s="90"/>
      <c r="DW27" s="90"/>
      <c r="DX27" s="90"/>
      <c r="DY27" s="90"/>
      <c r="DZ27" s="90"/>
      <c r="EA27" s="90"/>
      <c r="EB27" s="90"/>
      <c r="EC27" s="90"/>
      <c r="ED27" s="90"/>
      <c r="EE27" s="90"/>
      <c r="EF27" s="90"/>
      <c r="EG27" s="90"/>
      <c r="EH27" s="90"/>
      <c r="EI27" s="90"/>
      <c r="EJ27" s="90"/>
      <c r="EK27" s="90"/>
      <c r="EL27" s="90"/>
      <c r="EM27" s="90"/>
      <c r="EN27" s="90"/>
      <c r="EO27" s="90"/>
      <c r="EP27" s="90"/>
      <c r="EQ27" s="90"/>
      <c r="ER27" s="90"/>
      <c r="ES27" s="90"/>
      <c r="ET27" s="90"/>
      <c r="EU27" s="90"/>
      <c r="EV27" s="90"/>
      <c r="EW27" s="90"/>
      <c r="EX27" s="90"/>
      <c r="EY27" s="90"/>
      <c r="EZ27" s="90"/>
      <c r="FA27" s="90"/>
      <c r="FB27" s="90"/>
      <c r="FC27" s="90"/>
      <c r="FD27" s="90"/>
      <c r="FE27" s="90"/>
      <c r="FF27" s="90"/>
      <c r="FG27" s="90"/>
      <c r="FH27" s="90"/>
      <c r="FI27" s="90"/>
      <c r="FJ27" s="90"/>
      <c r="FK27" s="90"/>
      <c r="FL27" s="90"/>
      <c r="FM27" s="90"/>
      <c r="FN27" s="90"/>
      <c r="FO27" s="90"/>
      <c r="FP27" s="90"/>
      <c r="FQ27" s="90"/>
      <c r="FR27" s="90"/>
      <c r="FS27" s="90"/>
      <c r="FT27" s="90"/>
      <c r="FU27" s="90"/>
      <c r="FV27" s="90"/>
      <c r="FW27" s="90"/>
      <c r="FX27" s="90"/>
      <c r="FY27" s="90"/>
      <c r="FZ27" s="90"/>
      <c r="GA27" s="90"/>
      <c r="GB27" s="90"/>
      <c r="GC27" s="90"/>
      <c r="GD27" s="90"/>
      <c r="GE27" s="90"/>
      <c r="GF27" s="90"/>
      <c r="GG27" s="90"/>
      <c r="GH27" s="90"/>
      <c r="GI27" s="90"/>
      <c r="GJ27" s="90"/>
      <c r="GK27" s="90"/>
      <c r="GL27" s="90"/>
      <c r="GM27" s="90"/>
      <c r="GN27" s="90"/>
      <c r="GO27" s="90"/>
      <c r="GP27" s="90"/>
      <c r="GQ27" s="90"/>
      <c r="GR27" s="90"/>
      <c r="GS27" s="90"/>
    </row>
    <row r="28" ht="14.25" customHeight="1">
      <c r="A28" s="164"/>
      <c r="B28" s="89"/>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90"/>
      <c r="AZ28" s="90"/>
      <c r="BA28" s="90"/>
      <c r="BB28" s="90"/>
      <c r="BC28" s="90"/>
      <c r="BD28" s="90"/>
      <c r="BE28" s="90"/>
      <c r="BF28" s="90"/>
      <c r="BG28" s="90"/>
      <c r="BH28" s="90"/>
      <c r="BI28" s="90"/>
      <c r="BJ28" s="90"/>
      <c r="BK28" s="90"/>
      <c r="BL28" s="90"/>
      <c r="BM28" s="90"/>
      <c r="BN28" s="90"/>
      <c r="BO28" s="90"/>
      <c r="BP28" s="90"/>
      <c r="BQ28" s="90"/>
      <c r="BR28" s="90"/>
      <c r="BS28" s="90"/>
      <c r="BT28" s="90"/>
      <c r="BU28" s="90"/>
      <c r="BV28" s="90"/>
      <c r="BW28" s="90"/>
      <c r="BX28" s="90"/>
      <c r="BY28" s="90"/>
      <c r="BZ28" s="90"/>
      <c r="CA28" s="90"/>
      <c r="CB28" s="90"/>
      <c r="CC28" s="90"/>
      <c r="CD28" s="90"/>
      <c r="CE28" s="90"/>
      <c r="CF28" s="90"/>
      <c r="CG28" s="90"/>
      <c r="CH28" s="90"/>
      <c r="CI28" s="90"/>
      <c r="CJ28" s="90"/>
      <c r="CK28" s="90"/>
      <c r="CL28" s="90"/>
      <c r="CM28" s="90"/>
      <c r="CN28" s="90"/>
      <c r="CO28" s="90"/>
      <c r="CP28" s="90"/>
      <c r="CQ28" s="90"/>
      <c r="CR28" s="90"/>
      <c r="CS28" s="90"/>
      <c r="CT28" s="90"/>
      <c r="CU28" s="90"/>
      <c r="CV28" s="90"/>
      <c r="CW28" s="90"/>
      <c r="CX28" s="90"/>
      <c r="CY28" s="90"/>
      <c r="CZ28" s="90"/>
      <c r="DA28" s="90"/>
      <c r="DB28" s="90"/>
      <c r="DC28" s="90"/>
      <c r="DD28" s="90"/>
      <c r="DE28" s="90"/>
      <c r="DF28" s="90"/>
      <c r="DG28" s="90"/>
      <c r="DH28" s="90"/>
      <c r="DI28" s="90"/>
      <c r="DJ28" s="90"/>
      <c r="DK28" s="90"/>
      <c r="DL28" s="90"/>
      <c r="DM28" s="90"/>
      <c r="DN28" s="90"/>
      <c r="DO28" s="90"/>
      <c r="DP28" s="90"/>
      <c r="DQ28" s="90"/>
      <c r="DR28" s="90"/>
      <c r="DS28" s="90"/>
      <c r="DT28" s="90"/>
      <c r="DU28" s="90"/>
      <c r="DV28" s="90"/>
      <c r="DW28" s="90"/>
      <c r="DX28" s="90"/>
      <c r="DY28" s="90"/>
      <c r="DZ28" s="90"/>
      <c r="EA28" s="90"/>
      <c r="EB28" s="90"/>
      <c r="EC28" s="90"/>
      <c r="ED28" s="90"/>
      <c r="EE28" s="90"/>
      <c r="EF28" s="90"/>
      <c r="EG28" s="90"/>
      <c r="EH28" s="90"/>
      <c r="EI28" s="90"/>
      <c r="EJ28" s="90"/>
      <c r="EK28" s="90"/>
      <c r="EL28" s="90"/>
      <c r="EM28" s="90"/>
      <c r="EN28" s="90"/>
      <c r="EO28" s="90"/>
      <c r="EP28" s="90"/>
      <c r="EQ28" s="90"/>
      <c r="ER28" s="90"/>
      <c r="ES28" s="90"/>
      <c r="ET28" s="90"/>
      <c r="EU28" s="90"/>
      <c r="EV28" s="90"/>
      <c r="EW28" s="90"/>
      <c r="EX28" s="90"/>
      <c r="EY28" s="90"/>
      <c r="EZ28" s="90"/>
      <c r="FA28" s="90"/>
      <c r="FB28" s="90"/>
      <c r="FC28" s="90"/>
      <c r="FD28" s="90"/>
      <c r="FE28" s="90"/>
      <c r="FF28" s="90"/>
      <c r="FG28" s="90"/>
      <c r="FH28" s="90"/>
      <c r="FI28" s="90"/>
      <c r="FJ28" s="90"/>
      <c r="FK28" s="90"/>
      <c r="FL28" s="90"/>
      <c r="FM28" s="90"/>
      <c r="FN28" s="90"/>
      <c r="FO28" s="90"/>
      <c r="FP28" s="90"/>
      <c r="FQ28" s="90"/>
      <c r="FR28" s="90"/>
      <c r="FS28" s="90"/>
      <c r="FT28" s="90"/>
      <c r="FU28" s="90"/>
      <c r="FV28" s="90"/>
      <c r="FW28" s="90"/>
      <c r="FX28" s="90"/>
      <c r="FY28" s="90"/>
      <c r="FZ28" s="90"/>
      <c r="GA28" s="90"/>
      <c r="GB28" s="90"/>
      <c r="GC28" s="90"/>
      <c r="GD28" s="90"/>
      <c r="GE28" s="90"/>
      <c r="GF28" s="90"/>
      <c r="GG28" s="90"/>
      <c r="GH28" s="90"/>
      <c r="GI28" s="90"/>
      <c r="GJ28" s="90"/>
      <c r="GK28" s="90"/>
      <c r="GL28" s="90"/>
      <c r="GM28" s="90"/>
      <c r="GN28" s="90"/>
      <c r="GO28" s="90"/>
      <c r="GP28" s="90"/>
      <c r="GQ28" s="90"/>
      <c r="GR28" s="90"/>
      <c r="GS28" s="90"/>
    </row>
    <row r="29" ht="14.25" customHeight="1">
      <c r="A29" s="164"/>
      <c r="B29" s="89"/>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c r="CG29" s="90"/>
      <c r="CH29" s="90"/>
      <c r="CI29" s="90"/>
      <c r="CJ29" s="90"/>
      <c r="CK29" s="90"/>
      <c r="CL29" s="90"/>
      <c r="CM29" s="90"/>
      <c r="CN29" s="90"/>
      <c r="CO29" s="90"/>
      <c r="CP29" s="90"/>
      <c r="CQ29" s="90"/>
      <c r="CR29" s="90"/>
      <c r="CS29" s="90"/>
      <c r="CT29" s="90"/>
      <c r="CU29" s="90"/>
      <c r="CV29" s="90"/>
      <c r="CW29" s="90"/>
      <c r="CX29" s="90"/>
      <c r="CY29" s="90"/>
      <c r="CZ29" s="90"/>
      <c r="DA29" s="90"/>
      <c r="DB29" s="90"/>
      <c r="DC29" s="90"/>
      <c r="DD29" s="90"/>
      <c r="DE29" s="90"/>
      <c r="DF29" s="90"/>
      <c r="DG29" s="90"/>
      <c r="DH29" s="90"/>
      <c r="DI29" s="90"/>
      <c r="DJ29" s="90"/>
      <c r="DK29" s="90"/>
      <c r="DL29" s="90"/>
      <c r="DM29" s="90"/>
      <c r="DN29" s="90"/>
      <c r="DO29" s="90"/>
      <c r="DP29" s="90"/>
      <c r="DQ29" s="90"/>
      <c r="DR29" s="90"/>
      <c r="DS29" s="90"/>
      <c r="DT29" s="90"/>
      <c r="DU29" s="90"/>
      <c r="DV29" s="90"/>
      <c r="DW29" s="90"/>
      <c r="DX29" s="90"/>
      <c r="DY29" s="90"/>
      <c r="DZ29" s="90"/>
      <c r="EA29" s="90"/>
      <c r="EB29" s="90"/>
      <c r="EC29" s="90"/>
      <c r="ED29" s="90"/>
      <c r="EE29" s="90"/>
      <c r="EF29" s="90"/>
      <c r="EG29" s="90"/>
      <c r="EH29" s="90"/>
      <c r="EI29" s="90"/>
      <c r="EJ29" s="90"/>
      <c r="EK29" s="90"/>
      <c r="EL29" s="90"/>
      <c r="EM29" s="90"/>
      <c r="EN29" s="90"/>
      <c r="EO29" s="90"/>
      <c r="EP29" s="90"/>
      <c r="EQ29" s="90"/>
      <c r="ER29" s="90"/>
      <c r="ES29" s="90"/>
      <c r="ET29" s="90"/>
      <c r="EU29" s="90"/>
      <c r="EV29" s="90"/>
      <c r="EW29" s="90"/>
      <c r="EX29" s="90"/>
      <c r="EY29" s="90"/>
      <c r="EZ29" s="90"/>
      <c r="FA29" s="90"/>
      <c r="FB29" s="90"/>
      <c r="FC29" s="90"/>
      <c r="FD29" s="90"/>
      <c r="FE29" s="90"/>
      <c r="FF29" s="90"/>
      <c r="FG29" s="90"/>
      <c r="FH29" s="90"/>
      <c r="FI29" s="90"/>
      <c r="FJ29" s="90"/>
      <c r="FK29" s="90"/>
      <c r="FL29" s="90"/>
      <c r="FM29" s="90"/>
      <c r="FN29" s="90"/>
      <c r="FO29" s="90"/>
      <c r="FP29" s="90"/>
      <c r="FQ29" s="90"/>
      <c r="FR29" s="90"/>
      <c r="FS29" s="90"/>
      <c r="FT29" s="90"/>
      <c r="FU29" s="90"/>
      <c r="FV29" s="90"/>
      <c r="FW29" s="90"/>
      <c r="FX29" s="90"/>
      <c r="FY29" s="90"/>
      <c r="FZ29" s="90"/>
      <c r="GA29" s="90"/>
      <c r="GB29" s="90"/>
      <c r="GC29" s="90"/>
      <c r="GD29" s="90"/>
      <c r="GE29" s="90"/>
      <c r="GF29" s="90"/>
      <c r="GG29" s="90"/>
      <c r="GH29" s="90"/>
      <c r="GI29" s="90"/>
      <c r="GJ29" s="90"/>
      <c r="GK29" s="90"/>
      <c r="GL29" s="90"/>
      <c r="GM29" s="90"/>
      <c r="GN29" s="90"/>
      <c r="GO29" s="90"/>
      <c r="GP29" s="90"/>
      <c r="GQ29" s="90"/>
      <c r="GR29" s="90"/>
      <c r="GS29" s="90"/>
    </row>
    <row r="30" ht="14.25" customHeight="1">
      <c r="A30" s="164"/>
      <c r="B30" s="89"/>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90"/>
      <c r="BD30" s="90"/>
      <c r="BE30" s="90"/>
      <c r="BF30" s="90"/>
      <c r="BG30" s="90"/>
      <c r="BH30" s="90"/>
      <c r="BI30" s="90"/>
      <c r="BJ30" s="90"/>
      <c r="BK30" s="90"/>
      <c r="BL30" s="90"/>
      <c r="BM30" s="90"/>
      <c r="BN30" s="90"/>
      <c r="BO30" s="90"/>
      <c r="BP30" s="90"/>
      <c r="BQ30" s="90"/>
      <c r="BR30" s="90"/>
      <c r="BS30" s="90"/>
      <c r="BT30" s="90"/>
      <c r="BU30" s="90"/>
      <c r="BV30" s="90"/>
      <c r="BW30" s="90"/>
      <c r="BX30" s="90"/>
      <c r="BY30" s="90"/>
      <c r="BZ30" s="90"/>
      <c r="CA30" s="90"/>
      <c r="CB30" s="90"/>
      <c r="CC30" s="90"/>
      <c r="CD30" s="90"/>
      <c r="CE30" s="90"/>
      <c r="CF30" s="90"/>
      <c r="CG30" s="90"/>
      <c r="CH30" s="90"/>
      <c r="CI30" s="90"/>
      <c r="CJ30" s="90"/>
      <c r="CK30" s="90"/>
      <c r="CL30" s="90"/>
      <c r="CM30" s="90"/>
      <c r="CN30" s="90"/>
      <c r="CO30" s="90"/>
      <c r="CP30" s="90"/>
      <c r="CQ30" s="90"/>
      <c r="CR30" s="90"/>
      <c r="CS30" s="90"/>
      <c r="CT30" s="90"/>
      <c r="CU30" s="90"/>
      <c r="CV30" s="90"/>
      <c r="CW30" s="90"/>
      <c r="CX30" s="90"/>
      <c r="CY30" s="90"/>
      <c r="CZ30" s="90"/>
      <c r="DA30" s="90"/>
      <c r="DB30" s="90"/>
      <c r="DC30" s="90"/>
      <c r="DD30" s="90"/>
      <c r="DE30" s="90"/>
      <c r="DF30" s="90"/>
      <c r="DG30" s="90"/>
      <c r="DH30" s="90"/>
      <c r="DI30" s="90"/>
      <c r="DJ30" s="90"/>
      <c r="DK30" s="90"/>
      <c r="DL30" s="90"/>
      <c r="DM30" s="90"/>
      <c r="DN30" s="90"/>
      <c r="DO30" s="90"/>
      <c r="DP30" s="90"/>
      <c r="DQ30" s="90"/>
      <c r="DR30" s="90"/>
      <c r="DS30" s="90"/>
      <c r="DT30" s="90"/>
      <c r="DU30" s="90"/>
      <c r="DV30" s="90"/>
      <c r="DW30" s="90"/>
      <c r="DX30" s="90"/>
      <c r="DY30" s="90"/>
      <c r="DZ30" s="90"/>
      <c r="EA30" s="90"/>
      <c r="EB30" s="90"/>
      <c r="EC30" s="90"/>
      <c r="ED30" s="90"/>
      <c r="EE30" s="90"/>
      <c r="EF30" s="90"/>
      <c r="EG30" s="90"/>
      <c r="EH30" s="90"/>
      <c r="EI30" s="90"/>
      <c r="EJ30" s="90"/>
      <c r="EK30" s="90"/>
      <c r="EL30" s="90"/>
      <c r="EM30" s="90"/>
      <c r="EN30" s="90"/>
      <c r="EO30" s="90"/>
      <c r="EP30" s="90"/>
      <c r="EQ30" s="90"/>
      <c r="ER30" s="90"/>
      <c r="ES30" s="90"/>
      <c r="ET30" s="90"/>
      <c r="EU30" s="90"/>
      <c r="EV30" s="90"/>
      <c r="EW30" s="90"/>
      <c r="EX30" s="90"/>
      <c r="EY30" s="90"/>
      <c r="EZ30" s="90"/>
      <c r="FA30" s="90"/>
      <c r="FB30" s="90"/>
      <c r="FC30" s="90"/>
      <c r="FD30" s="90"/>
      <c r="FE30" s="90"/>
      <c r="FF30" s="90"/>
      <c r="FG30" s="90"/>
      <c r="FH30" s="90"/>
      <c r="FI30" s="90"/>
      <c r="FJ30" s="90"/>
      <c r="FK30" s="90"/>
      <c r="FL30" s="90"/>
      <c r="FM30" s="90"/>
      <c r="FN30" s="90"/>
      <c r="FO30" s="90"/>
      <c r="FP30" s="90"/>
      <c r="FQ30" s="90"/>
      <c r="FR30" s="90"/>
      <c r="FS30" s="90"/>
      <c r="FT30" s="90"/>
      <c r="FU30" s="90"/>
      <c r="FV30" s="90"/>
      <c r="FW30" s="90"/>
      <c r="FX30" s="90"/>
      <c r="FY30" s="90"/>
      <c r="FZ30" s="90"/>
      <c r="GA30" s="90"/>
      <c r="GB30" s="90"/>
      <c r="GC30" s="90"/>
      <c r="GD30" s="90"/>
      <c r="GE30" s="90"/>
      <c r="GF30" s="90"/>
      <c r="GG30" s="90"/>
      <c r="GH30" s="90"/>
      <c r="GI30" s="90"/>
      <c r="GJ30" s="90"/>
      <c r="GK30" s="90"/>
      <c r="GL30" s="90"/>
      <c r="GM30" s="90"/>
      <c r="GN30" s="90"/>
      <c r="GO30" s="90"/>
      <c r="GP30" s="90"/>
      <c r="GQ30" s="90"/>
      <c r="GR30" s="90"/>
      <c r="GS30" s="90"/>
    </row>
    <row r="31" ht="14.25" customHeight="1">
      <c r="A31" s="164"/>
      <c r="B31" s="89"/>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c r="CG31" s="90"/>
      <c r="CH31" s="90"/>
      <c r="CI31" s="90"/>
      <c r="CJ31" s="90"/>
      <c r="CK31" s="90"/>
      <c r="CL31" s="90"/>
      <c r="CM31" s="90"/>
      <c r="CN31" s="90"/>
      <c r="CO31" s="90"/>
      <c r="CP31" s="90"/>
      <c r="CQ31" s="90"/>
      <c r="CR31" s="90"/>
      <c r="CS31" s="90"/>
      <c r="CT31" s="90"/>
      <c r="CU31" s="90"/>
      <c r="CV31" s="90"/>
      <c r="CW31" s="90"/>
      <c r="CX31" s="90"/>
      <c r="CY31" s="90"/>
      <c r="CZ31" s="90"/>
      <c r="DA31" s="90"/>
      <c r="DB31" s="90"/>
      <c r="DC31" s="90"/>
      <c r="DD31" s="90"/>
      <c r="DE31" s="90"/>
      <c r="DF31" s="90"/>
      <c r="DG31" s="90"/>
      <c r="DH31" s="90"/>
      <c r="DI31" s="90"/>
      <c r="DJ31" s="90"/>
      <c r="DK31" s="90"/>
      <c r="DL31" s="90"/>
      <c r="DM31" s="90"/>
      <c r="DN31" s="90"/>
      <c r="DO31" s="90"/>
      <c r="DP31" s="90"/>
      <c r="DQ31" s="90"/>
      <c r="DR31" s="90"/>
      <c r="DS31" s="90"/>
      <c r="DT31" s="90"/>
      <c r="DU31" s="90"/>
      <c r="DV31" s="90"/>
      <c r="DW31" s="90"/>
      <c r="DX31" s="90"/>
      <c r="DY31" s="90"/>
      <c r="DZ31" s="90"/>
      <c r="EA31" s="90"/>
      <c r="EB31" s="90"/>
      <c r="EC31" s="90"/>
      <c r="ED31" s="90"/>
      <c r="EE31" s="90"/>
      <c r="EF31" s="90"/>
      <c r="EG31" s="90"/>
      <c r="EH31" s="90"/>
      <c r="EI31" s="90"/>
      <c r="EJ31" s="90"/>
      <c r="EK31" s="90"/>
      <c r="EL31" s="90"/>
      <c r="EM31" s="90"/>
      <c r="EN31" s="90"/>
      <c r="EO31" s="90"/>
      <c r="EP31" s="90"/>
      <c r="EQ31" s="90"/>
      <c r="ER31" s="90"/>
      <c r="ES31" s="90"/>
      <c r="ET31" s="90"/>
      <c r="EU31" s="90"/>
      <c r="EV31" s="90"/>
      <c r="EW31" s="90"/>
      <c r="EX31" s="90"/>
      <c r="EY31" s="90"/>
      <c r="EZ31" s="90"/>
      <c r="FA31" s="90"/>
      <c r="FB31" s="90"/>
      <c r="FC31" s="90"/>
      <c r="FD31" s="90"/>
      <c r="FE31" s="90"/>
      <c r="FF31" s="90"/>
      <c r="FG31" s="90"/>
      <c r="FH31" s="90"/>
      <c r="FI31" s="90"/>
      <c r="FJ31" s="90"/>
      <c r="FK31" s="90"/>
      <c r="FL31" s="90"/>
      <c r="FM31" s="90"/>
      <c r="FN31" s="90"/>
      <c r="FO31" s="90"/>
      <c r="FP31" s="90"/>
      <c r="FQ31" s="90"/>
      <c r="FR31" s="90"/>
      <c r="FS31" s="90"/>
      <c r="FT31" s="90"/>
      <c r="FU31" s="90"/>
      <c r="FV31" s="90"/>
      <c r="FW31" s="90"/>
      <c r="FX31" s="90"/>
      <c r="FY31" s="90"/>
      <c r="FZ31" s="90"/>
      <c r="GA31" s="90"/>
      <c r="GB31" s="90"/>
      <c r="GC31" s="90"/>
      <c r="GD31" s="90"/>
      <c r="GE31" s="90"/>
      <c r="GF31" s="90"/>
      <c r="GG31" s="90"/>
      <c r="GH31" s="90"/>
      <c r="GI31" s="90"/>
      <c r="GJ31" s="90"/>
      <c r="GK31" s="90"/>
      <c r="GL31" s="90"/>
      <c r="GM31" s="90"/>
      <c r="GN31" s="90"/>
      <c r="GO31" s="90"/>
      <c r="GP31" s="90"/>
      <c r="GQ31" s="90"/>
      <c r="GR31" s="90"/>
      <c r="GS31" s="90"/>
    </row>
    <row r="32" ht="14.25" customHeight="1">
      <c r="A32" s="164"/>
      <c r="B32" s="89"/>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0"/>
      <c r="BC32" s="90"/>
      <c r="BD32" s="90"/>
      <c r="BE32" s="90"/>
      <c r="BF32" s="90"/>
      <c r="BG32" s="90"/>
      <c r="BH32" s="90"/>
      <c r="BI32" s="90"/>
      <c r="BJ32" s="90"/>
      <c r="BK32" s="90"/>
      <c r="BL32" s="90"/>
      <c r="BM32" s="90"/>
      <c r="BN32" s="90"/>
      <c r="BO32" s="90"/>
      <c r="BP32" s="90"/>
      <c r="BQ32" s="90"/>
      <c r="BR32" s="90"/>
      <c r="BS32" s="90"/>
      <c r="BT32" s="90"/>
      <c r="BU32" s="90"/>
      <c r="BV32" s="90"/>
      <c r="BW32" s="90"/>
      <c r="BX32" s="90"/>
      <c r="BY32" s="90"/>
      <c r="BZ32" s="90"/>
      <c r="CA32" s="90"/>
      <c r="CB32" s="90"/>
      <c r="CC32" s="90"/>
      <c r="CD32" s="90"/>
      <c r="CE32" s="90"/>
      <c r="CF32" s="90"/>
      <c r="CG32" s="90"/>
      <c r="CH32" s="90"/>
      <c r="CI32" s="90"/>
      <c r="CJ32" s="90"/>
      <c r="CK32" s="90"/>
      <c r="CL32" s="90"/>
      <c r="CM32" s="90"/>
      <c r="CN32" s="90"/>
      <c r="CO32" s="90"/>
      <c r="CP32" s="90"/>
      <c r="CQ32" s="90"/>
      <c r="CR32" s="90"/>
      <c r="CS32" s="90"/>
      <c r="CT32" s="90"/>
      <c r="CU32" s="90"/>
      <c r="CV32" s="90"/>
      <c r="CW32" s="90"/>
      <c r="CX32" s="90"/>
      <c r="CY32" s="90"/>
      <c r="CZ32" s="90"/>
      <c r="DA32" s="90"/>
      <c r="DB32" s="90"/>
      <c r="DC32" s="90"/>
      <c r="DD32" s="90"/>
      <c r="DE32" s="90"/>
      <c r="DF32" s="90"/>
      <c r="DG32" s="90"/>
      <c r="DH32" s="90"/>
      <c r="DI32" s="90"/>
      <c r="DJ32" s="90"/>
      <c r="DK32" s="90"/>
      <c r="DL32" s="90"/>
      <c r="DM32" s="90"/>
      <c r="DN32" s="90"/>
      <c r="DO32" s="90"/>
      <c r="DP32" s="90"/>
      <c r="DQ32" s="90"/>
      <c r="DR32" s="90"/>
      <c r="DS32" s="90"/>
      <c r="DT32" s="90"/>
      <c r="DU32" s="90"/>
      <c r="DV32" s="90"/>
      <c r="DW32" s="90"/>
      <c r="DX32" s="90"/>
      <c r="DY32" s="90"/>
      <c r="DZ32" s="90"/>
      <c r="EA32" s="90"/>
      <c r="EB32" s="90"/>
      <c r="EC32" s="90"/>
      <c r="ED32" s="90"/>
      <c r="EE32" s="90"/>
      <c r="EF32" s="90"/>
      <c r="EG32" s="90"/>
      <c r="EH32" s="90"/>
      <c r="EI32" s="90"/>
      <c r="EJ32" s="90"/>
      <c r="EK32" s="90"/>
      <c r="EL32" s="90"/>
      <c r="EM32" s="90"/>
      <c r="EN32" s="90"/>
      <c r="EO32" s="90"/>
      <c r="EP32" s="90"/>
      <c r="EQ32" s="90"/>
      <c r="ER32" s="90"/>
      <c r="ES32" s="90"/>
      <c r="ET32" s="90"/>
      <c r="EU32" s="90"/>
      <c r="EV32" s="90"/>
      <c r="EW32" s="90"/>
      <c r="EX32" s="90"/>
      <c r="EY32" s="90"/>
      <c r="EZ32" s="90"/>
      <c r="FA32" s="90"/>
      <c r="FB32" s="90"/>
      <c r="FC32" s="90"/>
      <c r="FD32" s="90"/>
      <c r="FE32" s="90"/>
      <c r="FF32" s="90"/>
      <c r="FG32" s="90"/>
      <c r="FH32" s="90"/>
      <c r="FI32" s="90"/>
      <c r="FJ32" s="90"/>
      <c r="FK32" s="90"/>
      <c r="FL32" s="90"/>
      <c r="FM32" s="90"/>
      <c r="FN32" s="90"/>
      <c r="FO32" s="90"/>
      <c r="FP32" s="90"/>
      <c r="FQ32" s="90"/>
      <c r="FR32" s="90"/>
      <c r="FS32" s="90"/>
      <c r="FT32" s="90"/>
      <c r="FU32" s="90"/>
      <c r="FV32" s="90"/>
      <c r="FW32" s="90"/>
      <c r="FX32" s="90"/>
      <c r="FY32" s="90"/>
      <c r="FZ32" s="90"/>
      <c r="GA32" s="90"/>
      <c r="GB32" s="90"/>
      <c r="GC32" s="90"/>
      <c r="GD32" s="90"/>
      <c r="GE32" s="90"/>
      <c r="GF32" s="90"/>
      <c r="GG32" s="90"/>
      <c r="GH32" s="90"/>
      <c r="GI32" s="90"/>
      <c r="GJ32" s="90"/>
      <c r="GK32" s="90"/>
      <c r="GL32" s="90"/>
      <c r="GM32" s="90"/>
      <c r="GN32" s="90"/>
      <c r="GO32" s="90"/>
      <c r="GP32" s="90"/>
      <c r="GQ32" s="90"/>
      <c r="GR32" s="90"/>
      <c r="GS32" s="90"/>
    </row>
    <row r="33" ht="14.25" customHeight="1">
      <c r="A33" s="164"/>
      <c r="B33" s="89"/>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c r="BA33" s="90"/>
      <c r="BB33" s="90"/>
      <c r="BC33" s="90"/>
      <c r="BD33" s="90"/>
      <c r="BE33" s="90"/>
      <c r="BF33" s="90"/>
      <c r="BG33" s="90"/>
      <c r="BH33" s="90"/>
      <c r="BI33" s="90"/>
      <c r="BJ33" s="90"/>
      <c r="BK33" s="90"/>
      <c r="BL33" s="90"/>
      <c r="BM33" s="90"/>
      <c r="BN33" s="90"/>
      <c r="BO33" s="90"/>
      <c r="BP33" s="90"/>
      <c r="BQ33" s="90"/>
      <c r="BR33" s="90"/>
      <c r="BS33" s="90"/>
      <c r="BT33" s="90"/>
      <c r="BU33" s="90"/>
      <c r="BV33" s="90"/>
      <c r="BW33" s="90"/>
      <c r="BX33" s="90"/>
      <c r="BY33" s="90"/>
      <c r="BZ33" s="90"/>
      <c r="CA33" s="90"/>
      <c r="CB33" s="90"/>
      <c r="CC33" s="90"/>
      <c r="CD33" s="90"/>
      <c r="CE33" s="90"/>
      <c r="CF33" s="90"/>
      <c r="CG33" s="90"/>
      <c r="CH33" s="90"/>
      <c r="CI33" s="90"/>
      <c r="CJ33" s="90"/>
      <c r="CK33" s="90"/>
      <c r="CL33" s="90"/>
      <c r="CM33" s="90"/>
      <c r="CN33" s="90"/>
      <c r="CO33" s="90"/>
      <c r="CP33" s="90"/>
      <c r="CQ33" s="90"/>
      <c r="CR33" s="90"/>
      <c r="CS33" s="90"/>
      <c r="CT33" s="90"/>
      <c r="CU33" s="90"/>
      <c r="CV33" s="90"/>
      <c r="CW33" s="90"/>
      <c r="CX33" s="90"/>
      <c r="CY33" s="90"/>
      <c r="CZ33" s="90"/>
      <c r="DA33" s="90"/>
      <c r="DB33" s="90"/>
      <c r="DC33" s="90"/>
      <c r="DD33" s="90"/>
      <c r="DE33" s="90"/>
      <c r="DF33" s="90"/>
      <c r="DG33" s="90"/>
      <c r="DH33" s="90"/>
      <c r="DI33" s="90"/>
      <c r="DJ33" s="90"/>
      <c r="DK33" s="90"/>
      <c r="DL33" s="90"/>
      <c r="DM33" s="90"/>
      <c r="DN33" s="90"/>
      <c r="DO33" s="90"/>
      <c r="DP33" s="90"/>
      <c r="DQ33" s="90"/>
      <c r="DR33" s="90"/>
      <c r="DS33" s="90"/>
      <c r="DT33" s="90"/>
      <c r="DU33" s="90"/>
      <c r="DV33" s="90"/>
      <c r="DW33" s="90"/>
      <c r="DX33" s="90"/>
      <c r="DY33" s="90"/>
      <c r="DZ33" s="90"/>
      <c r="EA33" s="90"/>
      <c r="EB33" s="90"/>
      <c r="EC33" s="90"/>
      <c r="ED33" s="90"/>
      <c r="EE33" s="90"/>
      <c r="EF33" s="90"/>
      <c r="EG33" s="90"/>
      <c r="EH33" s="90"/>
      <c r="EI33" s="90"/>
      <c r="EJ33" s="90"/>
      <c r="EK33" s="90"/>
      <c r="EL33" s="90"/>
      <c r="EM33" s="90"/>
      <c r="EN33" s="90"/>
      <c r="EO33" s="90"/>
      <c r="EP33" s="90"/>
      <c r="EQ33" s="90"/>
      <c r="ER33" s="90"/>
      <c r="ES33" s="90"/>
      <c r="ET33" s="90"/>
      <c r="EU33" s="90"/>
      <c r="EV33" s="90"/>
      <c r="EW33" s="90"/>
      <c r="EX33" s="90"/>
      <c r="EY33" s="90"/>
      <c r="EZ33" s="90"/>
      <c r="FA33" s="90"/>
      <c r="FB33" s="90"/>
      <c r="FC33" s="90"/>
      <c r="FD33" s="90"/>
      <c r="FE33" s="90"/>
      <c r="FF33" s="90"/>
      <c r="FG33" s="90"/>
      <c r="FH33" s="90"/>
      <c r="FI33" s="90"/>
      <c r="FJ33" s="90"/>
      <c r="FK33" s="90"/>
      <c r="FL33" s="90"/>
      <c r="FM33" s="90"/>
      <c r="FN33" s="90"/>
      <c r="FO33" s="90"/>
      <c r="FP33" s="90"/>
      <c r="FQ33" s="90"/>
      <c r="FR33" s="90"/>
      <c r="FS33" s="90"/>
      <c r="FT33" s="90"/>
      <c r="FU33" s="90"/>
      <c r="FV33" s="90"/>
      <c r="FW33" s="90"/>
      <c r="FX33" s="90"/>
      <c r="FY33" s="90"/>
      <c r="FZ33" s="90"/>
      <c r="GA33" s="90"/>
      <c r="GB33" s="90"/>
      <c r="GC33" s="90"/>
      <c r="GD33" s="90"/>
      <c r="GE33" s="90"/>
      <c r="GF33" s="90"/>
      <c r="GG33" s="90"/>
      <c r="GH33" s="90"/>
      <c r="GI33" s="90"/>
      <c r="GJ33" s="90"/>
      <c r="GK33" s="90"/>
      <c r="GL33" s="90"/>
      <c r="GM33" s="90"/>
      <c r="GN33" s="90"/>
      <c r="GO33" s="90"/>
      <c r="GP33" s="90"/>
      <c r="GQ33" s="90"/>
      <c r="GR33" s="90"/>
      <c r="GS33" s="90"/>
    </row>
    <row r="34" ht="14.25" customHeight="1">
      <c r="A34" s="164"/>
      <c r="B34" s="89"/>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c r="BH34" s="90"/>
      <c r="BI34" s="90"/>
      <c r="BJ34" s="90"/>
      <c r="BK34" s="90"/>
      <c r="BL34" s="90"/>
      <c r="BM34" s="90"/>
      <c r="BN34" s="90"/>
      <c r="BO34" s="90"/>
      <c r="BP34" s="90"/>
      <c r="BQ34" s="90"/>
      <c r="BR34" s="90"/>
      <c r="BS34" s="90"/>
      <c r="BT34" s="90"/>
      <c r="BU34" s="90"/>
      <c r="BV34" s="90"/>
      <c r="BW34" s="90"/>
      <c r="BX34" s="90"/>
      <c r="BY34" s="90"/>
      <c r="BZ34" s="90"/>
      <c r="CA34" s="90"/>
      <c r="CB34" s="90"/>
      <c r="CC34" s="90"/>
      <c r="CD34" s="90"/>
      <c r="CE34" s="90"/>
      <c r="CF34" s="90"/>
      <c r="CG34" s="90"/>
      <c r="CH34" s="90"/>
      <c r="CI34" s="90"/>
      <c r="CJ34" s="90"/>
      <c r="CK34" s="90"/>
      <c r="CL34" s="90"/>
      <c r="CM34" s="90"/>
      <c r="CN34" s="90"/>
      <c r="CO34" s="90"/>
      <c r="CP34" s="90"/>
      <c r="CQ34" s="90"/>
      <c r="CR34" s="90"/>
      <c r="CS34" s="90"/>
      <c r="CT34" s="90"/>
      <c r="CU34" s="90"/>
      <c r="CV34" s="90"/>
      <c r="CW34" s="90"/>
      <c r="CX34" s="90"/>
      <c r="CY34" s="90"/>
      <c r="CZ34" s="90"/>
      <c r="DA34" s="90"/>
      <c r="DB34" s="90"/>
      <c r="DC34" s="90"/>
      <c r="DD34" s="90"/>
      <c r="DE34" s="90"/>
      <c r="DF34" s="90"/>
      <c r="DG34" s="90"/>
      <c r="DH34" s="90"/>
      <c r="DI34" s="90"/>
      <c r="DJ34" s="90"/>
      <c r="DK34" s="90"/>
      <c r="DL34" s="90"/>
      <c r="DM34" s="90"/>
      <c r="DN34" s="90"/>
      <c r="DO34" s="90"/>
      <c r="DP34" s="90"/>
      <c r="DQ34" s="90"/>
      <c r="DR34" s="90"/>
      <c r="DS34" s="90"/>
      <c r="DT34" s="90"/>
      <c r="DU34" s="90"/>
      <c r="DV34" s="90"/>
      <c r="DW34" s="90"/>
      <c r="DX34" s="90"/>
      <c r="DY34" s="90"/>
      <c r="DZ34" s="90"/>
      <c r="EA34" s="90"/>
      <c r="EB34" s="90"/>
      <c r="EC34" s="90"/>
      <c r="ED34" s="90"/>
      <c r="EE34" s="90"/>
      <c r="EF34" s="90"/>
      <c r="EG34" s="90"/>
      <c r="EH34" s="90"/>
      <c r="EI34" s="90"/>
      <c r="EJ34" s="90"/>
      <c r="EK34" s="90"/>
      <c r="EL34" s="90"/>
      <c r="EM34" s="90"/>
      <c r="EN34" s="90"/>
      <c r="EO34" s="90"/>
      <c r="EP34" s="90"/>
      <c r="EQ34" s="90"/>
      <c r="ER34" s="90"/>
      <c r="ES34" s="90"/>
      <c r="ET34" s="90"/>
      <c r="EU34" s="90"/>
      <c r="EV34" s="90"/>
      <c r="EW34" s="90"/>
      <c r="EX34" s="90"/>
      <c r="EY34" s="90"/>
      <c r="EZ34" s="90"/>
      <c r="FA34" s="90"/>
      <c r="FB34" s="90"/>
      <c r="FC34" s="90"/>
      <c r="FD34" s="90"/>
      <c r="FE34" s="90"/>
      <c r="FF34" s="90"/>
      <c r="FG34" s="90"/>
      <c r="FH34" s="90"/>
      <c r="FI34" s="90"/>
      <c r="FJ34" s="90"/>
      <c r="FK34" s="90"/>
      <c r="FL34" s="90"/>
      <c r="FM34" s="90"/>
      <c r="FN34" s="90"/>
      <c r="FO34" s="90"/>
      <c r="FP34" s="90"/>
      <c r="FQ34" s="90"/>
      <c r="FR34" s="90"/>
      <c r="FS34" s="90"/>
      <c r="FT34" s="90"/>
      <c r="FU34" s="90"/>
      <c r="FV34" s="90"/>
      <c r="FW34" s="90"/>
      <c r="FX34" s="90"/>
      <c r="FY34" s="90"/>
      <c r="FZ34" s="90"/>
      <c r="GA34" s="90"/>
      <c r="GB34" s="90"/>
      <c r="GC34" s="90"/>
      <c r="GD34" s="90"/>
      <c r="GE34" s="90"/>
      <c r="GF34" s="90"/>
      <c r="GG34" s="90"/>
      <c r="GH34" s="90"/>
      <c r="GI34" s="90"/>
      <c r="GJ34" s="90"/>
      <c r="GK34" s="90"/>
      <c r="GL34" s="90"/>
      <c r="GM34" s="90"/>
      <c r="GN34" s="90"/>
      <c r="GO34" s="90"/>
      <c r="GP34" s="90"/>
      <c r="GQ34" s="90"/>
      <c r="GR34" s="90"/>
      <c r="GS34" s="90"/>
    </row>
    <row r="35" ht="14.25" customHeight="1">
      <c r="A35" s="164"/>
      <c r="B35" s="89"/>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c r="CG35" s="90"/>
      <c r="CH35" s="90"/>
      <c r="CI35" s="90"/>
      <c r="CJ35" s="90"/>
      <c r="CK35" s="90"/>
      <c r="CL35" s="90"/>
      <c r="CM35" s="90"/>
      <c r="CN35" s="90"/>
      <c r="CO35" s="90"/>
      <c r="CP35" s="90"/>
      <c r="CQ35" s="90"/>
      <c r="CR35" s="90"/>
      <c r="CS35" s="90"/>
      <c r="CT35" s="90"/>
      <c r="CU35" s="90"/>
      <c r="CV35" s="90"/>
      <c r="CW35" s="90"/>
      <c r="CX35" s="90"/>
      <c r="CY35" s="90"/>
      <c r="CZ35" s="90"/>
      <c r="DA35" s="90"/>
      <c r="DB35" s="90"/>
      <c r="DC35" s="90"/>
      <c r="DD35" s="90"/>
      <c r="DE35" s="90"/>
      <c r="DF35" s="90"/>
      <c r="DG35" s="90"/>
      <c r="DH35" s="90"/>
      <c r="DI35" s="90"/>
      <c r="DJ35" s="90"/>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90"/>
      <c r="ET35" s="90"/>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90"/>
      <c r="GD35" s="90"/>
      <c r="GE35" s="90"/>
      <c r="GF35" s="90"/>
      <c r="GG35" s="90"/>
      <c r="GH35" s="90"/>
      <c r="GI35" s="90"/>
      <c r="GJ35" s="90"/>
      <c r="GK35" s="90"/>
      <c r="GL35" s="90"/>
      <c r="GM35" s="90"/>
      <c r="GN35" s="90"/>
      <c r="GO35" s="90"/>
      <c r="GP35" s="90"/>
      <c r="GQ35" s="90"/>
      <c r="GR35" s="90"/>
      <c r="GS35" s="90"/>
    </row>
    <row r="36" ht="14.25" customHeight="1">
      <c r="A36" s="164"/>
      <c r="B36" s="89"/>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c r="AP36" s="90"/>
      <c r="AQ36" s="90"/>
      <c r="AR36" s="90"/>
      <c r="AS36" s="90"/>
      <c r="AT36" s="90"/>
      <c r="AU36" s="90"/>
      <c r="AV36" s="90"/>
      <c r="AW36" s="90"/>
      <c r="AX36" s="90"/>
      <c r="AY36" s="90"/>
      <c r="AZ36" s="90"/>
      <c r="BA36" s="90"/>
      <c r="BB36" s="90"/>
      <c r="BC36" s="90"/>
      <c r="BD36" s="90"/>
      <c r="BE36" s="90"/>
      <c r="BF36" s="90"/>
      <c r="BG36" s="90"/>
      <c r="BH36" s="90"/>
      <c r="BI36" s="90"/>
      <c r="BJ36" s="90"/>
      <c r="BK36" s="90"/>
      <c r="BL36" s="90"/>
      <c r="BM36" s="90"/>
      <c r="BN36" s="90"/>
      <c r="BO36" s="90"/>
      <c r="BP36" s="90"/>
      <c r="BQ36" s="90"/>
      <c r="BR36" s="90"/>
      <c r="BS36" s="90"/>
      <c r="BT36" s="90"/>
      <c r="BU36" s="90"/>
      <c r="BV36" s="90"/>
      <c r="BW36" s="90"/>
      <c r="BX36" s="90"/>
      <c r="BY36" s="90"/>
      <c r="BZ36" s="90"/>
      <c r="CA36" s="90"/>
      <c r="CB36" s="90"/>
      <c r="CC36" s="90"/>
      <c r="CD36" s="90"/>
      <c r="CE36" s="90"/>
      <c r="CF36" s="90"/>
      <c r="CG36" s="90"/>
      <c r="CH36" s="90"/>
      <c r="CI36" s="90"/>
      <c r="CJ36" s="90"/>
      <c r="CK36" s="90"/>
      <c r="CL36" s="90"/>
      <c r="CM36" s="90"/>
      <c r="CN36" s="90"/>
      <c r="CO36" s="90"/>
      <c r="CP36" s="90"/>
      <c r="CQ36" s="90"/>
      <c r="CR36" s="90"/>
      <c r="CS36" s="90"/>
      <c r="CT36" s="90"/>
      <c r="CU36" s="90"/>
      <c r="CV36" s="90"/>
      <c r="CW36" s="90"/>
      <c r="CX36" s="90"/>
      <c r="CY36" s="90"/>
      <c r="CZ36" s="90"/>
      <c r="DA36" s="90"/>
      <c r="DB36" s="90"/>
      <c r="DC36" s="90"/>
      <c r="DD36" s="90"/>
      <c r="DE36" s="90"/>
      <c r="DF36" s="90"/>
      <c r="DG36" s="90"/>
      <c r="DH36" s="90"/>
      <c r="DI36" s="90"/>
      <c r="DJ36" s="90"/>
      <c r="DK36" s="90"/>
      <c r="DL36" s="90"/>
      <c r="DM36" s="90"/>
      <c r="DN36" s="90"/>
      <c r="DO36" s="90"/>
      <c r="DP36" s="90"/>
      <c r="DQ36" s="90"/>
      <c r="DR36" s="90"/>
      <c r="DS36" s="90"/>
      <c r="DT36" s="90"/>
      <c r="DU36" s="90"/>
      <c r="DV36" s="90"/>
      <c r="DW36" s="90"/>
      <c r="DX36" s="90"/>
      <c r="DY36" s="90"/>
      <c r="DZ36" s="90"/>
      <c r="EA36" s="90"/>
      <c r="EB36" s="90"/>
      <c r="EC36" s="90"/>
      <c r="ED36" s="90"/>
      <c r="EE36" s="90"/>
      <c r="EF36" s="90"/>
      <c r="EG36" s="90"/>
      <c r="EH36" s="90"/>
      <c r="EI36" s="90"/>
      <c r="EJ36" s="90"/>
      <c r="EK36" s="90"/>
      <c r="EL36" s="90"/>
      <c r="EM36" s="90"/>
      <c r="EN36" s="90"/>
      <c r="EO36" s="90"/>
      <c r="EP36" s="90"/>
      <c r="EQ36" s="90"/>
      <c r="ER36" s="90"/>
      <c r="ES36" s="90"/>
      <c r="ET36" s="90"/>
      <c r="EU36" s="90"/>
      <c r="EV36" s="90"/>
      <c r="EW36" s="90"/>
      <c r="EX36" s="90"/>
      <c r="EY36" s="90"/>
      <c r="EZ36" s="90"/>
      <c r="FA36" s="90"/>
      <c r="FB36" s="90"/>
      <c r="FC36" s="90"/>
      <c r="FD36" s="90"/>
      <c r="FE36" s="90"/>
      <c r="FF36" s="90"/>
      <c r="FG36" s="90"/>
      <c r="FH36" s="90"/>
      <c r="FI36" s="90"/>
      <c r="FJ36" s="90"/>
      <c r="FK36" s="90"/>
      <c r="FL36" s="90"/>
      <c r="FM36" s="90"/>
      <c r="FN36" s="90"/>
      <c r="FO36" s="90"/>
      <c r="FP36" s="90"/>
      <c r="FQ36" s="90"/>
      <c r="FR36" s="90"/>
      <c r="FS36" s="90"/>
      <c r="FT36" s="90"/>
      <c r="FU36" s="90"/>
      <c r="FV36" s="90"/>
      <c r="FW36" s="90"/>
      <c r="FX36" s="90"/>
      <c r="FY36" s="90"/>
      <c r="FZ36" s="90"/>
      <c r="GA36" s="90"/>
      <c r="GB36" s="90"/>
      <c r="GC36" s="90"/>
      <c r="GD36" s="90"/>
      <c r="GE36" s="90"/>
      <c r="GF36" s="90"/>
      <c r="GG36" s="90"/>
      <c r="GH36" s="90"/>
      <c r="GI36" s="90"/>
      <c r="GJ36" s="90"/>
      <c r="GK36" s="90"/>
      <c r="GL36" s="90"/>
      <c r="GM36" s="90"/>
      <c r="GN36" s="90"/>
      <c r="GO36" s="90"/>
      <c r="GP36" s="90"/>
      <c r="GQ36" s="90"/>
      <c r="GR36" s="90"/>
      <c r="GS36" s="90"/>
    </row>
    <row r="37" ht="14.25" customHeight="1">
      <c r="A37" s="164"/>
      <c r="B37" s="89"/>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c r="CG37" s="90"/>
      <c r="CH37" s="90"/>
      <c r="CI37" s="90"/>
      <c r="CJ37" s="90"/>
      <c r="CK37" s="90"/>
      <c r="CL37" s="90"/>
      <c r="CM37" s="90"/>
      <c r="CN37" s="90"/>
      <c r="CO37" s="90"/>
      <c r="CP37" s="90"/>
      <c r="CQ37" s="90"/>
      <c r="CR37" s="90"/>
      <c r="CS37" s="90"/>
      <c r="CT37" s="90"/>
      <c r="CU37" s="90"/>
      <c r="CV37" s="90"/>
      <c r="CW37" s="90"/>
      <c r="CX37" s="90"/>
      <c r="CY37" s="90"/>
      <c r="CZ37" s="90"/>
      <c r="DA37" s="90"/>
      <c r="DB37" s="90"/>
      <c r="DC37" s="90"/>
      <c r="DD37" s="90"/>
      <c r="DE37" s="90"/>
      <c r="DF37" s="90"/>
      <c r="DG37" s="90"/>
      <c r="DH37" s="90"/>
      <c r="DI37" s="90"/>
      <c r="DJ37" s="90"/>
      <c r="DK37" s="90"/>
      <c r="DL37" s="90"/>
      <c r="DM37" s="90"/>
      <c r="DN37" s="90"/>
      <c r="DO37" s="90"/>
      <c r="DP37" s="90"/>
      <c r="DQ37" s="90"/>
      <c r="DR37" s="90"/>
      <c r="DS37" s="90"/>
      <c r="DT37" s="90"/>
      <c r="DU37" s="90"/>
      <c r="DV37" s="90"/>
      <c r="DW37" s="90"/>
      <c r="DX37" s="90"/>
      <c r="DY37" s="90"/>
      <c r="DZ37" s="90"/>
      <c r="EA37" s="90"/>
      <c r="EB37" s="90"/>
      <c r="EC37" s="90"/>
      <c r="ED37" s="90"/>
      <c r="EE37" s="90"/>
      <c r="EF37" s="90"/>
      <c r="EG37" s="90"/>
      <c r="EH37" s="90"/>
      <c r="EI37" s="90"/>
      <c r="EJ37" s="90"/>
      <c r="EK37" s="90"/>
      <c r="EL37" s="90"/>
      <c r="EM37" s="90"/>
      <c r="EN37" s="90"/>
      <c r="EO37" s="90"/>
      <c r="EP37" s="90"/>
      <c r="EQ37" s="90"/>
      <c r="ER37" s="90"/>
      <c r="ES37" s="90"/>
      <c r="ET37" s="90"/>
      <c r="EU37" s="90"/>
      <c r="EV37" s="90"/>
      <c r="EW37" s="90"/>
      <c r="EX37" s="90"/>
      <c r="EY37" s="90"/>
      <c r="EZ37" s="90"/>
      <c r="FA37" s="90"/>
      <c r="FB37" s="90"/>
      <c r="FC37" s="90"/>
      <c r="FD37" s="90"/>
      <c r="FE37" s="90"/>
      <c r="FF37" s="90"/>
      <c r="FG37" s="90"/>
      <c r="FH37" s="90"/>
      <c r="FI37" s="90"/>
      <c r="FJ37" s="90"/>
      <c r="FK37" s="90"/>
      <c r="FL37" s="90"/>
      <c r="FM37" s="90"/>
      <c r="FN37" s="90"/>
      <c r="FO37" s="90"/>
      <c r="FP37" s="90"/>
      <c r="FQ37" s="90"/>
      <c r="FR37" s="90"/>
      <c r="FS37" s="90"/>
      <c r="FT37" s="90"/>
      <c r="FU37" s="90"/>
      <c r="FV37" s="90"/>
      <c r="FW37" s="90"/>
      <c r="FX37" s="90"/>
      <c r="FY37" s="90"/>
      <c r="FZ37" s="90"/>
      <c r="GA37" s="90"/>
      <c r="GB37" s="90"/>
      <c r="GC37" s="90"/>
      <c r="GD37" s="90"/>
      <c r="GE37" s="90"/>
      <c r="GF37" s="90"/>
      <c r="GG37" s="90"/>
      <c r="GH37" s="90"/>
      <c r="GI37" s="90"/>
      <c r="GJ37" s="90"/>
      <c r="GK37" s="90"/>
      <c r="GL37" s="90"/>
      <c r="GM37" s="90"/>
      <c r="GN37" s="90"/>
      <c r="GO37" s="90"/>
      <c r="GP37" s="90"/>
      <c r="GQ37" s="90"/>
      <c r="GR37" s="90"/>
      <c r="GS37" s="90"/>
    </row>
    <row r="38" ht="14.25" customHeight="1">
      <c r="A38" s="164"/>
      <c r="B38" s="89"/>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c r="AX38" s="90"/>
      <c r="AY38" s="90"/>
      <c r="AZ38" s="90"/>
      <c r="BA38" s="90"/>
      <c r="BB38" s="90"/>
      <c r="BC38" s="90"/>
      <c r="BD38" s="90"/>
      <c r="BE38" s="90"/>
      <c r="BF38" s="90"/>
      <c r="BG38" s="90"/>
      <c r="BH38" s="90"/>
      <c r="BI38" s="90"/>
      <c r="BJ38" s="90"/>
      <c r="BK38" s="90"/>
      <c r="BL38" s="90"/>
      <c r="BM38" s="90"/>
      <c r="BN38" s="90"/>
      <c r="BO38" s="90"/>
      <c r="BP38" s="90"/>
      <c r="BQ38" s="90"/>
      <c r="BR38" s="90"/>
      <c r="BS38" s="90"/>
      <c r="BT38" s="90"/>
      <c r="BU38" s="90"/>
      <c r="BV38" s="90"/>
      <c r="BW38" s="90"/>
      <c r="BX38" s="90"/>
      <c r="BY38" s="90"/>
      <c r="BZ38" s="90"/>
      <c r="CA38" s="90"/>
      <c r="CB38" s="90"/>
      <c r="CC38" s="90"/>
      <c r="CD38" s="90"/>
      <c r="CE38" s="90"/>
      <c r="CF38" s="90"/>
      <c r="CG38" s="90"/>
      <c r="CH38" s="90"/>
      <c r="CI38" s="90"/>
      <c r="CJ38" s="90"/>
      <c r="CK38" s="90"/>
      <c r="CL38" s="90"/>
      <c r="CM38" s="90"/>
      <c r="CN38" s="90"/>
      <c r="CO38" s="90"/>
      <c r="CP38" s="90"/>
      <c r="CQ38" s="90"/>
      <c r="CR38" s="90"/>
      <c r="CS38" s="90"/>
      <c r="CT38" s="90"/>
      <c r="CU38" s="90"/>
      <c r="CV38" s="90"/>
      <c r="CW38" s="90"/>
      <c r="CX38" s="90"/>
      <c r="CY38" s="90"/>
      <c r="CZ38" s="90"/>
      <c r="DA38" s="90"/>
      <c r="DB38" s="90"/>
      <c r="DC38" s="90"/>
      <c r="DD38" s="90"/>
      <c r="DE38" s="90"/>
      <c r="DF38" s="90"/>
      <c r="DG38" s="90"/>
      <c r="DH38" s="90"/>
      <c r="DI38" s="90"/>
      <c r="DJ38" s="90"/>
      <c r="DK38" s="90"/>
      <c r="DL38" s="90"/>
      <c r="DM38" s="90"/>
      <c r="DN38" s="90"/>
      <c r="DO38" s="90"/>
      <c r="DP38" s="90"/>
      <c r="DQ38" s="90"/>
      <c r="DR38" s="90"/>
      <c r="DS38" s="90"/>
      <c r="DT38" s="90"/>
      <c r="DU38" s="90"/>
      <c r="DV38" s="90"/>
      <c r="DW38" s="90"/>
      <c r="DX38" s="90"/>
      <c r="DY38" s="90"/>
      <c r="DZ38" s="90"/>
      <c r="EA38" s="90"/>
      <c r="EB38" s="90"/>
      <c r="EC38" s="90"/>
      <c r="ED38" s="90"/>
      <c r="EE38" s="90"/>
      <c r="EF38" s="90"/>
      <c r="EG38" s="90"/>
      <c r="EH38" s="90"/>
      <c r="EI38" s="90"/>
      <c r="EJ38" s="90"/>
      <c r="EK38" s="90"/>
      <c r="EL38" s="90"/>
      <c r="EM38" s="90"/>
      <c r="EN38" s="90"/>
      <c r="EO38" s="90"/>
      <c r="EP38" s="90"/>
      <c r="EQ38" s="90"/>
      <c r="ER38" s="90"/>
      <c r="ES38" s="90"/>
      <c r="ET38" s="90"/>
      <c r="EU38" s="90"/>
      <c r="EV38" s="90"/>
      <c r="EW38" s="90"/>
      <c r="EX38" s="90"/>
      <c r="EY38" s="90"/>
      <c r="EZ38" s="90"/>
      <c r="FA38" s="90"/>
      <c r="FB38" s="90"/>
      <c r="FC38" s="90"/>
      <c r="FD38" s="90"/>
      <c r="FE38" s="90"/>
      <c r="FF38" s="90"/>
      <c r="FG38" s="90"/>
      <c r="FH38" s="90"/>
      <c r="FI38" s="90"/>
      <c r="FJ38" s="90"/>
      <c r="FK38" s="90"/>
      <c r="FL38" s="90"/>
      <c r="FM38" s="90"/>
      <c r="FN38" s="90"/>
      <c r="FO38" s="90"/>
      <c r="FP38" s="90"/>
      <c r="FQ38" s="90"/>
      <c r="FR38" s="90"/>
      <c r="FS38" s="90"/>
      <c r="FT38" s="90"/>
      <c r="FU38" s="90"/>
      <c r="FV38" s="90"/>
      <c r="FW38" s="90"/>
      <c r="FX38" s="90"/>
      <c r="FY38" s="90"/>
      <c r="FZ38" s="90"/>
      <c r="GA38" s="90"/>
      <c r="GB38" s="90"/>
      <c r="GC38" s="90"/>
      <c r="GD38" s="90"/>
      <c r="GE38" s="90"/>
      <c r="GF38" s="90"/>
      <c r="GG38" s="90"/>
      <c r="GH38" s="90"/>
      <c r="GI38" s="90"/>
      <c r="GJ38" s="90"/>
      <c r="GK38" s="90"/>
      <c r="GL38" s="90"/>
      <c r="GM38" s="90"/>
      <c r="GN38" s="90"/>
      <c r="GO38" s="90"/>
      <c r="GP38" s="90"/>
      <c r="GQ38" s="90"/>
      <c r="GR38" s="90"/>
      <c r="GS38" s="90"/>
    </row>
    <row r="39" ht="14.25" customHeight="1">
      <c r="A39" s="164"/>
      <c r="B39" s="89"/>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c r="CG39" s="90"/>
      <c r="CH39" s="90"/>
      <c r="CI39" s="90"/>
      <c r="CJ39" s="90"/>
      <c r="CK39" s="90"/>
      <c r="CL39" s="90"/>
      <c r="CM39" s="90"/>
      <c r="CN39" s="90"/>
      <c r="CO39" s="90"/>
      <c r="CP39" s="90"/>
      <c r="CQ39" s="90"/>
      <c r="CR39" s="90"/>
      <c r="CS39" s="90"/>
      <c r="CT39" s="90"/>
      <c r="CU39" s="90"/>
      <c r="CV39" s="90"/>
      <c r="CW39" s="90"/>
      <c r="CX39" s="90"/>
      <c r="CY39" s="90"/>
      <c r="CZ39" s="90"/>
      <c r="DA39" s="90"/>
      <c r="DB39" s="90"/>
      <c r="DC39" s="90"/>
      <c r="DD39" s="90"/>
      <c r="DE39" s="90"/>
      <c r="DF39" s="90"/>
      <c r="DG39" s="90"/>
      <c r="DH39" s="90"/>
      <c r="DI39" s="90"/>
      <c r="DJ39" s="90"/>
      <c r="DK39" s="90"/>
      <c r="DL39" s="90"/>
      <c r="DM39" s="90"/>
      <c r="DN39" s="90"/>
      <c r="DO39" s="90"/>
      <c r="DP39" s="90"/>
      <c r="DQ39" s="90"/>
      <c r="DR39" s="90"/>
      <c r="DS39" s="90"/>
      <c r="DT39" s="90"/>
      <c r="DU39" s="90"/>
      <c r="DV39" s="90"/>
      <c r="DW39" s="90"/>
      <c r="DX39" s="90"/>
      <c r="DY39" s="90"/>
      <c r="DZ39" s="90"/>
      <c r="EA39" s="90"/>
      <c r="EB39" s="90"/>
      <c r="EC39" s="90"/>
      <c r="ED39" s="90"/>
      <c r="EE39" s="90"/>
      <c r="EF39" s="90"/>
      <c r="EG39" s="90"/>
      <c r="EH39" s="90"/>
      <c r="EI39" s="90"/>
      <c r="EJ39" s="90"/>
      <c r="EK39" s="90"/>
      <c r="EL39" s="90"/>
      <c r="EM39" s="90"/>
      <c r="EN39" s="90"/>
      <c r="EO39" s="90"/>
      <c r="EP39" s="90"/>
      <c r="EQ39" s="90"/>
      <c r="ER39" s="90"/>
      <c r="ES39" s="90"/>
      <c r="ET39" s="90"/>
      <c r="EU39" s="90"/>
      <c r="EV39" s="90"/>
      <c r="EW39" s="90"/>
      <c r="EX39" s="90"/>
      <c r="EY39" s="90"/>
      <c r="EZ39" s="90"/>
      <c r="FA39" s="90"/>
      <c r="FB39" s="90"/>
      <c r="FC39" s="90"/>
      <c r="FD39" s="90"/>
      <c r="FE39" s="90"/>
      <c r="FF39" s="90"/>
      <c r="FG39" s="90"/>
      <c r="FH39" s="90"/>
      <c r="FI39" s="90"/>
      <c r="FJ39" s="90"/>
      <c r="FK39" s="90"/>
      <c r="FL39" s="90"/>
      <c r="FM39" s="90"/>
      <c r="FN39" s="90"/>
      <c r="FO39" s="90"/>
      <c r="FP39" s="90"/>
      <c r="FQ39" s="90"/>
      <c r="FR39" s="90"/>
      <c r="FS39" s="90"/>
      <c r="FT39" s="90"/>
      <c r="FU39" s="90"/>
      <c r="FV39" s="90"/>
      <c r="FW39" s="90"/>
      <c r="FX39" s="90"/>
      <c r="FY39" s="90"/>
      <c r="FZ39" s="90"/>
      <c r="GA39" s="90"/>
      <c r="GB39" s="90"/>
      <c r="GC39" s="90"/>
      <c r="GD39" s="90"/>
      <c r="GE39" s="90"/>
      <c r="GF39" s="90"/>
      <c r="GG39" s="90"/>
      <c r="GH39" s="90"/>
      <c r="GI39" s="90"/>
      <c r="GJ39" s="90"/>
      <c r="GK39" s="90"/>
      <c r="GL39" s="90"/>
      <c r="GM39" s="90"/>
      <c r="GN39" s="90"/>
      <c r="GO39" s="90"/>
      <c r="GP39" s="90"/>
      <c r="GQ39" s="90"/>
      <c r="GR39" s="90"/>
      <c r="GS39" s="90"/>
    </row>
    <row r="40" ht="14.25" customHeight="1">
      <c r="A40" s="164"/>
      <c r="B40" s="89"/>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c r="BD40" s="90"/>
      <c r="BE40" s="90"/>
      <c r="BF40" s="90"/>
      <c r="BG40" s="90"/>
      <c r="BH40" s="90"/>
      <c r="BI40" s="90"/>
      <c r="BJ40" s="90"/>
      <c r="BK40" s="90"/>
      <c r="BL40" s="90"/>
      <c r="BM40" s="90"/>
      <c r="BN40" s="90"/>
      <c r="BO40" s="90"/>
      <c r="BP40" s="90"/>
      <c r="BQ40" s="90"/>
      <c r="BR40" s="90"/>
      <c r="BS40" s="90"/>
      <c r="BT40" s="90"/>
      <c r="BU40" s="90"/>
      <c r="BV40" s="90"/>
      <c r="BW40" s="90"/>
      <c r="BX40" s="90"/>
      <c r="BY40" s="90"/>
      <c r="BZ40" s="90"/>
      <c r="CA40" s="90"/>
      <c r="CB40" s="90"/>
      <c r="CC40" s="90"/>
      <c r="CD40" s="90"/>
      <c r="CE40" s="90"/>
      <c r="CF40" s="90"/>
      <c r="CG40" s="90"/>
      <c r="CH40" s="90"/>
      <c r="CI40" s="90"/>
      <c r="CJ40" s="90"/>
      <c r="CK40" s="90"/>
      <c r="CL40" s="90"/>
      <c r="CM40" s="90"/>
      <c r="CN40" s="90"/>
      <c r="CO40" s="90"/>
      <c r="CP40" s="90"/>
      <c r="CQ40" s="90"/>
      <c r="CR40" s="90"/>
      <c r="CS40" s="90"/>
      <c r="CT40" s="90"/>
      <c r="CU40" s="90"/>
      <c r="CV40" s="90"/>
      <c r="CW40" s="90"/>
      <c r="CX40" s="90"/>
      <c r="CY40" s="90"/>
      <c r="CZ40" s="90"/>
      <c r="DA40" s="90"/>
      <c r="DB40" s="90"/>
      <c r="DC40" s="90"/>
      <c r="DD40" s="90"/>
      <c r="DE40" s="90"/>
      <c r="DF40" s="90"/>
      <c r="DG40" s="90"/>
      <c r="DH40" s="90"/>
      <c r="DI40" s="90"/>
      <c r="DJ40" s="90"/>
      <c r="DK40" s="90"/>
      <c r="DL40" s="90"/>
      <c r="DM40" s="90"/>
      <c r="DN40" s="90"/>
      <c r="DO40" s="90"/>
      <c r="DP40" s="90"/>
      <c r="DQ40" s="90"/>
      <c r="DR40" s="90"/>
      <c r="DS40" s="90"/>
      <c r="DT40" s="90"/>
      <c r="DU40" s="90"/>
      <c r="DV40" s="90"/>
      <c r="DW40" s="90"/>
      <c r="DX40" s="90"/>
      <c r="DY40" s="90"/>
      <c r="DZ40" s="90"/>
      <c r="EA40" s="90"/>
      <c r="EB40" s="90"/>
      <c r="EC40" s="90"/>
      <c r="ED40" s="90"/>
      <c r="EE40" s="90"/>
      <c r="EF40" s="90"/>
      <c r="EG40" s="90"/>
      <c r="EH40" s="90"/>
      <c r="EI40" s="90"/>
      <c r="EJ40" s="90"/>
      <c r="EK40" s="90"/>
      <c r="EL40" s="90"/>
      <c r="EM40" s="90"/>
      <c r="EN40" s="90"/>
      <c r="EO40" s="90"/>
      <c r="EP40" s="90"/>
      <c r="EQ40" s="90"/>
      <c r="ER40" s="90"/>
      <c r="ES40" s="90"/>
      <c r="ET40" s="90"/>
      <c r="EU40" s="90"/>
      <c r="EV40" s="90"/>
      <c r="EW40" s="90"/>
      <c r="EX40" s="90"/>
      <c r="EY40" s="90"/>
      <c r="EZ40" s="90"/>
      <c r="FA40" s="90"/>
      <c r="FB40" s="90"/>
      <c r="FC40" s="90"/>
      <c r="FD40" s="90"/>
      <c r="FE40" s="90"/>
      <c r="FF40" s="90"/>
      <c r="FG40" s="90"/>
      <c r="FH40" s="90"/>
      <c r="FI40" s="90"/>
      <c r="FJ40" s="90"/>
      <c r="FK40" s="90"/>
      <c r="FL40" s="90"/>
      <c r="FM40" s="90"/>
      <c r="FN40" s="90"/>
      <c r="FO40" s="90"/>
      <c r="FP40" s="90"/>
      <c r="FQ40" s="90"/>
      <c r="FR40" s="90"/>
      <c r="FS40" s="90"/>
      <c r="FT40" s="90"/>
      <c r="FU40" s="90"/>
      <c r="FV40" s="90"/>
      <c r="FW40" s="90"/>
      <c r="FX40" s="90"/>
      <c r="FY40" s="90"/>
      <c r="FZ40" s="90"/>
      <c r="GA40" s="90"/>
      <c r="GB40" s="90"/>
      <c r="GC40" s="90"/>
      <c r="GD40" s="90"/>
      <c r="GE40" s="90"/>
      <c r="GF40" s="90"/>
      <c r="GG40" s="90"/>
      <c r="GH40" s="90"/>
      <c r="GI40" s="90"/>
      <c r="GJ40" s="90"/>
      <c r="GK40" s="90"/>
      <c r="GL40" s="90"/>
      <c r="GM40" s="90"/>
      <c r="GN40" s="90"/>
      <c r="GO40" s="90"/>
      <c r="GP40" s="90"/>
      <c r="GQ40" s="90"/>
      <c r="GR40" s="90"/>
      <c r="GS40" s="90"/>
    </row>
    <row r="41" ht="14.25" customHeight="1">
      <c r="A41" s="164"/>
      <c r="B41" s="89"/>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c r="CG41" s="90"/>
      <c r="CH41" s="90"/>
      <c r="CI41" s="90"/>
      <c r="CJ41" s="90"/>
      <c r="CK41" s="90"/>
      <c r="CL41" s="90"/>
      <c r="CM41" s="90"/>
      <c r="CN41" s="90"/>
      <c r="CO41" s="90"/>
      <c r="CP41" s="90"/>
      <c r="CQ41" s="90"/>
      <c r="CR41" s="90"/>
      <c r="CS41" s="90"/>
      <c r="CT41" s="90"/>
      <c r="CU41" s="90"/>
      <c r="CV41" s="90"/>
      <c r="CW41" s="90"/>
      <c r="CX41" s="90"/>
      <c r="CY41" s="90"/>
      <c r="CZ41" s="90"/>
      <c r="DA41" s="90"/>
      <c r="DB41" s="90"/>
      <c r="DC41" s="90"/>
      <c r="DD41" s="90"/>
      <c r="DE41" s="90"/>
      <c r="DF41" s="90"/>
      <c r="DG41" s="90"/>
      <c r="DH41" s="90"/>
      <c r="DI41" s="90"/>
      <c r="DJ41" s="90"/>
      <c r="DK41" s="90"/>
      <c r="DL41" s="90"/>
      <c r="DM41" s="90"/>
      <c r="DN41" s="90"/>
      <c r="DO41" s="90"/>
      <c r="DP41" s="90"/>
      <c r="DQ41" s="90"/>
      <c r="DR41" s="90"/>
      <c r="DS41" s="90"/>
      <c r="DT41" s="90"/>
      <c r="DU41" s="90"/>
      <c r="DV41" s="90"/>
      <c r="DW41" s="90"/>
      <c r="DX41" s="90"/>
      <c r="DY41" s="90"/>
      <c r="DZ41" s="90"/>
      <c r="EA41" s="90"/>
      <c r="EB41" s="90"/>
      <c r="EC41" s="90"/>
      <c r="ED41" s="90"/>
      <c r="EE41" s="90"/>
      <c r="EF41" s="90"/>
      <c r="EG41" s="90"/>
      <c r="EH41" s="90"/>
      <c r="EI41" s="90"/>
      <c r="EJ41" s="90"/>
      <c r="EK41" s="90"/>
      <c r="EL41" s="90"/>
      <c r="EM41" s="90"/>
      <c r="EN41" s="90"/>
      <c r="EO41" s="90"/>
      <c r="EP41" s="90"/>
      <c r="EQ41" s="90"/>
      <c r="ER41" s="90"/>
      <c r="ES41" s="90"/>
      <c r="ET41" s="90"/>
      <c r="EU41" s="90"/>
      <c r="EV41" s="90"/>
      <c r="EW41" s="90"/>
      <c r="EX41" s="90"/>
      <c r="EY41" s="90"/>
      <c r="EZ41" s="90"/>
      <c r="FA41" s="90"/>
      <c r="FB41" s="90"/>
      <c r="FC41" s="90"/>
      <c r="FD41" s="90"/>
      <c r="FE41" s="90"/>
      <c r="FF41" s="90"/>
      <c r="FG41" s="90"/>
      <c r="FH41" s="90"/>
      <c r="FI41" s="90"/>
      <c r="FJ41" s="90"/>
      <c r="FK41" s="90"/>
      <c r="FL41" s="90"/>
      <c r="FM41" s="90"/>
      <c r="FN41" s="90"/>
      <c r="FO41" s="90"/>
      <c r="FP41" s="90"/>
      <c r="FQ41" s="90"/>
      <c r="FR41" s="90"/>
      <c r="FS41" s="90"/>
      <c r="FT41" s="90"/>
      <c r="FU41" s="90"/>
      <c r="FV41" s="90"/>
      <c r="FW41" s="90"/>
      <c r="FX41" s="90"/>
      <c r="FY41" s="90"/>
      <c r="FZ41" s="90"/>
      <c r="GA41" s="90"/>
      <c r="GB41" s="90"/>
      <c r="GC41" s="90"/>
      <c r="GD41" s="90"/>
      <c r="GE41" s="90"/>
      <c r="GF41" s="90"/>
      <c r="GG41" s="90"/>
      <c r="GH41" s="90"/>
      <c r="GI41" s="90"/>
      <c r="GJ41" s="90"/>
      <c r="GK41" s="90"/>
      <c r="GL41" s="90"/>
      <c r="GM41" s="90"/>
      <c r="GN41" s="90"/>
      <c r="GO41" s="90"/>
      <c r="GP41" s="90"/>
      <c r="GQ41" s="90"/>
      <c r="GR41" s="90"/>
      <c r="GS41" s="90"/>
    </row>
    <row r="42" ht="14.25" customHeight="1">
      <c r="A42" s="164"/>
      <c r="B42" s="89"/>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c r="BJ42" s="90"/>
      <c r="BK42" s="90"/>
      <c r="BL42" s="90"/>
      <c r="BM42" s="90"/>
      <c r="BN42" s="90"/>
      <c r="BO42" s="90"/>
      <c r="BP42" s="90"/>
      <c r="BQ42" s="90"/>
      <c r="BR42" s="90"/>
      <c r="BS42" s="90"/>
      <c r="BT42" s="90"/>
      <c r="BU42" s="90"/>
      <c r="BV42" s="90"/>
      <c r="BW42" s="90"/>
      <c r="BX42" s="90"/>
      <c r="BY42" s="90"/>
      <c r="BZ42" s="90"/>
      <c r="CA42" s="90"/>
      <c r="CB42" s="90"/>
      <c r="CC42" s="90"/>
      <c r="CD42" s="90"/>
      <c r="CE42" s="90"/>
      <c r="CF42" s="90"/>
      <c r="CG42" s="90"/>
      <c r="CH42" s="90"/>
      <c r="CI42" s="90"/>
      <c r="CJ42" s="90"/>
      <c r="CK42" s="90"/>
      <c r="CL42" s="90"/>
      <c r="CM42" s="90"/>
      <c r="CN42" s="90"/>
      <c r="CO42" s="90"/>
      <c r="CP42" s="90"/>
      <c r="CQ42" s="90"/>
      <c r="CR42" s="90"/>
      <c r="CS42" s="90"/>
      <c r="CT42" s="90"/>
      <c r="CU42" s="90"/>
      <c r="CV42" s="90"/>
      <c r="CW42" s="90"/>
      <c r="CX42" s="90"/>
      <c r="CY42" s="90"/>
      <c r="CZ42" s="90"/>
      <c r="DA42" s="90"/>
      <c r="DB42" s="90"/>
      <c r="DC42" s="90"/>
      <c r="DD42" s="90"/>
      <c r="DE42" s="90"/>
      <c r="DF42" s="90"/>
      <c r="DG42" s="90"/>
      <c r="DH42" s="90"/>
      <c r="DI42" s="90"/>
      <c r="DJ42" s="90"/>
      <c r="DK42" s="90"/>
      <c r="DL42" s="90"/>
      <c r="DM42" s="90"/>
      <c r="DN42" s="90"/>
      <c r="DO42" s="90"/>
      <c r="DP42" s="90"/>
      <c r="DQ42" s="90"/>
      <c r="DR42" s="90"/>
      <c r="DS42" s="90"/>
      <c r="DT42" s="90"/>
      <c r="DU42" s="90"/>
      <c r="DV42" s="90"/>
      <c r="DW42" s="90"/>
      <c r="DX42" s="90"/>
      <c r="DY42" s="90"/>
      <c r="DZ42" s="90"/>
      <c r="EA42" s="90"/>
      <c r="EB42" s="90"/>
      <c r="EC42" s="90"/>
      <c r="ED42" s="90"/>
      <c r="EE42" s="90"/>
      <c r="EF42" s="90"/>
      <c r="EG42" s="90"/>
      <c r="EH42" s="90"/>
      <c r="EI42" s="90"/>
      <c r="EJ42" s="90"/>
      <c r="EK42" s="90"/>
      <c r="EL42" s="90"/>
      <c r="EM42" s="90"/>
      <c r="EN42" s="90"/>
      <c r="EO42" s="90"/>
      <c r="EP42" s="90"/>
      <c r="EQ42" s="90"/>
      <c r="ER42" s="90"/>
      <c r="ES42" s="90"/>
      <c r="ET42" s="90"/>
      <c r="EU42" s="90"/>
      <c r="EV42" s="90"/>
      <c r="EW42" s="90"/>
      <c r="EX42" s="90"/>
      <c r="EY42" s="90"/>
      <c r="EZ42" s="90"/>
      <c r="FA42" s="90"/>
      <c r="FB42" s="90"/>
      <c r="FC42" s="90"/>
      <c r="FD42" s="90"/>
      <c r="FE42" s="90"/>
      <c r="FF42" s="90"/>
      <c r="FG42" s="90"/>
      <c r="FH42" s="90"/>
      <c r="FI42" s="90"/>
      <c r="FJ42" s="90"/>
      <c r="FK42" s="90"/>
      <c r="FL42" s="90"/>
      <c r="FM42" s="90"/>
      <c r="FN42" s="90"/>
      <c r="FO42" s="90"/>
      <c r="FP42" s="90"/>
      <c r="FQ42" s="90"/>
      <c r="FR42" s="90"/>
      <c r="FS42" s="90"/>
      <c r="FT42" s="90"/>
      <c r="FU42" s="90"/>
      <c r="FV42" s="90"/>
      <c r="FW42" s="90"/>
      <c r="FX42" s="90"/>
      <c r="FY42" s="90"/>
      <c r="FZ42" s="90"/>
      <c r="GA42" s="90"/>
      <c r="GB42" s="90"/>
      <c r="GC42" s="90"/>
      <c r="GD42" s="90"/>
      <c r="GE42" s="90"/>
      <c r="GF42" s="90"/>
      <c r="GG42" s="90"/>
      <c r="GH42" s="90"/>
      <c r="GI42" s="90"/>
      <c r="GJ42" s="90"/>
      <c r="GK42" s="90"/>
      <c r="GL42" s="90"/>
      <c r="GM42" s="90"/>
      <c r="GN42" s="90"/>
      <c r="GO42" s="90"/>
      <c r="GP42" s="90"/>
      <c r="GQ42" s="90"/>
      <c r="GR42" s="90"/>
      <c r="GS42" s="90"/>
    </row>
    <row r="43" ht="14.25" customHeight="1">
      <c r="A43" s="164"/>
      <c r="B43" s="89"/>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c r="CG43" s="90"/>
      <c r="CH43" s="90"/>
      <c r="CI43" s="90"/>
      <c r="CJ43" s="90"/>
      <c r="CK43" s="90"/>
      <c r="CL43" s="90"/>
      <c r="CM43" s="90"/>
      <c r="CN43" s="90"/>
      <c r="CO43" s="90"/>
      <c r="CP43" s="90"/>
      <c r="CQ43" s="90"/>
      <c r="CR43" s="90"/>
      <c r="CS43" s="90"/>
      <c r="CT43" s="90"/>
      <c r="CU43" s="90"/>
      <c r="CV43" s="90"/>
      <c r="CW43" s="90"/>
      <c r="CX43" s="90"/>
      <c r="CY43" s="90"/>
      <c r="CZ43" s="90"/>
      <c r="DA43" s="90"/>
      <c r="DB43" s="90"/>
      <c r="DC43" s="90"/>
      <c r="DD43" s="90"/>
      <c r="DE43" s="90"/>
      <c r="DF43" s="90"/>
      <c r="DG43" s="90"/>
      <c r="DH43" s="90"/>
      <c r="DI43" s="90"/>
      <c r="DJ43" s="90"/>
      <c r="DK43" s="90"/>
      <c r="DL43" s="90"/>
      <c r="DM43" s="90"/>
      <c r="DN43" s="90"/>
      <c r="DO43" s="90"/>
      <c r="DP43" s="90"/>
      <c r="DQ43" s="90"/>
      <c r="DR43" s="90"/>
      <c r="DS43" s="90"/>
      <c r="DT43" s="90"/>
      <c r="DU43" s="90"/>
      <c r="DV43" s="90"/>
      <c r="DW43" s="90"/>
      <c r="DX43" s="90"/>
      <c r="DY43" s="90"/>
      <c r="DZ43" s="90"/>
      <c r="EA43" s="90"/>
      <c r="EB43" s="90"/>
      <c r="EC43" s="90"/>
      <c r="ED43" s="90"/>
      <c r="EE43" s="90"/>
      <c r="EF43" s="90"/>
      <c r="EG43" s="90"/>
      <c r="EH43" s="90"/>
      <c r="EI43" s="90"/>
      <c r="EJ43" s="90"/>
      <c r="EK43" s="90"/>
      <c r="EL43" s="90"/>
      <c r="EM43" s="90"/>
      <c r="EN43" s="90"/>
      <c r="EO43" s="90"/>
      <c r="EP43" s="90"/>
      <c r="EQ43" s="90"/>
      <c r="ER43" s="90"/>
      <c r="ES43" s="90"/>
      <c r="ET43" s="90"/>
      <c r="EU43" s="90"/>
      <c r="EV43" s="90"/>
      <c r="EW43" s="90"/>
      <c r="EX43" s="90"/>
      <c r="EY43" s="90"/>
      <c r="EZ43" s="90"/>
      <c r="FA43" s="90"/>
      <c r="FB43" s="90"/>
      <c r="FC43" s="90"/>
      <c r="FD43" s="90"/>
      <c r="FE43" s="90"/>
      <c r="FF43" s="90"/>
      <c r="FG43" s="90"/>
      <c r="FH43" s="90"/>
      <c r="FI43" s="90"/>
      <c r="FJ43" s="90"/>
      <c r="FK43" s="90"/>
      <c r="FL43" s="90"/>
      <c r="FM43" s="90"/>
      <c r="FN43" s="90"/>
      <c r="FO43" s="90"/>
      <c r="FP43" s="90"/>
      <c r="FQ43" s="90"/>
      <c r="FR43" s="90"/>
      <c r="FS43" s="90"/>
      <c r="FT43" s="90"/>
      <c r="FU43" s="90"/>
      <c r="FV43" s="90"/>
      <c r="FW43" s="90"/>
      <c r="FX43" s="90"/>
      <c r="FY43" s="90"/>
      <c r="FZ43" s="90"/>
      <c r="GA43" s="90"/>
      <c r="GB43" s="90"/>
      <c r="GC43" s="90"/>
      <c r="GD43" s="90"/>
      <c r="GE43" s="90"/>
      <c r="GF43" s="90"/>
      <c r="GG43" s="90"/>
      <c r="GH43" s="90"/>
      <c r="GI43" s="90"/>
      <c r="GJ43" s="90"/>
      <c r="GK43" s="90"/>
      <c r="GL43" s="90"/>
      <c r="GM43" s="90"/>
      <c r="GN43" s="90"/>
      <c r="GO43" s="90"/>
      <c r="GP43" s="90"/>
      <c r="GQ43" s="90"/>
      <c r="GR43" s="90"/>
      <c r="GS43" s="90"/>
    </row>
    <row r="44" ht="14.25" customHeight="1">
      <c r="A44" s="164"/>
      <c r="B44" s="89"/>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c r="CN44" s="90"/>
      <c r="CO44" s="90"/>
      <c r="CP44" s="90"/>
      <c r="CQ44" s="90"/>
      <c r="CR44" s="90"/>
      <c r="CS44" s="90"/>
      <c r="CT44" s="90"/>
      <c r="CU44" s="90"/>
      <c r="CV44" s="90"/>
      <c r="CW44" s="90"/>
      <c r="CX44" s="90"/>
      <c r="CY44" s="90"/>
      <c r="CZ44" s="90"/>
      <c r="DA44" s="90"/>
      <c r="DB44" s="90"/>
      <c r="DC44" s="90"/>
      <c r="DD44" s="90"/>
      <c r="DE44" s="90"/>
      <c r="DF44" s="90"/>
      <c r="DG44" s="90"/>
      <c r="DH44" s="90"/>
      <c r="DI44" s="90"/>
      <c r="DJ44" s="90"/>
      <c r="DK44" s="90"/>
      <c r="DL44" s="90"/>
      <c r="DM44" s="90"/>
      <c r="DN44" s="90"/>
      <c r="DO44" s="90"/>
      <c r="DP44" s="90"/>
      <c r="DQ44" s="90"/>
      <c r="DR44" s="90"/>
      <c r="DS44" s="90"/>
      <c r="DT44" s="90"/>
      <c r="DU44" s="90"/>
      <c r="DV44" s="90"/>
      <c r="DW44" s="90"/>
      <c r="DX44" s="90"/>
      <c r="DY44" s="90"/>
      <c r="DZ44" s="90"/>
      <c r="EA44" s="90"/>
      <c r="EB44" s="90"/>
      <c r="EC44" s="90"/>
      <c r="ED44" s="90"/>
      <c r="EE44" s="90"/>
      <c r="EF44" s="90"/>
      <c r="EG44" s="90"/>
      <c r="EH44" s="90"/>
      <c r="EI44" s="90"/>
      <c r="EJ44" s="90"/>
      <c r="EK44" s="90"/>
      <c r="EL44" s="90"/>
      <c r="EM44" s="90"/>
      <c r="EN44" s="90"/>
      <c r="EO44" s="90"/>
      <c r="EP44" s="90"/>
      <c r="EQ44" s="90"/>
      <c r="ER44" s="90"/>
      <c r="ES44" s="90"/>
      <c r="ET44" s="90"/>
      <c r="EU44" s="90"/>
      <c r="EV44" s="90"/>
      <c r="EW44" s="90"/>
      <c r="EX44" s="90"/>
      <c r="EY44" s="90"/>
      <c r="EZ44" s="90"/>
      <c r="FA44" s="90"/>
      <c r="FB44" s="90"/>
      <c r="FC44" s="90"/>
      <c r="FD44" s="90"/>
      <c r="FE44" s="90"/>
      <c r="FF44" s="90"/>
      <c r="FG44" s="90"/>
      <c r="FH44" s="90"/>
      <c r="FI44" s="90"/>
      <c r="FJ44" s="90"/>
      <c r="FK44" s="90"/>
      <c r="FL44" s="90"/>
      <c r="FM44" s="90"/>
      <c r="FN44" s="90"/>
      <c r="FO44" s="90"/>
      <c r="FP44" s="90"/>
      <c r="FQ44" s="90"/>
      <c r="FR44" s="90"/>
      <c r="FS44" s="90"/>
      <c r="FT44" s="90"/>
      <c r="FU44" s="90"/>
      <c r="FV44" s="90"/>
      <c r="FW44" s="90"/>
      <c r="FX44" s="90"/>
      <c r="FY44" s="90"/>
      <c r="FZ44" s="90"/>
      <c r="GA44" s="90"/>
      <c r="GB44" s="90"/>
      <c r="GC44" s="90"/>
      <c r="GD44" s="90"/>
      <c r="GE44" s="90"/>
      <c r="GF44" s="90"/>
      <c r="GG44" s="90"/>
      <c r="GH44" s="90"/>
      <c r="GI44" s="90"/>
      <c r="GJ44" s="90"/>
      <c r="GK44" s="90"/>
      <c r="GL44" s="90"/>
      <c r="GM44" s="90"/>
      <c r="GN44" s="90"/>
      <c r="GO44" s="90"/>
      <c r="GP44" s="90"/>
      <c r="GQ44" s="90"/>
      <c r="GR44" s="90"/>
      <c r="GS44" s="90"/>
    </row>
    <row r="45" ht="14.25" customHeight="1">
      <c r="A45" s="164"/>
      <c r="B45" s="89"/>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c r="BH45" s="90"/>
      <c r="BI45" s="90"/>
      <c r="BJ45" s="90"/>
      <c r="BK45" s="90"/>
      <c r="BL45" s="90"/>
      <c r="BM45" s="90"/>
      <c r="BN45" s="90"/>
      <c r="BO45" s="90"/>
      <c r="BP45" s="90"/>
      <c r="BQ45" s="90"/>
      <c r="BR45" s="90"/>
      <c r="BS45" s="90"/>
      <c r="BT45" s="90"/>
      <c r="BU45" s="90"/>
      <c r="BV45" s="90"/>
      <c r="BW45" s="90"/>
      <c r="BX45" s="90"/>
      <c r="BY45" s="90"/>
      <c r="BZ45" s="90"/>
      <c r="CA45" s="90"/>
      <c r="CB45" s="90"/>
      <c r="CC45" s="90"/>
      <c r="CD45" s="90"/>
      <c r="CE45" s="90"/>
      <c r="CF45" s="90"/>
      <c r="CG45" s="90"/>
      <c r="CH45" s="90"/>
      <c r="CI45" s="90"/>
      <c r="CJ45" s="90"/>
      <c r="CK45" s="90"/>
      <c r="CL45" s="90"/>
      <c r="CM45" s="90"/>
      <c r="CN45" s="90"/>
      <c r="CO45" s="90"/>
      <c r="CP45" s="90"/>
      <c r="CQ45" s="90"/>
      <c r="CR45" s="90"/>
      <c r="CS45" s="90"/>
      <c r="CT45" s="90"/>
      <c r="CU45" s="90"/>
      <c r="CV45" s="90"/>
      <c r="CW45" s="90"/>
      <c r="CX45" s="90"/>
      <c r="CY45" s="90"/>
      <c r="CZ45" s="90"/>
      <c r="DA45" s="90"/>
      <c r="DB45" s="90"/>
      <c r="DC45" s="90"/>
      <c r="DD45" s="90"/>
      <c r="DE45" s="90"/>
      <c r="DF45" s="90"/>
      <c r="DG45" s="90"/>
      <c r="DH45" s="90"/>
      <c r="DI45" s="90"/>
      <c r="DJ45" s="90"/>
      <c r="DK45" s="90"/>
      <c r="DL45" s="90"/>
      <c r="DM45" s="90"/>
      <c r="DN45" s="90"/>
      <c r="DO45" s="90"/>
      <c r="DP45" s="90"/>
      <c r="DQ45" s="90"/>
      <c r="DR45" s="90"/>
      <c r="DS45" s="90"/>
      <c r="DT45" s="90"/>
      <c r="DU45" s="90"/>
      <c r="DV45" s="90"/>
      <c r="DW45" s="90"/>
      <c r="DX45" s="90"/>
      <c r="DY45" s="90"/>
      <c r="DZ45" s="90"/>
      <c r="EA45" s="90"/>
      <c r="EB45" s="90"/>
      <c r="EC45" s="90"/>
      <c r="ED45" s="90"/>
      <c r="EE45" s="90"/>
      <c r="EF45" s="90"/>
      <c r="EG45" s="90"/>
      <c r="EH45" s="90"/>
      <c r="EI45" s="90"/>
      <c r="EJ45" s="90"/>
      <c r="EK45" s="90"/>
      <c r="EL45" s="90"/>
      <c r="EM45" s="90"/>
      <c r="EN45" s="90"/>
      <c r="EO45" s="90"/>
      <c r="EP45" s="90"/>
      <c r="EQ45" s="90"/>
      <c r="ER45" s="90"/>
      <c r="ES45" s="90"/>
      <c r="ET45" s="90"/>
      <c r="EU45" s="90"/>
      <c r="EV45" s="90"/>
      <c r="EW45" s="90"/>
      <c r="EX45" s="90"/>
      <c r="EY45" s="90"/>
      <c r="EZ45" s="90"/>
      <c r="FA45" s="90"/>
      <c r="FB45" s="90"/>
      <c r="FC45" s="90"/>
      <c r="FD45" s="90"/>
      <c r="FE45" s="90"/>
      <c r="FF45" s="90"/>
      <c r="FG45" s="90"/>
      <c r="FH45" s="90"/>
      <c r="FI45" s="90"/>
      <c r="FJ45" s="90"/>
      <c r="FK45" s="90"/>
      <c r="FL45" s="90"/>
      <c r="FM45" s="90"/>
      <c r="FN45" s="90"/>
      <c r="FO45" s="90"/>
      <c r="FP45" s="90"/>
      <c r="FQ45" s="90"/>
      <c r="FR45" s="90"/>
      <c r="FS45" s="90"/>
      <c r="FT45" s="90"/>
      <c r="FU45" s="90"/>
      <c r="FV45" s="90"/>
      <c r="FW45" s="90"/>
      <c r="FX45" s="90"/>
      <c r="FY45" s="90"/>
      <c r="FZ45" s="90"/>
      <c r="GA45" s="90"/>
      <c r="GB45" s="90"/>
      <c r="GC45" s="90"/>
      <c r="GD45" s="90"/>
      <c r="GE45" s="90"/>
      <c r="GF45" s="90"/>
      <c r="GG45" s="90"/>
      <c r="GH45" s="90"/>
      <c r="GI45" s="90"/>
      <c r="GJ45" s="90"/>
      <c r="GK45" s="90"/>
      <c r="GL45" s="90"/>
      <c r="GM45" s="90"/>
      <c r="GN45" s="90"/>
      <c r="GO45" s="90"/>
      <c r="GP45" s="90"/>
      <c r="GQ45" s="90"/>
      <c r="GR45" s="90"/>
      <c r="GS45" s="90"/>
    </row>
    <row r="46" ht="14.25" customHeight="1">
      <c r="A46" s="164"/>
      <c r="B46" s="89"/>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90"/>
      <c r="BD46" s="90"/>
      <c r="BE46" s="90"/>
      <c r="BF46" s="90"/>
      <c r="BG46" s="90"/>
      <c r="BH46" s="90"/>
      <c r="BI46" s="90"/>
      <c r="BJ46" s="90"/>
      <c r="BK46" s="90"/>
      <c r="BL46" s="90"/>
      <c r="BM46" s="90"/>
      <c r="BN46" s="90"/>
      <c r="BO46" s="90"/>
      <c r="BP46" s="90"/>
      <c r="BQ46" s="90"/>
      <c r="BR46" s="90"/>
      <c r="BS46" s="90"/>
      <c r="BT46" s="90"/>
      <c r="BU46" s="90"/>
      <c r="BV46" s="90"/>
      <c r="BW46" s="90"/>
      <c r="BX46" s="90"/>
      <c r="BY46" s="90"/>
      <c r="BZ46" s="90"/>
      <c r="CA46" s="90"/>
      <c r="CB46" s="90"/>
      <c r="CC46" s="90"/>
      <c r="CD46" s="90"/>
      <c r="CE46" s="90"/>
      <c r="CF46" s="90"/>
      <c r="CG46" s="90"/>
      <c r="CH46" s="90"/>
      <c r="CI46" s="90"/>
      <c r="CJ46" s="90"/>
      <c r="CK46" s="90"/>
      <c r="CL46" s="90"/>
      <c r="CM46" s="90"/>
      <c r="CN46" s="90"/>
      <c r="CO46" s="90"/>
      <c r="CP46" s="90"/>
      <c r="CQ46" s="90"/>
      <c r="CR46" s="90"/>
      <c r="CS46" s="90"/>
      <c r="CT46" s="90"/>
      <c r="CU46" s="90"/>
      <c r="CV46" s="90"/>
      <c r="CW46" s="90"/>
      <c r="CX46" s="90"/>
      <c r="CY46" s="90"/>
      <c r="CZ46" s="90"/>
      <c r="DA46" s="90"/>
      <c r="DB46" s="90"/>
      <c r="DC46" s="90"/>
      <c r="DD46" s="90"/>
      <c r="DE46" s="90"/>
      <c r="DF46" s="90"/>
      <c r="DG46" s="90"/>
      <c r="DH46" s="90"/>
      <c r="DI46" s="90"/>
      <c r="DJ46" s="90"/>
      <c r="DK46" s="90"/>
      <c r="DL46" s="90"/>
      <c r="DM46" s="90"/>
      <c r="DN46" s="90"/>
      <c r="DO46" s="90"/>
      <c r="DP46" s="90"/>
      <c r="DQ46" s="90"/>
      <c r="DR46" s="90"/>
      <c r="DS46" s="90"/>
      <c r="DT46" s="90"/>
      <c r="DU46" s="90"/>
      <c r="DV46" s="90"/>
      <c r="DW46" s="90"/>
      <c r="DX46" s="90"/>
      <c r="DY46" s="90"/>
      <c r="DZ46" s="90"/>
      <c r="EA46" s="90"/>
      <c r="EB46" s="90"/>
      <c r="EC46" s="90"/>
      <c r="ED46" s="90"/>
      <c r="EE46" s="90"/>
      <c r="EF46" s="90"/>
      <c r="EG46" s="90"/>
      <c r="EH46" s="90"/>
      <c r="EI46" s="90"/>
      <c r="EJ46" s="90"/>
      <c r="EK46" s="90"/>
      <c r="EL46" s="90"/>
      <c r="EM46" s="90"/>
      <c r="EN46" s="90"/>
      <c r="EO46" s="90"/>
      <c r="EP46" s="90"/>
      <c r="EQ46" s="90"/>
      <c r="ER46" s="90"/>
      <c r="ES46" s="90"/>
      <c r="ET46" s="90"/>
      <c r="EU46" s="90"/>
      <c r="EV46" s="90"/>
      <c r="EW46" s="90"/>
      <c r="EX46" s="90"/>
      <c r="EY46" s="90"/>
      <c r="EZ46" s="90"/>
      <c r="FA46" s="90"/>
      <c r="FB46" s="90"/>
      <c r="FC46" s="90"/>
      <c r="FD46" s="90"/>
      <c r="FE46" s="90"/>
      <c r="FF46" s="90"/>
      <c r="FG46" s="90"/>
      <c r="FH46" s="90"/>
      <c r="FI46" s="90"/>
      <c r="FJ46" s="90"/>
      <c r="FK46" s="90"/>
      <c r="FL46" s="90"/>
      <c r="FM46" s="90"/>
      <c r="FN46" s="90"/>
      <c r="FO46" s="90"/>
      <c r="FP46" s="90"/>
      <c r="FQ46" s="90"/>
      <c r="FR46" s="90"/>
      <c r="FS46" s="90"/>
      <c r="FT46" s="90"/>
      <c r="FU46" s="90"/>
      <c r="FV46" s="90"/>
      <c r="FW46" s="90"/>
      <c r="FX46" s="90"/>
      <c r="FY46" s="90"/>
      <c r="FZ46" s="90"/>
      <c r="GA46" s="90"/>
      <c r="GB46" s="90"/>
      <c r="GC46" s="90"/>
      <c r="GD46" s="90"/>
      <c r="GE46" s="90"/>
      <c r="GF46" s="90"/>
      <c r="GG46" s="90"/>
      <c r="GH46" s="90"/>
      <c r="GI46" s="90"/>
      <c r="GJ46" s="90"/>
      <c r="GK46" s="90"/>
      <c r="GL46" s="90"/>
      <c r="GM46" s="90"/>
      <c r="GN46" s="90"/>
      <c r="GO46" s="90"/>
      <c r="GP46" s="90"/>
      <c r="GQ46" s="90"/>
      <c r="GR46" s="90"/>
      <c r="GS46" s="90"/>
    </row>
    <row r="47" ht="14.25" customHeight="1">
      <c r="A47" s="164"/>
      <c r="B47" s="89"/>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90"/>
      <c r="BO47" s="90"/>
      <c r="BP47" s="90"/>
      <c r="BQ47" s="90"/>
      <c r="BR47" s="90"/>
      <c r="BS47" s="90"/>
      <c r="BT47" s="90"/>
      <c r="BU47" s="90"/>
      <c r="BV47" s="90"/>
      <c r="BW47" s="90"/>
      <c r="BX47" s="90"/>
      <c r="BY47" s="90"/>
      <c r="BZ47" s="90"/>
      <c r="CA47" s="90"/>
      <c r="CB47" s="90"/>
      <c r="CC47" s="90"/>
      <c r="CD47" s="90"/>
      <c r="CE47" s="90"/>
      <c r="CF47" s="90"/>
      <c r="CG47" s="90"/>
      <c r="CH47" s="90"/>
      <c r="CI47" s="90"/>
      <c r="CJ47" s="90"/>
      <c r="CK47" s="90"/>
      <c r="CL47" s="90"/>
      <c r="CM47" s="90"/>
      <c r="CN47" s="90"/>
      <c r="CO47" s="90"/>
      <c r="CP47" s="90"/>
      <c r="CQ47" s="90"/>
      <c r="CR47" s="90"/>
      <c r="CS47" s="90"/>
      <c r="CT47" s="90"/>
      <c r="CU47" s="90"/>
      <c r="CV47" s="90"/>
      <c r="CW47" s="90"/>
      <c r="CX47" s="90"/>
      <c r="CY47" s="90"/>
      <c r="CZ47" s="90"/>
      <c r="DA47" s="90"/>
      <c r="DB47" s="90"/>
      <c r="DC47" s="90"/>
      <c r="DD47" s="90"/>
      <c r="DE47" s="90"/>
      <c r="DF47" s="90"/>
      <c r="DG47" s="90"/>
      <c r="DH47" s="90"/>
      <c r="DI47" s="90"/>
      <c r="DJ47" s="90"/>
      <c r="DK47" s="90"/>
      <c r="DL47" s="90"/>
      <c r="DM47" s="90"/>
      <c r="DN47" s="90"/>
      <c r="DO47" s="90"/>
      <c r="DP47" s="90"/>
      <c r="DQ47" s="90"/>
      <c r="DR47" s="90"/>
      <c r="DS47" s="90"/>
      <c r="DT47" s="90"/>
      <c r="DU47" s="90"/>
      <c r="DV47" s="90"/>
      <c r="DW47" s="90"/>
      <c r="DX47" s="90"/>
      <c r="DY47" s="90"/>
      <c r="DZ47" s="90"/>
      <c r="EA47" s="90"/>
      <c r="EB47" s="90"/>
      <c r="EC47" s="90"/>
      <c r="ED47" s="90"/>
      <c r="EE47" s="90"/>
      <c r="EF47" s="90"/>
      <c r="EG47" s="90"/>
      <c r="EH47" s="90"/>
      <c r="EI47" s="90"/>
      <c r="EJ47" s="90"/>
      <c r="EK47" s="90"/>
      <c r="EL47" s="90"/>
      <c r="EM47" s="90"/>
      <c r="EN47" s="90"/>
      <c r="EO47" s="90"/>
      <c r="EP47" s="90"/>
      <c r="EQ47" s="90"/>
      <c r="ER47" s="90"/>
      <c r="ES47" s="90"/>
      <c r="ET47" s="90"/>
      <c r="EU47" s="90"/>
      <c r="EV47" s="90"/>
      <c r="EW47" s="90"/>
      <c r="EX47" s="90"/>
      <c r="EY47" s="90"/>
      <c r="EZ47" s="90"/>
      <c r="FA47" s="90"/>
      <c r="FB47" s="90"/>
      <c r="FC47" s="90"/>
      <c r="FD47" s="90"/>
      <c r="FE47" s="90"/>
      <c r="FF47" s="90"/>
      <c r="FG47" s="90"/>
      <c r="FH47" s="90"/>
      <c r="FI47" s="90"/>
      <c r="FJ47" s="90"/>
      <c r="FK47" s="90"/>
      <c r="FL47" s="90"/>
      <c r="FM47" s="90"/>
      <c r="FN47" s="90"/>
      <c r="FO47" s="90"/>
      <c r="FP47" s="90"/>
      <c r="FQ47" s="90"/>
      <c r="FR47" s="90"/>
      <c r="FS47" s="90"/>
      <c r="FT47" s="90"/>
      <c r="FU47" s="90"/>
      <c r="FV47" s="90"/>
      <c r="FW47" s="90"/>
      <c r="FX47" s="90"/>
      <c r="FY47" s="90"/>
      <c r="FZ47" s="90"/>
      <c r="GA47" s="90"/>
      <c r="GB47" s="90"/>
      <c r="GC47" s="90"/>
      <c r="GD47" s="90"/>
      <c r="GE47" s="90"/>
      <c r="GF47" s="90"/>
      <c r="GG47" s="90"/>
      <c r="GH47" s="90"/>
      <c r="GI47" s="90"/>
      <c r="GJ47" s="90"/>
      <c r="GK47" s="90"/>
      <c r="GL47" s="90"/>
      <c r="GM47" s="90"/>
      <c r="GN47" s="90"/>
      <c r="GO47" s="90"/>
      <c r="GP47" s="90"/>
      <c r="GQ47" s="90"/>
      <c r="GR47" s="90"/>
      <c r="GS47" s="90"/>
    </row>
    <row r="48" ht="14.25" customHeight="1">
      <c r="A48" s="164"/>
      <c r="B48" s="89"/>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0"/>
      <c r="BZ48" s="90"/>
      <c r="CA48" s="90"/>
      <c r="CB48" s="90"/>
      <c r="CC48" s="90"/>
      <c r="CD48" s="90"/>
      <c r="CE48" s="90"/>
      <c r="CF48" s="90"/>
      <c r="CG48" s="90"/>
      <c r="CH48" s="90"/>
      <c r="CI48" s="90"/>
      <c r="CJ48" s="90"/>
      <c r="CK48" s="90"/>
      <c r="CL48" s="90"/>
      <c r="CM48" s="90"/>
      <c r="CN48" s="90"/>
      <c r="CO48" s="90"/>
      <c r="CP48" s="90"/>
      <c r="CQ48" s="90"/>
      <c r="CR48" s="90"/>
      <c r="CS48" s="90"/>
      <c r="CT48" s="90"/>
      <c r="CU48" s="90"/>
      <c r="CV48" s="90"/>
      <c r="CW48" s="90"/>
      <c r="CX48" s="90"/>
      <c r="CY48" s="90"/>
      <c r="CZ48" s="90"/>
      <c r="DA48" s="90"/>
      <c r="DB48" s="90"/>
      <c r="DC48" s="90"/>
      <c r="DD48" s="90"/>
      <c r="DE48" s="90"/>
      <c r="DF48" s="90"/>
      <c r="DG48" s="90"/>
      <c r="DH48" s="90"/>
      <c r="DI48" s="90"/>
      <c r="DJ48" s="90"/>
      <c r="DK48" s="90"/>
      <c r="DL48" s="90"/>
      <c r="DM48" s="90"/>
      <c r="DN48" s="90"/>
      <c r="DO48" s="90"/>
      <c r="DP48" s="90"/>
      <c r="DQ48" s="90"/>
      <c r="DR48" s="90"/>
      <c r="DS48" s="90"/>
      <c r="DT48" s="90"/>
      <c r="DU48" s="90"/>
      <c r="DV48" s="90"/>
      <c r="DW48" s="90"/>
      <c r="DX48" s="90"/>
      <c r="DY48" s="90"/>
      <c r="DZ48" s="90"/>
      <c r="EA48" s="90"/>
      <c r="EB48" s="90"/>
      <c r="EC48" s="90"/>
      <c r="ED48" s="90"/>
      <c r="EE48" s="90"/>
      <c r="EF48" s="90"/>
      <c r="EG48" s="90"/>
      <c r="EH48" s="90"/>
      <c r="EI48" s="90"/>
      <c r="EJ48" s="90"/>
      <c r="EK48" s="90"/>
      <c r="EL48" s="90"/>
      <c r="EM48" s="90"/>
      <c r="EN48" s="90"/>
      <c r="EO48" s="90"/>
      <c r="EP48" s="90"/>
      <c r="EQ48" s="90"/>
      <c r="ER48" s="90"/>
      <c r="ES48" s="90"/>
      <c r="ET48" s="90"/>
      <c r="EU48" s="90"/>
      <c r="EV48" s="90"/>
      <c r="EW48" s="90"/>
      <c r="EX48" s="90"/>
      <c r="EY48" s="90"/>
      <c r="EZ48" s="90"/>
      <c r="FA48" s="90"/>
      <c r="FB48" s="90"/>
      <c r="FC48" s="90"/>
      <c r="FD48" s="90"/>
      <c r="FE48" s="90"/>
      <c r="FF48" s="90"/>
      <c r="FG48" s="90"/>
      <c r="FH48" s="90"/>
      <c r="FI48" s="90"/>
      <c r="FJ48" s="90"/>
      <c r="FK48" s="90"/>
      <c r="FL48" s="90"/>
      <c r="FM48" s="90"/>
      <c r="FN48" s="90"/>
      <c r="FO48" s="90"/>
      <c r="FP48" s="90"/>
      <c r="FQ48" s="90"/>
      <c r="FR48" s="90"/>
      <c r="FS48" s="90"/>
      <c r="FT48" s="90"/>
      <c r="FU48" s="90"/>
      <c r="FV48" s="90"/>
      <c r="FW48" s="90"/>
      <c r="FX48" s="90"/>
      <c r="FY48" s="90"/>
      <c r="FZ48" s="90"/>
      <c r="GA48" s="90"/>
      <c r="GB48" s="90"/>
      <c r="GC48" s="90"/>
      <c r="GD48" s="90"/>
      <c r="GE48" s="90"/>
      <c r="GF48" s="90"/>
      <c r="GG48" s="90"/>
      <c r="GH48" s="90"/>
      <c r="GI48" s="90"/>
      <c r="GJ48" s="90"/>
      <c r="GK48" s="90"/>
      <c r="GL48" s="90"/>
      <c r="GM48" s="90"/>
      <c r="GN48" s="90"/>
      <c r="GO48" s="90"/>
      <c r="GP48" s="90"/>
      <c r="GQ48" s="90"/>
      <c r="GR48" s="90"/>
      <c r="GS48" s="90"/>
    </row>
    <row r="49" ht="14.25" customHeight="1">
      <c r="A49" s="164"/>
      <c r="B49" s="89"/>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c r="BG49" s="90"/>
      <c r="BH49" s="90"/>
      <c r="BI49" s="90"/>
      <c r="BJ49" s="90"/>
      <c r="BK49" s="90"/>
      <c r="BL49" s="90"/>
      <c r="BM49" s="90"/>
      <c r="BN49" s="90"/>
      <c r="BO49" s="90"/>
      <c r="BP49" s="90"/>
      <c r="BQ49" s="90"/>
      <c r="BR49" s="90"/>
      <c r="BS49" s="90"/>
      <c r="BT49" s="90"/>
      <c r="BU49" s="90"/>
      <c r="BV49" s="90"/>
      <c r="BW49" s="90"/>
      <c r="BX49" s="90"/>
      <c r="BY49" s="90"/>
      <c r="BZ49" s="90"/>
      <c r="CA49" s="90"/>
      <c r="CB49" s="90"/>
      <c r="CC49" s="90"/>
      <c r="CD49" s="90"/>
      <c r="CE49" s="90"/>
      <c r="CF49" s="90"/>
      <c r="CG49" s="90"/>
      <c r="CH49" s="90"/>
      <c r="CI49" s="90"/>
      <c r="CJ49" s="90"/>
      <c r="CK49" s="90"/>
      <c r="CL49" s="90"/>
      <c r="CM49" s="90"/>
      <c r="CN49" s="90"/>
      <c r="CO49" s="90"/>
      <c r="CP49" s="90"/>
      <c r="CQ49" s="90"/>
      <c r="CR49" s="90"/>
      <c r="CS49" s="90"/>
      <c r="CT49" s="90"/>
      <c r="CU49" s="90"/>
      <c r="CV49" s="90"/>
      <c r="CW49" s="90"/>
      <c r="CX49" s="90"/>
      <c r="CY49" s="90"/>
      <c r="CZ49" s="90"/>
      <c r="DA49" s="90"/>
      <c r="DB49" s="90"/>
      <c r="DC49" s="90"/>
      <c r="DD49" s="90"/>
      <c r="DE49" s="90"/>
      <c r="DF49" s="90"/>
      <c r="DG49" s="90"/>
      <c r="DH49" s="90"/>
      <c r="DI49" s="90"/>
      <c r="DJ49" s="90"/>
      <c r="DK49" s="90"/>
      <c r="DL49" s="90"/>
      <c r="DM49" s="90"/>
      <c r="DN49" s="90"/>
      <c r="DO49" s="90"/>
      <c r="DP49" s="90"/>
      <c r="DQ49" s="90"/>
      <c r="DR49" s="90"/>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90"/>
      <c r="FR49" s="90"/>
      <c r="FS49" s="90"/>
      <c r="FT49" s="90"/>
      <c r="FU49" s="90"/>
      <c r="FV49" s="90"/>
      <c r="FW49" s="90"/>
      <c r="FX49" s="90"/>
      <c r="FY49" s="90"/>
      <c r="FZ49" s="90"/>
      <c r="GA49" s="90"/>
      <c r="GB49" s="90"/>
      <c r="GC49" s="90"/>
      <c r="GD49" s="90"/>
      <c r="GE49" s="90"/>
      <c r="GF49" s="90"/>
      <c r="GG49" s="90"/>
      <c r="GH49" s="90"/>
      <c r="GI49" s="90"/>
      <c r="GJ49" s="90"/>
      <c r="GK49" s="90"/>
      <c r="GL49" s="90"/>
      <c r="GM49" s="90"/>
      <c r="GN49" s="90"/>
      <c r="GO49" s="90"/>
      <c r="GP49" s="90"/>
      <c r="GQ49" s="90"/>
      <c r="GR49" s="90"/>
      <c r="GS49" s="90"/>
    </row>
    <row r="50" ht="14.25" customHeight="1">
      <c r="A50" s="164"/>
      <c r="B50" s="89"/>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c r="BM50" s="90"/>
      <c r="BN50" s="90"/>
      <c r="BO50" s="90"/>
      <c r="BP50" s="90"/>
      <c r="BQ50" s="90"/>
      <c r="BR50" s="90"/>
      <c r="BS50" s="90"/>
      <c r="BT50" s="90"/>
      <c r="BU50" s="90"/>
      <c r="BV50" s="90"/>
      <c r="BW50" s="90"/>
      <c r="BX50" s="90"/>
      <c r="BY50" s="90"/>
      <c r="BZ50" s="90"/>
      <c r="CA50" s="90"/>
      <c r="CB50" s="90"/>
      <c r="CC50" s="90"/>
      <c r="CD50" s="90"/>
      <c r="CE50" s="90"/>
      <c r="CF50" s="90"/>
      <c r="CG50" s="90"/>
      <c r="CH50" s="90"/>
      <c r="CI50" s="90"/>
      <c r="CJ50" s="90"/>
      <c r="CK50" s="90"/>
      <c r="CL50" s="90"/>
      <c r="CM50" s="90"/>
      <c r="CN50" s="90"/>
      <c r="CO50" s="90"/>
      <c r="CP50" s="90"/>
      <c r="CQ50" s="90"/>
      <c r="CR50" s="90"/>
      <c r="CS50" s="90"/>
      <c r="CT50" s="90"/>
      <c r="CU50" s="90"/>
      <c r="CV50" s="90"/>
      <c r="CW50" s="90"/>
      <c r="CX50" s="90"/>
      <c r="CY50" s="90"/>
      <c r="CZ50" s="90"/>
      <c r="DA50" s="90"/>
      <c r="DB50" s="90"/>
      <c r="DC50" s="90"/>
      <c r="DD50" s="90"/>
      <c r="DE50" s="90"/>
      <c r="DF50" s="90"/>
      <c r="DG50" s="90"/>
      <c r="DH50" s="90"/>
      <c r="DI50" s="90"/>
      <c r="DJ50" s="90"/>
      <c r="DK50" s="90"/>
      <c r="DL50" s="90"/>
      <c r="DM50" s="90"/>
      <c r="DN50" s="90"/>
      <c r="DO50" s="90"/>
      <c r="DP50" s="90"/>
      <c r="DQ50" s="90"/>
      <c r="DR50" s="90"/>
      <c r="DS50" s="90"/>
      <c r="DT50" s="90"/>
      <c r="DU50" s="90"/>
      <c r="DV50" s="90"/>
      <c r="DW50" s="90"/>
      <c r="DX50" s="90"/>
      <c r="DY50" s="90"/>
      <c r="DZ50" s="90"/>
      <c r="EA50" s="90"/>
      <c r="EB50" s="90"/>
      <c r="EC50" s="90"/>
      <c r="ED50" s="90"/>
      <c r="EE50" s="90"/>
      <c r="EF50" s="90"/>
      <c r="EG50" s="90"/>
      <c r="EH50" s="90"/>
      <c r="EI50" s="90"/>
      <c r="EJ50" s="90"/>
      <c r="EK50" s="90"/>
      <c r="EL50" s="90"/>
      <c r="EM50" s="90"/>
      <c r="EN50" s="90"/>
      <c r="EO50" s="90"/>
      <c r="EP50" s="90"/>
      <c r="EQ50" s="90"/>
      <c r="ER50" s="90"/>
      <c r="ES50" s="90"/>
      <c r="ET50" s="90"/>
      <c r="EU50" s="90"/>
      <c r="EV50" s="90"/>
      <c r="EW50" s="90"/>
      <c r="EX50" s="90"/>
      <c r="EY50" s="90"/>
      <c r="EZ50" s="90"/>
      <c r="FA50" s="90"/>
      <c r="FB50" s="90"/>
      <c r="FC50" s="90"/>
      <c r="FD50" s="90"/>
      <c r="FE50" s="90"/>
      <c r="FF50" s="90"/>
      <c r="FG50" s="90"/>
      <c r="FH50" s="90"/>
      <c r="FI50" s="90"/>
      <c r="FJ50" s="90"/>
      <c r="FK50" s="90"/>
      <c r="FL50" s="90"/>
      <c r="FM50" s="90"/>
      <c r="FN50" s="90"/>
      <c r="FO50" s="90"/>
      <c r="FP50" s="90"/>
      <c r="FQ50" s="90"/>
      <c r="FR50" s="90"/>
      <c r="FS50" s="90"/>
      <c r="FT50" s="90"/>
      <c r="FU50" s="90"/>
      <c r="FV50" s="90"/>
      <c r="FW50" s="90"/>
      <c r="FX50" s="90"/>
      <c r="FY50" s="90"/>
      <c r="FZ50" s="90"/>
      <c r="GA50" s="90"/>
      <c r="GB50" s="90"/>
      <c r="GC50" s="90"/>
      <c r="GD50" s="90"/>
      <c r="GE50" s="90"/>
      <c r="GF50" s="90"/>
      <c r="GG50" s="90"/>
      <c r="GH50" s="90"/>
      <c r="GI50" s="90"/>
      <c r="GJ50" s="90"/>
      <c r="GK50" s="90"/>
      <c r="GL50" s="90"/>
      <c r="GM50" s="90"/>
      <c r="GN50" s="90"/>
      <c r="GO50" s="90"/>
      <c r="GP50" s="90"/>
      <c r="GQ50" s="90"/>
      <c r="GR50" s="90"/>
      <c r="GS50" s="90"/>
    </row>
    <row r="51" ht="14.25" customHeight="1">
      <c r="A51" s="164"/>
      <c r="B51" s="89"/>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c r="AX51" s="90"/>
      <c r="AY51" s="90"/>
      <c r="AZ51" s="90"/>
      <c r="BA51" s="90"/>
      <c r="BB51" s="90"/>
      <c r="BC51" s="90"/>
      <c r="BD51" s="90"/>
      <c r="BE51" s="90"/>
      <c r="BF51" s="90"/>
      <c r="BG51" s="90"/>
      <c r="BH51" s="90"/>
      <c r="BI51" s="90"/>
      <c r="BJ51" s="90"/>
      <c r="BK51" s="90"/>
      <c r="BL51" s="90"/>
      <c r="BM51" s="90"/>
      <c r="BN51" s="90"/>
      <c r="BO51" s="90"/>
      <c r="BP51" s="90"/>
      <c r="BQ51" s="90"/>
      <c r="BR51" s="90"/>
      <c r="BS51" s="90"/>
      <c r="BT51" s="90"/>
      <c r="BU51" s="90"/>
      <c r="BV51" s="90"/>
      <c r="BW51" s="90"/>
      <c r="BX51" s="90"/>
      <c r="BY51" s="90"/>
      <c r="BZ51" s="90"/>
      <c r="CA51" s="90"/>
      <c r="CB51" s="90"/>
      <c r="CC51" s="90"/>
      <c r="CD51" s="90"/>
      <c r="CE51" s="90"/>
      <c r="CF51" s="90"/>
      <c r="CG51" s="90"/>
      <c r="CH51" s="90"/>
      <c r="CI51" s="90"/>
      <c r="CJ51" s="90"/>
      <c r="CK51" s="90"/>
      <c r="CL51" s="90"/>
      <c r="CM51" s="90"/>
      <c r="CN51" s="90"/>
      <c r="CO51" s="90"/>
      <c r="CP51" s="90"/>
      <c r="CQ51" s="90"/>
      <c r="CR51" s="90"/>
      <c r="CS51" s="90"/>
      <c r="CT51" s="90"/>
      <c r="CU51" s="90"/>
      <c r="CV51" s="90"/>
      <c r="CW51" s="90"/>
      <c r="CX51" s="90"/>
      <c r="CY51" s="90"/>
      <c r="CZ51" s="90"/>
      <c r="DA51" s="90"/>
      <c r="DB51" s="90"/>
      <c r="DC51" s="90"/>
      <c r="DD51" s="90"/>
      <c r="DE51" s="90"/>
      <c r="DF51" s="90"/>
      <c r="DG51" s="90"/>
      <c r="DH51" s="90"/>
      <c r="DI51" s="90"/>
      <c r="DJ51" s="90"/>
      <c r="DK51" s="90"/>
      <c r="DL51" s="90"/>
      <c r="DM51" s="90"/>
      <c r="DN51" s="90"/>
      <c r="DO51" s="90"/>
      <c r="DP51" s="90"/>
      <c r="DQ51" s="90"/>
      <c r="DR51" s="90"/>
      <c r="DS51" s="90"/>
      <c r="DT51" s="90"/>
      <c r="DU51" s="90"/>
      <c r="DV51" s="90"/>
      <c r="DW51" s="90"/>
      <c r="DX51" s="90"/>
      <c r="DY51" s="90"/>
      <c r="DZ51" s="90"/>
      <c r="EA51" s="90"/>
      <c r="EB51" s="90"/>
      <c r="EC51" s="90"/>
      <c r="ED51" s="90"/>
      <c r="EE51" s="90"/>
      <c r="EF51" s="90"/>
      <c r="EG51" s="90"/>
      <c r="EH51" s="90"/>
      <c r="EI51" s="90"/>
      <c r="EJ51" s="90"/>
      <c r="EK51" s="90"/>
      <c r="EL51" s="90"/>
      <c r="EM51" s="90"/>
      <c r="EN51" s="90"/>
      <c r="EO51" s="90"/>
      <c r="EP51" s="90"/>
      <c r="EQ51" s="90"/>
      <c r="ER51" s="90"/>
      <c r="ES51" s="90"/>
      <c r="ET51" s="90"/>
      <c r="EU51" s="90"/>
      <c r="EV51" s="90"/>
      <c r="EW51" s="90"/>
      <c r="EX51" s="90"/>
      <c r="EY51" s="90"/>
      <c r="EZ51" s="90"/>
      <c r="FA51" s="90"/>
      <c r="FB51" s="90"/>
      <c r="FC51" s="90"/>
      <c r="FD51" s="90"/>
      <c r="FE51" s="90"/>
      <c r="FF51" s="90"/>
      <c r="FG51" s="90"/>
      <c r="FH51" s="90"/>
      <c r="FI51" s="90"/>
      <c r="FJ51" s="90"/>
      <c r="FK51" s="90"/>
      <c r="FL51" s="90"/>
      <c r="FM51" s="90"/>
      <c r="FN51" s="90"/>
      <c r="FO51" s="90"/>
      <c r="FP51" s="90"/>
      <c r="FQ51" s="90"/>
      <c r="FR51" s="90"/>
      <c r="FS51" s="90"/>
      <c r="FT51" s="90"/>
      <c r="FU51" s="90"/>
      <c r="FV51" s="90"/>
      <c r="FW51" s="90"/>
      <c r="FX51" s="90"/>
      <c r="FY51" s="90"/>
      <c r="FZ51" s="90"/>
      <c r="GA51" s="90"/>
      <c r="GB51" s="90"/>
      <c r="GC51" s="90"/>
      <c r="GD51" s="90"/>
      <c r="GE51" s="90"/>
      <c r="GF51" s="90"/>
      <c r="GG51" s="90"/>
      <c r="GH51" s="90"/>
      <c r="GI51" s="90"/>
      <c r="GJ51" s="90"/>
      <c r="GK51" s="90"/>
      <c r="GL51" s="90"/>
      <c r="GM51" s="90"/>
      <c r="GN51" s="90"/>
      <c r="GO51" s="90"/>
      <c r="GP51" s="90"/>
      <c r="GQ51" s="90"/>
      <c r="GR51" s="90"/>
      <c r="GS51" s="90"/>
    </row>
    <row r="52" ht="14.25" customHeight="1">
      <c r="A52" s="164"/>
      <c r="B52" s="89"/>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c r="AX52" s="90"/>
      <c r="AY52" s="90"/>
      <c r="AZ52" s="90"/>
      <c r="BA52" s="90"/>
      <c r="BB52" s="90"/>
      <c r="BC52" s="90"/>
      <c r="BD52" s="90"/>
      <c r="BE52" s="90"/>
      <c r="BF52" s="90"/>
      <c r="BG52" s="90"/>
      <c r="BH52" s="90"/>
      <c r="BI52" s="90"/>
      <c r="BJ52" s="90"/>
      <c r="BK52" s="90"/>
      <c r="BL52" s="90"/>
      <c r="BM52" s="90"/>
      <c r="BN52" s="90"/>
      <c r="BO52" s="90"/>
      <c r="BP52" s="90"/>
      <c r="BQ52" s="90"/>
      <c r="BR52" s="90"/>
      <c r="BS52" s="90"/>
      <c r="BT52" s="90"/>
      <c r="BU52" s="90"/>
      <c r="BV52" s="90"/>
      <c r="BW52" s="90"/>
      <c r="BX52" s="90"/>
      <c r="BY52" s="90"/>
      <c r="BZ52" s="90"/>
      <c r="CA52" s="90"/>
      <c r="CB52" s="90"/>
      <c r="CC52" s="90"/>
      <c r="CD52" s="90"/>
      <c r="CE52" s="90"/>
      <c r="CF52" s="90"/>
      <c r="CG52" s="90"/>
      <c r="CH52" s="90"/>
      <c r="CI52" s="90"/>
      <c r="CJ52" s="90"/>
      <c r="CK52" s="90"/>
      <c r="CL52" s="90"/>
      <c r="CM52" s="90"/>
      <c r="CN52" s="90"/>
      <c r="CO52" s="90"/>
      <c r="CP52" s="90"/>
      <c r="CQ52" s="90"/>
      <c r="CR52" s="90"/>
      <c r="CS52" s="90"/>
      <c r="CT52" s="90"/>
      <c r="CU52" s="90"/>
      <c r="CV52" s="90"/>
      <c r="CW52" s="90"/>
      <c r="CX52" s="90"/>
      <c r="CY52" s="90"/>
      <c r="CZ52" s="90"/>
      <c r="DA52" s="90"/>
      <c r="DB52" s="90"/>
      <c r="DC52" s="90"/>
      <c r="DD52" s="90"/>
      <c r="DE52" s="90"/>
      <c r="DF52" s="90"/>
      <c r="DG52" s="90"/>
      <c r="DH52" s="90"/>
      <c r="DI52" s="90"/>
      <c r="DJ52" s="90"/>
      <c r="DK52" s="90"/>
      <c r="DL52" s="90"/>
      <c r="DM52" s="90"/>
      <c r="DN52" s="90"/>
      <c r="DO52" s="90"/>
      <c r="DP52" s="90"/>
      <c r="DQ52" s="90"/>
      <c r="DR52" s="90"/>
      <c r="DS52" s="90"/>
      <c r="DT52" s="90"/>
      <c r="DU52" s="90"/>
      <c r="DV52" s="90"/>
      <c r="DW52" s="90"/>
      <c r="DX52" s="90"/>
      <c r="DY52" s="90"/>
      <c r="DZ52" s="90"/>
      <c r="EA52" s="90"/>
      <c r="EB52" s="90"/>
      <c r="EC52" s="90"/>
      <c r="ED52" s="90"/>
      <c r="EE52" s="90"/>
      <c r="EF52" s="90"/>
      <c r="EG52" s="90"/>
      <c r="EH52" s="90"/>
      <c r="EI52" s="90"/>
      <c r="EJ52" s="90"/>
      <c r="EK52" s="90"/>
      <c r="EL52" s="90"/>
      <c r="EM52" s="90"/>
      <c r="EN52" s="90"/>
      <c r="EO52" s="90"/>
      <c r="EP52" s="90"/>
      <c r="EQ52" s="90"/>
      <c r="ER52" s="90"/>
      <c r="ES52" s="90"/>
      <c r="ET52" s="90"/>
      <c r="EU52" s="90"/>
      <c r="EV52" s="90"/>
      <c r="EW52" s="90"/>
      <c r="EX52" s="90"/>
      <c r="EY52" s="90"/>
      <c r="EZ52" s="90"/>
      <c r="FA52" s="90"/>
      <c r="FB52" s="90"/>
      <c r="FC52" s="90"/>
      <c r="FD52" s="90"/>
      <c r="FE52" s="90"/>
      <c r="FF52" s="90"/>
      <c r="FG52" s="90"/>
      <c r="FH52" s="90"/>
      <c r="FI52" s="90"/>
      <c r="FJ52" s="90"/>
      <c r="FK52" s="90"/>
      <c r="FL52" s="90"/>
      <c r="FM52" s="90"/>
      <c r="FN52" s="90"/>
      <c r="FO52" s="90"/>
      <c r="FP52" s="90"/>
      <c r="FQ52" s="90"/>
      <c r="FR52" s="90"/>
      <c r="FS52" s="90"/>
      <c r="FT52" s="90"/>
      <c r="FU52" s="90"/>
      <c r="FV52" s="90"/>
      <c r="FW52" s="90"/>
      <c r="FX52" s="90"/>
      <c r="FY52" s="90"/>
      <c r="FZ52" s="90"/>
      <c r="GA52" s="90"/>
      <c r="GB52" s="90"/>
      <c r="GC52" s="90"/>
      <c r="GD52" s="90"/>
      <c r="GE52" s="90"/>
      <c r="GF52" s="90"/>
      <c r="GG52" s="90"/>
      <c r="GH52" s="90"/>
      <c r="GI52" s="90"/>
      <c r="GJ52" s="90"/>
      <c r="GK52" s="90"/>
      <c r="GL52" s="90"/>
      <c r="GM52" s="90"/>
      <c r="GN52" s="90"/>
      <c r="GO52" s="90"/>
      <c r="GP52" s="90"/>
      <c r="GQ52" s="90"/>
      <c r="GR52" s="90"/>
      <c r="GS52" s="90"/>
    </row>
    <row r="53" ht="14.25" customHeight="1">
      <c r="A53" s="164"/>
      <c r="B53" s="89"/>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90"/>
      <c r="AZ53" s="90"/>
      <c r="BA53" s="90"/>
      <c r="BB53" s="90"/>
      <c r="BC53" s="90"/>
      <c r="BD53" s="90"/>
      <c r="BE53" s="90"/>
      <c r="BF53" s="90"/>
      <c r="BG53" s="90"/>
      <c r="BH53" s="90"/>
      <c r="BI53" s="90"/>
      <c r="BJ53" s="90"/>
      <c r="BK53" s="90"/>
      <c r="BL53" s="90"/>
      <c r="BM53" s="90"/>
      <c r="BN53" s="90"/>
      <c r="BO53" s="90"/>
      <c r="BP53" s="90"/>
      <c r="BQ53" s="90"/>
      <c r="BR53" s="90"/>
      <c r="BS53" s="90"/>
      <c r="BT53" s="90"/>
      <c r="BU53" s="90"/>
      <c r="BV53" s="90"/>
      <c r="BW53" s="90"/>
      <c r="BX53" s="90"/>
      <c r="BY53" s="90"/>
      <c r="BZ53" s="90"/>
      <c r="CA53" s="90"/>
      <c r="CB53" s="90"/>
      <c r="CC53" s="90"/>
      <c r="CD53" s="90"/>
      <c r="CE53" s="90"/>
      <c r="CF53" s="90"/>
      <c r="CG53" s="90"/>
      <c r="CH53" s="90"/>
      <c r="CI53" s="90"/>
      <c r="CJ53" s="90"/>
      <c r="CK53" s="90"/>
      <c r="CL53" s="90"/>
      <c r="CM53" s="90"/>
      <c r="CN53" s="90"/>
      <c r="CO53" s="90"/>
      <c r="CP53" s="90"/>
      <c r="CQ53" s="90"/>
      <c r="CR53" s="90"/>
      <c r="CS53" s="90"/>
      <c r="CT53" s="90"/>
      <c r="CU53" s="90"/>
      <c r="CV53" s="90"/>
      <c r="CW53" s="90"/>
      <c r="CX53" s="90"/>
      <c r="CY53" s="90"/>
      <c r="CZ53" s="90"/>
      <c r="DA53" s="90"/>
      <c r="DB53" s="90"/>
      <c r="DC53" s="90"/>
      <c r="DD53" s="90"/>
      <c r="DE53" s="90"/>
      <c r="DF53" s="90"/>
      <c r="DG53" s="90"/>
      <c r="DH53" s="90"/>
      <c r="DI53" s="90"/>
      <c r="DJ53" s="90"/>
      <c r="DK53" s="90"/>
      <c r="DL53" s="90"/>
      <c r="DM53" s="90"/>
      <c r="DN53" s="90"/>
      <c r="DO53" s="90"/>
      <c r="DP53" s="90"/>
      <c r="DQ53" s="90"/>
      <c r="DR53" s="90"/>
      <c r="DS53" s="90"/>
      <c r="DT53" s="90"/>
      <c r="DU53" s="90"/>
      <c r="DV53" s="90"/>
      <c r="DW53" s="90"/>
      <c r="DX53" s="90"/>
      <c r="DY53" s="90"/>
      <c r="DZ53" s="90"/>
      <c r="EA53" s="90"/>
      <c r="EB53" s="90"/>
      <c r="EC53" s="90"/>
      <c r="ED53" s="90"/>
      <c r="EE53" s="90"/>
      <c r="EF53" s="90"/>
      <c r="EG53" s="90"/>
      <c r="EH53" s="90"/>
      <c r="EI53" s="90"/>
      <c r="EJ53" s="90"/>
      <c r="EK53" s="90"/>
      <c r="EL53" s="90"/>
      <c r="EM53" s="90"/>
      <c r="EN53" s="90"/>
      <c r="EO53" s="90"/>
      <c r="EP53" s="90"/>
      <c r="EQ53" s="90"/>
      <c r="ER53" s="90"/>
      <c r="ES53" s="90"/>
      <c r="ET53" s="90"/>
      <c r="EU53" s="90"/>
      <c r="EV53" s="90"/>
      <c r="EW53" s="90"/>
      <c r="EX53" s="90"/>
      <c r="EY53" s="90"/>
      <c r="EZ53" s="90"/>
      <c r="FA53" s="90"/>
      <c r="FB53" s="90"/>
      <c r="FC53" s="90"/>
      <c r="FD53" s="90"/>
      <c r="FE53" s="90"/>
      <c r="FF53" s="90"/>
      <c r="FG53" s="90"/>
      <c r="FH53" s="90"/>
      <c r="FI53" s="90"/>
      <c r="FJ53" s="90"/>
      <c r="FK53" s="90"/>
      <c r="FL53" s="90"/>
      <c r="FM53" s="90"/>
      <c r="FN53" s="90"/>
      <c r="FO53" s="90"/>
      <c r="FP53" s="90"/>
      <c r="FQ53" s="90"/>
      <c r="FR53" s="90"/>
      <c r="FS53" s="90"/>
      <c r="FT53" s="90"/>
      <c r="FU53" s="90"/>
      <c r="FV53" s="90"/>
      <c r="FW53" s="90"/>
      <c r="FX53" s="90"/>
      <c r="FY53" s="90"/>
      <c r="FZ53" s="90"/>
      <c r="GA53" s="90"/>
      <c r="GB53" s="90"/>
      <c r="GC53" s="90"/>
      <c r="GD53" s="90"/>
      <c r="GE53" s="90"/>
      <c r="GF53" s="90"/>
      <c r="GG53" s="90"/>
      <c r="GH53" s="90"/>
      <c r="GI53" s="90"/>
      <c r="GJ53" s="90"/>
      <c r="GK53" s="90"/>
      <c r="GL53" s="90"/>
      <c r="GM53" s="90"/>
      <c r="GN53" s="90"/>
      <c r="GO53" s="90"/>
      <c r="GP53" s="90"/>
      <c r="GQ53" s="90"/>
      <c r="GR53" s="90"/>
      <c r="GS53" s="90"/>
    </row>
    <row r="54" ht="14.25" customHeight="1">
      <c r="A54" s="164"/>
      <c r="B54" s="89"/>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c r="AY54" s="90"/>
      <c r="AZ54" s="90"/>
      <c r="BA54" s="90"/>
      <c r="BB54" s="90"/>
      <c r="BC54" s="90"/>
      <c r="BD54" s="90"/>
      <c r="BE54" s="90"/>
      <c r="BF54" s="90"/>
      <c r="BG54" s="90"/>
      <c r="BH54" s="90"/>
      <c r="BI54" s="90"/>
      <c r="BJ54" s="90"/>
      <c r="BK54" s="90"/>
      <c r="BL54" s="90"/>
      <c r="BM54" s="90"/>
      <c r="BN54" s="90"/>
      <c r="BO54" s="90"/>
      <c r="BP54" s="90"/>
      <c r="BQ54" s="90"/>
      <c r="BR54" s="90"/>
      <c r="BS54" s="90"/>
      <c r="BT54" s="90"/>
      <c r="BU54" s="90"/>
      <c r="BV54" s="90"/>
      <c r="BW54" s="90"/>
      <c r="BX54" s="90"/>
      <c r="BY54" s="90"/>
      <c r="BZ54" s="90"/>
      <c r="CA54" s="90"/>
      <c r="CB54" s="90"/>
      <c r="CC54" s="90"/>
      <c r="CD54" s="90"/>
      <c r="CE54" s="90"/>
      <c r="CF54" s="90"/>
      <c r="CG54" s="90"/>
      <c r="CH54" s="90"/>
      <c r="CI54" s="90"/>
      <c r="CJ54" s="90"/>
      <c r="CK54" s="90"/>
      <c r="CL54" s="90"/>
      <c r="CM54" s="90"/>
      <c r="CN54" s="90"/>
      <c r="CO54" s="90"/>
      <c r="CP54" s="90"/>
      <c r="CQ54" s="90"/>
      <c r="CR54" s="90"/>
      <c r="CS54" s="90"/>
      <c r="CT54" s="90"/>
      <c r="CU54" s="90"/>
      <c r="CV54" s="90"/>
      <c r="CW54" s="90"/>
      <c r="CX54" s="90"/>
      <c r="CY54" s="90"/>
      <c r="CZ54" s="90"/>
      <c r="DA54" s="90"/>
      <c r="DB54" s="90"/>
      <c r="DC54" s="90"/>
      <c r="DD54" s="90"/>
      <c r="DE54" s="90"/>
      <c r="DF54" s="90"/>
      <c r="DG54" s="90"/>
      <c r="DH54" s="90"/>
      <c r="DI54" s="90"/>
      <c r="DJ54" s="90"/>
      <c r="DK54" s="90"/>
      <c r="DL54" s="90"/>
      <c r="DM54" s="90"/>
      <c r="DN54" s="90"/>
      <c r="DO54" s="90"/>
      <c r="DP54" s="90"/>
      <c r="DQ54" s="90"/>
      <c r="DR54" s="90"/>
      <c r="DS54" s="90"/>
      <c r="DT54" s="90"/>
      <c r="DU54" s="90"/>
      <c r="DV54" s="90"/>
      <c r="DW54" s="90"/>
      <c r="DX54" s="90"/>
      <c r="DY54" s="90"/>
      <c r="DZ54" s="90"/>
      <c r="EA54" s="90"/>
      <c r="EB54" s="90"/>
      <c r="EC54" s="90"/>
      <c r="ED54" s="90"/>
      <c r="EE54" s="90"/>
      <c r="EF54" s="90"/>
      <c r="EG54" s="90"/>
      <c r="EH54" s="90"/>
      <c r="EI54" s="90"/>
      <c r="EJ54" s="90"/>
      <c r="EK54" s="90"/>
      <c r="EL54" s="90"/>
      <c r="EM54" s="90"/>
      <c r="EN54" s="90"/>
      <c r="EO54" s="90"/>
      <c r="EP54" s="90"/>
      <c r="EQ54" s="90"/>
      <c r="ER54" s="90"/>
      <c r="ES54" s="90"/>
      <c r="ET54" s="90"/>
      <c r="EU54" s="90"/>
      <c r="EV54" s="90"/>
      <c r="EW54" s="90"/>
      <c r="EX54" s="90"/>
      <c r="EY54" s="90"/>
      <c r="EZ54" s="90"/>
      <c r="FA54" s="90"/>
      <c r="FB54" s="90"/>
      <c r="FC54" s="90"/>
      <c r="FD54" s="90"/>
      <c r="FE54" s="90"/>
      <c r="FF54" s="90"/>
      <c r="FG54" s="90"/>
      <c r="FH54" s="90"/>
      <c r="FI54" s="90"/>
      <c r="FJ54" s="90"/>
      <c r="FK54" s="90"/>
      <c r="FL54" s="90"/>
      <c r="FM54" s="90"/>
      <c r="FN54" s="90"/>
      <c r="FO54" s="90"/>
      <c r="FP54" s="90"/>
      <c r="FQ54" s="90"/>
      <c r="FR54" s="90"/>
      <c r="FS54" s="90"/>
      <c r="FT54" s="90"/>
      <c r="FU54" s="90"/>
      <c r="FV54" s="90"/>
      <c r="FW54" s="90"/>
      <c r="FX54" s="90"/>
      <c r="FY54" s="90"/>
      <c r="FZ54" s="90"/>
      <c r="GA54" s="90"/>
      <c r="GB54" s="90"/>
      <c r="GC54" s="90"/>
      <c r="GD54" s="90"/>
      <c r="GE54" s="90"/>
      <c r="GF54" s="90"/>
      <c r="GG54" s="90"/>
      <c r="GH54" s="90"/>
      <c r="GI54" s="90"/>
      <c r="GJ54" s="90"/>
      <c r="GK54" s="90"/>
      <c r="GL54" s="90"/>
      <c r="GM54" s="90"/>
      <c r="GN54" s="90"/>
      <c r="GO54" s="90"/>
      <c r="GP54" s="90"/>
      <c r="GQ54" s="90"/>
      <c r="GR54" s="90"/>
      <c r="GS54" s="90"/>
    </row>
    <row r="55" ht="14.25" customHeight="1">
      <c r="A55" s="164"/>
      <c r="B55" s="89"/>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c r="BD55" s="90"/>
      <c r="BE55" s="90"/>
      <c r="BF55" s="90"/>
      <c r="BG55" s="90"/>
      <c r="BH55" s="90"/>
      <c r="BI55" s="90"/>
      <c r="BJ55" s="90"/>
      <c r="BK55" s="90"/>
      <c r="BL55" s="90"/>
      <c r="BM55" s="90"/>
      <c r="BN55" s="90"/>
      <c r="BO55" s="90"/>
      <c r="BP55" s="90"/>
      <c r="BQ55" s="90"/>
      <c r="BR55" s="90"/>
      <c r="BS55" s="90"/>
      <c r="BT55" s="90"/>
      <c r="BU55" s="90"/>
      <c r="BV55" s="90"/>
      <c r="BW55" s="90"/>
      <c r="BX55" s="90"/>
      <c r="BY55" s="90"/>
      <c r="BZ55" s="90"/>
      <c r="CA55" s="90"/>
      <c r="CB55" s="90"/>
      <c r="CC55" s="90"/>
      <c r="CD55" s="90"/>
      <c r="CE55" s="90"/>
      <c r="CF55" s="90"/>
      <c r="CG55" s="90"/>
      <c r="CH55" s="90"/>
      <c r="CI55" s="90"/>
      <c r="CJ55" s="90"/>
      <c r="CK55" s="90"/>
      <c r="CL55" s="90"/>
      <c r="CM55" s="90"/>
      <c r="CN55" s="90"/>
      <c r="CO55" s="90"/>
      <c r="CP55" s="90"/>
      <c r="CQ55" s="90"/>
      <c r="CR55" s="90"/>
      <c r="CS55" s="90"/>
      <c r="CT55" s="90"/>
      <c r="CU55" s="90"/>
      <c r="CV55" s="90"/>
      <c r="CW55" s="90"/>
      <c r="CX55" s="90"/>
      <c r="CY55" s="90"/>
      <c r="CZ55" s="90"/>
      <c r="DA55" s="90"/>
      <c r="DB55" s="90"/>
      <c r="DC55" s="90"/>
      <c r="DD55" s="90"/>
      <c r="DE55" s="90"/>
      <c r="DF55" s="90"/>
      <c r="DG55" s="90"/>
      <c r="DH55" s="90"/>
      <c r="DI55" s="90"/>
      <c r="DJ55" s="90"/>
      <c r="DK55" s="90"/>
      <c r="DL55" s="90"/>
      <c r="DM55" s="90"/>
      <c r="DN55" s="90"/>
      <c r="DO55" s="90"/>
      <c r="DP55" s="90"/>
      <c r="DQ55" s="90"/>
      <c r="DR55" s="90"/>
      <c r="DS55" s="90"/>
      <c r="DT55" s="90"/>
      <c r="DU55" s="90"/>
      <c r="DV55" s="90"/>
      <c r="DW55" s="90"/>
      <c r="DX55" s="90"/>
      <c r="DY55" s="90"/>
      <c r="DZ55" s="90"/>
      <c r="EA55" s="90"/>
      <c r="EB55" s="90"/>
      <c r="EC55" s="90"/>
      <c r="ED55" s="90"/>
      <c r="EE55" s="90"/>
      <c r="EF55" s="90"/>
      <c r="EG55" s="90"/>
      <c r="EH55" s="90"/>
      <c r="EI55" s="90"/>
      <c r="EJ55" s="90"/>
      <c r="EK55" s="90"/>
      <c r="EL55" s="90"/>
      <c r="EM55" s="90"/>
      <c r="EN55" s="90"/>
      <c r="EO55" s="90"/>
      <c r="EP55" s="90"/>
      <c r="EQ55" s="90"/>
      <c r="ER55" s="90"/>
      <c r="ES55" s="90"/>
      <c r="ET55" s="90"/>
      <c r="EU55" s="90"/>
      <c r="EV55" s="90"/>
      <c r="EW55" s="90"/>
      <c r="EX55" s="90"/>
      <c r="EY55" s="90"/>
      <c r="EZ55" s="90"/>
      <c r="FA55" s="90"/>
      <c r="FB55" s="90"/>
      <c r="FC55" s="90"/>
      <c r="FD55" s="90"/>
      <c r="FE55" s="90"/>
      <c r="FF55" s="90"/>
      <c r="FG55" s="90"/>
      <c r="FH55" s="90"/>
      <c r="FI55" s="90"/>
      <c r="FJ55" s="90"/>
      <c r="FK55" s="90"/>
      <c r="FL55" s="90"/>
      <c r="FM55" s="90"/>
      <c r="FN55" s="90"/>
      <c r="FO55" s="90"/>
      <c r="FP55" s="90"/>
      <c r="FQ55" s="90"/>
      <c r="FR55" s="90"/>
      <c r="FS55" s="90"/>
      <c r="FT55" s="90"/>
      <c r="FU55" s="90"/>
      <c r="FV55" s="90"/>
      <c r="FW55" s="90"/>
      <c r="FX55" s="90"/>
      <c r="FY55" s="90"/>
      <c r="FZ55" s="90"/>
      <c r="GA55" s="90"/>
      <c r="GB55" s="90"/>
      <c r="GC55" s="90"/>
      <c r="GD55" s="90"/>
      <c r="GE55" s="90"/>
      <c r="GF55" s="90"/>
      <c r="GG55" s="90"/>
      <c r="GH55" s="90"/>
      <c r="GI55" s="90"/>
      <c r="GJ55" s="90"/>
      <c r="GK55" s="90"/>
      <c r="GL55" s="90"/>
      <c r="GM55" s="90"/>
      <c r="GN55" s="90"/>
      <c r="GO55" s="90"/>
      <c r="GP55" s="90"/>
      <c r="GQ55" s="90"/>
      <c r="GR55" s="90"/>
      <c r="GS55" s="90"/>
    </row>
    <row r="56" ht="14.25" customHeight="1">
      <c r="A56" s="164"/>
      <c r="B56" s="89"/>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90"/>
      <c r="BF56" s="90"/>
      <c r="BG56" s="90"/>
      <c r="BH56" s="90"/>
      <c r="BI56" s="90"/>
      <c r="BJ56" s="90"/>
      <c r="BK56" s="90"/>
      <c r="BL56" s="90"/>
      <c r="BM56" s="90"/>
      <c r="BN56" s="90"/>
      <c r="BO56" s="90"/>
      <c r="BP56" s="90"/>
      <c r="BQ56" s="90"/>
      <c r="BR56" s="90"/>
      <c r="BS56" s="90"/>
      <c r="BT56" s="90"/>
      <c r="BU56" s="90"/>
      <c r="BV56" s="90"/>
      <c r="BW56" s="90"/>
      <c r="BX56" s="90"/>
      <c r="BY56" s="90"/>
      <c r="BZ56" s="90"/>
      <c r="CA56" s="90"/>
      <c r="CB56" s="90"/>
      <c r="CC56" s="90"/>
      <c r="CD56" s="90"/>
      <c r="CE56" s="90"/>
      <c r="CF56" s="90"/>
      <c r="CG56" s="90"/>
      <c r="CH56" s="90"/>
      <c r="CI56" s="90"/>
      <c r="CJ56" s="90"/>
      <c r="CK56" s="90"/>
      <c r="CL56" s="90"/>
      <c r="CM56" s="90"/>
      <c r="CN56" s="90"/>
      <c r="CO56" s="90"/>
      <c r="CP56" s="90"/>
      <c r="CQ56" s="90"/>
      <c r="CR56" s="90"/>
      <c r="CS56" s="90"/>
      <c r="CT56" s="90"/>
      <c r="CU56" s="90"/>
      <c r="CV56" s="90"/>
      <c r="CW56" s="90"/>
      <c r="CX56" s="90"/>
      <c r="CY56" s="90"/>
      <c r="CZ56" s="90"/>
      <c r="DA56" s="90"/>
      <c r="DB56" s="90"/>
      <c r="DC56" s="90"/>
      <c r="DD56" s="90"/>
      <c r="DE56" s="90"/>
      <c r="DF56" s="90"/>
      <c r="DG56" s="90"/>
      <c r="DH56" s="90"/>
      <c r="DI56" s="90"/>
      <c r="DJ56" s="90"/>
      <c r="DK56" s="90"/>
      <c r="DL56" s="90"/>
      <c r="DM56" s="90"/>
      <c r="DN56" s="90"/>
      <c r="DO56" s="90"/>
      <c r="DP56" s="90"/>
      <c r="DQ56" s="90"/>
      <c r="DR56" s="90"/>
      <c r="DS56" s="90"/>
      <c r="DT56" s="90"/>
      <c r="DU56" s="90"/>
      <c r="DV56" s="90"/>
      <c r="DW56" s="90"/>
      <c r="DX56" s="90"/>
      <c r="DY56" s="90"/>
      <c r="DZ56" s="90"/>
      <c r="EA56" s="90"/>
      <c r="EB56" s="90"/>
      <c r="EC56" s="90"/>
      <c r="ED56" s="90"/>
      <c r="EE56" s="90"/>
      <c r="EF56" s="90"/>
      <c r="EG56" s="90"/>
      <c r="EH56" s="90"/>
      <c r="EI56" s="90"/>
      <c r="EJ56" s="90"/>
      <c r="EK56" s="90"/>
      <c r="EL56" s="90"/>
      <c r="EM56" s="90"/>
      <c r="EN56" s="90"/>
      <c r="EO56" s="90"/>
      <c r="EP56" s="90"/>
      <c r="EQ56" s="90"/>
      <c r="ER56" s="90"/>
      <c r="ES56" s="90"/>
      <c r="ET56" s="90"/>
      <c r="EU56" s="90"/>
      <c r="EV56" s="90"/>
      <c r="EW56" s="90"/>
      <c r="EX56" s="90"/>
      <c r="EY56" s="90"/>
      <c r="EZ56" s="90"/>
      <c r="FA56" s="90"/>
      <c r="FB56" s="90"/>
      <c r="FC56" s="90"/>
      <c r="FD56" s="90"/>
      <c r="FE56" s="90"/>
      <c r="FF56" s="90"/>
      <c r="FG56" s="90"/>
      <c r="FH56" s="90"/>
      <c r="FI56" s="90"/>
      <c r="FJ56" s="90"/>
      <c r="FK56" s="90"/>
      <c r="FL56" s="90"/>
      <c r="FM56" s="90"/>
      <c r="FN56" s="90"/>
      <c r="FO56" s="90"/>
      <c r="FP56" s="90"/>
      <c r="FQ56" s="90"/>
      <c r="FR56" s="90"/>
      <c r="FS56" s="90"/>
      <c r="FT56" s="90"/>
      <c r="FU56" s="90"/>
      <c r="FV56" s="90"/>
      <c r="FW56" s="90"/>
      <c r="FX56" s="90"/>
      <c r="FY56" s="90"/>
      <c r="FZ56" s="90"/>
      <c r="GA56" s="90"/>
      <c r="GB56" s="90"/>
      <c r="GC56" s="90"/>
      <c r="GD56" s="90"/>
      <c r="GE56" s="90"/>
      <c r="GF56" s="90"/>
      <c r="GG56" s="90"/>
      <c r="GH56" s="90"/>
      <c r="GI56" s="90"/>
      <c r="GJ56" s="90"/>
      <c r="GK56" s="90"/>
      <c r="GL56" s="90"/>
      <c r="GM56" s="90"/>
      <c r="GN56" s="90"/>
      <c r="GO56" s="90"/>
      <c r="GP56" s="90"/>
      <c r="GQ56" s="90"/>
      <c r="GR56" s="90"/>
      <c r="GS56" s="90"/>
    </row>
    <row r="57" ht="14.25" customHeight="1">
      <c r="A57" s="164"/>
      <c r="B57" s="89"/>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90"/>
      <c r="BD57" s="90"/>
      <c r="BE57" s="90"/>
      <c r="BF57" s="90"/>
      <c r="BG57" s="90"/>
      <c r="BH57" s="90"/>
      <c r="BI57" s="90"/>
      <c r="BJ57" s="90"/>
      <c r="BK57" s="90"/>
      <c r="BL57" s="90"/>
      <c r="BM57" s="90"/>
      <c r="BN57" s="90"/>
      <c r="BO57" s="90"/>
      <c r="BP57" s="90"/>
      <c r="BQ57" s="90"/>
      <c r="BR57" s="90"/>
      <c r="BS57" s="90"/>
      <c r="BT57" s="90"/>
      <c r="BU57" s="90"/>
      <c r="BV57" s="90"/>
      <c r="BW57" s="90"/>
      <c r="BX57" s="90"/>
      <c r="BY57" s="90"/>
      <c r="BZ57" s="90"/>
      <c r="CA57" s="90"/>
      <c r="CB57" s="90"/>
      <c r="CC57" s="90"/>
      <c r="CD57" s="90"/>
      <c r="CE57" s="90"/>
      <c r="CF57" s="90"/>
      <c r="CG57" s="90"/>
      <c r="CH57" s="90"/>
      <c r="CI57" s="90"/>
      <c r="CJ57" s="90"/>
      <c r="CK57" s="90"/>
      <c r="CL57" s="90"/>
      <c r="CM57" s="90"/>
      <c r="CN57" s="90"/>
      <c r="CO57" s="90"/>
      <c r="CP57" s="90"/>
      <c r="CQ57" s="90"/>
      <c r="CR57" s="90"/>
      <c r="CS57" s="90"/>
      <c r="CT57" s="90"/>
      <c r="CU57" s="90"/>
      <c r="CV57" s="90"/>
      <c r="CW57" s="90"/>
      <c r="CX57" s="90"/>
      <c r="CY57" s="90"/>
      <c r="CZ57" s="90"/>
      <c r="DA57" s="90"/>
      <c r="DB57" s="90"/>
      <c r="DC57" s="90"/>
      <c r="DD57" s="90"/>
      <c r="DE57" s="90"/>
      <c r="DF57" s="90"/>
      <c r="DG57" s="90"/>
      <c r="DH57" s="90"/>
      <c r="DI57" s="90"/>
      <c r="DJ57" s="90"/>
      <c r="DK57" s="90"/>
      <c r="DL57" s="90"/>
      <c r="DM57" s="90"/>
      <c r="DN57" s="90"/>
      <c r="DO57" s="90"/>
      <c r="DP57" s="90"/>
      <c r="DQ57" s="90"/>
      <c r="DR57" s="90"/>
      <c r="DS57" s="90"/>
      <c r="DT57" s="90"/>
      <c r="DU57" s="90"/>
      <c r="DV57" s="90"/>
      <c r="DW57" s="90"/>
      <c r="DX57" s="90"/>
      <c r="DY57" s="90"/>
      <c r="DZ57" s="90"/>
      <c r="EA57" s="90"/>
      <c r="EB57" s="90"/>
      <c r="EC57" s="90"/>
      <c r="ED57" s="90"/>
      <c r="EE57" s="90"/>
      <c r="EF57" s="90"/>
      <c r="EG57" s="90"/>
      <c r="EH57" s="90"/>
      <c r="EI57" s="90"/>
      <c r="EJ57" s="90"/>
      <c r="EK57" s="90"/>
      <c r="EL57" s="90"/>
      <c r="EM57" s="90"/>
      <c r="EN57" s="90"/>
      <c r="EO57" s="90"/>
      <c r="EP57" s="90"/>
      <c r="EQ57" s="90"/>
      <c r="ER57" s="90"/>
      <c r="ES57" s="90"/>
      <c r="ET57" s="90"/>
      <c r="EU57" s="90"/>
      <c r="EV57" s="90"/>
      <c r="EW57" s="90"/>
      <c r="EX57" s="90"/>
      <c r="EY57" s="90"/>
      <c r="EZ57" s="90"/>
      <c r="FA57" s="90"/>
      <c r="FB57" s="90"/>
      <c r="FC57" s="90"/>
      <c r="FD57" s="90"/>
      <c r="FE57" s="90"/>
      <c r="FF57" s="90"/>
      <c r="FG57" s="90"/>
      <c r="FH57" s="90"/>
      <c r="FI57" s="90"/>
      <c r="FJ57" s="90"/>
      <c r="FK57" s="90"/>
      <c r="FL57" s="90"/>
      <c r="FM57" s="90"/>
      <c r="FN57" s="90"/>
      <c r="FO57" s="90"/>
      <c r="FP57" s="90"/>
      <c r="FQ57" s="90"/>
      <c r="FR57" s="90"/>
      <c r="FS57" s="90"/>
      <c r="FT57" s="90"/>
      <c r="FU57" s="90"/>
      <c r="FV57" s="90"/>
      <c r="FW57" s="90"/>
      <c r="FX57" s="90"/>
      <c r="FY57" s="90"/>
      <c r="FZ57" s="90"/>
      <c r="GA57" s="90"/>
      <c r="GB57" s="90"/>
      <c r="GC57" s="90"/>
      <c r="GD57" s="90"/>
      <c r="GE57" s="90"/>
      <c r="GF57" s="90"/>
      <c r="GG57" s="90"/>
      <c r="GH57" s="90"/>
      <c r="GI57" s="90"/>
      <c r="GJ57" s="90"/>
      <c r="GK57" s="90"/>
      <c r="GL57" s="90"/>
      <c r="GM57" s="90"/>
      <c r="GN57" s="90"/>
      <c r="GO57" s="90"/>
      <c r="GP57" s="90"/>
      <c r="GQ57" s="90"/>
      <c r="GR57" s="90"/>
      <c r="GS57" s="90"/>
    </row>
    <row r="58" ht="14.25" customHeight="1">
      <c r="A58" s="164"/>
      <c r="B58" s="89"/>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0"/>
      <c r="BF58" s="90"/>
      <c r="BG58" s="90"/>
      <c r="BH58" s="90"/>
      <c r="BI58" s="90"/>
      <c r="BJ58" s="90"/>
      <c r="BK58" s="90"/>
      <c r="BL58" s="90"/>
      <c r="BM58" s="90"/>
      <c r="BN58" s="90"/>
      <c r="BO58" s="90"/>
      <c r="BP58" s="90"/>
      <c r="BQ58" s="90"/>
      <c r="BR58" s="90"/>
      <c r="BS58" s="90"/>
      <c r="BT58" s="90"/>
      <c r="BU58" s="90"/>
      <c r="BV58" s="90"/>
      <c r="BW58" s="90"/>
      <c r="BX58" s="90"/>
      <c r="BY58" s="90"/>
      <c r="BZ58" s="90"/>
      <c r="CA58" s="90"/>
      <c r="CB58" s="90"/>
      <c r="CC58" s="90"/>
      <c r="CD58" s="90"/>
      <c r="CE58" s="90"/>
      <c r="CF58" s="90"/>
      <c r="CG58" s="90"/>
      <c r="CH58" s="90"/>
      <c r="CI58" s="90"/>
      <c r="CJ58" s="90"/>
      <c r="CK58" s="90"/>
      <c r="CL58" s="90"/>
      <c r="CM58" s="90"/>
      <c r="CN58" s="90"/>
      <c r="CO58" s="90"/>
      <c r="CP58" s="90"/>
      <c r="CQ58" s="90"/>
      <c r="CR58" s="90"/>
      <c r="CS58" s="90"/>
      <c r="CT58" s="90"/>
      <c r="CU58" s="90"/>
      <c r="CV58" s="90"/>
      <c r="CW58" s="90"/>
      <c r="CX58" s="90"/>
      <c r="CY58" s="90"/>
      <c r="CZ58" s="90"/>
      <c r="DA58" s="90"/>
      <c r="DB58" s="90"/>
      <c r="DC58" s="90"/>
      <c r="DD58" s="90"/>
      <c r="DE58" s="90"/>
      <c r="DF58" s="90"/>
      <c r="DG58" s="90"/>
      <c r="DH58" s="90"/>
      <c r="DI58" s="90"/>
      <c r="DJ58" s="90"/>
      <c r="DK58" s="90"/>
      <c r="DL58" s="90"/>
      <c r="DM58" s="90"/>
      <c r="DN58" s="90"/>
      <c r="DO58" s="90"/>
      <c r="DP58" s="90"/>
      <c r="DQ58" s="90"/>
      <c r="DR58" s="90"/>
      <c r="DS58" s="90"/>
      <c r="DT58" s="90"/>
      <c r="DU58" s="90"/>
      <c r="DV58" s="90"/>
      <c r="DW58" s="90"/>
      <c r="DX58" s="90"/>
      <c r="DY58" s="90"/>
      <c r="DZ58" s="90"/>
      <c r="EA58" s="90"/>
      <c r="EB58" s="90"/>
      <c r="EC58" s="90"/>
      <c r="ED58" s="90"/>
      <c r="EE58" s="90"/>
      <c r="EF58" s="90"/>
      <c r="EG58" s="90"/>
      <c r="EH58" s="90"/>
      <c r="EI58" s="90"/>
      <c r="EJ58" s="90"/>
      <c r="EK58" s="90"/>
      <c r="EL58" s="90"/>
      <c r="EM58" s="90"/>
      <c r="EN58" s="90"/>
      <c r="EO58" s="90"/>
      <c r="EP58" s="90"/>
      <c r="EQ58" s="90"/>
      <c r="ER58" s="90"/>
      <c r="ES58" s="90"/>
      <c r="ET58" s="90"/>
      <c r="EU58" s="90"/>
      <c r="EV58" s="90"/>
      <c r="EW58" s="90"/>
      <c r="EX58" s="90"/>
      <c r="EY58" s="90"/>
      <c r="EZ58" s="90"/>
      <c r="FA58" s="90"/>
      <c r="FB58" s="90"/>
      <c r="FC58" s="90"/>
      <c r="FD58" s="90"/>
      <c r="FE58" s="90"/>
      <c r="FF58" s="90"/>
      <c r="FG58" s="90"/>
      <c r="FH58" s="90"/>
      <c r="FI58" s="90"/>
      <c r="FJ58" s="90"/>
      <c r="FK58" s="90"/>
      <c r="FL58" s="90"/>
      <c r="FM58" s="90"/>
      <c r="FN58" s="90"/>
      <c r="FO58" s="90"/>
      <c r="FP58" s="90"/>
      <c r="FQ58" s="90"/>
      <c r="FR58" s="90"/>
      <c r="FS58" s="90"/>
      <c r="FT58" s="90"/>
      <c r="FU58" s="90"/>
      <c r="FV58" s="90"/>
      <c r="FW58" s="90"/>
      <c r="FX58" s="90"/>
      <c r="FY58" s="90"/>
      <c r="FZ58" s="90"/>
      <c r="GA58" s="90"/>
      <c r="GB58" s="90"/>
      <c r="GC58" s="90"/>
      <c r="GD58" s="90"/>
      <c r="GE58" s="90"/>
      <c r="GF58" s="90"/>
      <c r="GG58" s="90"/>
      <c r="GH58" s="90"/>
      <c r="GI58" s="90"/>
      <c r="GJ58" s="90"/>
      <c r="GK58" s="90"/>
      <c r="GL58" s="90"/>
      <c r="GM58" s="90"/>
      <c r="GN58" s="90"/>
      <c r="GO58" s="90"/>
      <c r="GP58" s="90"/>
      <c r="GQ58" s="90"/>
      <c r="GR58" s="90"/>
      <c r="GS58" s="90"/>
    </row>
    <row r="59" ht="14.25" customHeight="1">
      <c r="A59" s="164"/>
      <c r="B59" s="89"/>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c r="BD59" s="90"/>
      <c r="BE59" s="90"/>
      <c r="BF59" s="90"/>
      <c r="BG59" s="90"/>
      <c r="BH59" s="90"/>
      <c r="BI59" s="90"/>
      <c r="BJ59" s="90"/>
      <c r="BK59" s="90"/>
      <c r="BL59" s="90"/>
      <c r="BM59" s="90"/>
      <c r="BN59" s="90"/>
      <c r="BO59" s="90"/>
      <c r="BP59" s="90"/>
      <c r="BQ59" s="90"/>
      <c r="BR59" s="90"/>
      <c r="BS59" s="90"/>
      <c r="BT59" s="90"/>
      <c r="BU59" s="90"/>
      <c r="BV59" s="90"/>
      <c r="BW59" s="90"/>
      <c r="BX59" s="90"/>
      <c r="BY59" s="90"/>
      <c r="BZ59" s="90"/>
      <c r="CA59" s="90"/>
      <c r="CB59" s="90"/>
      <c r="CC59" s="90"/>
      <c r="CD59" s="90"/>
      <c r="CE59" s="90"/>
      <c r="CF59" s="90"/>
      <c r="CG59" s="90"/>
      <c r="CH59" s="90"/>
      <c r="CI59" s="90"/>
      <c r="CJ59" s="90"/>
      <c r="CK59" s="90"/>
      <c r="CL59" s="90"/>
      <c r="CM59" s="90"/>
      <c r="CN59" s="90"/>
      <c r="CO59" s="90"/>
      <c r="CP59" s="90"/>
      <c r="CQ59" s="90"/>
      <c r="CR59" s="90"/>
      <c r="CS59" s="90"/>
      <c r="CT59" s="90"/>
      <c r="CU59" s="90"/>
      <c r="CV59" s="90"/>
      <c r="CW59" s="90"/>
      <c r="CX59" s="90"/>
      <c r="CY59" s="90"/>
      <c r="CZ59" s="90"/>
      <c r="DA59" s="90"/>
      <c r="DB59" s="90"/>
      <c r="DC59" s="90"/>
      <c r="DD59" s="90"/>
      <c r="DE59" s="90"/>
      <c r="DF59" s="90"/>
      <c r="DG59" s="90"/>
      <c r="DH59" s="90"/>
      <c r="DI59" s="90"/>
      <c r="DJ59" s="90"/>
      <c r="DK59" s="90"/>
      <c r="DL59" s="90"/>
      <c r="DM59" s="90"/>
      <c r="DN59" s="90"/>
      <c r="DO59" s="90"/>
      <c r="DP59" s="90"/>
      <c r="DQ59" s="90"/>
      <c r="DR59" s="90"/>
      <c r="DS59" s="90"/>
      <c r="DT59" s="90"/>
      <c r="DU59" s="90"/>
      <c r="DV59" s="90"/>
      <c r="DW59" s="90"/>
      <c r="DX59" s="90"/>
      <c r="DY59" s="90"/>
      <c r="DZ59" s="90"/>
      <c r="EA59" s="90"/>
      <c r="EB59" s="90"/>
      <c r="EC59" s="90"/>
      <c r="ED59" s="90"/>
      <c r="EE59" s="90"/>
      <c r="EF59" s="90"/>
      <c r="EG59" s="90"/>
      <c r="EH59" s="90"/>
      <c r="EI59" s="90"/>
      <c r="EJ59" s="90"/>
      <c r="EK59" s="90"/>
      <c r="EL59" s="90"/>
      <c r="EM59" s="90"/>
      <c r="EN59" s="90"/>
      <c r="EO59" s="90"/>
      <c r="EP59" s="90"/>
      <c r="EQ59" s="90"/>
      <c r="ER59" s="90"/>
      <c r="ES59" s="90"/>
      <c r="ET59" s="90"/>
      <c r="EU59" s="90"/>
      <c r="EV59" s="90"/>
      <c r="EW59" s="90"/>
      <c r="EX59" s="90"/>
      <c r="EY59" s="90"/>
      <c r="EZ59" s="90"/>
      <c r="FA59" s="90"/>
      <c r="FB59" s="90"/>
      <c r="FC59" s="90"/>
      <c r="FD59" s="90"/>
      <c r="FE59" s="90"/>
      <c r="FF59" s="90"/>
      <c r="FG59" s="90"/>
      <c r="FH59" s="90"/>
      <c r="FI59" s="90"/>
      <c r="FJ59" s="90"/>
      <c r="FK59" s="90"/>
      <c r="FL59" s="90"/>
      <c r="FM59" s="90"/>
      <c r="FN59" s="90"/>
      <c r="FO59" s="90"/>
      <c r="FP59" s="90"/>
      <c r="FQ59" s="90"/>
      <c r="FR59" s="90"/>
      <c r="FS59" s="90"/>
      <c r="FT59" s="90"/>
      <c r="FU59" s="90"/>
      <c r="FV59" s="90"/>
      <c r="FW59" s="90"/>
      <c r="FX59" s="90"/>
      <c r="FY59" s="90"/>
      <c r="FZ59" s="90"/>
      <c r="GA59" s="90"/>
      <c r="GB59" s="90"/>
      <c r="GC59" s="90"/>
      <c r="GD59" s="90"/>
      <c r="GE59" s="90"/>
      <c r="GF59" s="90"/>
      <c r="GG59" s="90"/>
      <c r="GH59" s="90"/>
      <c r="GI59" s="90"/>
      <c r="GJ59" s="90"/>
      <c r="GK59" s="90"/>
      <c r="GL59" s="90"/>
      <c r="GM59" s="90"/>
      <c r="GN59" s="90"/>
      <c r="GO59" s="90"/>
      <c r="GP59" s="90"/>
      <c r="GQ59" s="90"/>
      <c r="GR59" s="90"/>
      <c r="GS59" s="90"/>
    </row>
    <row r="60" ht="14.25" customHeight="1">
      <c r="A60" s="164"/>
      <c r="B60" s="89"/>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90"/>
      <c r="BC60" s="90"/>
      <c r="BD60" s="90"/>
      <c r="BE60" s="90"/>
      <c r="BF60" s="90"/>
      <c r="BG60" s="90"/>
      <c r="BH60" s="90"/>
      <c r="BI60" s="90"/>
      <c r="BJ60" s="90"/>
      <c r="BK60" s="90"/>
      <c r="BL60" s="90"/>
      <c r="BM60" s="90"/>
      <c r="BN60" s="90"/>
      <c r="BO60" s="90"/>
      <c r="BP60" s="90"/>
      <c r="BQ60" s="90"/>
      <c r="BR60" s="90"/>
      <c r="BS60" s="90"/>
      <c r="BT60" s="90"/>
      <c r="BU60" s="90"/>
      <c r="BV60" s="90"/>
      <c r="BW60" s="90"/>
      <c r="BX60" s="90"/>
      <c r="BY60" s="90"/>
      <c r="BZ60" s="90"/>
      <c r="CA60" s="90"/>
      <c r="CB60" s="90"/>
      <c r="CC60" s="90"/>
      <c r="CD60" s="90"/>
      <c r="CE60" s="90"/>
      <c r="CF60" s="90"/>
      <c r="CG60" s="90"/>
      <c r="CH60" s="90"/>
      <c r="CI60" s="90"/>
      <c r="CJ60" s="90"/>
      <c r="CK60" s="90"/>
      <c r="CL60" s="90"/>
      <c r="CM60" s="90"/>
      <c r="CN60" s="90"/>
      <c r="CO60" s="90"/>
      <c r="CP60" s="90"/>
      <c r="CQ60" s="90"/>
      <c r="CR60" s="90"/>
      <c r="CS60" s="90"/>
      <c r="CT60" s="90"/>
      <c r="CU60" s="90"/>
      <c r="CV60" s="90"/>
      <c r="CW60" s="90"/>
      <c r="CX60" s="90"/>
      <c r="CY60" s="90"/>
      <c r="CZ60" s="90"/>
      <c r="DA60" s="90"/>
      <c r="DB60" s="90"/>
      <c r="DC60" s="90"/>
      <c r="DD60" s="90"/>
      <c r="DE60" s="90"/>
      <c r="DF60" s="90"/>
      <c r="DG60" s="90"/>
      <c r="DH60" s="90"/>
      <c r="DI60" s="90"/>
      <c r="DJ60" s="90"/>
      <c r="DK60" s="90"/>
      <c r="DL60" s="90"/>
      <c r="DM60" s="90"/>
      <c r="DN60" s="90"/>
      <c r="DO60" s="90"/>
      <c r="DP60" s="90"/>
      <c r="DQ60" s="90"/>
      <c r="DR60" s="90"/>
      <c r="DS60" s="90"/>
      <c r="DT60" s="90"/>
      <c r="DU60" s="90"/>
      <c r="DV60" s="90"/>
      <c r="DW60" s="90"/>
      <c r="DX60" s="90"/>
      <c r="DY60" s="90"/>
      <c r="DZ60" s="90"/>
      <c r="EA60" s="90"/>
      <c r="EB60" s="90"/>
      <c r="EC60" s="90"/>
      <c r="ED60" s="90"/>
      <c r="EE60" s="90"/>
      <c r="EF60" s="90"/>
      <c r="EG60" s="90"/>
      <c r="EH60" s="90"/>
      <c r="EI60" s="90"/>
      <c r="EJ60" s="90"/>
      <c r="EK60" s="90"/>
      <c r="EL60" s="90"/>
      <c r="EM60" s="90"/>
      <c r="EN60" s="90"/>
      <c r="EO60" s="90"/>
      <c r="EP60" s="90"/>
      <c r="EQ60" s="90"/>
      <c r="ER60" s="90"/>
      <c r="ES60" s="90"/>
      <c r="ET60" s="90"/>
      <c r="EU60" s="90"/>
      <c r="EV60" s="90"/>
      <c r="EW60" s="90"/>
      <c r="EX60" s="90"/>
      <c r="EY60" s="90"/>
      <c r="EZ60" s="90"/>
      <c r="FA60" s="90"/>
      <c r="FB60" s="90"/>
      <c r="FC60" s="90"/>
      <c r="FD60" s="90"/>
      <c r="FE60" s="90"/>
      <c r="FF60" s="90"/>
      <c r="FG60" s="90"/>
      <c r="FH60" s="90"/>
      <c r="FI60" s="90"/>
      <c r="FJ60" s="90"/>
      <c r="FK60" s="90"/>
      <c r="FL60" s="90"/>
      <c r="FM60" s="90"/>
      <c r="FN60" s="90"/>
      <c r="FO60" s="90"/>
      <c r="FP60" s="90"/>
      <c r="FQ60" s="90"/>
      <c r="FR60" s="90"/>
      <c r="FS60" s="90"/>
      <c r="FT60" s="90"/>
      <c r="FU60" s="90"/>
      <c r="FV60" s="90"/>
      <c r="FW60" s="90"/>
      <c r="FX60" s="90"/>
      <c r="FY60" s="90"/>
      <c r="FZ60" s="90"/>
      <c r="GA60" s="90"/>
      <c r="GB60" s="90"/>
      <c r="GC60" s="90"/>
      <c r="GD60" s="90"/>
      <c r="GE60" s="90"/>
      <c r="GF60" s="90"/>
      <c r="GG60" s="90"/>
      <c r="GH60" s="90"/>
      <c r="GI60" s="90"/>
      <c r="GJ60" s="90"/>
      <c r="GK60" s="90"/>
      <c r="GL60" s="90"/>
      <c r="GM60" s="90"/>
      <c r="GN60" s="90"/>
      <c r="GO60" s="90"/>
      <c r="GP60" s="90"/>
      <c r="GQ60" s="90"/>
      <c r="GR60" s="90"/>
      <c r="GS60" s="90"/>
    </row>
    <row r="61" ht="14.25" customHeight="1">
      <c r="A61" s="164"/>
      <c r="B61" s="89"/>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s="90"/>
      <c r="BC61" s="90"/>
      <c r="BD61" s="90"/>
      <c r="BE61" s="90"/>
      <c r="BF61" s="90"/>
      <c r="BG61" s="90"/>
      <c r="BH61" s="90"/>
      <c r="BI61" s="90"/>
      <c r="BJ61" s="90"/>
      <c r="BK61" s="90"/>
      <c r="BL61" s="90"/>
      <c r="BM61" s="90"/>
      <c r="BN61" s="90"/>
      <c r="BO61" s="90"/>
      <c r="BP61" s="90"/>
      <c r="BQ61" s="90"/>
      <c r="BR61" s="90"/>
      <c r="BS61" s="90"/>
      <c r="BT61" s="90"/>
      <c r="BU61" s="90"/>
      <c r="BV61" s="90"/>
      <c r="BW61" s="90"/>
      <c r="BX61" s="90"/>
      <c r="BY61" s="90"/>
      <c r="BZ61" s="90"/>
      <c r="CA61" s="90"/>
      <c r="CB61" s="90"/>
      <c r="CC61" s="90"/>
      <c r="CD61" s="90"/>
      <c r="CE61" s="90"/>
      <c r="CF61" s="90"/>
      <c r="CG61" s="90"/>
      <c r="CH61" s="90"/>
      <c r="CI61" s="90"/>
      <c r="CJ61" s="90"/>
      <c r="CK61" s="90"/>
      <c r="CL61" s="90"/>
      <c r="CM61" s="90"/>
      <c r="CN61" s="90"/>
      <c r="CO61" s="90"/>
      <c r="CP61" s="90"/>
      <c r="CQ61" s="90"/>
      <c r="CR61" s="90"/>
      <c r="CS61" s="90"/>
      <c r="CT61" s="90"/>
      <c r="CU61" s="90"/>
      <c r="CV61" s="90"/>
      <c r="CW61" s="90"/>
      <c r="CX61" s="90"/>
      <c r="CY61" s="90"/>
      <c r="CZ61" s="90"/>
      <c r="DA61" s="90"/>
      <c r="DB61" s="90"/>
      <c r="DC61" s="90"/>
      <c r="DD61" s="90"/>
      <c r="DE61" s="90"/>
      <c r="DF61" s="90"/>
      <c r="DG61" s="90"/>
      <c r="DH61" s="90"/>
      <c r="DI61" s="90"/>
      <c r="DJ61" s="90"/>
      <c r="DK61" s="90"/>
      <c r="DL61" s="90"/>
      <c r="DM61" s="90"/>
      <c r="DN61" s="90"/>
      <c r="DO61" s="90"/>
      <c r="DP61" s="90"/>
      <c r="DQ61" s="90"/>
      <c r="DR61" s="90"/>
      <c r="DS61" s="90"/>
      <c r="DT61" s="90"/>
      <c r="DU61" s="90"/>
      <c r="DV61" s="90"/>
      <c r="DW61" s="90"/>
      <c r="DX61" s="90"/>
      <c r="DY61" s="90"/>
      <c r="DZ61" s="90"/>
      <c r="EA61" s="90"/>
      <c r="EB61" s="90"/>
      <c r="EC61" s="90"/>
      <c r="ED61" s="90"/>
      <c r="EE61" s="90"/>
      <c r="EF61" s="90"/>
      <c r="EG61" s="90"/>
      <c r="EH61" s="90"/>
      <c r="EI61" s="90"/>
      <c r="EJ61" s="90"/>
      <c r="EK61" s="90"/>
      <c r="EL61" s="90"/>
      <c r="EM61" s="90"/>
      <c r="EN61" s="90"/>
      <c r="EO61" s="90"/>
      <c r="EP61" s="90"/>
      <c r="EQ61" s="90"/>
      <c r="ER61" s="90"/>
      <c r="ES61" s="90"/>
      <c r="ET61" s="90"/>
      <c r="EU61" s="90"/>
      <c r="EV61" s="90"/>
      <c r="EW61" s="90"/>
      <c r="EX61" s="90"/>
      <c r="EY61" s="90"/>
      <c r="EZ61" s="90"/>
      <c r="FA61" s="90"/>
      <c r="FB61" s="90"/>
      <c r="FC61" s="90"/>
      <c r="FD61" s="90"/>
      <c r="FE61" s="90"/>
      <c r="FF61" s="90"/>
      <c r="FG61" s="90"/>
      <c r="FH61" s="90"/>
      <c r="FI61" s="90"/>
      <c r="FJ61" s="90"/>
      <c r="FK61" s="90"/>
      <c r="FL61" s="90"/>
      <c r="FM61" s="90"/>
      <c r="FN61" s="90"/>
      <c r="FO61" s="90"/>
      <c r="FP61" s="90"/>
      <c r="FQ61" s="90"/>
      <c r="FR61" s="90"/>
      <c r="FS61" s="90"/>
      <c r="FT61" s="90"/>
      <c r="FU61" s="90"/>
      <c r="FV61" s="90"/>
      <c r="FW61" s="90"/>
      <c r="FX61" s="90"/>
      <c r="FY61" s="90"/>
      <c r="FZ61" s="90"/>
      <c r="GA61" s="90"/>
      <c r="GB61" s="90"/>
      <c r="GC61" s="90"/>
      <c r="GD61" s="90"/>
      <c r="GE61" s="90"/>
      <c r="GF61" s="90"/>
      <c r="GG61" s="90"/>
      <c r="GH61" s="90"/>
      <c r="GI61" s="90"/>
      <c r="GJ61" s="90"/>
      <c r="GK61" s="90"/>
      <c r="GL61" s="90"/>
      <c r="GM61" s="90"/>
      <c r="GN61" s="90"/>
      <c r="GO61" s="90"/>
      <c r="GP61" s="90"/>
      <c r="GQ61" s="90"/>
      <c r="GR61" s="90"/>
      <c r="GS61" s="90"/>
    </row>
    <row r="62" ht="14.25" customHeight="1">
      <c r="A62" s="164"/>
      <c r="B62" s="89"/>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c r="AX62" s="90"/>
      <c r="AY62" s="90"/>
      <c r="AZ62" s="90"/>
      <c r="BA62" s="90"/>
      <c r="BB62" s="90"/>
      <c r="BC62" s="90"/>
      <c r="BD62" s="90"/>
      <c r="BE62" s="90"/>
      <c r="BF62" s="90"/>
      <c r="BG62" s="90"/>
      <c r="BH62" s="90"/>
      <c r="BI62" s="90"/>
      <c r="BJ62" s="90"/>
      <c r="BK62" s="90"/>
      <c r="BL62" s="90"/>
      <c r="BM62" s="90"/>
      <c r="BN62" s="90"/>
      <c r="BO62" s="90"/>
      <c r="BP62" s="90"/>
      <c r="BQ62" s="90"/>
      <c r="BR62" s="90"/>
      <c r="BS62" s="90"/>
      <c r="BT62" s="90"/>
      <c r="BU62" s="90"/>
      <c r="BV62" s="90"/>
      <c r="BW62" s="90"/>
      <c r="BX62" s="90"/>
      <c r="BY62" s="90"/>
      <c r="BZ62" s="90"/>
      <c r="CA62" s="90"/>
      <c r="CB62" s="90"/>
      <c r="CC62" s="90"/>
      <c r="CD62" s="90"/>
      <c r="CE62" s="90"/>
      <c r="CF62" s="90"/>
      <c r="CG62" s="90"/>
      <c r="CH62" s="90"/>
      <c r="CI62" s="90"/>
      <c r="CJ62" s="90"/>
      <c r="CK62" s="90"/>
      <c r="CL62" s="90"/>
      <c r="CM62" s="90"/>
      <c r="CN62" s="90"/>
      <c r="CO62" s="90"/>
      <c r="CP62" s="90"/>
      <c r="CQ62" s="90"/>
      <c r="CR62" s="90"/>
      <c r="CS62" s="90"/>
      <c r="CT62" s="90"/>
      <c r="CU62" s="90"/>
      <c r="CV62" s="90"/>
      <c r="CW62" s="90"/>
      <c r="CX62" s="90"/>
      <c r="CY62" s="90"/>
      <c r="CZ62" s="90"/>
      <c r="DA62" s="90"/>
      <c r="DB62" s="90"/>
      <c r="DC62" s="90"/>
      <c r="DD62" s="90"/>
      <c r="DE62" s="90"/>
      <c r="DF62" s="90"/>
      <c r="DG62" s="90"/>
      <c r="DH62" s="90"/>
      <c r="DI62" s="90"/>
      <c r="DJ62" s="90"/>
      <c r="DK62" s="90"/>
      <c r="DL62" s="90"/>
      <c r="DM62" s="90"/>
      <c r="DN62" s="90"/>
      <c r="DO62" s="90"/>
      <c r="DP62" s="90"/>
      <c r="DQ62" s="90"/>
      <c r="DR62" s="90"/>
      <c r="DS62" s="90"/>
      <c r="DT62" s="90"/>
      <c r="DU62" s="90"/>
      <c r="DV62" s="90"/>
      <c r="DW62" s="90"/>
      <c r="DX62" s="90"/>
      <c r="DY62" s="90"/>
      <c r="DZ62" s="90"/>
      <c r="EA62" s="90"/>
      <c r="EB62" s="90"/>
      <c r="EC62" s="90"/>
      <c r="ED62" s="90"/>
      <c r="EE62" s="90"/>
      <c r="EF62" s="90"/>
      <c r="EG62" s="90"/>
      <c r="EH62" s="90"/>
      <c r="EI62" s="90"/>
      <c r="EJ62" s="90"/>
      <c r="EK62" s="90"/>
      <c r="EL62" s="90"/>
      <c r="EM62" s="90"/>
      <c r="EN62" s="90"/>
      <c r="EO62" s="90"/>
      <c r="EP62" s="90"/>
      <c r="EQ62" s="90"/>
      <c r="ER62" s="90"/>
      <c r="ES62" s="90"/>
      <c r="ET62" s="90"/>
      <c r="EU62" s="90"/>
      <c r="EV62" s="90"/>
      <c r="EW62" s="90"/>
      <c r="EX62" s="90"/>
      <c r="EY62" s="90"/>
      <c r="EZ62" s="90"/>
      <c r="FA62" s="90"/>
      <c r="FB62" s="90"/>
      <c r="FC62" s="90"/>
      <c r="FD62" s="90"/>
      <c r="FE62" s="90"/>
      <c r="FF62" s="90"/>
      <c r="FG62" s="90"/>
      <c r="FH62" s="90"/>
      <c r="FI62" s="90"/>
      <c r="FJ62" s="90"/>
      <c r="FK62" s="90"/>
      <c r="FL62" s="90"/>
      <c r="FM62" s="90"/>
      <c r="FN62" s="90"/>
      <c r="FO62" s="90"/>
      <c r="FP62" s="90"/>
      <c r="FQ62" s="90"/>
      <c r="FR62" s="90"/>
      <c r="FS62" s="90"/>
      <c r="FT62" s="90"/>
      <c r="FU62" s="90"/>
      <c r="FV62" s="90"/>
      <c r="FW62" s="90"/>
      <c r="FX62" s="90"/>
      <c r="FY62" s="90"/>
      <c r="FZ62" s="90"/>
      <c r="GA62" s="90"/>
      <c r="GB62" s="90"/>
      <c r="GC62" s="90"/>
      <c r="GD62" s="90"/>
      <c r="GE62" s="90"/>
      <c r="GF62" s="90"/>
      <c r="GG62" s="90"/>
      <c r="GH62" s="90"/>
      <c r="GI62" s="90"/>
      <c r="GJ62" s="90"/>
      <c r="GK62" s="90"/>
      <c r="GL62" s="90"/>
      <c r="GM62" s="90"/>
      <c r="GN62" s="90"/>
      <c r="GO62" s="90"/>
      <c r="GP62" s="90"/>
      <c r="GQ62" s="90"/>
      <c r="GR62" s="90"/>
      <c r="GS62" s="90"/>
    </row>
    <row r="63" ht="14.25" customHeight="1">
      <c r="A63" s="164"/>
      <c r="B63" s="89"/>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90"/>
      <c r="BD63" s="90"/>
      <c r="BE63" s="90"/>
      <c r="BF63" s="90"/>
      <c r="BG63" s="90"/>
      <c r="BH63" s="90"/>
      <c r="BI63" s="90"/>
      <c r="BJ63" s="90"/>
      <c r="BK63" s="90"/>
      <c r="BL63" s="90"/>
      <c r="BM63" s="90"/>
      <c r="BN63" s="90"/>
      <c r="BO63" s="90"/>
      <c r="BP63" s="90"/>
      <c r="BQ63" s="90"/>
      <c r="BR63" s="90"/>
      <c r="BS63" s="90"/>
      <c r="BT63" s="90"/>
      <c r="BU63" s="90"/>
      <c r="BV63" s="90"/>
      <c r="BW63" s="90"/>
      <c r="BX63" s="90"/>
      <c r="BY63" s="9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90"/>
      <c r="DI63" s="90"/>
      <c r="DJ63" s="90"/>
      <c r="DK63" s="90"/>
      <c r="DL63" s="90"/>
      <c r="DM63" s="90"/>
      <c r="DN63" s="90"/>
      <c r="DO63" s="90"/>
      <c r="DP63" s="90"/>
      <c r="DQ63" s="90"/>
      <c r="DR63" s="90"/>
      <c r="DS63" s="90"/>
      <c r="DT63" s="90"/>
      <c r="DU63" s="90"/>
      <c r="DV63" s="90"/>
      <c r="DW63" s="90"/>
      <c r="DX63" s="90"/>
      <c r="DY63" s="90"/>
      <c r="DZ63" s="90"/>
      <c r="EA63" s="90"/>
      <c r="EB63" s="90"/>
      <c r="EC63" s="90"/>
      <c r="ED63" s="90"/>
      <c r="EE63" s="90"/>
      <c r="EF63" s="90"/>
      <c r="EG63" s="90"/>
      <c r="EH63" s="90"/>
      <c r="EI63" s="90"/>
      <c r="EJ63" s="90"/>
      <c r="EK63" s="90"/>
      <c r="EL63" s="90"/>
      <c r="EM63" s="90"/>
      <c r="EN63" s="90"/>
      <c r="EO63" s="90"/>
      <c r="EP63" s="90"/>
      <c r="EQ63" s="90"/>
      <c r="ER63" s="90"/>
      <c r="ES63" s="90"/>
      <c r="ET63" s="90"/>
      <c r="EU63" s="90"/>
      <c r="EV63" s="90"/>
      <c r="EW63" s="90"/>
      <c r="EX63" s="90"/>
      <c r="EY63" s="90"/>
      <c r="EZ63" s="90"/>
      <c r="FA63" s="90"/>
      <c r="FB63" s="90"/>
      <c r="FC63" s="90"/>
      <c r="FD63" s="90"/>
      <c r="FE63" s="90"/>
      <c r="FF63" s="90"/>
      <c r="FG63" s="90"/>
      <c r="FH63" s="90"/>
      <c r="FI63" s="90"/>
      <c r="FJ63" s="90"/>
      <c r="FK63" s="90"/>
      <c r="FL63" s="90"/>
      <c r="FM63" s="90"/>
      <c r="FN63" s="90"/>
      <c r="FO63" s="90"/>
      <c r="FP63" s="90"/>
      <c r="FQ63" s="90"/>
      <c r="FR63" s="90"/>
      <c r="FS63" s="90"/>
      <c r="FT63" s="90"/>
      <c r="FU63" s="90"/>
      <c r="FV63" s="90"/>
      <c r="FW63" s="90"/>
      <c r="FX63" s="90"/>
      <c r="FY63" s="90"/>
      <c r="FZ63" s="90"/>
      <c r="GA63" s="90"/>
      <c r="GB63" s="90"/>
      <c r="GC63" s="90"/>
      <c r="GD63" s="90"/>
      <c r="GE63" s="90"/>
      <c r="GF63" s="90"/>
      <c r="GG63" s="90"/>
      <c r="GH63" s="90"/>
      <c r="GI63" s="90"/>
      <c r="GJ63" s="90"/>
      <c r="GK63" s="90"/>
      <c r="GL63" s="90"/>
      <c r="GM63" s="90"/>
      <c r="GN63" s="90"/>
      <c r="GO63" s="90"/>
      <c r="GP63" s="90"/>
      <c r="GQ63" s="90"/>
      <c r="GR63" s="90"/>
      <c r="GS63" s="90"/>
    </row>
    <row r="64" ht="14.25" customHeight="1">
      <c r="A64" s="164"/>
      <c r="B64" s="89"/>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90"/>
      <c r="AZ64" s="90"/>
      <c r="BA64" s="90"/>
      <c r="BB64" s="90"/>
      <c r="BC64" s="90"/>
      <c r="BD64" s="90"/>
      <c r="BE64" s="90"/>
      <c r="BF64" s="90"/>
      <c r="BG64" s="90"/>
      <c r="BH64" s="90"/>
      <c r="BI64" s="90"/>
      <c r="BJ64" s="90"/>
      <c r="BK64" s="90"/>
      <c r="BL64" s="90"/>
      <c r="BM64" s="90"/>
      <c r="BN64" s="90"/>
      <c r="BO64" s="90"/>
      <c r="BP64" s="90"/>
      <c r="BQ64" s="90"/>
      <c r="BR64" s="90"/>
      <c r="BS64" s="90"/>
      <c r="BT64" s="90"/>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c r="DE64" s="90"/>
      <c r="DF64" s="90"/>
      <c r="DG64" s="90"/>
      <c r="DH64" s="90"/>
      <c r="DI64" s="90"/>
      <c r="DJ64" s="90"/>
      <c r="DK64" s="90"/>
      <c r="DL64" s="90"/>
      <c r="DM64" s="90"/>
      <c r="DN64" s="90"/>
      <c r="DO64" s="90"/>
      <c r="DP64" s="90"/>
      <c r="DQ64" s="90"/>
      <c r="DR64" s="90"/>
      <c r="DS64" s="90"/>
      <c r="DT64" s="90"/>
      <c r="DU64" s="90"/>
      <c r="DV64" s="90"/>
      <c r="DW64" s="90"/>
      <c r="DX64" s="90"/>
      <c r="DY64" s="90"/>
      <c r="DZ64" s="90"/>
      <c r="EA64" s="90"/>
      <c r="EB64" s="90"/>
      <c r="EC64" s="90"/>
      <c r="ED64" s="90"/>
      <c r="EE64" s="90"/>
      <c r="EF64" s="90"/>
      <c r="EG64" s="90"/>
      <c r="EH64" s="90"/>
      <c r="EI64" s="90"/>
      <c r="EJ64" s="90"/>
      <c r="EK64" s="90"/>
      <c r="EL64" s="90"/>
      <c r="EM64" s="90"/>
      <c r="EN64" s="90"/>
      <c r="EO64" s="90"/>
      <c r="EP64" s="90"/>
      <c r="EQ64" s="90"/>
      <c r="ER64" s="90"/>
      <c r="ES64" s="90"/>
      <c r="ET64" s="90"/>
      <c r="EU64" s="90"/>
      <c r="EV64" s="90"/>
      <c r="EW64" s="90"/>
      <c r="EX64" s="90"/>
      <c r="EY64" s="90"/>
      <c r="EZ64" s="90"/>
      <c r="FA64" s="90"/>
      <c r="FB64" s="90"/>
      <c r="FC64" s="90"/>
      <c r="FD64" s="90"/>
      <c r="FE64" s="90"/>
      <c r="FF64" s="90"/>
      <c r="FG64" s="90"/>
      <c r="FH64" s="90"/>
      <c r="FI64" s="90"/>
      <c r="FJ64" s="90"/>
      <c r="FK64" s="90"/>
      <c r="FL64" s="90"/>
      <c r="FM64" s="90"/>
      <c r="FN64" s="90"/>
      <c r="FO64" s="90"/>
      <c r="FP64" s="90"/>
      <c r="FQ64" s="90"/>
      <c r="FR64" s="90"/>
      <c r="FS64" s="90"/>
      <c r="FT64" s="90"/>
      <c r="FU64" s="90"/>
      <c r="FV64" s="90"/>
      <c r="FW64" s="90"/>
      <c r="FX64" s="90"/>
      <c r="FY64" s="90"/>
      <c r="FZ64" s="90"/>
      <c r="GA64" s="90"/>
      <c r="GB64" s="90"/>
      <c r="GC64" s="90"/>
      <c r="GD64" s="90"/>
      <c r="GE64" s="90"/>
      <c r="GF64" s="90"/>
      <c r="GG64" s="90"/>
      <c r="GH64" s="90"/>
      <c r="GI64" s="90"/>
      <c r="GJ64" s="90"/>
      <c r="GK64" s="90"/>
      <c r="GL64" s="90"/>
      <c r="GM64" s="90"/>
      <c r="GN64" s="90"/>
      <c r="GO64" s="90"/>
      <c r="GP64" s="90"/>
      <c r="GQ64" s="90"/>
      <c r="GR64" s="90"/>
      <c r="GS64" s="90"/>
    </row>
    <row r="65" ht="14.25" customHeight="1">
      <c r="A65" s="164"/>
      <c r="B65" s="89"/>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c r="AX65" s="90"/>
      <c r="AY65" s="90"/>
      <c r="AZ65" s="90"/>
      <c r="BA65" s="90"/>
      <c r="BB65" s="90"/>
      <c r="BC65" s="90"/>
      <c r="BD65" s="90"/>
      <c r="BE65" s="90"/>
      <c r="BF65" s="90"/>
      <c r="BG65" s="90"/>
      <c r="BH65" s="90"/>
      <c r="BI65" s="90"/>
      <c r="BJ65" s="90"/>
      <c r="BK65" s="90"/>
      <c r="BL65" s="90"/>
      <c r="BM65" s="90"/>
      <c r="BN65" s="90"/>
      <c r="BO65" s="90"/>
      <c r="BP65" s="90"/>
      <c r="BQ65" s="90"/>
      <c r="BR65" s="90"/>
      <c r="BS65" s="90"/>
      <c r="BT65" s="90"/>
      <c r="BU65" s="90"/>
      <c r="BV65" s="90"/>
      <c r="BW65" s="90"/>
      <c r="BX65" s="90"/>
      <c r="BY65" s="90"/>
      <c r="BZ65" s="90"/>
      <c r="CA65" s="90"/>
      <c r="CB65" s="90"/>
      <c r="CC65" s="90"/>
      <c r="CD65" s="90"/>
      <c r="CE65" s="90"/>
      <c r="CF65" s="90"/>
      <c r="CG65" s="90"/>
      <c r="CH65" s="90"/>
      <c r="CI65" s="90"/>
      <c r="CJ65" s="90"/>
      <c r="CK65" s="90"/>
      <c r="CL65" s="90"/>
      <c r="CM65" s="90"/>
      <c r="CN65" s="90"/>
      <c r="CO65" s="90"/>
      <c r="CP65" s="90"/>
      <c r="CQ65" s="90"/>
      <c r="CR65" s="90"/>
      <c r="CS65" s="90"/>
      <c r="CT65" s="90"/>
      <c r="CU65" s="90"/>
      <c r="CV65" s="90"/>
      <c r="CW65" s="90"/>
      <c r="CX65" s="90"/>
      <c r="CY65" s="90"/>
      <c r="CZ65" s="90"/>
      <c r="DA65" s="90"/>
      <c r="DB65" s="90"/>
      <c r="DC65" s="90"/>
      <c r="DD65" s="90"/>
      <c r="DE65" s="90"/>
      <c r="DF65" s="90"/>
      <c r="DG65" s="90"/>
      <c r="DH65" s="90"/>
      <c r="DI65" s="90"/>
      <c r="DJ65" s="90"/>
      <c r="DK65" s="90"/>
      <c r="DL65" s="90"/>
      <c r="DM65" s="90"/>
      <c r="DN65" s="90"/>
      <c r="DO65" s="90"/>
      <c r="DP65" s="90"/>
      <c r="DQ65" s="90"/>
      <c r="DR65" s="90"/>
      <c r="DS65" s="90"/>
      <c r="DT65" s="90"/>
      <c r="DU65" s="90"/>
      <c r="DV65" s="90"/>
      <c r="DW65" s="90"/>
      <c r="DX65" s="90"/>
      <c r="DY65" s="90"/>
      <c r="DZ65" s="90"/>
      <c r="EA65" s="90"/>
      <c r="EB65" s="90"/>
      <c r="EC65" s="90"/>
      <c r="ED65" s="90"/>
      <c r="EE65" s="90"/>
      <c r="EF65" s="90"/>
      <c r="EG65" s="90"/>
      <c r="EH65" s="90"/>
      <c r="EI65" s="90"/>
      <c r="EJ65" s="90"/>
      <c r="EK65" s="90"/>
      <c r="EL65" s="90"/>
      <c r="EM65" s="90"/>
      <c r="EN65" s="90"/>
      <c r="EO65" s="90"/>
      <c r="EP65" s="90"/>
      <c r="EQ65" s="90"/>
      <c r="ER65" s="90"/>
      <c r="ES65" s="90"/>
      <c r="ET65" s="90"/>
      <c r="EU65" s="90"/>
      <c r="EV65" s="90"/>
      <c r="EW65" s="90"/>
      <c r="EX65" s="90"/>
      <c r="EY65" s="90"/>
      <c r="EZ65" s="90"/>
      <c r="FA65" s="90"/>
      <c r="FB65" s="90"/>
      <c r="FC65" s="90"/>
      <c r="FD65" s="90"/>
      <c r="FE65" s="90"/>
      <c r="FF65" s="90"/>
      <c r="FG65" s="90"/>
      <c r="FH65" s="90"/>
      <c r="FI65" s="90"/>
      <c r="FJ65" s="90"/>
      <c r="FK65" s="90"/>
      <c r="FL65" s="90"/>
      <c r="FM65" s="90"/>
      <c r="FN65" s="90"/>
      <c r="FO65" s="90"/>
      <c r="FP65" s="90"/>
      <c r="FQ65" s="90"/>
      <c r="FR65" s="90"/>
      <c r="FS65" s="90"/>
      <c r="FT65" s="90"/>
      <c r="FU65" s="90"/>
      <c r="FV65" s="90"/>
      <c r="FW65" s="90"/>
      <c r="FX65" s="90"/>
      <c r="FY65" s="90"/>
      <c r="FZ65" s="90"/>
      <c r="GA65" s="90"/>
      <c r="GB65" s="90"/>
      <c r="GC65" s="90"/>
      <c r="GD65" s="90"/>
      <c r="GE65" s="90"/>
      <c r="GF65" s="90"/>
      <c r="GG65" s="90"/>
      <c r="GH65" s="90"/>
      <c r="GI65" s="90"/>
      <c r="GJ65" s="90"/>
      <c r="GK65" s="90"/>
      <c r="GL65" s="90"/>
      <c r="GM65" s="90"/>
      <c r="GN65" s="90"/>
      <c r="GO65" s="90"/>
      <c r="GP65" s="90"/>
      <c r="GQ65" s="90"/>
      <c r="GR65" s="90"/>
      <c r="GS65" s="90"/>
    </row>
    <row r="66" ht="14.25" customHeight="1">
      <c r="A66" s="164"/>
      <c r="B66" s="89"/>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c r="AX66" s="90"/>
      <c r="AY66" s="90"/>
      <c r="AZ66" s="90"/>
      <c r="BA66" s="90"/>
      <c r="BB66" s="90"/>
      <c r="BC66" s="90"/>
      <c r="BD66" s="90"/>
      <c r="BE66" s="90"/>
      <c r="BF66" s="90"/>
      <c r="BG66" s="90"/>
      <c r="BH66" s="90"/>
      <c r="BI66" s="90"/>
      <c r="BJ66" s="90"/>
      <c r="BK66" s="90"/>
      <c r="BL66" s="90"/>
      <c r="BM66" s="90"/>
      <c r="BN66" s="90"/>
      <c r="BO66" s="90"/>
      <c r="BP66" s="90"/>
      <c r="BQ66" s="90"/>
      <c r="BR66" s="90"/>
      <c r="BS66" s="90"/>
      <c r="BT66" s="90"/>
      <c r="BU66" s="90"/>
      <c r="BV66" s="90"/>
      <c r="BW66" s="90"/>
      <c r="BX66" s="90"/>
      <c r="BY66" s="90"/>
      <c r="BZ66" s="90"/>
      <c r="CA66" s="90"/>
      <c r="CB66" s="90"/>
      <c r="CC66" s="90"/>
      <c r="CD66" s="90"/>
      <c r="CE66" s="90"/>
      <c r="CF66" s="90"/>
      <c r="CG66" s="90"/>
      <c r="CH66" s="90"/>
      <c r="CI66" s="90"/>
      <c r="CJ66" s="90"/>
      <c r="CK66" s="90"/>
      <c r="CL66" s="90"/>
      <c r="CM66" s="90"/>
      <c r="CN66" s="90"/>
      <c r="CO66" s="90"/>
      <c r="CP66" s="90"/>
      <c r="CQ66" s="90"/>
      <c r="CR66" s="90"/>
      <c r="CS66" s="90"/>
      <c r="CT66" s="90"/>
      <c r="CU66" s="90"/>
      <c r="CV66" s="90"/>
      <c r="CW66" s="90"/>
      <c r="CX66" s="90"/>
      <c r="CY66" s="90"/>
      <c r="CZ66" s="90"/>
      <c r="DA66" s="90"/>
      <c r="DB66" s="90"/>
      <c r="DC66" s="90"/>
      <c r="DD66" s="90"/>
      <c r="DE66" s="90"/>
      <c r="DF66" s="90"/>
      <c r="DG66" s="90"/>
      <c r="DH66" s="90"/>
      <c r="DI66" s="90"/>
      <c r="DJ66" s="90"/>
      <c r="DK66" s="90"/>
      <c r="DL66" s="90"/>
      <c r="DM66" s="90"/>
      <c r="DN66" s="90"/>
      <c r="DO66" s="90"/>
      <c r="DP66" s="90"/>
      <c r="DQ66" s="90"/>
      <c r="DR66" s="90"/>
      <c r="DS66" s="90"/>
      <c r="DT66" s="90"/>
      <c r="DU66" s="90"/>
      <c r="DV66" s="90"/>
      <c r="DW66" s="90"/>
      <c r="DX66" s="90"/>
      <c r="DY66" s="90"/>
      <c r="DZ66" s="90"/>
      <c r="EA66" s="90"/>
      <c r="EB66" s="90"/>
      <c r="EC66" s="90"/>
      <c r="ED66" s="90"/>
      <c r="EE66" s="90"/>
      <c r="EF66" s="90"/>
      <c r="EG66" s="90"/>
      <c r="EH66" s="90"/>
      <c r="EI66" s="90"/>
      <c r="EJ66" s="90"/>
      <c r="EK66" s="90"/>
      <c r="EL66" s="90"/>
      <c r="EM66" s="90"/>
      <c r="EN66" s="90"/>
      <c r="EO66" s="90"/>
      <c r="EP66" s="90"/>
      <c r="EQ66" s="90"/>
      <c r="ER66" s="90"/>
      <c r="ES66" s="90"/>
      <c r="ET66" s="90"/>
      <c r="EU66" s="90"/>
      <c r="EV66" s="90"/>
      <c r="EW66" s="90"/>
      <c r="EX66" s="90"/>
      <c r="EY66" s="90"/>
      <c r="EZ66" s="90"/>
      <c r="FA66" s="90"/>
      <c r="FB66" s="90"/>
      <c r="FC66" s="90"/>
      <c r="FD66" s="90"/>
      <c r="FE66" s="90"/>
      <c r="FF66" s="90"/>
      <c r="FG66" s="90"/>
      <c r="FH66" s="90"/>
      <c r="FI66" s="90"/>
      <c r="FJ66" s="90"/>
      <c r="FK66" s="90"/>
      <c r="FL66" s="90"/>
      <c r="FM66" s="90"/>
      <c r="FN66" s="90"/>
      <c r="FO66" s="90"/>
      <c r="FP66" s="90"/>
      <c r="FQ66" s="90"/>
      <c r="FR66" s="90"/>
      <c r="FS66" s="90"/>
      <c r="FT66" s="90"/>
      <c r="FU66" s="90"/>
      <c r="FV66" s="90"/>
      <c r="FW66" s="90"/>
      <c r="FX66" s="90"/>
      <c r="FY66" s="90"/>
      <c r="FZ66" s="90"/>
      <c r="GA66" s="90"/>
      <c r="GB66" s="90"/>
      <c r="GC66" s="90"/>
      <c r="GD66" s="90"/>
      <c r="GE66" s="90"/>
      <c r="GF66" s="90"/>
      <c r="GG66" s="90"/>
      <c r="GH66" s="90"/>
      <c r="GI66" s="90"/>
      <c r="GJ66" s="90"/>
      <c r="GK66" s="90"/>
      <c r="GL66" s="90"/>
      <c r="GM66" s="90"/>
      <c r="GN66" s="90"/>
      <c r="GO66" s="90"/>
      <c r="GP66" s="90"/>
      <c r="GQ66" s="90"/>
      <c r="GR66" s="90"/>
      <c r="GS66" s="90"/>
    </row>
    <row r="67" ht="14.25" customHeight="1">
      <c r="A67" s="164"/>
      <c r="B67" s="89"/>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s="90"/>
      <c r="BC67" s="90"/>
      <c r="BD67" s="90"/>
      <c r="BE67" s="90"/>
      <c r="BF67" s="90"/>
      <c r="BG67" s="90"/>
      <c r="BH67" s="90"/>
      <c r="BI67" s="90"/>
      <c r="BJ67" s="90"/>
      <c r="BK67" s="90"/>
      <c r="BL67" s="90"/>
      <c r="BM67" s="90"/>
      <c r="BN67" s="90"/>
      <c r="BO67" s="90"/>
      <c r="BP67" s="90"/>
      <c r="BQ67" s="90"/>
      <c r="BR67" s="90"/>
      <c r="BS67" s="90"/>
      <c r="BT67" s="90"/>
      <c r="BU67" s="90"/>
      <c r="BV67" s="90"/>
      <c r="BW67" s="90"/>
      <c r="BX67" s="90"/>
      <c r="BY67" s="90"/>
      <c r="BZ67" s="90"/>
      <c r="CA67" s="90"/>
      <c r="CB67" s="90"/>
      <c r="CC67" s="90"/>
      <c r="CD67" s="90"/>
      <c r="CE67" s="90"/>
      <c r="CF67" s="90"/>
      <c r="CG67" s="90"/>
      <c r="CH67" s="90"/>
      <c r="CI67" s="90"/>
      <c r="CJ67" s="90"/>
      <c r="CK67" s="90"/>
      <c r="CL67" s="90"/>
      <c r="CM67" s="90"/>
      <c r="CN67" s="90"/>
      <c r="CO67" s="90"/>
      <c r="CP67" s="90"/>
      <c r="CQ67" s="90"/>
      <c r="CR67" s="90"/>
      <c r="CS67" s="90"/>
      <c r="CT67" s="90"/>
      <c r="CU67" s="90"/>
      <c r="CV67" s="90"/>
      <c r="CW67" s="90"/>
      <c r="CX67" s="90"/>
      <c r="CY67" s="90"/>
      <c r="CZ67" s="90"/>
      <c r="DA67" s="90"/>
      <c r="DB67" s="90"/>
      <c r="DC67" s="90"/>
      <c r="DD67" s="90"/>
      <c r="DE67" s="90"/>
      <c r="DF67" s="90"/>
      <c r="DG67" s="90"/>
      <c r="DH67" s="90"/>
      <c r="DI67" s="90"/>
      <c r="DJ67" s="90"/>
      <c r="DK67" s="90"/>
      <c r="DL67" s="90"/>
      <c r="DM67" s="90"/>
      <c r="DN67" s="90"/>
      <c r="DO67" s="90"/>
      <c r="DP67" s="90"/>
      <c r="DQ67" s="90"/>
      <c r="DR67" s="90"/>
      <c r="DS67" s="90"/>
      <c r="DT67" s="90"/>
      <c r="DU67" s="90"/>
      <c r="DV67" s="90"/>
      <c r="DW67" s="90"/>
      <c r="DX67" s="90"/>
      <c r="DY67" s="90"/>
      <c r="DZ67" s="90"/>
      <c r="EA67" s="90"/>
      <c r="EB67" s="90"/>
      <c r="EC67" s="90"/>
      <c r="ED67" s="90"/>
      <c r="EE67" s="90"/>
      <c r="EF67" s="90"/>
      <c r="EG67" s="90"/>
      <c r="EH67" s="90"/>
      <c r="EI67" s="90"/>
      <c r="EJ67" s="90"/>
      <c r="EK67" s="90"/>
      <c r="EL67" s="90"/>
      <c r="EM67" s="90"/>
      <c r="EN67" s="90"/>
      <c r="EO67" s="90"/>
      <c r="EP67" s="90"/>
      <c r="EQ67" s="90"/>
      <c r="ER67" s="90"/>
      <c r="ES67" s="90"/>
      <c r="ET67" s="90"/>
      <c r="EU67" s="90"/>
      <c r="EV67" s="90"/>
      <c r="EW67" s="90"/>
      <c r="EX67" s="90"/>
      <c r="EY67" s="90"/>
      <c r="EZ67" s="90"/>
      <c r="FA67" s="90"/>
      <c r="FB67" s="90"/>
      <c r="FC67" s="90"/>
      <c r="FD67" s="90"/>
      <c r="FE67" s="90"/>
      <c r="FF67" s="90"/>
      <c r="FG67" s="90"/>
      <c r="FH67" s="90"/>
      <c r="FI67" s="90"/>
      <c r="FJ67" s="90"/>
      <c r="FK67" s="90"/>
      <c r="FL67" s="90"/>
      <c r="FM67" s="90"/>
      <c r="FN67" s="90"/>
      <c r="FO67" s="90"/>
      <c r="FP67" s="90"/>
      <c r="FQ67" s="90"/>
      <c r="FR67" s="90"/>
      <c r="FS67" s="90"/>
      <c r="FT67" s="90"/>
      <c r="FU67" s="90"/>
      <c r="FV67" s="90"/>
      <c r="FW67" s="90"/>
      <c r="FX67" s="90"/>
      <c r="FY67" s="90"/>
      <c r="FZ67" s="90"/>
      <c r="GA67" s="90"/>
      <c r="GB67" s="90"/>
      <c r="GC67" s="90"/>
      <c r="GD67" s="90"/>
      <c r="GE67" s="90"/>
      <c r="GF67" s="90"/>
      <c r="GG67" s="90"/>
      <c r="GH67" s="90"/>
      <c r="GI67" s="90"/>
      <c r="GJ67" s="90"/>
      <c r="GK67" s="90"/>
      <c r="GL67" s="90"/>
      <c r="GM67" s="90"/>
      <c r="GN67" s="90"/>
      <c r="GO67" s="90"/>
      <c r="GP67" s="90"/>
      <c r="GQ67" s="90"/>
      <c r="GR67" s="90"/>
      <c r="GS67" s="90"/>
    </row>
    <row r="68" ht="14.25" customHeight="1">
      <c r="A68" s="164"/>
      <c r="B68" s="89"/>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G68" s="90"/>
      <c r="BH68" s="90"/>
      <c r="BI68" s="90"/>
      <c r="BJ68" s="90"/>
      <c r="BK68" s="90"/>
      <c r="BL68" s="90"/>
      <c r="BM68" s="90"/>
      <c r="BN68" s="90"/>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90"/>
      <c r="DI68" s="90"/>
      <c r="DJ68" s="90"/>
      <c r="DK68" s="90"/>
      <c r="DL68" s="90"/>
      <c r="DM68" s="90"/>
      <c r="DN68" s="90"/>
      <c r="DO68" s="90"/>
      <c r="DP68" s="90"/>
      <c r="DQ68" s="90"/>
      <c r="DR68" s="90"/>
      <c r="DS68" s="90"/>
      <c r="DT68" s="90"/>
      <c r="DU68" s="90"/>
      <c r="DV68" s="90"/>
      <c r="DW68" s="90"/>
      <c r="DX68" s="90"/>
      <c r="DY68" s="90"/>
      <c r="DZ68" s="90"/>
      <c r="EA68" s="90"/>
      <c r="EB68" s="90"/>
      <c r="EC68" s="90"/>
      <c r="ED68" s="90"/>
      <c r="EE68" s="90"/>
      <c r="EF68" s="90"/>
      <c r="EG68" s="90"/>
      <c r="EH68" s="90"/>
      <c r="EI68" s="90"/>
      <c r="EJ68" s="90"/>
      <c r="EK68" s="90"/>
      <c r="EL68" s="90"/>
      <c r="EM68" s="90"/>
      <c r="EN68" s="90"/>
      <c r="EO68" s="90"/>
      <c r="EP68" s="90"/>
      <c r="EQ68" s="90"/>
      <c r="ER68" s="90"/>
      <c r="ES68" s="90"/>
      <c r="ET68" s="90"/>
      <c r="EU68" s="90"/>
      <c r="EV68" s="90"/>
      <c r="EW68" s="90"/>
      <c r="EX68" s="90"/>
      <c r="EY68" s="90"/>
      <c r="EZ68" s="90"/>
      <c r="FA68" s="90"/>
      <c r="FB68" s="90"/>
      <c r="FC68" s="90"/>
      <c r="FD68" s="90"/>
      <c r="FE68" s="90"/>
      <c r="FF68" s="90"/>
      <c r="FG68" s="90"/>
      <c r="FH68" s="90"/>
      <c r="FI68" s="90"/>
      <c r="FJ68" s="90"/>
      <c r="FK68" s="90"/>
      <c r="FL68" s="90"/>
      <c r="FM68" s="90"/>
      <c r="FN68" s="90"/>
      <c r="FO68" s="90"/>
      <c r="FP68" s="90"/>
      <c r="FQ68" s="90"/>
      <c r="FR68" s="90"/>
      <c r="FS68" s="90"/>
      <c r="FT68" s="90"/>
      <c r="FU68" s="90"/>
      <c r="FV68" s="90"/>
      <c r="FW68" s="90"/>
      <c r="FX68" s="90"/>
      <c r="FY68" s="90"/>
      <c r="FZ68" s="90"/>
      <c r="GA68" s="90"/>
      <c r="GB68" s="90"/>
      <c r="GC68" s="90"/>
      <c r="GD68" s="90"/>
      <c r="GE68" s="90"/>
      <c r="GF68" s="90"/>
      <c r="GG68" s="90"/>
      <c r="GH68" s="90"/>
      <c r="GI68" s="90"/>
      <c r="GJ68" s="90"/>
      <c r="GK68" s="90"/>
      <c r="GL68" s="90"/>
      <c r="GM68" s="90"/>
      <c r="GN68" s="90"/>
      <c r="GO68" s="90"/>
      <c r="GP68" s="90"/>
      <c r="GQ68" s="90"/>
      <c r="GR68" s="90"/>
      <c r="GS68" s="90"/>
    </row>
    <row r="69" ht="14.25" customHeight="1">
      <c r="A69" s="164"/>
      <c r="B69" s="89"/>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c r="BF69" s="90"/>
      <c r="BG69" s="90"/>
      <c r="BH69" s="90"/>
      <c r="BI69" s="90"/>
      <c r="BJ69" s="90"/>
      <c r="BK69" s="90"/>
      <c r="BL69" s="90"/>
      <c r="BM69" s="90"/>
      <c r="BN69" s="90"/>
      <c r="BO69" s="90"/>
      <c r="BP69" s="90"/>
      <c r="BQ69" s="90"/>
      <c r="BR69" s="90"/>
      <c r="BS69" s="90"/>
      <c r="BT69" s="90"/>
      <c r="BU69" s="90"/>
      <c r="BV69" s="90"/>
      <c r="BW69" s="90"/>
      <c r="BX69" s="90"/>
      <c r="BY69" s="90"/>
      <c r="BZ69" s="90"/>
      <c r="CA69" s="90"/>
      <c r="CB69" s="90"/>
      <c r="CC69" s="90"/>
      <c r="CD69" s="90"/>
      <c r="CE69" s="90"/>
      <c r="CF69" s="90"/>
      <c r="CG69" s="90"/>
      <c r="CH69" s="90"/>
      <c r="CI69" s="90"/>
      <c r="CJ69" s="90"/>
      <c r="CK69" s="90"/>
      <c r="CL69" s="90"/>
      <c r="CM69" s="90"/>
      <c r="CN69" s="90"/>
      <c r="CO69" s="90"/>
      <c r="CP69" s="90"/>
      <c r="CQ69" s="90"/>
      <c r="CR69" s="90"/>
      <c r="CS69" s="90"/>
      <c r="CT69" s="90"/>
      <c r="CU69" s="90"/>
      <c r="CV69" s="90"/>
      <c r="CW69" s="90"/>
      <c r="CX69" s="90"/>
      <c r="CY69" s="90"/>
      <c r="CZ69" s="90"/>
      <c r="DA69" s="90"/>
      <c r="DB69" s="90"/>
      <c r="DC69" s="90"/>
      <c r="DD69" s="90"/>
      <c r="DE69" s="90"/>
      <c r="DF69" s="90"/>
      <c r="DG69" s="90"/>
      <c r="DH69" s="90"/>
      <c r="DI69" s="90"/>
      <c r="DJ69" s="90"/>
      <c r="DK69" s="90"/>
      <c r="DL69" s="90"/>
      <c r="DM69" s="90"/>
      <c r="DN69" s="90"/>
      <c r="DO69" s="90"/>
      <c r="DP69" s="90"/>
      <c r="DQ69" s="90"/>
      <c r="DR69" s="90"/>
      <c r="DS69" s="90"/>
      <c r="DT69" s="90"/>
      <c r="DU69" s="90"/>
      <c r="DV69" s="90"/>
      <c r="DW69" s="90"/>
      <c r="DX69" s="90"/>
      <c r="DY69" s="90"/>
      <c r="DZ69" s="90"/>
      <c r="EA69" s="90"/>
      <c r="EB69" s="90"/>
      <c r="EC69" s="90"/>
      <c r="ED69" s="90"/>
      <c r="EE69" s="90"/>
      <c r="EF69" s="90"/>
      <c r="EG69" s="90"/>
      <c r="EH69" s="90"/>
      <c r="EI69" s="90"/>
      <c r="EJ69" s="90"/>
      <c r="EK69" s="90"/>
      <c r="EL69" s="90"/>
      <c r="EM69" s="90"/>
      <c r="EN69" s="90"/>
      <c r="EO69" s="90"/>
      <c r="EP69" s="90"/>
      <c r="EQ69" s="90"/>
      <c r="ER69" s="90"/>
      <c r="ES69" s="90"/>
      <c r="ET69" s="90"/>
      <c r="EU69" s="90"/>
      <c r="EV69" s="90"/>
      <c r="EW69" s="90"/>
      <c r="EX69" s="90"/>
      <c r="EY69" s="90"/>
      <c r="EZ69" s="90"/>
      <c r="FA69" s="90"/>
      <c r="FB69" s="90"/>
      <c r="FC69" s="90"/>
      <c r="FD69" s="90"/>
      <c r="FE69" s="90"/>
      <c r="FF69" s="90"/>
      <c r="FG69" s="90"/>
      <c r="FH69" s="90"/>
      <c r="FI69" s="90"/>
      <c r="FJ69" s="90"/>
      <c r="FK69" s="90"/>
      <c r="FL69" s="90"/>
      <c r="FM69" s="90"/>
      <c r="FN69" s="90"/>
      <c r="FO69" s="90"/>
      <c r="FP69" s="90"/>
      <c r="FQ69" s="90"/>
      <c r="FR69" s="90"/>
      <c r="FS69" s="90"/>
      <c r="FT69" s="90"/>
      <c r="FU69" s="90"/>
      <c r="FV69" s="90"/>
      <c r="FW69" s="90"/>
      <c r="FX69" s="90"/>
      <c r="FY69" s="90"/>
      <c r="FZ69" s="90"/>
      <c r="GA69" s="90"/>
      <c r="GB69" s="90"/>
      <c r="GC69" s="90"/>
      <c r="GD69" s="90"/>
      <c r="GE69" s="90"/>
      <c r="GF69" s="90"/>
      <c r="GG69" s="90"/>
      <c r="GH69" s="90"/>
      <c r="GI69" s="90"/>
      <c r="GJ69" s="90"/>
      <c r="GK69" s="90"/>
      <c r="GL69" s="90"/>
      <c r="GM69" s="90"/>
      <c r="GN69" s="90"/>
      <c r="GO69" s="90"/>
      <c r="GP69" s="90"/>
      <c r="GQ69" s="90"/>
      <c r="GR69" s="90"/>
      <c r="GS69" s="90"/>
    </row>
    <row r="70" ht="14.25" customHeight="1">
      <c r="A70" s="164"/>
      <c r="B70" s="89"/>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c r="AW70" s="90"/>
      <c r="AX70" s="90"/>
      <c r="AY70" s="90"/>
      <c r="AZ70" s="90"/>
      <c r="BA70" s="90"/>
      <c r="BB70" s="90"/>
      <c r="BC70" s="90"/>
      <c r="BD70" s="90"/>
      <c r="BE70" s="90"/>
      <c r="BF70" s="90"/>
      <c r="BG70" s="90"/>
      <c r="BH70" s="90"/>
      <c r="BI70" s="90"/>
      <c r="BJ70" s="90"/>
      <c r="BK70" s="90"/>
      <c r="BL70" s="90"/>
      <c r="BM70" s="90"/>
      <c r="BN70" s="90"/>
      <c r="BO70" s="90"/>
      <c r="BP70" s="90"/>
      <c r="BQ70" s="90"/>
      <c r="BR70" s="90"/>
      <c r="BS70" s="90"/>
      <c r="BT70" s="90"/>
      <c r="BU70" s="90"/>
      <c r="BV70" s="90"/>
      <c r="BW70" s="90"/>
      <c r="BX70" s="90"/>
      <c r="BY70" s="90"/>
      <c r="BZ70" s="90"/>
      <c r="CA70" s="90"/>
      <c r="CB70" s="90"/>
      <c r="CC70" s="90"/>
      <c r="CD70" s="90"/>
      <c r="CE70" s="90"/>
      <c r="CF70" s="90"/>
      <c r="CG70" s="90"/>
      <c r="CH70" s="90"/>
      <c r="CI70" s="90"/>
      <c r="CJ70" s="90"/>
      <c r="CK70" s="90"/>
      <c r="CL70" s="90"/>
      <c r="CM70" s="90"/>
      <c r="CN70" s="90"/>
      <c r="CO70" s="90"/>
      <c r="CP70" s="90"/>
      <c r="CQ70" s="90"/>
      <c r="CR70" s="90"/>
      <c r="CS70" s="90"/>
      <c r="CT70" s="90"/>
      <c r="CU70" s="90"/>
      <c r="CV70" s="90"/>
      <c r="CW70" s="90"/>
      <c r="CX70" s="90"/>
      <c r="CY70" s="90"/>
      <c r="CZ70" s="90"/>
      <c r="DA70" s="90"/>
      <c r="DB70" s="90"/>
      <c r="DC70" s="90"/>
      <c r="DD70" s="90"/>
      <c r="DE70" s="90"/>
      <c r="DF70" s="90"/>
      <c r="DG70" s="90"/>
      <c r="DH70" s="90"/>
      <c r="DI70" s="90"/>
      <c r="DJ70" s="90"/>
      <c r="DK70" s="90"/>
      <c r="DL70" s="90"/>
      <c r="DM70" s="90"/>
      <c r="DN70" s="90"/>
      <c r="DO70" s="90"/>
      <c r="DP70" s="90"/>
      <c r="DQ70" s="90"/>
      <c r="DR70" s="90"/>
      <c r="DS70" s="90"/>
      <c r="DT70" s="90"/>
      <c r="DU70" s="90"/>
      <c r="DV70" s="90"/>
      <c r="DW70" s="90"/>
      <c r="DX70" s="90"/>
      <c r="DY70" s="90"/>
      <c r="DZ70" s="90"/>
      <c r="EA70" s="90"/>
      <c r="EB70" s="90"/>
      <c r="EC70" s="90"/>
      <c r="ED70" s="90"/>
      <c r="EE70" s="90"/>
      <c r="EF70" s="90"/>
      <c r="EG70" s="90"/>
      <c r="EH70" s="90"/>
      <c r="EI70" s="90"/>
      <c r="EJ70" s="90"/>
      <c r="EK70" s="90"/>
      <c r="EL70" s="90"/>
      <c r="EM70" s="90"/>
      <c r="EN70" s="90"/>
      <c r="EO70" s="90"/>
      <c r="EP70" s="90"/>
      <c r="EQ70" s="90"/>
      <c r="ER70" s="90"/>
      <c r="ES70" s="90"/>
      <c r="ET70" s="90"/>
      <c r="EU70" s="90"/>
      <c r="EV70" s="90"/>
      <c r="EW70" s="90"/>
      <c r="EX70" s="90"/>
      <c r="EY70" s="90"/>
      <c r="EZ70" s="90"/>
      <c r="FA70" s="90"/>
      <c r="FB70" s="90"/>
      <c r="FC70" s="90"/>
      <c r="FD70" s="90"/>
      <c r="FE70" s="90"/>
      <c r="FF70" s="90"/>
      <c r="FG70" s="90"/>
      <c r="FH70" s="90"/>
      <c r="FI70" s="90"/>
      <c r="FJ70" s="90"/>
      <c r="FK70" s="90"/>
      <c r="FL70" s="90"/>
      <c r="FM70" s="90"/>
      <c r="FN70" s="90"/>
      <c r="FO70" s="90"/>
      <c r="FP70" s="90"/>
      <c r="FQ70" s="90"/>
      <c r="FR70" s="90"/>
      <c r="FS70" s="90"/>
      <c r="FT70" s="90"/>
      <c r="FU70" s="90"/>
      <c r="FV70" s="90"/>
      <c r="FW70" s="90"/>
      <c r="FX70" s="90"/>
      <c r="FY70" s="90"/>
      <c r="FZ70" s="90"/>
      <c r="GA70" s="90"/>
      <c r="GB70" s="90"/>
      <c r="GC70" s="90"/>
      <c r="GD70" s="90"/>
      <c r="GE70" s="90"/>
      <c r="GF70" s="90"/>
      <c r="GG70" s="90"/>
      <c r="GH70" s="90"/>
      <c r="GI70" s="90"/>
      <c r="GJ70" s="90"/>
      <c r="GK70" s="90"/>
      <c r="GL70" s="90"/>
      <c r="GM70" s="90"/>
      <c r="GN70" s="90"/>
      <c r="GO70" s="90"/>
      <c r="GP70" s="90"/>
      <c r="GQ70" s="90"/>
      <c r="GR70" s="90"/>
      <c r="GS70" s="90"/>
    </row>
    <row r="71" ht="14.25" customHeight="1">
      <c r="A71" s="164"/>
      <c r="B71" s="89"/>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G71" s="90"/>
      <c r="BH71" s="90"/>
      <c r="BI71" s="90"/>
      <c r="BJ71" s="90"/>
      <c r="BK71" s="90"/>
      <c r="BL71" s="90"/>
      <c r="BM71" s="90"/>
      <c r="BN71" s="90"/>
      <c r="BO71" s="90"/>
      <c r="BP71" s="90"/>
      <c r="BQ71" s="90"/>
      <c r="BR71" s="90"/>
      <c r="BS71" s="90"/>
      <c r="BT71" s="90"/>
      <c r="BU71" s="90"/>
      <c r="BV71" s="90"/>
      <c r="BW71" s="90"/>
      <c r="BX71" s="90"/>
      <c r="BY71" s="90"/>
      <c r="BZ71" s="90"/>
      <c r="CA71" s="90"/>
      <c r="CB71" s="90"/>
      <c r="CC71" s="90"/>
      <c r="CD71" s="90"/>
      <c r="CE71" s="90"/>
      <c r="CF71" s="90"/>
      <c r="CG71" s="90"/>
      <c r="CH71" s="90"/>
      <c r="CI71" s="90"/>
      <c r="CJ71" s="90"/>
      <c r="CK71" s="90"/>
      <c r="CL71" s="90"/>
      <c r="CM71" s="90"/>
      <c r="CN71" s="90"/>
      <c r="CO71" s="90"/>
      <c r="CP71" s="90"/>
      <c r="CQ71" s="90"/>
      <c r="CR71" s="90"/>
      <c r="CS71" s="90"/>
      <c r="CT71" s="90"/>
      <c r="CU71" s="90"/>
      <c r="CV71" s="90"/>
      <c r="CW71" s="90"/>
      <c r="CX71" s="90"/>
      <c r="CY71" s="90"/>
      <c r="CZ71" s="90"/>
      <c r="DA71" s="90"/>
      <c r="DB71" s="90"/>
      <c r="DC71" s="90"/>
      <c r="DD71" s="90"/>
      <c r="DE71" s="90"/>
      <c r="DF71" s="90"/>
      <c r="DG71" s="90"/>
      <c r="DH71" s="90"/>
      <c r="DI71" s="90"/>
      <c r="DJ71" s="90"/>
      <c r="DK71" s="90"/>
      <c r="DL71" s="90"/>
      <c r="DM71" s="90"/>
      <c r="DN71" s="90"/>
      <c r="DO71" s="90"/>
      <c r="DP71" s="90"/>
      <c r="DQ71" s="90"/>
      <c r="DR71" s="90"/>
      <c r="DS71" s="90"/>
      <c r="DT71" s="90"/>
      <c r="DU71" s="90"/>
      <c r="DV71" s="90"/>
      <c r="DW71" s="90"/>
      <c r="DX71" s="90"/>
      <c r="DY71" s="90"/>
      <c r="DZ71" s="90"/>
      <c r="EA71" s="90"/>
      <c r="EB71" s="90"/>
      <c r="EC71" s="90"/>
      <c r="ED71" s="90"/>
      <c r="EE71" s="90"/>
      <c r="EF71" s="90"/>
      <c r="EG71" s="90"/>
      <c r="EH71" s="90"/>
      <c r="EI71" s="90"/>
      <c r="EJ71" s="90"/>
      <c r="EK71" s="90"/>
      <c r="EL71" s="90"/>
      <c r="EM71" s="90"/>
      <c r="EN71" s="90"/>
      <c r="EO71" s="90"/>
      <c r="EP71" s="90"/>
      <c r="EQ71" s="90"/>
      <c r="ER71" s="90"/>
      <c r="ES71" s="90"/>
      <c r="ET71" s="90"/>
      <c r="EU71" s="90"/>
      <c r="EV71" s="90"/>
      <c r="EW71" s="90"/>
      <c r="EX71" s="90"/>
      <c r="EY71" s="90"/>
      <c r="EZ71" s="90"/>
      <c r="FA71" s="90"/>
      <c r="FB71" s="90"/>
      <c r="FC71" s="90"/>
      <c r="FD71" s="90"/>
      <c r="FE71" s="90"/>
      <c r="FF71" s="90"/>
      <c r="FG71" s="90"/>
      <c r="FH71" s="90"/>
      <c r="FI71" s="90"/>
      <c r="FJ71" s="90"/>
      <c r="FK71" s="90"/>
      <c r="FL71" s="90"/>
      <c r="FM71" s="90"/>
      <c r="FN71" s="90"/>
      <c r="FO71" s="90"/>
      <c r="FP71" s="90"/>
      <c r="FQ71" s="90"/>
      <c r="FR71" s="90"/>
      <c r="FS71" s="90"/>
      <c r="FT71" s="90"/>
      <c r="FU71" s="90"/>
      <c r="FV71" s="90"/>
      <c r="FW71" s="90"/>
      <c r="FX71" s="90"/>
      <c r="FY71" s="90"/>
      <c r="FZ71" s="90"/>
      <c r="GA71" s="90"/>
      <c r="GB71" s="90"/>
      <c r="GC71" s="90"/>
      <c r="GD71" s="90"/>
      <c r="GE71" s="90"/>
      <c r="GF71" s="90"/>
      <c r="GG71" s="90"/>
      <c r="GH71" s="90"/>
      <c r="GI71" s="90"/>
      <c r="GJ71" s="90"/>
      <c r="GK71" s="90"/>
      <c r="GL71" s="90"/>
      <c r="GM71" s="90"/>
      <c r="GN71" s="90"/>
      <c r="GO71" s="90"/>
      <c r="GP71" s="90"/>
      <c r="GQ71" s="90"/>
      <c r="GR71" s="90"/>
      <c r="GS71" s="90"/>
    </row>
    <row r="72" ht="14.25" customHeight="1">
      <c r="A72" s="164"/>
      <c r="B72" s="89"/>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c r="BD72" s="90"/>
      <c r="BE72" s="90"/>
      <c r="BF72" s="90"/>
      <c r="BG72" s="90"/>
      <c r="BH72" s="90"/>
      <c r="BI72" s="90"/>
      <c r="BJ72" s="90"/>
      <c r="BK72" s="90"/>
      <c r="BL72" s="90"/>
      <c r="BM72" s="90"/>
      <c r="BN72" s="90"/>
      <c r="BO72" s="90"/>
      <c r="BP72" s="90"/>
      <c r="BQ72" s="90"/>
      <c r="BR72" s="90"/>
      <c r="BS72" s="90"/>
      <c r="BT72" s="90"/>
      <c r="BU72" s="90"/>
      <c r="BV72" s="90"/>
      <c r="BW72" s="90"/>
      <c r="BX72" s="90"/>
      <c r="BY72" s="90"/>
      <c r="BZ72" s="90"/>
      <c r="CA72" s="90"/>
      <c r="CB72" s="90"/>
      <c r="CC72" s="90"/>
      <c r="CD72" s="90"/>
      <c r="CE72" s="90"/>
      <c r="CF72" s="90"/>
      <c r="CG72" s="90"/>
      <c r="CH72" s="90"/>
      <c r="CI72" s="90"/>
      <c r="CJ72" s="90"/>
      <c r="CK72" s="90"/>
      <c r="CL72" s="90"/>
      <c r="CM72" s="90"/>
      <c r="CN72" s="90"/>
      <c r="CO72" s="90"/>
      <c r="CP72" s="90"/>
      <c r="CQ72" s="90"/>
      <c r="CR72" s="90"/>
      <c r="CS72" s="90"/>
      <c r="CT72" s="90"/>
      <c r="CU72" s="90"/>
      <c r="CV72" s="90"/>
      <c r="CW72" s="90"/>
      <c r="CX72" s="90"/>
      <c r="CY72" s="90"/>
      <c r="CZ72" s="90"/>
      <c r="DA72" s="90"/>
      <c r="DB72" s="90"/>
      <c r="DC72" s="90"/>
      <c r="DD72" s="90"/>
      <c r="DE72" s="90"/>
      <c r="DF72" s="90"/>
      <c r="DG72" s="90"/>
      <c r="DH72" s="90"/>
      <c r="DI72" s="90"/>
      <c r="DJ72" s="90"/>
      <c r="DK72" s="90"/>
      <c r="DL72" s="90"/>
      <c r="DM72" s="90"/>
      <c r="DN72" s="90"/>
      <c r="DO72" s="90"/>
      <c r="DP72" s="90"/>
      <c r="DQ72" s="90"/>
      <c r="DR72" s="90"/>
      <c r="DS72" s="90"/>
      <c r="DT72" s="90"/>
      <c r="DU72" s="90"/>
      <c r="DV72" s="90"/>
      <c r="DW72" s="90"/>
      <c r="DX72" s="90"/>
      <c r="DY72" s="90"/>
      <c r="DZ72" s="90"/>
      <c r="EA72" s="90"/>
      <c r="EB72" s="90"/>
      <c r="EC72" s="90"/>
      <c r="ED72" s="90"/>
      <c r="EE72" s="90"/>
      <c r="EF72" s="90"/>
      <c r="EG72" s="90"/>
      <c r="EH72" s="90"/>
      <c r="EI72" s="90"/>
      <c r="EJ72" s="90"/>
      <c r="EK72" s="90"/>
      <c r="EL72" s="90"/>
      <c r="EM72" s="90"/>
      <c r="EN72" s="90"/>
      <c r="EO72" s="90"/>
      <c r="EP72" s="90"/>
      <c r="EQ72" s="90"/>
      <c r="ER72" s="90"/>
      <c r="ES72" s="90"/>
      <c r="ET72" s="90"/>
      <c r="EU72" s="90"/>
      <c r="EV72" s="90"/>
      <c r="EW72" s="90"/>
      <c r="EX72" s="90"/>
      <c r="EY72" s="90"/>
      <c r="EZ72" s="90"/>
      <c r="FA72" s="90"/>
      <c r="FB72" s="90"/>
      <c r="FC72" s="90"/>
      <c r="FD72" s="90"/>
      <c r="FE72" s="90"/>
      <c r="FF72" s="90"/>
      <c r="FG72" s="90"/>
      <c r="FH72" s="90"/>
      <c r="FI72" s="90"/>
      <c r="FJ72" s="90"/>
      <c r="FK72" s="90"/>
      <c r="FL72" s="90"/>
      <c r="FM72" s="90"/>
      <c r="FN72" s="90"/>
      <c r="FO72" s="90"/>
      <c r="FP72" s="90"/>
      <c r="FQ72" s="90"/>
      <c r="FR72" s="90"/>
      <c r="FS72" s="90"/>
      <c r="FT72" s="90"/>
      <c r="FU72" s="90"/>
      <c r="FV72" s="90"/>
      <c r="FW72" s="90"/>
      <c r="FX72" s="90"/>
      <c r="FY72" s="90"/>
      <c r="FZ72" s="90"/>
      <c r="GA72" s="90"/>
      <c r="GB72" s="90"/>
      <c r="GC72" s="90"/>
      <c r="GD72" s="90"/>
      <c r="GE72" s="90"/>
      <c r="GF72" s="90"/>
      <c r="GG72" s="90"/>
      <c r="GH72" s="90"/>
      <c r="GI72" s="90"/>
      <c r="GJ72" s="90"/>
      <c r="GK72" s="90"/>
      <c r="GL72" s="90"/>
      <c r="GM72" s="90"/>
      <c r="GN72" s="90"/>
      <c r="GO72" s="90"/>
      <c r="GP72" s="90"/>
      <c r="GQ72" s="90"/>
      <c r="GR72" s="90"/>
      <c r="GS72" s="90"/>
    </row>
    <row r="73" ht="14.25" customHeight="1">
      <c r="A73" s="164"/>
      <c r="B73" s="89"/>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c r="AX73" s="90"/>
      <c r="AY73" s="90"/>
      <c r="AZ73" s="90"/>
      <c r="BA73" s="90"/>
      <c r="BB73" s="90"/>
      <c r="BC73" s="90"/>
      <c r="BD73" s="90"/>
      <c r="BE73" s="90"/>
      <c r="BF73" s="90"/>
      <c r="BG73" s="90"/>
      <c r="BH73" s="90"/>
      <c r="BI73" s="90"/>
      <c r="BJ73" s="90"/>
      <c r="BK73" s="90"/>
      <c r="BL73" s="90"/>
      <c r="BM73" s="90"/>
      <c r="BN73" s="90"/>
      <c r="BO73" s="90"/>
      <c r="BP73" s="90"/>
      <c r="BQ73" s="90"/>
      <c r="BR73" s="90"/>
      <c r="BS73" s="90"/>
      <c r="BT73" s="90"/>
      <c r="BU73" s="90"/>
      <c r="BV73" s="90"/>
      <c r="BW73" s="90"/>
      <c r="BX73" s="90"/>
      <c r="BY73" s="90"/>
      <c r="BZ73" s="90"/>
      <c r="CA73" s="90"/>
      <c r="CB73" s="90"/>
      <c r="CC73" s="90"/>
      <c r="CD73" s="90"/>
      <c r="CE73" s="90"/>
      <c r="CF73" s="90"/>
      <c r="CG73" s="90"/>
      <c r="CH73" s="90"/>
      <c r="CI73" s="90"/>
      <c r="CJ73" s="90"/>
      <c r="CK73" s="90"/>
      <c r="CL73" s="90"/>
      <c r="CM73" s="90"/>
      <c r="CN73" s="90"/>
      <c r="CO73" s="90"/>
      <c r="CP73" s="90"/>
      <c r="CQ73" s="90"/>
      <c r="CR73" s="90"/>
      <c r="CS73" s="90"/>
      <c r="CT73" s="90"/>
      <c r="CU73" s="90"/>
      <c r="CV73" s="90"/>
      <c r="CW73" s="90"/>
      <c r="CX73" s="90"/>
      <c r="CY73" s="90"/>
      <c r="CZ73" s="90"/>
      <c r="DA73" s="90"/>
      <c r="DB73" s="90"/>
      <c r="DC73" s="90"/>
      <c r="DD73" s="90"/>
      <c r="DE73" s="90"/>
      <c r="DF73" s="90"/>
      <c r="DG73" s="90"/>
      <c r="DH73" s="90"/>
      <c r="DI73" s="90"/>
      <c r="DJ73" s="90"/>
      <c r="DK73" s="90"/>
      <c r="DL73" s="90"/>
      <c r="DM73" s="90"/>
      <c r="DN73" s="90"/>
      <c r="DO73" s="90"/>
      <c r="DP73" s="90"/>
      <c r="DQ73" s="90"/>
      <c r="DR73" s="90"/>
      <c r="DS73" s="90"/>
      <c r="DT73" s="90"/>
      <c r="DU73" s="90"/>
      <c r="DV73" s="90"/>
      <c r="DW73" s="90"/>
      <c r="DX73" s="90"/>
      <c r="DY73" s="90"/>
      <c r="DZ73" s="90"/>
      <c r="EA73" s="90"/>
      <c r="EB73" s="90"/>
      <c r="EC73" s="90"/>
      <c r="ED73" s="90"/>
      <c r="EE73" s="90"/>
      <c r="EF73" s="90"/>
      <c r="EG73" s="90"/>
      <c r="EH73" s="90"/>
      <c r="EI73" s="90"/>
      <c r="EJ73" s="90"/>
      <c r="EK73" s="90"/>
      <c r="EL73" s="90"/>
      <c r="EM73" s="90"/>
      <c r="EN73" s="90"/>
      <c r="EO73" s="90"/>
      <c r="EP73" s="90"/>
      <c r="EQ73" s="90"/>
      <c r="ER73" s="90"/>
      <c r="ES73" s="90"/>
      <c r="ET73" s="90"/>
      <c r="EU73" s="90"/>
      <c r="EV73" s="90"/>
      <c r="EW73" s="90"/>
      <c r="EX73" s="90"/>
      <c r="EY73" s="90"/>
      <c r="EZ73" s="90"/>
      <c r="FA73" s="90"/>
      <c r="FB73" s="90"/>
      <c r="FC73" s="90"/>
      <c r="FD73" s="90"/>
      <c r="FE73" s="90"/>
      <c r="FF73" s="90"/>
      <c r="FG73" s="90"/>
      <c r="FH73" s="90"/>
      <c r="FI73" s="90"/>
      <c r="FJ73" s="90"/>
      <c r="FK73" s="90"/>
      <c r="FL73" s="90"/>
      <c r="FM73" s="90"/>
      <c r="FN73" s="90"/>
      <c r="FO73" s="90"/>
      <c r="FP73" s="90"/>
      <c r="FQ73" s="90"/>
      <c r="FR73" s="90"/>
      <c r="FS73" s="90"/>
      <c r="FT73" s="90"/>
      <c r="FU73" s="90"/>
      <c r="FV73" s="90"/>
      <c r="FW73" s="90"/>
      <c r="FX73" s="90"/>
      <c r="FY73" s="90"/>
      <c r="FZ73" s="90"/>
      <c r="GA73" s="90"/>
      <c r="GB73" s="90"/>
      <c r="GC73" s="90"/>
      <c r="GD73" s="90"/>
      <c r="GE73" s="90"/>
      <c r="GF73" s="90"/>
      <c r="GG73" s="90"/>
      <c r="GH73" s="90"/>
      <c r="GI73" s="90"/>
      <c r="GJ73" s="90"/>
      <c r="GK73" s="90"/>
      <c r="GL73" s="90"/>
      <c r="GM73" s="90"/>
      <c r="GN73" s="90"/>
      <c r="GO73" s="90"/>
      <c r="GP73" s="90"/>
      <c r="GQ73" s="90"/>
      <c r="GR73" s="90"/>
      <c r="GS73" s="90"/>
    </row>
    <row r="74" ht="14.25" customHeight="1">
      <c r="A74" s="164"/>
      <c r="B74" s="89"/>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G74" s="90"/>
      <c r="BH74" s="90"/>
      <c r="BI74" s="90"/>
      <c r="BJ74" s="90"/>
      <c r="BK74" s="90"/>
      <c r="BL74" s="90"/>
      <c r="BM74" s="90"/>
      <c r="BN74" s="90"/>
      <c r="BO74" s="90"/>
      <c r="BP74" s="90"/>
      <c r="BQ74" s="90"/>
      <c r="BR74" s="90"/>
      <c r="BS74" s="90"/>
      <c r="BT74" s="90"/>
      <c r="BU74" s="90"/>
      <c r="BV74" s="90"/>
      <c r="BW74" s="90"/>
      <c r="BX74" s="90"/>
      <c r="BY74" s="90"/>
      <c r="BZ74" s="90"/>
      <c r="CA74" s="90"/>
      <c r="CB74" s="90"/>
      <c r="CC74" s="90"/>
      <c r="CD74" s="90"/>
      <c r="CE74" s="90"/>
      <c r="CF74" s="90"/>
      <c r="CG74" s="90"/>
      <c r="CH74" s="90"/>
      <c r="CI74" s="90"/>
      <c r="CJ74" s="90"/>
      <c r="CK74" s="90"/>
      <c r="CL74" s="90"/>
      <c r="CM74" s="90"/>
      <c r="CN74" s="90"/>
      <c r="CO74" s="90"/>
      <c r="CP74" s="90"/>
      <c r="CQ74" s="90"/>
      <c r="CR74" s="90"/>
      <c r="CS74" s="90"/>
      <c r="CT74" s="90"/>
      <c r="CU74" s="90"/>
      <c r="CV74" s="90"/>
      <c r="CW74" s="90"/>
      <c r="CX74" s="90"/>
      <c r="CY74" s="90"/>
      <c r="CZ74" s="90"/>
      <c r="DA74" s="90"/>
      <c r="DB74" s="90"/>
      <c r="DC74" s="90"/>
      <c r="DD74" s="90"/>
      <c r="DE74" s="90"/>
      <c r="DF74" s="90"/>
      <c r="DG74" s="90"/>
      <c r="DH74" s="90"/>
      <c r="DI74" s="90"/>
      <c r="DJ74" s="90"/>
      <c r="DK74" s="90"/>
      <c r="DL74" s="90"/>
      <c r="DM74" s="90"/>
      <c r="DN74" s="90"/>
      <c r="DO74" s="90"/>
      <c r="DP74" s="90"/>
      <c r="DQ74" s="90"/>
      <c r="DR74" s="90"/>
      <c r="DS74" s="90"/>
      <c r="DT74" s="90"/>
      <c r="DU74" s="90"/>
      <c r="DV74" s="90"/>
      <c r="DW74" s="90"/>
      <c r="DX74" s="90"/>
      <c r="DY74" s="90"/>
      <c r="DZ74" s="90"/>
      <c r="EA74" s="90"/>
      <c r="EB74" s="90"/>
      <c r="EC74" s="90"/>
      <c r="ED74" s="90"/>
      <c r="EE74" s="90"/>
      <c r="EF74" s="90"/>
      <c r="EG74" s="90"/>
      <c r="EH74" s="90"/>
      <c r="EI74" s="90"/>
      <c r="EJ74" s="90"/>
      <c r="EK74" s="90"/>
      <c r="EL74" s="90"/>
      <c r="EM74" s="90"/>
      <c r="EN74" s="90"/>
      <c r="EO74" s="90"/>
      <c r="EP74" s="90"/>
      <c r="EQ74" s="90"/>
      <c r="ER74" s="90"/>
      <c r="ES74" s="90"/>
      <c r="ET74" s="90"/>
      <c r="EU74" s="90"/>
      <c r="EV74" s="90"/>
      <c r="EW74" s="90"/>
      <c r="EX74" s="90"/>
      <c r="EY74" s="90"/>
      <c r="EZ74" s="90"/>
      <c r="FA74" s="90"/>
      <c r="FB74" s="90"/>
      <c r="FC74" s="90"/>
      <c r="FD74" s="90"/>
      <c r="FE74" s="90"/>
      <c r="FF74" s="90"/>
      <c r="FG74" s="90"/>
      <c r="FH74" s="90"/>
      <c r="FI74" s="90"/>
      <c r="FJ74" s="90"/>
      <c r="FK74" s="90"/>
      <c r="FL74" s="90"/>
      <c r="FM74" s="90"/>
      <c r="FN74" s="90"/>
      <c r="FO74" s="90"/>
      <c r="FP74" s="90"/>
      <c r="FQ74" s="90"/>
      <c r="FR74" s="90"/>
      <c r="FS74" s="90"/>
      <c r="FT74" s="90"/>
      <c r="FU74" s="90"/>
      <c r="FV74" s="90"/>
      <c r="FW74" s="90"/>
      <c r="FX74" s="90"/>
      <c r="FY74" s="90"/>
      <c r="FZ74" s="90"/>
      <c r="GA74" s="90"/>
      <c r="GB74" s="90"/>
      <c r="GC74" s="90"/>
      <c r="GD74" s="90"/>
      <c r="GE74" s="90"/>
      <c r="GF74" s="90"/>
      <c r="GG74" s="90"/>
      <c r="GH74" s="90"/>
      <c r="GI74" s="90"/>
      <c r="GJ74" s="90"/>
      <c r="GK74" s="90"/>
      <c r="GL74" s="90"/>
      <c r="GM74" s="90"/>
      <c r="GN74" s="90"/>
      <c r="GO74" s="90"/>
      <c r="GP74" s="90"/>
      <c r="GQ74" s="90"/>
      <c r="GR74" s="90"/>
      <c r="GS74" s="90"/>
    </row>
    <row r="75" ht="14.25" customHeight="1">
      <c r="A75" s="164"/>
      <c r="B75" s="89"/>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90"/>
      <c r="BD75" s="90"/>
      <c r="BE75" s="90"/>
      <c r="BF75" s="90"/>
      <c r="BG75" s="90"/>
      <c r="BH75" s="90"/>
      <c r="BI75" s="90"/>
      <c r="BJ75" s="90"/>
      <c r="BK75" s="90"/>
      <c r="BL75" s="90"/>
      <c r="BM75" s="90"/>
      <c r="BN75" s="90"/>
      <c r="BO75" s="90"/>
      <c r="BP75" s="90"/>
      <c r="BQ75" s="90"/>
      <c r="BR75" s="90"/>
      <c r="BS75" s="90"/>
      <c r="BT75" s="90"/>
      <c r="BU75" s="90"/>
      <c r="BV75" s="90"/>
      <c r="BW75" s="90"/>
      <c r="BX75" s="90"/>
      <c r="BY75" s="90"/>
      <c r="BZ75" s="90"/>
      <c r="CA75" s="90"/>
      <c r="CB75" s="90"/>
      <c r="CC75" s="90"/>
      <c r="CD75" s="90"/>
      <c r="CE75" s="90"/>
      <c r="CF75" s="90"/>
      <c r="CG75" s="90"/>
      <c r="CH75" s="90"/>
      <c r="CI75" s="90"/>
      <c r="CJ75" s="90"/>
      <c r="CK75" s="90"/>
      <c r="CL75" s="90"/>
      <c r="CM75" s="90"/>
      <c r="CN75" s="90"/>
      <c r="CO75" s="90"/>
      <c r="CP75" s="90"/>
      <c r="CQ75" s="90"/>
      <c r="CR75" s="90"/>
      <c r="CS75" s="90"/>
      <c r="CT75" s="90"/>
      <c r="CU75" s="90"/>
      <c r="CV75" s="90"/>
      <c r="CW75" s="90"/>
      <c r="CX75" s="90"/>
      <c r="CY75" s="90"/>
      <c r="CZ75" s="90"/>
      <c r="DA75" s="90"/>
      <c r="DB75" s="90"/>
      <c r="DC75" s="90"/>
      <c r="DD75" s="90"/>
      <c r="DE75" s="90"/>
      <c r="DF75" s="90"/>
      <c r="DG75" s="90"/>
      <c r="DH75" s="90"/>
      <c r="DI75" s="90"/>
      <c r="DJ75" s="90"/>
      <c r="DK75" s="90"/>
      <c r="DL75" s="90"/>
      <c r="DM75" s="90"/>
      <c r="DN75" s="90"/>
      <c r="DO75" s="90"/>
      <c r="DP75" s="90"/>
      <c r="DQ75" s="90"/>
      <c r="DR75" s="90"/>
      <c r="DS75" s="90"/>
      <c r="DT75" s="90"/>
      <c r="DU75" s="90"/>
      <c r="DV75" s="90"/>
      <c r="DW75" s="90"/>
      <c r="DX75" s="90"/>
      <c r="DY75" s="90"/>
      <c r="DZ75" s="90"/>
      <c r="EA75" s="90"/>
      <c r="EB75" s="90"/>
      <c r="EC75" s="90"/>
      <c r="ED75" s="90"/>
      <c r="EE75" s="90"/>
      <c r="EF75" s="90"/>
      <c r="EG75" s="90"/>
      <c r="EH75" s="90"/>
      <c r="EI75" s="90"/>
      <c r="EJ75" s="90"/>
      <c r="EK75" s="90"/>
      <c r="EL75" s="90"/>
      <c r="EM75" s="90"/>
      <c r="EN75" s="90"/>
      <c r="EO75" s="90"/>
      <c r="EP75" s="90"/>
      <c r="EQ75" s="90"/>
      <c r="ER75" s="90"/>
      <c r="ES75" s="90"/>
      <c r="ET75" s="90"/>
      <c r="EU75" s="90"/>
      <c r="EV75" s="90"/>
      <c r="EW75" s="90"/>
      <c r="EX75" s="90"/>
      <c r="EY75" s="90"/>
      <c r="EZ75" s="90"/>
      <c r="FA75" s="90"/>
      <c r="FB75" s="90"/>
      <c r="FC75" s="90"/>
      <c r="FD75" s="90"/>
      <c r="FE75" s="90"/>
      <c r="FF75" s="90"/>
      <c r="FG75" s="90"/>
      <c r="FH75" s="90"/>
      <c r="FI75" s="90"/>
      <c r="FJ75" s="90"/>
      <c r="FK75" s="90"/>
      <c r="FL75" s="90"/>
      <c r="FM75" s="90"/>
      <c r="FN75" s="90"/>
      <c r="FO75" s="90"/>
      <c r="FP75" s="90"/>
      <c r="FQ75" s="90"/>
      <c r="FR75" s="90"/>
      <c r="FS75" s="90"/>
      <c r="FT75" s="90"/>
      <c r="FU75" s="90"/>
      <c r="FV75" s="90"/>
      <c r="FW75" s="90"/>
      <c r="FX75" s="90"/>
      <c r="FY75" s="90"/>
      <c r="FZ75" s="90"/>
      <c r="GA75" s="90"/>
      <c r="GB75" s="90"/>
      <c r="GC75" s="90"/>
      <c r="GD75" s="90"/>
      <c r="GE75" s="90"/>
      <c r="GF75" s="90"/>
      <c r="GG75" s="90"/>
      <c r="GH75" s="90"/>
      <c r="GI75" s="90"/>
      <c r="GJ75" s="90"/>
      <c r="GK75" s="90"/>
      <c r="GL75" s="90"/>
      <c r="GM75" s="90"/>
      <c r="GN75" s="90"/>
      <c r="GO75" s="90"/>
      <c r="GP75" s="90"/>
      <c r="GQ75" s="90"/>
      <c r="GR75" s="90"/>
      <c r="GS75" s="90"/>
    </row>
    <row r="76" ht="14.25" customHeight="1">
      <c r="A76" s="164"/>
      <c r="B76" s="89"/>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s="90"/>
      <c r="BC76" s="90"/>
      <c r="BD76" s="90"/>
      <c r="BE76" s="90"/>
      <c r="BF76" s="90"/>
      <c r="BG76" s="90"/>
      <c r="BH76" s="90"/>
      <c r="BI76" s="90"/>
      <c r="BJ76" s="90"/>
      <c r="BK76" s="90"/>
      <c r="BL76" s="90"/>
      <c r="BM76" s="90"/>
      <c r="BN76" s="90"/>
      <c r="BO76" s="90"/>
      <c r="BP76" s="90"/>
      <c r="BQ76" s="90"/>
      <c r="BR76" s="90"/>
      <c r="BS76" s="90"/>
      <c r="BT76" s="90"/>
      <c r="BU76" s="90"/>
      <c r="BV76" s="90"/>
      <c r="BW76" s="90"/>
      <c r="BX76" s="90"/>
      <c r="BY76" s="90"/>
      <c r="BZ76" s="90"/>
      <c r="CA76" s="90"/>
      <c r="CB76" s="90"/>
      <c r="CC76" s="90"/>
      <c r="CD76" s="90"/>
      <c r="CE76" s="90"/>
      <c r="CF76" s="90"/>
      <c r="CG76" s="90"/>
      <c r="CH76" s="90"/>
      <c r="CI76" s="90"/>
      <c r="CJ76" s="90"/>
      <c r="CK76" s="90"/>
      <c r="CL76" s="90"/>
      <c r="CM76" s="90"/>
      <c r="CN76" s="90"/>
      <c r="CO76" s="90"/>
      <c r="CP76" s="90"/>
      <c r="CQ76" s="90"/>
      <c r="CR76" s="90"/>
      <c r="CS76" s="90"/>
      <c r="CT76" s="90"/>
      <c r="CU76" s="90"/>
      <c r="CV76" s="90"/>
      <c r="CW76" s="90"/>
      <c r="CX76" s="90"/>
      <c r="CY76" s="90"/>
      <c r="CZ76" s="90"/>
      <c r="DA76" s="90"/>
      <c r="DB76" s="90"/>
      <c r="DC76" s="90"/>
      <c r="DD76" s="90"/>
      <c r="DE76" s="90"/>
      <c r="DF76" s="90"/>
      <c r="DG76" s="90"/>
      <c r="DH76" s="90"/>
      <c r="DI76" s="90"/>
      <c r="DJ76" s="90"/>
      <c r="DK76" s="90"/>
      <c r="DL76" s="90"/>
      <c r="DM76" s="90"/>
      <c r="DN76" s="90"/>
      <c r="DO76" s="90"/>
      <c r="DP76" s="90"/>
      <c r="DQ76" s="90"/>
      <c r="DR76" s="90"/>
      <c r="DS76" s="90"/>
      <c r="DT76" s="90"/>
      <c r="DU76" s="90"/>
      <c r="DV76" s="90"/>
      <c r="DW76" s="90"/>
      <c r="DX76" s="90"/>
      <c r="DY76" s="90"/>
      <c r="DZ76" s="90"/>
      <c r="EA76" s="90"/>
      <c r="EB76" s="90"/>
      <c r="EC76" s="90"/>
      <c r="ED76" s="90"/>
      <c r="EE76" s="90"/>
      <c r="EF76" s="90"/>
      <c r="EG76" s="90"/>
      <c r="EH76" s="90"/>
      <c r="EI76" s="90"/>
      <c r="EJ76" s="90"/>
      <c r="EK76" s="90"/>
      <c r="EL76" s="90"/>
      <c r="EM76" s="90"/>
      <c r="EN76" s="90"/>
      <c r="EO76" s="90"/>
      <c r="EP76" s="90"/>
      <c r="EQ76" s="90"/>
      <c r="ER76" s="90"/>
      <c r="ES76" s="90"/>
      <c r="ET76" s="90"/>
      <c r="EU76" s="90"/>
      <c r="EV76" s="90"/>
      <c r="EW76" s="90"/>
      <c r="EX76" s="90"/>
      <c r="EY76" s="90"/>
      <c r="EZ76" s="90"/>
      <c r="FA76" s="90"/>
      <c r="FB76" s="90"/>
      <c r="FC76" s="90"/>
      <c r="FD76" s="90"/>
      <c r="FE76" s="90"/>
      <c r="FF76" s="90"/>
      <c r="FG76" s="90"/>
      <c r="FH76" s="90"/>
      <c r="FI76" s="90"/>
      <c r="FJ76" s="90"/>
      <c r="FK76" s="90"/>
      <c r="FL76" s="90"/>
      <c r="FM76" s="90"/>
      <c r="FN76" s="90"/>
      <c r="FO76" s="90"/>
      <c r="FP76" s="90"/>
      <c r="FQ76" s="90"/>
      <c r="FR76" s="90"/>
      <c r="FS76" s="90"/>
      <c r="FT76" s="90"/>
      <c r="FU76" s="90"/>
      <c r="FV76" s="90"/>
      <c r="FW76" s="90"/>
      <c r="FX76" s="90"/>
      <c r="FY76" s="90"/>
      <c r="FZ76" s="90"/>
      <c r="GA76" s="90"/>
      <c r="GB76" s="90"/>
      <c r="GC76" s="90"/>
      <c r="GD76" s="90"/>
      <c r="GE76" s="90"/>
      <c r="GF76" s="90"/>
      <c r="GG76" s="90"/>
      <c r="GH76" s="90"/>
      <c r="GI76" s="90"/>
      <c r="GJ76" s="90"/>
      <c r="GK76" s="90"/>
      <c r="GL76" s="90"/>
      <c r="GM76" s="90"/>
      <c r="GN76" s="90"/>
      <c r="GO76" s="90"/>
      <c r="GP76" s="90"/>
      <c r="GQ76" s="90"/>
      <c r="GR76" s="90"/>
      <c r="GS76" s="90"/>
    </row>
    <row r="77" ht="14.25" customHeight="1">
      <c r="A77" s="164"/>
      <c r="B77" s="89"/>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G77" s="90"/>
      <c r="BH77" s="90"/>
      <c r="BI77" s="90"/>
      <c r="BJ77" s="90"/>
      <c r="BK77" s="90"/>
      <c r="BL77" s="90"/>
      <c r="BM77" s="90"/>
      <c r="BN77" s="90"/>
      <c r="BO77" s="90"/>
      <c r="BP77" s="90"/>
      <c r="BQ77" s="90"/>
      <c r="BR77" s="90"/>
      <c r="BS77" s="90"/>
      <c r="BT77" s="90"/>
      <c r="BU77" s="90"/>
      <c r="BV77" s="90"/>
      <c r="BW77" s="90"/>
      <c r="BX77" s="90"/>
      <c r="BY77" s="90"/>
      <c r="BZ77" s="90"/>
      <c r="CA77" s="90"/>
      <c r="CB77" s="90"/>
      <c r="CC77" s="90"/>
      <c r="CD77" s="90"/>
      <c r="CE77" s="90"/>
      <c r="CF77" s="90"/>
      <c r="CG77" s="90"/>
      <c r="CH77" s="90"/>
      <c r="CI77" s="90"/>
      <c r="CJ77" s="90"/>
      <c r="CK77" s="90"/>
      <c r="CL77" s="90"/>
      <c r="CM77" s="90"/>
      <c r="CN77" s="90"/>
      <c r="CO77" s="90"/>
      <c r="CP77" s="90"/>
      <c r="CQ77" s="90"/>
      <c r="CR77" s="90"/>
      <c r="CS77" s="90"/>
      <c r="CT77" s="90"/>
      <c r="CU77" s="90"/>
      <c r="CV77" s="90"/>
      <c r="CW77" s="90"/>
      <c r="CX77" s="90"/>
      <c r="CY77" s="90"/>
      <c r="CZ77" s="90"/>
      <c r="DA77" s="90"/>
      <c r="DB77" s="90"/>
      <c r="DC77" s="90"/>
      <c r="DD77" s="90"/>
      <c r="DE77" s="90"/>
      <c r="DF77" s="90"/>
      <c r="DG77" s="90"/>
      <c r="DH77" s="90"/>
      <c r="DI77" s="90"/>
      <c r="DJ77" s="90"/>
      <c r="DK77" s="90"/>
      <c r="DL77" s="90"/>
      <c r="DM77" s="90"/>
      <c r="DN77" s="90"/>
      <c r="DO77" s="90"/>
      <c r="DP77" s="90"/>
      <c r="DQ77" s="90"/>
      <c r="DR77" s="90"/>
      <c r="DS77" s="90"/>
      <c r="DT77" s="90"/>
      <c r="DU77" s="90"/>
      <c r="DV77" s="90"/>
      <c r="DW77" s="90"/>
      <c r="DX77" s="90"/>
      <c r="DY77" s="90"/>
      <c r="DZ77" s="90"/>
      <c r="EA77" s="90"/>
      <c r="EB77" s="90"/>
      <c r="EC77" s="90"/>
      <c r="ED77" s="90"/>
      <c r="EE77" s="90"/>
      <c r="EF77" s="90"/>
      <c r="EG77" s="90"/>
      <c r="EH77" s="90"/>
      <c r="EI77" s="90"/>
      <c r="EJ77" s="90"/>
      <c r="EK77" s="90"/>
      <c r="EL77" s="90"/>
      <c r="EM77" s="90"/>
      <c r="EN77" s="90"/>
      <c r="EO77" s="90"/>
      <c r="EP77" s="90"/>
      <c r="EQ77" s="90"/>
      <c r="ER77" s="90"/>
      <c r="ES77" s="90"/>
      <c r="ET77" s="90"/>
      <c r="EU77" s="90"/>
      <c r="EV77" s="90"/>
      <c r="EW77" s="90"/>
      <c r="EX77" s="90"/>
      <c r="EY77" s="90"/>
      <c r="EZ77" s="90"/>
      <c r="FA77" s="90"/>
      <c r="FB77" s="90"/>
      <c r="FC77" s="90"/>
      <c r="FD77" s="90"/>
      <c r="FE77" s="90"/>
      <c r="FF77" s="90"/>
      <c r="FG77" s="90"/>
      <c r="FH77" s="90"/>
      <c r="FI77" s="90"/>
      <c r="FJ77" s="90"/>
      <c r="FK77" s="90"/>
      <c r="FL77" s="90"/>
      <c r="FM77" s="90"/>
      <c r="FN77" s="90"/>
      <c r="FO77" s="90"/>
      <c r="FP77" s="90"/>
      <c r="FQ77" s="90"/>
      <c r="FR77" s="90"/>
      <c r="FS77" s="90"/>
      <c r="FT77" s="90"/>
      <c r="FU77" s="90"/>
      <c r="FV77" s="90"/>
      <c r="FW77" s="90"/>
      <c r="FX77" s="90"/>
      <c r="FY77" s="90"/>
      <c r="FZ77" s="90"/>
      <c r="GA77" s="90"/>
      <c r="GB77" s="90"/>
      <c r="GC77" s="90"/>
      <c r="GD77" s="90"/>
      <c r="GE77" s="90"/>
      <c r="GF77" s="90"/>
      <c r="GG77" s="90"/>
      <c r="GH77" s="90"/>
      <c r="GI77" s="90"/>
      <c r="GJ77" s="90"/>
      <c r="GK77" s="90"/>
      <c r="GL77" s="90"/>
      <c r="GM77" s="90"/>
      <c r="GN77" s="90"/>
      <c r="GO77" s="90"/>
      <c r="GP77" s="90"/>
      <c r="GQ77" s="90"/>
      <c r="GR77" s="90"/>
      <c r="GS77" s="90"/>
    </row>
    <row r="78" ht="14.25" customHeight="1">
      <c r="A78" s="164"/>
      <c r="B78" s="89"/>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c r="AV78" s="90"/>
      <c r="AW78" s="90"/>
      <c r="AX78" s="90"/>
      <c r="AY78" s="90"/>
      <c r="AZ78" s="90"/>
      <c r="BA78" s="90"/>
      <c r="BB78" s="90"/>
      <c r="BC78" s="90"/>
      <c r="BD78" s="90"/>
      <c r="BE78" s="90"/>
      <c r="BF78" s="90"/>
      <c r="BG78" s="90"/>
      <c r="BH78" s="90"/>
      <c r="BI78" s="90"/>
      <c r="BJ78" s="90"/>
      <c r="BK78" s="90"/>
      <c r="BL78" s="90"/>
      <c r="BM78" s="90"/>
      <c r="BN78" s="90"/>
      <c r="BO78" s="90"/>
      <c r="BP78" s="90"/>
      <c r="BQ78" s="90"/>
      <c r="BR78" s="90"/>
      <c r="BS78" s="90"/>
      <c r="BT78" s="90"/>
      <c r="BU78" s="90"/>
      <c r="BV78" s="90"/>
      <c r="BW78" s="90"/>
      <c r="BX78" s="90"/>
      <c r="BY78" s="90"/>
      <c r="BZ78" s="90"/>
      <c r="CA78" s="90"/>
      <c r="CB78" s="90"/>
      <c r="CC78" s="90"/>
      <c r="CD78" s="90"/>
      <c r="CE78" s="90"/>
      <c r="CF78" s="90"/>
      <c r="CG78" s="90"/>
      <c r="CH78" s="90"/>
      <c r="CI78" s="90"/>
      <c r="CJ78" s="90"/>
      <c r="CK78" s="90"/>
      <c r="CL78" s="90"/>
      <c r="CM78" s="90"/>
      <c r="CN78" s="90"/>
      <c r="CO78" s="90"/>
      <c r="CP78" s="90"/>
      <c r="CQ78" s="90"/>
      <c r="CR78" s="90"/>
      <c r="CS78" s="90"/>
      <c r="CT78" s="90"/>
      <c r="CU78" s="90"/>
      <c r="CV78" s="90"/>
      <c r="CW78" s="90"/>
      <c r="CX78" s="90"/>
      <c r="CY78" s="90"/>
      <c r="CZ78" s="90"/>
      <c r="DA78" s="90"/>
      <c r="DB78" s="90"/>
      <c r="DC78" s="90"/>
      <c r="DD78" s="90"/>
      <c r="DE78" s="90"/>
      <c r="DF78" s="90"/>
      <c r="DG78" s="90"/>
      <c r="DH78" s="90"/>
      <c r="DI78" s="90"/>
      <c r="DJ78" s="90"/>
      <c r="DK78" s="90"/>
      <c r="DL78" s="90"/>
      <c r="DM78" s="90"/>
      <c r="DN78" s="90"/>
      <c r="DO78" s="90"/>
      <c r="DP78" s="90"/>
      <c r="DQ78" s="90"/>
      <c r="DR78" s="90"/>
      <c r="DS78" s="90"/>
      <c r="DT78" s="90"/>
      <c r="DU78" s="90"/>
      <c r="DV78" s="90"/>
      <c r="DW78" s="90"/>
      <c r="DX78" s="90"/>
      <c r="DY78" s="90"/>
      <c r="DZ78" s="90"/>
      <c r="EA78" s="90"/>
      <c r="EB78" s="90"/>
      <c r="EC78" s="90"/>
      <c r="ED78" s="90"/>
      <c r="EE78" s="90"/>
      <c r="EF78" s="90"/>
      <c r="EG78" s="90"/>
      <c r="EH78" s="90"/>
      <c r="EI78" s="90"/>
      <c r="EJ78" s="90"/>
      <c r="EK78" s="90"/>
      <c r="EL78" s="90"/>
      <c r="EM78" s="90"/>
      <c r="EN78" s="90"/>
      <c r="EO78" s="90"/>
      <c r="EP78" s="90"/>
      <c r="EQ78" s="90"/>
      <c r="ER78" s="90"/>
      <c r="ES78" s="90"/>
      <c r="ET78" s="90"/>
      <c r="EU78" s="90"/>
      <c r="EV78" s="90"/>
      <c r="EW78" s="90"/>
      <c r="EX78" s="90"/>
      <c r="EY78" s="90"/>
      <c r="EZ78" s="90"/>
      <c r="FA78" s="90"/>
      <c r="FB78" s="90"/>
      <c r="FC78" s="90"/>
      <c r="FD78" s="90"/>
      <c r="FE78" s="90"/>
      <c r="FF78" s="90"/>
      <c r="FG78" s="90"/>
      <c r="FH78" s="90"/>
      <c r="FI78" s="90"/>
      <c r="FJ78" s="90"/>
      <c r="FK78" s="90"/>
      <c r="FL78" s="90"/>
      <c r="FM78" s="90"/>
      <c r="FN78" s="90"/>
      <c r="FO78" s="90"/>
      <c r="FP78" s="90"/>
      <c r="FQ78" s="90"/>
      <c r="FR78" s="90"/>
      <c r="FS78" s="90"/>
      <c r="FT78" s="90"/>
      <c r="FU78" s="90"/>
      <c r="FV78" s="90"/>
      <c r="FW78" s="90"/>
      <c r="FX78" s="90"/>
      <c r="FY78" s="90"/>
      <c r="FZ78" s="90"/>
      <c r="GA78" s="90"/>
      <c r="GB78" s="90"/>
      <c r="GC78" s="90"/>
      <c r="GD78" s="90"/>
      <c r="GE78" s="90"/>
      <c r="GF78" s="90"/>
      <c r="GG78" s="90"/>
      <c r="GH78" s="90"/>
      <c r="GI78" s="90"/>
      <c r="GJ78" s="90"/>
      <c r="GK78" s="90"/>
      <c r="GL78" s="90"/>
      <c r="GM78" s="90"/>
      <c r="GN78" s="90"/>
      <c r="GO78" s="90"/>
      <c r="GP78" s="90"/>
      <c r="GQ78" s="90"/>
      <c r="GR78" s="90"/>
      <c r="GS78" s="90"/>
    </row>
    <row r="79" ht="14.25" customHeight="1">
      <c r="A79" s="164"/>
      <c r="B79" s="89"/>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c r="BD79" s="90"/>
      <c r="BE79" s="90"/>
      <c r="BF79" s="90"/>
      <c r="BG79" s="90"/>
      <c r="BH79" s="90"/>
      <c r="BI79" s="90"/>
      <c r="BJ79" s="90"/>
      <c r="BK79" s="90"/>
      <c r="BL79" s="90"/>
      <c r="BM79" s="90"/>
      <c r="BN79" s="90"/>
      <c r="BO79" s="90"/>
      <c r="BP79" s="90"/>
      <c r="BQ79" s="90"/>
      <c r="BR79" s="90"/>
      <c r="BS79" s="90"/>
      <c r="BT79" s="90"/>
      <c r="BU79" s="90"/>
      <c r="BV79" s="90"/>
      <c r="BW79" s="90"/>
      <c r="BX79" s="90"/>
      <c r="BY79" s="90"/>
      <c r="BZ79" s="90"/>
      <c r="CA79" s="90"/>
      <c r="CB79" s="90"/>
      <c r="CC79" s="90"/>
      <c r="CD79" s="90"/>
      <c r="CE79" s="90"/>
      <c r="CF79" s="90"/>
      <c r="CG79" s="90"/>
      <c r="CH79" s="90"/>
      <c r="CI79" s="90"/>
      <c r="CJ79" s="90"/>
      <c r="CK79" s="90"/>
      <c r="CL79" s="90"/>
      <c r="CM79" s="90"/>
      <c r="CN79" s="90"/>
      <c r="CO79" s="90"/>
      <c r="CP79" s="90"/>
      <c r="CQ79" s="90"/>
      <c r="CR79" s="90"/>
      <c r="CS79" s="90"/>
      <c r="CT79" s="90"/>
      <c r="CU79" s="90"/>
      <c r="CV79" s="90"/>
      <c r="CW79" s="90"/>
      <c r="CX79" s="90"/>
      <c r="CY79" s="90"/>
      <c r="CZ79" s="90"/>
      <c r="DA79" s="90"/>
      <c r="DB79" s="90"/>
      <c r="DC79" s="90"/>
      <c r="DD79" s="90"/>
      <c r="DE79" s="90"/>
      <c r="DF79" s="90"/>
      <c r="DG79" s="90"/>
      <c r="DH79" s="90"/>
      <c r="DI79" s="90"/>
      <c r="DJ79" s="90"/>
      <c r="DK79" s="90"/>
      <c r="DL79" s="90"/>
      <c r="DM79" s="90"/>
      <c r="DN79" s="90"/>
      <c r="DO79" s="90"/>
      <c r="DP79" s="90"/>
      <c r="DQ79" s="90"/>
      <c r="DR79" s="90"/>
      <c r="DS79" s="90"/>
      <c r="DT79" s="90"/>
      <c r="DU79" s="90"/>
      <c r="DV79" s="90"/>
      <c r="DW79" s="90"/>
      <c r="DX79" s="90"/>
      <c r="DY79" s="90"/>
      <c r="DZ79" s="90"/>
      <c r="EA79" s="90"/>
      <c r="EB79" s="90"/>
      <c r="EC79" s="90"/>
      <c r="ED79" s="90"/>
      <c r="EE79" s="90"/>
      <c r="EF79" s="90"/>
      <c r="EG79" s="90"/>
      <c r="EH79" s="90"/>
      <c r="EI79" s="90"/>
      <c r="EJ79" s="90"/>
      <c r="EK79" s="90"/>
      <c r="EL79" s="90"/>
      <c r="EM79" s="90"/>
      <c r="EN79" s="90"/>
      <c r="EO79" s="90"/>
      <c r="EP79" s="90"/>
      <c r="EQ79" s="90"/>
      <c r="ER79" s="90"/>
      <c r="ES79" s="90"/>
      <c r="ET79" s="90"/>
      <c r="EU79" s="90"/>
      <c r="EV79" s="90"/>
      <c r="EW79" s="90"/>
      <c r="EX79" s="90"/>
      <c r="EY79" s="90"/>
      <c r="EZ79" s="90"/>
      <c r="FA79" s="90"/>
      <c r="FB79" s="90"/>
      <c r="FC79" s="90"/>
      <c r="FD79" s="90"/>
      <c r="FE79" s="90"/>
      <c r="FF79" s="90"/>
      <c r="FG79" s="90"/>
      <c r="FH79" s="90"/>
      <c r="FI79" s="90"/>
      <c r="FJ79" s="90"/>
      <c r="FK79" s="90"/>
      <c r="FL79" s="90"/>
      <c r="FM79" s="90"/>
      <c r="FN79" s="90"/>
      <c r="FO79" s="90"/>
      <c r="FP79" s="90"/>
      <c r="FQ79" s="90"/>
      <c r="FR79" s="90"/>
      <c r="FS79" s="90"/>
      <c r="FT79" s="90"/>
      <c r="FU79" s="90"/>
      <c r="FV79" s="90"/>
      <c r="FW79" s="90"/>
      <c r="FX79" s="90"/>
      <c r="FY79" s="90"/>
      <c r="FZ79" s="90"/>
      <c r="GA79" s="90"/>
      <c r="GB79" s="90"/>
      <c r="GC79" s="90"/>
      <c r="GD79" s="90"/>
      <c r="GE79" s="90"/>
      <c r="GF79" s="90"/>
      <c r="GG79" s="90"/>
      <c r="GH79" s="90"/>
      <c r="GI79" s="90"/>
      <c r="GJ79" s="90"/>
      <c r="GK79" s="90"/>
      <c r="GL79" s="90"/>
      <c r="GM79" s="90"/>
      <c r="GN79" s="90"/>
      <c r="GO79" s="90"/>
      <c r="GP79" s="90"/>
      <c r="GQ79" s="90"/>
      <c r="GR79" s="90"/>
      <c r="GS79" s="90"/>
    </row>
    <row r="80" ht="14.25" customHeight="1">
      <c r="A80" s="164"/>
      <c r="B80" s="89"/>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c r="AV80" s="90"/>
      <c r="AW80" s="90"/>
      <c r="AX80" s="90"/>
      <c r="AY80" s="90"/>
      <c r="AZ80" s="90"/>
      <c r="BA80" s="90"/>
      <c r="BB80" s="90"/>
      <c r="BC80" s="90"/>
      <c r="BD80" s="90"/>
      <c r="BE80" s="90"/>
      <c r="BF80" s="90"/>
      <c r="BG80" s="90"/>
      <c r="BH80" s="90"/>
      <c r="BI80" s="90"/>
      <c r="BJ80" s="90"/>
      <c r="BK80" s="90"/>
      <c r="BL80" s="90"/>
      <c r="BM80" s="90"/>
      <c r="BN80" s="90"/>
      <c r="BO80" s="90"/>
      <c r="BP80" s="90"/>
      <c r="BQ80" s="90"/>
      <c r="BR80" s="90"/>
      <c r="BS80" s="90"/>
      <c r="BT80" s="90"/>
      <c r="BU80" s="90"/>
      <c r="BV80" s="90"/>
      <c r="BW80" s="90"/>
      <c r="BX80" s="90"/>
      <c r="BY80" s="90"/>
      <c r="BZ80" s="90"/>
      <c r="CA80" s="90"/>
      <c r="CB80" s="90"/>
      <c r="CC80" s="90"/>
      <c r="CD80" s="90"/>
      <c r="CE80" s="90"/>
      <c r="CF80" s="90"/>
      <c r="CG80" s="90"/>
      <c r="CH80" s="90"/>
      <c r="CI80" s="90"/>
      <c r="CJ80" s="90"/>
      <c r="CK80" s="90"/>
      <c r="CL80" s="90"/>
      <c r="CM80" s="90"/>
      <c r="CN80" s="90"/>
      <c r="CO80" s="90"/>
      <c r="CP80" s="90"/>
      <c r="CQ80" s="90"/>
      <c r="CR80" s="90"/>
      <c r="CS80" s="90"/>
      <c r="CT80" s="90"/>
      <c r="CU80" s="90"/>
      <c r="CV80" s="90"/>
      <c r="CW80" s="90"/>
      <c r="CX80" s="90"/>
      <c r="CY80" s="90"/>
      <c r="CZ80" s="90"/>
      <c r="DA80" s="90"/>
      <c r="DB80" s="90"/>
      <c r="DC80" s="90"/>
      <c r="DD80" s="90"/>
      <c r="DE80" s="90"/>
      <c r="DF80" s="90"/>
      <c r="DG80" s="90"/>
      <c r="DH80" s="90"/>
      <c r="DI80" s="90"/>
      <c r="DJ80" s="90"/>
      <c r="DK80" s="90"/>
      <c r="DL80" s="90"/>
      <c r="DM80" s="90"/>
      <c r="DN80" s="90"/>
      <c r="DO80" s="90"/>
      <c r="DP80" s="90"/>
      <c r="DQ80" s="90"/>
      <c r="DR80" s="90"/>
      <c r="DS80" s="90"/>
      <c r="DT80" s="90"/>
      <c r="DU80" s="90"/>
      <c r="DV80" s="90"/>
      <c r="DW80" s="90"/>
      <c r="DX80" s="90"/>
      <c r="DY80" s="90"/>
      <c r="DZ80" s="90"/>
      <c r="EA80" s="90"/>
      <c r="EB80" s="90"/>
      <c r="EC80" s="90"/>
      <c r="ED80" s="90"/>
      <c r="EE80" s="90"/>
      <c r="EF80" s="90"/>
      <c r="EG80" s="90"/>
      <c r="EH80" s="90"/>
      <c r="EI80" s="90"/>
      <c r="EJ80" s="90"/>
      <c r="EK80" s="90"/>
      <c r="EL80" s="90"/>
      <c r="EM80" s="90"/>
      <c r="EN80" s="90"/>
      <c r="EO80" s="90"/>
      <c r="EP80" s="90"/>
      <c r="EQ80" s="90"/>
      <c r="ER80" s="90"/>
      <c r="ES80" s="90"/>
      <c r="ET80" s="90"/>
      <c r="EU80" s="90"/>
      <c r="EV80" s="90"/>
      <c r="EW80" s="90"/>
      <c r="EX80" s="90"/>
      <c r="EY80" s="90"/>
      <c r="EZ80" s="90"/>
      <c r="FA80" s="90"/>
      <c r="FB80" s="90"/>
      <c r="FC80" s="90"/>
      <c r="FD80" s="90"/>
      <c r="FE80" s="90"/>
      <c r="FF80" s="90"/>
      <c r="FG80" s="90"/>
      <c r="FH80" s="90"/>
      <c r="FI80" s="90"/>
      <c r="FJ80" s="90"/>
      <c r="FK80" s="90"/>
      <c r="FL80" s="90"/>
      <c r="FM80" s="90"/>
      <c r="FN80" s="90"/>
      <c r="FO80" s="90"/>
      <c r="FP80" s="90"/>
      <c r="FQ80" s="90"/>
      <c r="FR80" s="90"/>
      <c r="FS80" s="90"/>
      <c r="FT80" s="90"/>
      <c r="FU80" s="90"/>
      <c r="FV80" s="90"/>
      <c r="FW80" s="90"/>
      <c r="FX80" s="90"/>
      <c r="FY80" s="90"/>
      <c r="FZ80" s="90"/>
      <c r="GA80" s="90"/>
      <c r="GB80" s="90"/>
      <c r="GC80" s="90"/>
      <c r="GD80" s="90"/>
      <c r="GE80" s="90"/>
      <c r="GF80" s="90"/>
      <c r="GG80" s="90"/>
      <c r="GH80" s="90"/>
      <c r="GI80" s="90"/>
      <c r="GJ80" s="90"/>
      <c r="GK80" s="90"/>
      <c r="GL80" s="90"/>
      <c r="GM80" s="90"/>
      <c r="GN80" s="90"/>
      <c r="GO80" s="90"/>
      <c r="GP80" s="90"/>
      <c r="GQ80" s="90"/>
      <c r="GR80" s="90"/>
      <c r="GS80" s="90"/>
    </row>
    <row r="81" ht="14.25" customHeight="1">
      <c r="A81" s="164"/>
      <c r="B81" s="89"/>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c r="BJ81" s="90"/>
      <c r="BK81" s="90"/>
      <c r="BL81" s="90"/>
      <c r="BM81" s="90"/>
      <c r="BN81" s="90"/>
      <c r="BO81" s="90"/>
      <c r="BP81" s="90"/>
      <c r="BQ81" s="90"/>
      <c r="BR81" s="90"/>
      <c r="BS81" s="90"/>
      <c r="BT81" s="90"/>
      <c r="BU81" s="90"/>
      <c r="BV81" s="90"/>
      <c r="BW81" s="90"/>
      <c r="BX81" s="90"/>
      <c r="BY81" s="90"/>
      <c r="BZ81" s="90"/>
      <c r="CA81" s="90"/>
      <c r="CB81" s="90"/>
      <c r="CC81" s="90"/>
      <c r="CD81" s="90"/>
      <c r="CE81" s="90"/>
      <c r="CF81" s="90"/>
      <c r="CG81" s="90"/>
      <c r="CH81" s="90"/>
      <c r="CI81" s="90"/>
      <c r="CJ81" s="90"/>
      <c r="CK81" s="90"/>
      <c r="CL81" s="90"/>
      <c r="CM81" s="90"/>
      <c r="CN81" s="90"/>
      <c r="CO81" s="90"/>
      <c r="CP81" s="90"/>
      <c r="CQ81" s="90"/>
      <c r="CR81" s="90"/>
      <c r="CS81" s="90"/>
      <c r="CT81" s="90"/>
      <c r="CU81" s="90"/>
      <c r="CV81" s="90"/>
      <c r="CW81" s="90"/>
      <c r="CX81" s="90"/>
      <c r="CY81" s="90"/>
      <c r="CZ81" s="90"/>
      <c r="DA81" s="90"/>
      <c r="DB81" s="90"/>
      <c r="DC81" s="90"/>
      <c r="DD81" s="90"/>
      <c r="DE81" s="90"/>
      <c r="DF81" s="90"/>
      <c r="DG81" s="90"/>
      <c r="DH81" s="90"/>
      <c r="DI81" s="90"/>
      <c r="DJ81" s="90"/>
      <c r="DK81" s="90"/>
      <c r="DL81" s="90"/>
      <c r="DM81" s="90"/>
      <c r="DN81" s="90"/>
      <c r="DO81" s="90"/>
      <c r="DP81" s="90"/>
      <c r="DQ81" s="90"/>
      <c r="DR81" s="90"/>
      <c r="DS81" s="90"/>
      <c r="DT81" s="90"/>
      <c r="DU81" s="90"/>
      <c r="DV81" s="90"/>
      <c r="DW81" s="90"/>
      <c r="DX81" s="90"/>
      <c r="DY81" s="90"/>
      <c r="DZ81" s="90"/>
      <c r="EA81" s="90"/>
      <c r="EB81" s="90"/>
      <c r="EC81" s="90"/>
      <c r="ED81" s="90"/>
      <c r="EE81" s="90"/>
      <c r="EF81" s="90"/>
      <c r="EG81" s="90"/>
      <c r="EH81" s="90"/>
      <c r="EI81" s="90"/>
      <c r="EJ81" s="90"/>
      <c r="EK81" s="90"/>
      <c r="EL81" s="90"/>
      <c r="EM81" s="90"/>
      <c r="EN81" s="90"/>
      <c r="EO81" s="90"/>
      <c r="EP81" s="90"/>
      <c r="EQ81" s="90"/>
      <c r="ER81" s="90"/>
      <c r="ES81" s="90"/>
      <c r="ET81" s="90"/>
      <c r="EU81" s="90"/>
      <c r="EV81" s="90"/>
      <c r="EW81" s="90"/>
      <c r="EX81" s="90"/>
      <c r="EY81" s="90"/>
      <c r="EZ81" s="90"/>
      <c r="FA81" s="90"/>
      <c r="FB81" s="90"/>
      <c r="FC81" s="90"/>
      <c r="FD81" s="90"/>
      <c r="FE81" s="90"/>
      <c r="FF81" s="90"/>
      <c r="FG81" s="90"/>
      <c r="FH81" s="90"/>
      <c r="FI81" s="90"/>
      <c r="FJ81" s="90"/>
      <c r="FK81" s="90"/>
      <c r="FL81" s="90"/>
      <c r="FM81" s="90"/>
      <c r="FN81" s="90"/>
      <c r="FO81" s="90"/>
      <c r="FP81" s="90"/>
      <c r="FQ81" s="90"/>
      <c r="FR81" s="90"/>
      <c r="FS81" s="90"/>
      <c r="FT81" s="90"/>
      <c r="FU81" s="90"/>
      <c r="FV81" s="90"/>
      <c r="FW81" s="90"/>
      <c r="FX81" s="90"/>
      <c r="FY81" s="90"/>
      <c r="FZ81" s="90"/>
      <c r="GA81" s="90"/>
      <c r="GB81" s="90"/>
      <c r="GC81" s="90"/>
      <c r="GD81" s="90"/>
      <c r="GE81" s="90"/>
      <c r="GF81" s="90"/>
      <c r="GG81" s="90"/>
      <c r="GH81" s="90"/>
      <c r="GI81" s="90"/>
      <c r="GJ81" s="90"/>
      <c r="GK81" s="90"/>
      <c r="GL81" s="90"/>
      <c r="GM81" s="90"/>
      <c r="GN81" s="90"/>
      <c r="GO81" s="90"/>
      <c r="GP81" s="90"/>
      <c r="GQ81" s="90"/>
      <c r="GR81" s="90"/>
      <c r="GS81" s="90"/>
    </row>
    <row r="82" ht="14.25" customHeight="1">
      <c r="A82" s="164"/>
      <c r="B82" s="89"/>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0"/>
      <c r="BC82" s="90"/>
      <c r="BD82" s="90"/>
      <c r="BE82" s="90"/>
      <c r="BF82" s="90"/>
      <c r="BG82" s="90"/>
      <c r="BH82" s="90"/>
      <c r="BI82" s="90"/>
      <c r="BJ82" s="90"/>
      <c r="BK82" s="90"/>
      <c r="BL82" s="90"/>
      <c r="BM82" s="90"/>
      <c r="BN82" s="90"/>
      <c r="BO82" s="90"/>
      <c r="BP82" s="90"/>
      <c r="BQ82" s="90"/>
      <c r="BR82" s="90"/>
      <c r="BS82" s="90"/>
      <c r="BT82" s="90"/>
      <c r="BU82" s="90"/>
      <c r="BV82" s="90"/>
      <c r="BW82" s="90"/>
      <c r="BX82" s="90"/>
      <c r="BY82" s="90"/>
      <c r="BZ82" s="90"/>
      <c r="CA82" s="90"/>
      <c r="CB82" s="90"/>
      <c r="CC82" s="90"/>
      <c r="CD82" s="90"/>
      <c r="CE82" s="90"/>
      <c r="CF82" s="90"/>
      <c r="CG82" s="90"/>
      <c r="CH82" s="90"/>
      <c r="CI82" s="90"/>
      <c r="CJ82" s="90"/>
      <c r="CK82" s="90"/>
      <c r="CL82" s="90"/>
      <c r="CM82" s="90"/>
      <c r="CN82" s="90"/>
      <c r="CO82" s="90"/>
      <c r="CP82" s="90"/>
      <c r="CQ82" s="90"/>
      <c r="CR82" s="90"/>
      <c r="CS82" s="90"/>
      <c r="CT82" s="90"/>
      <c r="CU82" s="90"/>
      <c r="CV82" s="90"/>
      <c r="CW82" s="90"/>
      <c r="CX82" s="90"/>
      <c r="CY82" s="90"/>
      <c r="CZ82" s="90"/>
      <c r="DA82" s="90"/>
      <c r="DB82" s="90"/>
      <c r="DC82" s="90"/>
      <c r="DD82" s="90"/>
      <c r="DE82" s="90"/>
      <c r="DF82" s="90"/>
      <c r="DG82" s="90"/>
      <c r="DH82" s="90"/>
      <c r="DI82" s="90"/>
      <c r="DJ82" s="90"/>
      <c r="DK82" s="90"/>
      <c r="DL82" s="90"/>
      <c r="DM82" s="90"/>
      <c r="DN82" s="90"/>
      <c r="DO82" s="90"/>
      <c r="DP82" s="90"/>
      <c r="DQ82" s="90"/>
      <c r="DR82" s="90"/>
      <c r="DS82" s="90"/>
      <c r="DT82" s="90"/>
      <c r="DU82" s="90"/>
      <c r="DV82" s="90"/>
      <c r="DW82" s="90"/>
      <c r="DX82" s="90"/>
      <c r="DY82" s="90"/>
      <c r="DZ82" s="90"/>
      <c r="EA82" s="90"/>
      <c r="EB82" s="90"/>
      <c r="EC82" s="90"/>
      <c r="ED82" s="90"/>
      <c r="EE82" s="90"/>
      <c r="EF82" s="90"/>
      <c r="EG82" s="90"/>
      <c r="EH82" s="90"/>
      <c r="EI82" s="90"/>
      <c r="EJ82" s="90"/>
      <c r="EK82" s="90"/>
      <c r="EL82" s="90"/>
      <c r="EM82" s="90"/>
      <c r="EN82" s="90"/>
      <c r="EO82" s="90"/>
      <c r="EP82" s="90"/>
      <c r="EQ82" s="90"/>
      <c r="ER82" s="90"/>
      <c r="ES82" s="90"/>
      <c r="ET82" s="90"/>
      <c r="EU82" s="90"/>
      <c r="EV82" s="90"/>
      <c r="EW82" s="90"/>
      <c r="EX82" s="90"/>
      <c r="EY82" s="90"/>
      <c r="EZ82" s="90"/>
      <c r="FA82" s="90"/>
      <c r="FB82" s="90"/>
      <c r="FC82" s="90"/>
      <c r="FD82" s="90"/>
      <c r="FE82" s="90"/>
      <c r="FF82" s="90"/>
      <c r="FG82" s="90"/>
      <c r="FH82" s="90"/>
      <c r="FI82" s="90"/>
      <c r="FJ82" s="90"/>
      <c r="FK82" s="90"/>
      <c r="FL82" s="90"/>
      <c r="FM82" s="90"/>
      <c r="FN82" s="90"/>
      <c r="FO82" s="90"/>
      <c r="FP82" s="90"/>
      <c r="FQ82" s="90"/>
      <c r="FR82" s="90"/>
      <c r="FS82" s="90"/>
      <c r="FT82" s="90"/>
      <c r="FU82" s="90"/>
      <c r="FV82" s="90"/>
      <c r="FW82" s="90"/>
      <c r="FX82" s="90"/>
      <c r="FY82" s="90"/>
      <c r="FZ82" s="90"/>
      <c r="GA82" s="90"/>
      <c r="GB82" s="90"/>
      <c r="GC82" s="90"/>
      <c r="GD82" s="90"/>
      <c r="GE82" s="90"/>
      <c r="GF82" s="90"/>
      <c r="GG82" s="90"/>
      <c r="GH82" s="90"/>
      <c r="GI82" s="90"/>
      <c r="GJ82" s="90"/>
      <c r="GK82" s="90"/>
      <c r="GL82" s="90"/>
      <c r="GM82" s="90"/>
      <c r="GN82" s="90"/>
      <c r="GO82" s="90"/>
      <c r="GP82" s="90"/>
      <c r="GQ82" s="90"/>
      <c r="GR82" s="90"/>
      <c r="GS82" s="90"/>
    </row>
    <row r="83" ht="14.25" customHeight="1">
      <c r="A83" s="164"/>
      <c r="B83" s="89"/>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s="90"/>
      <c r="BC83" s="90"/>
      <c r="BD83" s="90"/>
      <c r="BE83" s="90"/>
      <c r="BF83" s="90"/>
      <c r="BG83" s="90"/>
      <c r="BH83" s="90"/>
      <c r="BI83" s="90"/>
      <c r="BJ83" s="90"/>
      <c r="BK83" s="90"/>
      <c r="BL83" s="90"/>
      <c r="BM83" s="90"/>
      <c r="BN83" s="90"/>
      <c r="BO83" s="90"/>
      <c r="BP83" s="90"/>
      <c r="BQ83" s="90"/>
      <c r="BR83" s="90"/>
      <c r="BS83" s="90"/>
      <c r="BT83" s="90"/>
      <c r="BU83" s="90"/>
      <c r="BV83" s="90"/>
      <c r="BW83" s="90"/>
      <c r="BX83" s="90"/>
      <c r="BY83" s="90"/>
      <c r="BZ83" s="90"/>
      <c r="CA83" s="90"/>
      <c r="CB83" s="90"/>
      <c r="CC83" s="90"/>
      <c r="CD83" s="90"/>
      <c r="CE83" s="90"/>
      <c r="CF83" s="90"/>
      <c r="CG83" s="90"/>
      <c r="CH83" s="90"/>
      <c r="CI83" s="90"/>
      <c r="CJ83" s="90"/>
      <c r="CK83" s="90"/>
      <c r="CL83" s="90"/>
      <c r="CM83" s="90"/>
      <c r="CN83" s="90"/>
      <c r="CO83" s="90"/>
      <c r="CP83" s="90"/>
      <c r="CQ83" s="90"/>
      <c r="CR83" s="90"/>
      <c r="CS83" s="90"/>
      <c r="CT83" s="90"/>
      <c r="CU83" s="90"/>
      <c r="CV83" s="90"/>
      <c r="CW83" s="90"/>
      <c r="CX83" s="90"/>
      <c r="CY83" s="90"/>
      <c r="CZ83" s="90"/>
      <c r="DA83" s="90"/>
      <c r="DB83" s="90"/>
      <c r="DC83" s="90"/>
      <c r="DD83" s="90"/>
      <c r="DE83" s="90"/>
      <c r="DF83" s="90"/>
      <c r="DG83" s="90"/>
      <c r="DH83" s="90"/>
      <c r="DI83" s="90"/>
      <c r="DJ83" s="90"/>
      <c r="DK83" s="90"/>
      <c r="DL83" s="90"/>
      <c r="DM83" s="90"/>
      <c r="DN83" s="90"/>
      <c r="DO83" s="90"/>
      <c r="DP83" s="90"/>
      <c r="DQ83" s="90"/>
      <c r="DR83" s="90"/>
      <c r="DS83" s="90"/>
      <c r="DT83" s="90"/>
      <c r="DU83" s="90"/>
      <c r="DV83" s="90"/>
      <c r="DW83" s="90"/>
      <c r="DX83" s="90"/>
      <c r="DY83" s="90"/>
      <c r="DZ83" s="90"/>
      <c r="EA83" s="90"/>
      <c r="EB83" s="90"/>
      <c r="EC83" s="90"/>
      <c r="ED83" s="90"/>
      <c r="EE83" s="90"/>
      <c r="EF83" s="90"/>
      <c r="EG83" s="90"/>
      <c r="EH83" s="90"/>
      <c r="EI83" s="90"/>
      <c r="EJ83" s="90"/>
      <c r="EK83" s="90"/>
      <c r="EL83" s="90"/>
      <c r="EM83" s="90"/>
      <c r="EN83" s="90"/>
      <c r="EO83" s="90"/>
      <c r="EP83" s="90"/>
      <c r="EQ83" s="90"/>
      <c r="ER83" s="90"/>
      <c r="ES83" s="90"/>
      <c r="ET83" s="90"/>
      <c r="EU83" s="90"/>
      <c r="EV83" s="90"/>
      <c r="EW83" s="90"/>
      <c r="EX83" s="90"/>
      <c r="EY83" s="90"/>
      <c r="EZ83" s="90"/>
      <c r="FA83" s="90"/>
      <c r="FB83" s="90"/>
      <c r="FC83" s="90"/>
      <c r="FD83" s="90"/>
      <c r="FE83" s="90"/>
      <c r="FF83" s="90"/>
      <c r="FG83" s="90"/>
      <c r="FH83" s="90"/>
      <c r="FI83" s="90"/>
      <c r="FJ83" s="90"/>
      <c r="FK83" s="90"/>
      <c r="FL83" s="90"/>
      <c r="FM83" s="90"/>
      <c r="FN83" s="90"/>
      <c r="FO83" s="90"/>
      <c r="FP83" s="90"/>
      <c r="FQ83" s="90"/>
      <c r="FR83" s="90"/>
      <c r="FS83" s="90"/>
      <c r="FT83" s="90"/>
      <c r="FU83" s="90"/>
      <c r="FV83" s="90"/>
      <c r="FW83" s="90"/>
      <c r="FX83" s="90"/>
      <c r="FY83" s="90"/>
      <c r="FZ83" s="90"/>
      <c r="GA83" s="90"/>
      <c r="GB83" s="90"/>
      <c r="GC83" s="90"/>
      <c r="GD83" s="90"/>
      <c r="GE83" s="90"/>
      <c r="GF83" s="90"/>
      <c r="GG83" s="90"/>
      <c r="GH83" s="90"/>
      <c r="GI83" s="90"/>
      <c r="GJ83" s="90"/>
      <c r="GK83" s="90"/>
      <c r="GL83" s="90"/>
      <c r="GM83" s="90"/>
      <c r="GN83" s="90"/>
      <c r="GO83" s="90"/>
      <c r="GP83" s="90"/>
      <c r="GQ83" s="90"/>
      <c r="GR83" s="90"/>
      <c r="GS83" s="90"/>
    </row>
    <row r="84" ht="14.25" customHeight="1">
      <c r="A84" s="164"/>
      <c r="B84" s="89"/>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c r="AV84" s="90"/>
      <c r="AW84" s="90"/>
      <c r="AX84" s="90"/>
      <c r="AY84" s="90"/>
      <c r="AZ84" s="90"/>
      <c r="BA84" s="90"/>
      <c r="BB84" s="90"/>
      <c r="BC84" s="90"/>
      <c r="BD84" s="90"/>
      <c r="BE84" s="90"/>
      <c r="BF84" s="90"/>
      <c r="BG84" s="90"/>
      <c r="BH84" s="90"/>
      <c r="BI84" s="90"/>
      <c r="BJ84" s="90"/>
      <c r="BK84" s="90"/>
      <c r="BL84" s="90"/>
      <c r="BM84" s="90"/>
      <c r="BN84" s="90"/>
      <c r="BO84" s="90"/>
      <c r="BP84" s="90"/>
      <c r="BQ84" s="90"/>
      <c r="BR84" s="90"/>
      <c r="BS84" s="90"/>
      <c r="BT84" s="90"/>
      <c r="BU84" s="90"/>
      <c r="BV84" s="90"/>
      <c r="BW84" s="90"/>
      <c r="BX84" s="90"/>
      <c r="BY84" s="90"/>
      <c r="BZ84" s="90"/>
      <c r="CA84" s="90"/>
      <c r="CB84" s="90"/>
      <c r="CC84" s="90"/>
      <c r="CD84" s="90"/>
      <c r="CE84" s="90"/>
      <c r="CF84" s="90"/>
      <c r="CG84" s="90"/>
      <c r="CH84" s="90"/>
      <c r="CI84" s="90"/>
      <c r="CJ84" s="90"/>
      <c r="CK84" s="90"/>
      <c r="CL84" s="90"/>
      <c r="CM84" s="90"/>
      <c r="CN84" s="90"/>
      <c r="CO84" s="90"/>
      <c r="CP84" s="90"/>
      <c r="CQ84" s="90"/>
      <c r="CR84" s="90"/>
      <c r="CS84" s="90"/>
      <c r="CT84" s="90"/>
      <c r="CU84" s="90"/>
      <c r="CV84" s="90"/>
      <c r="CW84" s="90"/>
      <c r="CX84" s="90"/>
      <c r="CY84" s="90"/>
      <c r="CZ84" s="90"/>
      <c r="DA84" s="90"/>
      <c r="DB84" s="90"/>
      <c r="DC84" s="90"/>
      <c r="DD84" s="90"/>
      <c r="DE84" s="90"/>
      <c r="DF84" s="90"/>
      <c r="DG84" s="90"/>
      <c r="DH84" s="90"/>
      <c r="DI84" s="90"/>
      <c r="DJ84" s="90"/>
      <c r="DK84" s="90"/>
      <c r="DL84" s="90"/>
      <c r="DM84" s="90"/>
      <c r="DN84" s="90"/>
      <c r="DO84" s="90"/>
      <c r="DP84" s="90"/>
      <c r="DQ84" s="90"/>
      <c r="DR84" s="90"/>
      <c r="DS84" s="90"/>
      <c r="DT84" s="90"/>
      <c r="DU84" s="90"/>
      <c r="DV84" s="90"/>
      <c r="DW84" s="90"/>
      <c r="DX84" s="90"/>
      <c r="DY84" s="90"/>
      <c r="DZ84" s="90"/>
      <c r="EA84" s="90"/>
      <c r="EB84" s="90"/>
      <c r="EC84" s="90"/>
      <c r="ED84" s="90"/>
      <c r="EE84" s="90"/>
      <c r="EF84" s="90"/>
      <c r="EG84" s="90"/>
      <c r="EH84" s="90"/>
      <c r="EI84" s="90"/>
      <c r="EJ84" s="90"/>
      <c r="EK84" s="90"/>
      <c r="EL84" s="90"/>
      <c r="EM84" s="90"/>
      <c r="EN84" s="90"/>
      <c r="EO84" s="90"/>
      <c r="EP84" s="90"/>
      <c r="EQ84" s="90"/>
      <c r="ER84" s="90"/>
      <c r="ES84" s="90"/>
      <c r="ET84" s="90"/>
      <c r="EU84" s="90"/>
      <c r="EV84" s="90"/>
      <c r="EW84" s="90"/>
      <c r="EX84" s="90"/>
      <c r="EY84" s="90"/>
      <c r="EZ84" s="90"/>
      <c r="FA84" s="90"/>
      <c r="FB84" s="90"/>
      <c r="FC84" s="90"/>
      <c r="FD84" s="90"/>
      <c r="FE84" s="90"/>
      <c r="FF84" s="90"/>
      <c r="FG84" s="90"/>
      <c r="FH84" s="90"/>
      <c r="FI84" s="90"/>
      <c r="FJ84" s="90"/>
      <c r="FK84" s="90"/>
      <c r="FL84" s="90"/>
      <c r="FM84" s="90"/>
      <c r="FN84" s="90"/>
      <c r="FO84" s="90"/>
      <c r="FP84" s="90"/>
      <c r="FQ84" s="90"/>
      <c r="FR84" s="90"/>
      <c r="FS84" s="90"/>
      <c r="FT84" s="90"/>
      <c r="FU84" s="90"/>
      <c r="FV84" s="90"/>
      <c r="FW84" s="90"/>
      <c r="FX84" s="90"/>
      <c r="FY84" s="90"/>
      <c r="FZ84" s="90"/>
      <c r="GA84" s="90"/>
      <c r="GB84" s="90"/>
      <c r="GC84" s="90"/>
      <c r="GD84" s="90"/>
      <c r="GE84" s="90"/>
      <c r="GF84" s="90"/>
      <c r="GG84" s="90"/>
      <c r="GH84" s="90"/>
      <c r="GI84" s="90"/>
      <c r="GJ84" s="90"/>
      <c r="GK84" s="90"/>
      <c r="GL84" s="90"/>
      <c r="GM84" s="90"/>
      <c r="GN84" s="90"/>
      <c r="GO84" s="90"/>
      <c r="GP84" s="90"/>
      <c r="GQ84" s="90"/>
      <c r="GR84" s="90"/>
      <c r="GS84" s="90"/>
    </row>
    <row r="85" ht="14.25" customHeight="1">
      <c r="A85" s="164"/>
      <c r="B85" s="89"/>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c r="BM85" s="90"/>
      <c r="BN85" s="90"/>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c r="DP85" s="90"/>
      <c r="DQ85" s="90"/>
      <c r="DR85" s="90"/>
      <c r="DS85" s="90"/>
      <c r="DT85" s="90"/>
      <c r="DU85" s="90"/>
      <c r="DV85" s="90"/>
      <c r="DW85" s="90"/>
      <c r="DX85" s="90"/>
      <c r="DY85" s="90"/>
      <c r="DZ85" s="90"/>
      <c r="EA85" s="90"/>
      <c r="EB85" s="90"/>
      <c r="EC85" s="90"/>
      <c r="ED85" s="90"/>
      <c r="EE85" s="90"/>
      <c r="EF85" s="90"/>
      <c r="EG85" s="90"/>
      <c r="EH85" s="90"/>
      <c r="EI85" s="90"/>
      <c r="EJ85" s="90"/>
      <c r="EK85" s="90"/>
      <c r="EL85" s="90"/>
      <c r="EM85" s="90"/>
      <c r="EN85" s="90"/>
      <c r="EO85" s="90"/>
      <c r="EP85" s="90"/>
      <c r="EQ85" s="90"/>
      <c r="ER85" s="90"/>
      <c r="ES85" s="90"/>
      <c r="ET85" s="90"/>
      <c r="EU85" s="90"/>
      <c r="EV85" s="90"/>
      <c r="EW85" s="90"/>
      <c r="EX85" s="90"/>
      <c r="EY85" s="90"/>
      <c r="EZ85" s="90"/>
      <c r="FA85" s="90"/>
      <c r="FB85" s="90"/>
      <c r="FC85" s="90"/>
      <c r="FD85" s="90"/>
      <c r="FE85" s="90"/>
      <c r="FF85" s="90"/>
      <c r="FG85" s="90"/>
      <c r="FH85" s="90"/>
      <c r="FI85" s="90"/>
      <c r="FJ85" s="90"/>
      <c r="FK85" s="90"/>
      <c r="FL85" s="90"/>
      <c r="FM85" s="90"/>
      <c r="FN85" s="90"/>
      <c r="FO85" s="90"/>
      <c r="FP85" s="90"/>
      <c r="FQ85" s="90"/>
      <c r="FR85" s="90"/>
      <c r="FS85" s="90"/>
      <c r="FT85" s="90"/>
      <c r="FU85" s="90"/>
      <c r="FV85" s="90"/>
      <c r="FW85" s="90"/>
      <c r="FX85" s="90"/>
      <c r="FY85" s="90"/>
      <c r="FZ85" s="90"/>
      <c r="GA85" s="90"/>
      <c r="GB85" s="90"/>
      <c r="GC85" s="90"/>
      <c r="GD85" s="90"/>
      <c r="GE85" s="90"/>
      <c r="GF85" s="90"/>
      <c r="GG85" s="90"/>
      <c r="GH85" s="90"/>
      <c r="GI85" s="90"/>
      <c r="GJ85" s="90"/>
      <c r="GK85" s="90"/>
      <c r="GL85" s="90"/>
      <c r="GM85" s="90"/>
      <c r="GN85" s="90"/>
      <c r="GO85" s="90"/>
      <c r="GP85" s="90"/>
      <c r="GQ85" s="90"/>
      <c r="GR85" s="90"/>
      <c r="GS85" s="90"/>
    </row>
    <row r="86" ht="14.25" customHeight="1">
      <c r="A86" s="164"/>
      <c r="B86" s="89"/>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c r="BH86" s="90"/>
      <c r="BI86" s="90"/>
      <c r="BJ86" s="90"/>
      <c r="BK86" s="90"/>
      <c r="BL86" s="90"/>
      <c r="BM86" s="90"/>
      <c r="BN86" s="90"/>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c r="EH86" s="90"/>
      <c r="EI86" s="90"/>
      <c r="EJ86" s="90"/>
      <c r="EK86" s="90"/>
      <c r="EL86" s="90"/>
      <c r="EM86" s="90"/>
      <c r="EN86" s="90"/>
      <c r="EO86" s="90"/>
      <c r="EP86" s="90"/>
      <c r="EQ86" s="90"/>
      <c r="ER86" s="90"/>
      <c r="ES86" s="90"/>
      <c r="ET86" s="90"/>
      <c r="EU86" s="90"/>
      <c r="EV86" s="90"/>
      <c r="EW86" s="90"/>
      <c r="EX86" s="90"/>
      <c r="EY86" s="90"/>
      <c r="EZ86" s="90"/>
      <c r="FA86" s="90"/>
      <c r="FB86" s="90"/>
      <c r="FC86" s="90"/>
      <c r="FD86" s="90"/>
      <c r="FE86" s="90"/>
      <c r="FF86" s="90"/>
      <c r="FG86" s="90"/>
      <c r="FH86" s="90"/>
      <c r="FI86" s="90"/>
      <c r="FJ86" s="90"/>
      <c r="FK86" s="90"/>
      <c r="FL86" s="90"/>
      <c r="FM86" s="90"/>
      <c r="FN86" s="90"/>
      <c r="FO86" s="90"/>
      <c r="FP86" s="90"/>
      <c r="FQ86" s="90"/>
      <c r="FR86" s="90"/>
      <c r="FS86" s="90"/>
      <c r="FT86" s="90"/>
      <c r="FU86" s="90"/>
      <c r="FV86" s="90"/>
      <c r="FW86" s="90"/>
      <c r="FX86" s="90"/>
      <c r="FY86" s="90"/>
      <c r="FZ86" s="90"/>
      <c r="GA86" s="90"/>
      <c r="GB86" s="90"/>
      <c r="GC86" s="90"/>
      <c r="GD86" s="90"/>
      <c r="GE86" s="90"/>
      <c r="GF86" s="90"/>
      <c r="GG86" s="90"/>
      <c r="GH86" s="90"/>
      <c r="GI86" s="90"/>
      <c r="GJ86" s="90"/>
      <c r="GK86" s="90"/>
      <c r="GL86" s="90"/>
      <c r="GM86" s="90"/>
      <c r="GN86" s="90"/>
      <c r="GO86" s="90"/>
      <c r="GP86" s="90"/>
      <c r="GQ86" s="90"/>
      <c r="GR86" s="90"/>
      <c r="GS86" s="90"/>
    </row>
    <row r="87" ht="14.25" customHeight="1">
      <c r="A87" s="164"/>
      <c r="B87" s="89"/>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c r="AW87" s="90"/>
      <c r="AX87" s="90"/>
      <c r="AY87" s="90"/>
      <c r="AZ87" s="90"/>
      <c r="BA87" s="90"/>
      <c r="BB87" s="90"/>
      <c r="BC87" s="90"/>
      <c r="BD87" s="90"/>
      <c r="BE87" s="90"/>
      <c r="BF87" s="90"/>
      <c r="BG87" s="90"/>
      <c r="BH87" s="90"/>
      <c r="BI87" s="90"/>
      <c r="BJ87" s="90"/>
      <c r="BK87" s="90"/>
      <c r="BL87" s="90"/>
      <c r="BM87" s="90"/>
      <c r="BN87" s="90"/>
      <c r="BO87" s="90"/>
      <c r="BP87" s="90"/>
      <c r="BQ87" s="90"/>
      <c r="BR87" s="90"/>
      <c r="BS87" s="90"/>
      <c r="BT87" s="90"/>
      <c r="BU87" s="90"/>
      <c r="BV87" s="90"/>
      <c r="BW87" s="90"/>
      <c r="BX87" s="90"/>
      <c r="BY87" s="90"/>
      <c r="BZ87" s="90"/>
      <c r="CA87" s="90"/>
      <c r="CB87" s="90"/>
      <c r="CC87" s="90"/>
      <c r="CD87" s="90"/>
      <c r="CE87" s="90"/>
      <c r="CF87" s="90"/>
      <c r="CG87" s="90"/>
      <c r="CH87" s="90"/>
      <c r="CI87" s="90"/>
      <c r="CJ87" s="90"/>
      <c r="CK87" s="90"/>
      <c r="CL87" s="90"/>
      <c r="CM87" s="90"/>
      <c r="CN87" s="90"/>
      <c r="CO87" s="90"/>
      <c r="CP87" s="90"/>
      <c r="CQ87" s="90"/>
      <c r="CR87" s="90"/>
      <c r="CS87" s="90"/>
      <c r="CT87" s="90"/>
      <c r="CU87" s="90"/>
      <c r="CV87" s="90"/>
      <c r="CW87" s="90"/>
      <c r="CX87" s="90"/>
      <c r="CY87" s="90"/>
      <c r="CZ87" s="90"/>
      <c r="DA87" s="90"/>
      <c r="DB87" s="90"/>
      <c r="DC87" s="90"/>
      <c r="DD87" s="90"/>
      <c r="DE87" s="90"/>
      <c r="DF87" s="90"/>
      <c r="DG87" s="90"/>
      <c r="DH87" s="90"/>
      <c r="DI87" s="90"/>
      <c r="DJ87" s="90"/>
      <c r="DK87" s="90"/>
      <c r="DL87" s="90"/>
      <c r="DM87" s="90"/>
      <c r="DN87" s="90"/>
      <c r="DO87" s="90"/>
      <c r="DP87" s="90"/>
      <c r="DQ87" s="90"/>
      <c r="DR87" s="90"/>
      <c r="DS87" s="90"/>
      <c r="DT87" s="90"/>
      <c r="DU87" s="90"/>
      <c r="DV87" s="90"/>
      <c r="DW87" s="90"/>
      <c r="DX87" s="90"/>
      <c r="DY87" s="90"/>
      <c r="DZ87" s="90"/>
      <c r="EA87" s="90"/>
      <c r="EB87" s="90"/>
      <c r="EC87" s="90"/>
      <c r="ED87" s="90"/>
      <c r="EE87" s="90"/>
      <c r="EF87" s="90"/>
      <c r="EG87" s="90"/>
      <c r="EH87" s="90"/>
      <c r="EI87" s="90"/>
      <c r="EJ87" s="90"/>
      <c r="EK87" s="90"/>
      <c r="EL87" s="90"/>
      <c r="EM87" s="90"/>
      <c r="EN87" s="90"/>
      <c r="EO87" s="90"/>
      <c r="EP87" s="90"/>
      <c r="EQ87" s="90"/>
      <c r="ER87" s="90"/>
      <c r="ES87" s="90"/>
      <c r="ET87" s="90"/>
      <c r="EU87" s="90"/>
      <c r="EV87" s="90"/>
      <c r="EW87" s="90"/>
      <c r="EX87" s="90"/>
      <c r="EY87" s="90"/>
      <c r="EZ87" s="90"/>
      <c r="FA87" s="90"/>
      <c r="FB87" s="90"/>
      <c r="FC87" s="90"/>
      <c r="FD87" s="90"/>
      <c r="FE87" s="90"/>
      <c r="FF87" s="90"/>
      <c r="FG87" s="90"/>
      <c r="FH87" s="90"/>
      <c r="FI87" s="90"/>
      <c r="FJ87" s="90"/>
      <c r="FK87" s="90"/>
      <c r="FL87" s="90"/>
      <c r="FM87" s="90"/>
      <c r="FN87" s="90"/>
      <c r="FO87" s="90"/>
      <c r="FP87" s="90"/>
      <c r="FQ87" s="90"/>
      <c r="FR87" s="90"/>
      <c r="FS87" s="90"/>
      <c r="FT87" s="90"/>
      <c r="FU87" s="90"/>
      <c r="FV87" s="90"/>
      <c r="FW87" s="90"/>
      <c r="FX87" s="90"/>
      <c r="FY87" s="90"/>
      <c r="FZ87" s="90"/>
      <c r="GA87" s="90"/>
      <c r="GB87" s="90"/>
      <c r="GC87" s="90"/>
      <c r="GD87" s="90"/>
      <c r="GE87" s="90"/>
      <c r="GF87" s="90"/>
      <c r="GG87" s="90"/>
      <c r="GH87" s="90"/>
      <c r="GI87" s="90"/>
      <c r="GJ87" s="90"/>
      <c r="GK87" s="90"/>
      <c r="GL87" s="90"/>
      <c r="GM87" s="90"/>
      <c r="GN87" s="90"/>
      <c r="GO87" s="90"/>
      <c r="GP87" s="90"/>
      <c r="GQ87" s="90"/>
      <c r="GR87" s="90"/>
      <c r="GS87" s="90"/>
    </row>
    <row r="88" ht="14.25" customHeight="1">
      <c r="A88" s="164"/>
      <c r="B88" s="89"/>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0"/>
      <c r="BD88" s="90"/>
      <c r="BE88" s="90"/>
      <c r="BF88" s="90"/>
      <c r="BG88" s="90"/>
      <c r="BH88" s="90"/>
      <c r="BI88" s="90"/>
      <c r="BJ88" s="90"/>
      <c r="BK88" s="90"/>
      <c r="BL88" s="90"/>
      <c r="BM88" s="90"/>
      <c r="BN88" s="90"/>
      <c r="BO88" s="90"/>
      <c r="BP88" s="90"/>
      <c r="BQ88" s="90"/>
      <c r="BR88" s="90"/>
      <c r="BS88" s="90"/>
      <c r="BT88" s="90"/>
      <c r="BU88" s="90"/>
      <c r="BV88" s="90"/>
      <c r="BW88" s="90"/>
      <c r="BX88" s="90"/>
      <c r="BY88" s="90"/>
      <c r="BZ88" s="90"/>
      <c r="CA88" s="90"/>
      <c r="CB88" s="90"/>
      <c r="CC88" s="90"/>
      <c r="CD88" s="90"/>
      <c r="CE88" s="90"/>
      <c r="CF88" s="90"/>
      <c r="CG88" s="90"/>
      <c r="CH88" s="90"/>
      <c r="CI88" s="90"/>
      <c r="CJ88" s="90"/>
      <c r="CK88" s="90"/>
      <c r="CL88" s="90"/>
      <c r="CM88" s="90"/>
      <c r="CN88" s="90"/>
      <c r="CO88" s="90"/>
      <c r="CP88" s="90"/>
      <c r="CQ88" s="90"/>
      <c r="CR88" s="90"/>
      <c r="CS88" s="90"/>
      <c r="CT88" s="90"/>
      <c r="CU88" s="90"/>
      <c r="CV88" s="90"/>
      <c r="CW88" s="90"/>
      <c r="CX88" s="90"/>
      <c r="CY88" s="90"/>
      <c r="CZ88" s="90"/>
      <c r="DA88" s="90"/>
      <c r="DB88" s="90"/>
      <c r="DC88" s="90"/>
      <c r="DD88" s="90"/>
      <c r="DE88" s="90"/>
      <c r="DF88" s="90"/>
      <c r="DG88" s="90"/>
      <c r="DH88" s="90"/>
      <c r="DI88" s="90"/>
      <c r="DJ88" s="90"/>
      <c r="DK88" s="90"/>
      <c r="DL88" s="90"/>
      <c r="DM88" s="90"/>
      <c r="DN88" s="90"/>
      <c r="DO88" s="90"/>
      <c r="DP88" s="90"/>
      <c r="DQ88" s="90"/>
      <c r="DR88" s="90"/>
      <c r="DS88" s="90"/>
      <c r="DT88" s="90"/>
      <c r="DU88" s="90"/>
      <c r="DV88" s="90"/>
      <c r="DW88" s="90"/>
      <c r="DX88" s="90"/>
      <c r="DY88" s="90"/>
      <c r="DZ88" s="90"/>
      <c r="EA88" s="90"/>
      <c r="EB88" s="90"/>
      <c r="EC88" s="90"/>
      <c r="ED88" s="90"/>
      <c r="EE88" s="90"/>
      <c r="EF88" s="90"/>
      <c r="EG88" s="90"/>
      <c r="EH88" s="90"/>
      <c r="EI88" s="90"/>
      <c r="EJ88" s="90"/>
      <c r="EK88" s="90"/>
      <c r="EL88" s="90"/>
      <c r="EM88" s="90"/>
      <c r="EN88" s="90"/>
      <c r="EO88" s="90"/>
      <c r="EP88" s="90"/>
      <c r="EQ88" s="90"/>
      <c r="ER88" s="90"/>
      <c r="ES88" s="90"/>
      <c r="ET88" s="90"/>
      <c r="EU88" s="90"/>
      <c r="EV88" s="90"/>
      <c r="EW88" s="90"/>
      <c r="EX88" s="90"/>
      <c r="EY88" s="90"/>
      <c r="EZ88" s="90"/>
      <c r="FA88" s="90"/>
      <c r="FB88" s="90"/>
      <c r="FC88" s="90"/>
      <c r="FD88" s="90"/>
      <c r="FE88" s="90"/>
      <c r="FF88" s="90"/>
      <c r="FG88" s="90"/>
      <c r="FH88" s="90"/>
      <c r="FI88" s="90"/>
      <c r="FJ88" s="90"/>
      <c r="FK88" s="90"/>
      <c r="FL88" s="90"/>
      <c r="FM88" s="90"/>
      <c r="FN88" s="90"/>
      <c r="FO88" s="90"/>
      <c r="FP88" s="90"/>
      <c r="FQ88" s="90"/>
      <c r="FR88" s="90"/>
      <c r="FS88" s="90"/>
      <c r="FT88" s="90"/>
      <c r="FU88" s="90"/>
      <c r="FV88" s="90"/>
      <c r="FW88" s="90"/>
      <c r="FX88" s="90"/>
      <c r="FY88" s="90"/>
      <c r="FZ88" s="90"/>
      <c r="GA88" s="90"/>
      <c r="GB88" s="90"/>
      <c r="GC88" s="90"/>
      <c r="GD88" s="90"/>
      <c r="GE88" s="90"/>
      <c r="GF88" s="90"/>
      <c r="GG88" s="90"/>
      <c r="GH88" s="90"/>
      <c r="GI88" s="90"/>
      <c r="GJ88" s="90"/>
      <c r="GK88" s="90"/>
      <c r="GL88" s="90"/>
      <c r="GM88" s="90"/>
      <c r="GN88" s="90"/>
      <c r="GO88" s="90"/>
      <c r="GP88" s="90"/>
      <c r="GQ88" s="90"/>
      <c r="GR88" s="90"/>
      <c r="GS88" s="90"/>
    </row>
    <row r="89" ht="14.25" customHeight="1">
      <c r="A89" s="164"/>
      <c r="B89" s="89"/>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90"/>
      <c r="AX89" s="90"/>
      <c r="AY89" s="90"/>
      <c r="AZ89" s="90"/>
      <c r="BA89" s="90"/>
      <c r="BB89" s="90"/>
      <c r="BC89" s="90"/>
      <c r="BD89" s="90"/>
      <c r="BE89" s="90"/>
      <c r="BF89" s="90"/>
      <c r="BG89" s="90"/>
      <c r="BH89" s="90"/>
      <c r="BI89" s="90"/>
      <c r="BJ89" s="90"/>
      <c r="BK89" s="90"/>
      <c r="BL89" s="90"/>
      <c r="BM89" s="90"/>
      <c r="BN89" s="90"/>
      <c r="BO89" s="90"/>
      <c r="BP89" s="90"/>
      <c r="BQ89" s="90"/>
      <c r="BR89" s="90"/>
      <c r="BS89" s="90"/>
      <c r="BT89" s="90"/>
      <c r="BU89" s="90"/>
      <c r="BV89" s="90"/>
      <c r="BW89" s="90"/>
      <c r="BX89" s="90"/>
      <c r="BY89" s="90"/>
      <c r="BZ89" s="90"/>
      <c r="CA89" s="90"/>
      <c r="CB89" s="90"/>
      <c r="CC89" s="90"/>
      <c r="CD89" s="90"/>
      <c r="CE89" s="90"/>
      <c r="CF89" s="90"/>
      <c r="CG89" s="90"/>
      <c r="CH89" s="90"/>
      <c r="CI89" s="90"/>
      <c r="CJ89" s="90"/>
      <c r="CK89" s="90"/>
      <c r="CL89" s="90"/>
      <c r="CM89" s="90"/>
      <c r="CN89" s="90"/>
      <c r="CO89" s="90"/>
      <c r="CP89" s="90"/>
      <c r="CQ89" s="90"/>
      <c r="CR89" s="90"/>
      <c r="CS89" s="90"/>
      <c r="CT89" s="90"/>
      <c r="CU89" s="90"/>
      <c r="CV89" s="90"/>
      <c r="CW89" s="90"/>
      <c r="CX89" s="90"/>
      <c r="CY89" s="90"/>
      <c r="CZ89" s="90"/>
      <c r="DA89" s="90"/>
      <c r="DB89" s="90"/>
      <c r="DC89" s="90"/>
      <c r="DD89" s="90"/>
      <c r="DE89" s="90"/>
      <c r="DF89" s="90"/>
      <c r="DG89" s="90"/>
      <c r="DH89" s="90"/>
      <c r="DI89" s="90"/>
      <c r="DJ89" s="90"/>
      <c r="DK89" s="90"/>
      <c r="DL89" s="90"/>
      <c r="DM89" s="90"/>
      <c r="DN89" s="90"/>
      <c r="DO89" s="90"/>
      <c r="DP89" s="90"/>
      <c r="DQ89" s="90"/>
      <c r="DR89" s="90"/>
      <c r="DS89" s="90"/>
      <c r="DT89" s="90"/>
      <c r="DU89" s="90"/>
      <c r="DV89" s="90"/>
      <c r="DW89" s="90"/>
      <c r="DX89" s="90"/>
      <c r="DY89" s="90"/>
      <c r="DZ89" s="90"/>
      <c r="EA89" s="90"/>
      <c r="EB89" s="90"/>
      <c r="EC89" s="90"/>
      <c r="ED89" s="90"/>
      <c r="EE89" s="90"/>
      <c r="EF89" s="90"/>
      <c r="EG89" s="90"/>
      <c r="EH89" s="90"/>
      <c r="EI89" s="90"/>
      <c r="EJ89" s="90"/>
      <c r="EK89" s="90"/>
      <c r="EL89" s="90"/>
      <c r="EM89" s="90"/>
      <c r="EN89" s="90"/>
      <c r="EO89" s="90"/>
      <c r="EP89" s="90"/>
      <c r="EQ89" s="90"/>
      <c r="ER89" s="90"/>
      <c r="ES89" s="90"/>
      <c r="ET89" s="90"/>
      <c r="EU89" s="90"/>
      <c r="EV89" s="90"/>
      <c r="EW89" s="90"/>
      <c r="EX89" s="90"/>
      <c r="EY89" s="90"/>
      <c r="EZ89" s="90"/>
      <c r="FA89" s="90"/>
      <c r="FB89" s="90"/>
      <c r="FC89" s="90"/>
      <c r="FD89" s="90"/>
      <c r="FE89" s="90"/>
      <c r="FF89" s="90"/>
      <c r="FG89" s="90"/>
      <c r="FH89" s="90"/>
      <c r="FI89" s="90"/>
      <c r="FJ89" s="90"/>
      <c r="FK89" s="90"/>
      <c r="FL89" s="90"/>
      <c r="FM89" s="90"/>
      <c r="FN89" s="90"/>
      <c r="FO89" s="90"/>
      <c r="FP89" s="90"/>
      <c r="FQ89" s="90"/>
      <c r="FR89" s="90"/>
      <c r="FS89" s="90"/>
      <c r="FT89" s="90"/>
      <c r="FU89" s="90"/>
      <c r="FV89" s="90"/>
      <c r="FW89" s="90"/>
      <c r="FX89" s="90"/>
      <c r="FY89" s="90"/>
      <c r="FZ89" s="90"/>
      <c r="GA89" s="90"/>
      <c r="GB89" s="90"/>
      <c r="GC89" s="90"/>
      <c r="GD89" s="90"/>
      <c r="GE89" s="90"/>
      <c r="GF89" s="90"/>
      <c r="GG89" s="90"/>
      <c r="GH89" s="90"/>
      <c r="GI89" s="90"/>
      <c r="GJ89" s="90"/>
      <c r="GK89" s="90"/>
      <c r="GL89" s="90"/>
      <c r="GM89" s="90"/>
      <c r="GN89" s="90"/>
      <c r="GO89" s="90"/>
      <c r="GP89" s="90"/>
      <c r="GQ89" s="90"/>
      <c r="GR89" s="90"/>
      <c r="GS89" s="90"/>
    </row>
    <row r="90" ht="14.25" customHeight="1">
      <c r="A90" s="164"/>
      <c r="B90" s="89"/>
      <c r="C90" s="90"/>
      <c r="D90" s="90"/>
      <c r="E90" s="90"/>
      <c r="F90" s="90"/>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s="90"/>
      <c r="BC90" s="90"/>
      <c r="BD90" s="90"/>
      <c r="BE90" s="90"/>
      <c r="BF90" s="90"/>
      <c r="BG90" s="90"/>
      <c r="BH90" s="90"/>
      <c r="BI90" s="90"/>
      <c r="BJ90" s="90"/>
      <c r="BK90" s="90"/>
      <c r="BL90" s="90"/>
      <c r="BM90" s="90"/>
      <c r="BN90" s="90"/>
      <c r="BO90" s="90"/>
      <c r="BP90" s="90"/>
      <c r="BQ90" s="90"/>
      <c r="BR90" s="90"/>
      <c r="BS90" s="90"/>
      <c r="BT90" s="90"/>
      <c r="BU90" s="90"/>
      <c r="BV90" s="90"/>
      <c r="BW90" s="90"/>
      <c r="BX90" s="90"/>
      <c r="BY90" s="90"/>
      <c r="BZ90" s="90"/>
      <c r="CA90" s="90"/>
      <c r="CB90" s="90"/>
      <c r="CC90" s="90"/>
      <c r="CD90" s="90"/>
      <c r="CE90" s="90"/>
      <c r="CF90" s="90"/>
      <c r="CG90" s="90"/>
      <c r="CH90" s="90"/>
      <c r="CI90" s="90"/>
      <c r="CJ90" s="90"/>
      <c r="CK90" s="90"/>
      <c r="CL90" s="90"/>
      <c r="CM90" s="90"/>
      <c r="CN90" s="90"/>
      <c r="CO90" s="90"/>
      <c r="CP90" s="90"/>
      <c r="CQ90" s="90"/>
      <c r="CR90" s="90"/>
      <c r="CS90" s="90"/>
      <c r="CT90" s="90"/>
      <c r="CU90" s="90"/>
      <c r="CV90" s="90"/>
      <c r="CW90" s="90"/>
      <c r="CX90" s="90"/>
      <c r="CY90" s="90"/>
      <c r="CZ90" s="90"/>
      <c r="DA90" s="90"/>
      <c r="DB90" s="90"/>
      <c r="DC90" s="90"/>
      <c r="DD90" s="90"/>
      <c r="DE90" s="90"/>
      <c r="DF90" s="90"/>
      <c r="DG90" s="90"/>
      <c r="DH90" s="90"/>
      <c r="DI90" s="90"/>
      <c r="DJ90" s="90"/>
      <c r="DK90" s="90"/>
      <c r="DL90" s="90"/>
      <c r="DM90" s="90"/>
      <c r="DN90" s="90"/>
      <c r="DO90" s="90"/>
      <c r="DP90" s="90"/>
      <c r="DQ90" s="90"/>
      <c r="DR90" s="90"/>
      <c r="DS90" s="90"/>
      <c r="DT90" s="90"/>
      <c r="DU90" s="90"/>
      <c r="DV90" s="90"/>
      <c r="DW90" s="90"/>
      <c r="DX90" s="90"/>
      <c r="DY90" s="90"/>
      <c r="DZ90" s="90"/>
      <c r="EA90" s="90"/>
      <c r="EB90" s="90"/>
      <c r="EC90" s="90"/>
      <c r="ED90" s="90"/>
      <c r="EE90" s="90"/>
      <c r="EF90" s="90"/>
      <c r="EG90" s="90"/>
      <c r="EH90" s="90"/>
      <c r="EI90" s="90"/>
      <c r="EJ90" s="90"/>
      <c r="EK90" s="90"/>
      <c r="EL90" s="90"/>
      <c r="EM90" s="90"/>
      <c r="EN90" s="90"/>
      <c r="EO90" s="90"/>
      <c r="EP90" s="90"/>
      <c r="EQ90" s="90"/>
      <c r="ER90" s="90"/>
      <c r="ES90" s="90"/>
      <c r="ET90" s="90"/>
      <c r="EU90" s="90"/>
      <c r="EV90" s="90"/>
      <c r="EW90" s="90"/>
      <c r="EX90" s="90"/>
      <c r="EY90" s="90"/>
      <c r="EZ90" s="90"/>
      <c r="FA90" s="90"/>
      <c r="FB90" s="90"/>
      <c r="FC90" s="90"/>
      <c r="FD90" s="90"/>
      <c r="FE90" s="90"/>
      <c r="FF90" s="90"/>
      <c r="FG90" s="90"/>
      <c r="FH90" s="90"/>
      <c r="FI90" s="90"/>
      <c r="FJ90" s="90"/>
      <c r="FK90" s="90"/>
      <c r="FL90" s="90"/>
      <c r="FM90" s="90"/>
      <c r="FN90" s="90"/>
      <c r="FO90" s="90"/>
      <c r="FP90" s="90"/>
      <c r="FQ90" s="90"/>
      <c r="FR90" s="90"/>
      <c r="FS90" s="90"/>
      <c r="FT90" s="90"/>
      <c r="FU90" s="90"/>
      <c r="FV90" s="90"/>
      <c r="FW90" s="90"/>
      <c r="FX90" s="90"/>
      <c r="FY90" s="90"/>
      <c r="FZ90" s="90"/>
      <c r="GA90" s="90"/>
      <c r="GB90" s="90"/>
      <c r="GC90" s="90"/>
      <c r="GD90" s="90"/>
      <c r="GE90" s="90"/>
      <c r="GF90" s="90"/>
      <c r="GG90" s="90"/>
      <c r="GH90" s="90"/>
      <c r="GI90" s="90"/>
      <c r="GJ90" s="90"/>
      <c r="GK90" s="90"/>
      <c r="GL90" s="90"/>
      <c r="GM90" s="90"/>
      <c r="GN90" s="90"/>
      <c r="GO90" s="90"/>
      <c r="GP90" s="90"/>
      <c r="GQ90" s="90"/>
      <c r="GR90" s="90"/>
      <c r="GS90" s="90"/>
    </row>
    <row r="91" ht="14.25" customHeight="1">
      <c r="A91" s="164"/>
      <c r="B91" s="89"/>
      <c r="C91" s="90"/>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c r="BA91" s="90"/>
      <c r="BB91" s="90"/>
      <c r="BC91" s="90"/>
      <c r="BD91" s="90"/>
      <c r="BE91" s="90"/>
      <c r="BF91" s="90"/>
      <c r="BG91" s="90"/>
      <c r="BH91" s="90"/>
      <c r="BI91" s="90"/>
      <c r="BJ91" s="90"/>
      <c r="BK91" s="90"/>
      <c r="BL91" s="90"/>
      <c r="BM91" s="90"/>
      <c r="BN91" s="90"/>
      <c r="BO91" s="90"/>
      <c r="BP91" s="90"/>
      <c r="BQ91" s="90"/>
      <c r="BR91" s="90"/>
      <c r="BS91" s="90"/>
      <c r="BT91" s="90"/>
      <c r="BU91" s="90"/>
      <c r="BV91" s="90"/>
      <c r="BW91" s="90"/>
      <c r="BX91" s="90"/>
      <c r="BY91" s="90"/>
      <c r="BZ91" s="90"/>
      <c r="CA91" s="90"/>
      <c r="CB91" s="90"/>
      <c r="CC91" s="90"/>
      <c r="CD91" s="90"/>
      <c r="CE91" s="90"/>
      <c r="CF91" s="90"/>
      <c r="CG91" s="90"/>
      <c r="CH91" s="90"/>
      <c r="CI91" s="90"/>
      <c r="CJ91" s="90"/>
      <c r="CK91" s="90"/>
      <c r="CL91" s="90"/>
      <c r="CM91" s="90"/>
      <c r="CN91" s="90"/>
      <c r="CO91" s="90"/>
      <c r="CP91" s="90"/>
      <c r="CQ91" s="90"/>
      <c r="CR91" s="90"/>
      <c r="CS91" s="90"/>
      <c r="CT91" s="90"/>
      <c r="CU91" s="90"/>
      <c r="CV91" s="90"/>
      <c r="CW91" s="90"/>
      <c r="CX91" s="90"/>
      <c r="CY91" s="90"/>
      <c r="CZ91" s="90"/>
      <c r="DA91" s="90"/>
      <c r="DB91" s="90"/>
      <c r="DC91" s="90"/>
      <c r="DD91" s="90"/>
      <c r="DE91" s="90"/>
      <c r="DF91" s="90"/>
      <c r="DG91" s="90"/>
      <c r="DH91" s="90"/>
      <c r="DI91" s="90"/>
      <c r="DJ91" s="90"/>
      <c r="DK91" s="90"/>
      <c r="DL91" s="90"/>
      <c r="DM91" s="90"/>
      <c r="DN91" s="90"/>
      <c r="DO91" s="90"/>
      <c r="DP91" s="90"/>
      <c r="DQ91" s="90"/>
      <c r="DR91" s="90"/>
      <c r="DS91" s="90"/>
      <c r="DT91" s="90"/>
      <c r="DU91" s="90"/>
      <c r="DV91" s="90"/>
      <c r="DW91" s="90"/>
      <c r="DX91" s="90"/>
      <c r="DY91" s="90"/>
      <c r="DZ91" s="90"/>
      <c r="EA91" s="90"/>
      <c r="EB91" s="90"/>
      <c r="EC91" s="90"/>
      <c r="ED91" s="90"/>
      <c r="EE91" s="90"/>
      <c r="EF91" s="90"/>
      <c r="EG91" s="90"/>
      <c r="EH91" s="90"/>
      <c r="EI91" s="90"/>
      <c r="EJ91" s="90"/>
      <c r="EK91" s="90"/>
      <c r="EL91" s="90"/>
      <c r="EM91" s="90"/>
      <c r="EN91" s="90"/>
      <c r="EO91" s="90"/>
      <c r="EP91" s="90"/>
      <c r="EQ91" s="90"/>
      <c r="ER91" s="90"/>
      <c r="ES91" s="90"/>
      <c r="ET91" s="90"/>
      <c r="EU91" s="90"/>
      <c r="EV91" s="90"/>
      <c r="EW91" s="90"/>
      <c r="EX91" s="90"/>
      <c r="EY91" s="90"/>
      <c r="EZ91" s="90"/>
      <c r="FA91" s="90"/>
      <c r="FB91" s="90"/>
      <c r="FC91" s="90"/>
      <c r="FD91" s="90"/>
      <c r="FE91" s="90"/>
      <c r="FF91" s="90"/>
      <c r="FG91" s="90"/>
      <c r="FH91" s="90"/>
      <c r="FI91" s="90"/>
      <c r="FJ91" s="90"/>
      <c r="FK91" s="90"/>
      <c r="FL91" s="90"/>
      <c r="FM91" s="90"/>
      <c r="FN91" s="90"/>
      <c r="FO91" s="90"/>
      <c r="FP91" s="90"/>
      <c r="FQ91" s="90"/>
      <c r="FR91" s="90"/>
      <c r="FS91" s="90"/>
      <c r="FT91" s="90"/>
      <c r="FU91" s="90"/>
      <c r="FV91" s="90"/>
      <c r="FW91" s="90"/>
      <c r="FX91" s="90"/>
      <c r="FY91" s="90"/>
      <c r="FZ91" s="90"/>
      <c r="GA91" s="90"/>
      <c r="GB91" s="90"/>
      <c r="GC91" s="90"/>
      <c r="GD91" s="90"/>
      <c r="GE91" s="90"/>
      <c r="GF91" s="90"/>
      <c r="GG91" s="90"/>
      <c r="GH91" s="90"/>
      <c r="GI91" s="90"/>
      <c r="GJ91" s="90"/>
      <c r="GK91" s="90"/>
      <c r="GL91" s="90"/>
      <c r="GM91" s="90"/>
      <c r="GN91" s="90"/>
      <c r="GO91" s="90"/>
      <c r="GP91" s="90"/>
      <c r="GQ91" s="90"/>
      <c r="GR91" s="90"/>
      <c r="GS91" s="90"/>
    </row>
    <row r="92" ht="14.25" customHeight="1">
      <c r="A92" s="164"/>
      <c r="B92" s="89"/>
      <c r="C92" s="90"/>
      <c r="D92" s="90"/>
      <c r="E92" s="90"/>
      <c r="F92" s="90"/>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90"/>
      <c r="BD92" s="90"/>
      <c r="BE92" s="90"/>
      <c r="BF92" s="90"/>
      <c r="BG92" s="90"/>
      <c r="BH92" s="90"/>
      <c r="BI92" s="90"/>
      <c r="BJ92" s="90"/>
      <c r="BK92" s="90"/>
      <c r="BL92" s="90"/>
      <c r="BM92" s="90"/>
      <c r="BN92" s="90"/>
      <c r="BO92" s="90"/>
      <c r="BP92" s="90"/>
      <c r="BQ92" s="90"/>
      <c r="BR92" s="90"/>
      <c r="BS92" s="90"/>
      <c r="BT92" s="90"/>
      <c r="BU92" s="90"/>
      <c r="BV92" s="90"/>
      <c r="BW92" s="90"/>
      <c r="BX92" s="90"/>
      <c r="BY92" s="90"/>
      <c r="BZ92" s="90"/>
      <c r="CA92" s="90"/>
      <c r="CB92" s="90"/>
      <c r="CC92" s="90"/>
      <c r="CD92" s="90"/>
      <c r="CE92" s="90"/>
      <c r="CF92" s="90"/>
      <c r="CG92" s="90"/>
      <c r="CH92" s="90"/>
      <c r="CI92" s="90"/>
      <c r="CJ92" s="90"/>
      <c r="CK92" s="90"/>
      <c r="CL92" s="90"/>
      <c r="CM92" s="90"/>
      <c r="CN92" s="90"/>
      <c r="CO92" s="90"/>
      <c r="CP92" s="90"/>
      <c r="CQ92" s="90"/>
      <c r="CR92" s="90"/>
      <c r="CS92" s="90"/>
      <c r="CT92" s="90"/>
      <c r="CU92" s="90"/>
      <c r="CV92" s="90"/>
      <c r="CW92" s="90"/>
      <c r="CX92" s="90"/>
      <c r="CY92" s="90"/>
      <c r="CZ92" s="90"/>
      <c r="DA92" s="90"/>
      <c r="DB92" s="90"/>
      <c r="DC92" s="90"/>
      <c r="DD92" s="90"/>
      <c r="DE92" s="90"/>
      <c r="DF92" s="90"/>
      <c r="DG92" s="90"/>
      <c r="DH92" s="90"/>
      <c r="DI92" s="90"/>
      <c r="DJ92" s="90"/>
      <c r="DK92" s="90"/>
      <c r="DL92" s="90"/>
      <c r="DM92" s="90"/>
      <c r="DN92" s="90"/>
      <c r="DO92" s="90"/>
      <c r="DP92" s="90"/>
      <c r="DQ92" s="90"/>
      <c r="DR92" s="90"/>
      <c r="DS92" s="90"/>
      <c r="DT92" s="90"/>
      <c r="DU92" s="90"/>
      <c r="DV92" s="90"/>
      <c r="DW92" s="90"/>
      <c r="DX92" s="90"/>
      <c r="DY92" s="90"/>
      <c r="DZ92" s="90"/>
      <c r="EA92" s="90"/>
      <c r="EB92" s="90"/>
      <c r="EC92" s="90"/>
      <c r="ED92" s="90"/>
      <c r="EE92" s="90"/>
      <c r="EF92" s="90"/>
      <c r="EG92" s="90"/>
      <c r="EH92" s="90"/>
      <c r="EI92" s="90"/>
      <c r="EJ92" s="90"/>
      <c r="EK92" s="90"/>
      <c r="EL92" s="90"/>
      <c r="EM92" s="90"/>
      <c r="EN92" s="90"/>
      <c r="EO92" s="90"/>
      <c r="EP92" s="90"/>
      <c r="EQ92" s="90"/>
      <c r="ER92" s="90"/>
      <c r="ES92" s="90"/>
      <c r="ET92" s="90"/>
      <c r="EU92" s="90"/>
      <c r="EV92" s="90"/>
      <c r="EW92" s="90"/>
      <c r="EX92" s="90"/>
      <c r="EY92" s="90"/>
      <c r="EZ92" s="90"/>
      <c r="FA92" s="90"/>
      <c r="FB92" s="90"/>
      <c r="FC92" s="90"/>
      <c r="FD92" s="90"/>
      <c r="FE92" s="90"/>
      <c r="FF92" s="90"/>
      <c r="FG92" s="90"/>
      <c r="FH92" s="90"/>
      <c r="FI92" s="90"/>
      <c r="FJ92" s="90"/>
      <c r="FK92" s="90"/>
      <c r="FL92" s="90"/>
      <c r="FM92" s="90"/>
      <c r="FN92" s="90"/>
      <c r="FO92" s="90"/>
      <c r="FP92" s="90"/>
      <c r="FQ92" s="90"/>
      <c r="FR92" s="90"/>
      <c r="FS92" s="90"/>
      <c r="FT92" s="90"/>
      <c r="FU92" s="90"/>
      <c r="FV92" s="90"/>
      <c r="FW92" s="90"/>
      <c r="FX92" s="90"/>
      <c r="FY92" s="90"/>
      <c r="FZ92" s="90"/>
      <c r="GA92" s="90"/>
      <c r="GB92" s="90"/>
      <c r="GC92" s="90"/>
      <c r="GD92" s="90"/>
      <c r="GE92" s="90"/>
      <c r="GF92" s="90"/>
      <c r="GG92" s="90"/>
      <c r="GH92" s="90"/>
      <c r="GI92" s="90"/>
      <c r="GJ92" s="90"/>
      <c r="GK92" s="90"/>
      <c r="GL92" s="90"/>
      <c r="GM92" s="90"/>
      <c r="GN92" s="90"/>
      <c r="GO92" s="90"/>
      <c r="GP92" s="90"/>
      <c r="GQ92" s="90"/>
      <c r="GR92" s="90"/>
      <c r="GS92" s="90"/>
    </row>
    <row r="93" ht="14.25" customHeight="1">
      <c r="A93" s="164"/>
      <c r="B93" s="89"/>
      <c r="C93" s="90"/>
      <c r="D93" s="90"/>
      <c r="E93" s="90"/>
      <c r="F93" s="90"/>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c r="BF93" s="90"/>
      <c r="BG93" s="90"/>
      <c r="BH93" s="90"/>
      <c r="BI93" s="90"/>
      <c r="BJ93" s="90"/>
      <c r="BK93" s="90"/>
      <c r="BL93" s="90"/>
      <c r="BM93" s="90"/>
      <c r="BN93" s="90"/>
      <c r="BO93" s="90"/>
      <c r="BP93" s="90"/>
      <c r="BQ93" s="90"/>
      <c r="BR93" s="90"/>
      <c r="BS93" s="90"/>
      <c r="BT93" s="90"/>
      <c r="BU93" s="90"/>
      <c r="BV93" s="90"/>
      <c r="BW93" s="90"/>
      <c r="BX93" s="90"/>
      <c r="BY93" s="90"/>
      <c r="BZ93" s="90"/>
      <c r="CA93" s="90"/>
      <c r="CB93" s="90"/>
      <c r="CC93" s="90"/>
      <c r="CD93" s="90"/>
      <c r="CE93" s="90"/>
      <c r="CF93" s="90"/>
      <c r="CG93" s="90"/>
      <c r="CH93" s="90"/>
      <c r="CI93" s="90"/>
      <c r="CJ93" s="90"/>
      <c r="CK93" s="90"/>
      <c r="CL93" s="90"/>
      <c r="CM93" s="90"/>
      <c r="CN93" s="90"/>
      <c r="CO93" s="90"/>
      <c r="CP93" s="90"/>
      <c r="CQ93" s="90"/>
      <c r="CR93" s="90"/>
      <c r="CS93" s="90"/>
      <c r="CT93" s="90"/>
      <c r="CU93" s="90"/>
      <c r="CV93" s="90"/>
      <c r="CW93" s="90"/>
      <c r="CX93" s="90"/>
      <c r="CY93" s="90"/>
      <c r="CZ93" s="90"/>
      <c r="DA93" s="90"/>
      <c r="DB93" s="90"/>
      <c r="DC93" s="90"/>
      <c r="DD93" s="90"/>
      <c r="DE93" s="90"/>
      <c r="DF93" s="90"/>
      <c r="DG93" s="90"/>
      <c r="DH93" s="90"/>
      <c r="DI93" s="90"/>
      <c r="DJ93" s="90"/>
      <c r="DK93" s="90"/>
      <c r="DL93" s="90"/>
      <c r="DM93" s="90"/>
      <c r="DN93" s="90"/>
      <c r="DO93" s="90"/>
      <c r="DP93" s="90"/>
      <c r="DQ93" s="90"/>
      <c r="DR93" s="90"/>
      <c r="DS93" s="90"/>
      <c r="DT93" s="90"/>
      <c r="DU93" s="90"/>
      <c r="DV93" s="90"/>
      <c r="DW93" s="90"/>
      <c r="DX93" s="90"/>
      <c r="DY93" s="90"/>
      <c r="DZ93" s="90"/>
      <c r="EA93" s="90"/>
      <c r="EB93" s="90"/>
      <c r="EC93" s="90"/>
      <c r="ED93" s="90"/>
      <c r="EE93" s="90"/>
      <c r="EF93" s="90"/>
      <c r="EG93" s="90"/>
      <c r="EH93" s="90"/>
      <c r="EI93" s="90"/>
      <c r="EJ93" s="90"/>
      <c r="EK93" s="90"/>
      <c r="EL93" s="90"/>
      <c r="EM93" s="90"/>
      <c r="EN93" s="90"/>
      <c r="EO93" s="90"/>
      <c r="EP93" s="90"/>
      <c r="EQ93" s="90"/>
      <c r="ER93" s="90"/>
      <c r="ES93" s="90"/>
      <c r="ET93" s="90"/>
      <c r="EU93" s="90"/>
      <c r="EV93" s="90"/>
      <c r="EW93" s="90"/>
      <c r="EX93" s="90"/>
      <c r="EY93" s="90"/>
      <c r="EZ93" s="90"/>
      <c r="FA93" s="90"/>
      <c r="FB93" s="90"/>
      <c r="FC93" s="90"/>
      <c r="FD93" s="90"/>
      <c r="FE93" s="90"/>
      <c r="FF93" s="90"/>
      <c r="FG93" s="90"/>
      <c r="FH93" s="90"/>
      <c r="FI93" s="90"/>
      <c r="FJ93" s="90"/>
      <c r="FK93" s="90"/>
      <c r="FL93" s="90"/>
      <c r="FM93" s="90"/>
      <c r="FN93" s="90"/>
      <c r="FO93" s="90"/>
      <c r="FP93" s="90"/>
      <c r="FQ93" s="90"/>
      <c r="FR93" s="90"/>
      <c r="FS93" s="90"/>
      <c r="FT93" s="90"/>
      <c r="FU93" s="90"/>
      <c r="FV93" s="90"/>
      <c r="FW93" s="90"/>
      <c r="FX93" s="90"/>
      <c r="FY93" s="90"/>
      <c r="FZ93" s="90"/>
      <c r="GA93" s="90"/>
      <c r="GB93" s="90"/>
      <c r="GC93" s="90"/>
      <c r="GD93" s="90"/>
      <c r="GE93" s="90"/>
      <c r="GF93" s="90"/>
      <c r="GG93" s="90"/>
      <c r="GH93" s="90"/>
      <c r="GI93" s="90"/>
      <c r="GJ93" s="90"/>
      <c r="GK93" s="90"/>
      <c r="GL93" s="90"/>
      <c r="GM93" s="90"/>
      <c r="GN93" s="90"/>
      <c r="GO93" s="90"/>
      <c r="GP93" s="90"/>
      <c r="GQ93" s="90"/>
      <c r="GR93" s="90"/>
      <c r="GS93" s="90"/>
    </row>
    <row r="94" ht="14.25" customHeight="1">
      <c r="A94" s="164"/>
      <c r="B94" s="89"/>
      <c r="C94" s="90"/>
      <c r="D94" s="90"/>
      <c r="E94" s="90"/>
      <c r="F94" s="90"/>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90"/>
      <c r="AV94" s="90"/>
      <c r="AW94" s="90"/>
      <c r="AX94" s="90"/>
      <c r="AY94" s="90"/>
      <c r="AZ94" s="90"/>
      <c r="BA94" s="90"/>
      <c r="BB94" s="90"/>
      <c r="BC94" s="90"/>
      <c r="BD94" s="90"/>
      <c r="BE94" s="90"/>
      <c r="BF94" s="90"/>
      <c r="BG94" s="90"/>
      <c r="BH94" s="90"/>
      <c r="BI94" s="90"/>
      <c r="BJ94" s="90"/>
      <c r="BK94" s="90"/>
      <c r="BL94" s="90"/>
      <c r="BM94" s="90"/>
      <c r="BN94" s="90"/>
      <c r="BO94" s="90"/>
      <c r="BP94" s="90"/>
      <c r="BQ94" s="90"/>
      <c r="BR94" s="90"/>
      <c r="BS94" s="90"/>
      <c r="BT94" s="90"/>
      <c r="BU94" s="90"/>
      <c r="BV94" s="90"/>
      <c r="BW94" s="90"/>
      <c r="BX94" s="90"/>
      <c r="BY94" s="90"/>
      <c r="BZ94" s="90"/>
      <c r="CA94" s="90"/>
      <c r="CB94" s="90"/>
      <c r="CC94" s="90"/>
      <c r="CD94" s="90"/>
      <c r="CE94" s="90"/>
      <c r="CF94" s="90"/>
      <c r="CG94" s="90"/>
      <c r="CH94" s="90"/>
      <c r="CI94" s="90"/>
      <c r="CJ94" s="90"/>
      <c r="CK94" s="90"/>
      <c r="CL94" s="90"/>
      <c r="CM94" s="90"/>
      <c r="CN94" s="90"/>
      <c r="CO94" s="90"/>
      <c r="CP94" s="90"/>
      <c r="CQ94" s="90"/>
      <c r="CR94" s="90"/>
      <c r="CS94" s="90"/>
      <c r="CT94" s="90"/>
      <c r="CU94" s="90"/>
      <c r="CV94" s="90"/>
      <c r="CW94" s="90"/>
      <c r="CX94" s="90"/>
      <c r="CY94" s="90"/>
      <c r="CZ94" s="90"/>
      <c r="DA94" s="90"/>
      <c r="DB94" s="90"/>
      <c r="DC94" s="90"/>
      <c r="DD94" s="90"/>
      <c r="DE94" s="90"/>
      <c r="DF94" s="90"/>
      <c r="DG94" s="90"/>
      <c r="DH94" s="90"/>
      <c r="DI94" s="90"/>
      <c r="DJ94" s="90"/>
      <c r="DK94" s="90"/>
      <c r="DL94" s="90"/>
      <c r="DM94" s="90"/>
      <c r="DN94" s="90"/>
      <c r="DO94" s="90"/>
      <c r="DP94" s="90"/>
      <c r="DQ94" s="90"/>
      <c r="DR94" s="90"/>
      <c r="DS94" s="90"/>
      <c r="DT94" s="90"/>
      <c r="DU94" s="90"/>
      <c r="DV94" s="90"/>
      <c r="DW94" s="90"/>
      <c r="DX94" s="90"/>
      <c r="DY94" s="90"/>
      <c r="DZ94" s="90"/>
      <c r="EA94" s="90"/>
      <c r="EB94" s="90"/>
      <c r="EC94" s="90"/>
      <c r="ED94" s="90"/>
      <c r="EE94" s="90"/>
      <c r="EF94" s="90"/>
      <c r="EG94" s="90"/>
      <c r="EH94" s="90"/>
      <c r="EI94" s="90"/>
      <c r="EJ94" s="90"/>
      <c r="EK94" s="90"/>
      <c r="EL94" s="90"/>
      <c r="EM94" s="90"/>
      <c r="EN94" s="90"/>
      <c r="EO94" s="90"/>
      <c r="EP94" s="90"/>
      <c r="EQ94" s="90"/>
      <c r="ER94" s="90"/>
      <c r="ES94" s="90"/>
      <c r="ET94" s="90"/>
      <c r="EU94" s="90"/>
      <c r="EV94" s="90"/>
      <c r="EW94" s="90"/>
      <c r="EX94" s="90"/>
      <c r="EY94" s="90"/>
      <c r="EZ94" s="90"/>
      <c r="FA94" s="90"/>
      <c r="FB94" s="90"/>
      <c r="FC94" s="90"/>
      <c r="FD94" s="90"/>
      <c r="FE94" s="90"/>
      <c r="FF94" s="90"/>
      <c r="FG94" s="90"/>
      <c r="FH94" s="90"/>
      <c r="FI94" s="90"/>
      <c r="FJ94" s="90"/>
      <c r="FK94" s="90"/>
      <c r="FL94" s="90"/>
      <c r="FM94" s="90"/>
      <c r="FN94" s="90"/>
      <c r="FO94" s="90"/>
      <c r="FP94" s="90"/>
      <c r="FQ94" s="90"/>
      <c r="FR94" s="90"/>
      <c r="FS94" s="90"/>
      <c r="FT94" s="90"/>
      <c r="FU94" s="90"/>
      <c r="FV94" s="90"/>
      <c r="FW94" s="90"/>
      <c r="FX94" s="90"/>
      <c r="FY94" s="90"/>
      <c r="FZ94" s="90"/>
      <c r="GA94" s="90"/>
      <c r="GB94" s="90"/>
      <c r="GC94" s="90"/>
      <c r="GD94" s="90"/>
      <c r="GE94" s="90"/>
      <c r="GF94" s="90"/>
      <c r="GG94" s="90"/>
      <c r="GH94" s="90"/>
      <c r="GI94" s="90"/>
      <c r="GJ94" s="90"/>
      <c r="GK94" s="90"/>
      <c r="GL94" s="90"/>
      <c r="GM94" s="90"/>
      <c r="GN94" s="90"/>
      <c r="GO94" s="90"/>
      <c r="GP94" s="90"/>
      <c r="GQ94" s="90"/>
      <c r="GR94" s="90"/>
      <c r="GS94" s="90"/>
    </row>
    <row r="95" ht="14.25" customHeight="1">
      <c r="A95" s="164"/>
      <c r="B95" s="89"/>
      <c r="C95" s="90"/>
      <c r="D95" s="90"/>
      <c r="E95" s="90"/>
      <c r="F95" s="90"/>
      <c r="G95" s="90"/>
      <c r="H95" s="90"/>
      <c r="I95" s="90"/>
      <c r="J95" s="90"/>
      <c r="K95" s="90"/>
      <c r="L95" s="90"/>
      <c r="M95" s="90"/>
      <c r="N95" s="90"/>
      <c r="O95" s="90"/>
      <c r="P95" s="90"/>
      <c r="Q95" s="90"/>
      <c r="R95" s="90"/>
      <c r="S95" s="90"/>
      <c r="T95" s="90"/>
      <c r="U95" s="90"/>
      <c r="V95" s="90"/>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s="90"/>
      <c r="BC95" s="90"/>
      <c r="BD95" s="90"/>
      <c r="BE95" s="90"/>
      <c r="BF95" s="90"/>
      <c r="BG95" s="90"/>
      <c r="BH95" s="90"/>
      <c r="BI95" s="90"/>
      <c r="BJ95" s="90"/>
      <c r="BK95" s="90"/>
      <c r="BL95" s="90"/>
      <c r="BM95" s="90"/>
      <c r="BN95" s="90"/>
      <c r="BO95" s="90"/>
      <c r="BP95" s="90"/>
      <c r="BQ95" s="90"/>
      <c r="BR95" s="90"/>
      <c r="BS95" s="90"/>
      <c r="BT95" s="90"/>
      <c r="BU95" s="90"/>
      <c r="BV95" s="90"/>
      <c r="BW95" s="90"/>
      <c r="BX95" s="90"/>
      <c r="BY95" s="90"/>
      <c r="BZ95" s="90"/>
      <c r="CA95" s="90"/>
      <c r="CB95" s="90"/>
      <c r="CC95" s="90"/>
      <c r="CD95" s="90"/>
      <c r="CE95" s="90"/>
      <c r="CF95" s="90"/>
      <c r="CG95" s="90"/>
      <c r="CH95" s="90"/>
      <c r="CI95" s="90"/>
      <c r="CJ95" s="90"/>
      <c r="CK95" s="90"/>
      <c r="CL95" s="90"/>
      <c r="CM95" s="90"/>
      <c r="CN95" s="90"/>
      <c r="CO95" s="90"/>
      <c r="CP95" s="90"/>
      <c r="CQ95" s="90"/>
      <c r="CR95" s="90"/>
      <c r="CS95" s="90"/>
      <c r="CT95" s="90"/>
      <c r="CU95" s="90"/>
      <c r="CV95" s="90"/>
      <c r="CW95" s="90"/>
      <c r="CX95" s="90"/>
      <c r="CY95" s="90"/>
      <c r="CZ95" s="90"/>
      <c r="DA95" s="90"/>
      <c r="DB95" s="90"/>
      <c r="DC95" s="90"/>
      <c r="DD95" s="90"/>
      <c r="DE95" s="90"/>
      <c r="DF95" s="90"/>
      <c r="DG95" s="90"/>
      <c r="DH95" s="90"/>
      <c r="DI95" s="90"/>
      <c r="DJ95" s="90"/>
      <c r="DK95" s="90"/>
      <c r="DL95" s="90"/>
      <c r="DM95" s="90"/>
      <c r="DN95" s="90"/>
      <c r="DO95" s="90"/>
      <c r="DP95" s="90"/>
      <c r="DQ95" s="90"/>
      <c r="DR95" s="90"/>
      <c r="DS95" s="90"/>
      <c r="DT95" s="90"/>
      <c r="DU95" s="90"/>
      <c r="DV95" s="90"/>
      <c r="DW95" s="90"/>
      <c r="DX95" s="90"/>
      <c r="DY95" s="90"/>
      <c r="DZ95" s="90"/>
      <c r="EA95" s="90"/>
      <c r="EB95" s="90"/>
      <c r="EC95" s="90"/>
      <c r="ED95" s="90"/>
      <c r="EE95" s="90"/>
      <c r="EF95" s="90"/>
      <c r="EG95" s="90"/>
      <c r="EH95" s="90"/>
      <c r="EI95" s="90"/>
      <c r="EJ95" s="90"/>
      <c r="EK95" s="90"/>
      <c r="EL95" s="90"/>
      <c r="EM95" s="90"/>
      <c r="EN95" s="90"/>
      <c r="EO95" s="90"/>
      <c r="EP95" s="90"/>
      <c r="EQ95" s="90"/>
      <c r="ER95" s="90"/>
      <c r="ES95" s="90"/>
      <c r="ET95" s="90"/>
      <c r="EU95" s="90"/>
      <c r="EV95" s="90"/>
      <c r="EW95" s="90"/>
      <c r="EX95" s="90"/>
      <c r="EY95" s="90"/>
      <c r="EZ95" s="90"/>
      <c r="FA95" s="90"/>
      <c r="FB95" s="90"/>
      <c r="FC95" s="90"/>
      <c r="FD95" s="90"/>
      <c r="FE95" s="90"/>
      <c r="FF95" s="90"/>
      <c r="FG95" s="90"/>
      <c r="FH95" s="90"/>
      <c r="FI95" s="90"/>
      <c r="FJ95" s="90"/>
      <c r="FK95" s="90"/>
      <c r="FL95" s="90"/>
      <c r="FM95" s="90"/>
      <c r="FN95" s="90"/>
      <c r="FO95" s="90"/>
      <c r="FP95" s="90"/>
      <c r="FQ95" s="90"/>
      <c r="FR95" s="90"/>
      <c r="FS95" s="90"/>
      <c r="FT95" s="90"/>
      <c r="FU95" s="90"/>
      <c r="FV95" s="90"/>
      <c r="FW95" s="90"/>
      <c r="FX95" s="90"/>
      <c r="FY95" s="90"/>
      <c r="FZ95" s="90"/>
      <c r="GA95" s="90"/>
      <c r="GB95" s="90"/>
      <c r="GC95" s="90"/>
      <c r="GD95" s="90"/>
      <c r="GE95" s="90"/>
      <c r="GF95" s="90"/>
      <c r="GG95" s="90"/>
      <c r="GH95" s="90"/>
      <c r="GI95" s="90"/>
      <c r="GJ95" s="90"/>
      <c r="GK95" s="90"/>
      <c r="GL95" s="90"/>
      <c r="GM95" s="90"/>
      <c r="GN95" s="90"/>
      <c r="GO95" s="90"/>
      <c r="GP95" s="90"/>
      <c r="GQ95" s="90"/>
      <c r="GR95" s="90"/>
      <c r="GS95" s="90"/>
    </row>
    <row r="96" ht="14.25" customHeight="1">
      <c r="A96" s="164"/>
      <c r="B96" s="89"/>
      <c r="C96" s="90"/>
      <c r="D96" s="90"/>
      <c r="E96" s="90"/>
      <c r="F96" s="90"/>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90"/>
      <c r="AV96" s="90"/>
      <c r="AW96" s="90"/>
      <c r="AX96" s="90"/>
      <c r="AY96" s="90"/>
      <c r="AZ96" s="90"/>
      <c r="BA96" s="90"/>
      <c r="BB96" s="90"/>
      <c r="BC96" s="90"/>
      <c r="BD96" s="90"/>
      <c r="BE96" s="90"/>
      <c r="BF96" s="90"/>
      <c r="BG96" s="90"/>
      <c r="BH96" s="90"/>
      <c r="BI96" s="90"/>
      <c r="BJ96" s="90"/>
      <c r="BK96" s="90"/>
      <c r="BL96" s="90"/>
      <c r="BM96" s="90"/>
      <c r="BN96" s="90"/>
      <c r="BO96" s="90"/>
      <c r="BP96" s="90"/>
      <c r="BQ96" s="90"/>
      <c r="BR96" s="90"/>
      <c r="BS96" s="90"/>
      <c r="BT96" s="90"/>
      <c r="BU96" s="90"/>
      <c r="BV96" s="90"/>
      <c r="BW96" s="90"/>
      <c r="BX96" s="90"/>
      <c r="BY96" s="90"/>
      <c r="BZ96" s="90"/>
      <c r="CA96" s="90"/>
      <c r="CB96" s="90"/>
      <c r="CC96" s="90"/>
      <c r="CD96" s="90"/>
      <c r="CE96" s="90"/>
      <c r="CF96" s="90"/>
      <c r="CG96" s="90"/>
      <c r="CH96" s="90"/>
      <c r="CI96" s="90"/>
      <c r="CJ96" s="90"/>
      <c r="CK96" s="90"/>
      <c r="CL96" s="90"/>
      <c r="CM96" s="90"/>
      <c r="CN96" s="90"/>
      <c r="CO96" s="90"/>
      <c r="CP96" s="90"/>
      <c r="CQ96" s="90"/>
      <c r="CR96" s="90"/>
      <c r="CS96" s="90"/>
      <c r="CT96" s="90"/>
      <c r="CU96" s="90"/>
      <c r="CV96" s="90"/>
      <c r="CW96" s="90"/>
      <c r="CX96" s="90"/>
      <c r="CY96" s="90"/>
      <c r="CZ96" s="90"/>
      <c r="DA96" s="90"/>
      <c r="DB96" s="90"/>
      <c r="DC96" s="90"/>
      <c r="DD96" s="90"/>
      <c r="DE96" s="90"/>
      <c r="DF96" s="90"/>
      <c r="DG96" s="90"/>
      <c r="DH96" s="90"/>
      <c r="DI96" s="90"/>
      <c r="DJ96" s="90"/>
      <c r="DK96" s="90"/>
      <c r="DL96" s="90"/>
      <c r="DM96" s="90"/>
      <c r="DN96" s="90"/>
      <c r="DO96" s="90"/>
      <c r="DP96" s="90"/>
      <c r="DQ96" s="90"/>
      <c r="DR96" s="90"/>
      <c r="DS96" s="90"/>
      <c r="DT96" s="90"/>
      <c r="DU96" s="90"/>
      <c r="DV96" s="90"/>
      <c r="DW96" s="90"/>
      <c r="DX96" s="90"/>
      <c r="DY96" s="90"/>
      <c r="DZ96" s="90"/>
      <c r="EA96" s="90"/>
      <c r="EB96" s="90"/>
      <c r="EC96" s="90"/>
      <c r="ED96" s="90"/>
      <c r="EE96" s="90"/>
      <c r="EF96" s="90"/>
      <c r="EG96" s="90"/>
      <c r="EH96" s="90"/>
      <c r="EI96" s="90"/>
      <c r="EJ96" s="90"/>
      <c r="EK96" s="90"/>
      <c r="EL96" s="90"/>
      <c r="EM96" s="90"/>
      <c r="EN96" s="90"/>
      <c r="EO96" s="90"/>
      <c r="EP96" s="90"/>
      <c r="EQ96" s="90"/>
      <c r="ER96" s="90"/>
      <c r="ES96" s="90"/>
      <c r="ET96" s="90"/>
      <c r="EU96" s="90"/>
      <c r="EV96" s="90"/>
      <c r="EW96" s="90"/>
      <c r="EX96" s="90"/>
      <c r="EY96" s="90"/>
      <c r="EZ96" s="90"/>
      <c r="FA96" s="90"/>
      <c r="FB96" s="90"/>
      <c r="FC96" s="90"/>
      <c r="FD96" s="90"/>
      <c r="FE96" s="90"/>
      <c r="FF96" s="90"/>
      <c r="FG96" s="90"/>
      <c r="FH96" s="90"/>
      <c r="FI96" s="90"/>
      <c r="FJ96" s="90"/>
      <c r="FK96" s="90"/>
      <c r="FL96" s="90"/>
      <c r="FM96" s="90"/>
      <c r="FN96" s="90"/>
      <c r="FO96" s="90"/>
      <c r="FP96" s="90"/>
      <c r="FQ96" s="90"/>
      <c r="FR96" s="90"/>
      <c r="FS96" s="90"/>
      <c r="FT96" s="90"/>
      <c r="FU96" s="90"/>
      <c r="FV96" s="90"/>
      <c r="FW96" s="90"/>
      <c r="FX96" s="90"/>
      <c r="FY96" s="90"/>
      <c r="FZ96" s="90"/>
      <c r="GA96" s="90"/>
      <c r="GB96" s="90"/>
      <c r="GC96" s="90"/>
      <c r="GD96" s="90"/>
      <c r="GE96" s="90"/>
      <c r="GF96" s="90"/>
      <c r="GG96" s="90"/>
      <c r="GH96" s="90"/>
      <c r="GI96" s="90"/>
      <c r="GJ96" s="90"/>
      <c r="GK96" s="90"/>
      <c r="GL96" s="90"/>
      <c r="GM96" s="90"/>
      <c r="GN96" s="90"/>
      <c r="GO96" s="90"/>
      <c r="GP96" s="90"/>
      <c r="GQ96" s="90"/>
      <c r="GR96" s="90"/>
      <c r="GS96" s="90"/>
    </row>
    <row r="97" ht="14.25" customHeight="1">
      <c r="A97" s="164"/>
      <c r="B97" s="89"/>
      <c r="C97" s="90"/>
      <c r="D97" s="90"/>
      <c r="E97" s="90"/>
      <c r="F97" s="90"/>
      <c r="G97" s="90"/>
      <c r="H97" s="90"/>
      <c r="I97" s="90"/>
      <c r="J97" s="90"/>
      <c r="K97" s="90"/>
      <c r="L97" s="90"/>
      <c r="M97" s="90"/>
      <c r="N97" s="90"/>
      <c r="O97" s="90"/>
      <c r="P97" s="90"/>
      <c r="Q97" s="90"/>
      <c r="R97" s="90"/>
      <c r="S97" s="90"/>
      <c r="T97" s="90"/>
      <c r="U97" s="90"/>
      <c r="V97" s="90"/>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s="90"/>
      <c r="BC97" s="90"/>
      <c r="BD97" s="90"/>
      <c r="BE97" s="90"/>
      <c r="BF97" s="90"/>
      <c r="BG97" s="90"/>
      <c r="BH97" s="90"/>
      <c r="BI97" s="90"/>
      <c r="BJ97" s="90"/>
      <c r="BK97" s="90"/>
      <c r="BL97" s="90"/>
      <c r="BM97" s="90"/>
      <c r="BN97" s="90"/>
      <c r="BO97" s="90"/>
      <c r="BP97" s="90"/>
      <c r="BQ97" s="90"/>
      <c r="BR97" s="90"/>
      <c r="BS97" s="90"/>
      <c r="BT97" s="90"/>
      <c r="BU97" s="90"/>
      <c r="BV97" s="90"/>
      <c r="BW97" s="90"/>
      <c r="BX97" s="90"/>
      <c r="BY97" s="90"/>
      <c r="BZ97" s="90"/>
      <c r="CA97" s="90"/>
      <c r="CB97" s="90"/>
      <c r="CC97" s="90"/>
      <c r="CD97" s="90"/>
      <c r="CE97" s="90"/>
      <c r="CF97" s="90"/>
      <c r="CG97" s="90"/>
      <c r="CH97" s="90"/>
      <c r="CI97" s="90"/>
      <c r="CJ97" s="90"/>
      <c r="CK97" s="90"/>
      <c r="CL97" s="90"/>
      <c r="CM97" s="90"/>
      <c r="CN97" s="90"/>
      <c r="CO97" s="90"/>
      <c r="CP97" s="90"/>
      <c r="CQ97" s="90"/>
      <c r="CR97" s="90"/>
      <c r="CS97" s="90"/>
      <c r="CT97" s="90"/>
      <c r="CU97" s="90"/>
      <c r="CV97" s="90"/>
      <c r="CW97" s="90"/>
      <c r="CX97" s="90"/>
      <c r="CY97" s="90"/>
      <c r="CZ97" s="90"/>
      <c r="DA97" s="90"/>
      <c r="DB97" s="90"/>
      <c r="DC97" s="90"/>
      <c r="DD97" s="90"/>
      <c r="DE97" s="90"/>
      <c r="DF97" s="90"/>
      <c r="DG97" s="90"/>
      <c r="DH97" s="90"/>
      <c r="DI97" s="90"/>
      <c r="DJ97" s="90"/>
      <c r="DK97" s="90"/>
      <c r="DL97" s="90"/>
      <c r="DM97" s="90"/>
      <c r="DN97" s="90"/>
      <c r="DO97" s="90"/>
      <c r="DP97" s="90"/>
      <c r="DQ97" s="90"/>
      <c r="DR97" s="90"/>
      <c r="DS97" s="90"/>
      <c r="DT97" s="90"/>
      <c r="DU97" s="90"/>
      <c r="DV97" s="90"/>
      <c r="DW97" s="90"/>
      <c r="DX97" s="90"/>
      <c r="DY97" s="90"/>
      <c r="DZ97" s="90"/>
      <c r="EA97" s="90"/>
      <c r="EB97" s="90"/>
      <c r="EC97" s="90"/>
      <c r="ED97" s="90"/>
      <c r="EE97" s="90"/>
      <c r="EF97" s="90"/>
      <c r="EG97" s="90"/>
      <c r="EH97" s="90"/>
      <c r="EI97" s="90"/>
      <c r="EJ97" s="90"/>
      <c r="EK97" s="90"/>
      <c r="EL97" s="90"/>
      <c r="EM97" s="90"/>
      <c r="EN97" s="90"/>
      <c r="EO97" s="90"/>
      <c r="EP97" s="90"/>
      <c r="EQ97" s="90"/>
      <c r="ER97" s="90"/>
      <c r="ES97" s="90"/>
      <c r="ET97" s="90"/>
      <c r="EU97" s="90"/>
      <c r="EV97" s="90"/>
      <c r="EW97" s="90"/>
      <c r="EX97" s="90"/>
      <c r="EY97" s="90"/>
      <c r="EZ97" s="90"/>
      <c r="FA97" s="90"/>
      <c r="FB97" s="90"/>
      <c r="FC97" s="90"/>
      <c r="FD97" s="90"/>
      <c r="FE97" s="90"/>
      <c r="FF97" s="90"/>
      <c r="FG97" s="90"/>
      <c r="FH97" s="90"/>
      <c r="FI97" s="90"/>
      <c r="FJ97" s="90"/>
      <c r="FK97" s="90"/>
      <c r="FL97" s="90"/>
      <c r="FM97" s="90"/>
      <c r="FN97" s="90"/>
      <c r="FO97" s="90"/>
      <c r="FP97" s="90"/>
      <c r="FQ97" s="90"/>
      <c r="FR97" s="90"/>
      <c r="FS97" s="90"/>
      <c r="FT97" s="90"/>
      <c r="FU97" s="90"/>
      <c r="FV97" s="90"/>
      <c r="FW97" s="90"/>
      <c r="FX97" s="90"/>
      <c r="FY97" s="90"/>
      <c r="FZ97" s="90"/>
      <c r="GA97" s="90"/>
      <c r="GB97" s="90"/>
      <c r="GC97" s="90"/>
      <c r="GD97" s="90"/>
      <c r="GE97" s="90"/>
      <c r="GF97" s="90"/>
      <c r="GG97" s="90"/>
      <c r="GH97" s="90"/>
      <c r="GI97" s="90"/>
      <c r="GJ97" s="90"/>
      <c r="GK97" s="90"/>
      <c r="GL97" s="90"/>
      <c r="GM97" s="90"/>
      <c r="GN97" s="90"/>
      <c r="GO97" s="90"/>
      <c r="GP97" s="90"/>
      <c r="GQ97" s="90"/>
      <c r="GR97" s="90"/>
      <c r="GS97" s="90"/>
    </row>
    <row r="98" ht="14.25" customHeight="1">
      <c r="A98" s="164"/>
      <c r="B98" s="89"/>
      <c r="C98" s="90"/>
      <c r="D98" s="90"/>
      <c r="E98" s="90"/>
      <c r="F98" s="90"/>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90"/>
      <c r="AV98" s="90"/>
      <c r="AW98" s="90"/>
      <c r="AX98" s="90"/>
      <c r="AY98" s="90"/>
      <c r="AZ98" s="90"/>
      <c r="BA98" s="90"/>
      <c r="BB98" s="90"/>
      <c r="BC98" s="90"/>
      <c r="BD98" s="90"/>
      <c r="BE98" s="90"/>
      <c r="BF98" s="90"/>
      <c r="BG98" s="90"/>
      <c r="BH98" s="90"/>
      <c r="BI98" s="90"/>
      <c r="BJ98" s="90"/>
      <c r="BK98" s="90"/>
      <c r="BL98" s="90"/>
      <c r="BM98" s="90"/>
      <c r="BN98" s="90"/>
      <c r="BO98" s="90"/>
      <c r="BP98" s="90"/>
      <c r="BQ98" s="90"/>
      <c r="BR98" s="90"/>
      <c r="BS98" s="90"/>
      <c r="BT98" s="90"/>
      <c r="BU98" s="90"/>
      <c r="BV98" s="90"/>
      <c r="BW98" s="90"/>
      <c r="BX98" s="90"/>
      <c r="BY98" s="90"/>
      <c r="BZ98" s="90"/>
      <c r="CA98" s="90"/>
      <c r="CB98" s="90"/>
      <c r="CC98" s="90"/>
      <c r="CD98" s="90"/>
      <c r="CE98" s="90"/>
      <c r="CF98" s="90"/>
      <c r="CG98" s="90"/>
      <c r="CH98" s="90"/>
      <c r="CI98" s="90"/>
      <c r="CJ98" s="90"/>
      <c r="CK98" s="90"/>
      <c r="CL98" s="90"/>
      <c r="CM98" s="90"/>
      <c r="CN98" s="90"/>
      <c r="CO98" s="90"/>
      <c r="CP98" s="90"/>
      <c r="CQ98" s="90"/>
      <c r="CR98" s="90"/>
      <c r="CS98" s="90"/>
      <c r="CT98" s="90"/>
      <c r="CU98" s="90"/>
      <c r="CV98" s="90"/>
      <c r="CW98" s="90"/>
      <c r="CX98" s="90"/>
      <c r="CY98" s="90"/>
      <c r="CZ98" s="90"/>
      <c r="DA98" s="90"/>
      <c r="DB98" s="90"/>
      <c r="DC98" s="90"/>
      <c r="DD98" s="90"/>
      <c r="DE98" s="90"/>
      <c r="DF98" s="90"/>
      <c r="DG98" s="90"/>
      <c r="DH98" s="90"/>
      <c r="DI98" s="90"/>
      <c r="DJ98" s="90"/>
      <c r="DK98" s="90"/>
      <c r="DL98" s="90"/>
      <c r="DM98" s="90"/>
      <c r="DN98" s="90"/>
      <c r="DO98" s="90"/>
      <c r="DP98" s="90"/>
      <c r="DQ98" s="90"/>
      <c r="DR98" s="90"/>
      <c r="DS98" s="90"/>
      <c r="DT98" s="90"/>
      <c r="DU98" s="90"/>
      <c r="DV98" s="90"/>
      <c r="DW98" s="90"/>
      <c r="DX98" s="90"/>
      <c r="DY98" s="90"/>
      <c r="DZ98" s="90"/>
      <c r="EA98" s="90"/>
      <c r="EB98" s="90"/>
      <c r="EC98" s="90"/>
      <c r="ED98" s="90"/>
      <c r="EE98" s="90"/>
      <c r="EF98" s="90"/>
      <c r="EG98" s="90"/>
      <c r="EH98" s="90"/>
      <c r="EI98" s="90"/>
      <c r="EJ98" s="90"/>
      <c r="EK98" s="90"/>
      <c r="EL98" s="90"/>
      <c r="EM98" s="90"/>
      <c r="EN98" s="90"/>
      <c r="EO98" s="90"/>
      <c r="EP98" s="90"/>
      <c r="EQ98" s="90"/>
      <c r="ER98" s="90"/>
      <c r="ES98" s="90"/>
      <c r="ET98" s="90"/>
      <c r="EU98" s="90"/>
      <c r="EV98" s="90"/>
      <c r="EW98" s="90"/>
      <c r="EX98" s="90"/>
      <c r="EY98" s="90"/>
      <c r="EZ98" s="90"/>
      <c r="FA98" s="90"/>
      <c r="FB98" s="90"/>
      <c r="FC98" s="90"/>
      <c r="FD98" s="90"/>
      <c r="FE98" s="90"/>
      <c r="FF98" s="90"/>
      <c r="FG98" s="90"/>
      <c r="FH98" s="90"/>
      <c r="FI98" s="90"/>
      <c r="FJ98" s="90"/>
      <c r="FK98" s="90"/>
      <c r="FL98" s="90"/>
      <c r="FM98" s="90"/>
      <c r="FN98" s="90"/>
      <c r="FO98" s="90"/>
      <c r="FP98" s="90"/>
      <c r="FQ98" s="90"/>
      <c r="FR98" s="90"/>
      <c r="FS98" s="90"/>
      <c r="FT98" s="90"/>
      <c r="FU98" s="90"/>
      <c r="FV98" s="90"/>
      <c r="FW98" s="90"/>
      <c r="FX98" s="90"/>
      <c r="FY98" s="90"/>
      <c r="FZ98" s="90"/>
      <c r="GA98" s="90"/>
      <c r="GB98" s="90"/>
      <c r="GC98" s="90"/>
      <c r="GD98" s="90"/>
      <c r="GE98" s="90"/>
      <c r="GF98" s="90"/>
      <c r="GG98" s="90"/>
      <c r="GH98" s="90"/>
      <c r="GI98" s="90"/>
      <c r="GJ98" s="90"/>
      <c r="GK98" s="90"/>
      <c r="GL98" s="90"/>
      <c r="GM98" s="90"/>
      <c r="GN98" s="90"/>
      <c r="GO98" s="90"/>
      <c r="GP98" s="90"/>
      <c r="GQ98" s="90"/>
      <c r="GR98" s="90"/>
      <c r="GS98" s="90"/>
    </row>
    <row r="99" ht="14.25" customHeight="1">
      <c r="A99" s="164"/>
      <c r="B99" s="89"/>
      <c r="C99" s="90"/>
      <c r="D99" s="90"/>
      <c r="E99" s="90"/>
      <c r="F99" s="90"/>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c r="BH99" s="90"/>
      <c r="BI99" s="90"/>
      <c r="BJ99" s="90"/>
      <c r="BK99" s="90"/>
      <c r="BL99" s="90"/>
      <c r="BM99" s="90"/>
      <c r="BN99" s="90"/>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c r="DP99" s="90"/>
      <c r="DQ99" s="90"/>
      <c r="DR99" s="90"/>
      <c r="DS99" s="90"/>
      <c r="DT99" s="90"/>
      <c r="DU99" s="90"/>
      <c r="DV99" s="90"/>
      <c r="DW99" s="90"/>
      <c r="DX99" s="90"/>
      <c r="DY99" s="90"/>
      <c r="DZ99" s="90"/>
      <c r="EA99" s="90"/>
      <c r="EB99" s="90"/>
      <c r="EC99" s="90"/>
      <c r="ED99" s="90"/>
      <c r="EE99" s="90"/>
      <c r="EF99" s="90"/>
      <c r="EG99" s="90"/>
      <c r="EH99" s="90"/>
      <c r="EI99" s="90"/>
      <c r="EJ99" s="90"/>
      <c r="EK99" s="90"/>
      <c r="EL99" s="90"/>
      <c r="EM99" s="90"/>
      <c r="EN99" s="90"/>
      <c r="EO99" s="90"/>
      <c r="EP99" s="90"/>
      <c r="EQ99" s="90"/>
      <c r="ER99" s="90"/>
      <c r="ES99" s="90"/>
      <c r="ET99" s="90"/>
      <c r="EU99" s="90"/>
      <c r="EV99" s="90"/>
      <c r="EW99" s="90"/>
      <c r="EX99" s="90"/>
      <c r="EY99" s="90"/>
      <c r="EZ99" s="90"/>
      <c r="FA99" s="90"/>
      <c r="FB99" s="90"/>
      <c r="FC99" s="90"/>
      <c r="FD99" s="90"/>
      <c r="FE99" s="90"/>
      <c r="FF99" s="90"/>
      <c r="FG99" s="90"/>
      <c r="FH99" s="90"/>
      <c r="FI99" s="90"/>
      <c r="FJ99" s="90"/>
      <c r="FK99" s="90"/>
      <c r="FL99" s="90"/>
      <c r="FM99" s="90"/>
      <c r="FN99" s="90"/>
      <c r="FO99" s="90"/>
      <c r="FP99" s="90"/>
      <c r="FQ99" s="90"/>
      <c r="FR99" s="90"/>
      <c r="FS99" s="90"/>
      <c r="FT99" s="90"/>
      <c r="FU99" s="90"/>
      <c r="FV99" s="90"/>
      <c r="FW99" s="90"/>
      <c r="FX99" s="90"/>
      <c r="FY99" s="90"/>
      <c r="FZ99" s="90"/>
      <c r="GA99" s="90"/>
      <c r="GB99" s="90"/>
      <c r="GC99" s="90"/>
      <c r="GD99" s="90"/>
      <c r="GE99" s="90"/>
      <c r="GF99" s="90"/>
      <c r="GG99" s="90"/>
      <c r="GH99" s="90"/>
      <c r="GI99" s="90"/>
      <c r="GJ99" s="90"/>
      <c r="GK99" s="90"/>
      <c r="GL99" s="90"/>
      <c r="GM99" s="90"/>
      <c r="GN99" s="90"/>
      <c r="GO99" s="90"/>
      <c r="GP99" s="90"/>
      <c r="GQ99" s="90"/>
      <c r="GR99" s="90"/>
      <c r="GS99" s="90"/>
    </row>
    <row r="100" ht="14.25" customHeight="1">
      <c r="A100" s="164"/>
      <c r="B100" s="89"/>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c r="BE100" s="90"/>
      <c r="BF100" s="90"/>
      <c r="BG100" s="90"/>
      <c r="BH100" s="90"/>
      <c r="BI100" s="90"/>
      <c r="BJ100" s="90"/>
      <c r="BK100" s="90"/>
      <c r="BL100" s="90"/>
      <c r="BM100" s="90"/>
      <c r="BN100" s="90"/>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90"/>
      <c r="DI100" s="90"/>
      <c r="DJ100" s="90"/>
      <c r="DK100" s="90"/>
      <c r="DL100" s="90"/>
      <c r="DM100" s="90"/>
      <c r="DN100" s="90"/>
      <c r="DO100" s="90"/>
      <c r="DP100" s="90"/>
      <c r="DQ100" s="90"/>
      <c r="DR100" s="90"/>
      <c r="DS100" s="90"/>
      <c r="DT100" s="90"/>
      <c r="DU100" s="90"/>
      <c r="DV100" s="90"/>
      <c r="DW100" s="90"/>
      <c r="DX100" s="90"/>
      <c r="DY100" s="90"/>
      <c r="DZ100" s="90"/>
      <c r="EA100" s="90"/>
      <c r="EB100" s="90"/>
      <c r="EC100" s="90"/>
      <c r="ED100" s="90"/>
      <c r="EE100" s="90"/>
      <c r="EF100" s="90"/>
      <c r="EG100" s="90"/>
      <c r="EH100" s="90"/>
      <c r="EI100" s="90"/>
      <c r="EJ100" s="90"/>
      <c r="EK100" s="90"/>
      <c r="EL100" s="90"/>
      <c r="EM100" s="90"/>
      <c r="EN100" s="90"/>
      <c r="EO100" s="90"/>
      <c r="EP100" s="90"/>
      <c r="EQ100" s="90"/>
      <c r="ER100" s="90"/>
      <c r="ES100" s="90"/>
      <c r="ET100" s="90"/>
      <c r="EU100" s="90"/>
      <c r="EV100" s="90"/>
      <c r="EW100" s="90"/>
      <c r="EX100" s="90"/>
      <c r="EY100" s="90"/>
      <c r="EZ100" s="90"/>
      <c r="FA100" s="90"/>
      <c r="FB100" s="90"/>
      <c r="FC100" s="90"/>
      <c r="FD100" s="90"/>
      <c r="FE100" s="90"/>
      <c r="FF100" s="90"/>
      <c r="FG100" s="90"/>
      <c r="FH100" s="90"/>
      <c r="FI100" s="90"/>
      <c r="FJ100" s="90"/>
      <c r="FK100" s="90"/>
      <c r="FL100" s="90"/>
      <c r="FM100" s="90"/>
      <c r="FN100" s="90"/>
      <c r="FO100" s="90"/>
      <c r="FP100" s="90"/>
      <c r="FQ100" s="90"/>
      <c r="FR100" s="90"/>
      <c r="FS100" s="90"/>
      <c r="FT100" s="90"/>
      <c r="FU100" s="90"/>
      <c r="FV100" s="90"/>
      <c r="FW100" s="90"/>
      <c r="FX100" s="90"/>
      <c r="FY100" s="90"/>
      <c r="FZ100" s="90"/>
      <c r="GA100" s="90"/>
      <c r="GB100" s="90"/>
      <c r="GC100" s="90"/>
      <c r="GD100" s="90"/>
      <c r="GE100" s="90"/>
      <c r="GF100" s="90"/>
      <c r="GG100" s="90"/>
      <c r="GH100" s="90"/>
      <c r="GI100" s="90"/>
      <c r="GJ100" s="90"/>
      <c r="GK100" s="90"/>
      <c r="GL100" s="90"/>
      <c r="GM100" s="90"/>
      <c r="GN100" s="90"/>
      <c r="GO100" s="90"/>
      <c r="GP100" s="90"/>
      <c r="GQ100" s="90"/>
      <c r="GR100" s="90"/>
      <c r="GS100" s="90"/>
    </row>
    <row r="101" ht="14.25" customHeight="1">
      <c r="A101" s="164"/>
      <c r="B101" s="89"/>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0"/>
      <c r="BE101" s="90"/>
      <c r="BF101" s="90"/>
      <c r="BG101" s="90"/>
      <c r="BH101" s="90"/>
      <c r="BI101" s="90"/>
      <c r="BJ101" s="90"/>
      <c r="BK101" s="90"/>
      <c r="BL101" s="90"/>
      <c r="BM101" s="90"/>
      <c r="BN101" s="90"/>
      <c r="BO101" s="90"/>
      <c r="BP101" s="90"/>
      <c r="BQ101" s="90"/>
      <c r="BR101" s="90"/>
      <c r="BS101" s="90"/>
      <c r="BT101" s="90"/>
      <c r="BU101" s="90"/>
      <c r="BV101" s="90"/>
      <c r="BW101" s="90"/>
      <c r="BX101" s="90"/>
      <c r="BY101" s="90"/>
      <c r="BZ101" s="90"/>
      <c r="CA101" s="90"/>
      <c r="CB101" s="90"/>
      <c r="CC101" s="90"/>
      <c r="CD101" s="90"/>
      <c r="CE101" s="90"/>
      <c r="CF101" s="90"/>
      <c r="CG101" s="90"/>
      <c r="CH101" s="90"/>
      <c r="CI101" s="90"/>
      <c r="CJ101" s="90"/>
      <c r="CK101" s="90"/>
      <c r="CL101" s="90"/>
      <c r="CM101" s="90"/>
      <c r="CN101" s="90"/>
      <c r="CO101" s="90"/>
      <c r="CP101" s="90"/>
      <c r="CQ101" s="90"/>
      <c r="CR101" s="90"/>
      <c r="CS101" s="90"/>
      <c r="CT101" s="90"/>
      <c r="CU101" s="90"/>
      <c r="CV101" s="90"/>
      <c r="CW101" s="90"/>
      <c r="CX101" s="90"/>
      <c r="CY101" s="90"/>
      <c r="CZ101" s="90"/>
      <c r="DA101" s="90"/>
      <c r="DB101" s="90"/>
      <c r="DC101" s="90"/>
      <c r="DD101" s="90"/>
      <c r="DE101" s="90"/>
      <c r="DF101" s="90"/>
      <c r="DG101" s="90"/>
      <c r="DH101" s="90"/>
      <c r="DI101" s="90"/>
      <c r="DJ101" s="90"/>
      <c r="DK101" s="90"/>
      <c r="DL101" s="90"/>
      <c r="DM101" s="90"/>
      <c r="DN101" s="90"/>
      <c r="DO101" s="90"/>
      <c r="DP101" s="90"/>
      <c r="DQ101" s="90"/>
      <c r="DR101" s="90"/>
      <c r="DS101" s="90"/>
      <c r="DT101" s="90"/>
      <c r="DU101" s="90"/>
      <c r="DV101" s="90"/>
      <c r="DW101" s="90"/>
      <c r="DX101" s="90"/>
      <c r="DY101" s="90"/>
      <c r="DZ101" s="90"/>
      <c r="EA101" s="90"/>
      <c r="EB101" s="90"/>
      <c r="EC101" s="90"/>
      <c r="ED101" s="90"/>
      <c r="EE101" s="90"/>
      <c r="EF101" s="90"/>
      <c r="EG101" s="90"/>
      <c r="EH101" s="90"/>
      <c r="EI101" s="90"/>
      <c r="EJ101" s="90"/>
      <c r="EK101" s="90"/>
      <c r="EL101" s="90"/>
      <c r="EM101" s="90"/>
      <c r="EN101" s="90"/>
      <c r="EO101" s="90"/>
      <c r="EP101" s="90"/>
      <c r="EQ101" s="90"/>
      <c r="ER101" s="90"/>
      <c r="ES101" s="90"/>
      <c r="ET101" s="90"/>
      <c r="EU101" s="90"/>
      <c r="EV101" s="90"/>
      <c r="EW101" s="90"/>
      <c r="EX101" s="90"/>
      <c r="EY101" s="90"/>
      <c r="EZ101" s="90"/>
      <c r="FA101" s="90"/>
      <c r="FB101" s="90"/>
      <c r="FC101" s="90"/>
      <c r="FD101" s="90"/>
      <c r="FE101" s="90"/>
      <c r="FF101" s="90"/>
      <c r="FG101" s="90"/>
      <c r="FH101" s="90"/>
      <c r="FI101" s="90"/>
      <c r="FJ101" s="90"/>
      <c r="FK101" s="90"/>
      <c r="FL101" s="90"/>
      <c r="FM101" s="90"/>
      <c r="FN101" s="90"/>
      <c r="FO101" s="90"/>
      <c r="FP101" s="90"/>
      <c r="FQ101" s="90"/>
      <c r="FR101" s="90"/>
      <c r="FS101" s="90"/>
      <c r="FT101" s="90"/>
      <c r="FU101" s="90"/>
      <c r="FV101" s="90"/>
      <c r="FW101" s="90"/>
      <c r="FX101" s="90"/>
      <c r="FY101" s="90"/>
      <c r="FZ101" s="90"/>
      <c r="GA101" s="90"/>
      <c r="GB101" s="90"/>
      <c r="GC101" s="90"/>
      <c r="GD101" s="90"/>
      <c r="GE101" s="90"/>
      <c r="GF101" s="90"/>
      <c r="GG101" s="90"/>
      <c r="GH101" s="90"/>
      <c r="GI101" s="90"/>
      <c r="GJ101" s="90"/>
      <c r="GK101" s="90"/>
      <c r="GL101" s="90"/>
      <c r="GM101" s="90"/>
      <c r="GN101" s="90"/>
      <c r="GO101" s="90"/>
      <c r="GP101" s="90"/>
      <c r="GQ101" s="90"/>
      <c r="GR101" s="90"/>
      <c r="GS101" s="90"/>
    </row>
    <row r="102" ht="14.25" customHeight="1">
      <c r="A102" s="164"/>
      <c r="B102" s="89"/>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BZ102" s="90"/>
      <c r="CA102" s="90"/>
      <c r="CB102" s="90"/>
      <c r="CC102" s="90"/>
      <c r="CD102" s="90"/>
      <c r="CE102" s="90"/>
      <c r="CF102" s="90"/>
      <c r="CG102" s="90"/>
      <c r="CH102" s="90"/>
      <c r="CI102" s="90"/>
      <c r="CJ102" s="90"/>
      <c r="CK102" s="90"/>
      <c r="CL102" s="90"/>
      <c r="CM102" s="90"/>
      <c r="CN102" s="90"/>
      <c r="CO102" s="90"/>
      <c r="CP102" s="90"/>
      <c r="CQ102" s="90"/>
      <c r="CR102" s="90"/>
      <c r="CS102" s="90"/>
      <c r="CT102" s="90"/>
      <c r="CU102" s="90"/>
      <c r="CV102" s="90"/>
      <c r="CW102" s="90"/>
      <c r="CX102" s="90"/>
      <c r="CY102" s="90"/>
      <c r="CZ102" s="90"/>
      <c r="DA102" s="90"/>
      <c r="DB102" s="90"/>
      <c r="DC102" s="90"/>
      <c r="DD102" s="90"/>
      <c r="DE102" s="90"/>
      <c r="DF102" s="90"/>
      <c r="DG102" s="90"/>
      <c r="DH102" s="90"/>
      <c r="DI102" s="90"/>
      <c r="DJ102" s="90"/>
      <c r="DK102" s="90"/>
      <c r="DL102" s="90"/>
      <c r="DM102" s="90"/>
      <c r="DN102" s="90"/>
      <c r="DO102" s="90"/>
      <c r="DP102" s="90"/>
      <c r="DQ102" s="90"/>
      <c r="DR102" s="90"/>
      <c r="DS102" s="90"/>
      <c r="DT102" s="90"/>
      <c r="DU102" s="90"/>
      <c r="DV102" s="90"/>
      <c r="DW102" s="90"/>
      <c r="DX102" s="90"/>
      <c r="DY102" s="90"/>
      <c r="DZ102" s="90"/>
      <c r="EA102" s="90"/>
      <c r="EB102" s="90"/>
      <c r="EC102" s="90"/>
      <c r="ED102" s="90"/>
      <c r="EE102" s="90"/>
      <c r="EF102" s="90"/>
      <c r="EG102" s="90"/>
      <c r="EH102" s="90"/>
      <c r="EI102" s="90"/>
      <c r="EJ102" s="90"/>
      <c r="EK102" s="90"/>
      <c r="EL102" s="90"/>
      <c r="EM102" s="90"/>
      <c r="EN102" s="90"/>
      <c r="EO102" s="90"/>
      <c r="EP102" s="90"/>
      <c r="EQ102" s="90"/>
      <c r="ER102" s="90"/>
      <c r="ES102" s="90"/>
      <c r="ET102" s="90"/>
      <c r="EU102" s="90"/>
      <c r="EV102" s="90"/>
      <c r="EW102" s="90"/>
      <c r="EX102" s="90"/>
      <c r="EY102" s="90"/>
      <c r="EZ102" s="90"/>
      <c r="FA102" s="90"/>
      <c r="FB102" s="90"/>
      <c r="FC102" s="90"/>
      <c r="FD102" s="90"/>
      <c r="FE102" s="90"/>
      <c r="FF102" s="90"/>
      <c r="FG102" s="90"/>
      <c r="FH102" s="90"/>
      <c r="FI102" s="90"/>
      <c r="FJ102" s="90"/>
      <c r="FK102" s="90"/>
      <c r="FL102" s="90"/>
      <c r="FM102" s="90"/>
      <c r="FN102" s="90"/>
      <c r="FO102" s="90"/>
      <c r="FP102" s="90"/>
      <c r="FQ102" s="90"/>
      <c r="FR102" s="90"/>
      <c r="FS102" s="90"/>
      <c r="FT102" s="90"/>
      <c r="FU102" s="90"/>
      <c r="FV102" s="90"/>
      <c r="FW102" s="90"/>
      <c r="FX102" s="90"/>
      <c r="FY102" s="90"/>
      <c r="FZ102" s="90"/>
      <c r="GA102" s="90"/>
      <c r="GB102" s="90"/>
      <c r="GC102" s="90"/>
      <c r="GD102" s="90"/>
      <c r="GE102" s="90"/>
      <c r="GF102" s="90"/>
      <c r="GG102" s="90"/>
      <c r="GH102" s="90"/>
      <c r="GI102" s="90"/>
      <c r="GJ102" s="90"/>
      <c r="GK102" s="90"/>
      <c r="GL102" s="90"/>
      <c r="GM102" s="90"/>
      <c r="GN102" s="90"/>
      <c r="GO102" s="90"/>
      <c r="GP102" s="90"/>
      <c r="GQ102" s="90"/>
      <c r="GR102" s="90"/>
      <c r="GS102" s="90"/>
    </row>
    <row r="103" ht="14.25" customHeight="1">
      <c r="A103" s="164"/>
      <c r="B103" s="89"/>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BZ103" s="90"/>
      <c r="CA103" s="90"/>
      <c r="CB103" s="90"/>
      <c r="CC103" s="90"/>
      <c r="CD103" s="90"/>
      <c r="CE103" s="90"/>
      <c r="CF103" s="90"/>
      <c r="CG103" s="90"/>
      <c r="CH103" s="90"/>
      <c r="CI103" s="90"/>
      <c r="CJ103" s="90"/>
      <c r="CK103" s="90"/>
      <c r="CL103" s="90"/>
      <c r="CM103" s="90"/>
      <c r="CN103" s="90"/>
      <c r="CO103" s="90"/>
      <c r="CP103" s="90"/>
      <c r="CQ103" s="90"/>
      <c r="CR103" s="90"/>
      <c r="CS103" s="90"/>
      <c r="CT103" s="90"/>
      <c r="CU103" s="90"/>
      <c r="CV103" s="90"/>
      <c r="CW103" s="90"/>
      <c r="CX103" s="90"/>
      <c r="CY103" s="90"/>
      <c r="CZ103" s="90"/>
      <c r="DA103" s="90"/>
      <c r="DB103" s="90"/>
      <c r="DC103" s="90"/>
      <c r="DD103" s="90"/>
      <c r="DE103" s="90"/>
      <c r="DF103" s="90"/>
      <c r="DG103" s="90"/>
      <c r="DH103" s="90"/>
      <c r="DI103" s="90"/>
      <c r="DJ103" s="90"/>
      <c r="DK103" s="90"/>
      <c r="DL103" s="90"/>
      <c r="DM103" s="90"/>
      <c r="DN103" s="90"/>
      <c r="DO103" s="90"/>
      <c r="DP103" s="90"/>
      <c r="DQ103" s="90"/>
      <c r="DR103" s="90"/>
      <c r="DS103" s="90"/>
      <c r="DT103" s="90"/>
      <c r="DU103" s="90"/>
      <c r="DV103" s="90"/>
      <c r="DW103" s="90"/>
      <c r="DX103" s="90"/>
      <c r="DY103" s="90"/>
      <c r="DZ103" s="90"/>
      <c r="EA103" s="90"/>
      <c r="EB103" s="90"/>
      <c r="EC103" s="90"/>
      <c r="ED103" s="90"/>
      <c r="EE103" s="90"/>
      <c r="EF103" s="90"/>
      <c r="EG103" s="90"/>
      <c r="EH103" s="90"/>
      <c r="EI103" s="90"/>
      <c r="EJ103" s="90"/>
      <c r="EK103" s="90"/>
      <c r="EL103" s="90"/>
      <c r="EM103" s="90"/>
      <c r="EN103" s="90"/>
      <c r="EO103" s="90"/>
      <c r="EP103" s="90"/>
      <c r="EQ103" s="90"/>
      <c r="ER103" s="90"/>
      <c r="ES103" s="90"/>
      <c r="ET103" s="90"/>
      <c r="EU103" s="90"/>
      <c r="EV103" s="90"/>
      <c r="EW103" s="90"/>
      <c r="EX103" s="90"/>
      <c r="EY103" s="90"/>
      <c r="EZ103" s="90"/>
      <c r="FA103" s="90"/>
      <c r="FB103" s="90"/>
      <c r="FC103" s="90"/>
      <c r="FD103" s="90"/>
      <c r="FE103" s="90"/>
      <c r="FF103" s="90"/>
      <c r="FG103" s="90"/>
      <c r="FH103" s="90"/>
      <c r="FI103" s="90"/>
      <c r="FJ103" s="90"/>
      <c r="FK103" s="90"/>
      <c r="FL103" s="90"/>
      <c r="FM103" s="90"/>
      <c r="FN103" s="90"/>
      <c r="FO103" s="90"/>
      <c r="FP103" s="90"/>
      <c r="FQ103" s="90"/>
      <c r="FR103" s="90"/>
      <c r="FS103" s="90"/>
      <c r="FT103" s="90"/>
      <c r="FU103" s="90"/>
      <c r="FV103" s="90"/>
      <c r="FW103" s="90"/>
      <c r="FX103" s="90"/>
      <c r="FY103" s="90"/>
      <c r="FZ103" s="90"/>
      <c r="GA103" s="90"/>
      <c r="GB103" s="90"/>
      <c r="GC103" s="90"/>
      <c r="GD103" s="90"/>
      <c r="GE103" s="90"/>
      <c r="GF103" s="90"/>
      <c r="GG103" s="90"/>
      <c r="GH103" s="90"/>
      <c r="GI103" s="90"/>
      <c r="GJ103" s="90"/>
      <c r="GK103" s="90"/>
      <c r="GL103" s="90"/>
      <c r="GM103" s="90"/>
      <c r="GN103" s="90"/>
      <c r="GO103" s="90"/>
      <c r="GP103" s="90"/>
      <c r="GQ103" s="90"/>
      <c r="GR103" s="90"/>
      <c r="GS103" s="90"/>
    </row>
    <row r="104" ht="14.25" customHeight="1">
      <c r="A104" s="164"/>
      <c r="B104" s="89"/>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BZ104" s="90"/>
      <c r="CA104" s="90"/>
      <c r="CB104" s="90"/>
      <c r="CC104" s="90"/>
      <c r="CD104" s="90"/>
      <c r="CE104" s="90"/>
      <c r="CF104" s="90"/>
      <c r="CG104" s="90"/>
      <c r="CH104" s="90"/>
      <c r="CI104" s="90"/>
      <c r="CJ104" s="90"/>
      <c r="CK104" s="90"/>
      <c r="CL104" s="90"/>
      <c r="CM104" s="90"/>
      <c r="CN104" s="90"/>
      <c r="CO104" s="90"/>
      <c r="CP104" s="90"/>
      <c r="CQ104" s="90"/>
      <c r="CR104" s="90"/>
      <c r="CS104" s="90"/>
      <c r="CT104" s="90"/>
      <c r="CU104" s="90"/>
      <c r="CV104" s="90"/>
      <c r="CW104" s="90"/>
      <c r="CX104" s="90"/>
      <c r="CY104" s="90"/>
      <c r="CZ104" s="90"/>
      <c r="DA104" s="90"/>
      <c r="DB104" s="90"/>
      <c r="DC104" s="90"/>
      <c r="DD104" s="90"/>
      <c r="DE104" s="90"/>
      <c r="DF104" s="90"/>
      <c r="DG104" s="90"/>
      <c r="DH104" s="90"/>
      <c r="DI104" s="90"/>
      <c r="DJ104" s="90"/>
      <c r="DK104" s="90"/>
      <c r="DL104" s="90"/>
      <c r="DM104" s="90"/>
      <c r="DN104" s="90"/>
      <c r="DO104" s="90"/>
      <c r="DP104" s="90"/>
      <c r="DQ104" s="90"/>
      <c r="DR104" s="90"/>
      <c r="DS104" s="90"/>
      <c r="DT104" s="90"/>
      <c r="DU104" s="90"/>
      <c r="DV104" s="90"/>
      <c r="DW104" s="90"/>
      <c r="DX104" s="90"/>
      <c r="DY104" s="90"/>
      <c r="DZ104" s="90"/>
      <c r="EA104" s="90"/>
      <c r="EB104" s="90"/>
      <c r="EC104" s="90"/>
      <c r="ED104" s="90"/>
      <c r="EE104" s="90"/>
      <c r="EF104" s="90"/>
      <c r="EG104" s="90"/>
      <c r="EH104" s="90"/>
      <c r="EI104" s="90"/>
      <c r="EJ104" s="90"/>
      <c r="EK104" s="90"/>
      <c r="EL104" s="90"/>
      <c r="EM104" s="90"/>
      <c r="EN104" s="90"/>
      <c r="EO104" s="90"/>
      <c r="EP104" s="90"/>
      <c r="EQ104" s="90"/>
      <c r="ER104" s="90"/>
      <c r="ES104" s="90"/>
      <c r="ET104" s="90"/>
      <c r="EU104" s="90"/>
      <c r="EV104" s="90"/>
      <c r="EW104" s="90"/>
      <c r="EX104" s="90"/>
      <c r="EY104" s="90"/>
      <c r="EZ104" s="90"/>
      <c r="FA104" s="90"/>
      <c r="FB104" s="90"/>
      <c r="FC104" s="90"/>
      <c r="FD104" s="90"/>
      <c r="FE104" s="90"/>
      <c r="FF104" s="90"/>
      <c r="FG104" s="90"/>
      <c r="FH104" s="90"/>
      <c r="FI104" s="90"/>
      <c r="FJ104" s="90"/>
      <c r="FK104" s="90"/>
      <c r="FL104" s="90"/>
      <c r="FM104" s="90"/>
      <c r="FN104" s="90"/>
      <c r="FO104" s="90"/>
      <c r="FP104" s="90"/>
      <c r="FQ104" s="90"/>
      <c r="FR104" s="90"/>
      <c r="FS104" s="90"/>
      <c r="FT104" s="90"/>
      <c r="FU104" s="90"/>
      <c r="FV104" s="90"/>
      <c r="FW104" s="90"/>
      <c r="FX104" s="90"/>
      <c r="FY104" s="90"/>
      <c r="FZ104" s="90"/>
      <c r="GA104" s="90"/>
      <c r="GB104" s="90"/>
      <c r="GC104" s="90"/>
      <c r="GD104" s="90"/>
      <c r="GE104" s="90"/>
      <c r="GF104" s="90"/>
      <c r="GG104" s="90"/>
      <c r="GH104" s="90"/>
      <c r="GI104" s="90"/>
      <c r="GJ104" s="90"/>
      <c r="GK104" s="90"/>
      <c r="GL104" s="90"/>
      <c r="GM104" s="90"/>
      <c r="GN104" s="90"/>
      <c r="GO104" s="90"/>
      <c r="GP104" s="90"/>
      <c r="GQ104" s="90"/>
      <c r="GR104" s="90"/>
      <c r="GS104" s="90"/>
    </row>
    <row r="105" ht="14.25" customHeight="1">
      <c r="A105" s="164"/>
      <c r="B105" s="89"/>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90"/>
      <c r="AK105" s="90"/>
      <c r="AL105" s="90"/>
      <c r="AM105" s="90"/>
      <c r="AN105" s="90"/>
      <c r="AO105" s="90"/>
      <c r="AP105" s="90"/>
      <c r="AQ105" s="90"/>
      <c r="AR105" s="90"/>
      <c r="AS105" s="90"/>
      <c r="AT105" s="90"/>
      <c r="AU105" s="90"/>
      <c r="AV105" s="90"/>
      <c r="AW105" s="90"/>
      <c r="AX105" s="90"/>
      <c r="AY105" s="90"/>
      <c r="AZ105" s="90"/>
      <c r="BA105" s="90"/>
      <c r="BB105" s="90"/>
      <c r="BC105" s="90"/>
      <c r="BD105" s="90"/>
      <c r="BE105" s="90"/>
      <c r="BF105" s="90"/>
      <c r="BG105" s="90"/>
      <c r="BH105" s="90"/>
      <c r="BI105" s="90"/>
      <c r="BJ105" s="90"/>
      <c r="BK105" s="90"/>
      <c r="BL105" s="90"/>
      <c r="BM105" s="90"/>
      <c r="BN105" s="90"/>
      <c r="BO105" s="90"/>
      <c r="BP105" s="90"/>
      <c r="BQ105" s="90"/>
      <c r="BR105" s="90"/>
      <c r="BS105" s="90"/>
      <c r="BT105" s="90"/>
      <c r="BU105" s="90"/>
      <c r="BV105" s="90"/>
      <c r="BW105" s="90"/>
      <c r="BX105" s="90"/>
      <c r="BY105" s="90"/>
      <c r="BZ105" s="90"/>
      <c r="CA105" s="90"/>
      <c r="CB105" s="90"/>
      <c r="CC105" s="90"/>
      <c r="CD105" s="90"/>
      <c r="CE105" s="90"/>
      <c r="CF105" s="90"/>
      <c r="CG105" s="90"/>
      <c r="CH105" s="90"/>
      <c r="CI105" s="90"/>
      <c r="CJ105" s="90"/>
      <c r="CK105" s="90"/>
      <c r="CL105" s="90"/>
      <c r="CM105" s="90"/>
      <c r="CN105" s="90"/>
      <c r="CO105" s="90"/>
      <c r="CP105" s="90"/>
      <c r="CQ105" s="90"/>
      <c r="CR105" s="90"/>
      <c r="CS105" s="90"/>
      <c r="CT105" s="90"/>
      <c r="CU105" s="90"/>
      <c r="CV105" s="90"/>
      <c r="CW105" s="90"/>
      <c r="CX105" s="90"/>
      <c r="CY105" s="90"/>
      <c r="CZ105" s="90"/>
      <c r="DA105" s="90"/>
      <c r="DB105" s="90"/>
      <c r="DC105" s="90"/>
      <c r="DD105" s="90"/>
      <c r="DE105" s="90"/>
      <c r="DF105" s="90"/>
      <c r="DG105" s="90"/>
      <c r="DH105" s="90"/>
      <c r="DI105" s="90"/>
      <c r="DJ105" s="90"/>
      <c r="DK105" s="90"/>
      <c r="DL105" s="90"/>
      <c r="DM105" s="90"/>
      <c r="DN105" s="90"/>
      <c r="DO105" s="90"/>
      <c r="DP105" s="90"/>
      <c r="DQ105" s="90"/>
      <c r="DR105" s="90"/>
      <c r="DS105" s="90"/>
      <c r="DT105" s="90"/>
      <c r="DU105" s="90"/>
      <c r="DV105" s="90"/>
      <c r="DW105" s="90"/>
      <c r="DX105" s="90"/>
      <c r="DY105" s="90"/>
      <c r="DZ105" s="90"/>
      <c r="EA105" s="90"/>
      <c r="EB105" s="90"/>
      <c r="EC105" s="90"/>
      <c r="ED105" s="90"/>
      <c r="EE105" s="90"/>
      <c r="EF105" s="90"/>
      <c r="EG105" s="90"/>
      <c r="EH105" s="90"/>
      <c r="EI105" s="90"/>
      <c r="EJ105" s="90"/>
      <c r="EK105" s="90"/>
      <c r="EL105" s="90"/>
      <c r="EM105" s="90"/>
      <c r="EN105" s="90"/>
      <c r="EO105" s="90"/>
      <c r="EP105" s="90"/>
      <c r="EQ105" s="90"/>
      <c r="ER105" s="90"/>
      <c r="ES105" s="90"/>
      <c r="ET105" s="90"/>
      <c r="EU105" s="90"/>
      <c r="EV105" s="90"/>
      <c r="EW105" s="90"/>
      <c r="EX105" s="90"/>
      <c r="EY105" s="90"/>
      <c r="EZ105" s="90"/>
      <c r="FA105" s="90"/>
      <c r="FB105" s="90"/>
      <c r="FC105" s="90"/>
      <c r="FD105" s="90"/>
      <c r="FE105" s="90"/>
      <c r="FF105" s="90"/>
      <c r="FG105" s="90"/>
      <c r="FH105" s="90"/>
      <c r="FI105" s="90"/>
      <c r="FJ105" s="90"/>
      <c r="FK105" s="90"/>
      <c r="FL105" s="90"/>
      <c r="FM105" s="90"/>
      <c r="FN105" s="90"/>
      <c r="FO105" s="90"/>
      <c r="FP105" s="90"/>
      <c r="FQ105" s="90"/>
      <c r="FR105" s="90"/>
      <c r="FS105" s="90"/>
      <c r="FT105" s="90"/>
      <c r="FU105" s="90"/>
      <c r="FV105" s="90"/>
      <c r="FW105" s="90"/>
      <c r="FX105" s="90"/>
      <c r="FY105" s="90"/>
      <c r="FZ105" s="90"/>
      <c r="GA105" s="90"/>
      <c r="GB105" s="90"/>
      <c r="GC105" s="90"/>
      <c r="GD105" s="90"/>
      <c r="GE105" s="90"/>
      <c r="GF105" s="90"/>
      <c r="GG105" s="90"/>
      <c r="GH105" s="90"/>
      <c r="GI105" s="90"/>
      <c r="GJ105" s="90"/>
      <c r="GK105" s="90"/>
      <c r="GL105" s="90"/>
      <c r="GM105" s="90"/>
      <c r="GN105" s="90"/>
      <c r="GO105" s="90"/>
      <c r="GP105" s="90"/>
      <c r="GQ105" s="90"/>
      <c r="GR105" s="90"/>
      <c r="GS105" s="90"/>
    </row>
    <row r="106" ht="14.25" customHeight="1">
      <c r="A106" s="164"/>
      <c r="B106" s="89"/>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0"/>
      <c r="BC106" s="90"/>
      <c r="BD106" s="90"/>
      <c r="BE106" s="90"/>
      <c r="BF106" s="90"/>
      <c r="BG106" s="90"/>
      <c r="BH106" s="90"/>
      <c r="BI106" s="90"/>
      <c r="BJ106" s="90"/>
      <c r="BK106" s="90"/>
      <c r="BL106" s="90"/>
      <c r="BM106" s="90"/>
      <c r="BN106" s="90"/>
      <c r="BO106" s="90"/>
      <c r="BP106" s="90"/>
      <c r="BQ106" s="90"/>
      <c r="BR106" s="90"/>
      <c r="BS106" s="90"/>
      <c r="BT106" s="90"/>
      <c r="BU106" s="90"/>
      <c r="BV106" s="90"/>
      <c r="BW106" s="90"/>
      <c r="BX106" s="90"/>
      <c r="BY106" s="90"/>
      <c r="BZ106" s="90"/>
      <c r="CA106" s="90"/>
      <c r="CB106" s="90"/>
      <c r="CC106" s="90"/>
      <c r="CD106" s="90"/>
      <c r="CE106" s="90"/>
      <c r="CF106" s="90"/>
      <c r="CG106" s="90"/>
      <c r="CH106" s="90"/>
      <c r="CI106" s="90"/>
      <c r="CJ106" s="90"/>
      <c r="CK106" s="90"/>
      <c r="CL106" s="90"/>
      <c r="CM106" s="90"/>
      <c r="CN106" s="90"/>
      <c r="CO106" s="90"/>
      <c r="CP106" s="90"/>
      <c r="CQ106" s="90"/>
      <c r="CR106" s="90"/>
      <c r="CS106" s="90"/>
      <c r="CT106" s="90"/>
      <c r="CU106" s="90"/>
      <c r="CV106" s="90"/>
      <c r="CW106" s="90"/>
      <c r="CX106" s="90"/>
      <c r="CY106" s="90"/>
      <c r="CZ106" s="90"/>
      <c r="DA106" s="90"/>
      <c r="DB106" s="90"/>
      <c r="DC106" s="90"/>
      <c r="DD106" s="90"/>
      <c r="DE106" s="90"/>
      <c r="DF106" s="90"/>
      <c r="DG106" s="90"/>
      <c r="DH106" s="90"/>
      <c r="DI106" s="90"/>
      <c r="DJ106" s="90"/>
      <c r="DK106" s="90"/>
      <c r="DL106" s="90"/>
      <c r="DM106" s="90"/>
      <c r="DN106" s="90"/>
      <c r="DO106" s="90"/>
      <c r="DP106" s="90"/>
      <c r="DQ106" s="90"/>
      <c r="DR106" s="90"/>
      <c r="DS106" s="90"/>
      <c r="DT106" s="90"/>
      <c r="DU106" s="90"/>
      <c r="DV106" s="90"/>
      <c r="DW106" s="90"/>
      <c r="DX106" s="90"/>
      <c r="DY106" s="90"/>
      <c r="DZ106" s="90"/>
      <c r="EA106" s="90"/>
      <c r="EB106" s="90"/>
      <c r="EC106" s="90"/>
      <c r="ED106" s="90"/>
      <c r="EE106" s="90"/>
      <c r="EF106" s="90"/>
      <c r="EG106" s="90"/>
      <c r="EH106" s="90"/>
      <c r="EI106" s="90"/>
      <c r="EJ106" s="90"/>
      <c r="EK106" s="90"/>
      <c r="EL106" s="90"/>
      <c r="EM106" s="90"/>
      <c r="EN106" s="90"/>
      <c r="EO106" s="90"/>
      <c r="EP106" s="90"/>
      <c r="EQ106" s="90"/>
      <c r="ER106" s="90"/>
      <c r="ES106" s="90"/>
      <c r="ET106" s="90"/>
      <c r="EU106" s="90"/>
      <c r="EV106" s="90"/>
      <c r="EW106" s="90"/>
      <c r="EX106" s="90"/>
      <c r="EY106" s="90"/>
      <c r="EZ106" s="90"/>
      <c r="FA106" s="90"/>
      <c r="FB106" s="90"/>
      <c r="FC106" s="90"/>
      <c r="FD106" s="90"/>
      <c r="FE106" s="90"/>
      <c r="FF106" s="90"/>
      <c r="FG106" s="90"/>
      <c r="FH106" s="90"/>
      <c r="FI106" s="90"/>
      <c r="FJ106" s="90"/>
      <c r="FK106" s="90"/>
      <c r="FL106" s="90"/>
      <c r="FM106" s="90"/>
      <c r="FN106" s="90"/>
      <c r="FO106" s="90"/>
      <c r="FP106" s="90"/>
      <c r="FQ106" s="90"/>
      <c r="FR106" s="90"/>
      <c r="FS106" s="90"/>
      <c r="FT106" s="90"/>
      <c r="FU106" s="90"/>
      <c r="FV106" s="90"/>
      <c r="FW106" s="90"/>
      <c r="FX106" s="90"/>
      <c r="FY106" s="90"/>
      <c r="FZ106" s="90"/>
      <c r="GA106" s="90"/>
      <c r="GB106" s="90"/>
      <c r="GC106" s="90"/>
      <c r="GD106" s="90"/>
      <c r="GE106" s="90"/>
      <c r="GF106" s="90"/>
      <c r="GG106" s="90"/>
      <c r="GH106" s="90"/>
      <c r="GI106" s="90"/>
      <c r="GJ106" s="90"/>
      <c r="GK106" s="90"/>
      <c r="GL106" s="90"/>
      <c r="GM106" s="90"/>
      <c r="GN106" s="90"/>
      <c r="GO106" s="90"/>
      <c r="GP106" s="90"/>
      <c r="GQ106" s="90"/>
      <c r="GR106" s="90"/>
      <c r="GS106" s="90"/>
    </row>
    <row r="107" ht="14.25" customHeight="1">
      <c r="A107" s="164"/>
      <c r="B107" s="89"/>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0"/>
      <c r="AY107" s="90"/>
      <c r="AZ107" s="90"/>
      <c r="BA107" s="90"/>
      <c r="BB107" s="90"/>
      <c r="BC107" s="90"/>
      <c r="BD107" s="90"/>
      <c r="BE107" s="90"/>
      <c r="BF107" s="90"/>
      <c r="BG107" s="90"/>
      <c r="BH107" s="90"/>
      <c r="BI107" s="90"/>
      <c r="BJ107" s="90"/>
      <c r="BK107" s="90"/>
      <c r="BL107" s="90"/>
      <c r="BM107" s="90"/>
      <c r="BN107" s="90"/>
      <c r="BO107" s="90"/>
      <c r="BP107" s="90"/>
      <c r="BQ107" s="90"/>
      <c r="BR107" s="90"/>
      <c r="BS107" s="90"/>
      <c r="BT107" s="90"/>
      <c r="BU107" s="90"/>
      <c r="BV107" s="90"/>
      <c r="BW107" s="90"/>
      <c r="BX107" s="90"/>
      <c r="BY107" s="90"/>
      <c r="BZ107" s="90"/>
      <c r="CA107" s="90"/>
      <c r="CB107" s="90"/>
      <c r="CC107" s="90"/>
      <c r="CD107" s="90"/>
      <c r="CE107" s="90"/>
      <c r="CF107" s="90"/>
      <c r="CG107" s="90"/>
      <c r="CH107" s="90"/>
      <c r="CI107" s="90"/>
      <c r="CJ107" s="90"/>
      <c r="CK107" s="90"/>
      <c r="CL107" s="90"/>
      <c r="CM107" s="90"/>
      <c r="CN107" s="90"/>
      <c r="CO107" s="90"/>
      <c r="CP107" s="90"/>
      <c r="CQ107" s="90"/>
      <c r="CR107" s="90"/>
      <c r="CS107" s="90"/>
      <c r="CT107" s="90"/>
      <c r="CU107" s="90"/>
      <c r="CV107" s="90"/>
      <c r="CW107" s="90"/>
      <c r="CX107" s="90"/>
      <c r="CY107" s="90"/>
      <c r="CZ107" s="90"/>
      <c r="DA107" s="90"/>
      <c r="DB107" s="90"/>
      <c r="DC107" s="90"/>
      <c r="DD107" s="90"/>
      <c r="DE107" s="90"/>
      <c r="DF107" s="90"/>
      <c r="DG107" s="90"/>
      <c r="DH107" s="90"/>
      <c r="DI107" s="90"/>
      <c r="DJ107" s="90"/>
      <c r="DK107" s="90"/>
      <c r="DL107" s="90"/>
      <c r="DM107" s="90"/>
      <c r="DN107" s="90"/>
      <c r="DO107" s="90"/>
      <c r="DP107" s="90"/>
      <c r="DQ107" s="90"/>
      <c r="DR107" s="90"/>
      <c r="DS107" s="90"/>
      <c r="DT107" s="90"/>
      <c r="DU107" s="90"/>
      <c r="DV107" s="90"/>
      <c r="DW107" s="90"/>
      <c r="DX107" s="90"/>
      <c r="DY107" s="90"/>
      <c r="DZ107" s="90"/>
      <c r="EA107" s="90"/>
      <c r="EB107" s="90"/>
      <c r="EC107" s="90"/>
      <c r="ED107" s="90"/>
      <c r="EE107" s="90"/>
      <c r="EF107" s="90"/>
      <c r="EG107" s="90"/>
      <c r="EH107" s="90"/>
      <c r="EI107" s="90"/>
      <c r="EJ107" s="90"/>
      <c r="EK107" s="90"/>
      <c r="EL107" s="90"/>
      <c r="EM107" s="90"/>
      <c r="EN107" s="90"/>
      <c r="EO107" s="90"/>
      <c r="EP107" s="90"/>
      <c r="EQ107" s="90"/>
      <c r="ER107" s="90"/>
      <c r="ES107" s="90"/>
      <c r="ET107" s="90"/>
      <c r="EU107" s="90"/>
      <c r="EV107" s="90"/>
      <c r="EW107" s="90"/>
      <c r="EX107" s="90"/>
      <c r="EY107" s="90"/>
      <c r="EZ107" s="90"/>
      <c r="FA107" s="90"/>
      <c r="FB107" s="90"/>
      <c r="FC107" s="90"/>
      <c r="FD107" s="90"/>
      <c r="FE107" s="90"/>
      <c r="FF107" s="90"/>
      <c r="FG107" s="90"/>
      <c r="FH107" s="90"/>
      <c r="FI107" s="90"/>
      <c r="FJ107" s="90"/>
      <c r="FK107" s="90"/>
      <c r="FL107" s="90"/>
      <c r="FM107" s="90"/>
      <c r="FN107" s="90"/>
      <c r="FO107" s="90"/>
      <c r="FP107" s="90"/>
      <c r="FQ107" s="90"/>
      <c r="FR107" s="90"/>
      <c r="FS107" s="90"/>
      <c r="FT107" s="90"/>
      <c r="FU107" s="90"/>
      <c r="FV107" s="90"/>
      <c r="FW107" s="90"/>
      <c r="FX107" s="90"/>
      <c r="FY107" s="90"/>
      <c r="FZ107" s="90"/>
      <c r="GA107" s="90"/>
      <c r="GB107" s="90"/>
      <c r="GC107" s="90"/>
      <c r="GD107" s="90"/>
      <c r="GE107" s="90"/>
      <c r="GF107" s="90"/>
      <c r="GG107" s="90"/>
      <c r="GH107" s="90"/>
      <c r="GI107" s="90"/>
      <c r="GJ107" s="90"/>
      <c r="GK107" s="90"/>
      <c r="GL107" s="90"/>
      <c r="GM107" s="90"/>
      <c r="GN107" s="90"/>
      <c r="GO107" s="90"/>
      <c r="GP107" s="90"/>
      <c r="GQ107" s="90"/>
      <c r="GR107" s="90"/>
      <c r="GS107" s="90"/>
    </row>
    <row r="108" ht="14.25" customHeight="1">
      <c r="A108" s="164"/>
      <c r="B108" s="89"/>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c r="AS108" s="90"/>
      <c r="AT108" s="90"/>
      <c r="AU108" s="90"/>
      <c r="AV108" s="90"/>
      <c r="AW108" s="90"/>
      <c r="AX108" s="90"/>
      <c r="AY108" s="90"/>
      <c r="AZ108" s="90"/>
      <c r="BA108" s="90"/>
      <c r="BB108" s="90"/>
      <c r="BC108" s="90"/>
      <c r="BD108" s="90"/>
      <c r="BE108" s="90"/>
      <c r="BF108" s="90"/>
      <c r="BG108" s="90"/>
      <c r="BH108" s="90"/>
      <c r="BI108" s="90"/>
      <c r="BJ108" s="90"/>
      <c r="BK108" s="90"/>
      <c r="BL108" s="90"/>
      <c r="BM108" s="90"/>
      <c r="BN108" s="90"/>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90"/>
      <c r="DI108" s="90"/>
      <c r="DJ108" s="90"/>
      <c r="DK108" s="90"/>
      <c r="DL108" s="90"/>
      <c r="DM108" s="90"/>
      <c r="DN108" s="90"/>
      <c r="DO108" s="90"/>
      <c r="DP108" s="90"/>
      <c r="DQ108" s="90"/>
      <c r="DR108" s="90"/>
      <c r="DS108" s="90"/>
      <c r="DT108" s="90"/>
      <c r="DU108" s="90"/>
      <c r="DV108" s="90"/>
      <c r="DW108" s="90"/>
      <c r="DX108" s="90"/>
      <c r="DY108" s="90"/>
      <c r="DZ108" s="90"/>
      <c r="EA108" s="90"/>
      <c r="EB108" s="90"/>
      <c r="EC108" s="90"/>
      <c r="ED108" s="90"/>
      <c r="EE108" s="90"/>
      <c r="EF108" s="90"/>
      <c r="EG108" s="90"/>
      <c r="EH108" s="90"/>
      <c r="EI108" s="90"/>
      <c r="EJ108" s="90"/>
      <c r="EK108" s="90"/>
      <c r="EL108" s="90"/>
      <c r="EM108" s="90"/>
      <c r="EN108" s="90"/>
      <c r="EO108" s="90"/>
      <c r="EP108" s="90"/>
      <c r="EQ108" s="90"/>
      <c r="ER108" s="90"/>
      <c r="ES108" s="90"/>
      <c r="ET108" s="90"/>
      <c r="EU108" s="90"/>
      <c r="EV108" s="90"/>
      <c r="EW108" s="90"/>
      <c r="EX108" s="90"/>
      <c r="EY108" s="90"/>
      <c r="EZ108" s="90"/>
      <c r="FA108" s="90"/>
      <c r="FB108" s="90"/>
      <c r="FC108" s="90"/>
      <c r="FD108" s="90"/>
      <c r="FE108" s="90"/>
      <c r="FF108" s="90"/>
      <c r="FG108" s="90"/>
      <c r="FH108" s="90"/>
      <c r="FI108" s="90"/>
      <c r="FJ108" s="90"/>
      <c r="FK108" s="90"/>
      <c r="FL108" s="90"/>
      <c r="FM108" s="90"/>
      <c r="FN108" s="90"/>
      <c r="FO108" s="90"/>
      <c r="FP108" s="90"/>
      <c r="FQ108" s="90"/>
      <c r="FR108" s="90"/>
      <c r="FS108" s="90"/>
      <c r="FT108" s="90"/>
      <c r="FU108" s="90"/>
      <c r="FV108" s="90"/>
      <c r="FW108" s="90"/>
      <c r="FX108" s="90"/>
      <c r="FY108" s="90"/>
      <c r="FZ108" s="90"/>
      <c r="GA108" s="90"/>
      <c r="GB108" s="90"/>
      <c r="GC108" s="90"/>
      <c r="GD108" s="90"/>
      <c r="GE108" s="90"/>
      <c r="GF108" s="90"/>
      <c r="GG108" s="90"/>
      <c r="GH108" s="90"/>
      <c r="GI108" s="90"/>
      <c r="GJ108" s="90"/>
      <c r="GK108" s="90"/>
      <c r="GL108" s="90"/>
      <c r="GM108" s="90"/>
      <c r="GN108" s="90"/>
      <c r="GO108" s="90"/>
      <c r="GP108" s="90"/>
      <c r="GQ108" s="90"/>
      <c r="GR108" s="90"/>
      <c r="GS108" s="90"/>
    </row>
    <row r="109" ht="14.25" customHeight="1">
      <c r="A109" s="164"/>
      <c r="B109" s="89"/>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c r="AY109" s="90"/>
      <c r="AZ109" s="90"/>
      <c r="BA109" s="90"/>
      <c r="BB109" s="90"/>
      <c r="BC109" s="90"/>
      <c r="BD109" s="90"/>
      <c r="BE109" s="90"/>
      <c r="BF109" s="90"/>
      <c r="BG109" s="90"/>
      <c r="BH109" s="90"/>
      <c r="BI109" s="90"/>
      <c r="BJ109" s="90"/>
      <c r="BK109" s="90"/>
      <c r="BL109" s="90"/>
      <c r="BM109" s="90"/>
      <c r="BN109" s="90"/>
      <c r="BO109" s="90"/>
      <c r="BP109" s="90"/>
      <c r="BQ109" s="90"/>
      <c r="BR109" s="90"/>
      <c r="BS109" s="90"/>
      <c r="BT109" s="90"/>
      <c r="BU109" s="90"/>
      <c r="BV109" s="90"/>
      <c r="BW109" s="90"/>
      <c r="BX109" s="90"/>
      <c r="BY109" s="90"/>
      <c r="BZ109" s="90"/>
      <c r="CA109" s="90"/>
      <c r="CB109" s="90"/>
      <c r="CC109" s="90"/>
      <c r="CD109" s="90"/>
      <c r="CE109" s="90"/>
      <c r="CF109" s="90"/>
      <c r="CG109" s="90"/>
      <c r="CH109" s="90"/>
      <c r="CI109" s="90"/>
      <c r="CJ109" s="90"/>
      <c r="CK109" s="90"/>
      <c r="CL109" s="90"/>
      <c r="CM109" s="90"/>
      <c r="CN109" s="90"/>
      <c r="CO109" s="90"/>
      <c r="CP109" s="90"/>
      <c r="CQ109" s="90"/>
      <c r="CR109" s="90"/>
      <c r="CS109" s="90"/>
      <c r="CT109" s="90"/>
      <c r="CU109" s="90"/>
      <c r="CV109" s="90"/>
      <c r="CW109" s="90"/>
      <c r="CX109" s="90"/>
      <c r="CY109" s="90"/>
      <c r="CZ109" s="90"/>
      <c r="DA109" s="90"/>
      <c r="DB109" s="90"/>
      <c r="DC109" s="90"/>
      <c r="DD109" s="90"/>
      <c r="DE109" s="90"/>
      <c r="DF109" s="90"/>
      <c r="DG109" s="90"/>
      <c r="DH109" s="90"/>
      <c r="DI109" s="90"/>
      <c r="DJ109" s="90"/>
      <c r="DK109" s="90"/>
      <c r="DL109" s="90"/>
      <c r="DM109" s="90"/>
      <c r="DN109" s="90"/>
      <c r="DO109" s="90"/>
      <c r="DP109" s="90"/>
      <c r="DQ109" s="90"/>
      <c r="DR109" s="90"/>
      <c r="DS109" s="90"/>
      <c r="DT109" s="90"/>
      <c r="DU109" s="90"/>
      <c r="DV109" s="90"/>
      <c r="DW109" s="90"/>
      <c r="DX109" s="90"/>
      <c r="DY109" s="90"/>
      <c r="DZ109" s="90"/>
      <c r="EA109" s="90"/>
      <c r="EB109" s="90"/>
      <c r="EC109" s="90"/>
      <c r="ED109" s="90"/>
      <c r="EE109" s="90"/>
      <c r="EF109" s="90"/>
      <c r="EG109" s="90"/>
      <c r="EH109" s="90"/>
      <c r="EI109" s="90"/>
      <c r="EJ109" s="90"/>
      <c r="EK109" s="90"/>
      <c r="EL109" s="90"/>
      <c r="EM109" s="90"/>
      <c r="EN109" s="90"/>
      <c r="EO109" s="90"/>
      <c r="EP109" s="90"/>
      <c r="EQ109" s="90"/>
      <c r="ER109" s="90"/>
      <c r="ES109" s="90"/>
      <c r="ET109" s="90"/>
      <c r="EU109" s="90"/>
      <c r="EV109" s="90"/>
      <c r="EW109" s="90"/>
      <c r="EX109" s="90"/>
      <c r="EY109" s="90"/>
      <c r="EZ109" s="90"/>
      <c r="FA109" s="90"/>
      <c r="FB109" s="90"/>
      <c r="FC109" s="90"/>
      <c r="FD109" s="90"/>
      <c r="FE109" s="90"/>
      <c r="FF109" s="90"/>
      <c r="FG109" s="90"/>
      <c r="FH109" s="90"/>
      <c r="FI109" s="90"/>
      <c r="FJ109" s="90"/>
      <c r="FK109" s="90"/>
      <c r="FL109" s="90"/>
      <c r="FM109" s="90"/>
      <c r="FN109" s="90"/>
      <c r="FO109" s="90"/>
      <c r="FP109" s="90"/>
      <c r="FQ109" s="90"/>
      <c r="FR109" s="90"/>
      <c r="FS109" s="90"/>
      <c r="FT109" s="90"/>
      <c r="FU109" s="90"/>
      <c r="FV109" s="90"/>
      <c r="FW109" s="90"/>
      <c r="FX109" s="90"/>
      <c r="FY109" s="90"/>
      <c r="FZ109" s="90"/>
      <c r="GA109" s="90"/>
      <c r="GB109" s="90"/>
      <c r="GC109" s="90"/>
      <c r="GD109" s="90"/>
      <c r="GE109" s="90"/>
      <c r="GF109" s="90"/>
      <c r="GG109" s="90"/>
      <c r="GH109" s="90"/>
      <c r="GI109" s="90"/>
      <c r="GJ109" s="90"/>
      <c r="GK109" s="90"/>
      <c r="GL109" s="90"/>
      <c r="GM109" s="90"/>
      <c r="GN109" s="90"/>
      <c r="GO109" s="90"/>
      <c r="GP109" s="90"/>
      <c r="GQ109" s="90"/>
      <c r="GR109" s="90"/>
      <c r="GS109" s="90"/>
    </row>
    <row r="110" ht="14.25" customHeight="1">
      <c r="A110" s="164"/>
      <c r="B110" s="89"/>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0"/>
      <c r="AK110" s="90"/>
      <c r="AL110" s="90"/>
      <c r="AM110" s="90"/>
      <c r="AN110" s="90"/>
      <c r="AO110" s="90"/>
      <c r="AP110" s="90"/>
      <c r="AQ110" s="90"/>
      <c r="AR110" s="90"/>
      <c r="AS110" s="90"/>
      <c r="AT110" s="90"/>
      <c r="AU110" s="90"/>
      <c r="AV110" s="90"/>
      <c r="AW110" s="90"/>
      <c r="AX110" s="90"/>
      <c r="AY110" s="90"/>
      <c r="AZ110" s="90"/>
      <c r="BA110" s="90"/>
      <c r="BB110" s="90"/>
      <c r="BC110" s="90"/>
      <c r="BD110" s="90"/>
      <c r="BE110" s="90"/>
      <c r="BF110" s="90"/>
      <c r="BG110" s="90"/>
      <c r="BH110" s="90"/>
      <c r="BI110" s="90"/>
      <c r="BJ110" s="90"/>
      <c r="BK110" s="90"/>
      <c r="BL110" s="90"/>
      <c r="BM110" s="90"/>
      <c r="BN110" s="90"/>
      <c r="BO110" s="90"/>
      <c r="BP110" s="90"/>
      <c r="BQ110" s="90"/>
      <c r="BR110" s="90"/>
      <c r="BS110" s="90"/>
      <c r="BT110" s="90"/>
      <c r="BU110" s="90"/>
      <c r="BV110" s="90"/>
      <c r="BW110" s="90"/>
      <c r="BX110" s="90"/>
      <c r="BY110" s="90"/>
      <c r="BZ110" s="90"/>
      <c r="CA110" s="90"/>
      <c r="CB110" s="90"/>
      <c r="CC110" s="90"/>
      <c r="CD110" s="90"/>
      <c r="CE110" s="90"/>
      <c r="CF110" s="90"/>
      <c r="CG110" s="90"/>
      <c r="CH110" s="90"/>
      <c r="CI110" s="90"/>
      <c r="CJ110" s="90"/>
      <c r="CK110" s="90"/>
      <c r="CL110" s="90"/>
      <c r="CM110" s="90"/>
      <c r="CN110" s="90"/>
      <c r="CO110" s="90"/>
      <c r="CP110" s="90"/>
      <c r="CQ110" s="90"/>
      <c r="CR110" s="90"/>
      <c r="CS110" s="90"/>
      <c r="CT110" s="90"/>
      <c r="CU110" s="90"/>
      <c r="CV110" s="90"/>
      <c r="CW110" s="90"/>
      <c r="CX110" s="90"/>
      <c r="CY110" s="90"/>
      <c r="CZ110" s="90"/>
      <c r="DA110" s="90"/>
      <c r="DB110" s="90"/>
      <c r="DC110" s="90"/>
      <c r="DD110" s="90"/>
      <c r="DE110" s="90"/>
      <c r="DF110" s="90"/>
      <c r="DG110" s="90"/>
      <c r="DH110" s="90"/>
      <c r="DI110" s="90"/>
      <c r="DJ110" s="90"/>
      <c r="DK110" s="90"/>
      <c r="DL110" s="90"/>
      <c r="DM110" s="90"/>
      <c r="DN110" s="90"/>
      <c r="DO110" s="90"/>
      <c r="DP110" s="90"/>
      <c r="DQ110" s="90"/>
      <c r="DR110" s="90"/>
      <c r="DS110" s="90"/>
      <c r="DT110" s="90"/>
      <c r="DU110" s="90"/>
      <c r="DV110" s="90"/>
      <c r="DW110" s="90"/>
      <c r="DX110" s="90"/>
      <c r="DY110" s="90"/>
      <c r="DZ110" s="90"/>
      <c r="EA110" s="90"/>
      <c r="EB110" s="90"/>
      <c r="EC110" s="90"/>
      <c r="ED110" s="90"/>
      <c r="EE110" s="90"/>
      <c r="EF110" s="90"/>
      <c r="EG110" s="90"/>
      <c r="EH110" s="90"/>
      <c r="EI110" s="90"/>
      <c r="EJ110" s="90"/>
      <c r="EK110" s="90"/>
      <c r="EL110" s="90"/>
      <c r="EM110" s="90"/>
      <c r="EN110" s="90"/>
      <c r="EO110" s="90"/>
      <c r="EP110" s="90"/>
      <c r="EQ110" s="90"/>
      <c r="ER110" s="90"/>
      <c r="ES110" s="90"/>
      <c r="ET110" s="90"/>
      <c r="EU110" s="90"/>
      <c r="EV110" s="90"/>
      <c r="EW110" s="90"/>
      <c r="EX110" s="90"/>
      <c r="EY110" s="90"/>
      <c r="EZ110" s="90"/>
      <c r="FA110" s="90"/>
      <c r="FB110" s="90"/>
      <c r="FC110" s="90"/>
      <c r="FD110" s="90"/>
      <c r="FE110" s="90"/>
      <c r="FF110" s="90"/>
      <c r="FG110" s="90"/>
      <c r="FH110" s="90"/>
      <c r="FI110" s="90"/>
      <c r="FJ110" s="90"/>
      <c r="FK110" s="90"/>
      <c r="FL110" s="90"/>
      <c r="FM110" s="90"/>
      <c r="FN110" s="90"/>
      <c r="FO110" s="90"/>
      <c r="FP110" s="90"/>
      <c r="FQ110" s="90"/>
      <c r="FR110" s="90"/>
      <c r="FS110" s="90"/>
      <c r="FT110" s="90"/>
      <c r="FU110" s="90"/>
      <c r="FV110" s="90"/>
      <c r="FW110" s="90"/>
      <c r="FX110" s="90"/>
      <c r="FY110" s="90"/>
      <c r="FZ110" s="90"/>
      <c r="GA110" s="90"/>
      <c r="GB110" s="90"/>
      <c r="GC110" s="90"/>
      <c r="GD110" s="90"/>
      <c r="GE110" s="90"/>
      <c r="GF110" s="90"/>
      <c r="GG110" s="90"/>
      <c r="GH110" s="90"/>
      <c r="GI110" s="90"/>
      <c r="GJ110" s="90"/>
      <c r="GK110" s="90"/>
      <c r="GL110" s="90"/>
      <c r="GM110" s="90"/>
      <c r="GN110" s="90"/>
      <c r="GO110" s="90"/>
      <c r="GP110" s="90"/>
      <c r="GQ110" s="90"/>
      <c r="GR110" s="90"/>
      <c r="GS110" s="90"/>
    </row>
    <row r="111" ht="14.25" customHeight="1">
      <c r="A111" s="164"/>
      <c r="B111" s="89"/>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90"/>
      <c r="AK111" s="90"/>
      <c r="AL111" s="90"/>
      <c r="AM111" s="90"/>
      <c r="AN111" s="90"/>
      <c r="AO111" s="90"/>
      <c r="AP111" s="90"/>
      <c r="AQ111" s="90"/>
      <c r="AR111" s="90"/>
      <c r="AS111" s="90"/>
      <c r="AT111" s="90"/>
      <c r="AU111" s="90"/>
      <c r="AV111" s="90"/>
      <c r="AW111" s="90"/>
      <c r="AX111" s="90"/>
      <c r="AY111" s="90"/>
      <c r="AZ111" s="90"/>
      <c r="BA111" s="90"/>
      <c r="BB111" s="90"/>
      <c r="BC111" s="90"/>
      <c r="BD111" s="90"/>
      <c r="BE111" s="90"/>
      <c r="BF111" s="90"/>
      <c r="BG111" s="90"/>
      <c r="BH111" s="90"/>
      <c r="BI111" s="90"/>
      <c r="BJ111" s="90"/>
      <c r="BK111" s="90"/>
      <c r="BL111" s="90"/>
      <c r="BM111" s="90"/>
      <c r="BN111" s="90"/>
      <c r="BO111" s="90"/>
      <c r="BP111" s="90"/>
      <c r="BQ111" s="90"/>
      <c r="BR111" s="90"/>
      <c r="BS111" s="90"/>
      <c r="BT111" s="90"/>
      <c r="BU111" s="90"/>
      <c r="BV111" s="90"/>
      <c r="BW111" s="90"/>
      <c r="BX111" s="90"/>
      <c r="BY111" s="90"/>
      <c r="BZ111" s="90"/>
      <c r="CA111" s="90"/>
      <c r="CB111" s="90"/>
      <c r="CC111" s="90"/>
      <c r="CD111" s="90"/>
      <c r="CE111" s="90"/>
      <c r="CF111" s="90"/>
      <c r="CG111" s="90"/>
      <c r="CH111" s="90"/>
      <c r="CI111" s="90"/>
      <c r="CJ111" s="90"/>
      <c r="CK111" s="90"/>
      <c r="CL111" s="90"/>
      <c r="CM111" s="90"/>
      <c r="CN111" s="90"/>
      <c r="CO111" s="90"/>
      <c r="CP111" s="90"/>
      <c r="CQ111" s="90"/>
      <c r="CR111" s="90"/>
      <c r="CS111" s="90"/>
      <c r="CT111" s="90"/>
      <c r="CU111" s="90"/>
      <c r="CV111" s="90"/>
      <c r="CW111" s="90"/>
      <c r="CX111" s="90"/>
      <c r="CY111" s="90"/>
      <c r="CZ111" s="90"/>
      <c r="DA111" s="90"/>
      <c r="DB111" s="90"/>
      <c r="DC111" s="90"/>
      <c r="DD111" s="90"/>
      <c r="DE111" s="90"/>
      <c r="DF111" s="90"/>
      <c r="DG111" s="90"/>
      <c r="DH111" s="90"/>
      <c r="DI111" s="90"/>
      <c r="DJ111" s="90"/>
      <c r="DK111" s="90"/>
      <c r="DL111" s="90"/>
      <c r="DM111" s="90"/>
      <c r="DN111" s="90"/>
      <c r="DO111" s="90"/>
      <c r="DP111" s="90"/>
      <c r="DQ111" s="90"/>
      <c r="DR111" s="90"/>
      <c r="DS111" s="90"/>
      <c r="DT111" s="90"/>
      <c r="DU111" s="90"/>
      <c r="DV111" s="90"/>
      <c r="DW111" s="90"/>
      <c r="DX111" s="90"/>
      <c r="DY111" s="90"/>
      <c r="DZ111" s="90"/>
      <c r="EA111" s="90"/>
      <c r="EB111" s="90"/>
      <c r="EC111" s="90"/>
      <c r="ED111" s="90"/>
      <c r="EE111" s="90"/>
      <c r="EF111" s="90"/>
      <c r="EG111" s="90"/>
      <c r="EH111" s="90"/>
      <c r="EI111" s="90"/>
      <c r="EJ111" s="90"/>
      <c r="EK111" s="90"/>
      <c r="EL111" s="90"/>
      <c r="EM111" s="90"/>
      <c r="EN111" s="90"/>
      <c r="EO111" s="90"/>
      <c r="EP111" s="90"/>
      <c r="EQ111" s="90"/>
      <c r="ER111" s="90"/>
      <c r="ES111" s="90"/>
      <c r="ET111" s="90"/>
      <c r="EU111" s="90"/>
      <c r="EV111" s="90"/>
      <c r="EW111" s="90"/>
      <c r="EX111" s="90"/>
      <c r="EY111" s="90"/>
      <c r="EZ111" s="90"/>
      <c r="FA111" s="90"/>
      <c r="FB111" s="90"/>
      <c r="FC111" s="90"/>
      <c r="FD111" s="90"/>
      <c r="FE111" s="90"/>
      <c r="FF111" s="90"/>
      <c r="FG111" s="90"/>
      <c r="FH111" s="90"/>
      <c r="FI111" s="90"/>
      <c r="FJ111" s="90"/>
      <c r="FK111" s="90"/>
      <c r="FL111" s="90"/>
      <c r="FM111" s="90"/>
      <c r="FN111" s="90"/>
      <c r="FO111" s="90"/>
      <c r="FP111" s="90"/>
      <c r="FQ111" s="90"/>
      <c r="FR111" s="90"/>
      <c r="FS111" s="90"/>
      <c r="FT111" s="90"/>
      <c r="FU111" s="90"/>
      <c r="FV111" s="90"/>
      <c r="FW111" s="90"/>
      <c r="FX111" s="90"/>
      <c r="FY111" s="90"/>
      <c r="FZ111" s="90"/>
      <c r="GA111" s="90"/>
      <c r="GB111" s="90"/>
      <c r="GC111" s="90"/>
      <c r="GD111" s="90"/>
      <c r="GE111" s="90"/>
      <c r="GF111" s="90"/>
      <c r="GG111" s="90"/>
      <c r="GH111" s="90"/>
      <c r="GI111" s="90"/>
      <c r="GJ111" s="90"/>
      <c r="GK111" s="90"/>
      <c r="GL111" s="90"/>
      <c r="GM111" s="90"/>
      <c r="GN111" s="90"/>
      <c r="GO111" s="90"/>
      <c r="GP111" s="90"/>
      <c r="GQ111" s="90"/>
      <c r="GR111" s="90"/>
      <c r="GS111" s="90"/>
    </row>
    <row r="112" ht="14.25" customHeight="1">
      <c r="A112" s="164"/>
      <c r="B112" s="89"/>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0"/>
      <c r="AK112" s="90"/>
      <c r="AL112" s="90"/>
      <c r="AM112" s="90"/>
      <c r="AN112" s="90"/>
      <c r="AO112" s="90"/>
      <c r="AP112" s="90"/>
      <c r="AQ112" s="90"/>
      <c r="AR112" s="90"/>
      <c r="AS112" s="90"/>
      <c r="AT112" s="90"/>
      <c r="AU112" s="90"/>
      <c r="AV112" s="90"/>
      <c r="AW112" s="90"/>
      <c r="AX112" s="90"/>
      <c r="AY112" s="90"/>
      <c r="AZ112" s="90"/>
      <c r="BA112" s="90"/>
      <c r="BB112" s="90"/>
      <c r="BC112" s="90"/>
      <c r="BD112" s="90"/>
      <c r="BE112" s="90"/>
      <c r="BF112" s="90"/>
      <c r="BG112" s="90"/>
      <c r="BH112" s="90"/>
      <c r="BI112" s="90"/>
      <c r="BJ112" s="90"/>
      <c r="BK112" s="90"/>
      <c r="BL112" s="90"/>
      <c r="BM112" s="90"/>
      <c r="BN112" s="90"/>
      <c r="BO112" s="90"/>
      <c r="BP112" s="90"/>
      <c r="BQ112" s="90"/>
      <c r="BR112" s="90"/>
      <c r="BS112" s="90"/>
      <c r="BT112" s="90"/>
      <c r="BU112" s="90"/>
      <c r="BV112" s="90"/>
      <c r="BW112" s="90"/>
      <c r="BX112" s="90"/>
      <c r="BY112" s="90"/>
      <c r="BZ112" s="90"/>
      <c r="CA112" s="90"/>
      <c r="CB112" s="90"/>
      <c r="CC112" s="90"/>
      <c r="CD112" s="90"/>
      <c r="CE112" s="90"/>
      <c r="CF112" s="90"/>
      <c r="CG112" s="90"/>
      <c r="CH112" s="90"/>
      <c r="CI112" s="90"/>
      <c r="CJ112" s="90"/>
      <c r="CK112" s="90"/>
      <c r="CL112" s="90"/>
      <c r="CM112" s="90"/>
      <c r="CN112" s="90"/>
      <c r="CO112" s="90"/>
      <c r="CP112" s="90"/>
      <c r="CQ112" s="90"/>
      <c r="CR112" s="90"/>
      <c r="CS112" s="90"/>
      <c r="CT112" s="90"/>
      <c r="CU112" s="90"/>
      <c r="CV112" s="90"/>
      <c r="CW112" s="90"/>
      <c r="CX112" s="90"/>
      <c r="CY112" s="90"/>
      <c r="CZ112" s="90"/>
      <c r="DA112" s="90"/>
      <c r="DB112" s="90"/>
      <c r="DC112" s="90"/>
      <c r="DD112" s="90"/>
      <c r="DE112" s="90"/>
      <c r="DF112" s="90"/>
      <c r="DG112" s="90"/>
      <c r="DH112" s="90"/>
      <c r="DI112" s="90"/>
      <c r="DJ112" s="90"/>
      <c r="DK112" s="90"/>
      <c r="DL112" s="90"/>
      <c r="DM112" s="90"/>
      <c r="DN112" s="90"/>
      <c r="DO112" s="90"/>
      <c r="DP112" s="90"/>
      <c r="DQ112" s="90"/>
      <c r="DR112" s="90"/>
      <c r="DS112" s="90"/>
      <c r="DT112" s="90"/>
      <c r="DU112" s="90"/>
      <c r="DV112" s="90"/>
      <c r="DW112" s="90"/>
      <c r="DX112" s="90"/>
      <c r="DY112" s="90"/>
      <c r="DZ112" s="90"/>
      <c r="EA112" s="90"/>
      <c r="EB112" s="90"/>
      <c r="EC112" s="90"/>
      <c r="ED112" s="90"/>
      <c r="EE112" s="90"/>
      <c r="EF112" s="90"/>
      <c r="EG112" s="90"/>
      <c r="EH112" s="90"/>
      <c r="EI112" s="90"/>
      <c r="EJ112" s="90"/>
      <c r="EK112" s="90"/>
      <c r="EL112" s="90"/>
      <c r="EM112" s="90"/>
      <c r="EN112" s="90"/>
      <c r="EO112" s="90"/>
      <c r="EP112" s="90"/>
      <c r="EQ112" s="90"/>
      <c r="ER112" s="90"/>
      <c r="ES112" s="90"/>
      <c r="ET112" s="90"/>
      <c r="EU112" s="90"/>
      <c r="EV112" s="90"/>
      <c r="EW112" s="90"/>
      <c r="EX112" s="90"/>
      <c r="EY112" s="90"/>
      <c r="EZ112" s="90"/>
      <c r="FA112" s="90"/>
      <c r="FB112" s="90"/>
      <c r="FC112" s="90"/>
      <c r="FD112" s="90"/>
      <c r="FE112" s="90"/>
      <c r="FF112" s="90"/>
      <c r="FG112" s="90"/>
      <c r="FH112" s="90"/>
      <c r="FI112" s="90"/>
      <c r="FJ112" s="90"/>
      <c r="FK112" s="90"/>
      <c r="FL112" s="90"/>
      <c r="FM112" s="90"/>
      <c r="FN112" s="90"/>
      <c r="FO112" s="90"/>
      <c r="FP112" s="90"/>
      <c r="FQ112" s="90"/>
      <c r="FR112" s="90"/>
      <c r="FS112" s="90"/>
      <c r="FT112" s="90"/>
      <c r="FU112" s="90"/>
      <c r="FV112" s="90"/>
      <c r="FW112" s="90"/>
      <c r="FX112" s="90"/>
      <c r="FY112" s="90"/>
      <c r="FZ112" s="90"/>
      <c r="GA112" s="90"/>
      <c r="GB112" s="90"/>
      <c r="GC112" s="90"/>
      <c r="GD112" s="90"/>
      <c r="GE112" s="90"/>
      <c r="GF112" s="90"/>
      <c r="GG112" s="90"/>
      <c r="GH112" s="90"/>
      <c r="GI112" s="90"/>
      <c r="GJ112" s="90"/>
      <c r="GK112" s="90"/>
      <c r="GL112" s="90"/>
      <c r="GM112" s="90"/>
      <c r="GN112" s="90"/>
      <c r="GO112" s="90"/>
      <c r="GP112" s="90"/>
      <c r="GQ112" s="90"/>
      <c r="GR112" s="90"/>
      <c r="GS112" s="90"/>
    </row>
    <row r="113" ht="14.25" customHeight="1">
      <c r="A113" s="164"/>
      <c r="B113" s="89"/>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c r="BH113" s="90"/>
      <c r="BI113" s="90"/>
      <c r="BJ113" s="90"/>
      <c r="BK113" s="90"/>
      <c r="BL113" s="90"/>
      <c r="BM113" s="90"/>
      <c r="BN113" s="90"/>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90"/>
      <c r="DI113" s="90"/>
      <c r="DJ113" s="90"/>
      <c r="DK113" s="90"/>
      <c r="DL113" s="90"/>
      <c r="DM113" s="90"/>
      <c r="DN113" s="90"/>
      <c r="DO113" s="90"/>
      <c r="DP113" s="90"/>
      <c r="DQ113" s="90"/>
      <c r="DR113" s="90"/>
      <c r="DS113" s="90"/>
      <c r="DT113" s="90"/>
      <c r="DU113" s="90"/>
      <c r="DV113" s="90"/>
      <c r="DW113" s="90"/>
      <c r="DX113" s="90"/>
      <c r="DY113" s="90"/>
      <c r="DZ113" s="90"/>
      <c r="EA113" s="90"/>
      <c r="EB113" s="90"/>
      <c r="EC113" s="90"/>
      <c r="ED113" s="90"/>
      <c r="EE113" s="90"/>
      <c r="EF113" s="90"/>
      <c r="EG113" s="90"/>
      <c r="EH113" s="90"/>
      <c r="EI113" s="90"/>
      <c r="EJ113" s="90"/>
      <c r="EK113" s="90"/>
      <c r="EL113" s="90"/>
      <c r="EM113" s="90"/>
      <c r="EN113" s="90"/>
      <c r="EO113" s="90"/>
      <c r="EP113" s="90"/>
      <c r="EQ113" s="90"/>
      <c r="ER113" s="90"/>
      <c r="ES113" s="90"/>
      <c r="ET113" s="90"/>
      <c r="EU113" s="90"/>
      <c r="EV113" s="90"/>
      <c r="EW113" s="90"/>
      <c r="EX113" s="90"/>
      <c r="EY113" s="90"/>
      <c r="EZ113" s="90"/>
      <c r="FA113" s="90"/>
      <c r="FB113" s="90"/>
      <c r="FC113" s="90"/>
      <c r="FD113" s="90"/>
      <c r="FE113" s="90"/>
      <c r="FF113" s="90"/>
      <c r="FG113" s="90"/>
      <c r="FH113" s="90"/>
      <c r="FI113" s="90"/>
      <c r="FJ113" s="90"/>
      <c r="FK113" s="90"/>
      <c r="FL113" s="90"/>
      <c r="FM113" s="90"/>
      <c r="FN113" s="90"/>
      <c r="FO113" s="90"/>
      <c r="FP113" s="90"/>
      <c r="FQ113" s="90"/>
      <c r="FR113" s="90"/>
      <c r="FS113" s="90"/>
      <c r="FT113" s="90"/>
      <c r="FU113" s="90"/>
      <c r="FV113" s="90"/>
      <c r="FW113" s="90"/>
      <c r="FX113" s="90"/>
      <c r="FY113" s="90"/>
      <c r="FZ113" s="90"/>
      <c r="GA113" s="90"/>
      <c r="GB113" s="90"/>
      <c r="GC113" s="90"/>
      <c r="GD113" s="90"/>
      <c r="GE113" s="90"/>
      <c r="GF113" s="90"/>
      <c r="GG113" s="90"/>
      <c r="GH113" s="90"/>
      <c r="GI113" s="90"/>
      <c r="GJ113" s="90"/>
      <c r="GK113" s="90"/>
      <c r="GL113" s="90"/>
      <c r="GM113" s="90"/>
      <c r="GN113" s="90"/>
      <c r="GO113" s="90"/>
      <c r="GP113" s="90"/>
      <c r="GQ113" s="90"/>
      <c r="GR113" s="90"/>
      <c r="GS113" s="90"/>
    </row>
    <row r="114" ht="14.25" customHeight="1">
      <c r="A114" s="164"/>
      <c r="B114" s="89"/>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90"/>
      <c r="AR114" s="90"/>
      <c r="AS114" s="90"/>
      <c r="AT114" s="90"/>
      <c r="AU114" s="90"/>
      <c r="AV114" s="90"/>
      <c r="AW114" s="90"/>
      <c r="AX114" s="90"/>
      <c r="AY114" s="90"/>
      <c r="AZ114" s="90"/>
      <c r="BA114" s="90"/>
      <c r="BB114" s="90"/>
      <c r="BC114" s="90"/>
      <c r="BD114" s="90"/>
      <c r="BE114" s="90"/>
      <c r="BF114" s="90"/>
      <c r="BG114" s="90"/>
      <c r="BH114" s="90"/>
      <c r="BI114" s="90"/>
      <c r="BJ114" s="90"/>
      <c r="BK114" s="90"/>
      <c r="BL114" s="90"/>
      <c r="BM114" s="90"/>
      <c r="BN114" s="90"/>
      <c r="BO114" s="90"/>
      <c r="BP114" s="90"/>
      <c r="BQ114" s="90"/>
      <c r="BR114" s="90"/>
      <c r="BS114" s="90"/>
      <c r="BT114" s="90"/>
      <c r="BU114" s="90"/>
      <c r="BV114" s="90"/>
      <c r="BW114" s="90"/>
      <c r="BX114" s="90"/>
      <c r="BY114" s="90"/>
      <c r="BZ114" s="90"/>
      <c r="CA114" s="90"/>
      <c r="CB114" s="90"/>
      <c r="CC114" s="90"/>
      <c r="CD114" s="90"/>
      <c r="CE114" s="90"/>
      <c r="CF114" s="90"/>
      <c r="CG114" s="90"/>
      <c r="CH114" s="90"/>
      <c r="CI114" s="90"/>
      <c r="CJ114" s="90"/>
      <c r="CK114" s="90"/>
      <c r="CL114" s="90"/>
      <c r="CM114" s="90"/>
      <c r="CN114" s="90"/>
      <c r="CO114" s="90"/>
      <c r="CP114" s="90"/>
      <c r="CQ114" s="90"/>
      <c r="CR114" s="90"/>
      <c r="CS114" s="90"/>
      <c r="CT114" s="90"/>
      <c r="CU114" s="90"/>
      <c r="CV114" s="90"/>
      <c r="CW114" s="90"/>
      <c r="CX114" s="90"/>
      <c r="CY114" s="90"/>
      <c r="CZ114" s="90"/>
      <c r="DA114" s="90"/>
      <c r="DB114" s="90"/>
      <c r="DC114" s="90"/>
      <c r="DD114" s="90"/>
      <c r="DE114" s="90"/>
      <c r="DF114" s="90"/>
      <c r="DG114" s="90"/>
      <c r="DH114" s="90"/>
      <c r="DI114" s="90"/>
      <c r="DJ114" s="90"/>
      <c r="DK114" s="90"/>
      <c r="DL114" s="90"/>
      <c r="DM114" s="90"/>
      <c r="DN114" s="90"/>
      <c r="DO114" s="90"/>
      <c r="DP114" s="90"/>
      <c r="DQ114" s="90"/>
      <c r="DR114" s="90"/>
      <c r="DS114" s="90"/>
      <c r="DT114" s="90"/>
      <c r="DU114" s="90"/>
      <c r="DV114" s="90"/>
      <c r="DW114" s="90"/>
      <c r="DX114" s="90"/>
      <c r="DY114" s="90"/>
      <c r="DZ114" s="90"/>
      <c r="EA114" s="90"/>
      <c r="EB114" s="90"/>
      <c r="EC114" s="90"/>
      <c r="ED114" s="90"/>
      <c r="EE114" s="90"/>
      <c r="EF114" s="90"/>
      <c r="EG114" s="90"/>
      <c r="EH114" s="90"/>
      <c r="EI114" s="90"/>
      <c r="EJ114" s="90"/>
      <c r="EK114" s="90"/>
      <c r="EL114" s="90"/>
      <c r="EM114" s="90"/>
      <c r="EN114" s="90"/>
      <c r="EO114" s="90"/>
      <c r="EP114" s="90"/>
      <c r="EQ114" s="90"/>
      <c r="ER114" s="90"/>
      <c r="ES114" s="90"/>
      <c r="ET114" s="90"/>
      <c r="EU114" s="90"/>
      <c r="EV114" s="90"/>
      <c r="EW114" s="90"/>
      <c r="EX114" s="90"/>
      <c r="EY114" s="90"/>
      <c r="EZ114" s="90"/>
      <c r="FA114" s="90"/>
      <c r="FB114" s="90"/>
      <c r="FC114" s="90"/>
      <c r="FD114" s="90"/>
      <c r="FE114" s="90"/>
      <c r="FF114" s="90"/>
      <c r="FG114" s="90"/>
      <c r="FH114" s="90"/>
      <c r="FI114" s="90"/>
      <c r="FJ114" s="90"/>
      <c r="FK114" s="90"/>
      <c r="FL114" s="90"/>
      <c r="FM114" s="90"/>
      <c r="FN114" s="90"/>
      <c r="FO114" s="90"/>
      <c r="FP114" s="90"/>
      <c r="FQ114" s="90"/>
      <c r="FR114" s="90"/>
      <c r="FS114" s="90"/>
      <c r="FT114" s="90"/>
      <c r="FU114" s="90"/>
      <c r="FV114" s="90"/>
      <c r="FW114" s="90"/>
      <c r="FX114" s="90"/>
      <c r="FY114" s="90"/>
      <c r="FZ114" s="90"/>
      <c r="GA114" s="90"/>
      <c r="GB114" s="90"/>
      <c r="GC114" s="90"/>
      <c r="GD114" s="90"/>
      <c r="GE114" s="90"/>
      <c r="GF114" s="90"/>
      <c r="GG114" s="90"/>
      <c r="GH114" s="90"/>
      <c r="GI114" s="90"/>
      <c r="GJ114" s="90"/>
      <c r="GK114" s="90"/>
      <c r="GL114" s="90"/>
      <c r="GM114" s="90"/>
      <c r="GN114" s="90"/>
      <c r="GO114" s="90"/>
      <c r="GP114" s="90"/>
      <c r="GQ114" s="90"/>
      <c r="GR114" s="90"/>
      <c r="GS114" s="90"/>
    </row>
    <row r="115" ht="14.25" customHeight="1">
      <c r="A115" s="164"/>
      <c r="B115" s="89"/>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c r="AT115" s="90"/>
      <c r="AU115" s="90"/>
      <c r="AV115" s="90"/>
      <c r="AW115" s="90"/>
      <c r="AX115" s="90"/>
      <c r="AY115" s="90"/>
      <c r="AZ115" s="90"/>
      <c r="BA115" s="90"/>
      <c r="BB115" s="90"/>
      <c r="BC115" s="90"/>
      <c r="BD115" s="90"/>
      <c r="BE115" s="90"/>
      <c r="BF115" s="90"/>
      <c r="BG115" s="90"/>
      <c r="BH115" s="90"/>
      <c r="BI115" s="90"/>
      <c r="BJ115" s="90"/>
      <c r="BK115" s="90"/>
      <c r="BL115" s="90"/>
      <c r="BM115" s="90"/>
      <c r="BN115" s="90"/>
      <c r="BO115" s="90"/>
      <c r="BP115" s="90"/>
      <c r="BQ115" s="90"/>
      <c r="BR115" s="90"/>
      <c r="BS115" s="90"/>
      <c r="BT115" s="90"/>
      <c r="BU115" s="90"/>
      <c r="BV115" s="90"/>
      <c r="BW115" s="90"/>
      <c r="BX115" s="90"/>
      <c r="BY115" s="90"/>
      <c r="BZ115" s="90"/>
      <c r="CA115" s="90"/>
      <c r="CB115" s="90"/>
      <c r="CC115" s="90"/>
      <c r="CD115" s="90"/>
      <c r="CE115" s="90"/>
      <c r="CF115" s="90"/>
      <c r="CG115" s="90"/>
      <c r="CH115" s="90"/>
      <c r="CI115" s="90"/>
      <c r="CJ115" s="90"/>
      <c r="CK115" s="90"/>
      <c r="CL115" s="90"/>
      <c r="CM115" s="90"/>
      <c r="CN115" s="90"/>
      <c r="CO115" s="90"/>
      <c r="CP115" s="90"/>
      <c r="CQ115" s="90"/>
      <c r="CR115" s="90"/>
      <c r="CS115" s="90"/>
      <c r="CT115" s="90"/>
      <c r="CU115" s="90"/>
      <c r="CV115" s="90"/>
      <c r="CW115" s="90"/>
      <c r="CX115" s="90"/>
      <c r="CY115" s="90"/>
      <c r="CZ115" s="90"/>
      <c r="DA115" s="90"/>
      <c r="DB115" s="90"/>
      <c r="DC115" s="90"/>
      <c r="DD115" s="90"/>
      <c r="DE115" s="90"/>
      <c r="DF115" s="90"/>
      <c r="DG115" s="90"/>
      <c r="DH115" s="90"/>
      <c r="DI115" s="90"/>
      <c r="DJ115" s="90"/>
      <c r="DK115" s="90"/>
      <c r="DL115" s="90"/>
      <c r="DM115" s="90"/>
      <c r="DN115" s="90"/>
      <c r="DO115" s="90"/>
      <c r="DP115" s="90"/>
      <c r="DQ115" s="90"/>
      <c r="DR115" s="90"/>
      <c r="DS115" s="90"/>
      <c r="DT115" s="90"/>
      <c r="DU115" s="90"/>
      <c r="DV115" s="90"/>
      <c r="DW115" s="90"/>
      <c r="DX115" s="90"/>
      <c r="DY115" s="90"/>
      <c r="DZ115" s="90"/>
      <c r="EA115" s="90"/>
      <c r="EB115" s="90"/>
      <c r="EC115" s="90"/>
      <c r="ED115" s="90"/>
      <c r="EE115" s="90"/>
      <c r="EF115" s="90"/>
      <c r="EG115" s="90"/>
      <c r="EH115" s="90"/>
      <c r="EI115" s="90"/>
      <c r="EJ115" s="90"/>
      <c r="EK115" s="90"/>
      <c r="EL115" s="90"/>
      <c r="EM115" s="90"/>
      <c r="EN115" s="90"/>
      <c r="EO115" s="90"/>
      <c r="EP115" s="90"/>
      <c r="EQ115" s="90"/>
      <c r="ER115" s="90"/>
      <c r="ES115" s="90"/>
      <c r="ET115" s="90"/>
      <c r="EU115" s="90"/>
      <c r="EV115" s="90"/>
      <c r="EW115" s="90"/>
      <c r="EX115" s="90"/>
      <c r="EY115" s="90"/>
      <c r="EZ115" s="90"/>
      <c r="FA115" s="90"/>
      <c r="FB115" s="90"/>
      <c r="FC115" s="90"/>
      <c r="FD115" s="90"/>
      <c r="FE115" s="90"/>
      <c r="FF115" s="90"/>
      <c r="FG115" s="90"/>
      <c r="FH115" s="90"/>
      <c r="FI115" s="90"/>
      <c r="FJ115" s="90"/>
      <c r="FK115" s="90"/>
      <c r="FL115" s="90"/>
      <c r="FM115" s="90"/>
      <c r="FN115" s="90"/>
      <c r="FO115" s="90"/>
      <c r="FP115" s="90"/>
      <c r="FQ115" s="90"/>
      <c r="FR115" s="90"/>
      <c r="FS115" s="90"/>
      <c r="FT115" s="90"/>
      <c r="FU115" s="90"/>
      <c r="FV115" s="90"/>
      <c r="FW115" s="90"/>
      <c r="FX115" s="90"/>
      <c r="FY115" s="90"/>
      <c r="FZ115" s="90"/>
      <c r="GA115" s="90"/>
      <c r="GB115" s="90"/>
      <c r="GC115" s="90"/>
      <c r="GD115" s="90"/>
      <c r="GE115" s="90"/>
      <c r="GF115" s="90"/>
      <c r="GG115" s="90"/>
      <c r="GH115" s="90"/>
      <c r="GI115" s="90"/>
      <c r="GJ115" s="90"/>
      <c r="GK115" s="90"/>
      <c r="GL115" s="90"/>
      <c r="GM115" s="90"/>
      <c r="GN115" s="90"/>
      <c r="GO115" s="90"/>
      <c r="GP115" s="90"/>
      <c r="GQ115" s="90"/>
      <c r="GR115" s="90"/>
      <c r="GS115" s="90"/>
    </row>
    <row r="116" ht="14.25" customHeight="1">
      <c r="A116" s="164"/>
      <c r="B116" s="89"/>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c r="CE116" s="90"/>
      <c r="CF116" s="90"/>
      <c r="CG116" s="90"/>
      <c r="CH116" s="90"/>
      <c r="CI116" s="90"/>
      <c r="CJ116" s="90"/>
      <c r="CK116" s="90"/>
      <c r="CL116" s="90"/>
      <c r="CM116" s="90"/>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90"/>
      <c r="DP116" s="90"/>
      <c r="DQ116" s="90"/>
      <c r="DR116" s="90"/>
      <c r="DS116" s="90"/>
      <c r="DT116" s="90"/>
      <c r="DU116" s="90"/>
      <c r="DV116" s="90"/>
      <c r="DW116" s="90"/>
      <c r="DX116" s="90"/>
      <c r="DY116" s="90"/>
      <c r="DZ116" s="90"/>
      <c r="EA116" s="90"/>
      <c r="EB116" s="90"/>
      <c r="EC116" s="90"/>
      <c r="ED116" s="90"/>
      <c r="EE116" s="90"/>
      <c r="EF116" s="90"/>
      <c r="EG116" s="90"/>
      <c r="EH116" s="90"/>
      <c r="EI116" s="90"/>
      <c r="EJ116" s="90"/>
      <c r="EK116" s="90"/>
      <c r="EL116" s="90"/>
      <c r="EM116" s="90"/>
      <c r="EN116" s="90"/>
      <c r="EO116" s="90"/>
      <c r="EP116" s="90"/>
      <c r="EQ116" s="90"/>
      <c r="ER116" s="90"/>
      <c r="ES116" s="90"/>
      <c r="ET116" s="90"/>
      <c r="EU116" s="90"/>
      <c r="EV116" s="90"/>
      <c r="EW116" s="90"/>
      <c r="EX116" s="90"/>
      <c r="EY116" s="90"/>
      <c r="EZ116" s="90"/>
      <c r="FA116" s="90"/>
      <c r="FB116" s="90"/>
      <c r="FC116" s="90"/>
      <c r="FD116" s="90"/>
      <c r="FE116" s="90"/>
      <c r="FF116" s="90"/>
      <c r="FG116" s="90"/>
      <c r="FH116" s="90"/>
      <c r="FI116" s="90"/>
      <c r="FJ116" s="90"/>
      <c r="FK116" s="90"/>
      <c r="FL116" s="90"/>
      <c r="FM116" s="90"/>
      <c r="FN116" s="90"/>
      <c r="FO116" s="90"/>
      <c r="FP116" s="90"/>
      <c r="FQ116" s="90"/>
      <c r="FR116" s="90"/>
      <c r="FS116" s="90"/>
      <c r="FT116" s="90"/>
      <c r="FU116" s="90"/>
      <c r="FV116" s="90"/>
      <c r="FW116" s="90"/>
      <c r="FX116" s="90"/>
      <c r="FY116" s="90"/>
      <c r="FZ116" s="90"/>
      <c r="GA116" s="90"/>
      <c r="GB116" s="90"/>
      <c r="GC116" s="90"/>
      <c r="GD116" s="90"/>
      <c r="GE116" s="90"/>
      <c r="GF116" s="90"/>
      <c r="GG116" s="90"/>
      <c r="GH116" s="90"/>
      <c r="GI116" s="90"/>
      <c r="GJ116" s="90"/>
      <c r="GK116" s="90"/>
      <c r="GL116" s="90"/>
      <c r="GM116" s="90"/>
      <c r="GN116" s="90"/>
      <c r="GO116" s="90"/>
      <c r="GP116" s="90"/>
      <c r="GQ116" s="90"/>
      <c r="GR116" s="90"/>
      <c r="GS116" s="90"/>
    </row>
    <row r="117" ht="14.25" customHeight="1">
      <c r="A117" s="164"/>
      <c r="B117" s="89"/>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c r="CE117" s="90"/>
      <c r="CF117" s="90"/>
      <c r="CG117" s="90"/>
      <c r="CH117" s="90"/>
      <c r="CI117" s="90"/>
      <c r="CJ117" s="90"/>
      <c r="CK117" s="90"/>
      <c r="CL117" s="90"/>
      <c r="CM117" s="90"/>
      <c r="CN117" s="90"/>
      <c r="CO117" s="90"/>
      <c r="CP117" s="90"/>
      <c r="CQ117" s="90"/>
      <c r="CR117" s="90"/>
      <c r="CS117" s="90"/>
      <c r="CT117" s="90"/>
      <c r="CU117" s="90"/>
      <c r="CV117" s="90"/>
      <c r="CW117" s="90"/>
      <c r="CX117" s="90"/>
      <c r="CY117" s="90"/>
      <c r="CZ117" s="90"/>
      <c r="DA117" s="90"/>
      <c r="DB117" s="90"/>
      <c r="DC117" s="90"/>
      <c r="DD117" s="90"/>
      <c r="DE117" s="90"/>
      <c r="DF117" s="90"/>
      <c r="DG117" s="90"/>
      <c r="DH117" s="90"/>
      <c r="DI117" s="90"/>
      <c r="DJ117" s="90"/>
      <c r="DK117" s="90"/>
      <c r="DL117" s="90"/>
      <c r="DM117" s="90"/>
      <c r="DN117" s="90"/>
      <c r="DO117" s="90"/>
      <c r="DP117" s="90"/>
      <c r="DQ117" s="90"/>
      <c r="DR117" s="90"/>
      <c r="DS117" s="90"/>
      <c r="DT117" s="90"/>
      <c r="DU117" s="90"/>
      <c r="DV117" s="90"/>
      <c r="DW117" s="90"/>
      <c r="DX117" s="90"/>
      <c r="DY117" s="90"/>
      <c r="DZ117" s="90"/>
      <c r="EA117" s="90"/>
      <c r="EB117" s="90"/>
      <c r="EC117" s="90"/>
      <c r="ED117" s="90"/>
      <c r="EE117" s="90"/>
      <c r="EF117" s="90"/>
      <c r="EG117" s="90"/>
      <c r="EH117" s="90"/>
      <c r="EI117" s="90"/>
      <c r="EJ117" s="90"/>
      <c r="EK117" s="90"/>
      <c r="EL117" s="90"/>
      <c r="EM117" s="90"/>
      <c r="EN117" s="90"/>
      <c r="EO117" s="90"/>
      <c r="EP117" s="90"/>
      <c r="EQ117" s="90"/>
      <c r="ER117" s="90"/>
      <c r="ES117" s="90"/>
      <c r="ET117" s="90"/>
      <c r="EU117" s="90"/>
      <c r="EV117" s="90"/>
      <c r="EW117" s="90"/>
      <c r="EX117" s="90"/>
      <c r="EY117" s="90"/>
      <c r="EZ117" s="90"/>
      <c r="FA117" s="90"/>
      <c r="FB117" s="90"/>
      <c r="FC117" s="90"/>
      <c r="FD117" s="90"/>
      <c r="FE117" s="90"/>
      <c r="FF117" s="90"/>
      <c r="FG117" s="90"/>
      <c r="FH117" s="90"/>
      <c r="FI117" s="90"/>
      <c r="FJ117" s="90"/>
      <c r="FK117" s="90"/>
      <c r="FL117" s="90"/>
      <c r="FM117" s="90"/>
      <c r="FN117" s="90"/>
      <c r="FO117" s="90"/>
      <c r="FP117" s="90"/>
      <c r="FQ117" s="90"/>
      <c r="FR117" s="90"/>
      <c r="FS117" s="90"/>
      <c r="FT117" s="90"/>
      <c r="FU117" s="90"/>
      <c r="FV117" s="90"/>
      <c r="FW117" s="90"/>
      <c r="FX117" s="90"/>
      <c r="FY117" s="90"/>
      <c r="FZ117" s="90"/>
      <c r="GA117" s="90"/>
      <c r="GB117" s="90"/>
      <c r="GC117" s="90"/>
      <c r="GD117" s="90"/>
      <c r="GE117" s="90"/>
      <c r="GF117" s="90"/>
      <c r="GG117" s="90"/>
      <c r="GH117" s="90"/>
      <c r="GI117" s="90"/>
      <c r="GJ117" s="90"/>
      <c r="GK117" s="90"/>
      <c r="GL117" s="90"/>
      <c r="GM117" s="90"/>
      <c r="GN117" s="90"/>
      <c r="GO117" s="90"/>
      <c r="GP117" s="90"/>
      <c r="GQ117" s="90"/>
      <c r="GR117" s="90"/>
      <c r="GS117" s="90"/>
    </row>
    <row r="118" ht="14.25" customHeight="1">
      <c r="A118" s="164"/>
      <c r="B118" s="89"/>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90"/>
      <c r="AZ118" s="90"/>
      <c r="BA118" s="90"/>
      <c r="BB118" s="90"/>
      <c r="BC118" s="90"/>
      <c r="BD118" s="90"/>
      <c r="BE118" s="90"/>
      <c r="BF118" s="90"/>
      <c r="BG118" s="90"/>
      <c r="BH118" s="90"/>
      <c r="BI118" s="90"/>
      <c r="BJ118" s="90"/>
      <c r="BK118" s="90"/>
      <c r="BL118" s="90"/>
      <c r="BM118" s="90"/>
      <c r="BN118" s="90"/>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c r="DP118" s="90"/>
      <c r="DQ118" s="90"/>
      <c r="DR118" s="90"/>
      <c r="DS118" s="90"/>
      <c r="DT118" s="90"/>
      <c r="DU118" s="90"/>
      <c r="DV118" s="90"/>
      <c r="DW118" s="90"/>
      <c r="DX118" s="90"/>
      <c r="DY118" s="90"/>
      <c r="DZ118" s="90"/>
      <c r="EA118" s="90"/>
      <c r="EB118" s="90"/>
      <c r="EC118" s="90"/>
      <c r="ED118" s="90"/>
      <c r="EE118" s="90"/>
      <c r="EF118" s="90"/>
      <c r="EG118" s="90"/>
      <c r="EH118" s="90"/>
      <c r="EI118" s="90"/>
      <c r="EJ118" s="90"/>
      <c r="EK118" s="90"/>
      <c r="EL118" s="90"/>
      <c r="EM118" s="90"/>
      <c r="EN118" s="90"/>
      <c r="EO118" s="90"/>
      <c r="EP118" s="90"/>
      <c r="EQ118" s="90"/>
      <c r="ER118" s="90"/>
      <c r="ES118" s="90"/>
      <c r="ET118" s="90"/>
      <c r="EU118" s="90"/>
      <c r="EV118" s="90"/>
      <c r="EW118" s="90"/>
      <c r="EX118" s="90"/>
      <c r="EY118" s="90"/>
      <c r="EZ118" s="90"/>
      <c r="FA118" s="90"/>
      <c r="FB118" s="90"/>
      <c r="FC118" s="90"/>
      <c r="FD118" s="90"/>
      <c r="FE118" s="90"/>
      <c r="FF118" s="90"/>
      <c r="FG118" s="90"/>
      <c r="FH118" s="90"/>
      <c r="FI118" s="90"/>
      <c r="FJ118" s="90"/>
      <c r="FK118" s="90"/>
      <c r="FL118" s="90"/>
      <c r="FM118" s="90"/>
      <c r="FN118" s="90"/>
      <c r="FO118" s="90"/>
      <c r="FP118" s="90"/>
      <c r="FQ118" s="90"/>
      <c r="FR118" s="90"/>
      <c r="FS118" s="90"/>
      <c r="FT118" s="90"/>
      <c r="FU118" s="90"/>
      <c r="FV118" s="90"/>
      <c r="FW118" s="90"/>
      <c r="FX118" s="90"/>
      <c r="FY118" s="90"/>
      <c r="FZ118" s="90"/>
      <c r="GA118" s="90"/>
      <c r="GB118" s="90"/>
      <c r="GC118" s="90"/>
      <c r="GD118" s="90"/>
      <c r="GE118" s="90"/>
      <c r="GF118" s="90"/>
      <c r="GG118" s="90"/>
      <c r="GH118" s="90"/>
      <c r="GI118" s="90"/>
      <c r="GJ118" s="90"/>
      <c r="GK118" s="90"/>
      <c r="GL118" s="90"/>
      <c r="GM118" s="90"/>
      <c r="GN118" s="90"/>
      <c r="GO118" s="90"/>
      <c r="GP118" s="90"/>
      <c r="GQ118" s="90"/>
      <c r="GR118" s="90"/>
      <c r="GS118" s="90"/>
    </row>
    <row r="119" ht="14.25" customHeight="1">
      <c r="A119" s="164"/>
      <c r="B119" s="89"/>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90"/>
      <c r="BD119" s="90"/>
      <c r="BE119" s="90"/>
      <c r="BF119" s="90"/>
      <c r="BG119" s="90"/>
      <c r="BH119" s="90"/>
      <c r="BI119" s="90"/>
      <c r="BJ119" s="90"/>
      <c r="BK119" s="90"/>
      <c r="BL119" s="90"/>
      <c r="BM119" s="90"/>
      <c r="BN119" s="90"/>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c r="DP119" s="90"/>
      <c r="DQ119" s="90"/>
      <c r="DR119" s="90"/>
      <c r="DS119" s="90"/>
      <c r="DT119" s="90"/>
      <c r="DU119" s="90"/>
      <c r="DV119" s="90"/>
      <c r="DW119" s="90"/>
      <c r="DX119" s="90"/>
      <c r="DY119" s="90"/>
      <c r="DZ119" s="90"/>
      <c r="EA119" s="90"/>
      <c r="EB119" s="90"/>
      <c r="EC119" s="90"/>
      <c r="ED119" s="90"/>
      <c r="EE119" s="90"/>
      <c r="EF119" s="90"/>
      <c r="EG119" s="90"/>
      <c r="EH119" s="90"/>
      <c r="EI119" s="90"/>
      <c r="EJ119" s="90"/>
      <c r="EK119" s="90"/>
      <c r="EL119" s="90"/>
      <c r="EM119" s="90"/>
      <c r="EN119" s="90"/>
      <c r="EO119" s="90"/>
      <c r="EP119" s="90"/>
      <c r="EQ119" s="90"/>
      <c r="ER119" s="90"/>
      <c r="ES119" s="90"/>
      <c r="ET119" s="90"/>
      <c r="EU119" s="90"/>
      <c r="EV119" s="90"/>
      <c r="EW119" s="90"/>
      <c r="EX119" s="90"/>
      <c r="EY119" s="90"/>
      <c r="EZ119" s="90"/>
      <c r="FA119" s="90"/>
      <c r="FB119" s="90"/>
      <c r="FC119" s="90"/>
      <c r="FD119" s="90"/>
      <c r="FE119" s="90"/>
      <c r="FF119" s="90"/>
      <c r="FG119" s="90"/>
      <c r="FH119" s="90"/>
      <c r="FI119" s="90"/>
      <c r="FJ119" s="90"/>
      <c r="FK119" s="90"/>
      <c r="FL119" s="90"/>
      <c r="FM119" s="90"/>
      <c r="FN119" s="90"/>
      <c r="FO119" s="90"/>
      <c r="FP119" s="90"/>
      <c r="FQ119" s="90"/>
      <c r="FR119" s="90"/>
      <c r="FS119" s="90"/>
      <c r="FT119" s="90"/>
      <c r="FU119" s="90"/>
      <c r="FV119" s="90"/>
      <c r="FW119" s="90"/>
      <c r="FX119" s="90"/>
      <c r="FY119" s="90"/>
      <c r="FZ119" s="90"/>
      <c r="GA119" s="90"/>
      <c r="GB119" s="90"/>
      <c r="GC119" s="90"/>
      <c r="GD119" s="90"/>
      <c r="GE119" s="90"/>
      <c r="GF119" s="90"/>
      <c r="GG119" s="90"/>
      <c r="GH119" s="90"/>
      <c r="GI119" s="90"/>
      <c r="GJ119" s="90"/>
      <c r="GK119" s="90"/>
      <c r="GL119" s="90"/>
      <c r="GM119" s="90"/>
      <c r="GN119" s="90"/>
      <c r="GO119" s="90"/>
      <c r="GP119" s="90"/>
      <c r="GQ119" s="90"/>
      <c r="GR119" s="90"/>
      <c r="GS119" s="90"/>
    </row>
    <row r="120" ht="14.25" customHeight="1">
      <c r="A120" s="164"/>
      <c r="B120" s="89"/>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c r="AX120" s="90"/>
      <c r="AY120" s="90"/>
      <c r="AZ120" s="90"/>
      <c r="BA120" s="90"/>
      <c r="BB120" s="90"/>
      <c r="BC120" s="90"/>
      <c r="BD120" s="90"/>
      <c r="BE120" s="90"/>
      <c r="BF120" s="90"/>
      <c r="BG120" s="90"/>
      <c r="BH120" s="90"/>
      <c r="BI120" s="90"/>
      <c r="BJ120" s="90"/>
      <c r="BK120" s="90"/>
      <c r="BL120" s="90"/>
      <c r="BM120" s="90"/>
      <c r="BN120" s="90"/>
      <c r="BO120" s="90"/>
      <c r="BP120" s="90"/>
      <c r="BQ120" s="90"/>
      <c r="BR120" s="90"/>
      <c r="BS120" s="90"/>
      <c r="BT120" s="90"/>
      <c r="BU120" s="90"/>
      <c r="BV120" s="90"/>
      <c r="BW120" s="90"/>
      <c r="BX120" s="90"/>
      <c r="BY120" s="90"/>
      <c r="BZ120" s="90"/>
      <c r="CA120" s="90"/>
      <c r="CB120" s="90"/>
      <c r="CC120" s="90"/>
      <c r="CD120" s="90"/>
      <c r="CE120" s="90"/>
      <c r="CF120" s="90"/>
      <c r="CG120" s="90"/>
      <c r="CH120" s="90"/>
      <c r="CI120" s="90"/>
      <c r="CJ120" s="90"/>
      <c r="CK120" s="90"/>
      <c r="CL120" s="90"/>
      <c r="CM120" s="90"/>
      <c r="CN120" s="90"/>
      <c r="CO120" s="90"/>
      <c r="CP120" s="90"/>
      <c r="CQ120" s="90"/>
      <c r="CR120" s="90"/>
      <c r="CS120" s="90"/>
      <c r="CT120" s="90"/>
      <c r="CU120" s="90"/>
      <c r="CV120" s="90"/>
      <c r="CW120" s="90"/>
      <c r="CX120" s="90"/>
      <c r="CY120" s="90"/>
      <c r="CZ120" s="90"/>
      <c r="DA120" s="90"/>
      <c r="DB120" s="90"/>
      <c r="DC120" s="90"/>
      <c r="DD120" s="90"/>
      <c r="DE120" s="90"/>
      <c r="DF120" s="90"/>
      <c r="DG120" s="90"/>
      <c r="DH120" s="90"/>
      <c r="DI120" s="90"/>
      <c r="DJ120" s="90"/>
      <c r="DK120" s="90"/>
      <c r="DL120" s="90"/>
      <c r="DM120" s="90"/>
      <c r="DN120" s="90"/>
      <c r="DO120" s="90"/>
      <c r="DP120" s="90"/>
      <c r="DQ120" s="90"/>
      <c r="DR120" s="90"/>
      <c r="DS120" s="90"/>
      <c r="DT120" s="90"/>
      <c r="DU120" s="90"/>
      <c r="DV120" s="90"/>
      <c r="DW120" s="90"/>
      <c r="DX120" s="90"/>
      <c r="DY120" s="90"/>
      <c r="DZ120" s="90"/>
      <c r="EA120" s="90"/>
      <c r="EB120" s="90"/>
      <c r="EC120" s="90"/>
      <c r="ED120" s="90"/>
      <c r="EE120" s="90"/>
      <c r="EF120" s="90"/>
      <c r="EG120" s="90"/>
      <c r="EH120" s="90"/>
      <c r="EI120" s="90"/>
      <c r="EJ120" s="90"/>
      <c r="EK120" s="90"/>
      <c r="EL120" s="90"/>
      <c r="EM120" s="90"/>
      <c r="EN120" s="90"/>
      <c r="EO120" s="90"/>
      <c r="EP120" s="90"/>
      <c r="EQ120" s="90"/>
      <c r="ER120" s="90"/>
      <c r="ES120" s="90"/>
      <c r="ET120" s="90"/>
      <c r="EU120" s="90"/>
      <c r="EV120" s="90"/>
      <c r="EW120" s="90"/>
      <c r="EX120" s="90"/>
      <c r="EY120" s="90"/>
      <c r="EZ120" s="90"/>
      <c r="FA120" s="90"/>
      <c r="FB120" s="90"/>
      <c r="FC120" s="90"/>
      <c r="FD120" s="90"/>
      <c r="FE120" s="90"/>
      <c r="FF120" s="90"/>
      <c r="FG120" s="90"/>
      <c r="FH120" s="90"/>
      <c r="FI120" s="90"/>
      <c r="FJ120" s="90"/>
      <c r="FK120" s="90"/>
      <c r="FL120" s="90"/>
      <c r="FM120" s="90"/>
      <c r="FN120" s="90"/>
      <c r="FO120" s="90"/>
      <c r="FP120" s="90"/>
      <c r="FQ120" s="90"/>
      <c r="FR120" s="90"/>
      <c r="FS120" s="90"/>
      <c r="FT120" s="90"/>
      <c r="FU120" s="90"/>
      <c r="FV120" s="90"/>
      <c r="FW120" s="90"/>
      <c r="FX120" s="90"/>
      <c r="FY120" s="90"/>
      <c r="FZ120" s="90"/>
      <c r="GA120" s="90"/>
      <c r="GB120" s="90"/>
      <c r="GC120" s="90"/>
      <c r="GD120" s="90"/>
      <c r="GE120" s="90"/>
      <c r="GF120" s="90"/>
      <c r="GG120" s="90"/>
      <c r="GH120" s="90"/>
      <c r="GI120" s="90"/>
      <c r="GJ120" s="90"/>
      <c r="GK120" s="90"/>
      <c r="GL120" s="90"/>
      <c r="GM120" s="90"/>
      <c r="GN120" s="90"/>
      <c r="GO120" s="90"/>
      <c r="GP120" s="90"/>
      <c r="GQ120" s="90"/>
      <c r="GR120" s="90"/>
      <c r="GS120" s="90"/>
    </row>
    <row r="121" ht="14.25" customHeight="1">
      <c r="A121" s="164"/>
      <c r="B121" s="89"/>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0"/>
      <c r="AK121" s="90"/>
      <c r="AL121" s="90"/>
      <c r="AM121" s="90"/>
      <c r="AN121" s="90"/>
      <c r="AO121" s="90"/>
      <c r="AP121" s="90"/>
      <c r="AQ121" s="90"/>
      <c r="AR121" s="90"/>
      <c r="AS121" s="90"/>
      <c r="AT121" s="90"/>
      <c r="AU121" s="90"/>
      <c r="AV121" s="90"/>
      <c r="AW121" s="90"/>
      <c r="AX121" s="90"/>
      <c r="AY121" s="90"/>
      <c r="AZ121" s="90"/>
      <c r="BA121" s="90"/>
      <c r="BB121" s="90"/>
      <c r="BC121" s="90"/>
      <c r="BD121" s="90"/>
      <c r="BE121" s="90"/>
      <c r="BF121" s="90"/>
      <c r="BG121" s="90"/>
      <c r="BH121" s="90"/>
      <c r="BI121" s="90"/>
      <c r="BJ121" s="90"/>
      <c r="BK121" s="90"/>
      <c r="BL121" s="90"/>
      <c r="BM121" s="90"/>
      <c r="BN121" s="90"/>
      <c r="BO121" s="90"/>
      <c r="BP121" s="90"/>
      <c r="BQ121" s="90"/>
      <c r="BR121" s="90"/>
      <c r="BS121" s="90"/>
      <c r="BT121" s="90"/>
      <c r="BU121" s="90"/>
      <c r="BV121" s="90"/>
      <c r="BW121" s="90"/>
      <c r="BX121" s="90"/>
      <c r="BY121" s="90"/>
      <c r="BZ121" s="90"/>
      <c r="CA121" s="90"/>
      <c r="CB121" s="90"/>
      <c r="CC121" s="90"/>
      <c r="CD121" s="90"/>
      <c r="CE121" s="90"/>
      <c r="CF121" s="90"/>
      <c r="CG121" s="90"/>
      <c r="CH121" s="90"/>
      <c r="CI121" s="90"/>
      <c r="CJ121" s="90"/>
      <c r="CK121" s="90"/>
      <c r="CL121" s="90"/>
      <c r="CM121" s="90"/>
      <c r="CN121" s="90"/>
      <c r="CO121" s="90"/>
      <c r="CP121" s="90"/>
      <c r="CQ121" s="90"/>
      <c r="CR121" s="90"/>
      <c r="CS121" s="90"/>
      <c r="CT121" s="90"/>
      <c r="CU121" s="90"/>
      <c r="CV121" s="90"/>
      <c r="CW121" s="90"/>
      <c r="CX121" s="90"/>
      <c r="CY121" s="90"/>
      <c r="CZ121" s="90"/>
      <c r="DA121" s="90"/>
      <c r="DB121" s="90"/>
      <c r="DC121" s="90"/>
      <c r="DD121" s="90"/>
      <c r="DE121" s="90"/>
      <c r="DF121" s="90"/>
      <c r="DG121" s="90"/>
      <c r="DH121" s="90"/>
      <c r="DI121" s="90"/>
      <c r="DJ121" s="90"/>
      <c r="DK121" s="90"/>
      <c r="DL121" s="90"/>
      <c r="DM121" s="90"/>
      <c r="DN121" s="90"/>
      <c r="DO121" s="90"/>
      <c r="DP121" s="90"/>
      <c r="DQ121" s="90"/>
      <c r="DR121" s="90"/>
      <c r="DS121" s="90"/>
      <c r="DT121" s="90"/>
      <c r="DU121" s="90"/>
      <c r="DV121" s="90"/>
      <c r="DW121" s="90"/>
      <c r="DX121" s="90"/>
      <c r="DY121" s="90"/>
      <c r="DZ121" s="90"/>
      <c r="EA121" s="90"/>
      <c r="EB121" s="90"/>
      <c r="EC121" s="90"/>
      <c r="ED121" s="90"/>
      <c r="EE121" s="90"/>
      <c r="EF121" s="90"/>
      <c r="EG121" s="90"/>
      <c r="EH121" s="90"/>
      <c r="EI121" s="90"/>
      <c r="EJ121" s="90"/>
      <c r="EK121" s="90"/>
      <c r="EL121" s="90"/>
      <c r="EM121" s="90"/>
      <c r="EN121" s="90"/>
      <c r="EO121" s="90"/>
      <c r="EP121" s="90"/>
      <c r="EQ121" s="90"/>
      <c r="ER121" s="90"/>
      <c r="ES121" s="90"/>
      <c r="ET121" s="90"/>
      <c r="EU121" s="90"/>
      <c r="EV121" s="90"/>
      <c r="EW121" s="90"/>
      <c r="EX121" s="90"/>
      <c r="EY121" s="90"/>
      <c r="EZ121" s="90"/>
      <c r="FA121" s="90"/>
      <c r="FB121" s="90"/>
      <c r="FC121" s="90"/>
      <c r="FD121" s="90"/>
      <c r="FE121" s="90"/>
      <c r="FF121" s="90"/>
      <c r="FG121" s="90"/>
      <c r="FH121" s="90"/>
      <c r="FI121" s="90"/>
      <c r="FJ121" s="90"/>
      <c r="FK121" s="90"/>
      <c r="FL121" s="90"/>
      <c r="FM121" s="90"/>
      <c r="FN121" s="90"/>
      <c r="FO121" s="90"/>
      <c r="FP121" s="90"/>
      <c r="FQ121" s="90"/>
      <c r="FR121" s="90"/>
      <c r="FS121" s="90"/>
      <c r="FT121" s="90"/>
      <c r="FU121" s="90"/>
      <c r="FV121" s="90"/>
      <c r="FW121" s="90"/>
      <c r="FX121" s="90"/>
      <c r="FY121" s="90"/>
      <c r="FZ121" s="90"/>
      <c r="GA121" s="90"/>
      <c r="GB121" s="90"/>
      <c r="GC121" s="90"/>
      <c r="GD121" s="90"/>
      <c r="GE121" s="90"/>
      <c r="GF121" s="90"/>
      <c r="GG121" s="90"/>
      <c r="GH121" s="90"/>
      <c r="GI121" s="90"/>
      <c r="GJ121" s="90"/>
      <c r="GK121" s="90"/>
      <c r="GL121" s="90"/>
      <c r="GM121" s="90"/>
      <c r="GN121" s="90"/>
      <c r="GO121" s="90"/>
      <c r="GP121" s="90"/>
      <c r="GQ121" s="90"/>
      <c r="GR121" s="90"/>
      <c r="GS121" s="90"/>
    </row>
    <row r="122" ht="14.25" customHeight="1">
      <c r="A122" s="164"/>
      <c r="B122" s="89"/>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c r="AJ122" s="90"/>
      <c r="AK122" s="90"/>
      <c r="AL122" s="90"/>
      <c r="AM122" s="90"/>
      <c r="AN122" s="90"/>
      <c r="AO122" s="90"/>
      <c r="AP122" s="90"/>
      <c r="AQ122" s="90"/>
      <c r="AR122" s="90"/>
      <c r="AS122" s="90"/>
      <c r="AT122" s="90"/>
      <c r="AU122" s="90"/>
      <c r="AV122" s="90"/>
      <c r="AW122" s="90"/>
      <c r="AX122" s="90"/>
      <c r="AY122" s="90"/>
      <c r="AZ122" s="90"/>
      <c r="BA122" s="90"/>
      <c r="BB122" s="90"/>
      <c r="BC122" s="90"/>
      <c r="BD122" s="90"/>
      <c r="BE122" s="90"/>
      <c r="BF122" s="90"/>
      <c r="BG122" s="90"/>
      <c r="BH122" s="90"/>
      <c r="BI122" s="90"/>
      <c r="BJ122" s="90"/>
      <c r="BK122" s="90"/>
      <c r="BL122" s="90"/>
      <c r="BM122" s="90"/>
      <c r="BN122" s="90"/>
      <c r="BO122" s="90"/>
      <c r="BP122" s="90"/>
      <c r="BQ122" s="90"/>
      <c r="BR122" s="90"/>
      <c r="BS122" s="90"/>
      <c r="BT122" s="90"/>
      <c r="BU122" s="90"/>
      <c r="BV122" s="90"/>
      <c r="BW122" s="90"/>
      <c r="BX122" s="90"/>
      <c r="BY122" s="90"/>
      <c r="BZ122" s="90"/>
      <c r="CA122" s="90"/>
      <c r="CB122" s="90"/>
      <c r="CC122" s="90"/>
      <c r="CD122" s="90"/>
      <c r="CE122" s="90"/>
      <c r="CF122" s="90"/>
      <c r="CG122" s="90"/>
      <c r="CH122" s="90"/>
      <c r="CI122" s="90"/>
      <c r="CJ122" s="90"/>
      <c r="CK122" s="90"/>
      <c r="CL122" s="90"/>
      <c r="CM122" s="90"/>
      <c r="CN122" s="90"/>
      <c r="CO122" s="90"/>
      <c r="CP122" s="90"/>
      <c r="CQ122" s="90"/>
      <c r="CR122" s="90"/>
      <c r="CS122" s="90"/>
      <c r="CT122" s="90"/>
      <c r="CU122" s="90"/>
      <c r="CV122" s="90"/>
      <c r="CW122" s="90"/>
      <c r="CX122" s="90"/>
      <c r="CY122" s="90"/>
      <c r="CZ122" s="90"/>
      <c r="DA122" s="90"/>
      <c r="DB122" s="90"/>
      <c r="DC122" s="90"/>
      <c r="DD122" s="90"/>
      <c r="DE122" s="90"/>
      <c r="DF122" s="90"/>
      <c r="DG122" s="90"/>
      <c r="DH122" s="90"/>
      <c r="DI122" s="90"/>
      <c r="DJ122" s="90"/>
      <c r="DK122" s="90"/>
      <c r="DL122" s="90"/>
      <c r="DM122" s="90"/>
      <c r="DN122" s="90"/>
      <c r="DO122" s="90"/>
      <c r="DP122" s="90"/>
      <c r="DQ122" s="90"/>
      <c r="DR122" s="90"/>
      <c r="DS122" s="90"/>
      <c r="DT122" s="90"/>
      <c r="DU122" s="90"/>
      <c r="DV122" s="90"/>
      <c r="DW122" s="90"/>
      <c r="DX122" s="90"/>
      <c r="DY122" s="90"/>
      <c r="DZ122" s="90"/>
      <c r="EA122" s="90"/>
      <c r="EB122" s="90"/>
      <c r="EC122" s="90"/>
      <c r="ED122" s="90"/>
      <c r="EE122" s="90"/>
      <c r="EF122" s="90"/>
      <c r="EG122" s="90"/>
      <c r="EH122" s="90"/>
      <c r="EI122" s="90"/>
      <c r="EJ122" s="90"/>
      <c r="EK122" s="90"/>
      <c r="EL122" s="90"/>
      <c r="EM122" s="90"/>
      <c r="EN122" s="90"/>
      <c r="EO122" s="90"/>
      <c r="EP122" s="90"/>
      <c r="EQ122" s="90"/>
      <c r="ER122" s="90"/>
      <c r="ES122" s="90"/>
      <c r="ET122" s="90"/>
      <c r="EU122" s="90"/>
      <c r="EV122" s="90"/>
      <c r="EW122" s="90"/>
      <c r="EX122" s="90"/>
      <c r="EY122" s="90"/>
      <c r="EZ122" s="90"/>
      <c r="FA122" s="90"/>
      <c r="FB122" s="90"/>
      <c r="FC122" s="90"/>
      <c r="FD122" s="90"/>
      <c r="FE122" s="90"/>
      <c r="FF122" s="90"/>
      <c r="FG122" s="90"/>
      <c r="FH122" s="90"/>
      <c r="FI122" s="90"/>
      <c r="FJ122" s="90"/>
      <c r="FK122" s="90"/>
      <c r="FL122" s="90"/>
      <c r="FM122" s="90"/>
      <c r="FN122" s="90"/>
      <c r="FO122" s="90"/>
      <c r="FP122" s="90"/>
      <c r="FQ122" s="90"/>
      <c r="FR122" s="90"/>
      <c r="FS122" s="90"/>
      <c r="FT122" s="90"/>
      <c r="FU122" s="90"/>
      <c r="FV122" s="90"/>
      <c r="FW122" s="90"/>
      <c r="FX122" s="90"/>
      <c r="FY122" s="90"/>
      <c r="FZ122" s="90"/>
      <c r="GA122" s="90"/>
      <c r="GB122" s="90"/>
      <c r="GC122" s="90"/>
      <c r="GD122" s="90"/>
      <c r="GE122" s="90"/>
      <c r="GF122" s="90"/>
      <c r="GG122" s="90"/>
      <c r="GH122" s="90"/>
      <c r="GI122" s="90"/>
      <c r="GJ122" s="90"/>
      <c r="GK122" s="90"/>
      <c r="GL122" s="90"/>
      <c r="GM122" s="90"/>
      <c r="GN122" s="90"/>
      <c r="GO122" s="90"/>
      <c r="GP122" s="90"/>
      <c r="GQ122" s="90"/>
      <c r="GR122" s="90"/>
      <c r="GS122" s="90"/>
    </row>
    <row r="123" ht="14.25" customHeight="1">
      <c r="A123" s="164"/>
      <c r="B123" s="89"/>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c r="AQ123" s="90"/>
      <c r="AR123" s="90"/>
      <c r="AS123" s="90"/>
      <c r="AT123" s="90"/>
      <c r="AU123" s="90"/>
      <c r="AV123" s="90"/>
      <c r="AW123" s="90"/>
      <c r="AX123" s="90"/>
      <c r="AY123" s="90"/>
      <c r="AZ123" s="90"/>
      <c r="BA123" s="90"/>
      <c r="BB123" s="90"/>
      <c r="BC123" s="90"/>
      <c r="BD123" s="90"/>
      <c r="BE123" s="90"/>
      <c r="BF123" s="90"/>
      <c r="BG123" s="90"/>
      <c r="BH123" s="90"/>
      <c r="BI123" s="90"/>
      <c r="BJ123" s="90"/>
      <c r="BK123" s="90"/>
      <c r="BL123" s="90"/>
      <c r="BM123" s="90"/>
      <c r="BN123" s="90"/>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90"/>
      <c r="DI123" s="90"/>
      <c r="DJ123" s="90"/>
      <c r="DK123" s="90"/>
      <c r="DL123" s="90"/>
      <c r="DM123" s="90"/>
      <c r="DN123" s="90"/>
      <c r="DO123" s="90"/>
      <c r="DP123" s="90"/>
      <c r="DQ123" s="90"/>
      <c r="DR123" s="90"/>
      <c r="DS123" s="90"/>
      <c r="DT123" s="90"/>
      <c r="DU123" s="90"/>
      <c r="DV123" s="90"/>
      <c r="DW123" s="90"/>
      <c r="DX123" s="90"/>
      <c r="DY123" s="90"/>
      <c r="DZ123" s="90"/>
      <c r="EA123" s="90"/>
      <c r="EB123" s="90"/>
      <c r="EC123" s="90"/>
      <c r="ED123" s="90"/>
      <c r="EE123" s="90"/>
      <c r="EF123" s="90"/>
      <c r="EG123" s="90"/>
      <c r="EH123" s="90"/>
      <c r="EI123" s="90"/>
      <c r="EJ123" s="90"/>
      <c r="EK123" s="90"/>
      <c r="EL123" s="90"/>
      <c r="EM123" s="90"/>
      <c r="EN123" s="90"/>
      <c r="EO123" s="90"/>
      <c r="EP123" s="90"/>
      <c r="EQ123" s="90"/>
      <c r="ER123" s="90"/>
      <c r="ES123" s="90"/>
      <c r="ET123" s="90"/>
      <c r="EU123" s="90"/>
      <c r="EV123" s="90"/>
      <c r="EW123" s="90"/>
      <c r="EX123" s="90"/>
      <c r="EY123" s="90"/>
      <c r="EZ123" s="90"/>
      <c r="FA123" s="90"/>
      <c r="FB123" s="90"/>
      <c r="FC123" s="90"/>
      <c r="FD123" s="90"/>
      <c r="FE123" s="90"/>
      <c r="FF123" s="90"/>
      <c r="FG123" s="90"/>
      <c r="FH123" s="90"/>
      <c r="FI123" s="90"/>
      <c r="FJ123" s="90"/>
      <c r="FK123" s="90"/>
      <c r="FL123" s="90"/>
      <c r="FM123" s="90"/>
      <c r="FN123" s="90"/>
      <c r="FO123" s="90"/>
      <c r="FP123" s="90"/>
      <c r="FQ123" s="90"/>
      <c r="FR123" s="90"/>
      <c r="FS123" s="90"/>
      <c r="FT123" s="90"/>
      <c r="FU123" s="90"/>
      <c r="FV123" s="90"/>
      <c r="FW123" s="90"/>
      <c r="FX123" s="90"/>
      <c r="FY123" s="90"/>
      <c r="FZ123" s="90"/>
      <c r="GA123" s="90"/>
      <c r="GB123" s="90"/>
      <c r="GC123" s="90"/>
      <c r="GD123" s="90"/>
      <c r="GE123" s="90"/>
      <c r="GF123" s="90"/>
      <c r="GG123" s="90"/>
      <c r="GH123" s="90"/>
      <c r="GI123" s="90"/>
      <c r="GJ123" s="90"/>
      <c r="GK123" s="90"/>
      <c r="GL123" s="90"/>
      <c r="GM123" s="90"/>
      <c r="GN123" s="90"/>
      <c r="GO123" s="90"/>
      <c r="GP123" s="90"/>
      <c r="GQ123" s="90"/>
      <c r="GR123" s="90"/>
      <c r="GS123" s="90"/>
    </row>
    <row r="124" ht="14.25" customHeight="1">
      <c r="A124" s="164"/>
      <c r="B124" s="89"/>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c r="AY124" s="90"/>
      <c r="AZ124" s="90"/>
      <c r="BA124" s="90"/>
      <c r="BB124" s="90"/>
      <c r="BC124" s="90"/>
      <c r="BD124" s="90"/>
      <c r="BE124" s="90"/>
      <c r="BF124" s="90"/>
      <c r="BG124" s="90"/>
      <c r="BH124" s="90"/>
      <c r="BI124" s="90"/>
      <c r="BJ124" s="90"/>
      <c r="BK124" s="90"/>
      <c r="BL124" s="90"/>
      <c r="BM124" s="90"/>
      <c r="BN124" s="90"/>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c r="DP124" s="90"/>
      <c r="DQ124" s="90"/>
      <c r="DR124" s="90"/>
      <c r="DS124" s="90"/>
      <c r="DT124" s="90"/>
      <c r="DU124" s="90"/>
      <c r="DV124" s="90"/>
      <c r="DW124" s="90"/>
      <c r="DX124" s="90"/>
      <c r="DY124" s="90"/>
      <c r="DZ124" s="90"/>
      <c r="EA124" s="90"/>
      <c r="EB124" s="90"/>
      <c r="EC124" s="90"/>
      <c r="ED124" s="90"/>
      <c r="EE124" s="90"/>
      <c r="EF124" s="90"/>
      <c r="EG124" s="90"/>
      <c r="EH124" s="90"/>
      <c r="EI124" s="90"/>
      <c r="EJ124" s="90"/>
      <c r="EK124" s="90"/>
      <c r="EL124" s="90"/>
      <c r="EM124" s="90"/>
      <c r="EN124" s="90"/>
      <c r="EO124" s="90"/>
      <c r="EP124" s="90"/>
      <c r="EQ124" s="90"/>
      <c r="ER124" s="90"/>
      <c r="ES124" s="90"/>
      <c r="ET124" s="90"/>
      <c r="EU124" s="90"/>
      <c r="EV124" s="90"/>
      <c r="EW124" s="90"/>
      <c r="EX124" s="90"/>
      <c r="EY124" s="90"/>
      <c r="EZ124" s="90"/>
      <c r="FA124" s="90"/>
      <c r="FB124" s="90"/>
      <c r="FC124" s="90"/>
      <c r="FD124" s="90"/>
      <c r="FE124" s="90"/>
      <c r="FF124" s="90"/>
      <c r="FG124" s="90"/>
      <c r="FH124" s="90"/>
      <c r="FI124" s="90"/>
      <c r="FJ124" s="90"/>
      <c r="FK124" s="90"/>
      <c r="FL124" s="90"/>
      <c r="FM124" s="90"/>
      <c r="FN124" s="90"/>
      <c r="FO124" s="90"/>
      <c r="FP124" s="90"/>
      <c r="FQ124" s="90"/>
      <c r="FR124" s="90"/>
      <c r="FS124" s="90"/>
      <c r="FT124" s="90"/>
      <c r="FU124" s="90"/>
      <c r="FV124" s="90"/>
      <c r="FW124" s="90"/>
      <c r="FX124" s="90"/>
      <c r="FY124" s="90"/>
      <c r="FZ124" s="90"/>
      <c r="GA124" s="90"/>
      <c r="GB124" s="90"/>
      <c r="GC124" s="90"/>
      <c r="GD124" s="90"/>
      <c r="GE124" s="90"/>
      <c r="GF124" s="90"/>
      <c r="GG124" s="90"/>
      <c r="GH124" s="90"/>
      <c r="GI124" s="90"/>
      <c r="GJ124" s="90"/>
      <c r="GK124" s="90"/>
      <c r="GL124" s="90"/>
      <c r="GM124" s="90"/>
      <c r="GN124" s="90"/>
      <c r="GO124" s="90"/>
      <c r="GP124" s="90"/>
      <c r="GQ124" s="90"/>
      <c r="GR124" s="90"/>
      <c r="GS124" s="90"/>
    </row>
    <row r="125" ht="14.25" customHeight="1">
      <c r="A125" s="164"/>
      <c r="B125" s="89"/>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c r="AF125" s="90"/>
      <c r="AG125" s="90"/>
      <c r="AH125" s="90"/>
      <c r="AI125" s="90"/>
      <c r="AJ125" s="90"/>
      <c r="AK125" s="90"/>
      <c r="AL125" s="90"/>
      <c r="AM125" s="90"/>
      <c r="AN125" s="90"/>
      <c r="AO125" s="90"/>
      <c r="AP125" s="90"/>
      <c r="AQ125" s="90"/>
      <c r="AR125" s="90"/>
      <c r="AS125" s="90"/>
      <c r="AT125" s="90"/>
      <c r="AU125" s="90"/>
      <c r="AV125" s="90"/>
      <c r="AW125" s="90"/>
      <c r="AX125" s="90"/>
      <c r="AY125" s="90"/>
      <c r="AZ125" s="90"/>
      <c r="BA125" s="90"/>
      <c r="BB125" s="90"/>
      <c r="BC125" s="90"/>
      <c r="BD125" s="90"/>
      <c r="BE125" s="90"/>
      <c r="BF125" s="90"/>
      <c r="BG125" s="90"/>
      <c r="BH125" s="90"/>
      <c r="BI125" s="90"/>
      <c r="BJ125" s="90"/>
      <c r="BK125" s="90"/>
      <c r="BL125" s="90"/>
      <c r="BM125" s="90"/>
      <c r="BN125" s="90"/>
      <c r="BO125" s="90"/>
      <c r="BP125" s="90"/>
      <c r="BQ125" s="90"/>
      <c r="BR125" s="90"/>
      <c r="BS125" s="90"/>
      <c r="BT125" s="90"/>
      <c r="BU125" s="90"/>
      <c r="BV125" s="90"/>
      <c r="BW125" s="90"/>
      <c r="BX125" s="90"/>
      <c r="BY125" s="90"/>
      <c r="BZ125" s="90"/>
      <c r="CA125" s="90"/>
      <c r="CB125" s="90"/>
      <c r="CC125" s="90"/>
      <c r="CD125" s="90"/>
      <c r="CE125" s="90"/>
      <c r="CF125" s="90"/>
      <c r="CG125" s="90"/>
      <c r="CH125" s="90"/>
      <c r="CI125" s="90"/>
      <c r="CJ125" s="90"/>
      <c r="CK125" s="90"/>
      <c r="CL125" s="90"/>
      <c r="CM125" s="90"/>
      <c r="CN125" s="90"/>
      <c r="CO125" s="90"/>
      <c r="CP125" s="90"/>
      <c r="CQ125" s="90"/>
      <c r="CR125" s="90"/>
      <c r="CS125" s="90"/>
      <c r="CT125" s="90"/>
      <c r="CU125" s="90"/>
      <c r="CV125" s="90"/>
      <c r="CW125" s="90"/>
      <c r="CX125" s="90"/>
      <c r="CY125" s="90"/>
      <c r="CZ125" s="90"/>
      <c r="DA125" s="90"/>
      <c r="DB125" s="90"/>
      <c r="DC125" s="90"/>
      <c r="DD125" s="90"/>
      <c r="DE125" s="90"/>
      <c r="DF125" s="90"/>
      <c r="DG125" s="90"/>
      <c r="DH125" s="90"/>
      <c r="DI125" s="90"/>
      <c r="DJ125" s="90"/>
      <c r="DK125" s="90"/>
      <c r="DL125" s="90"/>
      <c r="DM125" s="90"/>
      <c r="DN125" s="90"/>
      <c r="DO125" s="90"/>
      <c r="DP125" s="90"/>
      <c r="DQ125" s="90"/>
      <c r="DR125" s="90"/>
      <c r="DS125" s="90"/>
      <c r="DT125" s="90"/>
      <c r="DU125" s="90"/>
      <c r="DV125" s="90"/>
      <c r="DW125" s="90"/>
      <c r="DX125" s="90"/>
      <c r="DY125" s="90"/>
      <c r="DZ125" s="90"/>
      <c r="EA125" s="90"/>
      <c r="EB125" s="90"/>
      <c r="EC125" s="90"/>
      <c r="ED125" s="90"/>
      <c r="EE125" s="90"/>
      <c r="EF125" s="90"/>
      <c r="EG125" s="90"/>
      <c r="EH125" s="90"/>
      <c r="EI125" s="90"/>
      <c r="EJ125" s="90"/>
      <c r="EK125" s="90"/>
      <c r="EL125" s="90"/>
      <c r="EM125" s="90"/>
      <c r="EN125" s="90"/>
      <c r="EO125" s="90"/>
      <c r="EP125" s="90"/>
      <c r="EQ125" s="90"/>
      <c r="ER125" s="90"/>
      <c r="ES125" s="90"/>
      <c r="ET125" s="90"/>
      <c r="EU125" s="90"/>
      <c r="EV125" s="90"/>
      <c r="EW125" s="90"/>
      <c r="EX125" s="90"/>
      <c r="EY125" s="90"/>
      <c r="EZ125" s="90"/>
      <c r="FA125" s="90"/>
      <c r="FB125" s="90"/>
      <c r="FC125" s="90"/>
      <c r="FD125" s="90"/>
      <c r="FE125" s="90"/>
      <c r="FF125" s="90"/>
      <c r="FG125" s="90"/>
      <c r="FH125" s="90"/>
      <c r="FI125" s="90"/>
      <c r="FJ125" s="90"/>
      <c r="FK125" s="90"/>
      <c r="FL125" s="90"/>
      <c r="FM125" s="90"/>
      <c r="FN125" s="90"/>
      <c r="FO125" s="90"/>
      <c r="FP125" s="90"/>
      <c r="FQ125" s="90"/>
      <c r="FR125" s="90"/>
      <c r="FS125" s="90"/>
      <c r="FT125" s="90"/>
      <c r="FU125" s="90"/>
      <c r="FV125" s="90"/>
      <c r="FW125" s="90"/>
      <c r="FX125" s="90"/>
      <c r="FY125" s="90"/>
      <c r="FZ125" s="90"/>
      <c r="GA125" s="90"/>
      <c r="GB125" s="90"/>
      <c r="GC125" s="90"/>
      <c r="GD125" s="90"/>
      <c r="GE125" s="90"/>
      <c r="GF125" s="90"/>
      <c r="GG125" s="90"/>
      <c r="GH125" s="90"/>
      <c r="GI125" s="90"/>
      <c r="GJ125" s="90"/>
      <c r="GK125" s="90"/>
      <c r="GL125" s="90"/>
      <c r="GM125" s="90"/>
      <c r="GN125" s="90"/>
      <c r="GO125" s="90"/>
      <c r="GP125" s="90"/>
      <c r="GQ125" s="90"/>
      <c r="GR125" s="90"/>
      <c r="GS125" s="90"/>
    </row>
    <row r="126" ht="14.25" customHeight="1">
      <c r="A126" s="164"/>
      <c r="B126" s="89"/>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c r="AA126" s="90"/>
      <c r="AB126" s="90"/>
      <c r="AC126" s="90"/>
      <c r="AD126" s="90"/>
      <c r="AE126" s="90"/>
      <c r="AF126" s="90"/>
      <c r="AG126" s="90"/>
      <c r="AH126" s="90"/>
      <c r="AI126" s="90"/>
      <c r="AJ126" s="90"/>
      <c r="AK126" s="90"/>
      <c r="AL126" s="90"/>
      <c r="AM126" s="90"/>
      <c r="AN126" s="90"/>
      <c r="AO126" s="90"/>
      <c r="AP126" s="90"/>
      <c r="AQ126" s="90"/>
      <c r="AR126" s="90"/>
      <c r="AS126" s="90"/>
      <c r="AT126" s="90"/>
      <c r="AU126" s="90"/>
      <c r="AV126" s="90"/>
      <c r="AW126" s="90"/>
      <c r="AX126" s="90"/>
      <c r="AY126" s="90"/>
      <c r="AZ126" s="90"/>
      <c r="BA126" s="90"/>
      <c r="BB126" s="90"/>
      <c r="BC126" s="90"/>
      <c r="BD126" s="90"/>
      <c r="BE126" s="90"/>
      <c r="BF126" s="90"/>
      <c r="BG126" s="90"/>
      <c r="BH126" s="90"/>
      <c r="BI126" s="90"/>
      <c r="BJ126" s="90"/>
      <c r="BK126" s="90"/>
      <c r="BL126" s="90"/>
      <c r="BM126" s="90"/>
      <c r="BN126" s="90"/>
      <c r="BO126" s="90"/>
      <c r="BP126" s="90"/>
      <c r="BQ126" s="90"/>
      <c r="BR126" s="90"/>
      <c r="BS126" s="90"/>
      <c r="BT126" s="90"/>
      <c r="BU126" s="90"/>
      <c r="BV126" s="90"/>
      <c r="BW126" s="90"/>
      <c r="BX126" s="90"/>
      <c r="BY126" s="90"/>
      <c r="BZ126" s="90"/>
      <c r="CA126" s="90"/>
      <c r="CB126" s="90"/>
      <c r="CC126" s="90"/>
      <c r="CD126" s="90"/>
      <c r="CE126" s="90"/>
      <c r="CF126" s="90"/>
      <c r="CG126" s="90"/>
      <c r="CH126" s="90"/>
      <c r="CI126" s="90"/>
      <c r="CJ126" s="90"/>
      <c r="CK126" s="90"/>
      <c r="CL126" s="90"/>
      <c r="CM126" s="90"/>
      <c r="CN126" s="90"/>
      <c r="CO126" s="90"/>
      <c r="CP126" s="90"/>
      <c r="CQ126" s="90"/>
      <c r="CR126" s="90"/>
      <c r="CS126" s="90"/>
      <c r="CT126" s="90"/>
      <c r="CU126" s="90"/>
      <c r="CV126" s="90"/>
      <c r="CW126" s="90"/>
      <c r="CX126" s="90"/>
      <c r="CY126" s="90"/>
      <c r="CZ126" s="90"/>
      <c r="DA126" s="90"/>
      <c r="DB126" s="90"/>
      <c r="DC126" s="90"/>
      <c r="DD126" s="90"/>
      <c r="DE126" s="90"/>
      <c r="DF126" s="90"/>
      <c r="DG126" s="90"/>
      <c r="DH126" s="90"/>
      <c r="DI126" s="90"/>
      <c r="DJ126" s="90"/>
      <c r="DK126" s="90"/>
      <c r="DL126" s="90"/>
      <c r="DM126" s="90"/>
      <c r="DN126" s="90"/>
      <c r="DO126" s="90"/>
      <c r="DP126" s="90"/>
      <c r="DQ126" s="90"/>
      <c r="DR126" s="90"/>
      <c r="DS126" s="90"/>
      <c r="DT126" s="90"/>
      <c r="DU126" s="90"/>
      <c r="DV126" s="90"/>
      <c r="DW126" s="90"/>
      <c r="DX126" s="90"/>
      <c r="DY126" s="90"/>
      <c r="DZ126" s="90"/>
      <c r="EA126" s="90"/>
      <c r="EB126" s="90"/>
      <c r="EC126" s="90"/>
      <c r="ED126" s="90"/>
      <c r="EE126" s="90"/>
      <c r="EF126" s="90"/>
      <c r="EG126" s="90"/>
      <c r="EH126" s="90"/>
      <c r="EI126" s="90"/>
      <c r="EJ126" s="90"/>
      <c r="EK126" s="90"/>
      <c r="EL126" s="90"/>
      <c r="EM126" s="90"/>
      <c r="EN126" s="90"/>
      <c r="EO126" s="90"/>
      <c r="EP126" s="90"/>
      <c r="EQ126" s="90"/>
      <c r="ER126" s="90"/>
      <c r="ES126" s="90"/>
      <c r="ET126" s="90"/>
      <c r="EU126" s="90"/>
      <c r="EV126" s="90"/>
      <c r="EW126" s="90"/>
      <c r="EX126" s="90"/>
      <c r="EY126" s="90"/>
      <c r="EZ126" s="90"/>
      <c r="FA126" s="90"/>
      <c r="FB126" s="90"/>
      <c r="FC126" s="90"/>
      <c r="FD126" s="90"/>
      <c r="FE126" s="90"/>
      <c r="FF126" s="90"/>
      <c r="FG126" s="90"/>
      <c r="FH126" s="90"/>
      <c r="FI126" s="90"/>
      <c r="FJ126" s="90"/>
      <c r="FK126" s="90"/>
      <c r="FL126" s="90"/>
      <c r="FM126" s="90"/>
      <c r="FN126" s="90"/>
      <c r="FO126" s="90"/>
      <c r="FP126" s="90"/>
      <c r="FQ126" s="90"/>
      <c r="FR126" s="90"/>
      <c r="FS126" s="90"/>
      <c r="FT126" s="90"/>
      <c r="FU126" s="90"/>
      <c r="FV126" s="90"/>
      <c r="FW126" s="90"/>
      <c r="FX126" s="90"/>
      <c r="FY126" s="90"/>
      <c r="FZ126" s="90"/>
      <c r="GA126" s="90"/>
      <c r="GB126" s="90"/>
      <c r="GC126" s="90"/>
      <c r="GD126" s="90"/>
      <c r="GE126" s="90"/>
      <c r="GF126" s="90"/>
      <c r="GG126" s="90"/>
      <c r="GH126" s="90"/>
      <c r="GI126" s="90"/>
      <c r="GJ126" s="90"/>
      <c r="GK126" s="90"/>
      <c r="GL126" s="90"/>
      <c r="GM126" s="90"/>
      <c r="GN126" s="90"/>
      <c r="GO126" s="90"/>
      <c r="GP126" s="90"/>
      <c r="GQ126" s="90"/>
      <c r="GR126" s="90"/>
      <c r="GS126" s="90"/>
    </row>
    <row r="127" ht="14.25" customHeight="1">
      <c r="A127" s="164"/>
      <c r="B127" s="89"/>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J127" s="90"/>
      <c r="AK127" s="90"/>
      <c r="AL127" s="90"/>
      <c r="AM127" s="90"/>
      <c r="AN127" s="90"/>
      <c r="AO127" s="90"/>
      <c r="AP127" s="90"/>
      <c r="AQ127" s="90"/>
      <c r="AR127" s="90"/>
      <c r="AS127" s="90"/>
      <c r="AT127" s="90"/>
      <c r="AU127" s="90"/>
      <c r="AV127" s="90"/>
      <c r="AW127" s="90"/>
      <c r="AX127" s="90"/>
      <c r="AY127" s="90"/>
      <c r="AZ127" s="90"/>
      <c r="BA127" s="90"/>
      <c r="BB127" s="90"/>
      <c r="BC127" s="90"/>
      <c r="BD127" s="90"/>
      <c r="BE127" s="90"/>
      <c r="BF127" s="90"/>
      <c r="BG127" s="90"/>
      <c r="BH127" s="90"/>
      <c r="BI127" s="90"/>
      <c r="BJ127" s="90"/>
      <c r="BK127" s="90"/>
      <c r="BL127" s="90"/>
      <c r="BM127" s="90"/>
      <c r="BN127" s="90"/>
      <c r="BO127" s="90"/>
      <c r="BP127" s="90"/>
      <c r="BQ127" s="90"/>
      <c r="BR127" s="90"/>
      <c r="BS127" s="90"/>
      <c r="BT127" s="90"/>
      <c r="BU127" s="90"/>
      <c r="BV127" s="90"/>
      <c r="BW127" s="90"/>
      <c r="BX127" s="90"/>
      <c r="BY127" s="90"/>
      <c r="BZ127" s="90"/>
      <c r="CA127" s="90"/>
      <c r="CB127" s="90"/>
      <c r="CC127" s="90"/>
      <c r="CD127" s="90"/>
      <c r="CE127" s="90"/>
      <c r="CF127" s="90"/>
      <c r="CG127" s="90"/>
      <c r="CH127" s="90"/>
      <c r="CI127" s="90"/>
      <c r="CJ127" s="90"/>
      <c r="CK127" s="90"/>
      <c r="CL127" s="90"/>
      <c r="CM127" s="90"/>
      <c r="CN127" s="90"/>
      <c r="CO127" s="90"/>
      <c r="CP127" s="90"/>
      <c r="CQ127" s="90"/>
      <c r="CR127" s="90"/>
      <c r="CS127" s="90"/>
      <c r="CT127" s="90"/>
      <c r="CU127" s="90"/>
      <c r="CV127" s="90"/>
      <c r="CW127" s="90"/>
      <c r="CX127" s="90"/>
      <c r="CY127" s="90"/>
      <c r="CZ127" s="90"/>
      <c r="DA127" s="90"/>
      <c r="DB127" s="90"/>
      <c r="DC127" s="90"/>
      <c r="DD127" s="90"/>
      <c r="DE127" s="90"/>
      <c r="DF127" s="90"/>
      <c r="DG127" s="90"/>
      <c r="DH127" s="90"/>
      <c r="DI127" s="90"/>
      <c r="DJ127" s="90"/>
      <c r="DK127" s="90"/>
      <c r="DL127" s="90"/>
      <c r="DM127" s="90"/>
      <c r="DN127" s="90"/>
      <c r="DO127" s="90"/>
      <c r="DP127" s="90"/>
      <c r="DQ127" s="90"/>
      <c r="DR127" s="90"/>
      <c r="DS127" s="90"/>
      <c r="DT127" s="90"/>
      <c r="DU127" s="90"/>
      <c r="DV127" s="90"/>
      <c r="DW127" s="90"/>
      <c r="DX127" s="90"/>
      <c r="DY127" s="90"/>
      <c r="DZ127" s="90"/>
      <c r="EA127" s="90"/>
      <c r="EB127" s="90"/>
      <c r="EC127" s="90"/>
      <c r="ED127" s="90"/>
      <c r="EE127" s="90"/>
      <c r="EF127" s="90"/>
      <c r="EG127" s="90"/>
      <c r="EH127" s="90"/>
      <c r="EI127" s="90"/>
      <c r="EJ127" s="90"/>
      <c r="EK127" s="90"/>
      <c r="EL127" s="90"/>
      <c r="EM127" s="90"/>
      <c r="EN127" s="90"/>
      <c r="EO127" s="90"/>
      <c r="EP127" s="90"/>
      <c r="EQ127" s="90"/>
      <c r="ER127" s="90"/>
      <c r="ES127" s="90"/>
      <c r="ET127" s="90"/>
      <c r="EU127" s="90"/>
      <c r="EV127" s="90"/>
      <c r="EW127" s="90"/>
      <c r="EX127" s="90"/>
      <c r="EY127" s="90"/>
      <c r="EZ127" s="90"/>
      <c r="FA127" s="90"/>
      <c r="FB127" s="90"/>
      <c r="FC127" s="90"/>
      <c r="FD127" s="90"/>
      <c r="FE127" s="90"/>
      <c r="FF127" s="90"/>
      <c r="FG127" s="90"/>
      <c r="FH127" s="90"/>
      <c r="FI127" s="90"/>
      <c r="FJ127" s="90"/>
      <c r="FK127" s="90"/>
      <c r="FL127" s="90"/>
      <c r="FM127" s="90"/>
      <c r="FN127" s="90"/>
      <c r="FO127" s="90"/>
      <c r="FP127" s="90"/>
      <c r="FQ127" s="90"/>
      <c r="FR127" s="90"/>
      <c r="FS127" s="90"/>
      <c r="FT127" s="90"/>
      <c r="FU127" s="90"/>
      <c r="FV127" s="90"/>
      <c r="FW127" s="90"/>
      <c r="FX127" s="90"/>
      <c r="FY127" s="90"/>
      <c r="FZ127" s="90"/>
      <c r="GA127" s="90"/>
      <c r="GB127" s="90"/>
      <c r="GC127" s="90"/>
      <c r="GD127" s="90"/>
      <c r="GE127" s="90"/>
      <c r="GF127" s="90"/>
      <c r="GG127" s="90"/>
      <c r="GH127" s="90"/>
      <c r="GI127" s="90"/>
      <c r="GJ127" s="90"/>
      <c r="GK127" s="90"/>
      <c r="GL127" s="90"/>
      <c r="GM127" s="90"/>
      <c r="GN127" s="90"/>
      <c r="GO127" s="90"/>
      <c r="GP127" s="90"/>
      <c r="GQ127" s="90"/>
      <c r="GR127" s="90"/>
      <c r="GS127" s="90"/>
    </row>
    <row r="128" ht="14.25" customHeight="1">
      <c r="A128" s="164"/>
      <c r="B128" s="89"/>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c r="AY128" s="90"/>
      <c r="AZ128" s="90"/>
      <c r="BA128" s="90"/>
      <c r="BB128" s="90"/>
      <c r="BC128" s="90"/>
      <c r="BD128" s="90"/>
      <c r="BE128" s="90"/>
      <c r="BF128" s="90"/>
      <c r="BG128" s="90"/>
      <c r="BH128" s="90"/>
      <c r="BI128" s="90"/>
      <c r="BJ128" s="90"/>
      <c r="BK128" s="90"/>
      <c r="BL128" s="90"/>
      <c r="BM128" s="90"/>
      <c r="BN128" s="90"/>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90"/>
      <c r="DP128" s="90"/>
      <c r="DQ128" s="90"/>
      <c r="DR128" s="90"/>
      <c r="DS128" s="90"/>
      <c r="DT128" s="90"/>
      <c r="DU128" s="90"/>
      <c r="DV128" s="90"/>
      <c r="DW128" s="90"/>
      <c r="DX128" s="90"/>
      <c r="DY128" s="90"/>
      <c r="DZ128" s="90"/>
      <c r="EA128" s="90"/>
      <c r="EB128" s="90"/>
      <c r="EC128" s="90"/>
      <c r="ED128" s="90"/>
      <c r="EE128" s="90"/>
      <c r="EF128" s="90"/>
      <c r="EG128" s="90"/>
      <c r="EH128" s="90"/>
      <c r="EI128" s="90"/>
      <c r="EJ128" s="90"/>
      <c r="EK128" s="90"/>
      <c r="EL128" s="90"/>
      <c r="EM128" s="90"/>
      <c r="EN128" s="90"/>
      <c r="EO128" s="90"/>
      <c r="EP128" s="90"/>
      <c r="EQ128" s="90"/>
      <c r="ER128" s="90"/>
      <c r="ES128" s="90"/>
      <c r="ET128" s="90"/>
      <c r="EU128" s="90"/>
      <c r="EV128" s="90"/>
      <c r="EW128" s="90"/>
      <c r="EX128" s="90"/>
      <c r="EY128" s="90"/>
      <c r="EZ128" s="90"/>
      <c r="FA128" s="90"/>
      <c r="FB128" s="90"/>
      <c r="FC128" s="90"/>
      <c r="FD128" s="90"/>
      <c r="FE128" s="90"/>
      <c r="FF128" s="90"/>
      <c r="FG128" s="90"/>
      <c r="FH128" s="90"/>
      <c r="FI128" s="90"/>
      <c r="FJ128" s="90"/>
      <c r="FK128" s="90"/>
      <c r="FL128" s="90"/>
      <c r="FM128" s="90"/>
      <c r="FN128" s="90"/>
      <c r="FO128" s="90"/>
      <c r="FP128" s="90"/>
      <c r="FQ128" s="90"/>
      <c r="FR128" s="90"/>
      <c r="FS128" s="90"/>
      <c r="FT128" s="90"/>
      <c r="FU128" s="90"/>
      <c r="FV128" s="90"/>
      <c r="FW128" s="90"/>
      <c r="FX128" s="90"/>
      <c r="FY128" s="90"/>
      <c r="FZ128" s="90"/>
      <c r="GA128" s="90"/>
      <c r="GB128" s="90"/>
      <c r="GC128" s="90"/>
      <c r="GD128" s="90"/>
      <c r="GE128" s="90"/>
      <c r="GF128" s="90"/>
      <c r="GG128" s="90"/>
      <c r="GH128" s="90"/>
      <c r="GI128" s="90"/>
      <c r="GJ128" s="90"/>
      <c r="GK128" s="90"/>
      <c r="GL128" s="90"/>
      <c r="GM128" s="90"/>
      <c r="GN128" s="90"/>
      <c r="GO128" s="90"/>
      <c r="GP128" s="90"/>
      <c r="GQ128" s="90"/>
      <c r="GR128" s="90"/>
      <c r="GS128" s="90"/>
    </row>
    <row r="129" ht="14.25" customHeight="1">
      <c r="A129" s="164"/>
      <c r="B129" s="89"/>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c r="BF129" s="90"/>
      <c r="BG129" s="90"/>
      <c r="BH129" s="90"/>
      <c r="BI129" s="90"/>
      <c r="BJ129" s="90"/>
      <c r="BK129" s="90"/>
      <c r="BL129" s="90"/>
      <c r="BM129" s="90"/>
      <c r="BN129" s="90"/>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c r="DR129" s="90"/>
      <c r="DS129" s="90"/>
      <c r="DT129" s="90"/>
      <c r="DU129" s="90"/>
      <c r="DV129" s="90"/>
      <c r="DW129" s="90"/>
      <c r="DX129" s="90"/>
      <c r="DY129" s="90"/>
      <c r="DZ129" s="90"/>
      <c r="EA129" s="90"/>
      <c r="EB129" s="90"/>
      <c r="EC129" s="90"/>
      <c r="ED129" s="90"/>
      <c r="EE129" s="90"/>
      <c r="EF129" s="90"/>
      <c r="EG129" s="90"/>
      <c r="EH129" s="90"/>
      <c r="EI129" s="90"/>
      <c r="EJ129" s="90"/>
      <c r="EK129" s="90"/>
      <c r="EL129" s="90"/>
      <c r="EM129" s="90"/>
      <c r="EN129" s="90"/>
      <c r="EO129" s="90"/>
      <c r="EP129" s="90"/>
      <c r="EQ129" s="90"/>
      <c r="ER129" s="90"/>
      <c r="ES129" s="90"/>
      <c r="ET129" s="90"/>
      <c r="EU129" s="90"/>
      <c r="EV129" s="90"/>
      <c r="EW129" s="90"/>
      <c r="EX129" s="90"/>
      <c r="EY129" s="90"/>
      <c r="EZ129" s="90"/>
      <c r="FA129" s="90"/>
      <c r="FB129" s="90"/>
      <c r="FC129" s="90"/>
      <c r="FD129" s="90"/>
      <c r="FE129" s="90"/>
      <c r="FF129" s="90"/>
      <c r="FG129" s="90"/>
      <c r="FH129" s="90"/>
      <c r="FI129" s="90"/>
      <c r="FJ129" s="90"/>
      <c r="FK129" s="90"/>
      <c r="FL129" s="90"/>
      <c r="FM129" s="90"/>
      <c r="FN129" s="90"/>
      <c r="FO129" s="90"/>
      <c r="FP129" s="90"/>
      <c r="FQ129" s="90"/>
      <c r="FR129" s="90"/>
      <c r="FS129" s="90"/>
      <c r="FT129" s="90"/>
      <c r="FU129" s="90"/>
      <c r="FV129" s="90"/>
      <c r="FW129" s="90"/>
      <c r="FX129" s="90"/>
      <c r="FY129" s="90"/>
      <c r="FZ129" s="90"/>
      <c r="GA129" s="90"/>
      <c r="GB129" s="90"/>
      <c r="GC129" s="90"/>
      <c r="GD129" s="90"/>
      <c r="GE129" s="90"/>
      <c r="GF129" s="90"/>
      <c r="GG129" s="90"/>
      <c r="GH129" s="90"/>
      <c r="GI129" s="90"/>
      <c r="GJ129" s="90"/>
      <c r="GK129" s="90"/>
      <c r="GL129" s="90"/>
      <c r="GM129" s="90"/>
      <c r="GN129" s="90"/>
      <c r="GO129" s="90"/>
      <c r="GP129" s="90"/>
      <c r="GQ129" s="90"/>
      <c r="GR129" s="90"/>
      <c r="GS129" s="90"/>
    </row>
    <row r="130" ht="14.25" customHeight="1">
      <c r="A130" s="164"/>
      <c r="B130" s="89"/>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c r="AA130" s="90"/>
      <c r="AB130" s="90"/>
      <c r="AC130" s="90"/>
      <c r="AD130" s="90"/>
      <c r="AE130" s="90"/>
      <c r="AF130" s="90"/>
      <c r="AG130" s="90"/>
      <c r="AH130" s="90"/>
      <c r="AI130" s="90"/>
      <c r="AJ130" s="90"/>
      <c r="AK130" s="90"/>
      <c r="AL130" s="90"/>
      <c r="AM130" s="90"/>
      <c r="AN130" s="90"/>
      <c r="AO130" s="90"/>
      <c r="AP130" s="90"/>
      <c r="AQ130" s="90"/>
      <c r="AR130" s="90"/>
      <c r="AS130" s="90"/>
      <c r="AT130" s="90"/>
      <c r="AU130" s="90"/>
      <c r="AV130" s="90"/>
      <c r="AW130" s="90"/>
      <c r="AX130" s="90"/>
      <c r="AY130" s="90"/>
      <c r="AZ130" s="90"/>
      <c r="BA130" s="90"/>
      <c r="BB130" s="90"/>
      <c r="BC130" s="90"/>
      <c r="BD130" s="90"/>
      <c r="BE130" s="90"/>
      <c r="BF130" s="90"/>
      <c r="BG130" s="90"/>
      <c r="BH130" s="90"/>
      <c r="BI130" s="90"/>
      <c r="BJ130" s="90"/>
      <c r="BK130" s="90"/>
      <c r="BL130" s="90"/>
      <c r="BM130" s="90"/>
      <c r="BN130" s="90"/>
      <c r="BO130" s="90"/>
      <c r="BP130" s="90"/>
      <c r="BQ130" s="90"/>
      <c r="BR130" s="90"/>
      <c r="BS130" s="90"/>
      <c r="BT130" s="90"/>
      <c r="BU130" s="90"/>
      <c r="BV130" s="90"/>
      <c r="BW130" s="90"/>
      <c r="BX130" s="90"/>
      <c r="BY130" s="90"/>
      <c r="BZ130" s="90"/>
      <c r="CA130" s="90"/>
      <c r="CB130" s="90"/>
      <c r="CC130" s="90"/>
      <c r="CD130" s="90"/>
      <c r="CE130" s="90"/>
      <c r="CF130" s="90"/>
      <c r="CG130" s="90"/>
      <c r="CH130" s="90"/>
      <c r="CI130" s="90"/>
      <c r="CJ130" s="90"/>
      <c r="CK130" s="90"/>
      <c r="CL130" s="90"/>
      <c r="CM130" s="90"/>
      <c r="CN130" s="90"/>
      <c r="CO130" s="90"/>
      <c r="CP130" s="90"/>
      <c r="CQ130" s="90"/>
      <c r="CR130" s="90"/>
      <c r="CS130" s="90"/>
      <c r="CT130" s="90"/>
      <c r="CU130" s="90"/>
      <c r="CV130" s="90"/>
      <c r="CW130" s="90"/>
      <c r="CX130" s="90"/>
      <c r="CY130" s="90"/>
      <c r="CZ130" s="90"/>
      <c r="DA130" s="90"/>
      <c r="DB130" s="90"/>
      <c r="DC130" s="90"/>
      <c r="DD130" s="90"/>
      <c r="DE130" s="90"/>
      <c r="DF130" s="90"/>
      <c r="DG130" s="90"/>
      <c r="DH130" s="90"/>
      <c r="DI130" s="90"/>
      <c r="DJ130" s="90"/>
      <c r="DK130" s="90"/>
      <c r="DL130" s="90"/>
      <c r="DM130" s="90"/>
      <c r="DN130" s="90"/>
      <c r="DO130" s="90"/>
      <c r="DP130" s="90"/>
      <c r="DQ130" s="90"/>
      <c r="DR130" s="90"/>
      <c r="DS130" s="90"/>
      <c r="DT130" s="90"/>
      <c r="DU130" s="90"/>
      <c r="DV130" s="90"/>
      <c r="DW130" s="90"/>
      <c r="DX130" s="90"/>
      <c r="DY130" s="90"/>
      <c r="DZ130" s="90"/>
      <c r="EA130" s="90"/>
      <c r="EB130" s="90"/>
      <c r="EC130" s="90"/>
      <c r="ED130" s="90"/>
      <c r="EE130" s="90"/>
      <c r="EF130" s="90"/>
      <c r="EG130" s="90"/>
      <c r="EH130" s="90"/>
      <c r="EI130" s="90"/>
      <c r="EJ130" s="90"/>
      <c r="EK130" s="90"/>
      <c r="EL130" s="90"/>
      <c r="EM130" s="90"/>
      <c r="EN130" s="90"/>
      <c r="EO130" s="90"/>
      <c r="EP130" s="90"/>
      <c r="EQ130" s="90"/>
      <c r="ER130" s="90"/>
      <c r="ES130" s="90"/>
      <c r="ET130" s="90"/>
      <c r="EU130" s="90"/>
      <c r="EV130" s="90"/>
      <c r="EW130" s="90"/>
      <c r="EX130" s="90"/>
      <c r="EY130" s="90"/>
      <c r="EZ130" s="90"/>
      <c r="FA130" s="90"/>
      <c r="FB130" s="90"/>
      <c r="FC130" s="90"/>
      <c r="FD130" s="90"/>
      <c r="FE130" s="90"/>
      <c r="FF130" s="90"/>
      <c r="FG130" s="90"/>
      <c r="FH130" s="90"/>
      <c r="FI130" s="90"/>
      <c r="FJ130" s="90"/>
      <c r="FK130" s="90"/>
      <c r="FL130" s="90"/>
      <c r="FM130" s="90"/>
      <c r="FN130" s="90"/>
      <c r="FO130" s="90"/>
      <c r="FP130" s="90"/>
      <c r="FQ130" s="90"/>
      <c r="FR130" s="90"/>
      <c r="FS130" s="90"/>
      <c r="FT130" s="90"/>
      <c r="FU130" s="90"/>
      <c r="FV130" s="90"/>
      <c r="FW130" s="90"/>
      <c r="FX130" s="90"/>
      <c r="FY130" s="90"/>
      <c r="FZ130" s="90"/>
      <c r="GA130" s="90"/>
      <c r="GB130" s="90"/>
      <c r="GC130" s="90"/>
      <c r="GD130" s="90"/>
      <c r="GE130" s="90"/>
      <c r="GF130" s="90"/>
      <c r="GG130" s="90"/>
      <c r="GH130" s="90"/>
      <c r="GI130" s="90"/>
      <c r="GJ130" s="90"/>
      <c r="GK130" s="90"/>
      <c r="GL130" s="90"/>
      <c r="GM130" s="90"/>
      <c r="GN130" s="90"/>
      <c r="GO130" s="90"/>
      <c r="GP130" s="90"/>
      <c r="GQ130" s="90"/>
      <c r="GR130" s="90"/>
      <c r="GS130" s="90"/>
    </row>
    <row r="131" ht="14.25" customHeight="1">
      <c r="A131" s="164"/>
      <c r="B131" s="89"/>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90"/>
      <c r="AM131" s="90"/>
      <c r="AN131" s="90"/>
      <c r="AO131" s="90"/>
      <c r="AP131" s="90"/>
      <c r="AQ131" s="90"/>
      <c r="AR131" s="90"/>
      <c r="AS131" s="90"/>
      <c r="AT131" s="90"/>
      <c r="AU131" s="90"/>
      <c r="AV131" s="90"/>
      <c r="AW131" s="90"/>
      <c r="AX131" s="90"/>
      <c r="AY131" s="90"/>
      <c r="AZ131" s="90"/>
      <c r="BA131" s="90"/>
      <c r="BB131" s="90"/>
      <c r="BC131" s="90"/>
      <c r="BD131" s="90"/>
      <c r="BE131" s="90"/>
      <c r="BF131" s="90"/>
      <c r="BG131" s="90"/>
      <c r="BH131" s="90"/>
      <c r="BI131" s="90"/>
      <c r="BJ131" s="90"/>
      <c r="BK131" s="90"/>
      <c r="BL131" s="90"/>
      <c r="BM131" s="90"/>
      <c r="BN131" s="90"/>
      <c r="BO131" s="90"/>
      <c r="BP131" s="90"/>
      <c r="BQ131" s="90"/>
      <c r="BR131" s="90"/>
      <c r="BS131" s="90"/>
      <c r="BT131" s="90"/>
      <c r="BU131" s="90"/>
      <c r="BV131" s="90"/>
      <c r="BW131" s="90"/>
      <c r="BX131" s="90"/>
      <c r="BY131" s="90"/>
      <c r="BZ131" s="90"/>
      <c r="CA131" s="90"/>
      <c r="CB131" s="90"/>
      <c r="CC131" s="90"/>
      <c r="CD131" s="90"/>
      <c r="CE131" s="90"/>
      <c r="CF131" s="90"/>
      <c r="CG131" s="90"/>
      <c r="CH131" s="90"/>
      <c r="CI131" s="90"/>
      <c r="CJ131" s="90"/>
      <c r="CK131" s="90"/>
      <c r="CL131" s="90"/>
      <c r="CM131" s="90"/>
      <c r="CN131" s="90"/>
      <c r="CO131" s="90"/>
      <c r="CP131" s="90"/>
      <c r="CQ131" s="90"/>
      <c r="CR131" s="90"/>
      <c r="CS131" s="90"/>
      <c r="CT131" s="90"/>
      <c r="CU131" s="90"/>
      <c r="CV131" s="90"/>
      <c r="CW131" s="90"/>
      <c r="CX131" s="90"/>
      <c r="CY131" s="90"/>
      <c r="CZ131" s="90"/>
      <c r="DA131" s="90"/>
      <c r="DB131" s="90"/>
      <c r="DC131" s="90"/>
      <c r="DD131" s="90"/>
      <c r="DE131" s="90"/>
      <c r="DF131" s="90"/>
      <c r="DG131" s="90"/>
      <c r="DH131" s="90"/>
      <c r="DI131" s="90"/>
      <c r="DJ131" s="90"/>
      <c r="DK131" s="90"/>
      <c r="DL131" s="90"/>
      <c r="DM131" s="90"/>
      <c r="DN131" s="90"/>
      <c r="DO131" s="90"/>
      <c r="DP131" s="90"/>
      <c r="DQ131" s="90"/>
      <c r="DR131" s="90"/>
      <c r="DS131" s="90"/>
      <c r="DT131" s="90"/>
      <c r="DU131" s="90"/>
      <c r="DV131" s="90"/>
      <c r="DW131" s="90"/>
      <c r="DX131" s="90"/>
      <c r="DY131" s="90"/>
      <c r="DZ131" s="90"/>
      <c r="EA131" s="90"/>
      <c r="EB131" s="90"/>
      <c r="EC131" s="90"/>
      <c r="ED131" s="90"/>
      <c r="EE131" s="90"/>
      <c r="EF131" s="90"/>
      <c r="EG131" s="90"/>
      <c r="EH131" s="90"/>
      <c r="EI131" s="90"/>
      <c r="EJ131" s="90"/>
      <c r="EK131" s="90"/>
      <c r="EL131" s="90"/>
      <c r="EM131" s="90"/>
      <c r="EN131" s="90"/>
      <c r="EO131" s="90"/>
      <c r="EP131" s="90"/>
      <c r="EQ131" s="90"/>
      <c r="ER131" s="90"/>
      <c r="ES131" s="90"/>
      <c r="ET131" s="90"/>
      <c r="EU131" s="90"/>
      <c r="EV131" s="90"/>
      <c r="EW131" s="90"/>
      <c r="EX131" s="90"/>
      <c r="EY131" s="90"/>
      <c r="EZ131" s="90"/>
      <c r="FA131" s="90"/>
      <c r="FB131" s="90"/>
      <c r="FC131" s="90"/>
      <c r="FD131" s="90"/>
      <c r="FE131" s="90"/>
      <c r="FF131" s="90"/>
      <c r="FG131" s="90"/>
      <c r="FH131" s="90"/>
      <c r="FI131" s="90"/>
      <c r="FJ131" s="90"/>
      <c r="FK131" s="90"/>
      <c r="FL131" s="90"/>
      <c r="FM131" s="90"/>
      <c r="FN131" s="90"/>
      <c r="FO131" s="90"/>
      <c r="FP131" s="90"/>
      <c r="FQ131" s="90"/>
      <c r="FR131" s="90"/>
      <c r="FS131" s="90"/>
      <c r="FT131" s="90"/>
      <c r="FU131" s="90"/>
      <c r="FV131" s="90"/>
      <c r="FW131" s="90"/>
      <c r="FX131" s="90"/>
      <c r="FY131" s="90"/>
      <c r="FZ131" s="90"/>
      <c r="GA131" s="90"/>
      <c r="GB131" s="90"/>
      <c r="GC131" s="90"/>
      <c r="GD131" s="90"/>
      <c r="GE131" s="90"/>
      <c r="GF131" s="90"/>
      <c r="GG131" s="90"/>
      <c r="GH131" s="90"/>
      <c r="GI131" s="90"/>
      <c r="GJ131" s="90"/>
      <c r="GK131" s="90"/>
      <c r="GL131" s="90"/>
      <c r="GM131" s="90"/>
      <c r="GN131" s="90"/>
      <c r="GO131" s="90"/>
      <c r="GP131" s="90"/>
      <c r="GQ131" s="90"/>
      <c r="GR131" s="90"/>
      <c r="GS131" s="90"/>
    </row>
    <row r="132" ht="14.25" customHeight="1">
      <c r="A132" s="164"/>
      <c r="B132" s="89"/>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c r="CE132" s="90"/>
      <c r="CF132" s="90"/>
      <c r="CG132" s="90"/>
      <c r="CH132" s="90"/>
      <c r="CI132" s="90"/>
      <c r="CJ132" s="90"/>
      <c r="CK132" s="90"/>
      <c r="CL132" s="90"/>
      <c r="CM132" s="90"/>
      <c r="CN132" s="90"/>
      <c r="CO132" s="90"/>
      <c r="CP132" s="90"/>
      <c r="CQ132" s="90"/>
      <c r="CR132" s="90"/>
      <c r="CS132" s="90"/>
      <c r="CT132" s="90"/>
      <c r="CU132" s="90"/>
      <c r="CV132" s="90"/>
      <c r="CW132" s="90"/>
      <c r="CX132" s="90"/>
      <c r="CY132" s="90"/>
      <c r="CZ132" s="90"/>
      <c r="DA132" s="90"/>
      <c r="DB132" s="90"/>
      <c r="DC132" s="90"/>
      <c r="DD132" s="90"/>
      <c r="DE132" s="90"/>
      <c r="DF132" s="90"/>
      <c r="DG132" s="90"/>
      <c r="DH132" s="90"/>
      <c r="DI132" s="90"/>
      <c r="DJ132" s="90"/>
      <c r="DK132" s="90"/>
      <c r="DL132" s="90"/>
      <c r="DM132" s="90"/>
      <c r="DN132" s="90"/>
      <c r="DO132" s="90"/>
      <c r="DP132" s="90"/>
      <c r="DQ132" s="90"/>
      <c r="DR132" s="90"/>
      <c r="DS132" s="90"/>
      <c r="DT132" s="90"/>
      <c r="DU132" s="90"/>
      <c r="DV132" s="90"/>
      <c r="DW132" s="90"/>
      <c r="DX132" s="90"/>
      <c r="DY132" s="90"/>
      <c r="DZ132" s="90"/>
      <c r="EA132" s="90"/>
      <c r="EB132" s="90"/>
      <c r="EC132" s="90"/>
      <c r="ED132" s="90"/>
      <c r="EE132" s="90"/>
      <c r="EF132" s="90"/>
      <c r="EG132" s="90"/>
      <c r="EH132" s="90"/>
      <c r="EI132" s="90"/>
      <c r="EJ132" s="90"/>
      <c r="EK132" s="90"/>
      <c r="EL132" s="90"/>
      <c r="EM132" s="90"/>
      <c r="EN132" s="90"/>
      <c r="EO132" s="90"/>
      <c r="EP132" s="90"/>
      <c r="EQ132" s="90"/>
      <c r="ER132" s="90"/>
      <c r="ES132" s="90"/>
      <c r="ET132" s="90"/>
      <c r="EU132" s="90"/>
      <c r="EV132" s="90"/>
      <c r="EW132" s="90"/>
      <c r="EX132" s="90"/>
      <c r="EY132" s="90"/>
      <c r="EZ132" s="90"/>
      <c r="FA132" s="90"/>
      <c r="FB132" s="90"/>
      <c r="FC132" s="90"/>
      <c r="FD132" s="90"/>
      <c r="FE132" s="90"/>
      <c r="FF132" s="90"/>
      <c r="FG132" s="90"/>
      <c r="FH132" s="90"/>
      <c r="FI132" s="90"/>
      <c r="FJ132" s="90"/>
      <c r="FK132" s="90"/>
      <c r="FL132" s="90"/>
      <c r="FM132" s="90"/>
      <c r="FN132" s="90"/>
      <c r="FO132" s="90"/>
      <c r="FP132" s="90"/>
      <c r="FQ132" s="90"/>
      <c r="FR132" s="90"/>
      <c r="FS132" s="90"/>
      <c r="FT132" s="90"/>
      <c r="FU132" s="90"/>
      <c r="FV132" s="90"/>
      <c r="FW132" s="90"/>
      <c r="FX132" s="90"/>
      <c r="FY132" s="90"/>
      <c r="FZ132" s="90"/>
      <c r="GA132" s="90"/>
      <c r="GB132" s="90"/>
      <c r="GC132" s="90"/>
      <c r="GD132" s="90"/>
      <c r="GE132" s="90"/>
      <c r="GF132" s="90"/>
      <c r="GG132" s="90"/>
      <c r="GH132" s="90"/>
      <c r="GI132" s="90"/>
      <c r="GJ132" s="90"/>
      <c r="GK132" s="90"/>
      <c r="GL132" s="90"/>
      <c r="GM132" s="90"/>
      <c r="GN132" s="90"/>
      <c r="GO132" s="90"/>
      <c r="GP132" s="90"/>
      <c r="GQ132" s="90"/>
      <c r="GR132" s="90"/>
      <c r="GS132" s="90"/>
    </row>
    <row r="133" ht="14.25" customHeight="1">
      <c r="A133" s="164"/>
      <c r="B133" s="89"/>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c r="AA133" s="90"/>
      <c r="AB133" s="90"/>
      <c r="AC133" s="90"/>
      <c r="AD133" s="90"/>
      <c r="AE133" s="90"/>
      <c r="AF133" s="90"/>
      <c r="AG133" s="90"/>
      <c r="AH133" s="90"/>
      <c r="AI133" s="90"/>
      <c r="AJ133" s="90"/>
      <c r="AK133" s="90"/>
      <c r="AL133" s="90"/>
      <c r="AM133" s="90"/>
      <c r="AN133" s="90"/>
      <c r="AO133" s="90"/>
      <c r="AP133" s="90"/>
      <c r="AQ133" s="90"/>
      <c r="AR133" s="90"/>
      <c r="AS133" s="90"/>
      <c r="AT133" s="90"/>
      <c r="AU133" s="90"/>
      <c r="AV133" s="90"/>
      <c r="AW133" s="90"/>
      <c r="AX133" s="90"/>
      <c r="AY133" s="90"/>
      <c r="AZ133" s="90"/>
      <c r="BA133" s="90"/>
      <c r="BB133" s="90"/>
      <c r="BC133" s="90"/>
      <c r="BD133" s="90"/>
      <c r="BE133" s="90"/>
      <c r="BF133" s="90"/>
      <c r="BG133" s="90"/>
      <c r="BH133" s="90"/>
      <c r="BI133" s="90"/>
      <c r="BJ133" s="90"/>
      <c r="BK133" s="90"/>
      <c r="BL133" s="90"/>
      <c r="BM133" s="90"/>
      <c r="BN133" s="90"/>
      <c r="BO133" s="90"/>
      <c r="BP133" s="90"/>
      <c r="BQ133" s="90"/>
      <c r="BR133" s="90"/>
      <c r="BS133" s="90"/>
      <c r="BT133" s="90"/>
      <c r="BU133" s="90"/>
      <c r="BV133" s="90"/>
      <c r="BW133" s="90"/>
      <c r="BX133" s="90"/>
      <c r="BY133" s="90"/>
      <c r="BZ133" s="90"/>
      <c r="CA133" s="90"/>
      <c r="CB133" s="90"/>
      <c r="CC133" s="90"/>
      <c r="CD133" s="90"/>
      <c r="CE133" s="90"/>
      <c r="CF133" s="90"/>
      <c r="CG133" s="90"/>
      <c r="CH133" s="90"/>
      <c r="CI133" s="90"/>
      <c r="CJ133" s="90"/>
      <c r="CK133" s="90"/>
      <c r="CL133" s="90"/>
      <c r="CM133" s="90"/>
      <c r="CN133" s="90"/>
      <c r="CO133" s="90"/>
      <c r="CP133" s="90"/>
      <c r="CQ133" s="90"/>
      <c r="CR133" s="90"/>
      <c r="CS133" s="90"/>
      <c r="CT133" s="90"/>
      <c r="CU133" s="90"/>
      <c r="CV133" s="90"/>
      <c r="CW133" s="90"/>
      <c r="CX133" s="90"/>
      <c r="CY133" s="90"/>
      <c r="CZ133" s="90"/>
      <c r="DA133" s="90"/>
      <c r="DB133" s="90"/>
      <c r="DC133" s="90"/>
      <c r="DD133" s="90"/>
      <c r="DE133" s="90"/>
      <c r="DF133" s="90"/>
      <c r="DG133" s="90"/>
      <c r="DH133" s="90"/>
      <c r="DI133" s="90"/>
      <c r="DJ133" s="90"/>
      <c r="DK133" s="90"/>
      <c r="DL133" s="90"/>
      <c r="DM133" s="90"/>
      <c r="DN133" s="90"/>
      <c r="DO133" s="90"/>
      <c r="DP133" s="90"/>
      <c r="DQ133" s="90"/>
      <c r="DR133" s="90"/>
      <c r="DS133" s="90"/>
      <c r="DT133" s="90"/>
      <c r="DU133" s="90"/>
      <c r="DV133" s="90"/>
      <c r="DW133" s="90"/>
      <c r="DX133" s="90"/>
      <c r="DY133" s="90"/>
      <c r="DZ133" s="90"/>
      <c r="EA133" s="90"/>
      <c r="EB133" s="90"/>
      <c r="EC133" s="90"/>
      <c r="ED133" s="90"/>
      <c r="EE133" s="90"/>
      <c r="EF133" s="90"/>
      <c r="EG133" s="90"/>
      <c r="EH133" s="90"/>
      <c r="EI133" s="90"/>
      <c r="EJ133" s="90"/>
      <c r="EK133" s="90"/>
      <c r="EL133" s="90"/>
      <c r="EM133" s="90"/>
      <c r="EN133" s="90"/>
      <c r="EO133" s="90"/>
      <c r="EP133" s="90"/>
      <c r="EQ133" s="90"/>
      <c r="ER133" s="90"/>
      <c r="ES133" s="90"/>
      <c r="ET133" s="90"/>
      <c r="EU133" s="90"/>
      <c r="EV133" s="90"/>
      <c r="EW133" s="90"/>
      <c r="EX133" s="90"/>
      <c r="EY133" s="90"/>
      <c r="EZ133" s="90"/>
      <c r="FA133" s="90"/>
      <c r="FB133" s="90"/>
      <c r="FC133" s="90"/>
      <c r="FD133" s="90"/>
      <c r="FE133" s="90"/>
      <c r="FF133" s="90"/>
      <c r="FG133" s="90"/>
      <c r="FH133" s="90"/>
      <c r="FI133" s="90"/>
      <c r="FJ133" s="90"/>
      <c r="FK133" s="90"/>
      <c r="FL133" s="90"/>
      <c r="FM133" s="90"/>
      <c r="FN133" s="90"/>
      <c r="FO133" s="90"/>
      <c r="FP133" s="90"/>
      <c r="FQ133" s="90"/>
      <c r="FR133" s="90"/>
      <c r="FS133" s="90"/>
      <c r="FT133" s="90"/>
      <c r="FU133" s="90"/>
      <c r="FV133" s="90"/>
      <c r="FW133" s="90"/>
      <c r="FX133" s="90"/>
      <c r="FY133" s="90"/>
      <c r="FZ133" s="90"/>
      <c r="GA133" s="90"/>
      <c r="GB133" s="90"/>
      <c r="GC133" s="90"/>
      <c r="GD133" s="90"/>
      <c r="GE133" s="90"/>
      <c r="GF133" s="90"/>
      <c r="GG133" s="90"/>
      <c r="GH133" s="90"/>
      <c r="GI133" s="90"/>
      <c r="GJ133" s="90"/>
      <c r="GK133" s="90"/>
      <c r="GL133" s="90"/>
      <c r="GM133" s="90"/>
      <c r="GN133" s="90"/>
      <c r="GO133" s="90"/>
      <c r="GP133" s="90"/>
      <c r="GQ133" s="90"/>
      <c r="GR133" s="90"/>
      <c r="GS133" s="90"/>
    </row>
    <row r="134" ht="14.25" customHeight="1">
      <c r="A134" s="164"/>
      <c r="B134" s="89"/>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c r="CE134" s="90"/>
      <c r="CF134" s="90"/>
      <c r="CG134" s="90"/>
      <c r="CH134" s="90"/>
      <c r="CI134" s="90"/>
      <c r="CJ134" s="90"/>
      <c r="CK134" s="90"/>
      <c r="CL134" s="90"/>
      <c r="CM134" s="90"/>
      <c r="CN134" s="90"/>
      <c r="CO134" s="90"/>
      <c r="CP134" s="90"/>
      <c r="CQ134" s="90"/>
      <c r="CR134" s="90"/>
      <c r="CS134" s="90"/>
      <c r="CT134" s="90"/>
      <c r="CU134" s="90"/>
      <c r="CV134" s="90"/>
      <c r="CW134" s="90"/>
      <c r="CX134" s="90"/>
      <c r="CY134" s="90"/>
      <c r="CZ134" s="90"/>
      <c r="DA134" s="90"/>
      <c r="DB134" s="90"/>
      <c r="DC134" s="90"/>
      <c r="DD134" s="90"/>
      <c r="DE134" s="90"/>
      <c r="DF134" s="90"/>
      <c r="DG134" s="90"/>
      <c r="DH134" s="90"/>
      <c r="DI134" s="90"/>
      <c r="DJ134" s="90"/>
      <c r="DK134" s="90"/>
      <c r="DL134" s="90"/>
      <c r="DM134" s="90"/>
      <c r="DN134" s="90"/>
      <c r="DO134" s="90"/>
      <c r="DP134" s="90"/>
      <c r="DQ134" s="90"/>
      <c r="DR134" s="90"/>
      <c r="DS134" s="90"/>
      <c r="DT134" s="90"/>
      <c r="DU134" s="90"/>
      <c r="DV134" s="90"/>
      <c r="DW134" s="90"/>
      <c r="DX134" s="90"/>
      <c r="DY134" s="90"/>
      <c r="DZ134" s="90"/>
      <c r="EA134" s="90"/>
      <c r="EB134" s="90"/>
      <c r="EC134" s="90"/>
      <c r="ED134" s="90"/>
      <c r="EE134" s="90"/>
      <c r="EF134" s="90"/>
      <c r="EG134" s="90"/>
      <c r="EH134" s="90"/>
      <c r="EI134" s="90"/>
      <c r="EJ134" s="90"/>
      <c r="EK134" s="90"/>
      <c r="EL134" s="90"/>
      <c r="EM134" s="90"/>
      <c r="EN134" s="90"/>
      <c r="EO134" s="90"/>
      <c r="EP134" s="90"/>
      <c r="EQ134" s="90"/>
      <c r="ER134" s="90"/>
      <c r="ES134" s="90"/>
      <c r="ET134" s="90"/>
      <c r="EU134" s="90"/>
      <c r="EV134" s="90"/>
      <c r="EW134" s="90"/>
      <c r="EX134" s="90"/>
      <c r="EY134" s="90"/>
      <c r="EZ134" s="90"/>
      <c r="FA134" s="90"/>
      <c r="FB134" s="90"/>
      <c r="FC134" s="90"/>
      <c r="FD134" s="90"/>
      <c r="FE134" s="90"/>
      <c r="FF134" s="90"/>
      <c r="FG134" s="90"/>
      <c r="FH134" s="90"/>
      <c r="FI134" s="90"/>
      <c r="FJ134" s="90"/>
      <c r="FK134" s="90"/>
      <c r="FL134" s="90"/>
      <c r="FM134" s="90"/>
      <c r="FN134" s="90"/>
      <c r="FO134" s="90"/>
      <c r="FP134" s="90"/>
      <c r="FQ134" s="90"/>
      <c r="FR134" s="90"/>
      <c r="FS134" s="90"/>
      <c r="FT134" s="90"/>
      <c r="FU134" s="90"/>
      <c r="FV134" s="90"/>
      <c r="FW134" s="90"/>
      <c r="FX134" s="90"/>
      <c r="FY134" s="90"/>
      <c r="FZ134" s="90"/>
      <c r="GA134" s="90"/>
      <c r="GB134" s="90"/>
      <c r="GC134" s="90"/>
      <c r="GD134" s="90"/>
      <c r="GE134" s="90"/>
      <c r="GF134" s="90"/>
      <c r="GG134" s="90"/>
      <c r="GH134" s="90"/>
      <c r="GI134" s="90"/>
      <c r="GJ134" s="90"/>
      <c r="GK134" s="90"/>
      <c r="GL134" s="90"/>
      <c r="GM134" s="90"/>
      <c r="GN134" s="90"/>
      <c r="GO134" s="90"/>
      <c r="GP134" s="90"/>
      <c r="GQ134" s="90"/>
      <c r="GR134" s="90"/>
      <c r="GS134" s="90"/>
    </row>
    <row r="135" ht="14.25" customHeight="1">
      <c r="A135" s="164"/>
      <c r="B135" s="89"/>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c r="CE135" s="90"/>
      <c r="CF135" s="90"/>
      <c r="CG135" s="90"/>
      <c r="CH135" s="90"/>
      <c r="CI135" s="90"/>
      <c r="CJ135" s="90"/>
      <c r="CK135" s="90"/>
      <c r="CL135" s="90"/>
      <c r="CM135" s="90"/>
      <c r="CN135" s="90"/>
      <c r="CO135" s="90"/>
      <c r="CP135" s="90"/>
      <c r="CQ135" s="90"/>
      <c r="CR135" s="90"/>
      <c r="CS135" s="90"/>
      <c r="CT135" s="90"/>
      <c r="CU135" s="90"/>
      <c r="CV135" s="90"/>
      <c r="CW135" s="90"/>
      <c r="CX135" s="90"/>
      <c r="CY135" s="90"/>
      <c r="CZ135" s="90"/>
      <c r="DA135" s="90"/>
      <c r="DB135" s="90"/>
      <c r="DC135" s="90"/>
      <c r="DD135" s="90"/>
      <c r="DE135" s="90"/>
      <c r="DF135" s="90"/>
      <c r="DG135" s="90"/>
      <c r="DH135" s="90"/>
      <c r="DI135" s="90"/>
      <c r="DJ135" s="90"/>
      <c r="DK135" s="90"/>
      <c r="DL135" s="90"/>
      <c r="DM135" s="90"/>
      <c r="DN135" s="90"/>
      <c r="DO135" s="90"/>
      <c r="DP135" s="90"/>
      <c r="DQ135" s="90"/>
      <c r="DR135" s="90"/>
      <c r="DS135" s="90"/>
      <c r="DT135" s="90"/>
      <c r="DU135" s="90"/>
      <c r="DV135" s="90"/>
      <c r="DW135" s="90"/>
      <c r="DX135" s="90"/>
      <c r="DY135" s="90"/>
      <c r="DZ135" s="90"/>
      <c r="EA135" s="90"/>
      <c r="EB135" s="90"/>
      <c r="EC135" s="90"/>
      <c r="ED135" s="90"/>
      <c r="EE135" s="90"/>
      <c r="EF135" s="90"/>
      <c r="EG135" s="90"/>
      <c r="EH135" s="90"/>
      <c r="EI135" s="90"/>
      <c r="EJ135" s="90"/>
      <c r="EK135" s="90"/>
      <c r="EL135" s="90"/>
      <c r="EM135" s="90"/>
      <c r="EN135" s="90"/>
      <c r="EO135" s="90"/>
      <c r="EP135" s="90"/>
      <c r="EQ135" s="90"/>
      <c r="ER135" s="90"/>
      <c r="ES135" s="90"/>
      <c r="ET135" s="90"/>
      <c r="EU135" s="90"/>
      <c r="EV135" s="90"/>
      <c r="EW135" s="90"/>
      <c r="EX135" s="90"/>
      <c r="EY135" s="90"/>
      <c r="EZ135" s="90"/>
      <c r="FA135" s="90"/>
      <c r="FB135" s="90"/>
      <c r="FC135" s="90"/>
      <c r="FD135" s="90"/>
      <c r="FE135" s="90"/>
      <c r="FF135" s="90"/>
      <c r="FG135" s="90"/>
      <c r="FH135" s="90"/>
      <c r="FI135" s="90"/>
      <c r="FJ135" s="90"/>
      <c r="FK135" s="90"/>
      <c r="FL135" s="90"/>
      <c r="FM135" s="90"/>
      <c r="FN135" s="90"/>
      <c r="FO135" s="90"/>
      <c r="FP135" s="90"/>
      <c r="FQ135" s="90"/>
      <c r="FR135" s="90"/>
      <c r="FS135" s="90"/>
      <c r="FT135" s="90"/>
      <c r="FU135" s="90"/>
      <c r="FV135" s="90"/>
      <c r="FW135" s="90"/>
      <c r="FX135" s="90"/>
      <c r="FY135" s="90"/>
      <c r="FZ135" s="90"/>
      <c r="GA135" s="90"/>
      <c r="GB135" s="90"/>
      <c r="GC135" s="90"/>
      <c r="GD135" s="90"/>
      <c r="GE135" s="90"/>
      <c r="GF135" s="90"/>
      <c r="GG135" s="90"/>
      <c r="GH135" s="90"/>
      <c r="GI135" s="90"/>
      <c r="GJ135" s="90"/>
      <c r="GK135" s="90"/>
      <c r="GL135" s="90"/>
      <c r="GM135" s="90"/>
      <c r="GN135" s="90"/>
      <c r="GO135" s="90"/>
      <c r="GP135" s="90"/>
      <c r="GQ135" s="90"/>
      <c r="GR135" s="90"/>
      <c r="GS135" s="90"/>
    </row>
    <row r="136" ht="14.25" customHeight="1">
      <c r="A136" s="164"/>
      <c r="B136" s="89"/>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BS136" s="90"/>
      <c r="BT136" s="90"/>
      <c r="BU136" s="90"/>
      <c r="BV136" s="90"/>
      <c r="BW136" s="90"/>
      <c r="BX136" s="90"/>
      <c r="BY136" s="90"/>
      <c r="BZ136" s="90"/>
      <c r="CA136" s="90"/>
      <c r="CB136" s="90"/>
      <c r="CC136" s="90"/>
      <c r="CD136" s="90"/>
      <c r="CE136" s="90"/>
      <c r="CF136" s="90"/>
      <c r="CG136" s="90"/>
      <c r="CH136" s="90"/>
      <c r="CI136" s="90"/>
      <c r="CJ136" s="90"/>
      <c r="CK136" s="90"/>
      <c r="CL136" s="90"/>
      <c r="CM136" s="90"/>
      <c r="CN136" s="90"/>
      <c r="CO136" s="90"/>
      <c r="CP136" s="90"/>
      <c r="CQ136" s="90"/>
      <c r="CR136" s="90"/>
      <c r="CS136" s="90"/>
      <c r="CT136" s="90"/>
      <c r="CU136" s="90"/>
      <c r="CV136" s="90"/>
      <c r="CW136" s="90"/>
      <c r="CX136" s="90"/>
      <c r="CY136" s="90"/>
      <c r="CZ136" s="90"/>
      <c r="DA136" s="90"/>
      <c r="DB136" s="90"/>
      <c r="DC136" s="90"/>
      <c r="DD136" s="90"/>
      <c r="DE136" s="90"/>
      <c r="DF136" s="90"/>
      <c r="DG136" s="90"/>
      <c r="DH136" s="90"/>
      <c r="DI136" s="90"/>
      <c r="DJ136" s="90"/>
      <c r="DK136" s="90"/>
      <c r="DL136" s="90"/>
      <c r="DM136" s="90"/>
      <c r="DN136" s="90"/>
      <c r="DO136" s="90"/>
      <c r="DP136" s="90"/>
      <c r="DQ136" s="90"/>
      <c r="DR136" s="90"/>
      <c r="DS136" s="90"/>
      <c r="DT136" s="90"/>
      <c r="DU136" s="90"/>
      <c r="DV136" s="90"/>
      <c r="DW136" s="90"/>
      <c r="DX136" s="90"/>
      <c r="DY136" s="90"/>
      <c r="DZ136" s="90"/>
      <c r="EA136" s="90"/>
      <c r="EB136" s="90"/>
      <c r="EC136" s="90"/>
      <c r="ED136" s="90"/>
      <c r="EE136" s="90"/>
      <c r="EF136" s="90"/>
      <c r="EG136" s="90"/>
      <c r="EH136" s="90"/>
      <c r="EI136" s="90"/>
      <c r="EJ136" s="90"/>
      <c r="EK136" s="90"/>
      <c r="EL136" s="90"/>
      <c r="EM136" s="90"/>
      <c r="EN136" s="90"/>
      <c r="EO136" s="90"/>
      <c r="EP136" s="90"/>
      <c r="EQ136" s="90"/>
      <c r="ER136" s="90"/>
      <c r="ES136" s="90"/>
      <c r="ET136" s="90"/>
      <c r="EU136" s="90"/>
      <c r="EV136" s="90"/>
      <c r="EW136" s="90"/>
      <c r="EX136" s="90"/>
      <c r="EY136" s="90"/>
      <c r="EZ136" s="90"/>
      <c r="FA136" s="90"/>
      <c r="FB136" s="90"/>
      <c r="FC136" s="90"/>
      <c r="FD136" s="90"/>
      <c r="FE136" s="90"/>
      <c r="FF136" s="90"/>
      <c r="FG136" s="90"/>
      <c r="FH136" s="90"/>
      <c r="FI136" s="90"/>
      <c r="FJ136" s="90"/>
      <c r="FK136" s="90"/>
      <c r="FL136" s="90"/>
      <c r="FM136" s="90"/>
      <c r="FN136" s="90"/>
      <c r="FO136" s="90"/>
      <c r="FP136" s="90"/>
      <c r="FQ136" s="90"/>
      <c r="FR136" s="90"/>
      <c r="FS136" s="90"/>
      <c r="FT136" s="90"/>
      <c r="FU136" s="90"/>
      <c r="FV136" s="90"/>
      <c r="FW136" s="90"/>
      <c r="FX136" s="90"/>
      <c r="FY136" s="90"/>
      <c r="FZ136" s="90"/>
      <c r="GA136" s="90"/>
      <c r="GB136" s="90"/>
      <c r="GC136" s="90"/>
      <c r="GD136" s="90"/>
      <c r="GE136" s="90"/>
      <c r="GF136" s="90"/>
      <c r="GG136" s="90"/>
      <c r="GH136" s="90"/>
      <c r="GI136" s="90"/>
      <c r="GJ136" s="90"/>
      <c r="GK136" s="90"/>
      <c r="GL136" s="90"/>
      <c r="GM136" s="90"/>
      <c r="GN136" s="90"/>
      <c r="GO136" s="90"/>
      <c r="GP136" s="90"/>
      <c r="GQ136" s="90"/>
      <c r="GR136" s="90"/>
      <c r="GS136" s="90"/>
    </row>
    <row r="137" ht="14.25" customHeight="1">
      <c r="A137" s="164"/>
      <c r="B137" s="89"/>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c r="AA137" s="90"/>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c r="AY137" s="90"/>
      <c r="AZ137" s="90"/>
      <c r="BA137" s="90"/>
      <c r="BB137" s="90"/>
      <c r="BC137" s="90"/>
      <c r="BD137" s="90"/>
      <c r="BE137" s="90"/>
      <c r="BF137" s="90"/>
      <c r="BG137" s="90"/>
      <c r="BH137" s="90"/>
      <c r="BI137" s="90"/>
      <c r="BJ137" s="90"/>
      <c r="BK137" s="90"/>
      <c r="BL137" s="90"/>
      <c r="BM137" s="90"/>
      <c r="BN137" s="90"/>
      <c r="BO137" s="90"/>
      <c r="BP137" s="90"/>
      <c r="BQ137" s="90"/>
      <c r="BR137" s="90"/>
      <c r="BS137" s="90"/>
      <c r="BT137" s="90"/>
      <c r="BU137" s="90"/>
      <c r="BV137" s="90"/>
      <c r="BW137" s="90"/>
      <c r="BX137" s="90"/>
      <c r="BY137" s="90"/>
      <c r="BZ137" s="90"/>
      <c r="CA137" s="90"/>
      <c r="CB137" s="90"/>
      <c r="CC137" s="90"/>
      <c r="CD137" s="90"/>
      <c r="CE137" s="90"/>
      <c r="CF137" s="90"/>
      <c r="CG137" s="90"/>
      <c r="CH137" s="90"/>
      <c r="CI137" s="90"/>
      <c r="CJ137" s="90"/>
      <c r="CK137" s="90"/>
      <c r="CL137" s="90"/>
      <c r="CM137" s="90"/>
      <c r="CN137" s="90"/>
      <c r="CO137" s="90"/>
      <c r="CP137" s="90"/>
      <c r="CQ137" s="90"/>
      <c r="CR137" s="90"/>
      <c r="CS137" s="90"/>
      <c r="CT137" s="90"/>
      <c r="CU137" s="90"/>
      <c r="CV137" s="90"/>
      <c r="CW137" s="90"/>
      <c r="CX137" s="90"/>
      <c r="CY137" s="90"/>
      <c r="CZ137" s="90"/>
      <c r="DA137" s="90"/>
      <c r="DB137" s="90"/>
      <c r="DC137" s="90"/>
      <c r="DD137" s="90"/>
      <c r="DE137" s="90"/>
      <c r="DF137" s="90"/>
      <c r="DG137" s="90"/>
      <c r="DH137" s="90"/>
      <c r="DI137" s="90"/>
      <c r="DJ137" s="90"/>
      <c r="DK137" s="90"/>
      <c r="DL137" s="90"/>
      <c r="DM137" s="90"/>
      <c r="DN137" s="90"/>
      <c r="DO137" s="90"/>
      <c r="DP137" s="90"/>
      <c r="DQ137" s="90"/>
      <c r="DR137" s="90"/>
      <c r="DS137" s="90"/>
      <c r="DT137" s="90"/>
      <c r="DU137" s="90"/>
      <c r="DV137" s="90"/>
      <c r="DW137" s="90"/>
      <c r="DX137" s="90"/>
      <c r="DY137" s="90"/>
      <c r="DZ137" s="90"/>
      <c r="EA137" s="90"/>
      <c r="EB137" s="90"/>
      <c r="EC137" s="90"/>
      <c r="ED137" s="90"/>
      <c r="EE137" s="90"/>
      <c r="EF137" s="90"/>
      <c r="EG137" s="90"/>
      <c r="EH137" s="90"/>
      <c r="EI137" s="90"/>
      <c r="EJ137" s="90"/>
      <c r="EK137" s="90"/>
      <c r="EL137" s="90"/>
      <c r="EM137" s="90"/>
      <c r="EN137" s="90"/>
      <c r="EO137" s="90"/>
      <c r="EP137" s="90"/>
      <c r="EQ137" s="90"/>
      <c r="ER137" s="90"/>
      <c r="ES137" s="90"/>
      <c r="ET137" s="90"/>
      <c r="EU137" s="90"/>
      <c r="EV137" s="90"/>
      <c r="EW137" s="90"/>
      <c r="EX137" s="90"/>
      <c r="EY137" s="90"/>
      <c r="EZ137" s="90"/>
      <c r="FA137" s="90"/>
      <c r="FB137" s="90"/>
      <c r="FC137" s="90"/>
      <c r="FD137" s="90"/>
      <c r="FE137" s="90"/>
      <c r="FF137" s="90"/>
      <c r="FG137" s="90"/>
      <c r="FH137" s="90"/>
      <c r="FI137" s="90"/>
      <c r="FJ137" s="90"/>
      <c r="FK137" s="90"/>
      <c r="FL137" s="90"/>
      <c r="FM137" s="90"/>
      <c r="FN137" s="90"/>
      <c r="FO137" s="90"/>
      <c r="FP137" s="90"/>
      <c r="FQ137" s="90"/>
      <c r="FR137" s="90"/>
      <c r="FS137" s="90"/>
      <c r="FT137" s="90"/>
      <c r="FU137" s="90"/>
      <c r="FV137" s="90"/>
      <c r="FW137" s="90"/>
      <c r="FX137" s="90"/>
      <c r="FY137" s="90"/>
      <c r="FZ137" s="90"/>
      <c r="GA137" s="90"/>
      <c r="GB137" s="90"/>
      <c r="GC137" s="90"/>
      <c r="GD137" s="90"/>
      <c r="GE137" s="90"/>
      <c r="GF137" s="90"/>
      <c r="GG137" s="90"/>
      <c r="GH137" s="90"/>
      <c r="GI137" s="90"/>
      <c r="GJ137" s="90"/>
      <c r="GK137" s="90"/>
      <c r="GL137" s="90"/>
      <c r="GM137" s="90"/>
      <c r="GN137" s="90"/>
      <c r="GO137" s="90"/>
      <c r="GP137" s="90"/>
      <c r="GQ137" s="90"/>
      <c r="GR137" s="90"/>
      <c r="GS137" s="90"/>
    </row>
    <row r="138" ht="14.25" customHeight="1">
      <c r="A138" s="164"/>
      <c r="B138" s="89"/>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c r="AA138" s="90"/>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90"/>
      <c r="AZ138" s="90"/>
      <c r="BA138" s="90"/>
      <c r="BB138" s="90"/>
      <c r="BC138" s="90"/>
      <c r="BD138" s="90"/>
      <c r="BE138" s="90"/>
      <c r="BF138" s="90"/>
      <c r="BG138" s="90"/>
      <c r="BH138" s="90"/>
      <c r="BI138" s="90"/>
      <c r="BJ138" s="90"/>
      <c r="BK138" s="90"/>
      <c r="BL138" s="90"/>
      <c r="BM138" s="90"/>
      <c r="BN138" s="90"/>
      <c r="BO138" s="90"/>
      <c r="BP138" s="90"/>
      <c r="BQ138" s="90"/>
      <c r="BR138" s="90"/>
      <c r="BS138" s="90"/>
      <c r="BT138" s="90"/>
      <c r="BU138" s="90"/>
      <c r="BV138" s="90"/>
      <c r="BW138" s="90"/>
      <c r="BX138" s="90"/>
      <c r="BY138" s="90"/>
      <c r="BZ138" s="90"/>
      <c r="CA138" s="90"/>
      <c r="CB138" s="90"/>
      <c r="CC138" s="90"/>
      <c r="CD138" s="90"/>
      <c r="CE138" s="90"/>
      <c r="CF138" s="90"/>
      <c r="CG138" s="90"/>
      <c r="CH138" s="90"/>
      <c r="CI138" s="90"/>
      <c r="CJ138" s="90"/>
      <c r="CK138" s="90"/>
      <c r="CL138" s="90"/>
      <c r="CM138" s="90"/>
      <c r="CN138" s="90"/>
      <c r="CO138" s="90"/>
      <c r="CP138" s="90"/>
      <c r="CQ138" s="90"/>
      <c r="CR138" s="90"/>
      <c r="CS138" s="90"/>
      <c r="CT138" s="90"/>
      <c r="CU138" s="90"/>
      <c r="CV138" s="90"/>
      <c r="CW138" s="90"/>
      <c r="CX138" s="90"/>
      <c r="CY138" s="90"/>
      <c r="CZ138" s="90"/>
      <c r="DA138" s="90"/>
      <c r="DB138" s="90"/>
      <c r="DC138" s="90"/>
      <c r="DD138" s="90"/>
      <c r="DE138" s="90"/>
      <c r="DF138" s="90"/>
      <c r="DG138" s="90"/>
      <c r="DH138" s="90"/>
      <c r="DI138" s="90"/>
      <c r="DJ138" s="90"/>
      <c r="DK138" s="90"/>
      <c r="DL138" s="90"/>
      <c r="DM138" s="90"/>
      <c r="DN138" s="90"/>
      <c r="DO138" s="90"/>
      <c r="DP138" s="90"/>
      <c r="DQ138" s="90"/>
      <c r="DR138" s="90"/>
      <c r="DS138" s="90"/>
      <c r="DT138" s="90"/>
      <c r="DU138" s="90"/>
      <c r="DV138" s="90"/>
      <c r="DW138" s="90"/>
      <c r="DX138" s="90"/>
      <c r="DY138" s="90"/>
      <c r="DZ138" s="90"/>
      <c r="EA138" s="90"/>
      <c r="EB138" s="90"/>
      <c r="EC138" s="90"/>
      <c r="ED138" s="90"/>
      <c r="EE138" s="90"/>
      <c r="EF138" s="90"/>
      <c r="EG138" s="90"/>
      <c r="EH138" s="90"/>
      <c r="EI138" s="90"/>
      <c r="EJ138" s="90"/>
      <c r="EK138" s="90"/>
      <c r="EL138" s="90"/>
      <c r="EM138" s="90"/>
      <c r="EN138" s="90"/>
      <c r="EO138" s="90"/>
      <c r="EP138" s="90"/>
      <c r="EQ138" s="90"/>
      <c r="ER138" s="90"/>
      <c r="ES138" s="90"/>
      <c r="ET138" s="90"/>
      <c r="EU138" s="90"/>
      <c r="EV138" s="90"/>
      <c r="EW138" s="90"/>
      <c r="EX138" s="90"/>
      <c r="EY138" s="90"/>
      <c r="EZ138" s="90"/>
      <c r="FA138" s="90"/>
      <c r="FB138" s="90"/>
      <c r="FC138" s="90"/>
      <c r="FD138" s="90"/>
      <c r="FE138" s="90"/>
      <c r="FF138" s="90"/>
      <c r="FG138" s="90"/>
      <c r="FH138" s="90"/>
      <c r="FI138" s="90"/>
      <c r="FJ138" s="90"/>
      <c r="FK138" s="90"/>
      <c r="FL138" s="90"/>
      <c r="FM138" s="90"/>
      <c r="FN138" s="90"/>
      <c r="FO138" s="90"/>
      <c r="FP138" s="90"/>
      <c r="FQ138" s="90"/>
      <c r="FR138" s="90"/>
      <c r="FS138" s="90"/>
      <c r="FT138" s="90"/>
      <c r="FU138" s="90"/>
      <c r="FV138" s="90"/>
      <c r="FW138" s="90"/>
      <c r="FX138" s="90"/>
      <c r="FY138" s="90"/>
      <c r="FZ138" s="90"/>
      <c r="GA138" s="90"/>
      <c r="GB138" s="90"/>
      <c r="GC138" s="90"/>
      <c r="GD138" s="90"/>
      <c r="GE138" s="90"/>
      <c r="GF138" s="90"/>
      <c r="GG138" s="90"/>
      <c r="GH138" s="90"/>
      <c r="GI138" s="90"/>
      <c r="GJ138" s="90"/>
      <c r="GK138" s="90"/>
      <c r="GL138" s="90"/>
      <c r="GM138" s="90"/>
      <c r="GN138" s="90"/>
      <c r="GO138" s="90"/>
      <c r="GP138" s="90"/>
      <c r="GQ138" s="90"/>
      <c r="GR138" s="90"/>
      <c r="GS138" s="90"/>
    </row>
    <row r="139" ht="14.25" customHeight="1">
      <c r="A139" s="164"/>
      <c r="B139" s="89"/>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c r="AY139" s="90"/>
      <c r="AZ139" s="90"/>
      <c r="BA139" s="90"/>
      <c r="BB139" s="90"/>
      <c r="BC139" s="90"/>
      <c r="BD139" s="90"/>
      <c r="BE139" s="90"/>
      <c r="BF139" s="90"/>
      <c r="BG139" s="90"/>
      <c r="BH139" s="90"/>
      <c r="BI139" s="90"/>
      <c r="BJ139" s="90"/>
      <c r="BK139" s="90"/>
      <c r="BL139" s="90"/>
      <c r="BM139" s="90"/>
      <c r="BN139" s="90"/>
      <c r="BO139" s="90"/>
      <c r="BP139" s="90"/>
      <c r="BQ139" s="90"/>
      <c r="BR139" s="90"/>
      <c r="BS139" s="90"/>
      <c r="BT139" s="90"/>
      <c r="BU139" s="90"/>
      <c r="BV139" s="90"/>
      <c r="BW139" s="90"/>
      <c r="BX139" s="90"/>
      <c r="BY139" s="90"/>
      <c r="BZ139" s="90"/>
      <c r="CA139" s="90"/>
      <c r="CB139" s="90"/>
      <c r="CC139" s="90"/>
      <c r="CD139" s="90"/>
      <c r="CE139" s="90"/>
      <c r="CF139" s="90"/>
      <c r="CG139" s="90"/>
      <c r="CH139" s="90"/>
      <c r="CI139" s="90"/>
      <c r="CJ139" s="90"/>
      <c r="CK139" s="90"/>
      <c r="CL139" s="90"/>
      <c r="CM139" s="90"/>
      <c r="CN139" s="90"/>
      <c r="CO139" s="90"/>
      <c r="CP139" s="90"/>
      <c r="CQ139" s="90"/>
      <c r="CR139" s="90"/>
      <c r="CS139" s="90"/>
      <c r="CT139" s="90"/>
      <c r="CU139" s="90"/>
      <c r="CV139" s="90"/>
      <c r="CW139" s="90"/>
      <c r="CX139" s="90"/>
      <c r="CY139" s="90"/>
      <c r="CZ139" s="90"/>
      <c r="DA139" s="90"/>
      <c r="DB139" s="90"/>
      <c r="DC139" s="90"/>
      <c r="DD139" s="90"/>
      <c r="DE139" s="90"/>
      <c r="DF139" s="90"/>
      <c r="DG139" s="90"/>
      <c r="DH139" s="90"/>
      <c r="DI139" s="90"/>
      <c r="DJ139" s="90"/>
      <c r="DK139" s="90"/>
      <c r="DL139" s="90"/>
      <c r="DM139" s="90"/>
      <c r="DN139" s="90"/>
      <c r="DO139" s="90"/>
      <c r="DP139" s="90"/>
      <c r="DQ139" s="90"/>
      <c r="DR139" s="90"/>
      <c r="DS139" s="90"/>
      <c r="DT139" s="90"/>
      <c r="DU139" s="90"/>
      <c r="DV139" s="90"/>
      <c r="DW139" s="90"/>
      <c r="DX139" s="90"/>
      <c r="DY139" s="90"/>
      <c r="DZ139" s="90"/>
      <c r="EA139" s="90"/>
      <c r="EB139" s="90"/>
      <c r="EC139" s="90"/>
      <c r="ED139" s="90"/>
      <c r="EE139" s="90"/>
      <c r="EF139" s="90"/>
      <c r="EG139" s="90"/>
      <c r="EH139" s="90"/>
      <c r="EI139" s="90"/>
      <c r="EJ139" s="90"/>
      <c r="EK139" s="90"/>
      <c r="EL139" s="90"/>
      <c r="EM139" s="90"/>
      <c r="EN139" s="90"/>
      <c r="EO139" s="90"/>
      <c r="EP139" s="90"/>
      <c r="EQ139" s="90"/>
      <c r="ER139" s="90"/>
      <c r="ES139" s="90"/>
      <c r="ET139" s="90"/>
      <c r="EU139" s="90"/>
      <c r="EV139" s="90"/>
      <c r="EW139" s="90"/>
      <c r="EX139" s="90"/>
      <c r="EY139" s="90"/>
      <c r="EZ139" s="90"/>
      <c r="FA139" s="90"/>
      <c r="FB139" s="90"/>
      <c r="FC139" s="90"/>
      <c r="FD139" s="90"/>
      <c r="FE139" s="90"/>
      <c r="FF139" s="90"/>
      <c r="FG139" s="90"/>
      <c r="FH139" s="90"/>
      <c r="FI139" s="90"/>
      <c r="FJ139" s="90"/>
      <c r="FK139" s="90"/>
      <c r="FL139" s="90"/>
      <c r="FM139" s="90"/>
      <c r="FN139" s="90"/>
      <c r="FO139" s="90"/>
      <c r="FP139" s="90"/>
      <c r="FQ139" s="90"/>
      <c r="FR139" s="90"/>
      <c r="FS139" s="90"/>
      <c r="FT139" s="90"/>
      <c r="FU139" s="90"/>
      <c r="FV139" s="90"/>
      <c r="FW139" s="90"/>
      <c r="FX139" s="90"/>
      <c r="FY139" s="90"/>
      <c r="FZ139" s="90"/>
      <c r="GA139" s="90"/>
      <c r="GB139" s="90"/>
      <c r="GC139" s="90"/>
      <c r="GD139" s="90"/>
      <c r="GE139" s="90"/>
      <c r="GF139" s="90"/>
      <c r="GG139" s="90"/>
      <c r="GH139" s="90"/>
      <c r="GI139" s="90"/>
      <c r="GJ139" s="90"/>
      <c r="GK139" s="90"/>
      <c r="GL139" s="90"/>
      <c r="GM139" s="90"/>
      <c r="GN139" s="90"/>
      <c r="GO139" s="90"/>
      <c r="GP139" s="90"/>
      <c r="GQ139" s="90"/>
      <c r="GR139" s="90"/>
      <c r="GS139" s="90"/>
    </row>
    <row r="140" ht="14.25" customHeight="1">
      <c r="A140" s="164"/>
      <c r="B140" s="89"/>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c r="CE140" s="90"/>
      <c r="CF140" s="90"/>
      <c r="CG140" s="90"/>
      <c r="CH140" s="90"/>
      <c r="CI140" s="90"/>
      <c r="CJ140" s="90"/>
      <c r="CK140" s="90"/>
      <c r="CL140" s="90"/>
      <c r="CM140" s="90"/>
      <c r="CN140" s="90"/>
      <c r="CO140" s="90"/>
      <c r="CP140" s="90"/>
      <c r="CQ140" s="90"/>
      <c r="CR140" s="90"/>
      <c r="CS140" s="90"/>
      <c r="CT140" s="90"/>
      <c r="CU140" s="90"/>
      <c r="CV140" s="90"/>
      <c r="CW140" s="90"/>
      <c r="CX140" s="90"/>
      <c r="CY140" s="90"/>
      <c r="CZ140" s="90"/>
      <c r="DA140" s="90"/>
      <c r="DB140" s="90"/>
      <c r="DC140" s="90"/>
      <c r="DD140" s="90"/>
      <c r="DE140" s="90"/>
      <c r="DF140" s="90"/>
      <c r="DG140" s="90"/>
      <c r="DH140" s="90"/>
      <c r="DI140" s="90"/>
      <c r="DJ140" s="90"/>
      <c r="DK140" s="90"/>
      <c r="DL140" s="90"/>
      <c r="DM140" s="90"/>
      <c r="DN140" s="90"/>
      <c r="DO140" s="90"/>
      <c r="DP140" s="90"/>
      <c r="DQ140" s="90"/>
      <c r="DR140" s="90"/>
      <c r="DS140" s="90"/>
      <c r="DT140" s="90"/>
      <c r="DU140" s="90"/>
      <c r="DV140" s="90"/>
      <c r="DW140" s="90"/>
      <c r="DX140" s="90"/>
      <c r="DY140" s="90"/>
      <c r="DZ140" s="90"/>
      <c r="EA140" s="90"/>
      <c r="EB140" s="90"/>
      <c r="EC140" s="90"/>
      <c r="ED140" s="90"/>
      <c r="EE140" s="90"/>
      <c r="EF140" s="90"/>
      <c r="EG140" s="90"/>
      <c r="EH140" s="90"/>
      <c r="EI140" s="90"/>
      <c r="EJ140" s="90"/>
      <c r="EK140" s="90"/>
      <c r="EL140" s="90"/>
      <c r="EM140" s="90"/>
      <c r="EN140" s="90"/>
      <c r="EO140" s="90"/>
      <c r="EP140" s="90"/>
      <c r="EQ140" s="90"/>
      <c r="ER140" s="90"/>
      <c r="ES140" s="90"/>
      <c r="ET140" s="90"/>
      <c r="EU140" s="90"/>
      <c r="EV140" s="90"/>
      <c r="EW140" s="90"/>
      <c r="EX140" s="90"/>
      <c r="EY140" s="90"/>
      <c r="EZ140" s="90"/>
      <c r="FA140" s="90"/>
      <c r="FB140" s="90"/>
      <c r="FC140" s="90"/>
      <c r="FD140" s="90"/>
      <c r="FE140" s="90"/>
      <c r="FF140" s="90"/>
      <c r="FG140" s="90"/>
      <c r="FH140" s="90"/>
      <c r="FI140" s="90"/>
      <c r="FJ140" s="90"/>
      <c r="FK140" s="90"/>
      <c r="FL140" s="90"/>
      <c r="FM140" s="90"/>
      <c r="FN140" s="90"/>
      <c r="FO140" s="90"/>
      <c r="FP140" s="90"/>
      <c r="FQ140" s="90"/>
      <c r="FR140" s="90"/>
      <c r="FS140" s="90"/>
      <c r="FT140" s="90"/>
      <c r="FU140" s="90"/>
      <c r="FV140" s="90"/>
      <c r="FW140" s="90"/>
      <c r="FX140" s="90"/>
      <c r="FY140" s="90"/>
      <c r="FZ140" s="90"/>
      <c r="GA140" s="90"/>
      <c r="GB140" s="90"/>
      <c r="GC140" s="90"/>
      <c r="GD140" s="90"/>
      <c r="GE140" s="90"/>
      <c r="GF140" s="90"/>
      <c r="GG140" s="90"/>
      <c r="GH140" s="90"/>
      <c r="GI140" s="90"/>
      <c r="GJ140" s="90"/>
      <c r="GK140" s="90"/>
      <c r="GL140" s="90"/>
      <c r="GM140" s="90"/>
      <c r="GN140" s="90"/>
      <c r="GO140" s="90"/>
      <c r="GP140" s="90"/>
      <c r="GQ140" s="90"/>
      <c r="GR140" s="90"/>
      <c r="GS140" s="90"/>
    </row>
    <row r="141" ht="14.25" customHeight="1">
      <c r="A141" s="164"/>
      <c r="B141" s="89"/>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c r="CE141" s="90"/>
      <c r="CF141" s="90"/>
      <c r="CG141" s="90"/>
      <c r="CH141" s="90"/>
      <c r="CI141" s="90"/>
      <c r="CJ141" s="90"/>
      <c r="CK141" s="90"/>
      <c r="CL141" s="90"/>
      <c r="CM141" s="90"/>
      <c r="CN141" s="90"/>
      <c r="CO141" s="90"/>
      <c r="CP141" s="90"/>
      <c r="CQ141" s="90"/>
      <c r="CR141" s="90"/>
      <c r="CS141" s="90"/>
      <c r="CT141" s="90"/>
      <c r="CU141" s="90"/>
      <c r="CV141" s="90"/>
      <c r="CW141" s="90"/>
      <c r="CX141" s="90"/>
      <c r="CY141" s="90"/>
      <c r="CZ141" s="90"/>
      <c r="DA141" s="90"/>
      <c r="DB141" s="90"/>
      <c r="DC141" s="90"/>
      <c r="DD141" s="90"/>
      <c r="DE141" s="90"/>
      <c r="DF141" s="90"/>
      <c r="DG141" s="90"/>
      <c r="DH141" s="90"/>
      <c r="DI141" s="90"/>
      <c r="DJ141" s="90"/>
      <c r="DK141" s="90"/>
      <c r="DL141" s="90"/>
      <c r="DM141" s="90"/>
      <c r="DN141" s="90"/>
      <c r="DO141" s="90"/>
      <c r="DP141" s="90"/>
      <c r="DQ141" s="90"/>
      <c r="DR141" s="90"/>
      <c r="DS141" s="90"/>
      <c r="DT141" s="90"/>
      <c r="DU141" s="90"/>
      <c r="DV141" s="90"/>
      <c r="DW141" s="90"/>
      <c r="DX141" s="90"/>
      <c r="DY141" s="90"/>
      <c r="DZ141" s="90"/>
      <c r="EA141" s="90"/>
      <c r="EB141" s="90"/>
      <c r="EC141" s="90"/>
      <c r="ED141" s="90"/>
      <c r="EE141" s="90"/>
      <c r="EF141" s="90"/>
      <c r="EG141" s="90"/>
      <c r="EH141" s="90"/>
      <c r="EI141" s="90"/>
      <c r="EJ141" s="90"/>
      <c r="EK141" s="90"/>
      <c r="EL141" s="90"/>
      <c r="EM141" s="90"/>
      <c r="EN141" s="90"/>
      <c r="EO141" s="90"/>
      <c r="EP141" s="90"/>
      <c r="EQ141" s="90"/>
      <c r="ER141" s="90"/>
      <c r="ES141" s="90"/>
      <c r="ET141" s="90"/>
      <c r="EU141" s="90"/>
      <c r="EV141" s="90"/>
      <c r="EW141" s="90"/>
      <c r="EX141" s="90"/>
      <c r="EY141" s="90"/>
      <c r="EZ141" s="90"/>
      <c r="FA141" s="90"/>
      <c r="FB141" s="90"/>
      <c r="FC141" s="90"/>
      <c r="FD141" s="90"/>
      <c r="FE141" s="90"/>
      <c r="FF141" s="90"/>
      <c r="FG141" s="90"/>
      <c r="FH141" s="90"/>
      <c r="FI141" s="90"/>
      <c r="FJ141" s="90"/>
      <c r="FK141" s="90"/>
      <c r="FL141" s="90"/>
      <c r="FM141" s="90"/>
      <c r="FN141" s="90"/>
      <c r="FO141" s="90"/>
      <c r="FP141" s="90"/>
      <c r="FQ141" s="90"/>
      <c r="FR141" s="90"/>
      <c r="FS141" s="90"/>
      <c r="FT141" s="90"/>
      <c r="FU141" s="90"/>
      <c r="FV141" s="90"/>
      <c r="FW141" s="90"/>
      <c r="FX141" s="90"/>
      <c r="FY141" s="90"/>
      <c r="FZ141" s="90"/>
      <c r="GA141" s="90"/>
      <c r="GB141" s="90"/>
      <c r="GC141" s="90"/>
      <c r="GD141" s="90"/>
      <c r="GE141" s="90"/>
      <c r="GF141" s="90"/>
      <c r="GG141" s="90"/>
      <c r="GH141" s="90"/>
      <c r="GI141" s="90"/>
      <c r="GJ141" s="90"/>
      <c r="GK141" s="90"/>
      <c r="GL141" s="90"/>
      <c r="GM141" s="90"/>
      <c r="GN141" s="90"/>
      <c r="GO141" s="90"/>
      <c r="GP141" s="90"/>
      <c r="GQ141" s="90"/>
      <c r="GR141" s="90"/>
      <c r="GS141" s="90"/>
    </row>
    <row r="142" ht="14.25" customHeight="1">
      <c r="A142" s="164"/>
      <c r="B142" s="89"/>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c r="AA142" s="90"/>
      <c r="AB142" s="90"/>
      <c r="AC142" s="90"/>
      <c r="AD142" s="90"/>
      <c r="AE142" s="90"/>
      <c r="AF142" s="90"/>
      <c r="AG142" s="90"/>
      <c r="AH142" s="90"/>
      <c r="AI142" s="90"/>
      <c r="AJ142" s="90"/>
      <c r="AK142" s="90"/>
      <c r="AL142" s="90"/>
      <c r="AM142" s="90"/>
      <c r="AN142" s="90"/>
      <c r="AO142" s="90"/>
      <c r="AP142" s="90"/>
      <c r="AQ142" s="90"/>
      <c r="AR142" s="90"/>
      <c r="AS142" s="90"/>
      <c r="AT142" s="90"/>
      <c r="AU142" s="90"/>
      <c r="AV142" s="90"/>
      <c r="AW142" s="90"/>
      <c r="AX142" s="90"/>
      <c r="AY142" s="90"/>
      <c r="AZ142" s="90"/>
      <c r="BA142" s="90"/>
      <c r="BB142" s="90"/>
      <c r="BC142" s="90"/>
      <c r="BD142" s="90"/>
      <c r="BE142" s="90"/>
      <c r="BF142" s="90"/>
      <c r="BG142" s="90"/>
      <c r="BH142" s="90"/>
      <c r="BI142" s="90"/>
      <c r="BJ142" s="90"/>
      <c r="BK142" s="90"/>
      <c r="BL142" s="90"/>
      <c r="BM142" s="90"/>
      <c r="BN142" s="90"/>
      <c r="BO142" s="90"/>
      <c r="BP142" s="90"/>
      <c r="BQ142" s="90"/>
      <c r="BR142" s="90"/>
      <c r="BS142" s="90"/>
      <c r="BT142" s="90"/>
      <c r="BU142" s="90"/>
      <c r="BV142" s="90"/>
      <c r="BW142" s="90"/>
      <c r="BX142" s="90"/>
      <c r="BY142" s="90"/>
      <c r="BZ142" s="90"/>
      <c r="CA142" s="90"/>
      <c r="CB142" s="90"/>
      <c r="CC142" s="90"/>
      <c r="CD142" s="90"/>
      <c r="CE142" s="90"/>
      <c r="CF142" s="90"/>
      <c r="CG142" s="90"/>
      <c r="CH142" s="90"/>
      <c r="CI142" s="90"/>
      <c r="CJ142" s="90"/>
      <c r="CK142" s="90"/>
      <c r="CL142" s="90"/>
      <c r="CM142" s="90"/>
      <c r="CN142" s="90"/>
      <c r="CO142" s="90"/>
      <c r="CP142" s="90"/>
      <c r="CQ142" s="90"/>
      <c r="CR142" s="90"/>
      <c r="CS142" s="90"/>
      <c r="CT142" s="90"/>
      <c r="CU142" s="90"/>
      <c r="CV142" s="90"/>
      <c r="CW142" s="90"/>
      <c r="CX142" s="90"/>
      <c r="CY142" s="90"/>
      <c r="CZ142" s="90"/>
      <c r="DA142" s="90"/>
      <c r="DB142" s="90"/>
      <c r="DC142" s="90"/>
      <c r="DD142" s="90"/>
      <c r="DE142" s="90"/>
      <c r="DF142" s="90"/>
      <c r="DG142" s="90"/>
      <c r="DH142" s="90"/>
      <c r="DI142" s="90"/>
      <c r="DJ142" s="90"/>
      <c r="DK142" s="90"/>
      <c r="DL142" s="90"/>
      <c r="DM142" s="90"/>
      <c r="DN142" s="90"/>
      <c r="DO142" s="90"/>
      <c r="DP142" s="90"/>
      <c r="DQ142" s="90"/>
      <c r="DR142" s="90"/>
      <c r="DS142" s="90"/>
      <c r="DT142" s="90"/>
      <c r="DU142" s="90"/>
      <c r="DV142" s="90"/>
      <c r="DW142" s="90"/>
      <c r="DX142" s="90"/>
      <c r="DY142" s="90"/>
      <c r="DZ142" s="90"/>
      <c r="EA142" s="90"/>
      <c r="EB142" s="90"/>
      <c r="EC142" s="90"/>
      <c r="ED142" s="90"/>
      <c r="EE142" s="90"/>
      <c r="EF142" s="90"/>
      <c r="EG142" s="90"/>
      <c r="EH142" s="90"/>
      <c r="EI142" s="90"/>
      <c r="EJ142" s="90"/>
      <c r="EK142" s="90"/>
      <c r="EL142" s="90"/>
      <c r="EM142" s="90"/>
      <c r="EN142" s="90"/>
      <c r="EO142" s="90"/>
      <c r="EP142" s="90"/>
      <c r="EQ142" s="90"/>
      <c r="ER142" s="90"/>
      <c r="ES142" s="90"/>
      <c r="ET142" s="90"/>
      <c r="EU142" s="90"/>
      <c r="EV142" s="90"/>
      <c r="EW142" s="90"/>
      <c r="EX142" s="90"/>
      <c r="EY142" s="90"/>
      <c r="EZ142" s="90"/>
      <c r="FA142" s="90"/>
      <c r="FB142" s="90"/>
      <c r="FC142" s="90"/>
      <c r="FD142" s="90"/>
      <c r="FE142" s="90"/>
      <c r="FF142" s="90"/>
      <c r="FG142" s="90"/>
      <c r="FH142" s="90"/>
      <c r="FI142" s="90"/>
      <c r="FJ142" s="90"/>
      <c r="FK142" s="90"/>
      <c r="FL142" s="90"/>
      <c r="FM142" s="90"/>
      <c r="FN142" s="90"/>
      <c r="FO142" s="90"/>
      <c r="FP142" s="90"/>
      <c r="FQ142" s="90"/>
      <c r="FR142" s="90"/>
      <c r="FS142" s="90"/>
      <c r="FT142" s="90"/>
      <c r="FU142" s="90"/>
      <c r="FV142" s="90"/>
      <c r="FW142" s="90"/>
      <c r="FX142" s="90"/>
      <c r="FY142" s="90"/>
      <c r="FZ142" s="90"/>
      <c r="GA142" s="90"/>
      <c r="GB142" s="90"/>
      <c r="GC142" s="90"/>
      <c r="GD142" s="90"/>
      <c r="GE142" s="90"/>
      <c r="GF142" s="90"/>
      <c r="GG142" s="90"/>
      <c r="GH142" s="90"/>
      <c r="GI142" s="90"/>
      <c r="GJ142" s="90"/>
      <c r="GK142" s="90"/>
      <c r="GL142" s="90"/>
      <c r="GM142" s="90"/>
      <c r="GN142" s="90"/>
      <c r="GO142" s="90"/>
      <c r="GP142" s="90"/>
      <c r="GQ142" s="90"/>
      <c r="GR142" s="90"/>
      <c r="GS142" s="90"/>
    </row>
    <row r="143" ht="14.25" customHeight="1">
      <c r="A143" s="164"/>
      <c r="B143" s="89"/>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c r="AA143" s="90"/>
      <c r="AB143" s="90"/>
      <c r="AC143" s="90"/>
      <c r="AD143" s="90"/>
      <c r="AE143" s="90"/>
      <c r="AF143" s="90"/>
      <c r="AG143" s="90"/>
      <c r="AH143" s="90"/>
      <c r="AI143" s="90"/>
      <c r="AJ143" s="90"/>
      <c r="AK143" s="90"/>
      <c r="AL143" s="90"/>
      <c r="AM143" s="90"/>
      <c r="AN143" s="90"/>
      <c r="AO143" s="90"/>
      <c r="AP143" s="90"/>
      <c r="AQ143" s="90"/>
      <c r="AR143" s="90"/>
      <c r="AS143" s="90"/>
      <c r="AT143" s="90"/>
      <c r="AU143" s="90"/>
      <c r="AV143" s="90"/>
      <c r="AW143" s="90"/>
      <c r="AX143" s="90"/>
      <c r="AY143" s="90"/>
      <c r="AZ143" s="90"/>
      <c r="BA143" s="90"/>
      <c r="BB143" s="90"/>
      <c r="BC143" s="90"/>
      <c r="BD143" s="90"/>
      <c r="BE143" s="90"/>
      <c r="BF143" s="90"/>
      <c r="BG143" s="90"/>
      <c r="BH143" s="90"/>
      <c r="BI143" s="90"/>
      <c r="BJ143" s="90"/>
      <c r="BK143" s="90"/>
      <c r="BL143" s="90"/>
      <c r="BM143" s="90"/>
      <c r="BN143" s="90"/>
      <c r="BO143" s="90"/>
      <c r="BP143" s="90"/>
      <c r="BQ143" s="90"/>
      <c r="BR143" s="90"/>
      <c r="BS143" s="90"/>
      <c r="BT143" s="90"/>
      <c r="BU143" s="90"/>
      <c r="BV143" s="90"/>
      <c r="BW143" s="90"/>
      <c r="BX143" s="90"/>
      <c r="BY143" s="90"/>
      <c r="BZ143" s="90"/>
      <c r="CA143" s="90"/>
      <c r="CB143" s="90"/>
      <c r="CC143" s="90"/>
      <c r="CD143" s="90"/>
      <c r="CE143" s="90"/>
      <c r="CF143" s="90"/>
      <c r="CG143" s="90"/>
      <c r="CH143" s="90"/>
      <c r="CI143" s="90"/>
      <c r="CJ143" s="90"/>
      <c r="CK143" s="90"/>
      <c r="CL143" s="90"/>
      <c r="CM143" s="90"/>
      <c r="CN143" s="90"/>
      <c r="CO143" s="90"/>
      <c r="CP143" s="90"/>
      <c r="CQ143" s="90"/>
      <c r="CR143" s="90"/>
      <c r="CS143" s="90"/>
      <c r="CT143" s="90"/>
      <c r="CU143" s="90"/>
      <c r="CV143" s="90"/>
      <c r="CW143" s="90"/>
      <c r="CX143" s="90"/>
      <c r="CY143" s="90"/>
      <c r="CZ143" s="90"/>
      <c r="DA143" s="90"/>
      <c r="DB143" s="90"/>
      <c r="DC143" s="90"/>
      <c r="DD143" s="90"/>
      <c r="DE143" s="90"/>
      <c r="DF143" s="90"/>
      <c r="DG143" s="90"/>
      <c r="DH143" s="90"/>
      <c r="DI143" s="90"/>
      <c r="DJ143" s="90"/>
      <c r="DK143" s="90"/>
      <c r="DL143" s="90"/>
      <c r="DM143" s="90"/>
      <c r="DN143" s="90"/>
      <c r="DO143" s="90"/>
      <c r="DP143" s="90"/>
      <c r="DQ143" s="90"/>
      <c r="DR143" s="90"/>
      <c r="DS143" s="90"/>
      <c r="DT143" s="90"/>
      <c r="DU143" s="90"/>
      <c r="DV143" s="90"/>
      <c r="DW143" s="90"/>
      <c r="DX143" s="90"/>
      <c r="DY143" s="90"/>
      <c r="DZ143" s="90"/>
      <c r="EA143" s="90"/>
      <c r="EB143" s="90"/>
      <c r="EC143" s="90"/>
      <c r="ED143" s="90"/>
      <c r="EE143" s="90"/>
      <c r="EF143" s="90"/>
      <c r="EG143" s="90"/>
      <c r="EH143" s="90"/>
      <c r="EI143" s="90"/>
      <c r="EJ143" s="90"/>
      <c r="EK143" s="90"/>
      <c r="EL143" s="90"/>
      <c r="EM143" s="90"/>
      <c r="EN143" s="90"/>
      <c r="EO143" s="90"/>
      <c r="EP143" s="90"/>
      <c r="EQ143" s="90"/>
      <c r="ER143" s="90"/>
      <c r="ES143" s="90"/>
      <c r="ET143" s="90"/>
      <c r="EU143" s="90"/>
      <c r="EV143" s="90"/>
      <c r="EW143" s="90"/>
      <c r="EX143" s="90"/>
      <c r="EY143" s="90"/>
      <c r="EZ143" s="90"/>
      <c r="FA143" s="90"/>
      <c r="FB143" s="90"/>
      <c r="FC143" s="90"/>
      <c r="FD143" s="90"/>
      <c r="FE143" s="90"/>
      <c r="FF143" s="90"/>
      <c r="FG143" s="90"/>
      <c r="FH143" s="90"/>
      <c r="FI143" s="90"/>
      <c r="FJ143" s="90"/>
      <c r="FK143" s="90"/>
      <c r="FL143" s="90"/>
      <c r="FM143" s="90"/>
      <c r="FN143" s="90"/>
      <c r="FO143" s="90"/>
      <c r="FP143" s="90"/>
      <c r="FQ143" s="90"/>
      <c r="FR143" s="90"/>
      <c r="FS143" s="90"/>
      <c r="FT143" s="90"/>
      <c r="FU143" s="90"/>
      <c r="FV143" s="90"/>
      <c r="FW143" s="90"/>
      <c r="FX143" s="90"/>
      <c r="FY143" s="90"/>
      <c r="FZ143" s="90"/>
      <c r="GA143" s="90"/>
      <c r="GB143" s="90"/>
      <c r="GC143" s="90"/>
      <c r="GD143" s="90"/>
      <c r="GE143" s="90"/>
      <c r="GF143" s="90"/>
      <c r="GG143" s="90"/>
      <c r="GH143" s="90"/>
      <c r="GI143" s="90"/>
      <c r="GJ143" s="90"/>
      <c r="GK143" s="90"/>
      <c r="GL143" s="90"/>
      <c r="GM143" s="90"/>
      <c r="GN143" s="90"/>
      <c r="GO143" s="90"/>
      <c r="GP143" s="90"/>
      <c r="GQ143" s="90"/>
      <c r="GR143" s="90"/>
      <c r="GS143" s="90"/>
    </row>
    <row r="144" ht="14.25" customHeight="1">
      <c r="A144" s="164"/>
      <c r="B144" s="89"/>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c r="AA144" s="90"/>
      <c r="AB144" s="90"/>
      <c r="AC144" s="90"/>
      <c r="AD144" s="90"/>
      <c r="AE144" s="90"/>
      <c r="AF144" s="90"/>
      <c r="AG144" s="90"/>
      <c r="AH144" s="90"/>
      <c r="AI144" s="90"/>
      <c r="AJ144" s="90"/>
      <c r="AK144" s="90"/>
      <c r="AL144" s="90"/>
      <c r="AM144" s="90"/>
      <c r="AN144" s="90"/>
      <c r="AO144" s="90"/>
      <c r="AP144" s="90"/>
      <c r="AQ144" s="90"/>
      <c r="AR144" s="90"/>
      <c r="AS144" s="90"/>
      <c r="AT144" s="90"/>
      <c r="AU144" s="90"/>
      <c r="AV144" s="90"/>
      <c r="AW144" s="90"/>
      <c r="AX144" s="90"/>
      <c r="AY144" s="90"/>
      <c r="AZ144" s="90"/>
      <c r="BA144" s="90"/>
      <c r="BB144" s="90"/>
      <c r="BC144" s="90"/>
      <c r="BD144" s="90"/>
      <c r="BE144" s="90"/>
      <c r="BF144" s="90"/>
      <c r="BG144" s="90"/>
      <c r="BH144" s="90"/>
      <c r="BI144" s="90"/>
      <c r="BJ144" s="90"/>
      <c r="BK144" s="90"/>
      <c r="BL144" s="90"/>
      <c r="BM144" s="90"/>
      <c r="BN144" s="90"/>
      <c r="BO144" s="90"/>
      <c r="BP144" s="90"/>
      <c r="BQ144" s="90"/>
      <c r="BR144" s="90"/>
      <c r="BS144" s="90"/>
      <c r="BT144" s="90"/>
      <c r="BU144" s="90"/>
      <c r="BV144" s="90"/>
      <c r="BW144" s="90"/>
      <c r="BX144" s="90"/>
      <c r="BY144" s="90"/>
      <c r="BZ144" s="90"/>
      <c r="CA144" s="90"/>
      <c r="CB144" s="90"/>
      <c r="CC144" s="90"/>
      <c r="CD144" s="90"/>
      <c r="CE144" s="90"/>
      <c r="CF144" s="90"/>
      <c r="CG144" s="90"/>
      <c r="CH144" s="90"/>
      <c r="CI144" s="90"/>
      <c r="CJ144" s="90"/>
      <c r="CK144" s="90"/>
      <c r="CL144" s="90"/>
      <c r="CM144" s="90"/>
      <c r="CN144" s="90"/>
      <c r="CO144" s="90"/>
      <c r="CP144" s="90"/>
      <c r="CQ144" s="90"/>
      <c r="CR144" s="90"/>
      <c r="CS144" s="90"/>
      <c r="CT144" s="90"/>
      <c r="CU144" s="90"/>
      <c r="CV144" s="90"/>
      <c r="CW144" s="90"/>
      <c r="CX144" s="90"/>
      <c r="CY144" s="90"/>
      <c r="CZ144" s="90"/>
      <c r="DA144" s="90"/>
      <c r="DB144" s="90"/>
      <c r="DC144" s="90"/>
      <c r="DD144" s="90"/>
      <c r="DE144" s="90"/>
      <c r="DF144" s="90"/>
      <c r="DG144" s="90"/>
      <c r="DH144" s="90"/>
      <c r="DI144" s="90"/>
      <c r="DJ144" s="90"/>
      <c r="DK144" s="90"/>
      <c r="DL144" s="90"/>
      <c r="DM144" s="90"/>
      <c r="DN144" s="90"/>
      <c r="DO144" s="90"/>
      <c r="DP144" s="90"/>
      <c r="DQ144" s="90"/>
      <c r="DR144" s="90"/>
      <c r="DS144" s="90"/>
      <c r="DT144" s="90"/>
      <c r="DU144" s="90"/>
      <c r="DV144" s="90"/>
      <c r="DW144" s="90"/>
      <c r="DX144" s="90"/>
      <c r="DY144" s="90"/>
      <c r="DZ144" s="90"/>
      <c r="EA144" s="90"/>
      <c r="EB144" s="90"/>
      <c r="EC144" s="90"/>
      <c r="ED144" s="90"/>
      <c r="EE144" s="90"/>
      <c r="EF144" s="90"/>
      <c r="EG144" s="90"/>
      <c r="EH144" s="90"/>
      <c r="EI144" s="90"/>
      <c r="EJ144" s="90"/>
      <c r="EK144" s="90"/>
      <c r="EL144" s="90"/>
      <c r="EM144" s="90"/>
      <c r="EN144" s="90"/>
      <c r="EO144" s="90"/>
      <c r="EP144" s="90"/>
      <c r="EQ144" s="90"/>
      <c r="ER144" s="90"/>
      <c r="ES144" s="90"/>
      <c r="ET144" s="90"/>
      <c r="EU144" s="90"/>
      <c r="EV144" s="90"/>
      <c r="EW144" s="90"/>
      <c r="EX144" s="90"/>
      <c r="EY144" s="90"/>
      <c r="EZ144" s="90"/>
      <c r="FA144" s="90"/>
      <c r="FB144" s="90"/>
      <c r="FC144" s="90"/>
      <c r="FD144" s="90"/>
      <c r="FE144" s="90"/>
      <c r="FF144" s="90"/>
      <c r="FG144" s="90"/>
      <c r="FH144" s="90"/>
      <c r="FI144" s="90"/>
      <c r="FJ144" s="90"/>
      <c r="FK144" s="90"/>
      <c r="FL144" s="90"/>
      <c r="FM144" s="90"/>
      <c r="FN144" s="90"/>
      <c r="FO144" s="90"/>
      <c r="FP144" s="90"/>
      <c r="FQ144" s="90"/>
      <c r="FR144" s="90"/>
      <c r="FS144" s="90"/>
      <c r="FT144" s="90"/>
      <c r="FU144" s="90"/>
      <c r="FV144" s="90"/>
      <c r="FW144" s="90"/>
      <c r="FX144" s="90"/>
      <c r="FY144" s="90"/>
      <c r="FZ144" s="90"/>
      <c r="GA144" s="90"/>
      <c r="GB144" s="90"/>
      <c r="GC144" s="90"/>
      <c r="GD144" s="90"/>
      <c r="GE144" s="90"/>
      <c r="GF144" s="90"/>
      <c r="GG144" s="90"/>
      <c r="GH144" s="90"/>
      <c r="GI144" s="90"/>
      <c r="GJ144" s="90"/>
      <c r="GK144" s="90"/>
      <c r="GL144" s="90"/>
      <c r="GM144" s="90"/>
      <c r="GN144" s="90"/>
      <c r="GO144" s="90"/>
      <c r="GP144" s="90"/>
      <c r="GQ144" s="90"/>
      <c r="GR144" s="90"/>
      <c r="GS144" s="90"/>
    </row>
    <row r="145" ht="14.25" customHeight="1">
      <c r="A145" s="164"/>
      <c r="B145" s="89"/>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c r="AK145" s="90"/>
      <c r="AL145" s="90"/>
      <c r="AM145" s="90"/>
      <c r="AN145" s="90"/>
      <c r="AO145" s="90"/>
      <c r="AP145" s="90"/>
      <c r="AQ145" s="90"/>
      <c r="AR145" s="90"/>
      <c r="AS145" s="90"/>
      <c r="AT145" s="90"/>
      <c r="AU145" s="90"/>
      <c r="AV145" s="90"/>
      <c r="AW145" s="90"/>
      <c r="AX145" s="90"/>
      <c r="AY145" s="90"/>
      <c r="AZ145" s="90"/>
      <c r="BA145" s="90"/>
      <c r="BB145" s="90"/>
      <c r="BC145" s="90"/>
      <c r="BD145" s="90"/>
      <c r="BE145" s="90"/>
      <c r="BF145" s="90"/>
      <c r="BG145" s="90"/>
      <c r="BH145" s="90"/>
      <c r="BI145" s="90"/>
      <c r="BJ145" s="90"/>
      <c r="BK145" s="90"/>
      <c r="BL145" s="90"/>
      <c r="BM145" s="90"/>
      <c r="BN145" s="90"/>
      <c r="BO145" s="90"/>
      <c r="BP145" s="90"/>
      <c r="BQ145" s="90"/>
      <c r="BR145" s="90"/>
      <c r="BS145" s="90"/>
      <c r="BT145" s="90"/>
      <c r="BU145" s="90"/>
      <c r="BV145" s="90"/>
      <c r="BW145" s="90"/>
      <c r="BX145" s="90"/>
      <c r="BY145" s="90"/>
      <c r="BZ145" s="90"/>
      <c r="CA145" s="90"/>
      <c r="CB145" s="90"/>
      <c r="CC145" s="90"/>
      <c r="CD145" s="90"/>
      <c r="CE145" s="90"/>
      <c r="CF145" s="90"/>
      <c r="CG145" s="90"/>
      <c r="CH145" s="90"/>
      <c r="CI145" s="90"/>
      <c r="CJ145" s="90"/>
      <c r="CK145" s="90"/>
      <c r="CL145" s="90"/>
      <c r="CM145" s="90"/>
      <c r="CN145" s="90"/>
      <c r="CO145" s="90"/>
      <c r="CP145" s="90"/>
      <c r="CQ145" s="90"/>
      <c r="CR145" s="90"/>
      <c r="CS145" s="90"/>
      <c r="CT145" s="90"/>
      <c r="CU145" s="90"/>
      <c r="CV145" s="90"/>
      <c r="CW145" s="90"/>
      <c r="CX145" s="90"/>
      <c r="CY145" s="90"/>
      <c r="CZ145" s="90"/>
      <c r="DA145" s="90"/>
      <c r="DB145" s="90"/>
      <c r="DC145" s="90"/>
      <c r="DD145" s="90"/>
      <c r="DE145" s="90"/>
      <c r="DF145" s="90"/>
      <c r="DG145" s="90"/>
      <c r="DH145" s="90"/>
      <c r="DI145" s="90"/>
      <c r="DJ145" s="90"/>
      <c r="DK145" s="90"/>
      <c r="DL145" s="90"/>
      <c r="DM145" s="90"/>
      <c r="DN145" s="90"/>
      <c r="DO145" s="90"/>
      <c r="DP145" s="90"/>
      <c r="DQ145" s="90"/>
      <c r="DR145" s="90"/>
      <c r="DS145" s="90"/>
      <c r="DT145" s="90"/>
      <c r="DU145" s="90"/>
      <c r="DV145" s="90"/>
      <c r="DW145" s="90"/>
      <c r="DX145" s="90"/>
      <c r="DY145" s="90"/>
      <c r="DZ145" s="90"/>
      <c r="EA145" s="90"/>
      <c r="EB145" s="90"/>
      <c r="EC145" s="90"/>
      <c r="ED145" s="90"/>
      <c r="EE145" s="90"/>
      <c r="EF145" s="90"/>
      <c r="EG145" s="90"/>
      <c r="EH145" s="90"/>
      <c r="EI145" s="90"/>
      <c r="EJ145" s="90"/>
      <c r="EK145" s="90"/>
      <c r="EL145" s="90"/>
      <c r="EM145" s="90"/>
      <c r="EN145" s="90"/>
      <c r="EO145" s="90"/>
      <c r="EP145" s="90"/>
      <c r="EQ145" s="90"/>
      <c r="ER145" s="90"/>
      <c r="ES145" s="90"/>
      <c r="ET145" s="90"/>
      <c r="EU145" s="90"/>
      <c r="EV145" s="90"/>
      <c r="EW145" s="90"/>
      <c r="EX145" s="90"/>
      <c r="EY145" s="90"/>
      <c r="EZ145" s="90"/>
      <c r="FA145" s="90"/>
      <c r="FB145" s="90"/>
      <c r="FC145" s="90"/>
      <c r="FD145" s="90"/>
      <c r="FE145" s="90"/>
      <c r="FF145" s="90"/>
      <c r="FG145" s="90"/>
      <c r="FH145" s="90"/>
      <c r="FI145" s="90"/>
      <c r="FJ145" s="90"/>
      <c r="FK145" s="90"/>
      <c r="FL145" s="90"/>
      <c r="FM145" s="90"/>
      <c r="FN145" s="90"/>
      <c r="FO145" s="90"/>
      <c r="FP145" s="90"/>
      <c r="FQ145" s="90"/>
      <c r="FR145" s="90"/>
      <c r="FS145" s="90"/>
      <c r="FT145" s="90"/>
      <c r="FU145" s="90"/>
      <c r="FV145" s="90"/>
      <c r="FW145" s="90"/>
      <c r="FX145" s="90"/>
      <c r="FY145" s="90"/>
      <c r="FZ145" s="90"/>
      <c r="GA145" s="90"/>
      <c r="GB145" s="90"/>
      <c r="GC145" s="90"/>
      <c r="GD145" s="90"/>
      <c r="GE145" s="90"/>
      <c r="GF145" s="90"/>
      <c r="GG145" s="90"/>
      <c r="GH145" s="90"/>
      <c r="GI145" s="90"/>
      <c r="GJ145" s="90"/>
      <c r="GK145" s="90"/>
      <c r="GL145" s="90"/>
      <c r="GM145" s="90"/>
      <c r="GN145" s="90"/>
      <c r="GO145" s="90"/>
      <c r="GP145" s="90"/>
      <c r="GQ145" s="90"/>
      <c r="GR145" s="90"/>
      <c r="GS145" s="90"/>
    </row>
    <row r="146" ht="14.25" customHeight="1">
      <c r="A146" s="164"/>
      <c r="B146" s="89"/>
      <c r="C146" s="90"/>
      <c r="D146" s="90"/>
      <c r="E146" s="90"/>
      <c r="F146" s="90"/>
      <c r="G146" s="90"/>
      <c r="H146" s="90"/>
      <c r="I146" s="90"/>
      <c r="J146" s="90"/>
      <c r="K146" s="90"/>
      <c r="L146" s="90"/>
      <c r="M146" s="90"/>
      <c r="N146" s="90"/>
      <c r="O146" s="90"/>
      <c r="P146" s="90"/>
      <c r="Q146" s="90"/>
      <c r="R146" s="90"/>
      <c r="S146" s="90"/>
      <c r="T146" s="90"/>
      <c r="U146" s="90"/>
      <c r="V146" s="90"/>
      <c r="W146" s="90"/>
      <c r="X146" s="90"/>
      <c r="Y146" s="90"/>
      <c r="Z146" s="90"/>
      <c r="AA146" s="90"/>
      <c r="AB146" s="90"/>
      <c r="AC146" s="90"/>
      <c r="AD146" s="90"/>
      <c r="AE146" s="90"/>
      <c r="AF146" s="90"/>
      <c r="AG146" s="90"/>
      <c r="AH146" s="90"/>
      <c r="AI146" s="90"/>
      <c r="AJ146" s="90"/>
      <c r="AK146" s="90"/>
      <c r="AL146" s="90"/>
      <c r="AM146" s="90"/>
      <c r="AN146" s="90"/>
      <c r="AO146" s="90"/>
      <c r="AP146" s="90"/>
      <c r="AQ146" s="90"/>
      <c r="AR146" s="90"/>
      <c r="AS146" s="90"/>
      <c r="AT146" s="90"/>
      <c r="AU146" s="90"/>
      <c r="AV146" s="90"/>
      <c r="AW146" s="90"/>
      <c r="AX146" s="90"/>
      <c r="AY146" s="90"/>
      <c r="AZ146" s="90"/>
      <c r="BA146" s="90"/>
      <c r="BB146" s="90"/>
      <c r="BC146" s="90"/>
      <c r="BD146" s="90"/>
      <c r="BE146" s="90"/>
      <c r="BF146" s="90"/>
      <c r="BG146" s="90"/>
      <c r="BH146" s="90"/>
      <c r="BI146" s="90"/>
      <c r="BJ146" s="90"/>
      <c r="BK146" s="90"/>
      <c r="BL146" s="90"/>
      <c r="BM146" s="90"/>
      <c r="BN146" s="90"/>
      <c r="BO146" s="90"/>
      <c r="BP146" s="90"/>
      <c r="BQ146" s="90"/>
      <c r="BR146" s="90"/>
      <c r="BS146" s="90"/>
      <c r="BT146" s="90"/>
      <c r="BU146" s="90"/>
      <c r="BV146" s="90"/>
      <c r="BW146" s="90"/>
      <c r="BX146" s="90"/>
      <c r="BY146" s="90"/>
      <c r="BZ146" s="90"/>
      <c r="CA146" s="90"/>
      <c r="CB146" s="90"/>
      <c r="CC146" s="90"/>
      <c r="CD146" s="90"/>
      <c r="CE146" s="90"/>
      <c r="CF146" s="90"/>
      <c r="CG146" s="90"/>
      <c r="CH146" s="90"/>
      <c r="CI146" s="90"/>
      <c r="CJ146" s="90"/>
      <c r="CK146" s="90"/>
      <c r="CL146" s="90"/>
      <c r="CM146" s="90"/>
      <c r="CN146" s="90"/>
      <c r="CO146" s="90"/>
      <c r="CP146" s="90"/>
      <c r="CQ146" s="90"/>
      <c r="CR146" s="90"/>
      <c r="CS146" s="90"/>
      <c r="CT146" s="90"/>
      <c r="CU146" s="90"/>
      <c r="CV146" s="90"/>
      <c r="CW146" s="90"/>
      <c r="CX146" s="90"/>
      <c r="CY146" s="90"/>
      <c r="CZ146" s="90"/>
      <c r="DA146" s="90"/>
      <c r="DB146" s="90"/>
      <c r="DC146" s="90"/>
      <c r="DD146" s="90"/>
      <c r="DE146" s="90"/>
      <c r="DF146" s="90"/>
      <c r="DG146" s="90"/>
      <c r="DH146" s="90"/>
      <c r="DI146" s="90"/>
      <c r="DJ146" s="90"/>
      <c r="DK146" s="90"/>
      <c r="DL146" s="90"/>
      <c r="DM146" s="90"/>
      <c r="DN146" s="90"/>
      <c r="DO146" s="90"/>
      <c r="DP146" s="90"/>
      <c r="DQ146" s="90"/>
      <c r="DR146" s="90"/>
      <c r="DS146" s="90"/>
      <c r="DT146" s="90"/>
      <c r="DU146" s="90"/>
      <c r="DV146" s="90"/>
      <c r="DW146" s="90"/>
      <c r="DX146" s="90"/>
      <c r="DY146" s="90"/>
      <c r="DZ146" s="90"/>
      <c r="EA146" s="90"/>
      <c r="EB146" s="90"/>
      <c r="EC146" s="90"/>
      <c r="ED146" s="90"/>
      <c r="EE146" s="90"/>
      <c r="EF146" s="90"/>
      <c r="EG146" s="90"/>
      <c r="EH146" s="90"/>
      <c r="EI146" s="90"/>
      <c r="EJ146" s="90"/>
      <c r="EK146" s="90"/>
      <c r="EL146" s="90"/>
      <c r="EM146" s="90"/>
      <c r="EN146" s="90"/>
      <c r="EO146" s="90"/>
      <c r="EP146" s="90"/>
      <c r="EQ146" s="90"/>
      <c r="ER146" s="90"/>
      <c r="ES146" s="90"/>
      <c r="ET146" s="90"/>
      <c r="EU146" s="90"/>
      <c r="EV146" s="90"/>
      <c r="EW146" s="90"/>
      <c r="EX146" s="90"/>
      <c r="EY146" s="90"/>
      <c r="EZ146" s="90"/>
      <c r="FA146" s="90"/>
      <c r="FB146" s="90"/>
      <c r="FC146" s="90"/>
      <c r="FD146" s="90"/>
      <c r="FE146" s="90"/>
      <c r="FF146" s="90"/>
      <c r="FG146" s="90"/>
      <c r="FH146" s="90"/>
      <c r="FI146" s="90"/>
      <c r="FJ146" s="90"/>
      <c r="FK146" s="90"/>
      <c r="FL146" s="90"/>
      <c r="FM146" s="90"/>
      <c r="FN146" s="90"/>
      <c r="FO146" s="90"/>
      <c r="FP146" s="90"/>
      <c r="FQ146" s="90"/>
      <c r="FR146" s="90"/>
      <c r="FS146" s="90"/>
      <c r="FT146" s="90"/>
      <c r="FU146" s="90"/>
      <c r="FV146" s="90"/>
      <c r="FW146" s="90"/>
      <c r="FX146" s="90"/>
      <c r="FY146" s="90"/>
      <c r="FZ146" s="90"/>
      <c r="GA146" s="90"/>
      <c r="GB146" s="90"/>
      <c r="GC146" s="90"/>
      <c r="GD146" s="90"/>
      <c r="GE146" s="90"/>
      <c r="GF146" s="90"/>
      <c r="GG146" s="90"/>
      <c r="GH146" s="90"/>
      <c r="GI146" s="90"/>
      <c r="GJ146" s="90"/>
      <c r="GK146" s="90"/>
      <c r="GL146" s="90"/>
      <c r="GM146" s="90"/>
      <c r="GN146" s="90"/>
      <c r="GO146" s="90"/>
      <c r="GP146" s="90"/>
      <c r="GQ146" s="90"/>
      <c r="GR146" s="90"/>
      <c r="GS146" s="90"/>
    </row>
    <row r="147" ht="14.25" customHeight="1">
      <c r="A147" s="164"/>
      <c r="B147" s="89"/>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c r="AA147" s="90"/>
      <c r="AB147" s="90"/>
      <c r="AC147" s="90"/>
      <c r="AD147" s="90"/>
      <c r="AE147" s="90"/>
      <c r="AF147" s="90"/>
      <c r="AG147" s="90"/>
      <c r="AH147" s="90"/>
      <c r="AI147" s="90"/>
      <c r="AJ147" s="90"/>
      <c r="AK147" s="90"/>
      <c r="AL147" s="90"/>
      <c r="AM147" s="90"/>
      <c r="AN147" s="90"/>
      <c r="AO147" s="90"/>
      <c r="AP147" s="90"/>
      <c r="AQ147" s="90"/>
      <c r="AR147" s="90"/>
      <c r="AS147" s="90"/>
      <c r="AT147" s="90"/>
      <c r="AU147" s="90"/>
      <c r="AV147" s="90"/>
      <c r="AW147" s="90"/>
      <c r="AX147" s="90"/>
      <c r="AY147" s="90"/>
      <c r="AZ147" s="90"/>
      <c r="BA147" s="90"/>
      <c r="BB147" s="90"/>
      <c r="BC147" s="90"/>
      <c r="BD147" s="90"/>
      <c r="BE147" s="90"/>
      <c r="BF147" s="90"/>
      <c r="BG147" s="90"/>
      <c r="BH147" s="90"/>
      <c r="BI147" s="90"/>
      <c r="BJ147" s="90"/>
      <c r="BK147" s="90"/>
      <c r="BL147" s="90"/>
      <c r="BM147" s="90"/>
      <c r="BN147" s="90"/>
      <c r="BO147" s="90"/>
      <c r="BP147" s="90"/>
      <c r="BQ147" s="90"/>
      <c r="BR147" s="90"/>
      <c r="BS147" s="90"/>
      <c r="BT147" s="90"/>
      <c r="BU147" s="90"/>
      <c r="BV147" s="90"/>
      <c r="BW147" s="90"/>
      <c r="BX147" s="90"/>
      <c r="BY147" s="90"/>
      <c r="BZ147" s="90"/>
      <c r="CA147" s="90"/>
      <c r="CB147" s="90"/>
      <c r="CC147" s="90"/>
      <c r="CD147" s="90"/>
      <c r="CE147" s="90"/>
      <c r="CF147" s="90"/>
      <c r="CG147" s="90"/>
      <c r="CH147" s="90"/>
      <c r="CI147" s="90"/>
      <c r="CJ147" s="90"/>
      <c r="CK147" s="90"/>
      <c r="CL147" s="90"/>
      <c r="CM147" s="90"/>
      <c r="CN147" s="90"/>
      <c r="CO147" s="90"/>
      <c r="CP147" s="90"/>
      <c r="CQ147" s="90"/>
      <c r="CR147" s="90"/>
      <c r="CS147" s="90"/>
      <c r="CT147" s="90"/>
      <c r="CU147" s="90"/>
      <c r="CV147" s="90"/>
      <c r="CW147" s="90"/>
      <c r="CX147" s="90"/>
      <c r="CY147" s="90"/>
      <c r="CZ147" s="90"/>
      <c r="DA147" s="90"/>
      <c r="DB147" s="90"/>
      <c r="DC147" s="90"/>
      <c r="DD147" s="90"/>
      <c r="DE147" s="90"/>
      <c r="DF147" s="90"/>
      <c r="DG147" s="90"/>
      <c r="DH147" s="90"/>
      <c r="DI147" s="90"/>
      <c r="DJ147" s="90"/>
      <c r="DK147" s="90"/>
      <c r="DL147" s="90"/>
      <c r="DM147" s="90"/>
      <c r="DN147" s="90"/>
      <c r="DO147" s="90"/>
      <c r="DP147" s="90"/>
      <c r="DQ147" s="90"/>
      <c r="DR147" s="90"/>
      <c r="DS147" s="90"/>
      <c r="DT147" s="90"/>
      <c r="DU147" s="90"/>
      <c r="DV147" s="90"/>
      <c r="DW147" s="90"/>
      <c r="DX147" s="90"/>
      <c r="DY147" s="90"/>
      <c r="DZ147" s="90"/>
      <c r="EA147" s="90"/>
      <c r="EB147" s="90"/>
      <c r="EC147" s="90"/>
      <c r="ED147" s="90"/>
      <c r="EE147" s="90"/>
      <c r="EF147" s="90"/>
      <c r="EG147" s="90"/>
      <c r="EH147" s="90"/>
      <c r="EI147" s="90"/>
      <c r="EJ147" s="90"/>
      <c r="EK147" s="90"/>
      <c r="EL147" s="90"/>
      <c r="EM147" s="90"/>
      <c r="EN147" s="90"/>
      <c r="EO147" s="90"/>
      <c r="EP147" s="90"/>
      <c r="EQ147" s="90"/>
      <c r="ER147" s="90"/>
      <c r="ES147" s="90"/>
      <c r="ET147" s="90"/>
      <c r="EU147" s="90"/>
      <c r="EV147" s="90"/>
      <c r="EW147" s="90"/>
      <c r="EX147" s="90"/>
      <c r="EY147" s="90"/>
      <c r="EZ147" s="90"/>
      <c r="FA147" s="90"/>
      <c r="FB147" s="90"/>
      <c r="FC147" s="90"/>
      <c r="FD147" s="90"/>
      <c r="FE147" s="90"/>
      <c r="FF147" s="90"/>
      <c r="FG147" s="90"/>
      <c r="FH147" s="90"/>
      <c r="FI147" s="90"/>
      <c r="FJ147" s="90"/>
      <c r="FK147" s="90"/>
      <c r="FL147" s="90"/>
      <c r="FM147" s="90"/>
      <c r="FN147" s="90"/>
      <c r="FO147" s="90"/>
      <c r="FP147" s="90"/>
      <c r="FQ147" s="90"/>
      <c r="FR147" s="90"/>
      <c r="FS147" s="90"/>
      <c r="FT147" s="90"/>
      <c r="FU147" s="90"/>
      <c r="FV147" s="90"/>
      <c r="FW147" s="90"/>
      <c r="FX147" s="90"/>
      <c r="FY147" s="90"/>
      <c r="FZ147" s="90"/>
      <c r="GA147" s="90"/>
      <c r="GB147" s="90"/>
      <c r="GC147" s="90"/>
      <c r="GD147" s="90"/>
      <c r="GE147" s="90"/>
      <c r="GF147" s="90"/>
      <c r="GG147" s="90"/>
      <c r="GH147" s="90"/>
      <c r="GI147" s="90"/>
      <c r="GJ147" s="90"/>
      <c r="GK147" s="90"/>
      <c r="GL147" s="90"/>
      <c r="GM147" s="90"/>
      <c r="GN147" s="90"/>
      <c r="GO147" s="90"/>
      <c r="GP147" s="90"/>
      <c r="GQ147" s="90"/>
      <c r="GR147" s="90"/>
      <c r="GS147" s="90"/>
    </row>
    <row r="148" ht="14.25" customHeight="1">
      <c r="A148" s="164"/>
      <c r="B148" s="89"/>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c r="AA148" s="90"/>
      <c r="AB148" s="90"/>
      <c r="AC148" s="90"/>
      <c r="AD148" s="90"/>
      <c r="AE148" s="90"/>
      <c r="AF148" s="90"/>
      <c r="AG148" s="90"/>
      <c r="AH148" s="90"/>
      <c r="AI148" s="90"/>
      <c r="AJ148" s="90"/>
      <c r="AK148" s="90"/>
      <c r="AL148" s="90"/>
      <c r="AM148" s="90"/>
      <c r="AN148" s="90"/>
      <c r="AO148" s="90"/>
      <c r="AP148" s="90"/>
      <c r="AQ148" s="90"/>
      <c r="AR148" s="90"/>
      <c r="AS148" s="90"/>
      <c r="AT148" s="90"/>
      <c r="AU148" s="90"/>
      <c r="AV148" s="90"/>
      <c r="AW148" s="90"/>
      <c r="AX148" s="90"/>
      <c r="AY148" s="90"/>
      <c r="AZ148" s="90"/>
      <c r="BA148" s="90"/>
      <c r="BB148" s="90"/>
      <c r="BC148" s="90"/>
      <c r="BD148" s="90"/>
      <c r="BE148" s="90"/>
      <c r="BF148" s="90"/>
      <c r="BG148" s="90"/>
      <c r="BH148" s="90"/>
      <c r="BI148" s="90"/>
      <c r="BJ148" s="90"/>
      <c r="BK148" s="90"/>
      <c r="BL148" s="90"/>
      <c r="BM148" s="90"/>
      <c r="BN148" s="90"/>
      <c r="BO148" s="90"/>
      <c r="BP148" s="90"/>
      <c r="BQ148" s="90"/>
      <c r="BR148" s="90"/>
      <c r="BS148" s="90"/>
      <c r="BT148" s="90"/>
      <c r="BU148" s="90"/>
      <c r="BV148" s="90"/>
      <c r="BW148" s="90"/>
      <c r="BX148" s="90"/>
      <c r="BY148" s="90"/>
      <c r="BZ148" s="90"/>
      <c r="CA148" s="90"/>
      <c r="CB148" s="90"/>
      <c r="CC148" s="90"/>
      <c r="CD148" s="90"/>
      <c r="CE148" s="90"/>
      <c r="CF148" s="90"/>
      <c r="CG148" s="90"/>
      <c r="CH148" s="90"/>
      <c r="CI148" s="90"/>
      <c r="CJ148" s="90"/>
      <c r="CK148" s="90"/>
      <c r="CL148" s="90"/>
      <c r="CM148" s="90"/>
      <c r="CN148" s="90"/>
      <c r="CO148" s="90"/>
      <c r="CP148" s="90"/>
      <c r="CQ148" s="90"/>
      <c r="CR148" s="90"/>
      <c r="CS148" s="90"/>
      <c r="CT148" s="90"/>
      <c r="CU148" s="90"/>
      <c r="CV148" s="90"/>
      <c r="CW148" s="90"/>
      <c r="CX148" s="90"/>
      <c r="CY148" s="90"/>
      <c r="CZ148" s="90"/>
      <c r="DA148" s="90"/>
      <c r="DB148" s="90"/>
      <c r="DC148" s="90"/>
      <c r="DD148" s="90"/>
      <c r="DE148" s="90"/>
      <c r="DF148" s="90"/>
      <c r="DG148" s="90"/>
      <c r="DH148" s="90"/>
      <c r="DI148" s="90"/>
      <c r="DJ148" s="90"/>
      <c r="DK148" s="90"/>
      <c r="DL148" s="90"/>
      <c r="DM148" s="90"/>
      <c r="DN148" s="90"/>
      <c r="DO148" s="90"/>
      <c r="DP148" s="90"/>
      <c r="DQ148" s="90"/>
      <c r="DR148" s="90"/>
      <c r="DS148" s="90"/>
      <c r="DT148" s="90"/>
      <c r="DU148" s="90"/>
      <c r="DV148" s="90"/>
      <c r="DW148" s="90"/>
      <c r="DX148" s="90"/>
      <c r="DY148" s="90"/>
      <c r="DZ148" s="90"/>
      <c r="EA148" s="90"/>
      <c r="EB148" s="90"/>
      <c r="EC148" s="90"/>
      <c r="ED148" s="90"/>
      <c r="EE148" s="90"/>
      <c r="EF148" s="90"/>
      <c r="EG148" s="90"/>
      <c r="EH148" s="90"/>
      <c r="EI148" s="90"/>
      <c r="EJ148" s="90"/>
      <c r="EK148" s="90"/>
      <c r="EL148" s="90"/>
      <c r="EM148" s="90"/>
      <c r="EN148" s="90"/>
      <c r="EO148" s="90"/>
      <c r="EP148" s="90"/>
      <c r="EQ148" s="90"/>
      <c r="ER148" s="90"/>
      <c r="ES148" s="90"/>
      <c r="ET148" s="90"/>
      <c r="EU148" s="90"/>
      <c r="EV148" s="90"/>
      <c r="EW148" s="90"/>
      <c r="EX148" s="90"/>
      <c r="EY148" s="90"/>
      <c r="EZ148" s="90"/>
      <c r="FA148" s="90"/>
      <c r="FB148" s="90"/>
      <c r="FC148" s="90"/>
      <c r="FD148" s="90"/>
      <c r="FE148" s="90"/>
      <c r="FF148" s="90"/>
      <c r="FG148" s="90"/>
      <c r="FH148" s="90"/>
      <c r="FI148" s="90"/>
      <c r="FJ148" s="90"/>
      <c r="FK148" s="90"/>
      <c r="FL148" s="90"/>
      <c r="FM148" s="90"/>
      <c r="FN148" s="90"/>
      <c r="FO148" s="90"/>
      <c r="FP148" s="90"/>
      <c r="FQ148" s="90"/>
      <c r="FR148" s="90"/>
      <c r="FS148" s="90"/>
      <c r="FT148" s="90"/>
      <c r="FU148" s="90"/>
      <c r="FV148" s="90"/>
      <c r="FW148" s="90"/>
      <c r="FX148" s="90"/>
      <c r="FY148" s="90"/>
      <c r="FZ148" s="90"/>
      <c r="GA148" s="90"/>
      <c r="GB148" s="90"/>
      <c r="GC148" s="90"/>
      <c r="GD148" s="90"/>
      <c r="GE148" s="90"/>
      <c r="GF148" s="90"/>
      <c r="GG148" s="90"/>
      <c r="GH148" s="90"/>
      <c r="GI148" s="90"/>
      <c r="GJ148" s="90"/>
      <c r="GK148" s="90"/>
      <c r="GL148" s="90"/>
      <c r="GM148" s="90"/>
      <c r="GN148" s="90"/>
      <c r="GO148" s="90"/>
      <c r="GP148" s="90"/>
      <c r="GQ148" s="90"/>
      <c r="GR148" s="90"/>
      <c r="GS148" s="90"/>
    </row>
    <row r="149" ht="14.25" customHeight="1">
      <c r="A149" s="164"/>
      <c r="B149" s="89"/>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c r="AA149" s="90"/>
      <c r="AB149" s="90"/>
      <c r="AC149" s="90"/>
      <c r="AD149" s="90"/>
      <c r="AE149" s="90"/>
      <c r="AF149" s="90"/>
      <c r="AG149" s="90"/>
      <c r="AH149" s="90"/>
      <c r="AI149" s="90"/>
      <c r="AJ149" s="90"/>
      <c r="AK149" s="90"/>
      <c r="AL149" s="90"/>
      <c r="AM149" s="90"/>
      <c r="AN149" s="90"/>
      <c r="AO149" s="90"/>
      <c r="AP149" s="90"/>
      <c r="AQ149" s="90"/>
      <c r="AR149" s="90"/>
      <c r="AS149" s="90"/>
      <c r="AT149" s="90"/>
      <c r="AU149" s="90"/>
      <c r="AV149" s="90"/>
      <c r="AW149" s="90"/>
      <c r="AX149" s="90"/>
      <c r="AY149" s="90"/>
      <c r="AZ149" s="90"/>
      <c r="BA149" s="90"/>
      <c r="BB149" s="90"/>
      <c r="BC149" s="90"/>
      <c r="BD149" s="90"/>
      <c r="BE149" s="90"/>
      <c r="BF149" s="90"/>
      <c r="BG149" s="90"/>
      <c r="BH149" s="90"/>
      <c r="BI149" s="90"/>
      <c r="BJ149" s="90"/>
      <c r="BK149" s="90"/>
      <c r="BL149" s="90"/>
      <c r="BM149" s="90"/>
      <c r="BN149" s="90"/>
      <c r="BO149" s="90"/>
      <c r="BP149" s="90"/>
      <c r="BQ149" s="90"/>
      <c r="BR149" s="90"/>
      <c r="BS149" s="90"/>
      <c r="BT149" s="90"/>
      <c r="BU149" s="90"/>
      <c r="BV149" s="90"/>
      <c r="BW149" s="90"/>
      <c r="BX149" s="90"/>
      <c r="BY149" s="90"/>
      <c r="BZ149" s="90"/>
      <c r="CA149" s="90"/>
      <c r="CB149" s="90"/>
      <c r="CC149" s="90"/>
      <c r="CD149" s="90"/>
      <c r="CE149" s="90"/>
      <c r="CF149" s="90"/>
      <c r="CG149" s="90"/>
      <c r="CH149" s="90"/>
      <c r="CI149" s="90"/>
      <c r="CJ149" s="90"/>
      <c r="CK149" s="90"/>
      <c r="CL149" s="90"/>
      <c r="CM149" s="90"/>
      <c r="CN149" s="90"/>
      <c r="CO149" s="90"/>
      <c r="CP149" s="90"/>
      <c r="CQ149" s="90"/>
      <c r="CR149" s="90"/>
      <c r="CS149" s="90"/>
      <c r="CT149" s="90"/>
      <c r="CU149" s="90"/>
      <c r="CV149" s="90"/>
      <c r="CW149" s="90"/>
      <c r="CX149" s="90"/>
      <c r="CY149" s="90"/>
      <c r="CZ149" s="90"/>
      <c r="DA149" s="90"/>
      <c r="DB149" s="90"/>
      <c r="DC149" s="90"/>
      <c r="DD149" s="90"/>
      <c r="DE149" s="90"/>
      <c r="DF149" s="90"/>
      <c r="DG149" s="90"/>
      <c r="DH149" s="90"/>
      <c r="DI149" s="90"/>
      <c r="DJ149" s="90"/>
      <c r="DK149" s="90"/>
      <c r="DL149" s="90"/>
      <c r="DM149" s="90"/>
      <c r="DN149" s="90"/>
      <c r="DO149" s="90"/>
      <c r="DP149" s="90"/>
      <c r="DQ149" s="90"/>
      <c r="DR149" s="90"/>
      <c r="DS149" s="90"/>
      <c r="DT149" s="90"/>
      <c r="DU149" s="90"/>
      <c r="DV149" s="90"/>
      <c r="DW149" s="90"/>
      <c r="DX149" s="90"/>
      <c r="DY149" s="90"/>
      <c r="DZ149" s="90"/>
      <c r="EA149" s="90"/>
      <c r="EB149" s="90"/>
      <c r="EC149" s="90"/>
      <c r="ED149" s="90"/>
      <c r="EE149" s="90"/>
      <c r="EF149" s="90"/>
      <c r="EG149" s="90"/>
      <c r="EH149" s="90"/>
      <c r="EI149" s="90"/>
      <c r="EJ149" s="90"/>
      <c r="EK149" s="90"/>
      <c r="EL149" s="90"/>
      <c r="EM149" s="90"/>
      <c r="EN149" s="90"/>
      <c r="EO149" s="90"/>
      <c r="EP149" s="90"/>
      <c r="EQ149" s="90"/>
      <c r="ER149" s="90"/>
      <c r="ES149" s="90"/>
      <c r="ET149" s="90"/>
      <c r="EU149" s="90"/>
      <c r="EV149" s="90"/>
      <c r="EW149" s="90"/>
      <c r="EX149" s="90"/>
      <c r="EY149" s="90"/>
      <c r="EZ149" s="90"/>
      <c r="FA149" s="90"/>
      <c r="FB149" s="90"/>
      <c r="FC149" s="90"/>
      <c r="FD149" s="90"/>
      <c r="FE149" s="90"/>
      <c r="FF149" s="90"/>
      <c r="FG149" s="90"/>
      <c r="FH149" s="90"/>
      <c r="FI149" s="90"/>
      <c r="FJ149" s="90"/>
      <c r="FK149" s="90"/>
      <c r="FL149" s="90"/>
      <c r="FM149" s="90"/>
      <c r="FN149" s="90"/>
      <c r="FO149" s="90"/>
      <c r="FP149" s="90"/>
      <c r="FQ149" s="90"/>
      <c r="FR149" s="90"/>
      <c r="FS149" s="90"/>
      <c r="FT149" s="90"/>
      <c r="FU149" s="90"/>
      <c r="FV149" s="90"/>
      <c r="FW149" s="90"/>
      <c r="FX149" s="90"/>
      <c r="FY149" s="90"/>
      <c r="FZ149" s="90"/>
      <c r="GA149" s="90"/>
      <c r="GB149" s="90"/>
      <c r="GC149" s="90"/>
      <c r="GD149" s="90"/>
      <c r="GE149" s="90"/>
      <c r="GF149" s="90"/>
      <c r="GG149" s="90"/>
      <c r="GH149" s="90"/>
      <c r="GI149" s="90"/>
      <c r="GJ149" s="90"/>
      <c r="GK149" s="90"/>
      <c r="GL149" s="90"/>
      <c r="GM149" s="90"/>
      <c r="GN149" s="90"/>
      <c r="GO149" s="90"/>
      <c r="GP149" s="90"/>
      <c r="GQ149" s="90"/>
      <c r="GR149" s="90"/>
      <c r="GS149" s="90"/>
    </row>
    <row r="150" ht="14.25" customHeight="1">
      <c r="A150" s="164"/>
      <c r="B150" s="89"/>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c r="AA150" s="90"/>
      <c r="AB150" s="90"/>
      <c r="AC150" s="90"/>
      <c r="AD150" s="90"/>
      <c r="AE150" s="90"/>
      <c r="AF150" s="90"/>
      <c r="AG150" s="90"/>
      <c r="AH150" s="90"/>
      <c r="AI150" s="90"/>
      <c r="AJ150" s="90"/>
      <c r="AK150" s="90"/>
      <c r="AL150" s="90"/>
      <c r="AM150" s="90"/>
      <c r="AN150" s="90"/>
      <c r="AO150" s="90"/>
      <c r="AP150" s="90"/>
      <c r="AQ150" s="90"/>
      <c r="AR150" s="90"/>
      <c r="AS150" s="90"/>
      <c r="AT150" s="90"/>
      <c r="AU150" s="90"/>
      <c r="AV150" s="90"/>
      <c r="AW150" s="90"/>
      <c r="AX150" s="90"/>
      <c r="AY150" s="90"/>
      <c r="AZ150" s="90"/>
      <c r="BA150" s="90"/>
      <c r="BB150" s="90"/>
      <c r="BC150" s="90"/>
      <c r="BD150" s="90"/>
      <c r="BE150" s="90"/>
      <c r="BF150" s="90"/>
      <c r="BG150" s="90"/>
      <c r="BH150" s="90"/>
      <c r="BI150" s="90"/>
      <c r="BJ150" s="90"/>
      <c r="BK150" s="90"/>
      <c r="BL150" s="90"/>
      <c r="BM150" s="90"/>
      <c r="BN150" s="90"/>
      <c r="BO150" s="90"/>
      <c r="BP150" s="90"/>
      <c r="BQ150" s="90"/>
      <c r="BR150" s="90"/>
      <c r="BS150" s="90"/>
      <c r="BT150" s="90"/>
      <c r="BU150" s="90"/>
      <c r="BV150" s="90"/>
      <c r="BW150" s="90"/>
      <c r="BX150" s="90"/>
      <c r="BY150" s="90"/>
      <c r="BZ150" s="90"/>
      <c r="CA150" s="90"/>
      <c r="CB150" s="90"/>
      <c r="CC150" s="90"/>
      <c r="CD150" s="90"/>
      <c r="CE150" s="90"/>
      <c r="CF150" s="90"/>
      <c r="CG150" s="90"/>
      <c r="CH150" s="90"/>
      <c r="CI150" s="90"/>
      <c r="CJ150" s="90"/>
      <c r="CK150" s="90"/>
      <c r="CL150" s="90"/>
      <c r="CM150" s="90"/>
      <c r="CN150" s="90"/>
      <c r="CO150" s="90"/>
      <c r="CP150" s="90"/>
      <c r="CQ150" s="90"/>
      <c r="CR150" s="90"/>
      <c r="CS150" s="90"/>
      <c r="CT150" s="90"/>
      <c r="CU150" s="90"/>
      <c r="CV150" s="90"/>
      <c r="CW150" s="90"/>
      <c r="CX150" s="90"/>
      <c r="CY150" s="90"/>
      <c r="CZ150" s="90"/>
      <c r="DA150" s="90"/>
      <c r="DB150" s="90"/>
      <c r="DC150" s="90"/>
      <c r="DD150" s="90"/>
      <c r="DE150" s="90"/>
      <c r="DF150" s="90"/>
      <c r="DG150" s="90"/>
      <c r="DH150" s="90"/>
      <c r="DI150" s="90"/>
      <c r="DJ150" s="90"/>
      <c r="DK150" s="90"/>
      <c r="DL150" s="90"/>
      <c r="DM150" s="90"/>
      <c r="DN150" s="90"/>
      <c r="DO150" s="90"/>
      <c r="DP150" s="90"/>
      <c r="DQ150" s="90"/>
      <c r="DR150" s="90"/>
      <c r="DS150" s="90"/>
      <c r="DT150" s="90"/>
      <c r="DU150" s="90"/>
      <c r="DV150" s="90"/>
      <c r="DW150" s="90"/>
      <c r="DX150" s="90"/>
      <c r="DY150" s="90"/>
      <c r="DZ150" s="90"/>
      <c r="EA150" s="90"/>
      <c r="EB150" s="90"/>
      <c r="EC150" s="90"/>
      <c r="ED150" s="90"/>
      <c r="EE150" s="90"/>
      <c r="EF150" s="90"/>
      <c r="EG150" s="90"/>
      <c r="EH150" s="90"/>
      <c r="EI150" s="90"/>
      <c r="EJ150" s="90"/>
      <c r="EK150" s="90"/>
      <c r="EL150" s="90"/>
      <c r="EM150" s="90"/>
      <c r="EN150" s="90"/>
      <c r="EO150" s="90"/>
      <c r="EP150" s="90"/>
      <c r="EQ150" s="90"/>
      <c r="ER150" s="90"/>
      <c r="ES150" s="90"/>
      <c r="ET150" s="90"/>
      <c r="EU150" s="90"/>
      <c r="EV150" s="90"/>
      <c r="EW150" s="90"/>
      <c r="EX150" s="90"/>
      <c r="EY150" s="90"/>
      <c r="EZ150" s="90"/>
      <c r="FA150" s="90"/>
      <c r="FB150" s="90"/>
      <c r="FC150" s="90"/>
      <c r="FD150" s="90"/>
      <c r="FE150" s="90"/>
      <c r="FF150" s="90"/>
      <c r="FG150" s="90"/>
      <c r="FH150" s="90"/>
      <c r="FI150" s="90"/>
      <c r="FJ150" s="90"/>
      <c r="FK150" s="90"/>
      <c r="FL150" s="90"/>
      <c r="FM150" s="90"/>
      <c r="FN150" s="90"/>
      <c r="FO150" s="90"/>
      <c r="FP150" s="90"/>
      <c r="FQ150" s="90"/>
      <c r="FR150" s="90"/>
      <c r="FS150" s="90"/>
      <c r="FT150" s="90"/>
      <c r="FU150" s="90"/>
      <c r="FV150" s="90"/>
      <c r="FW150" s="90"/>
      <c r="FX150" s="90"/>
      <c r="FY150" s="90"/>
      <c r="FZ150" s="90"/>
      <c r="GA150" s="90"/>
      <c r="GB150" s="90"/>
      <c r="GC150" s="90"/>
      <c r="GD150" s="90"/>
      <c r="GE150" s="90"/>
      <c r="GF150" s="90"/>
      <c r="GG150" s="90"/>
      <c r="GH150" s="90"/>
      <c r="GI150" s="90"/>
      <c r="GJ150" s="90"/>
      <c r="GK150" s="90"/>
      <c r="GL150" s="90"/>
      <c r="GM150" s="90"/>
      <c r="GN150" s="90"/>
      <c r="GO150" s="90"/>
      <c r="GP150" s="90"/>
      <c r="GQ150" s="90"/>
      <c r="GR150" s="90"/>
      <c r="GS150" s="90"/>
    </row>
    <row r="151" ht="14.25" customHeight="1">
      <c r="A151" s="164"/>
      <c r="B151" s="89"/>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c r="AA151" s="90"/>
      <c r="AB151" s="90"/>
      <c r="AC151" s="90"/>
      <c r="AD151" s="90"/>
      <c r="AE151" s="90"/>
      <c r="AF151" s="90"/>
      <c r="AG151" s="90"/>
      <c r="AH151" s="90"/>
      <c r="AI151" s="90"/>
      <c r="AJ151" s="90"/>
      <c r="AK151" s="90"/>
      <c r="AL151" s="90"/>
      <c r="AM151" s="90"/>
      <c r="AN151" s="90"/>
      <c r="AO151" s="90"/>
      <c r="AP151" s="90"/>
      <c r="AQ151" s="90"/>
      <c r="AR151" s="90"/>
      <c r="AS151" s="90"/>
      <c r="AT151" s="90"/>
      <c r="AU151" s="90"/>
      <c r="AV151" s="90"/>
      <c r="AW151" s="90"/>
      <c r="AX151" s="90"/>
      <c r="AY151" s="90"/>
      <c r="AZ151" s="90"/>
      <c r="BA151" s="90"/>
      <c r="BB151" s="90"/>
      <c r="BC151" s="90"/>
      <c r="BD151" s="90"/>
      <c r="BE151" s="90"/>
      <c r="BF151" s="90"/>
      <c r="BG151" s="90"/>
      <c r="BH151" s="90"/>
      <c r="BI151" s="90"/>
      <c r="BJ151" s="90"/>
      <c r="BK151" s="90"/>
      <c r="BL151" s="90"/>
      <c r="BM151" s="90"/>
      <c r="BN151" s="90"/>
      <c r="BO151" s="90"/>
      <c r="BP151" s="90"/>
      <c r="BQ151" s="90"/>
      <c r="BR151" s="90"/>
      <c r="BS151" s="90"/>
      <c r="BT151" s="90"/>
      <c r="BU151" s="90"/>
      <c r="BV151" s="90"/>
      <c r="BW151" s="90"/>
      <c r="BX151" s="90"/>
      <c r="BY151" s="90"/>
      <c r="BZ151" s="90"/>
      <c r="CA151" s="90"/>
      <c r="CB151" s="90"/>
      <c r="CC151" s="90"/>
      <c r="CD151" s="90"/>
      <c r="CE151" s="90"/>
      <c r="CF151" s="90"/>
      <c r="CG151" s="90"/>
      <c r="CH151" s="90"/>
      <c r="CI151" s="90"/>
      <c r="CJ151" s="90"/>
      <c r="CK151" s="90"/>
      <c r="CL151" s="90"/>
      <c r="CM151" s="90"/>
      <c r="CN151" s="90"/>
      <c r="CO151" s="90"/>
      <c r="CP151" s="90"/>
      <c r="CQ151" s="90"/>
      <c r="CR151" s="90"/>
      <c r="CS151" s="90"/>
      <c r="CT151" s="90"/>
      <c r="CU151" s="90"/>
      <c r="CV151" s="90"/>
      <c r="CW151" s="90"/>
      <c r="CX151" s="90"/>
      <c r="CY151" s="90"/>
      <c r="CZ151" s="90"/>
      <c r="DA151" s="90"/>
      <c r="DB151" s="90"/>
      <c r="DC151" s="90"/>
      <c r="DD151" s="90"/>
      <c r="DE151" s="90"/>
      <c r="DF151" s="90"/>
      <c r="DG151" s="90"/>
      <c r="DH151" s="90"/>
      <c r="DI151" s="90"/>
      <c r="DJ151" s="90"/>
      <c r="DK151" s="90"/>
      <c r="DL151" s="90"/>
      <c r="DM151" s="90"/>
      <c r="DN151" s="90"/>
      <c r="DO151" s="90"/>
      <c r="DP151" s="90"/>
      <c r="DQ151" s="90"/>
      <c r="DR151" s="90"/>
      <c r="DS151" s="90"/>
      <c r="DT151" s="90"/>
      <c r="DU151" s="90"/>
      <c r="DV151" s="90"/>
      <c r="DW151" s="90"/>
      <c r="DX151" s="90"/>
      <c r="DY151" s="90"/>
      <c r="DZ151" s="90"/>
      <c r="EA151" s="90"/>
      <c r="EB151" s="90"/>
      <c r="EC151" s="90"/>
      <c r="ED151" s="90"/>
      <c r="EE151" s="90"/>
      <c r="EF151" s="90"/>
      <c r="EG151" s="90"/>
      <c r="EH151" s="90"/>
      <c r="EI151" s="90"/>
      <c r="EJ151" s="90"/>
      <c r="EK151" s="90"/>
      <c r="EL151" s="90"/>
      <c r="EM151" s="90"/>
      <c r="EN151" s="90"/>
      <c r="EO151" s="90"/>
      <c r="EP151" s="90"/>
      <c r="EQ151" s="90"/>
      <c r="ER151" s="90"/>
      <c r="ES151" s="90"/>
      <c r="ET151" s="90"/>
      <c r="EU151" s="90"/>
      <c r="EV151" s="90"/>
      <c r="EW151" s="90"/>
      <c r="EX151" s="90"/>
      <c r="EY151" s="90"/>
      <c r="EZ151" s="90"/>
      <c r="FA151" s="90"/>
      <c r="FB151" s="90"/>
      <c r="FC151" s="90"/>
      <c r="FD151" s="90"/>
      <c r="FE151" s="90"/>
      <c r="FF151" s="90"/>
      <c r="FG151" s="90"/>
      <c r="FH151" s="90"/>
      <c r="FI151" s="90"/>
      <c r="FJ151" s="90"/>
      <c r="FK151" s="90"/>
      <c r="FL151" s="90"/>
      <c r="FM151" s="90"/>
      <c r="FN151" s="90"/>
      <c r="FO151" s="90"/>
      <c r="FP151" s="90"/>
      <c r="FQ151" s="90"/>
      <c r="FR151" s="90"/>
      <c r="FS151" s="90"/>
      <c r="FT151" s="90"/>
      <c r="FU151" s="90"/>
      <c r="FV151" s="90"/>
      <c r="FW151" s="90"/>
      <c r="FX151" s="90"/>
      <c r="FY151" s="90"/>
      <c r="FZ151" s="90"/>
      <c r="GA151" s="90"/>
      <c r="GB151" s="90"/>
      <c r="GC151" s="90"/>
      <c r="GD151" s="90"/>
      <c r="GE151" s="90"/>
      <c r="GF151" s="90"/>
      <c r="GG151" s="90"/>
      <c r="GH151" s="90"/>
      <c r="GI151" s="90"/>
      <c r="GJ151" s="90"/>
      <c r="GK151" s="90"/>
      <c r="GL151" s="90"/>
      <c r="GM151" s="90"/>
      <c r="GN151" s="90"/>
      <c r="GO151" s="90"/>
      <c r="GP151" s="90"/>
      <c r="GQ151" s="90"/>
      <c r="GR151" s="90"/>
      <c r="GS151" s="90"/>
    </row>
    <row r="152" ht="14.25" customHeight="1">
      <c r="A152" s="164"/>
      <c r="B152" s="89"/>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c r="AA152" s="90"/>
      <c r="AB152" s="90"/>
      <c r="AC152" s="90"/>
      <c r="AD152" s="90"/>
      <c r="AE152" s="90"/>
      <c r="AF152" s="90"/>
      <c r="AG152" s="90"/>
      <c r="AH152" s="90"/>
      <c r="AI152" s="90"/>
      <c r="AJ152" s="90"/>
      <c r="AK152" s="90"/>
      <c r="AL152" s="90"/>
      <c r="AM152" s="90"/>
      <c r="AN152" s="90"/>
      <c r="AO152" s="90"/>
      <c r="AP152" s="90"/>
      <c r="AQ152" s="90"/>
      <c r="AR152" s="90"/>
      <c r="AS152" s="90"/>
      <c r="AT152" s="90"/>
      <c r="AU152" s="90"/>
      <c r="AV152" s="90"/>
      <c r="AW152" s="90"/>
      <c r="AX152" s="90"/>
      <c r="AY152" s="90"/>
      <c r="AZ152" s="90"/>
      <c r="BA152" s="90"/>
      <c r="BB152" s="90"/>
      <c r="BC152" s="90"/>
      <c r="BD152" s="90"/>
      <c r="BE152" s="90"/>
      <c r="BF152" s="90"/>
      <c r="BG152" s="90"/>
      <c r="BH152" s="90"/>
      <c r="BI152" s="90"/>
      <c r="BJ152" s="90"/>
      <c r="BK152" s="90"/>
      <c r="BL152" s="90"/>
      <c r="BM152" s="90"/>
      <c r="BN152" s="90"/>
      <c r="BO152" s="90"/>
      <c r="BP152" s="90"/>
      <c r="BQ152" s="90"/>
      <c r="BR152" s="90"/>
      <c r="BS152" s="90"/>
      <c r="BT152" s="90"/>
      <c r="BU152" s="90"/>
      <c r="BV152" s="90"/>
      <c r="BW152" s="90"/>
      <c r="BX152" s="90"/>
      <c r="BY152" s="90"/>
      <c r="BZ152" s="90"/>
      <c r="CA152" s="90"/>
      <c r="CB152" s="90"/>
      <c r="CC152" s="90"/>
      <c r="CD152" s="90"/>
      <c r="CE152" s="90"/>
      <c r="CF152" s="90"/>
      <c r="CG152" s="90"/>
      <c r="CH152" s="90"/>
      <c r="CI152" s="90"/>
      <c r="CJ152" s="90"/>
      <c r="CK152" s="90"/>
      <c r="CL152" s="90"/>
      <c r="CM152" s="90"/>
      <c r="CN152" s="90"/>
      <c r="CO152" s="90"/>
      <c r="CP152" s="90"/>
      <c r="CQ152" s="90"/>
      <c r="CR152" s="90"/>
      <c r="CS152" s="90"/>
      <c r="CT152" s="90"/>
      <c r="CU152" s="90"/>
      <c r="CV152" s="90"/>
      <c r="CW152" s="90"/>
      <c r="CX152" s="90"/>
      <c r="CY152" s="90"/>
      <c r="CZ152" s="90"/>
      <c r="DA152" s="90"/>
      <c r="DB152" s="90"/>
      <c r="DC152" s="90"/>
      <c r="DD152" s="90"/>
      <c r="DE152" s="90"/>
      <c r="DF152" s="90"/>
      <c r="DG152" s="90"/>
      <c r="DH152" s="90"/>
      <c r="DI152" s="90"/>
      <c r="DJ152" s="90"/>
      <c r="DK152" s="90"/>
      <c r="DL152" s="90"/>
      <c r="DM152" s="90"/>
      <c r="DN152" s="90"/>
      <c r="DO152" s="90"/>
      <c r="DP152" s="90"/>
      <c r="DQ152" s="90"/>
      <c r="DR152" s="90"/>
      <c r="DS152" s="90"/>
      <c r="DT152" s="90"/>
      <c r="DU152" s="90"/>
      <c r="DV152" s="90"/>
      <c r="DW152" s="90"/>
      <c r="DX152" s="90"/>
      <c r="DY152" s="90"/>
      <c r="DZ152" s="90"/>
      <c r="EA152" s="90"/>
      <c r="EB152" s="90"/>
      <c r="EC152" s="90"/>
      <c r="ED152" s="90"/>
      <c r="EE152" s="90"/>
      <c r="EF152" s="90"/>
      <c r="EG152" s="90"/>
      <c r="EH152" s="90"/>
      <c r="EI152" s="90"/>
      <c r="EJ152" s="90"/>
      <c r="EK152" s="90"/>
      <c r="EL152" s="90"/>
      <c r="EM152" s="90"/>
      <c r="EN152" s="90"/>
      <c r="EO152" s="90"/>
      <c r="EP152" s="90"/>
      <c r="EQ152" s="90"/>
      <c r="ER152" s="90"/>
      <c r="ES152" s="90"/>
      <c r="ET152" s="90"/>
      <c r="EU152" s="90"/>
      <c r="EV152" s="90"/>
      <c r="EW152" s="90"/>
      <c r="EX152" s="90"/>
      <c r="EY152" s="90"/>
      <c r="EZ152" s="90"/>
      <c r="FA152" s="90"/>
      <c r="FB152" s="90"/>
      <c r="FC152" s="90"/>
      <c r="FD152" s="90"/>
      <c r="FE152" s="90"/>
      <c r="FF152" s="90"/>
      <c r="FG152" s="90"/>
      <c r="FH152" s="90"/>
      <c r="FI152" s="90"/>
      <c r="FJ152" s="90"/>
      <c r="FK152" s="90"/>
      <c r="FL152" s="90"/>
      <c r="FM152" s="90"/>
      <c r="FN152" s="90"/>
      <c r="FO152" s="90"/>
      <c r="FP152" s="90"/>
      <c r="FQ152" s="90"/>
      <c r="FR152" s="90"/>
      <c r="FS152" s="90"/>
      <c r="FT152" s="90"/>
      <c r="FU152" s="90"/>
      <c r="FV152" s="90"/>
      <c r="FW152" s="90"/>
      <c r="FX152" s="90"/>
      <c r="FY152" s="90"/>
      <c r="FZ152" s="90"/>
      <c r="GA152" s="90"/>
      <c r="GB152" s="90"/>
      <c r="GC152" s="90"/>
      <c r="GD152" s="90"/>
      <c r="GE152" s="90"/>
      <c r="GF152" s="90"/>
      <c r="GG152" s="90"/>
      <c r="GH152" s="90"/>
      <c r="GI152" s="90"/>
      <c r="GJ152" s="90"/>
      <c r="GK152" s="90"/>
      <c r="GL152" s="90"/>
      <c r="GM152" s="90"/>
      <c r="GN152" s="90"/>
      <c r="GO152" s="90"/>
      <c r="GP152" s="90"/>
      <c r="GQ152" s="90"/>
      <c r="GR152" s="90"/>
      <c r="GS152" s="90"/>
    </row>
    <row r="153" ht="14.25" customHeight="1">
      <c r="A153" s="164"/>
      <c r="B153" s="89"/>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90"/>
      <c r="AK153" s="90"/>
      <c r="AL153" s="90"/>
      <c r="AM153" s="90"/>
      <c r="AN153" s="90"/>
      <c r="AO153" s="90"/>
      <c r="AP153" s="90"/>
      <c r="AQ153" s="90"/>
      <c r="AR153" s="90"/>
      <c r="AS153" s="90"/>
      <c r="AT153" s="90"/>
      <c r="AU153" s="90"/>
      <c r="AV153" s="90"/>
      <c r="AW153" s="90"/>
      <c r="AX153" s="90"/>
      <c r="AY153" s="90"/>
      <c r="AZ153" s="90"/>
      <c r="BA153" s="90"/>
      <c r="BB153" s="90"/>
      <c r="BC153" s="90"/>
      <c r="BD153" s="90"/>
      <c r="BE153" s="90"/>
      <c r="BF153" s="90"/>
      <c r="BG153" s="90"/>
      <c r="BH153" s="90"/>
      <c r="BI153" s="90"/>
      <c r="BJ153" s="90"/>
      <c r="BK153" s="90"/>
      <c r="BL153" s="90"/>
      <c r="BM153" s="90"/>
      <c r="BN153" s="90"/>
      <c r="BO153" s="90"/>
      <c r="BP153" s="90"/>
      <c r="BQ153" s="90"/>
      <c r="BR153" s="90"/>
      <c r="BS153" s="90"/>
      <c r="BT153" s="90"/>
      <c r="BU153" s="90"/>
      <c r="BV153" s="90"/>
      <c r="BW153" s="90"/>
      <c r="BX153" s="90"/>
      <c r="BY153" s="90"/>
      <c r="BZ153" s="90"/>
      <c r="CA153" s="90"/>
      <c r="CB153" s="90"/>
      <c r="CC153" s="90"/>
      <c r="CD153" s="90"/>
      <c r="CE153" s="90"/>
      <c r="CF153" s="90"/>
      <c r="CG153" s="90"/>
      <c r="CH153" s="90"/>
      <c r="CI153" s="90"/>
      <c r="CJ153" s="90"/>
      <c r="CK153" s="90"/>
      <c r="CL153" s="90"/>
      <c r="CM153" s="90"/>
      <c r="CN153" s="90"/>
      <c r="CO153" s="90"/>
      <c r="CP153" s="90"/>
      <c r="CQ153" s="90"/>
      <c r="CR153" s="90"/>
      <c r="CS153" s="90"/>
      <c r="CT153" s="90"/>
      <c r="CU153" s="90"/>
      <c r="CV153" s="90"/>
      <c r="CW153" s="90"/>
      <c r="CX153" s="90"/>
      <c r="CY153" s="90"/>
      <c r="CZ153" s="90"/>
      <c r="DA153" s="90"/>
      <c r="DB153" s="90"/>
      <c r="DC153" s="90"/>
      <c r="DD153" s="90"/>
      <c r="DE153" s="90"/>
      <c r="DF153" s="90"/>
      <c r="DG153" s="90"/>
      <c r="DH153" s="90"/>
      <c r="DI153" s="90"/>
      <c r="DJ153" s="90"/>
      <c r="DK153" s="90"/>
      <c r="DL153" s="90"/>
      <c r="DM153" s="90"/>
      <c r="DN153" s="90"/>
      <c r="DO153" s="90"/>
      <c r="DP153" s="90"/>
      <c r="DQ153" s="90"/>
      <c r="DR153" s="90"/>
      <c r="DS153" s="90"/>
      <c r="DT153" s="90"/>
      <c r="DU153" s="90"/>
      <c r="DV153" s="90"/>
      <c r="DW153" s="90"/>
      <c r="DX153" s="90"/>
      <c r="DY153" s="90"/>
      <c r="DZ153" s="90"/>
      <c r="EA153" s="90"/>
      <c r="EB153" s="90"/>
      <c r="EC153" s="90"/>
      <c r="ED153" s="90"/>
      <c r="EE153" s="90"/>
      <c r="EF153" s="90"/>
      <c r="EG153" s="90"/>
      <c r="EH153" s="90"/>
      <c r="EI153" s="90"/>
      <c r="EJ153" s="90"/>
      <c r="EK153" s="90"/>
      <c r="EL153" s="90"/>
      <c r="EM153" s="90"/>
      <c r="EN153" s="90"/>
      <c r="EO153" s="90"/>
      <c r="EP153" s="90"/>
      <c r="EQ153" s="90"/>
      <c r="ER153" s="90"/>
      <c r="ES153" s="90"/>
      <c r="ET153" s="90"/>
      <c r="EU153" s="90"/>
      <c r="EV153" s="90"/>
      <c r="EW153" s="90"/>
      <c r="EX153" s="90"/>
      <c r="EY153" s="90"/>
      <c r="EZ153" s="90"/>
      <c r="FA153" s="90"/>
      <c r="FB153" s="90"/>
      <c r="FC153" s="90"/>
      <c r="FD153" s="90"/>
      <c r="FE153" s="90"/>
      <c r="FF153" s="90"/>
      <c r="FG153" s="90"/>
      <c r="FH153" s="90"/>
      <c r="FI153" s="90"/>
      <c r="FJ153" s="90"/>
      <c r="FK153" s="90"/>
      <c r="FL153" s="90"/>
      <c r="FM153" s="90"/>
      <c r="FN153" s="90"/>
      <c r="FO153" s="90"/>
      <c r="FP153" s="90"/>
      <c r="FQ153" s="90"/>
      <c r="FR153" s="90"/>
      <c r="FS153" s="90"/>
      <c r="FT153" s="90"/>
      <c r="FU153" s="90"/>
      <c r="FV153" s="90"/>
      <c r="FW153" s="90"/>
      <c r="FX153" s="90"/>
      <c r="FY153" s="90"/>
      <c r="FZ153" s="90"/>
      <c r="GA153" s="90"/>
      <c r="GB153" s="90"/>
      <c r="GC153" s="90"/>
      <c r="GD153" s="90"/>
      <c r="GE153" s="90"/>
      <c r="GF153" s="90"/>
      <c r="GG153" s="90"/>
      <c r="GH153" s="90"/>
      <c r="GI153" s="90"/>
      <c r="GJ153" s="90"/>
      <c r="GK153" s="90"/>
      <c r="GL153" s="90"/>
      <c r="GM153" s="90"/>
      <c r="GN153" s="90"/>
      <c r="GO153" s="90"/>
      <c r="GP153" s="90"/>
      <c r="GQ153" s="90"/>
      <c r="GR153" s="90"/>
      <c r="GS153" s="90"/>
    </row>
    <row r="154" ht="14.25" customHeight="1">
      <c r="A154" s="164"/>
      <c r="B154" s="89"/>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c r="AA154" s="90"/>
      <c r="AB154" s="90"/>
      <c r="AC154" s="90"/>
      <c r="AD154" s="90"/>
      <c r="AE154" s="90"/>
      <c r="AF154" s="90"/>
      <c r="AG154" s="90"/>
      <c r="AH154" s="90"/>
      <c r="AI154" s="90"/>
      <c r="AJ154" s="90"/>
      <c r="AK154" s="90"/>
      <c r="AL154" s="90"/>
      <c r="AM154" s="90"/>
      <c r="AN154" s="90"/>
      <c r="AO154" s="90"/>
      <c r="AP154" s="90"/>
      <c r="AQ154" s="90"/>
      <c r="AR154" s="90"/>
      <c r="AS154" s="90"/>
      <c r="AT154" s="90"/>
      <c r="AU154" s="90"/>
      <c r="AV154" s="90"/>
      <c r="AW154" s="90"/>
      <c r="AX154" s="90"/>
      <c r="AY154" s="90"/>
      <c r="AZ154" s="90"/>
      <c r="BA154" s="90"/>
      <c r="BB154" s="90"/>
      <c r="BC154" s="90"/>
      <c r="BD154" s="90"/>
      <c r="BE154" s="90"/>
      <c r="BF154" s="90"/>
      <c r="BG154" s="90"/>
      <c r="BH154" s="90"/>
      <c r="BI154" s="90"/>
      <c r="BJ154" s="90"/>
      <c r="BK154" s="90"/>
      <c r="BL154" s="90"/>
      <c r="BM154" s="90"/>
      <c r="BN154" s="90"/>
      <c r="BO154" s="90"/>
      <c r="BP154" s="90"/>
      <c r="BQ154" s="90"/>
      <c r="BR154" s="90"/>
      <c r="BS154" s="90"/>
      <c r="BT154" s="90"/>
      <c r="BU154" s="90"/>
      <c r="BV154" s="90"/>
      <c r="BW154" s="90"/>
      <c r="BX154" s="90"/>
      <c r="BY154" s="90"/>
      <c r="BZ154" s="90"/>
      <c r="CA154" s="90"/>
      <c r="CB154" s="90"/>
      <c r="CC154" s="90"/>
      <c r="CD154" s="90"/>
      <c r="CE154" s="90"/>
      <c r="CF154" s="90"/>
      <c r="CG154" s="90"/>
      <c r="CH154" s="90"/>
      <c r="CI154" s="90"/>
      <c r="CJ154" s="90"/>
      <c r="CK154" s="90"/>
      <c r="CL154" s="90"/>
      <c r="CM154" s="90"/>
      <c r="CN154" s="90"/>
      <c r="CO154" s="90"/>
      <c r="CP154" s="90"/>
      <c r="CQ154" s="90"/>
      <c r="CR154" s="90"/>
      <c r="CS154" s="90"/>
      <c r="CT154" s="90"/>
      <c r="CU154" s="90"/>
      <c r="CV154" s="90"/>
      <c r="CW154" s="90"/>
      <c r="CX154" s="90"/>
      <c r="CY154" s="90"/>
      <c r="CZ154" s="90"/>
      <c r="DA154" s="90"/>
      <c r="DB154" s="90"/>
      <c r="DC154" s="90"/>
      <c r="DD154" s="90"/>
      <c r="DE154" s="90"/>
      <c r="DF154" s="90"/>
      <c r="DG154" s="90"/>
      <c r="DH154" s="90"/>
      <c r="DI154" s="90"/>
      <c r="DJ154" s="90"/>
      <c r="DK154" s="90"/>
      <c r="DL154" s="90"/>
      <c r="DM154" s="90"/>
      <c r="DN154" s="90"/>
      <c r="DO154" s="90"/>
      <c r="DP154" s="90"/>
      <c r="DQ154" s="90"/>
      <c r="DR154" s="90"/>
      <c r="DS154" s="90"/>
      <c r="DT154" s="90"/>
      <c r="DU154" s="90"/>
      <c r="DV154" s="90"/>
      <c r="DW154" s="90"/>
      <c r="DX154" s="90"/>
      <c r="DY154" s="90"/>
      <c r="DZ154" s="90"/>
      <c r="EA154" s="90"/>
      <c r="EB154" s="90"/>
      <c r="EC154" s="90"/>
      <c r="ED154" s="90"/>
      <c r="EE154" s="90"/>
      <c r="EF154" s="90"/>
      <c r="EG154" s="90"/>
      <c r="EH154" s="90"/>
      <c r="EI154" s="90"/>
      <c r="EJ154" s="90"/>
      <c r="EK154" s="90"/>
      <c r="EL154" s="90"/>
      <c r="EM154" s="90"/>
      <c r="EN154" s="90"/>
      <c r="EO154" s="90"/>
      <c r="EP154" s="90"/>
      <c r="EQ154" s="90"/>
      <c r="ER154" s="90"/>
      <c r="ES154" s="90"/>
      <c r="ET154" s="90"/>
      <c r="EU154" s="90"/>
      <c r="EV154" s="90"/>
      <c r="EW154" s="90"/>
      <c r="EX154" s="90"/>
      <c r="EY154" s="90"/>
      <c r="EZ154" s="90"/>
      <c r="FA154" s="90"/>
      <c r="FB154" s="90"/>
      <c r="FC154" s="90"/>
      <c r="FD154" s="90"/>
      <c r="FE154" s="90"/>
      <c r="FF154" s="90"/>
      <c r="FG154" s="90"/>
      <c r="FH154" s="90"/>
      <c r="FI154" s="90"/>
      <c r="FJ154" s="90"/>
      <c r="FK154" s="90"/>
      <c r="FL154" s="90"/>
      <c r="FM154" s="90"/>
      <c r="FN154" s="90"/>
      <c r="FO154" s="90"/>
      <c r="FP154" s="90"/>
      <c r="FQ154" s="90"/>
      <c r="FR154" s="90"/>
      <c r="FS154" s="90"/>
      <c r="FT154" s="90"/>
      <c r="FU154" s="90"/>
      <c r="FV154" s="90"/>
      <c r="FW154" s="90"/>
      <c r="FX154" s="90"/>
      <c r="FY154" s="90"/>
      <c r="FZ154" s="90"/>
      <c r="GA154" s="90"/>
      <c r="GB154" s="90"/>
      <c r="GC154" s="90"/>
      <c r="GD154" s="90"/>
      <c r="GE154" s="90"/>
      <c r="GF154" s="90"/>
      <c r="GG154" s="90"/>
      <c r="GH154" s="90"/>
      <c r="GI154" s="90"/>
      <c r="GJ154" s="90"/>
      <c r="GK154" s="90"/>
      <c r="GL154" s="90"/>
      <c r="GM154" s="90"/>
      <c r="GN154" s="90"/>
      <c r="GO154" s="90"/>
      <c r="GP154" s="90"/>
      <c r="GQ154" s="90"/>
      <c r="GR154" s="90"/>
      <c r="GS154" s="90"/>
    </row>
    <row r="155" ht="14.25" customHeight="1">
      <c r="A155" s="164"/>
      <c r="B155" s="89"/>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c r="AA155" s="90"/>
      <c r="AB155" s="90"/>
      <c r="AC155" s="90"/>
      <c r="AD155" s="90"/>
      <c r="AE155" s="90"/>
      <c r="AF155" s="90"/>
      <c r="AG155" s="90"/>
      <c r="AH155" s="90"/>
      <c r="AI155" s="90"/>
      <c r="AJ155" s="90"/>
      <c r="AK155" s="90"/>
      <c r="AL155" s="90"/>
      <c r="AM155" s="90"/>
      <c r="AN155" s="90"/>
      <c r="AO155" s="90"/>
      <c r="AP155" s="90"/>
      <c r="AQ155" s="90"/>
      <c r="AR155" s="90"/>
      <c r="AS155" s="90"/>
      <c r="AT155" s="90"/>
      <c r="AU155" s="90"/>
      <c r="AV155" s="90"/>
      <c r="AW155" s="90"/>
      <c r="AX155" s="90"/>
      <c r="AY155" s="90"/>
      <c r="AZ155" s="90"/>
      <c r="BA155" s="90"/>
      <c r="BB155" s="90"/>
      <c r="BC155" s="90"/>
      <c r="BD155" s="90"/>
      <c r="BE155" s="90"/>
      <c r="BF155" s="90"/>
      <c r="BG155" s="90"/>
      <c r="BH155" s="90"/>
      <c r="BI155" s="90"/>
      <c r="BJ155" s="90"/>
      <c r="BK155" s="90"/>
      <c r="BL155" s="90"/>
      <c r="BM155" s="90"/>
      <c r="BN155" s="90"/>
      <c r="BO155" s="90"/>
      <c r="BP155" s="90"/>
      <c r="BQ155" s="90"/>
      <c r="BR155" s="90"/>
      <c r="BS155" s="90"/>
      <c r="BT155" s="90"/>
      <c r="BU155" s="90"/>
      <c r="BV155" s="90"/>
      <c r="BW155" s="90"/>
      <c r="BX155" s="90"/>
      <c r="BY155" s="90"/>
      <c r="BZ155" s="90"/>
      <c r="CA155" s="90"/>
      <c r="CB155" s="90"/>
      <c r="CC155" s="90"/>
      <c r="CD155" s="90"/>
      <c r="CE155" s="90"/>
      <c r="CF155" s="90"/>
      <c r="CG155" s="90"/>
      <c r="CH155" s="90"/>
      <c r="CI155" s="90"/>
      <c r="CJ155" s="90"/>
      <c r="CK155" s="90"/>
      <c r="CL155" s="90"/>
      <c r="CM155" s="90"/>
      <c r="CN155" s="90"/>
      <c r="CO155" s="90"/>
      <c r="CP155" s="90"/>
      <c r="CQ155" s="90"/>
      <c r="CR155" s="90"/>
      <c r="CS155" s="90"/>
      <c r="CT155" s="90"/>
      <c r="CU155" s="90"/>
      <c r="CV155" s="90"/>
      <c r="CW155" s="90"/>
      <c r="CX155" s="90"/>
      <c r="CY155" s="90"/>
      <c r="CZ155" s="90"/>
      <c r="DA155" s="90"/>
      <c r="DB155" s="90"/>
      <c r="DC155" s="90"/>
      <c r="DD155" s="90"/>
      <c r="DE155" s="90"/>
      <c r="DF155" s="90"/>
      <c r="DG155" s="90"/>
      <c r="DH155" s="90"/>
      <c r="DI155" s="90"/>
      <c r="DJ155" s="90"/>
      <c r="DK155" s="90"/>
      <c r="DL155" s="90"/>
      <c r="DM155" s="90"/>
      <c r="DN155" s="90"/>
      <c r="DO155" s="90"/>
      <c r="DP155" s="90"/>
      <c r="DQ155" s="90"/>
      <c r="DR155" s="90"/>
      <c r="DS155" s="90"/>
      <c r="DT155" s="90"/>
      <c r="DU155" s="90"/>
      <c r="DV155" s="90"/>
      <c r="DW155" s="90"/>
      <c r="DX155" s="90"/>
      <c r="DY155" s="90"/>
      <c r="DZ155" s="90"/>
      <c r="EA155" s="90"/>
      <c r="EB155" s="90"/>
      <c r="EC155" s="90"/>
      <c r="ED155" s="90"/>
      <c r="EE155" s="90"/>
      <c r="EF155" s="90"/>
      <c r="EG155" s="90"/>
      <c r="EH155" s="90"/>
      <c r="EI155" s="90"/>
      <c r="EJ155" s="90"/>
      <c r="EK155" s="90"/>
      <c r="EL155" s="90"/>
      <c r="EM155" s="90"/>
      <c r="EN155" s="90"/>
      <c r="EO155" s="90"/>
      <c r="EP155" s="90"/>
      <c r="EQ155" s="90"/>
      <c r="ER155" s="90"/>
      <c r="ES155" s="90"/>
      <c r="ET155" s="90"/>
      <c r="EU155" s="90"/>
      <c r="EV155" s="90"/>
      <c r="EW155" s="90"/>
      <c r="EX155" s="90"/>
      <c r="EY155" s="90"/>
      <c r="EZ155" s="90"/>
      <c r="FA155" s="90"/>
      <c r="FB155" s="90"/>
      <c r="FC155" s="90"/>
      <c r="FD155" s="90"/>
      <c r="FE155" s="90"/>
      <c r="FF155" s="90"/>
      <c r="FG155" s="90"/>
      <c r="FH155" s="90"/>
      <c r="FI155" s="90"/>
      <c r="FJ155" s="90"/>
      <c r="FK155" s="90"/>
      <c r="FL155" s="90"/>
      <c r="FM155" s="90"/>
      <c r="FN155" s="90"/>
      <c r="FO155" s="90"/>
      <c r="FP155" s="90"/>
      <c r="FQ155" s="90"/>
      <c r="FR155" s="90"/>
      <c r="FS155" s="90"/>
      <c r="FT155" s="90"/>
      <c r="FU155" s="90"/>
      <c r="FV155" s="90"/>
      <c r="FW155" s="90"/>
      <c r="FX155" s="90"/>
      <c r="FY155" s="90"/>
      <c r="FZ155" s="90"/>
      <c r="GA155" s="90"/>
      <c r="GB155" s="90"/>
      <c r="GC155" s="90"/>
      <c r="GD155" s="90"/>
      <c r="GE155" s="90"/>
      <c r="GF155" s="90"/>
      <c r="GG155" s="90"/>
      <c r="GH155" s="90"/>
      <c r="GI155" s="90"/>
      <c r="GJ155" s="90"/>
      <c r="GK155" s="90"/>
      <c r="GL155" s="90"/>
      <c r="GM155" s="90"/>
      <c r="GN155" s="90"/>
      <c r="GO155" s="90"/>
      <c r="GP155" s="90"/>
      <c r="GQ155" s="90"/>
      <c r="GR155" s="90"/>
      <c r="GS155" s="90"/>
    </row>
    <row r="156" ht="14.25" customHeight="1">
      <c r="A156" s="164"/>
      <c r="B156" s="89"/>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c r="AA156" s="90"/>
      <c r="AB156" s="90"/>
      <c r="AC156" s="90"/>
      <c r="AD156" s="90"/>
      <c r="AE156" s="90"/>
      <c r="AF156" s="90"/>
      <c r="AG156" s="90"/>
      <c r="AH156" s="90"/>
      <c r="AI156" s="90"/>
      <c r="AJ156" s="90"/>
      <c r="AK156" s="90"/>
      <c r="AL156" s="90"/>
      <c r="AM156" s="90"/>
      <c r="AN156" s="90"/>
      <c r="AO156" s="90"/>
      <c r="AP156" s="90"/>
      <c r="AQ156" s="90"/>
      <c r="AR156" s="90"/>
      <c r="AS156" s="90"/>
      <c r="AT156" s="90"/>
      <c r="AU156" s="90"/>
      <c r="AV156" s="90"/>
      <c r="AW156" s="90"/>
      <c r="AX156" s="90"/>
      <c r="AY156" s="90"/>
      <c r="AZ156" s="90"/>
      <c r="BA156" s="90"/>
      <c r="BB156" s="90"/>
      <c r="BC156" s="90"/>
      <c r="BD156" s="90"/>
      <c r="BE156" s="90"/>
      <c r="BF156" s="90"/>
      <c r="BG156" s="90"/>
      <c r="BH156" s="90"/>
      <c r="BI156" s="90"/>
      <c r="BJ156" s="90"/>
      <c r="BK156" s="90"/>
      <c r="BL156" s="90"/>
      <c r="BM156" s="90"/>
      <c r="BN156" s="90"/>
      <c r="BO156" s="90"/>
      <c r="BP156" s="90"/>
      <c r="BQ156" s="90"/>
      <c r="BR156" s="90"/>
      <c r="BS156" s="90"/>
      <c r="BT156" s="90"/>
      <c r="BU156" s="90"/>
      <c r="BV156" s="90"/>
      <c r="BW156" s="90"/>
      <c r="BX156" s="90"/>
      <c r="BY156" s="90"/>
      <c r="BZ156" s="90"/>
      <c r="CA156" s="90"/>
      <c r="CB156" s="90"/>
      <c r="CC156" s="90"/>
      <c r="CD156" s="90"/>
      <c r="CE156" s="90"/>
      <c r="CF156" s="90"/>
      <c r="CG156" s="90"/>
      <c r="CH156" s="90"/>
      <c r="CI156" s="90"/>
      <c r="CJ156" s="90"/>
      <c r="CK156" s="90"/>
      <c r="CL156" s="90"/>
      <c r="CM156" s="90"/>
      <c r="CN156" s="90"/>
      <c r="CO156" s="90"/>
      <c r="CP156" s="90"/>
      <c r="CQ156" s="90"/>
      <c r="CR156" s="90"/>
      <c r="CS156" s="90"/>
      <c r="CT156" s="90"/>
      <c r="CU156" s="90"/>
      <c r="CV156" s="90"/>
      <c r="CW156" s="90"/>
      <c r="CX156" s="90"/>
      <c r="CY156" s="90"/>
      <c r="CZ156" s="90"/>
      <c r="DA156" s="90"/>
      <c r="DB156" s="90"/>
      <c r="DC156" s="90"/>
      <c r="DD156" s="90"/>
      <c r="DE156" s="90"/>
      <c r="DF156" s="90"/>
      <c r="DG156" s="90"/>
      <c r="DH156" s="90"/>
      <c r="DI156" s="90"/>
      <c r="DJ156" s="90"/>
      <c r="DK156" s="90"/>
      <c r="DL156" s="90"/>
      <c r="DM156" s="90"/>
      <c r="DN156" s="90"/>
      <c r="DO156" s="90"/>
      <c r="DP156" s="90"/>
      <c r="DQ156" s="90"/>
      <c r="DR156" s="90"/>
      <c r="DS156" s="90"/>
      <c r="DT156" s="90"/>
      <c r="DU156" s="90"/>
      <c r="DV156" s="90"/>
      <c r="DW156" s="90"/>
      <c r="DX156" s="90"/>
      <c r="DY156" s="90"/>
      <c r="DZ156" s="90"/>
      <c r="EA156" s="90"/>
      <c r="EB156" s="90"/>
      <c r="EC156" s="90"/>
      <c r="ED156" s="90"/>
      <c r="EE156" s="90"/>
      <c r="EF156" s="90"/>
      <c r="EG156" s="90"/>
      <c r="EH156" s="90"/>
      <c r="EI156" s="90"/>
      <c r="EJ156" s="90"/>
      <c r="EK156" s="90"/>
      <c r="EL156" s="90"/>
      <c r="EM156" s="90"/>
      <c r="EN156" s="90"/>
      <c r="EO156" s="90"/>
      <c r="EP156" s="90"/>
      <c r="EQ156" s="90"/>
      <c r="ER156" s="90"/>
      <c r="ES156" s="90"/>
      <c r="ET156" s="90"/>
      <c r="EU156" s="90"/>
      <c r="EV156" s="90"/>
      <c r="EW156" s="90"/>
      <c r="EX156" s="90"/>
      <c r="EY156" s="90"/>
      <c r="EZ156" s="90"/>
      <c r="FA156" s="90"/>
      <c r="FB156" s="90"/>
      <c r="FC156" s="90"/>
      <c r="FD156" s="90"/>
      <c r="FE156" s="90"/>
      <c r="FF156" s="90"/>
      <c r="FG156" s="90"/>
      <c r="FH156" s="90"/>
      <c r="FI156" s="90"/>
      <c r="FJ156" s="90"/>
      <c r="FK156" s="90"/>
      <c r="FL156" s="90"/>
      <c r="FM156" s="90"/>
      <c r="FN156" s="90"/>
      <c r="FO156" s="90"/>
      <c r="FP156" s="90"/>
      <c r="FQ156" s="90"/>
      <c r="FR156" s="90"/>
      <c r="FS156" s="90"/>
      <c r="FT156" s="90"/>
      <c r="FU156" s="90"/>
      <c r="FV156" s="90"/>
      <c r="FW156" s="90"/>
      <c r="FX156" s="90"/>
      <c r="FY156" s="90"/>
      <c r="FZ156" s="90"/>
      <c r="GA156" s="90"/>
      <c r="GB156" s="90"/>
      <c r="GC156" s="90"/>
      <c r="GD156" s="90"/>
      <c r="GE156" s="90"/>
      <c r="GF156" s="90"/>
      <c r="GG156" s="90"/>
      <c r="GH156" s="90"/>
      <c r="GI156" s="90"/>
      <c r="GJ156" s="90"/>
      <c r="GK156" s="90"/>
      <c r="GL156" s="90"/>
      <c r="GM156" s="90"/>
      <c r="GN156" s="90"/>
      <c r="GO156" s="90"/>
      <c r="GP156" s="90"/>
      <c r="GQ156" s="90"/>
      <c r="GR156" s="90"/>
      <c r="GS156" s="90"/>
    </row>
    <row r="157" ht="14.25" customHeight="1">
      <c r="A157" s="164"/>
      <c r="B157" s="89"/>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c r="AA157" s="90"/>
      <c r="AB157" s="90"/>
      <c r="AC157" s="90"/>
      <c r="AD157" s="90"/>
      <c r="AE157" s="90"/>
      <c r="AF157" s="90"/>
      <c r="AG157" s="90"/>
      <c r="AH157" s="90"/>
      <c r="AI157" s="90"/>
      <c r="AJ157" s="90"/>
      <c r="AK157" s="90"/>
      <c r="AL157" s="90"/>
      <c r="AM157" s="90"/>
      <c r="AN157" s="90"/>
      <c r="AO157" s="90"/>
      <c r="AP157" s="90"/>
      <c r="AQ157" s="90"/>
      <c r="AR157" s="90"/>
      <c r="AS157" s="90"/>
      <c r="AT157" s="90"/>
      <c r="AU157" s="90"/>
      <c r="AV157" s="90"/>
      <c r="AW157" s="90"/>
      <c r="AX157" s="90"/>
      <c r="AY157" s="90"/>
      <c r="AZ157" s="90"/>
      <c r="BA157" s="90"/>
      <c r="BB157" s="90"/>
      <c r="BC157" s="90"/>
      <c r="BD157" s="90"/>
      <c r="BE157" s="90"/>
      <c r="BF157" s="90"/>
      <c r="BG157" s="90"/>
      <c r="BH157" s="90"/>
      <c r="BI157" s="90"/>
      <c r="BJ157" s="90"/>
      <c r="BK157" s="90"/>
      <c r="BL157" s="90"/>
      <c r="BM157" s="90"/>
      <c r="BN157" s="90"/>
      <c r="BO157" s="90"/>
      <c r="BP157" s="90"/>
      <c r="BQ157" s="90"/>
      <c r="BR157" s="90"/>
      <c r="BS157" s="90"/>
      <c r="BT157" s="90"/>
      <c r="BU157" s="90"/>
      <c r="BV157" s="90"/>
      <c r="BW157" s="90"/>
      <c r="BX157" s="90"/>
      <c r="BY157" s="90"/>
      <c r="BZ157" s="90"/>
      <c r="CA157" s="90"/>
      <c r="CB157" s="90"/>
      <c r="CC157" s="90"/>
      <c r="CD157" s="90"/>
      <c r="CE157" s="90"/>
      <c r="CF157" s="90"/>
      <c r="CG157" s="90"/>
      <c r="CH157" s="90"/>
      <c r="CI157" s="90"/>
      <c r="CJ157" s="90"/>
      <c r="CK157" s="90"/>
      <c r="CL157" s="90"/>
      <c r="CM157" s="90"/>
      <c r="CN157" s="90"/>
      <c r="CO157" s="90"/>
      <c r="CP157" s="90"/>
      <c r="CQ157" s="90"/>
      <c r="CR157" s="90"/>
      <c r="CS157" s="90"/>
      <c r="CT157" s="90"/>
      <c r="CU157" s="90"/>
      <c r="CV157" s="90"/>
      <c r="CW157" s="90"/>
      <c r="CX157" s="90"/>
      <c r="CY157" s="90"/>
      <c r="CZ157" s="90"/>
      <c r="DA157" s="90"/>
      <c r="DB157" s="90"/>
      <c r="DC157" s="90"/>
      <c r="DD157" s="90"/>
      <c r="DE157" s="90"/>
      <c r="DF157" s="90"/>
      <c r="DG157" s="90"/>
      <c r="DH157" s="90"/>
      <c r="DI157" s="90"/>
      <c r="DJ157" s="90"/>
      <c r="DK157" s="90"/>
      <c r="DL157" s="90"/>
      <c r="DM157" s="90"/>
      <c r="DN157" s="90"/>
      <c r="DO157" s="90"/>
      <c r="DP157" s="90"/>
      <c r="DQ157" s="90"/>
      <c r="DR157" s="90"/>
      <c r="DS157" s="90"/>
      <c r="DT157" s="90"/>
      <c r="DU157" s="90"/>
      <c r="DV157" s="90"/>
      <c r="DW157" s="90"/>
      <c r="DX157" s="90"/>
      <c r="DY157" s="90"/>
      <c r="DZ157" s="90"/>
      <c r="EA157" s="90"/>
      <c r="EB157" s="90"/>
      <c r="EC157" s="90"/>
      <c r="ED157" s="90"/>
      <c r="EE157" s="90"/>
      <c r="EF157" s="90"/>
      <c r="EG157" s="90"/>
      <c r="EH157" s="90"/>
      <c r="EI157" s="90"/>
      <c r="EJ157" s="90"/>
      <c r="EK157" s="90"/>
      <c r="EL157" s="90"/>
      <c r="EM157" s="90"/>
      <c r="EN157" s="90"/>
      <c r="EO157" s="90"/>
      <c r="EP157" s="90"/>
      <c r="EQ157" s="90"/>
      <c r="ER157" s="90"/>
      <c r="ES157" s="90"/>
      <c r="ET157" s="90"/>
      <c r="EU157" s="90"/>
      <c r="EV157" s="90"/>
      <c r="EW157" s="90"/>
      <c r="EX157" s="90"/>
      <c r="EY157" s="90"/>
      <c r="EZ157" s="90"/>
      <c r="FA157" s="90"/>
      <c r="FB157" s="90"/>
      <c r="FC157" s="90"/>
      <c r="FD157" s="90"/>
      <c r="FE157" s="90"/>
      <c r="FF157" s="90"/>
      <c r="FG157" s="90"/>
      <c r="FH157" s="90"/>
      <c r="FI157" s="90"/>
      <c r="FJ157" s="90"/>
      <c r="FK157" s="90"/>
      <c r="FL157" s="90"/>
      <c r="FM157" s="90"/>
      <c r="FN157" s="90"/>
      <c r="FO157" s="90"/>
      <c r="FP157" s="90"/>
      <c r="FQ157" s="90"/>
      <c r="FR157" s="90"/>
      <c r="FS157" s="90"/>
      <c r="FT157" s="90"/>
      <c r="FU157" s="90"/>
      <c r="FV157" s="90"/>
      <c r="FW157" s="90"/>
      <c r="FX157" s="90"/>
      <c r="FY157" s="90"/>
      <c r="FZ157" s="90"/>
      <c r="GA157" s="90"/>
      <c r="GB157" s="90"/>
      <c r="GC157" s="90"/>
      <c r="GD157" s="90"/>
      <c r="GE157" s="90"/>
      <c r="GF157" s="90"/>
      <c r="GG157" s="90"/>
      <c r="GH157" s="90"/>
      <c r="GI157" s="90"/>
      <c r="GJ157" s="90"/>
      <c r="GK157" s="90"/>
      <c r="GL157" s="90"/>
      <c r="GM157" s="90"/>
      <c r="GN157" s="90"/>
      <c r="GO157" s="90"/>
      <c r="GP157" s="90"/>
      <c r="GQ157" s="90"/>
      <c r="GR157" s="90"/>
      <c r="GS157" s="90"/>
    </row>
    <row r="158" ht="14.25" customHeight="1">
      <c r="A158" s="164"/>
      <c r="B158" s="89"/>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c r="AA158" s="90"/>
      <c r="AB158" s="90"/>
      <c r="AC158" s="90"/>
      <c r="AD158" s="90"/>
      <c r="AE158" s="90"/>
      <c r="AF158" s="90"/>
      <c r="AG158" s="90"/>
      <c r="AH158" s="90"/>
      <c r="AI158" s="90"/>
      <c r="AJ158" s="90"/>
      <c r="AK158" s="90"/>
      <c r="AL158" s="90"/>
      <c r="AM158" s="90"/>
      <c r="AN158" s="90"/>
      <c r="AO158" s="90"/>
      <c r="AP158" s="90"/>
      <c r="AQ158" s="90"/>
      <c r="AR158" s="90"/>
      <c r="AS158" s="90"/>
      <c r="AT158" s="90"/>
      <c r="AU158" s="90"/>
      <c r="AV158" s="90"/>
      <c r="AW158" s="90"/>
      <c r="AX158" s="90"/>
      <c r="AY158" s="90"/>
      <c r="AZ158" s="90"/>
      <c r="BA158" s="90"/>
      <c r="BB158" s="90"/>
      <c r="BC158" s="90"/>
      <c r="BD158" s="90"/>
      <c r="BE158" s="90"/>
      <c r="BF158" s="90"/>
      <c r="BG158" s="90"/>
      <c r="BH158" s="90"/>
      <c r="BI158" s="90"/>
      <c r="BJ158" s="90"/>
      <c r="BK158" s="90"/>
      <c r="BL158" s="90"/>
      <c r="BM158" s="90"/>
      <c r="BN158" s="90"/>
      <c r="BO158" s="90"/>
      <c r="BP158" s="90"/>
      <c r="BQ158" s="90"/>
      <c r="BR158" s="90"/>
      <c r="BS158" s="90"/>
      <c r="BT158" s="90"/>
      <c r="BU158" s="90"/>
      <c r="BV158" s="90"/>
      <c r="BW158" s="90"/>
      <c r="BX158" s="90"/>
      <c r="BY158" s="90"/>
      <c r="BZ158" s="90"/>
      <c r="CA158" s="90"/>
      <c r="CB158" s="90"/>
      <c r="CC158" s="90"/>
      <c r="CD158" s="90"/>
      <c r="CE158" s="90"/>
      <c r="CF158" s="90"/>
      <c r="CG158" s="90"/>
      <c r="CH158" s="90"/>
      <c r="CI158" s="90"/>
      <c r="CJ158" s="90"/>
      <c r="CK158" s="90"/>
      <c r="CL158" s="90"/>
      <c r="CM158" s="90"/>
      <c r="CN158" s="90"/>
      <c r="CO158" s="90"/>
      <c r="CP158" s="90"/>
      <c r="CQ158" s="90"/>
      <c r="CR158" s="90"/>
      <c r="CS158" s="90"/>
      <c r="CT158" s="90"/>
      <c r="CU158" s="90"/>
      <c r="CV158" s="90"/>
      <c r="CW158" s="90"/>
      <c r="CX158" s="90"/>
      <c r="CY158" s="90"/>
      <c r="CZ158" s="90"/>
      <c r="DA158" s="90"/>
      <c r="DB158" s="90"/>
      <c r="DC158" s="90"/>
      <c r="DD158" s="90"/>
      <c r="DE158" s="90"/>
      <c r="DF158" s="90"/>
      <c r="DG158" s="90"/>
      <c r="DH158" s="90"/>
      <c r="DI158" s="90"/>
      <c r="DJ158" s="90"/>
      <c r="DK158" s="90"/>
      <c r="DL158" s="90"/>
      <c r="DM158" s="90"/>
      <c r="DN158" s="90"/>
      <c r="DO158" s="90"/>
      <c r="DP158" s="90"/>
      <c r="DQ158" s="90"/>
      <c r="DR158" s="90"/>
      <c r="DS158" s="90"/>
      <c r="DT158" s="90"/>
      <c r="DU158" s="90"/>
      <c r="DV158" s="90"/>
      <c r="DW158" s="90"/>
      <c r="DX158" s="90"/>
      <c r="DY158" s="90"/>
      <c r="DZ158" s="90"/>
      <c r="EA158" s="90"/>
      <c r="EB158" s="90"/>
      <c r="EC158" s="90"/>
      <c r="ED158" s="90"/>
      <c r="EE158" s="90"/>
      <c r="EF158" s="90"/>
      <c r="EG158" s="90"/>
      <c r="EH158" s="90"/>
      <c r="EI158" s="90"/>
      <c r="EJ158" s="90"/>
      <c r="EK158" s="90"/>
      <c r="EL158" s="90"/>
      <c r="EM158" s="90"/>
      <c r="EN158" s="90"/>
      <c r="EO158" s="90"/>
      <c r="EP158" s="90"/>
      <c r="EQ158" s="90"/>
      <c r="ER158" s="90"/>
      <c r="ES158" s="90"/>
      <c r="ET158" s="90"/>
      <c r="EU158" s="90"/>
      <c r="EV158" s="90"/>
      <c r="EW158" s="90"/>
      <c r="EX158" s="90"/>
      <c r="EY158" s="90"/>
      <c r="EZ158" s="90"/>
      <c r="FA158" s="90"/>
      <c r="FB158" s="90"/>
      <c r="FC158" s="90"/>
      <c r="FD158" s="90"/>
      <c r="FE158" s="90"/>
      <c r="FF158" s="90"/>
      <c r="FG158" s="90"/>
      <c r="FH158" s="90"/>
      <c r="FI158" s="90"/>
      <c r="FJ158" s="90"/>
      <c r="FK158" s="90"/>
      <c r="FL158" s="90"/>
      <c r="FM158" s="90"/>
      <c r="FN158" s="90"/>
      <c r="FO158" s="90"/>
      <c r="FP158" s="90"/>
      <c r="FQ158" s="90"/>
      <c r="FR158" s="90"/>
      <c r="FS158" s="90"/>
      <c r="FT158" s="90"/>
      <c r="FU158" s="90"/>
      <c r="FV158" s="90"/>
      <c r="FW158" s="90"/>
      <c r="FX158" s="90"/>
      <c r="FY158" s="90"/>
      <c r="FZ158" s="90"/>
      <c r="GA158" s="90"/>
      <c r="GB158" s="90"/>
      <c r="GC158" s="90"/>
      <c r="GD158" s="90"/>
      <c r="GE158" s="90"/>
      <c r="GF158" s="90"/>
      <c r="GG158" s="90"/>
      <c r="GH158" s="90"/>
      <c r="GI158" s="90"/>
      <c r="GJ158" s="90"/>
      <c r="GK158" s="90"/>
      <c r="GL158" s="90"/>
      <c r="GM158" s="90"/>
      <c r="GN158" s="90"/>
      <c r="GO158" s="90"/>
      <c r="GP158" s="90"/>
      <c r="GQ158" s="90"/>
      <c r="GR158" s="90"/>
      <c r="GS158" s="90"/>
    </row>
    <row r="159" ht="14.25" customHeight="1">
      <c r="A159" s="164"/>
      <c r="B159" s="89"/>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c r="AA159" s="90"/>
      <c r="AB159" s="90"/>
      <c r="AC159" s="90"/>
      <c r="AD159" s="90"/>
      <c r="AE159" s="90"/>
      <c r="AF159" s="90"/>
      <c r="AG159" s="90"/>
      <c r="AH159" s="90"/>
      <c r="AI159" s="90"/>
      <c r="AJ159" s="90"/>
      <c r="AK159" s="90"/>
      <c r="AL159" s="90"/>
      <c r="AM159" s="90"/>
      <c r="AN159" s="90"/>
      <c r="AO159" s="90"/>
      <c r="AP159" s="90"/>
      <c r="AQ159" s="90"/>
      <c r="AR159" s="90"/>
      <c r="AS159" s="90"/>
      <c r="AT159" s="90"/>
      <c r="AU159" s="90"/>
      <c r="AV159" s="90"/>
      <c r="AW159" s="90"/>
      <c r="AX159" s="90"/>
      <c r="AY159" s="90"/>
      <c r="AZ159" s="90"/>
      <c r="BA159" s="90"/>
      <c r="BB159" s="90"/>
      <c r="BC159" s="90"/>
      <c r="BD159" s="90"/>
      <c r="BE159" s="90"/>
      <c r="BF159" s="90"/>
      <c r="BG159" s="90"/>
      <c r="BH159" s="90"/>
      <c r="BI159" s="90"/>
      <c r="BJ159" s="90"/>
      <c r="BK159" s="90"/>
      <c r="BL159" s="90"/>
      <c r="BM159" s="90"/>
      <c r="BN159" s="90"/>
      <c r="BO159" s="90"/>
      <c r="BP159" s="90"/>
      <c r="BQ159" s="90"/>
      <c r="BR159" s="90"/>
      <c r="BS159" s="90"/>
      <c r="BT159" s="90"/>
      <c r="BU159" s="90"/>
      <c r="BV159" s="90"/>
      <c r="BW159" s="90"/>
      <c r="BX159" s="90"/>
      <c r="BY159" s="90"/>
      <c r="BZ159" s="90"/>
      <c r="CA159" s="90"/>
      <c r="CB159" s="90"/>
      <c r="CC159" s="90"/>
      <c r="CD159" s="90"/>
      <c r="CE159" s="90"/>
      <c r="CF159" s="90"/>
      <c r="CG159" s="90"/>
      <c r="CH159" s="90"/>
      <c r="CI159" s="90"/>
      <c r="CJ159" s="90"/>
      <c r="CK159" s="90"/>
      <c r="CL159" s="90"/>
      <c r="CM159" s="90"/>
      <c r="CN159" s="90"/>
      <c r="CO159" s="90"/>
      <c r="CP159" s="90"/>
      <c r="CQ159" s="90"/>
      <c r="CR159" s="90"/>
      <c r="CS159" s="90"/>
      <c r="CT159" s="90"/>
      <c r="CU159" s="90"/>
      <c r="CV159" s="90"/>
      <c r="CW159" s="90"/>
      <c r="CX159" s="90"/>
      <c r="CY159" s="90"/>
      <c r="CZ159" s="90"/>
      <c r="DA159" s="90"/>
      <c r="DB159" s="90"/>
      <c r="DC159" s="90"/>
      <c r="DD159" s="90"/>
      <c r="DE159" s="90"/>
      <c r="DF159" s="90"/>
      <c r="DG159" s="90"/>
      <c r="DH159" s="90"/>
      <c r="DI159" s="90"/>
      <c r="DJ159" s="90"/>
      <c r="DK159" s="90"/>
      <c r="DL159" s="90"/>
      <c r="DM159" s="90"/>
      <c r="DN159" s="90"/>
      <c r="DO159" s="90"/>
      <c r="DP159" s="90"/>
      <c r="DQ159" s="90"/>
      <c r="DR159" s="90"/>
      <c r="DS159" s="90"/>
      <c r="DT159" s="90"/>
      <c r="DU159" s="90"/>
      <c r="DV159" s="90"/>
      <c r="DW159" s="90"/>
      <c r="DX159" s="90"/>
      <c r="DY159" s="90"/>
      <c r="DZ159" s="90"/>
      <c r="EA159" s="90"/>
      <c r="EB159" s="90"/>
      <c r="EC159" s="90"/>
      <c r="ED159" s="90"/>
      <c r="EE159" s="90"/>
      <c r="EF159" s="90"/>
      <c r="EG159" s="90"/>
      <c r="EH159" s="90"/>
      <c r="EI159" s="90"/>
      <c r="EJ159" s="90"/>
      <c r="EK159" s="90"/>
      <c r="EL159" s="90"/>
      <c r="EM159" s="90"/>
      <c r="EN159" s="90"/>
      <c r="EO159" s="90"/>
      <c r="EP159" s="90"/>
      <c r="EQ159" s="90"/>
      <c r="ER159" s="90"/>
      <c r="ES159" s="90"/>
      <c r="ET159" s="90"/>
      <c r="EU159" s="90"/>
      <c r="EV159" s="90"/>
      <c r="EW159" s="90"/>
      <c r="EX159" s="90"/>
      <c r="EY159" s="90"/>
      <c r="EZ159" s="90"/>
      <c r="FA159" s="90"/>
      <c r="FB159" s="90"/>
      <c r="FC159" s="90"/>
      <c r="FD159" s="90"/>
      <c r="FE159" s="90"/>
      <c r="FF159" s="90"/>
      <c r="FG159" s="90"/>
      <c r="FH159" s="90"/>
      <c r="FI159" s="90"/>
      <c r="FJ159" s="90"/>
      <c r="FK159" s="90"/>
      <c r="FL159" s="90"/>
      <c r="FM159" s="90"/>
      <c r="FN159" s="90"/>
      <c r="FO159" s="90"/>
      <c r="FP159" s="90"/>
      <c r="FQ159" s="90"/>
      <c r="FR159" s="90"/>
      <c r="FS159" s="90"/>
      <c r="FT159" s="90"/>
      <c r="FU159" s="90"/>
      <c r="FV159" s="90"/>
      <c r="FW159" s="90"/>
      <c r="FX159" s="90"/>
      <c r="FY159" s="90"/>
      <c r="FZ159" s="90"/>
      <c r="GA159" s="90"/>
      <c r="GB159" s="90"/>
      <c r="GC159" s="90"/>
      <c r="GD159" s="90"/>
      <c r="GE159" s="90"/>
      <c r="GF159" s="90"/>
      <c r="GG159" s="90"/>
      <c r="GH159" s="90"/>
      <c r="GI159" s="90"/>
      <c r="GJ159" s="90"/>
      <c r="GK159" s="90"/>
      <c r="GL159" s="90"/>
      <c r="GM159" s="90"/>
      <c r="GN159" s="90"/>
      <c r="GO159" s="90"/>
      <c r="GP159" s="90"/>
      <c r="GQ159" s="90"/>
      <c r="GR159" s="90"/>
      <c r="GS159" s="90"/>
    </row>
    <row r="160" ht="14.25" customHeight="1">
      <c r="A160" s="164"/>
      <c r="B160" s="89"/>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90"/>
      <c r="AC160" s="90"/>
      <c r="AD160" s="90"/>
      <c r="AE160" s="90"/>
      <c r="AF160" s="90"/>
      <c r="AG160" s="90"/>
      <c r="AH160" s="90"/>
      <c r="AI160" s="90"/>
      <c r="AJ160" s="90"/>
      <c r="AK160" s="90"/>
      <c r="AL160" s="90"/>
      <c r="AM160" s="90"/>
      <c r="AN160" s="90"/>
      <c r="AO160" s="90"/>
      <c r="AP160" s="90"/>
      <c r="AQ160" s="90"/>
      <c r="AR160" s="90"/>
      <c r="AS160" s="90"/>
      <c r="AT160" s="90"/>
      <c r="AU160" s="90"/>
      <c r="AV160" s="90"/>
      <c r="AW160" s="90"/>
      <c r="AX160" s="90"/>
      <c r="AY160" s="90"/>
      <c r="AZ160" s="90"/>
      <c r="BA160" s="90"/>
      <c r="BB160" s="90"/>
      <c r="BC160" s="90"/>
      <c r="BD160" s="90"/>
      <c r="BE160" s="90"/>
      <c r="BF160" s="90"/>
      <c r="BG160" s="90"/>
      <c r="BH160" s="90"/>
      <c r="BI160" s="90"/>
      <c r="BJ160" s="90"/>
      <c r="BK160" s="90"/>
      <c r="BL160" s="90"/>
      <c r="BM160" s="90"/>
      <c r="BN160" s="90"/>
      <c r="BO160" s="90"/>
      <c r="BP160" s="90"/>
      <c r="BQ160" s="90"/>
      <c r="BR160" s="90"/>
      <c r="BS160" s="90"/>
      <c r="BT160" s="90"/>
      <c r="BU160" s="90"/>
      <c r="BV160" s="90"/>
      <c r="BW160" s="90"/>
      <c r="BX160" s="90"/>
      <c r="BY160" s="90"/>
      <c r="BZ160" s="90"/>
      <c r="CA160" s="90"/>
      <c r="CB160" s="90"/>
      <c r="CC160" s="90"/>
      <c r="CD160" s="90"/>
      <c r="CE160" s="90"/>
      <c r="CF160" s="90"/>
      <c r="CG160" s="90"/>
      <c r="CH160" s="90"/>
      <c r="CI160" s="90"/>
      <c r="CJ160" s="90"/>
      <c r="CK160" s="90"/>
      <c r="CL160" s="90"/>
      <c r="CM160" s="90"/>
      <c r="CN160" s="90"/>
      <c r="CO160" s="90"/>
      <c r="CP160" s="90"/>
      <c r="CQ160" s="90"/>
      <c r="CR160" s="90"/>
      <c r="CS160" s="90"/>
      <c r="CT160" s="90"/>
      <c r="CU160" s="90"/>
      <c r="CV160" s="90"/>
      <c r="CW160" s="90"/>
      <c r="CX160" s="90"/>
      <c r="CY160" s="90"/>
      <c r="CZ160" s="90"/>
      <c r="DA160" s="90"/>
      <c r="DB160" s="90"/>
      <c r="DC160" s="90"/>
      <c r="DD160" s="90"/>
      <c r="DE160" s="90"/>
      <c r="DF160" s="90"/>
      <c r="DG160" s="90"/>
      <c r="DH160" s="90"/>
      <c r="DI160" s="90"/>
      <c r="DJ160" s="90"/>
      <c r="DK160" s="90"/>
      <c r="DL160" s="90"/>
      <c r="DM160" s="90"/>
      <c r="DN160" s="90"/>
      <c r="DO160" s="90"/>
      <c r="DP160" s="90"/>
      <c r="DQ160" s="90"/>
      <c r="DR160" s="90"/>
      <c r="DS160" s="90"/>
      <c r="DT160" s="90"/>
      <c r="DU160" s="90"/>
      <c r="DV160" s="90"/>
      <c r="DW160" s="90"/>
      <c r="DX160" s="90"/>
      <c r="DY160" s="90"/>
      <c r="DZ160" s="90"/>
      <c r="EA160" s="90"/>
      <c r="EB160" s="90"/>
      <c r="EC160" s="90"/>
      <c r="ED160" s="90"/>
      <c r="EE160" s="90"/>
      <c r="EF160" s="90"/>
      <c r="EG160" s="90"/>
      <c r="EH160" s="90"/>
      <c r="EI160" s="90"/>
      <c r="EJ160" s="90"/>
      <c r="EK160" s="90"/>
      <c r="EL160" s="90"/>
      <c r="EM160" s="90"/>
      <c r="EN160" s="90"/>
      <c r="EO160" s="90"/>
      <c r="EP160" s="90"/>
      <c r="EQ160" s="90"/>
      <c r="ER160" s="90"/>
      <c r="ES160" s="90"/>
      <c r="ET160" s="90"/>
      <c r="EU160" s="90"/>
      <c r="EV160" s="90"/>
      <c r="EW160" s="90"/>
      <c r="EX160" s="90"/>
      <c r="EY160" s="90"/>
      <c r="EZ160" s="90"/>
      <c r="FA160" s="90"/>
      <c r="FB160" s="90"/>
      <c r="FC160" s="90"/>
      <c r="FD160" s="90"/>
      <c r="FE160" s="90"/>
      <c r="FF160" s="90"/>
      <c r="FG160" s="90"/>
      <c r="FH160" s="90"/>
      <c r="FI160" s="90"/>
      <c r="FJ160" s="90"/>
      <c r="FK160" s="90"/>
      <c r="FL160" s="90"/>
      <c r="FM160" s="90"/>
      <c r="FN160" s="90"/>
      <c r="FO160" s="90"/>
      <c r="FP160" s="90"/>
      <c r="FQ160" s="90"/>
      <c r="FR160" s="90"/>
      <c r="FS160" s="90"/>
      <c r="FT160" s="90"/>
      <c r="FU160" s="90"/>
      <c r="FV160" s="90"/>
      <c r="FW160" s="90"/>
      <c r="FX160" s="90"/>
      <c r="FY160" s="90"/>
      <c r="FZ160" s="90"/>
      <c r="GA160" s="90"/>
      <c r="GB160" s="90"/>
      <c r="GC160" s="90"/>
      <c r="GD160" s="90"/>
      <c r="GE160" s="90"/>
      <c r="GF160" s="90"/>
      <c r="GG160" s="90"/>
      <c r="GH160" s="90"/>
      <c r="GI160" s="90"/>
      <c r="GJ160" s="90"/>
      <c r="GK160" s="90"/>
      <c r="GL160" s="90"/>
      <c r="GM160" s="90"/>
      <c r="GN160" s="90"/>
      <c r="GO160" s="90"/>
      <c r="GP160" s="90"/>
      <c r="GQ160" s="90"/>
      <c r="GR160" s="90"/>
      <c r="GS160" s="90"/>
    </row>
    <row r="161" ht="14.25" customHeight="1">
      <c r="A161" s="164"/>
      <c r="B161" s="89"/>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c r="AA161" s="90"/>
      <c r="AB161" s="90"/>
      <c r="AC161" s="90"/>
      <c r="AD161" s="90"/>
      <c r="AE161" s="90"/>
      <c r="AF161" s="90"/>
      <c r="AG161" s="90"/>
      <c r="AH161" s="90"/>
      <c r="AI161" s="90"/>
      <c r="AJ161" s="90"/>
      <c r="AK161" s="90"/>
      <c r="AL161" s="90"/>
      <c r="AM161" s="90"/>
      <c r="AN161" s="90"/>
      <c r="AO161" s="90"/>
      <c r="AP161" s="90"/>
      <c r="AQ161" s="90"/>
      <c r="AR161" s="90"/>
      <c r="AS161" s="90"/>
      <c r="AT161" s="90"/>
      <c r="AU161" s="90"/>
      <c r="AV161" s="90"/>
      <c r="AW161" s="90"/>
      <c r="AX161" s="90"/>
      <c r="AY161" s="90"/>
      <c r="AZ161" s="90"/>
      <c r="BA161" s="90"/>
      <c r="BB161" s="90"/>
      <c r="BC161" s="90"/>
      <c r="BD161" s="90"/>
      <c r="BE161" s="90"/>
      <c r="BF161" s="90"/>
      <c r="BG161" s="90"/>
      <c r="BH161" s="90"/>
      <c r="BI161" s="90"/>
      <c r="BJ161" s="90"/>
      <c r="BK161" s="90"/>
      <c r="BL161" s="90"/>
      <c r="BM161" s="90"/>
      <c r="BN161" s="90"/>
      <c r="BO161" s="90"/>
      <c r="BP161" s="90"/>
      <c r="BQ161" s="90"/>
      <c r="BR161" s="90"/>
      <c r="BS161" s="90"/>
      <c r="BT161" s="90"/>
      <c r="BU161" s="90"/>
      <c r="BV161" s="90"/>
      <c r="BW161" s="90"/>
      <c r="BX161" s="90"/>
      <c r="BY161" s="90"/>
      <c r="BZ161" s="90"/>
      <c r="CA161" s="90"/>
      <c r="CB161" s="90"/>
      <c r="CC161" s="90"/>
      <c r="CD161" s="90"/>
      <c r="CE161" s="90"/>
      <c r="CF161" s="90"/>
      <c r="CG161" s="90"/>
      <c r="CH161" s="90"/>
      <c r="CI161" s="90"/>
      <c r="CJ161" s="90"/>
      <c r="CK161" s="90"/>
      <c r="CL161" s="90"/>
      <c r="CM161" s="90"/>
      <c r="CN161" s="90"/>
      <c r="CO161" s="90"/>
      <c r="CP161" s="90"/>
      <c r="CQ161" s="90"/>
      <c r="CR161" s="90"/>
      <c r="CS161" s="90"/>
      <c r="CT161" s="90"/>
      <c r="CU161" s="90"/>
      <c r="CV161" s="90"/>
      <c r="CW161" s="90"/>
      <c r="CX161" s="90"/>
      <c r="CY161" s="90"/>
      <c r="CZ161" s="90"/>
      <c r="DA161" s="90"/>
      <c r="DB161" s="90"/>
      <c r="DC161" s="90"/>
      <c r="DD161" s="90"/>
      <c r="DE161" s="90"/>
      <c r="DF161" s="90"/>
      <c r="DG161" s="90"/>
      <c r="DH161" s="90"/>
      <c r="DI161" s="90"/>
      <c r="DJ161" s="90"/>
      <c r="DK161" s="90"/>
      <c r="DL161" s="90"/>
      <c r="DM161" s="90"/>
      <c r="DN161" s="90"/>
      <c r="DO161" s="90"/>
      <c r="DP161" s="90"/>
      <c r="DQ161" s="90"/>
      <c r="DR161" s="90"/>
      <c r="DS161" s="90"/>
      <c r="DT161" s="90"/>
      <c r="DU161" s="90"/>
      <c r="DV161" s="90"/>
      <c r="DW161" s="90"/>
      <c r="DX161" s="90"/>
      <c r="DY161" s="90"/>
      <c r="DZ161" s="90"/>
      <c r="EA161" s="90"/>
      <c r="EB161" s="90"/>
      <c r="EC161" s="90"/>
      <c r="ED161" s="90"/>
      <c r="EE161" s="90"/>
      <c r="EF161" s="90"/>
      <c r="EG161" s="90"/>
      <c r="EH161" s="90"/>
      <c r="EI161" s="90"/>
      <c r="EJ161" s="90"/>
      <c r="EK161" s="90"/>
      <c r="EL161" s="90"/>
      <c r="EM161" s="90"/>
      <c r="EN161" s="90"/>
      <c r="EO161" s="90"/>
      <c r="EP161" s="90"/>
      <c r="EQ161" s="90"/>
      <c r="ER161" s="90"/>
      <c r="ES161" s="90"/>
      <c r="ET161" s="90"/>
      <c r="EU161" s="90"/>
      <c r="EV161" s="90"/>
      <c r="EW161" s="90"/>
      <c r="EX161" s="90"/>
      <c r="EY161" s="90"/>
      <c r="EZ161" s="90"/>
      <c r="FA161" s="90"/>
      <c r="FB161" s="90"/>
      <c r="FC161" s="90"/>
      <c r="FD161" s="90"/>
      <c r="FE161" s="90"/>
      <c r="FF161" s="90"/>
      <c r="FG161" s="90"/>
      <c r="FH161" s="90"/>
      <c r="FI161" s="90"/>
      <c r="FJ161" s="90"/>
      <c r="FK161" s="90"/>
      <c r="FL161" s="90"/>
      <c r="FM161" s="90"/>
      <c r="FN161" s="90"/>
      <c r="FO161" s="90"/>
      <c r="FP161" s="90"/>
      <c r="FQ161" s="90"/>
      <c r="FR161" s="90"/>
      <c r="FS161" s="90"/>
      <c r="FT161" s="90"/>
      <c r="FU161" s="90"/>
      <c r="FV161" s="90"/>
      <c r="FW161" s="90"/>
      <c r="FX161" s="90"/>
      <c r="FY161" s="90"/>
      <c r="FZ161" s="90"/>
      <c r="GA161" s="90"/>
      <c r="GB161" s="90"/>
      <c r="GC161" s="90"/>
      <c r="GD161" s="90"/>
      <c r="GE161" s="90"/>
      <c r="GF161" s="90"/>
      <c r="GG161" s="90"/>
      <c r="GH161" s="90"/>
      <c r="GI161" s="90"/>
      <c r="GJ161" s="90"/>
      <c r="GK161" s="90"/>
      <c r="GL161" s="90"/>
      <c r="GM161" s="90"/>
      <c r="GN161" s="90"/>
      <c r="GO161" s="90"/>
      <c r="GP161" s="90"/>
      <c r="GQ161" s="90"/>
      <c r="GR161" s="90"/>
      <c r="GS161" s="90"/>
    </row>
    <row r="162" ht="14.25" customHeight="1">
      <c r="A162" s="164"/>
      <c r="B162" s="89"/>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c r="AA162" s="90"/>
      <c r="AB162" s="90"/>
      <c r="AC162" s="90"/>
      <c r="AD162" s="90"/>
      <c r="AE162" s="90"/>
      <c r="AF162" s="90"/>
      <c r="AG162" s="90"/>
      <c r="AH162" s="90"/>
      <c r="AI162" s="90"/>
      <c r="AJ162" s="90"/>
      <c r="AK162" s="90"/>
      <c r="AL162" s="90"/>
      <c r="AM162" s="90"/>
      <c r="AN162" s="90"/>
      <c r="AO162" s="90"/>
      <c r="AP162" s="90"/>
      <c r="AQ162" s="90"/>
      <c r="AR162" s="90"/>
      <c r="AS162" s="90"/>
      <c r="AT162" s="90"/>
      <c r="AU162" s="90"/>
      <c r="AV162" s="90"/>
      <c r="AW162" s="90"/>
      <c r="AX162" s="90"/>
      <c r="AY162" s="90"/>
      <c r="AZ162" s="90"/>
      <c r="BA162" s="90"/>
      <c r="BB162" s="90"/>
      <c r="BC162" s="90"/>
      <c r="BD162" s="90"/>
      <c r="BE162" s="90"/>
      <c r="BF162" s="90"/>
      <c r="BG162" s="90"/>
      <c r="BH162" s="90"/>
      <c r="BI162" s="90"/>
      <c r="BJ162" s="90"/>
      <c r="BK162" s="90"/>
      <c r="BL162" s="90"/>
      <c r="BM162" s="90"/>
      <c r="BN162" s="90"/>
      <c r="BO162" s="90"/>
      <c r="BP162" s="90"/>
      <c r="BQ162" s="90"/>
      <c r="BR162" s="90"/>
      <c r="BS162" s="90"/>
      <c r="BT162" s="90"/>
      <c r="BU162" s="90"/>
      <c r="BV162" s="90"/>
      <c r="BW162" s="90"/>
      <c r="BX162" s="90"/>
      <c r="BY162" s="90"/>
      <c r="BZ162" s="90"/>
      <c r="CA162" s="90"/>
      <c r="CB162" s="90"/>
      <c r="CC162" s="90"/>
      <c r="CD162" s="90"/>
      <c r="CE162" s="90"/>
      <c r="CF162" s="90"/>
      <c r="CG162" s="90"/>
      <c r="CH162" s="90"/>
      <c r="CI162" s="90"/>
      <c r="CJ162" s="90"/>
      <c r="CK162" s="90"/>
      <c r="CL162" s="90"/>
      <c r="CM162" s="90"/>
      <c r="CN162" s="90"/>
      <c r="CO162" s="90"/>
      <c r="CP162" s="90"/>
      <c r="CQ162" s="90"/>
      <c r="CR162" s="90"/>
      <c r="CS162" s="90"/>
      <c r="CT162" s="90"/>
      <c r="CU162" s="90"/>
      <c r="CV162" s="90"/>
      <c r="CW162" s="90"/>
      <c r="CX162" s="90"/>
      <c r="CY162" s="90"/>
      <c r="CZ162" s="90"/>
      <c r="DA162" s="90"/>
      <c r="DB162" s="90"/>
      <c r="DC162" s="90"/>
      <c r="DD162" s="90"/>
      <c r="DE162" s="90"/>
      <c r="DF162" s="90"/>
      <c r="DG162" s="90"/>
      <c r="DH162" s="90"/>
      <c r="DI162" s="90"/>
      <c r="DJ162" s="90"/>
      <c r="DK162" s="90"/>
      <c r="DL162" s="90"/>
      <c r="DM162" s="90"/>
      <c r="DN162" s="90"/>
      <c r="DO162" s="90"/>
      <c r="DP162" s="90"/>
      <c r="DQ162" s="90"/>
      <c r="DR162" s="90"/>
      <c r="DS162" s="90"/>
      <c r="DT162" s="90"/>
      <c r="DU162" s="90"/>
      <c r="DV162" s="90"/>
      <c r="DW162" s="90"/>
      <c r="DX162" s="90"/>
      <c r="DY162" s="90"/>
      <c r="DZ162" s="90"/>
      <c r="EA162" s="90"/>
      <c r="EB162" s="90"/>
      <c r="EC162" s="90"/>
      <c r="ED162" s="90"/>
      <c r="EE162" s="90"/>
      <c r="EF162" s="90"/>
      <c r="EG162" s="90"/>
      <c r="EH162" s="90"/>
      <c r="EI162" s="90"/>
      <c r="EJ162" s="90"/>
      <c r="EK162" s="90"/>
      <c r="EL162" s="90"/>
      <c r="EM162" s="90"/>
      <c r="EN162" s="90"/>
      <c r="EO162" s="90"/>
      <c r="EP162" s="90"/>
      <c r="EQ162" s="90"/>
      <c r="ER162" s="90"/>
      <c r="ES162" s="90"/>
      <c r="ET162" s="90"/>
      <c r="EU162" s="90"/>
      <c r="EV162" s="90"/>
      <c r="EW162" s="90"/>
      <c r="EX162" s="90"/>
      <c r="EY162" s="90"/>
      <c r="EZ162" s="90"/>
      <c r="FA162" s="90"/>
      <c r="FB162" s="90"/>
      <c r="FC162" s="90"/>
      <c r="FD162" s="90"/>
      <c r="FE162" s="90"/>
      <c r="FF162" s="90"/>
      <c r="FG162" s="90"/>
      <c r="FH162" s="90"/>
      <c r="FI162" s="90"/>
      <c r="FJ162" s="90"/>
      <c r="FK162" s="90"/>
      <c r="FL162" s="90"/>
      <c r="FM162" s="90"/>
      <c r="FN162" s="90"/>
      <c r="FO162" s="90"/>
      <c r="FP162" s="90"/>
      <c r="FQ162" s="90"/>
      <c r="FR162" s="90"/>
      <c r="FS162" s="90"/>
      <c r="FT162" s="90"/>
      <c r="FU162" s="90"/>
      <c r="FV162" s="90"/>
      <c r="FW162" s="90"/>
      <c r="FX162" s="90"/>
      <c r="FY162" s="90"/>
      <c r="FZ162" s="90"/>
      <c r="GA162" s="90"/>
      <c r="GB162" s="90"/>
      <c r="GC162" s="90"/>
      <c r="GD162" s="90"/>
      <c r="GE162" s="90"/>
      <c r="GF162" s="90"/>
      <c r="GG162" s="90"/>
      <c r="GH162" s="90"/>
      <c r="GI162" s="90"/>
      <c r="GJ162" s="90"/>
      <c r="GK162" s="90"/>
      <c r="GL162" s="90"/>
      <c r="GM162" s="90"/>
      <c r="GN162" s="90"/>
      <c r="GO162" s="90"/>
      <c r="GP162" s="90"/>
      <c r="GQ162" s="90"/>
      <c r="GR162" s="90"/>
      <c r="GS162" s="90"/>
    </row>
    <row r="163" ht="14.25" customHeight="1">
      <c r="A163" s="164"/>
      <c r="B163" s="89"/>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c r="AA163" s="90"/>
      <c r="AB163" s="90"/>
      <c r="AC163" s="90"/>
      <c r="AD163" s="90"/>
      <c r="AE163" s="90"/>
      <c r="AF163" s="90"/>
      <c r="AG163" s="90"/>
      <c r="AH163" s="90"/>
      <c r="AI163" s="90"/>
      <c r="AJ163" s="90"/>
      <c r="AK163" s="90"/>
      <c r="AL163" s="90"/>
      <c r="AM163" s="90"/>
      <c r="AN163" s="90"/>
      <c r="AO163" s="90"/>
      <c r="AP163" s="90"/>
      <c r="AQ163" s="90"/>
      <c r="AR163" s="90"/>
      <c r="AS163" s="90"/>
      <c r="AT163" s="90"/>
      <c r="AU163" s="90"/>
      <c r="AV163" s="90"/>
      <c r="AW163" s="90"/>
      <c r="AX163" s="90"/>
      <c r="AY163" s="90"/>
      <c r="AZ163" s="90"/>
      <c r="BA163" s="90"/>
      <c r="BB163" s="90"/>
      <c r="BC163" s="90"/>
      <c r="BD163" s="90"/>
      <c r="BE163" s="90"/>
      <c r="BF163" s="90"/>
      <c r="BG163" s="90"/>
      <c r="BH163" s="90"/>
      <c r="BI163" s="90"/>
      <c r="BJ163" s="90"/>
      <c r="BK163" s="90"/>
      <c r="BL163" s="90"/>
      <c r="BM163" s="90"/>
      <c r="BN163" s="90"/>
      <c r="BO163" s="90"/>
      <c r="BP163" s="90"/>
      <c r="BQ163" s="90"/>
      <c r="BR163" s="90"/>
      <c r="BS163" s="90"/>
      <c r="BT163" s="90"/>
      <c r="BU163" s="90"/>
      <c r="BV163" s="90"/>
      <c r="BW163" s="90"/>
      <c r="BX163" s="90"/>
      <c r="BY163" s="90"/>
      <c r="BZ163" s="90"/>
      <c r="CA163" s="90"/>
      <c r="CB163" s="90"/>
      <c r="CC163" s="90"/>
      <c r="CD163" s="90"/>
      <c r="CE163" s="90"/>
      <c r="CF163" s="90"/>
      <c r="CG163" s="90"/>
      <c r="CH163" s="90"/>
      <c r="CI163" s="90"/>
      <c r="CJ163" s="90"/>
      <c r="CK163" s="90"/>
      <c r="CL163" s="90"/>
      <c r="CM163" s="90"/>
      <c r="CN163" s="90"/>
      <c r="CO163" s="90"/>
      <c r="CP163" s="90"/>
      <c r="CQ163" s="90"/>
      <c r="CR163" s="90"/>
      <c r="CS163" s="90"/>
      <c r="CT163" s="90"/>
      <c r="CU163" s="90"/>
      <c r="CV163" s="90"/>
      <c r="CW163" s="90"/>
      <c r="CX163" s="90"/>
      <c r="CY163" s="90"/>
      <c r="CZ163" s="90"/>
      <c r="DA163" s="90"/>
      <c r="DB163" s="90"/>
      <c r="DC163" s="90"/>
      <c r="DD163" s="90"/>
      <c r="DE163" s="90"/>
      <c r="DF163" s="90"/>
      <c r="DG163" s="90"/>
      <c r="DH163" s="90"/>
      <c r="DI163" s="90"/>
      <c r="DJ163" s="90"/>
      <c r="DK163" s="90"/>
      <c r="DL163" s="90"/>
      <c r="DM163" s="90"/>
      <c r="DN163" s="90"/>
      <c r="DO163" s="90"/>
      <c r="DP163" s="90"/>
      <c r="DQ163" s="90"/>
      <c r="DR163" s="90"/>
      <c r="DS163" s="90"/>
      <c r="DT163" s="90"/>
      <c r="DU163" s="90"/>
      <c r="DV163" s="90"/>
      <c r="DW163" s="90"/>
      <c r="DX163" s="90"/>
      <c r="DY163" s="90"/>
      <c r="DZ163" s="90"/>
      <c r="EA163" s="90"/>
      <c r="EB163" s="90"/>
      <c r="EC163" s="90"/>
      <c r="ED163" s="90"/>
      <c r="EE163" s="90"/>
      <c r="EF163" s="90"/>
      <c r="EG163" s="90"/>
      <c r="EH163" s="90"/>
      <c r="EI163" s="90"/>
      <c r="EJ163" s="90"/>
      <c r="EK163" s="90"/>
      <c r="EL163" s="90"/>
      <c r="EM163" s="90"/>
      <c r="EN163" s="90"/>
      <c r="EO163" s="90"/>
      <c r="EP163" s="90"/>
      <c r="EQ163" s="90"/>
      <c r="ER163" s="90"/>
      <c r="ES163" s="90"/>
      <c r="ET163" s="90"/>
      <c r="EU163" s="90"/>
      <c r="EV163" s="90"/>
      <c r="EW163" s="90"/>
      <c r="EX163" s="90"/>
      <c r="EY163" s="90"/>
      <c r="EZ163" s="90"/>
      <c r="FA163" s="90"/>
      <c r="FB163" s="90"/>
      <c r="FC163" s="90"/>
      <c r="FD163" s="90"/>
      <c r="FE163" s="90"/>
      <c r="FF163" s="90"/>
      <c r="FG163" s="90"/>
      <c r="FH163" s="90"/>
      <c r="FI163" s="90"/>
      <c r="FJ163" s="90"/>
      <c r="FK163" s="90"/>
      <c r="FL163" s="90"/>
      <c r="FM163" s="90"/>
      <c r="FN163" s="90"/>
      <c r="FO163" s="90"/>
      <c r="FP163" s="90"/>
      <c r="FQ163" s="90"/>
      <c r="FR163" s="90"/>
      <c r="FS163" s="90"/>
      <c r="FT163" s="90"/>
      <c r="FU163" s="90"/>
      <c r="FV163" s="90"/>
      <c r="FW163" s="90"/>
      <c r="FX163" s="90"/>
      <c r="FY163" s="90"/>
      <c r="FZ163" s="90"/>
      <c r="GA163" s="90"/>
      <c r="GB163" s="90"/>
      <c r="GC163" s="90"/>
      <c r="GD163" s="90"/>
      <c r="GE163" s="90"/>
      <c r="GF163" s="90"/>
      <c r="GG163" s="90"/>
      <c r="GH163" s="90"/>
      <c r="GI163" s="90"/>
      <c r="GJ163" s="90"/>
      <c r="GK163" s="90"/>
      <c r="GL163" s="90"/>
      <c r="GM163" s="90"/>
      <c r="GN163" s="90"/>
      <c r="GO163" s="90"/>
      <c r="GP163" s="90"/>
      <c r="GQ163" s="90"/>
      <c r="GR163" s="90"/>
      <c r="GS163" s="90"/>
    </row>
    <row r="164" ht="14.25" customHeight="1">
      <c r="A164" s="164"/>
      <c r="B164" s="89"/>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c r="AA164" s="90"/>
      <c r="AB164" s="90"/>
      <c r="AC164" s="90"/>
      <c r="AD164" s="90"/>
      <c r="AE164" s="90"/>
      <c r="AF164" s="90"/>
      <c r="AG164" s="90"/>
      <c r="AH164" s="90"/>
      <c r="AI164" s="90"/>
      <c r="AJ164" s="90"/>
      <c r="AK164" s="90"/>
      <c r="AL164" s="90"/>
      <c r="AM164" s="90"/>
      <c r="AN164" s="90"/>
      <c r="AO164" s="90"/>
      <c r="AP164" s="90"/>
      <c r="AQ164" s="90"/>
      <c r="AR164" s="90"/>
      <c r="AS164" s="90"/>
      <c r="AT164" s="90"/>
      <c r="AU164" s="90"/>
      <c r="AV164" s="90"/>
      <c r="AW164" s="90"/>
      <c r="AX164" s="90"/>
      <c r="AY164" s="90"/>
      <c r="AZ164" s="90"/>
      <c r="BA164" s="90"/>
      <c r="BB164" s="90"/>
      <c r="BC164" s="90"/>
      <c r="BD164" s="90"/>
      <c r="BE164" s="90"/>
      <c r="BF164" s="90"/>
      <c r="BG164" s="90"/>
      <c r="BH164" s="90"/>
      <c r="BI164" s="90"/>
      <c r="BJ164" s="90"/>
      <c r="BK164" s="90"/>
      <c r="BL164" s="90"/>
      <c r="BM164" s="90"/>
      <c r="BN164" s="90"/>
      <c r="BO164" s="90"/>
      <c r="BP164" s="90"/>
      <c r="BQ164" s="90"/>
      <c r="BR164" s="90"/>
      <c r="BS164" s="90"/>
      <c r="BT164" s="90"/>
      <c r="BU164" s="90"/>
      <c r="BV164" s="90"/>
      <c r="BW164" s="90"/>
      <c r="BX164" s="90"/>
      <c r="BY164" s="90"/>
      <c r="BZ164" s="90"/>
      <c r="CA164" s="90"/>
      <c r="CB164" s="90"/>
      <c r="CC164" s="90"/>
      <c r="CD164" s="90"/>
      <c r="CE164" s="90"/>
      <c r="CF164" s="90"/>
      <c r="CG164" s="90"/>
      <c r="CH164" s="90"/>
      <c r="CI164" s="90"/>
      <c r="CJ164" s="90"/>
      <c r="CK164" s="90"/>
      <c r="CL164" s="90"/>
      <c r="CM164" s="90"/>
      <c r="CN164" s="90"/>
      <c r="CO164" s="90"/>
      <c r="CP164" s="90"/>
      <c r="CQ164" s="90"/>
      <c r="CR164" s="90"/>
      <c r="CS164" s="90"/>
      <c r="CT164" s="90"/>
      <c r="CU164" s="90"/>
      <c r="CV164" s="90"/>
      <c r="CW164" s="90"/>
      <c r="CX164" s="90"/>
      <c r="CY164" s="90"/>
      <c r="CZ164" s="90"/>
      <c r="DA164" s="90"/>
      <c r="DB164" s="90"/>
      <c r="DC164" s="90"/>
      <c r="DD164" s="90"/>
      <c r="DE164" s="90"/>
      <c r="DF164" s="90"/>
      <c r="DG164" s="90"/>
      <c r="DH164" s="90"/>
      <c r="DI164" s="90"/>
      <c r="DJ164" s="90"/>
      <c r="DK164" s="90"/>
      <c r="DL164" s="90"/>
      <c r="DM164" s="90"/>
      <c r="DN164" s="90"/>
      <c r="DO164" s="90"/>
      <c r="DP164" s="90"/>
      <c r="DQ164" s="90"/>
      <c r="DR164" s="90"/>
      <c r="DS164" s="90"/>
      <c r="DT164" s="90"/>
      <c r="DU164" s="90"/>
      <c r="DV164" s="90"/>
      <c r="DW164" s="90"/>
      <c r="DX164" s="90"/>
      <c r="DY164" s="90"/>
      <c r="DZ164" s="90"/>
      <c r="EA164" s="90"/>
      <c r="EB164" s="90"/>
      <c r="EC164" s="90"/>
      <c r="ED164" s="90"/>
      <c r="EE164" s="90"/>
      <c r="EF164" s="90"/>
      <c r="EG164" s="90"/>
      <c r="EH164" s="90"/>
      <c r="EI164" s="90"/>
      <c r="EJ164" s="90"/>
      <c r="EK164" s="90"/>
      <c r="EL164" s="90"/>
      <c r="EM164" s="90"/>
      <c r="EN164" s="90"/>
      <c r="EO164" s="90"/>
      <c r="EP164" s="90"/>
      <c r="EQ164" s="90"/>
      <c r="ER164" s="90"/>
      <c r="ES164" s="90"/>
      <c r="ET164" s="90"/>
      <c r="EU164" s="90"/>
      <c r="EV164" s="90"/>
      <c r="EW164" s="90"/>
      <c r="EX164" s="90"/>
      <c r="EY164" s="90"/>
      <c r="EZ164" s="90"/>
      <c r="FA164" s="90"/>
      <c r="FB164" s="90"/>
      <c r="FC164" s="90"/>
      <c r="FD164" s="90"/>
      <c r="FE164" s="90"/>
      <c r="FF164" s="90"/>
      <c r="FG164" s="90"/>
      <c r="FH164" s="90"/>
      <c r="FI164" s="90"/>
      <c r="FJ164" s="90"/>
      <c r="FK164" s="90"/>
      <c r="FL164" s="90"/>
      <c r="FM164" s="90"/>
      <c r="FN164" s="90"/>
      <c r="FO164" s="90"/>
      <c r="FP164" s="90"/>
      <c r="FQ164" s="90"/>
      <c r="FR164" s="90"/>
      <c r="FS164" s="90"/>
      <c r="FT164" s="90"/>
      <c r="FU164" s="90"/>
      <c r="FV164" s="90"/>
      <c r="FW164" s="90"/>
      <c r="FX164" s="90"/>
      <c r="FY164" s="90"/>
      <c r="FZ164" s="90"/>
      <c r="GA164" s="90"/>
      <c r="GB164" s="90"/>
      <c r="GC164" s="90"/>
      <c r="GD164" s="90"/>
      <c r="GE164" s="90"/>
      <c r="GF164" s="90"/>
      <c r="GG164" s="90"/>
      <c r="GH164" s="90"/>
      <c r="GI164" s="90"/>
      <c r="GJ164" s="90"/>
      <c r="GK164" s="90"/>
      <c r="GL164" s="90"/>
      <c r="GM164" s="90"/>
      <c r="GN164" s="90"/>
      <c r="GO164" s="90"/>
      <c r="GP164" s="90"/>
      <c r="GQ164" s="90"/>
      <c r="GR164" s="90"/>
      <c r="GS164" s="90"/>
    </row>
    <row r="165" ht="14.25" customHeight="1">
      <c r="A165" s="164"/>
      <c r="B165" s="89"/>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c r="AA165" s="90"/>
      <c r="AB165" s="90"/>
      <c r="AC165" s="90"/>
      <c r="AD165" s="90"/>
      <c r="AE165" s="90"/>
      <c r="AF165" s="90"/>
      <c r="AG165" s="90"/>
      <c r="AH165" s="90"/>
      <c r="AI165" s="90"/>
      <c r="AJ165" s="90"/>
      <c r="AK165" s="90"/>
      <c r="AL165" s="90"/>
      <c r="AM165" s="90"/>
      <c r="AN165" s="90"/>
      <c r="AO165" s="90"/>
      <c r="AP165" s="90"/>
      <c r="AQ165" s="90"/>
      <c r="AR165" s="90"/>
      <c r="AS165" s="90"/>
      <c r="AT165" s="90"/>
      <c r="AU165" s="90"/>
      <c r="AV165" s="90"/>
      <c r="AW165" s="90"/>
      <c r="AX165" s="90"/>
      <c r="AY165" s="90"/>
      <c r="AZ165" s="90"/>
      <c r="BA165" s="90"/>
      <c r="BB165" s="90"/>
      <c r="BC165" s="90"/>
      <c r="BD165" s="90"/>
      <c r="BE165" s="90"/>
      <c r="BF165" s="90"/>
      <c r="BG165" s="90"/>
      <c r="BH165" s="90"/>
      <c r="BI165" s="90"/>
      <c r="BJ165" s="90"/>
      <c r="BK165" s="90"/>
      <c r="BL165" s="90"/>
      <c r="BM165" s="90"/>
      <c r="BN165" s="90"/>
      <c r="BO165" s="90"/>
      <c r="BP165" s="90"/>
      <c r="BQ165" s="90"/>
      <c r="BR165" s="90"/>
      <c r="BS165" s="90"/>
      <c r="BT165" s="90"/>
      <c r="BU165" s="90"/>
      <c r="BV165" s="90"/>
      <c r="BW165" s="90"/>
      <c r="BX165" s="90"/>
      <c r="BY165" s="90"/>
      <c r="BZ165" s="90"/>
      <c r="CA165" s="90"/>
      <c r="CB165" s="90"/>
      <c r="CC165" s="90"/>
      <c r="CD165" s="90"/>
      <c r="CE165" s="90"/>
      <c r="CF165" s="90"/>
      <c r="CG165" s="90"/>
      <c r="CH165" s="90"/>
      <c r="CI165" s="90"/>
      <c r="CJ165" s="90"/>
      <c r="CK165" s="90"/>
      <c r="CL165" s="90"/>
      <c r="CM165" s="90"/>
      <c r="CN165" s="90"/>
      <c r="CO165" s="90"/>
      <c r="CP165" s="90"/>
      <c r="CQ165" s="90"/>
      <c r="CR165" s="90"/>
      <c r="CS165" s="90"/>
      <c r="CT165" s="90"/>
      <c r="CU165" s="90"/>
      <c r="CV165" s="90"/>
      <c r="CW165" s="90"/>
      <c r="CX165" s="90"/>
      <c r="CY165" s="90"/>
      <c r="CZ165" s="90"/>
      <c r="DA165" s="90"/>
      <c r="DB165" s="90"/>
      <c r="DC165" s="90"/>
      <c r="DD165" s="90"/>
      <c r="DE165" s="90"/>
      <c r="DF165" s="90"/>
      <c r="DG165" s="90"/>
      <c r="DH165" s="90"/>
      <c r="DI165" s="90"/>
      <c r="DJ165" s="90"/>
      <c r="DK165" s="90"/>
      <c r="DL165" s="90"/>
      <c r="DM165" s="90"/>
      <c r="DN165" s="90"/>
      <c r="DO165" s="90"/>
      <c r="DP165" s="90"/>
      <c r="DQ165" s="90"/>
      <c r="DR165" s="90"/>
      <c r="DS165" s="90"/>
      <c r="DT165" s="90"/>
      <c r="DU165" s="90"/>
      <c r="DV165" s="90"/>
      <c r="DW165" s="90"/>
      <c r="DX165" s="90"/>
      <c r="DY165" s="90"/>
      <c r="DZ165" s="90"/>
      <c r="EA165" s="90"/>
      <c r="EB165" s="90"/>
      <c r="EC165" s="90"/>
      <c r="ED165" s="90"/>
      <c r="EE165" s="90"/>
      <c r="EF165" s="90"/>
      <c r="EG165" s="90"/>
      <c r="EH165" s="90"/>
      <c r="EI165" s="90"/>
      <c r="EJ165" s="90"/>
      <c r="EK165" s="90"/>
      <c r="EL165" s="90"/>
      <c r="EM165" s="90"/>
      <c r="EN165" s="90"/>
      <c r="EO165" s="90"/>
      <c r="EP165" s="90"/>
      <c r="EQ165" s="90"/>
      <c r="ER165" s="90"/>
      <c r="ES165" s="90"/>
      <c r="ET165" s="90"/>
      <c r="EU165" s="90"/>
      <c r="EV165" s="90"/>
      <c r="EW165" s="90"/>
      <c r="EX165" s="90"/>
      <c r="EY165" s="90"/>
      <c r="EZ165" s="90"/>
      <c r="FA165" s="90"/>
      <c r="FB165" s="90"/>
      <c r="FC165" s="90"/>
      <c r="FD165" s="90"/>
      <c r="FE165" s="90"/>
      <c r="FF165" s="90"/>
      <c r="FG165" s="90"/>
      <c r="FH165" s="90"/>
      <c r="FI165" s="90"/>
      <c r="FJ165" s="90"/>
      <c r="FK165" s="90"/>
      <c r="FL165" s="90"/>
      <c r="FM165" s="90"/>
      <c r="FN165" s="90"/>
      <c r="FO165" s="90"/>
      <c r="FP165" s="90"/>
      <c r="FQ165" s="90"/>
      <c r="FR165" s="90"/>
      <c r="FS165" s="90"/>
      <c r="FT165" s="90"/>
      <c r="FU165" s="90"/>
      <c r="FV165" s="90"/>
      <c r="FW165" s="90"/>
      <c r="FX165" s="90"/>
      <c r="FY165" s="90"/>
      <c r="FZ165" s="90"/>
      <c r="GA165" s="90"/>
      <c r="GB165" s="90"/>
      <c r="GC165" s="90"/>
      <c r="GD165" s="90"/>
      <c r="GE165" s="90"/>
      <c r="GF165" s="90"/>
      <c r="GG165" s="90"/>
      <c r="GH165" s="90"/>
      <c r="GI165" s="90"/>
      <c r="GJ165" s="90"/>
      <c r="GK165" s="90"/>
      <c r="GL165" s="90"/>
      <c r="GM165" s="90"/>
      <c r="GN165" s="90"/>
      <c r="GO165" s="90"/>
      <c r="GP165" s="90"/>
      <c r="GQ165" s="90"/>
      <c r="GR165" s="90"/>
      <c r="GS165" s="90"/>
    </row>
    <row r="166" ht="14.25" customHeight="1">
      <c r="A166" s="164"/>
      <c r="B166" s="89"/>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90"/>
      <c r="AB166" s="90"/>
      <c r="AC166" s="90"/>
      <c r="AD166" s="90"/>
      <c r="AE166" s="90"/>
      <c r="AF166" s="90"/>
      <c r="AG166" s="90"/>
      <c r="AH166" s="90"/>
      <c r="AI166" s="90"/>
      <c r="AJ166" s="90"/>
      <c r="AK166" s="90"/>
      <c r="AL166" s="90"/>
      <c r="AM166" s="90"/>
      <c r="AN166" s="90"/>
      <c r="AO166" s="90"/>
      <c r="AP166" s="90"/>
      <c r="AQ166" s="90"/>
      <c r="AR166" s="90"/>
      <c r="AS166" s="90"/>
      <c r="AT166" s="90"/>
      <c r="AU166" s="90"/>
      <c r="AV166" s="90"/>
      <c r="AW166" s="90"/>
      <c r="AX166" s="90"/>
      <c r="AY166" s="90"/>
      <c r="AZ166" s="90"/>
      <c r="BA166" s="90"/>
      <c r="BB166" s="90"/>
      <c r="BC166" s="90"/>
      <c r="BD166" s="90"/>
      <c r="BE166" s="90"/>
      <c r="BF166" s="90"/>
      <c r="BG166" s="90"/>
      <c r="BH166" s="90"/>
      <c r="BI166" s="90"/>
      <c r="BJ166" s="90"/>
      <c r="BK166" s="90"/>
      <c r="BL166" s="90"/>
      <c r="BM166" s="90"/>
      <c r="BN166" s="90"/>
      <c r="BO166" s="90"/>
      <c r="BP166" s="90"/>
      <c r="BQ166" s="90"/>
      <c r="BR166" s="90"/>
      <c r="BS166" s="90"/>
      <c r="BT166" s="90"/>
      <c r="BU166" s="90"/>
      <c r="BV166" s="90"/>
      <c r="BW166" s="90"/>
      <c r="BX166" s="90"/>
      <c r="BY166" s="90"/>
      <c r="BZ166" s="90"/>
      <c r="CA166" s="90"/>
      <c r="CB166" s="90"/>
      <c r="CC166" s="90"/>
      <c r="CD166" s="90"/>
      <c r="CE166" s="90"/>
      <c r="CF166" s="90"/>
      <c r="CG166" s="90"/>
      <c r="CH166" s="90"/>
      <c r="CI166" s="90"/>
      <c r="CJ166" s="90"/>
      <c r="CK166" s="90"/>
      <c r="CL166" s="90"/>
      <c r="CM166" s="90"/>
      <c r="CN166" s="90"/>
      <c r="CO166" s="90"/>
      <c r="CP166" s="90"/>
      <c r="CQ166" s="90"/>
      <c r="CR166" s="90"/>
      <c r="CS166" s="90"/>
      <c r="CT166" s="90"/>
      <c r="CU166" s="90"/>
      <c r="CV166" s="90"/>
      <c r="CW166" s="90"/>
      <c r="CX166" s="90"/>
      <c r="CY166" s="90"/>
      <c r="CZ166" s="90"/>
      <c r="DA166" s="90"/>
      <c r="DB166" s="90"/>
      <c r="DC166" s="90"/>
      <c r="DD166" s="90"/>
      <c r="DE166" s="90"/>
      <c r="DF166" s="90"/>
      <c r="DG166" s="90"/>
      <c r="DH166" s="90"/>
      <c r="DI166" s="90"/>
      <c r="DJ166" s="90"/>
      <c r="DK166" s="90"/>
      <c r="DL166" s="90"/>
      <c r="DM166" s="90"/>
      <c r="DN166" s="90"/>
      <c r="DO166" s="90"/>
      <c r="DP166" s="90"/>
      <c r="DQ166" s="90"/>
      <c r="DR166" s="90"/>
      <c r="DS166" s="90"/>
      <c r="DT166" s="90"/>
      <c r="DU166" s="90"/>
      <c r="DV166" s="90"/>
      <c r="DW166" s="90"/>
      <c r="DX166" s="90"/>
      <c r="DY166" s="90"/>
      <c r="DZ166" s="90"/>
      <c r="EA166" s="90"/>
      <c r="EB166" s="90"/>
      <c r="EC166" s="90"/>
      <c r="ED166" s="90"/>
      <c r="EE166" s="90"/>
      <c r="EF166" s="90"/>
      <c r="EG166" s="90"/>
      <c r="EH166" s="90"/>
      <c r="EI166" s="90"/>
      <c r="EJ166" s="90"/>
      <c r="EK166" s="90"/>
      <c r="EL166" s="90"/>
      <c r="EM166" s="90"/>
      <c r="EN166" s="90"/>
      <c r="EO166" s="90"/>
      <c r="EP166" s="90"/>
      <c r="EQ166" s="90"/>
      <c r="ER166" s="90"/>
      <c r="ES166" s="90"/>
      <c r="ET166" s="90"/>
      <c r="EU166" s="90"/>
      <c r="EV166" s="90"/>
      <c r="EW166" s="90"/>
      <c r="EX166" s="90"/>
      <c r="EY166" s="90"/>
      <c r="EZ166" s="90"/>
      <c r="FA166" s="90"/>
      <c r="FB166" s="90"/>
      <c r="FC166" s="90"/>
      <c r="FD166" s="90"/>
      <c r="FE166" s="90"/>
      <c r="FF166" s="90"/>
      <c r="FG166" s="90"/>
      <c r="FH166" s="90"/>
      <c r="FI166" s="90"/>
      <c r="FJ166" s="90"/>
      <c r="FK166" s="90"/>
      <c r="FL166" s="90"/>
      <c r="FM166" s="90"/>
      <c r="FN166" s="90"/>
      <c r="FO166" s="90"/>
      <c r="FP166" s="90"/>
      <c r="FQ166" s="90"/>
      <c r="FR166" s="90"/>
      <c r="FS166" s="90"/>
      <c r="FT166" s="90"/>
      <c r="FU166" s="90"/>
      <c r="FV166" s="90"/>
      <c r="FW166" s="90"/>
      <c r="FX166" s="90"/>
      <c r="FY166" s="90"/>
      <c r="FZ166" s="90"/>
      <c r="GA166" s="90"/>
      <c r="GB166" s="90"/>
      <c r="GC166" s="90"/>
      <c r="GD166" s="90"/>
      <c r="GE166" s="90"/>
      <c r="GF166" s="90"/>
      <c r="GG166" s="90"/>
      <c r="GH166" s="90"/>
      <c r="GI166" s="90"/>
      <c r="GJ166" s="90"/>
      <c r="GK166" s="90"/>
      <c r="GL166" s="90"/>
      <c r="GM166" s="90"/>
      <c r="GN166" s="90"/>
      <c r="GO166" s="90"/>
      <c r="GP166" s="90"/>
      <c r="GQ166" s="90"/>
      <c r="GR166" s="90"/>
      <c r="GS166" s="90"/>
    </row>
    <row r="167" ht="14.25" customHeight="1">
      <c r="A167" s="164"/>
      <c r="B167" s="89"/>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c r="AA167" s="90"/>
      <c r="AB167" s="90"/>
      <c r="AC167" s="90"/>
      <c r="AD167" s="90"/>
      <c r="AE167" s="90"/>
      <c r="AF167" s="90"/>
      <c r="AG167" s="90"/>
      <c r="AH167" s="90"/>
      <c r="AI167" s="90"/>
      <c r="AJ167" s="90"/>
      <c r="AK167" s="90"/>
      <c r="AL167" s="90"/>
      <c r="AM167" s="90"/>
      <c r="AN167" s="90"/>
      <c r="AO167" s="90"/>
      <c r="AP167" s="90"/>
      <c r="AQ167" s="90"/>
      <c r="AR167" s="90"/>
      <c r="AS167" s="90"/>
      <c r="AT167" s="90"/>
      <c r="AU167" s="90"/>
      <c r="AV167" s="90"/>
      <c r="AW167" s="90"/>
      <c r="AX167" s="90"/>
      <c r="AY167" s="90"/>
      <c r="AZ167" s="90"/>
      <c r="BA167" s="90"/>
      <c r="BB167" s="90"/>
      <c r="BC167" s="90"/>
      <c r="BD167" s="90"/>
      <c r="BE167" s="90"/>
      <c r="BF167" s="90"/>
      <c r="BG167" s="90"/>
      <c r="BH167" s="90"/>
      <c r="BI167" s="90"/>
      <c r="BJ167" s="90"/>
      <c r="BK167" s="90"/>
      <c r="BL167" s="90"/>
      <c r="BM167" s="90"/>
      <c r="BN167" s="90"/>
      <c r="BO167" s="90"/>
      <c r="BP167" s="90"/>
      <c r="BQ167" s="90"/>
      <c r="BR167" s="90"/>
      <c r="BS167" s="90"/>
      <c r="BT167" s="90"/>
      <c r="BU167" s="90"/>
      <c r="BV167" s="90"/>
      <c r="BW167" s="90"/>
      <c r="BX167" s="90"/>
      <c r="BY167" s="90"/>
      <c r="BZ167" s="90"/>
      <c r="CA167" s="90"/>
      <c r="CB167" s="90"/>
      <c r="CC167" s="90"/>
      <c r="CD167" s="90"/>
      <c r="CE167" s="90"/>
      <c r="CF167" s="90"/>
      <c r="CG167" s="90"/>
      <c r="CH167" s="90"/>
      <c r="CI167" s="90"/>
      <c r="CJ167" s="90"/>
      <c r="CK167" s="90"/>
      <c r="CL167" s="90"/>
      <c r="CM167" s="90"/>
      <c r="CN167" s="90"/>
      <c r="CO167" s="90"/>
      <c r="CP167" s="90"/>
      <c r="CQ167" s="90"/>
      <c r="CR167" s="90"/>
      <c r="CS167" s="90"/>
      <c r="CT167" s="90"/>
      <c r="CU167" s="90"/>
      <c r="CV167" s="90"/>
      <c r="CW167" s="90"/>
      <c r="CX167" s="90"/>
      <c r="CY167" s="90"/>
      <c r="CZ167" s="90"/>
      <c r="DA167" s="90"/>
      <c r="DB167" s="90"/>
      <c r="DC167" s="90"/>
      <c r="DD167" s="90"/>
      <c r="DE167" s="90"/>
      <c r="DF167" s="90"/>
      <c r="DG167" s="90"/>
      <c r="DH167" s="90"/>
      <c r="DI167" s="90"/>
      <c r="DJ167" s="90"/>
      <c r="DK167" s="90"/>
      <c r="DL167" s="90"/>
      <c r="DM167" s="90"/>
      <c r="DN167" s="90"/>
      <c r="DO167" s="90"/>
      <c r="DP167" s="90"/>
      <c r="DQ167" s="90"/>
      <c r="DR167" s="90"/>
      <c r="DS167" s="90"/>
      <c r="DT167" s="90"/>
      <c r="DU167" s="90"/>
      <c r="DV167" s="90"/>
      <c r="DW167" s="90"/>
      <c r="DX167" s="90"/>
      <c r="DY167" s="90"/>
      <c r="DZ167" s="90"/>
      <c r="EA167" s="90"/>
      <c r="EB167" s="90"/>
      <c r="EC167" s="90"/>
      <c r="ED167" s="90"/>
      <c r="EE167" s="90"/>
      <c r="EF167" s="90"/>
      <c r="EG167" s="90"/>
      <c r="EH167" s="90"/>
      <c r="EI167" s="90"/>
      <c r="EJ167" s="90"/>
      <c r="EK167" s="90"/>
      <c r="EL167" s="90"/>
      <c r="EM167" s="90"/>
      <c r="EN167" s="90"/>
      <c r="EO167" s="90"/>
      <c r="EP167" s="90"/>
      <c r="EQ167" s="90"/>
      <c r="ER167" s="90"/>
      <c r="ES167" s="90"/>
      <c r="ET167" s="90"/>
      <c r="EU167" s="90"/>
      <c r="EV167" s="90"/>
      <c r="EW167" s="90"/>
      <c r="EX167" s="90"/>
      <c r="EY167" s="90"/>
      <c r="EZ167" s="90"/>
      <c r="FA167" s="90"/>
      <c r="FB167" s="90"/>
      <c r="FC167" s="90"/>
      <c r="FD167" s="90"/>
      <c r="FE167" s="90"/>
      <c r="FF167" s="90"/>
      <c r="FG167" s="90"/>
      <c r="FH167" s="90"/>
      <c r="FI167" s="90"/>
      <c r="FJ167" s="90"/>
      <c r="FK167" s="90"/>
      <c r="FL167" s="90"/>
      <c r="FM167" s="90"/>
      <c r="FN167" s="90"/>
      <c r="FO167" s="90"/>
      <c r="FP167" s="90"/>
      <c r="FQ167" s="90"/>
      <c r="FR167" s="90"/>
      <c r="FS167" s="90"/>
      <c r="FT167" s="90"/>
      <c r="FU167" s="90"/>
      <c r="FV167" s="90"/>
      <c r="FW167" s="90"/>
      <c r="FX167" s="90"/>
      <c r="FY167" s="90"/>
      <c r="FZ167" s="90"/>
      <c r="GA167" s="90"/>
      <c r="GB167" s="90"/>
      <c r="GC167" s="90"/>
      <c r="GD167" s="90"/>
      <c r="GE167" s="90"/>
      <c r="GF167" s="90"/>
      <c r="GG167" s="90"/>
      <c r="GH167" s="90"/>
      <c r="GI167" s="90"/>
      <c r="GJ167" s="90"/>
      <c r="GK167" s="90"/>
      <c r="GL167" s="90"/>
      <c r="GM167" s="90"/>
      <c r="GN167" s="90"/>
      <c r="GO167" s="90"/>
      <c r="GP167" s="90"/>
      <c r="GQ167" s="90"/>
      <c r="GR167" s="90"/>
      <c r="GS167" s="90"/>
    </row>
    <row r="168" ht="14.25" customHeight="1">
      <c r="A168" s="164"/>
      <c r="B168" s="89"/>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c r="AJ168" s="90"/>
      <c r="AK168" s="90"/>
      <c r="AL168" s="90"/>
      <c r="AM168" s="90"/>
      <c r="AN168" s="90"/>
      <c r="AO168" s="90"/>
      <c r="AP168" s="90"/>
      <c r="AQ168" s="90"/>
      <c r="AR168" s="90"/>
      <c r="AS168" s="90"/>
      <c r="AT168" s="90"/>
      <c r="AU168" s="90"/>
      <c r="AV168" s="90"/>
      <c r="AW168" s="90"/>
      <c r="AX168" s="90"/>
      <c r="AY168" s="90"/>
      <c r="AZ168" s="90"/>
      <c r="BA168" s="90"/>
      <c r="BB168" s="90"/>
      <c r="BC168" s="90"/>
      <c r="BD168" s="90"/>
      <c r="BE168" s="90"/>
      <c r="BF168" s="90"/>
      <c r="BG168" s="90"/>
      <c r="BH168" s="90"/>
      <c r="BI168" s="90"/>
      <c r="BJ168" s="90"/>
      <c r="BK168" s="90"/>
      <c r="BL168" s="90"/>
      <c r="BM168" s="90"/>
      <c r="BN168" s="90"/>
      <c r="BO168" s="90"/>
      <c r="BP168" s="90"/>
      <c r="BQ168" s="90"/>
      <c r="BR168" s="90"/>
      <c r="BS168" s="90"/>
      <c r="BT168" s="90"/>
      <c r="BU168" s="90"/>
      <c r="BV168" s="90"/>
      <c r="BW168" s="90"/>
      <c r="BX168" s="90"/>
      <c r="BY168" s="90"/>
      <c r="BZ168" s="90"/>
      <c r="CA168" s="90"/>
      <c r="CB168" s="90"/>
      <c r="CC168" s="90"/>
      <c r="CD168" s="90"/>
      <c r="CE168" s="90"/>
      <c r="CF168" s="90"/>
      <c r="CG168" s="90"/>
      <c r="CH168" s="90"/>
      <c r="CI168" s="90"/>
      <c r="CJ168" s="90"/>
      <c r="CK168" s="90"/>
      <c r="CL168" s="90"/>
      <c r="CM168" s="90"/>
      <c r="CN168" s="90"/>
      <c r="CO168" s="90"/>
      <c r="CP168" s="90"/>
      <c r="CQ168" s="90"/>
      <c r="CR168" s="90"/>
      <c r="CS168" s="90"/>
      <c r="CT168" s="90"/>
      <c r="CU168" s="90"/>
      <c r="CV168" s="90"/>
      <c r="CW168" s="90"/>
      <c r="CX168" s="90"/>
      <c r="CY168" s="90"/>
      <c r="CZ168" s="90"/>
      <c r="DA168" s="90"/>
      <c r="DB168" s="90"/>
      <c r="DC168" s="90"/>
      <c r="DD168" s="90"/>
      <c r="DE168" s="90"/>
      <c r="DF168" s="90"/>
      <c r="DG168" s="90"/>
      <c r="DH168" s="90"/>
      <c r="DI168" s="90"/>
      <c r="DJ168" s="90"/>
      <c r="DK168" s="90"/>
      <c r="DL168" s="90"/>
      <c r="DM168" s="90"/>
      <c r="DN168" s="90"/>
      <c r="DO168" s="90"/>
      <c r="DP168" s="90"/>
      <c r="DQ168" s="90"/>
      <c r="DR168" s="90"/>
      <c r="DS168" s="90"/>
      <c r="DT168" s="90"/>
      <c r="DU168" s="90"/>
      <c r="DV168" s="90"/>
      <c r="DW168" s="90"/>
      <c r="DX168" s="90"/>
      <c r="DY168" s="90"/>
      <c r="DZ168" s="90"/>
      <c r="EA168" s="90"/>
      <c r="EB168" s="90"/>
      <c r="EC168" s="90"/>
      <c r="ED168" s="90"/>
      <c r="EE168" s="90"/>
      <c r="EF168" s="90"/>
      <c r="EG168" s="90"/>
      <c r="EH168" s="90"/>
      <c r="EI168" s="90"/>
      <c r="EJ168" s="90"/>
      <c r="EK168" s="90"/>
      <c r="EL168" s="90"/>
      <c r="EM168" s="90"/>
      <c r="EN168" s="90"/>
      <c r="EO168" s="90"/>
      <c r="EP168" s="90"/>
      <c r="EQ168" s="90"/>
      <c r="ER168" s="90"/>
      <c r="ES168" s="90"/>
      <c r="ET168" s="90"/>
      <c r="EU168" s="90"/>
      <c r="EV168" s="90"/>
      <c r="EW168" s="90"/>
      <c r="EX168" s="90"/>
      <c r="EY168" s="90"/>
      <c r="EZ168" s="90"/>
      <c r="FA168" s="90"/>
      <c r="FB168" s="90"/>
      <c r="FC168" s="90"/>
      <c r="FD168" s="90"/>
      <c r="FE168" s="90"/>
      <c r="FF168" s="90"/>
      <c r="FG168" s="90"/>
      <c r="FH168" s="90"/>
      <c r="FI168" s="90"/>
      <c r="FJ168" s="90"/>
      <c r="FK168" s="90"/>
      <c r="FL168" s="90"/>
      <c r="FM168" s="90"/>
      <c r="FN168" s="90"/>
      <c r="FO168" s="90"/>
      <c r="FP168" s="90"/>
      <c r="FQ168" s="90"/>
      <c r="FR168" s="90"/>
      <c r="FS168" s="90"/>
      <c r="FT168" s="90"/>
      <c r="FU168" s="90"/>
      <c r="FV168" s="90"/>
      <c r="FW168" s="90"/>
      <c r="FX168" s="90"/>
      <c r="FY168" s="90"/>
      <c r="FZ168" s="90"/>
      <c r="GA168" s="90"/>
      <c r="GB168" s="90"/>
      <c r="GC168" s="90"/>
      <c r="GD168" s="90"/>
      <c r="GE168" s="90"/>
      <c r="GF168" s="90"/>
      <c r="GG168" s="90"/>
      <c r="GH168" s="90"/>
      <c r="GI168" s="90"/>
      <c r="GJ168" s="90"/>
      <c r="GK168" s="90"/>
      <c r="GL168" s="90"/>
      <c r="GM168" s="90"/>
      <c r="GN168" s="90"/>
      <c r="GO168" s="90"/>
      <c r="GP168" s="90"/>
      <c r="GQ168" s="90"/>
      <c r="GR168" s="90"/>
      <c r="GS168" s="90"/>
    </row>
    <row r="169" ht="14.25" customHeight="1">
      <c r="A169" s="164"/>
      <c r="B169" s="89"/>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c r="AA169" s="90"/>
      <c r="AB169" s="90"/>
      <c r="AC169" s="90"/>
      <c r="AD169" s="90"/>
      <c r="AE169" s="90"/>
      <c r="AF169" s="90"/>
      <c r="AG169" s="90"/>
      <c r="AH169" s="90"/>
      <c r="AI169" s="90"/>
      <c r="AJ169" s="90"/>
      <c r="AK169" s="90"/>
      <c r="AL169" s="90"/>
      <c r="AM169" s="90"/>
      <c r="AN169" s="90"/>
      <c r="AO169" s="90"/>
      <c r="AP169" s="90"/>
      <c r="AQ169" s="90"/>
      <c r="AR169" s="90"/>
      <c r="AS169" s="90"/>
      <c r="AT169" s="90"/>
      <c r="AU169" s="90"/>
      <c r="AV169" s="90"/>
      <c r="AW169" s="90"/>
      <c r="AX169" s="90"/>
      <c r="AY169" s="90"/>
      <c r="AZ169" s="90"/>
      <c r="BA169" s="90"/>
      <c r="BB169" s="90"/>
      <c r="BC169" s="90"/>
      <c r="BD169" s="90"/>
      <c r="BE169" s="90"/>
      <c r="BF169" s="90"/>
      <c r="BG169" s="90"/>
      <c r="BH169" s="90"/>
      <c r="BI169" s="90"/>
      <c r="BJ169" s="90"/>
      <c r="BK169" s="90"/>
      <c r="BL169" s="90"/>
      <c r="BM169" s="90"/>
      <c r="BN169" s="90"/>
      <c r="BO169" s="90"/>
      <c r="BP169" s="90"/>
      <c r="BQ169" s="90"/>
      <c r="BR169" s="90"/>
      <c r="BS169" s="90"/>
      <c r="BT169" s="90"/>
      <c r="BU169" s="90"/>
      <c r="BV169" s="90"/>
      <c r="BW169" s="90"/>
      <c r="BX169" s="90"/>
      <c r="BY169" s="90"/>
      <c r="BZ169" s="90"/>
      <c r="CA169" s="90"/>
      <c r="CB169" s="90"/>
      <c r="CC169" s="90"/>
      <c r="CD169" s="90"/>
      <c r="CE169" s="90"/>
      <c r="CF169" s="90"/>
      <c r="CG169" s="90"/>
      <c r="CH169" s="90"/>
      <c r="CI169" s="90"/>
      <c r="CJ169" s="90"/>
      <c r="CK169" s="90"/>
      <c r="CL169" s="90"/>
      <c r="CM169" s="90"/>
      <c r="CN169" s="90"/>
      <c r="CO169" s="90"/>
      <c r="CP169" s="90"/>
      <c r="CQ169" s="90"/>
      <c r="CR169" s="90"/>
      <c r="CS169" s="90"/>
      <c r="CT169" s="90"/>
      <c r="CU169" s="90"/>
      <c r="CV169" s="90"/>
      <c r="CW169" s="90"/>
      <c r="CX169" s="90"/>
      <c r="CY169" s="90"/>
      <c r="CZ169" s="90"/>
      <c r="DA169" s="90"/>
      <c r="DB169" s="90"/>
      <c r="DC169" s="90"/>
      <c r="DD169" s="90"/>
      <c r="DE169" s="90"/>
      <c r="DF169" s="90"/>
      <c r="DG169" s="90"/>
      <c r="DH169" s="90"/>
      <c r="DI169" s="90"/>
      <c r="DJ169" s="90"/>
      <c r="DK169" s="90"/>
      <c r="DL169" s="90"/>
      <c r="DM169" s="90"/>
      <c r="DN169" s="90"/>
      <c r="DO169" s="90"/>
      <c r="DP169" s="90"/>
      <c r="DQ169" s="90"/>
      <c r="DR169" s="90"/>
      <c r="DS169" s="90"/>
      <c r="DT169" s="90"/>
      <c r="DU169" s="90"/>
      <c r="DV169" s="90"/>
      <c r="DW169" s="90"/>
      <c r="DX169" s="90"/>
      <c r="DY169" s="90"/>
      <c r="DZ169" s="90"/>
      <c r="EA169" s="90"/>
      <c r="EB169" s="90"/>
      <c r="EC169" s="90"/>
      <c r="ED169" s="90"/>
      <c r="EE169" s="90"/>
      <c r="EF169" s="90"/>
      <c r="EG169" s="90"/>
      <c r="EH169" s="90"/>
      <c r="EI169" s="90"/>
      <c r="EJ169" s="90"/>
      <c r="EK169" s="90"/>
      <c r="EL169" s="90"/>
      <c r="EM169" s="90"/>
      <c r="EN169" s="90"/>
      <c r="EO169" s="90"/>
      <c r="EP169" s="90"/>
      <c r="EQ169" s="90"/>
      <c r="ER169" s="90"/>
      <c r="ES169" s="90"/>
      <c r="ET169" s="90"/>
      <c r="EU169" s="90"/>
      <c r="EV169" s="90"/>
      <c r="EW169" s="90"/>
      <c r="EX169" s="90"/>
      <c r="EY169" s="90"/>
      <c r="EZ169" s="90"/>
      <c r="FA169" s="90"/>
      <c r="FB169" s="90"/>
      <c r="FC169" s="90"/>
      <c r="FD169" s="90"/>
      <c r="FE169" s="90"/>
      <c r="FF169" s="90"/>
      <c r="FG169" s="90"/>
      <c r="FH169" s="90"/>
      <c r="FI169" s="90"/>
      <c r="FJ169" s="90"/>
      <c r="FK169" s="90"/>
      <c r="FL169" s="90"/>
      <c r="FM169" s="90"/>
      <c r="FN169" s="90"/>
      <c r="FO169" s="90"/>
      <c r="FP169" s="90"/>
      <c r="FQ169" s="90"/>
      <c r="FR169" s="90"/>
      <c r="FS169" s="90"/>
      <c r="FT169" s="90"/>
      <c r="FU169" s="90"/>
      <c r="FV169" s="90"/>
      <c r="FW169" s="90"/>
      <c r="FX169" s="90"/>
      <c r="FY169" s="90"/>
      <c r="FZ169" s="90"/>
      <c r="GA169" s="90"/>
      <c r="GB169" s="90"/>
      <c r="GC169" s="90"/>
      <c r="GD169" s="90"/>
      <c r="GE169" s="90"/>
      <c r="GF169" s="90"/>
      <c r="GG169" s="90"/>
      <c r="GH169" s="90"/>
      <c r="GI169" s="90"/>
      <c r="GJ169" s="90"/>
      <c r="GK169" s="90"/>
      <c r="GL169" s="90"/>
      <c r="GM169" s="90"/>
      <c r="GN169" s="90"/>
      <c r="GO169" s="90"/>
      <c r="GP169" s="90"/>
      <c r="GQ169" s="90"/>
      <c r="GR169" s="90"/>
      <c r="GS169" s="90"/>
    </row>
    <row r="170" ht="14.25" customHeight="1">
      <c r="A170" s="164"/>
      <c r="B170" s="89"/>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c r="AA170" s="90"/>
      <c r="AB170" s="90"/>
      <c r="AC170" s="90"/>
      <c r="AD170" s="90"/>
      <c r="AE170" s="90"/>
      <c r="AF170" s="90"/>
      <c r="AG170" s="90"/>
      <c r="AH170" s="90"/>
      <c r="AI170" s="90"/>
      <c r="AJ170" s="90"/>
      <c r="AK170" s="90"/>
      <c r="AL170" s="90"/>
      <c r="AM170" s="90"/>
      <c r="AN170" s="90"/>
      <c r="AO170" s="90"/>
      <c r="AP170" s="90"/>
      <c r="AQ170" s="90"/>
      <c r="AR170" s="90"/>
      <c r="AS170" s="90"/>
      <c r="AT170" s="90"/>
      <c r="AU170" s="90"/>
      <c r="AV170" s="90"/>
      <c r="AW170" s="90"/>
      <c r="AX170" s="90"/>
      <c r="AY170" s="90"/>
      <c r="AZ170" s="90"/>
      <c r="BA170" s="90"/>
      <c r="BB170" s="90"/>
      <c r="BC170" s="90"/>
      <c r="BD170" s="90"/>
      <c r="BE170" s="90"/>
      <c r="BF170" s="90"/>
      <c r="BG170" s="90"/>
      <c r="BH170" s="90"/>
      <c r="BI170" s="90"/>
      <c r="BJ170" s="90"/>
      <c r="BK170" s="90"/>
      <c r="BL170" s="90"/>
      <c r="BM170" s="90"/>
      <c r="BN170" s="90"/>
      <c r="BO170" s="90"/>
      <c r="BP170" s="90"/>
      <c r="BQ170" s="90"/>
      <c r="BR170" s="90"/>
      <c r="BS170" s="90"/>
      <c r="BT170" s="90"/>
      <c r="BU170" s="90"/>
      <c r="BV170" s="90"/>
      <c r="BW170" s="90"/>
      <c r="BX170" s="90"/>
      <c r="BY170" s="90"/>
      <c r="BZ170" s="90"/>
      <c r="CA170" s="90"/>
      <c r="CB170" s="90"/>
      <c r="CC170" s="90"/>
      <c r="CD170" s="90"/>
      <c r="CE170" s="90"/>
      <c r="CF170" s="90"/>
      <c r="CG170" s="90"/>
      <c r="CH170" s="90"/>
      <c r="CI170" s="90"/>
      <c r="CJ170" s="90"/>
      <c r="CK170" s="90"/>
      <c r="CL170" s="90"/>
      <c r="CM170" s="90"/>
      <c r="CN170" s="90"/>
      <c r="CO170" s="90"/>
      <c r="CP170" s="90"/>
      <c r="CQ170" s="90"/>
      <c r="CR170" s="90"/>
      <c r="CS170" s="90"/>
      <c r="CT170" s="90"/>
      <c r="CU170" s="90"/>
      <c r="CV170" s="90"/>
      <c r="CW170" s="90"/>
      <c r="CX170" s="90"/>
      <c r="CY170" s="90"/>
      <c r="CZ170" s="90"/>
      <c r="DA170" s="90"/>
      <c r="DB170" s="90"/>
      <c r="DC170" s="90"/>
      <c r="DD170" s="90"/>
      <c r="DE170" s="90"/>
      <c r="DF170" s="90"/>
      <c r="DG170" s="90"/>
      <c r="DH170" s="90"/>
      <c r="DI170" s="90"/>
      <c r="DJ170" s="90"/>
      <c r="DK170" s="90"/>
      <c r="DL170" s="90"/>
      <c r="DM170" s="90"/>
      <c r="DN170" s="90"/>
      <c r="DO170" s="90"/>
      <c r="DP170" s="90"/>
      <c r="DQ170" s="90"/>
      <c r="DR170" s="90"/>
      <c r="DS170" s="90"/>
      <c r="DT170" s="90"/>
      <c r="DU170" s="90"/>
      <c r="DV170" s="90"/>
      <c r="DW170" s="90"/>
      <c r="DX170" s="90"/>
      <c r="DY170" s="90"/>
      <c r="DZ170" s="90"/>
      <c r="EA170" s="90"/>
      <c r="EB170" s="90"/>
      <c r="EC170" s="90"/>
      <c r="ED170" s="90"/>
      <c r="EE170" s="90"/>
      <c r="EF170" s="90"/>
      <c r="EG170" s="90"/>
      <c r="EH170" s="90"/>
      <c r="EI170" s="90"/>
      <c r="EJ170" s="90"/>
      <c r="EK170" s="90"/>
      <c r="EL170" s="90"/>
      <c r="EM170" s="90"/>
      <c r="EN170" s="90"/>
      <c r="EO170" s="90"/>
      <c r="EP170" s="90"/>
      <c r="EQ170" s="90"/>
      <c r="ER170" s="90"/>
      <c r="ES170" s="90"/>
      <c r="ET170" s="90"/>
      <c r="EU170" s="90"/>
      <c r="EV170" s="90"/>
      <c r="EW170" s="90"/>
      <c r="EX170" s="90"/>
      <c r="EY170" s="90"/>
      <c r="EZ170" s="90"/>
      <c r="FA170" s="90"/>
      <c r="FB170" s="90"/>
      <c r="FC170" s="90"/>
      <c r="FD170" s="90"/>
      <c r="FE170" s="90"/>
      <c r="FF170" s="90"/>
      <c r="FG170" s="90"/>
      <c r="FH170" s="90"/>
      <c r="FI170" s="90"/>
      <c r="FJ170" s="90"/>
      <c r="FK170" s="90"/>
      <c r="FL170" s="90"/>
      <c r="FM170" s="90"/>
      <c r="FN170" s="90"/>
      <c r="FO170" s="90"/>
      <c r="FP170" s="90"/>
      <c r="FQ170" s="90"/>
      <c r="FR170" s="90"/>
      <c r="FS170" s="90"/>
      <c r="FT170" s="90"/>
      <c r="FU170" s="90"/>
      <c r="FV170" s="90"/>
      <c r="FW170" s="90"/>
      <c r="FX170" s="90"/>
      <c r="FY170" s="90"/>
      <c r="FZ170" s="90"/>
      <c r="GA170" s="90"/>
      <c r="GB170" s="90"/>
      <c r="GC170" s="90"/>
      <c r="GD170" s="90"/>
      <c r="GE170" s="90"/>
      <c r="GF170" s="90"/>
      <c r="GG170" s="90"/>
      <c r="GH170" s="90"/>
      <c r="GI170" s="90"/>
      <c r="GJ170" s="90"/>
      <c r="GK170" s="90"/>
      <c r="GL170" s="90"/>
      <c r="GM170" s="90"/>
      <c r="GN170" s="90"/>
      <c r="GO170" s="90"/>
      <c r="GP170" s="90"/>
      <c r="GQ170" s="90"/>
      <c r="GR170" s="90"/>
      <c r="GS170" s="90"/>
    </row>
    <row r="171" ht="14.25" customHeight="1">
      <c r="A171" s="164"/>
      <c r="B171" s="89"/>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c r="AA171" s="90"/>
      <c r="AB171" s="90"/>
      <c r="AC171" s="90"/>
      <c r="AD171" s="90"/>
      <c r="AE171" s="90"/>
      <c r="AF171" s="90"/>
      <c r="AG171" s="90"/>
      <c r="AH171" s="90"/>
      <c r="AI171" s="90"/>
      <c r="AJ171" s="90"/>
      <c r="AK171" s="90"/>
      <c r="AL171" s="90"/>
      <c r="AM171" s="90"/>
      <c r="AN171" s="90"/>
      <c r="AO171" s="90"/>
      <c r="AP171" s="90"/>
      <c r="AQ171" s="90"/>
      <c r="AR171" s="90"/>
      <c r="AS171" s="90"/>
      <c r="AT171" s="90"/>
      <c r="AU171" s="90"/>
      <c r="AV171" s="90"/>
      <c r="AW171" s="90"/>
      <c r="AX171" s="90"/>
      <c r="AY171" s="90"/>
      <c r="AZ171" s="90"/>
      <c r="BA171" s="90"/>
      <c r="BB171" s="90"/>
      <c r="BC171" s="90"/>
      <c r="BD171" s="90"/>
      <c r="BE171" s="90"/>
      <c r="BF171" s="90"/>
      <c r="BG171" s="90"/>
      <c r="BH171" s="90"/>
      <c r="BI171" s="90"/>
      <c r="BJ171" s="90"/>
      <c r="BK171" s="90"/>
      <c r="BL171" s="90"/>
      <c r="BM171" s="90"/>
      <c r="BN171" s="90"/>
      <c r="BO171" s="90"/>
      <c r="BP171" s="90"/>
      <c r="BQ171" s="90"/>
      <c r="BR171" s="90"/>
      <c r="BS171" s="90"/>
      <c r="BT171" s="90"/>
      <c r="BU171" s="90"/>
      <c r="BV171" s="90"/>
      <c r="BW171" s="90"/>
      <c r="BX171" s="90"/>
      <c r="BY171" s="90"/>
      <c r="BZ171" s="90"/>
      <c r="CA171" s="90"/>
      <c r="CB171" s="90"/>
      <c r="CC171" s="90"/>
      <c r="CD171" s="90"/>
      <c r="CE171" s="90"/>
      <c r="CF171" s="90"/>
      <c r="CG171" s="90"/>
      <c r="CH171" s="90"/>
      <c r="CI171" s="90"/>
      <c r="CJ171" s="90"/>
      <c r="CK171" s="90"/>
      <c r="CL171" s="90"/>
      <c r="CM171" s="90"/>
      <c r="CN171" s="90"/>
      <c r="CO171" s="90"/>
      <c r="CP171" s="90"/>
      <c r="CQ171" s="90"/>
      <c r="CR171" s="90"/>
      <c r="CS171" s="90"/>
      <c r="CT171" s="90"/>
      <c r="CU171" s="90"/>
      <c r="CV171" s="90"/>
      <c r="CW171" s="90"/>
      <c r="CX171" s="90"/>
      <c r="CY171" s="90"/>
      <c r="CZ171" s="90"/>
      <c r="DA171" s="90"/>
      <c r="DB171" s="90"/>
      <c r="DC171" s="90"/>
      <c r="DD171" s="90"/>
      <c r="DE171" s="90"/>
      <c r="DF171" s="90"/>
      <c r="DG171" s="90"/>
      <c r="DH171" s="90"/>
      <c r="DI171" s="90"/>
      <c r="DJ171" s="90"/>
      <c r="DK171" s="90"/>
      <c r="DL171" s="90"/>
      <c r="DM171" s="90"/>
      <c r="DN171" s="90"/>
      <c r="DO171" s="90"/>
      <c r="DP171" s="90"/>
      <c r="DQ171" s="90"/>
      <c r="DR171" s="90"/>
      <c r="DS171" s="90"/>
      <c r="DT171" s="90"/>
      <c r="DU171" s="90"/>
      <c r="DV171" s="90"/>
      <c r="DW171" s="90"/>
      <c r="DX171" s="90"/>
      <c r="DY171" s="90"/>
      <c r="DZ171" s="90"/>
      <c r="EA171" s="90"/>
      <c r="EB171" s="90"/>
      <c r="EC171" s="90"/>
      <c r="ED171" s="90"/>
      <c r="EE171" s="90"/>
      <c r="EF171" s="90"/>
      <c r="EG171" s="90"/>
      <c r="EH171" s="90"/>
      <c r="EI171" s="90"/>
      <c r="EJ171" s="90"/>
      <c r="EK171" s="90"/>
      <c r="EL171" s="90"/>
      <c r="EM171" s="90"/>
      <c r="EN171" s="90"/>
      <c r="EO171" s="90"/>
      <c r="EP171" s="90"/>
      <c r="EQ171" s="90"/>
      <c r="ER171" s="90"/>
      <c r="ES171" s="90"/>
      <c r="ET171" s="90"/>
      <c r="EU171" s="90"/>
      <c r="EV171" s="90"/>
      <c r="EW171" s="90"/>
      <c r="EX171" s="90"/>
      <c r="EY171" s="90"/>
      <c r="EZ171" s="90"/>
      <c r="FA171" s="90"/>
      <c r="FB171" s="90"/>
      <c r="FC171" s="90"/>
      <c r="FD171" s="90"/>
      <c r="FE171" s="90"/>
      <c r="FF171" s="90"/>
      <c r="FG171" s="90"/>
      <c r="FH171" s="90"/>
      <c r="FI171" s="90"/>
      <c r="FJ171" s="90"/>
      <c r="FK171" s="90"/>
      <c r="FL171" s="90"/>
      <c r="FM171" s="90"/>
      <c r="FN171" s="90"/>
      <c r="FO171" s="90"/>
      <c r="FP171" s="90"/>
      <c r="FQ171" s="90"/>
      <c r="FR171" s="90"/>
      <c r="FS171" s="90"/>
      <c r="FT171" s="90"/>
      <c r="FU171" s="90"/>
      <c r="FV171" s="90"/>
      <c r="FW171" s="90"/>
      <c r="FX171" s="90"/>
      <c r="FY171" s="90"/>
      <c r="FZ171" s="90"/>
      <c r="GA171" s="90"/>
      <c r="GB171" s="90"/>
      <c r="GC171" s="90"/>
      <c r="GD171" s="90"/>
      <c r="GE171" s="90"/>
      <c r="GF171" s="90"/>
      <c r="GG171" s="90"/>
      <c r="GH171" s="90"/>
      <c r="GI171" s="90"/>
      <c r="GJ171" s="90"/>
      <c r="GK171" s="90"/>
      <c r="GL171" s="90"/>
      <c r="GM171" s="90"/>
      <c r="GN171" s="90"/>
      <c r="GO171" s="90"/>
      <c r="GP171" s="90"/>
      <c r="GQ171" s="90"/>
      <c r="GR171" s="90"/>
      <c r="GS171" s="90"/>
    </row>
    <row r="172" ht="14.25" customHeight="1">
      <c r="A172" s="164"/>
      <c r="B172" s="89"/>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0"/>
      <c r="BC172" s="90"/>
      <c r="BD172" s="90"/>
      <c r="BE172" s="90"/>
      <c r="BF172" s="90"/>
      <c r="BG172" s="90"/>
      <c r="BH172" s="90"/>
      <c r="BI172" s="90"/>
      <c r="BJ172" s="90"/>
      <c r="BK172" s="90"/>
      <c r="BL172" s="90"/>
      <c r="BM172" s="90"/>
      <c r="BN172" s="90"/>
      <c r="BO172" s="90"/>
      <c r="BP172" s="90"/>
      <c r="BQ172" s="90"/>
      <c r="BR172" s="90"/>
      <c r="BS172" s="90"/>
      <c r="BT172" s="90"/>
      <c r="BU172" s="90"/>
      <c r="BV172" s="90"/>
      <c r="BW172" s="90"/>
      <c r="BX172" s="90"/>
      <c r="BY172" s="90"/>
      <c r="BZ172" s="90"/>
      <c r="CA172" s="90"/>
      <c r="CB172" s="90"/>
      <c r="CC172" s="90"/>
      <c r="CD172" s="90"/>
      <c r="CE172" s="90"/>
      <c r="CF172" s="90"/>
      <c r="CG172" s="90"/>
      <c r="CH172" s="90"/>
      <c r="CI172" s="90"/>
      <c r="CJ172" s="90"/>
      <c r="CK172" s="90"/>
      <c r="CL172" s="90"/>
      <c r="CM172" s="90"/>
      <c r="CN172" s="90"/>
      <c r="CO172" s="90"/>
      <c r="CP172" s="90"/>
      <c r="CQ172" s="90"/>
      <c r="CR172" s="90"/>
      <c r="CS172" s="90"/>
      <c r="CT172" s="90"/>
      <c r="CU172" s="90"/>
      <c r="CV172" s="90"/>
      <c r="CW172" s="90"/>
      <c r="CX172" s="90"/>
      <c r="CY172" s="90"/>
      <c r="CZ172" s="90"/>
      <c r="DA172" s="90"/>
      <c r="DB172" s="90"/>
      <c r="DC172" s="90"/>
      <c r="DD172" s="90"/>
      <c r="DE172" s="90"/>
      <c r="DF172" s="90"/>
      <c r="DG172" s="90"/>
      <c r="DH172" s="90"/>
      <c r="DI172" s="90"/>
      <c r="DJ172" s="90"/>
      <c r="DK172" s="90"/>
      <c r="DL172" s="90"/>
      <c r="DM172" s="90"/>
      <c r="DN172" s="90"/>
      <c r="DO172" s="90"/>
      <c r="DP172" s="90"/>
      <c r="DQ172" s="90"/>
      <c r="DR172" s="90"/>
      <c r="DS172" s="90"/>
      <c r="DT172" s="90"/>
      <c r="DU172" s="90"/>
      <c r="DV172" s="90"/>
      <c r="DW172" s="90"/>
      <c r="DX172" s="90"/>
      <c r="DY172" s="90"/>
      <c r="DZ172" s="90"/>
      <c r="EA172" s="90"/>
      <c r="EB172" s="90"/>
      <c r="EC172" s="90"/>
      <c r="ED172" s="90"/>
      <c r="EE172" s="90"/>
      <c r="EF172" s="90"/>
      <c r="EG172" s="90"/>
      <c r="EH172" s="90"/>
      <c r="EI172" s="90"/>
      <c r="EJ172" s="90"/>
      <c r="EK172" s="90"/>
      <c r="EL172" s="90"/>
      <c r="EM172" s="90"/>
      <c r="EN172" s="90"/>
      <c r="EO172" s="90"/>
      <c r="EP172" s="90"/>
      <c r="EQ172" s="90"/>
      <c r="ER172" s="90"/>
      <c r="ES172" s="90"/>
      <c r="ET172" s="90"/>
      <c r="EU172" s="90"/>
      <c r="EV172" s="90"/>
      <c r="EW172" s="90"/>
      <c r="EX172" s="90"/>
      <c r="EY172" s="90"/>
      <c r="EZ172" s="90"/>
      <c r="FA172" s="90"/>
      <c r="FB172" s="90"/>
      <c r="FC172" s="90"/>
      <c r="FD172" s="90"/>
      <c r="FE172" s="90"/>
      <c r="FF172" s="90"/>
      <c r="FG172" s="90"/>
      <c r="FH172" s="90"/>
      <c r="FI172" s="90"/>
      <c r="FJ172" s="90"/>
      <c r="FK172" s="90"/>
      <c r="FL172" s="90"/>
      <c r="FM172" s="90"/>
      <c r="FN172" s="90"/>
      <c r="FO172" s="90"/>
      <c r="FP172" s="90"/>
      <c r="FQ172" s="90"/>
      <c r="FR172" s="90"/>
      <c r="FS172" s="90"/>
      <c r="FT172" s="90"/>
      <c r="FU172" s="90"/>
      <c r="FV172" s="90"/>
      <c r="FW172" s="90"/>
      <c r="FX172" s="90"/>
      <c r="FY172" s="90"/>
      <c r="FZ172" s="90"/>
      <c r="GA172" s="90"/>
      <c r="GB172" s="90"/>
      <c r="GC172" s="90"/>
      <c r="GD172" s="90"/>
      <c r="GE172" s="90"/>
      <c r="GF172" s="90"/>
      <c r="GG172" s="90"/>
      <c r="GH172" s="90"/>
      <c r="GI172" s="90"/>
      <c r="GJ172" s="90"/>
      <c r="GK172" s="90"/>
      <c r="GL172" s="90"/>
      <c r="GM172" s="90"/>
      <c r="GN172" s="90"/>
      <c r="GO172" s="90"/>
      <c r="GP172" s="90"/>
      <c r="GQ172" s="90"/>
      <c r="GR172" s="90"/>
      <c r="GS172" s="90"/>
    </row>
    <row r="173" ht="14.25" customHeight="1">
      <c r="A173" s="164"/>
      <c r="B173" s="89"/>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c r="AA173" s="90"/>
      <c r="AB173" s="90"/>
      <c r="AC173" s="90"/>
      <c r="AD173" s="90"/>
      <c r="AE173" s="90"/>
      <c r="AF173" s="90"/>
      <c r="AG173" s="90"/>
      <c r="AH173" s="90"/>
      <c r="AI173" s="90"/>
      <c r="AJ173" s="90"/>
      <c r="AK173" s="90"/>
      <c r="AL173" s="90"/>
      <c r="AM173" s="90"/>
      <c r="AN173" s="90"/>
      <c r="AO173" s="90"/>
      <c r="AP173" s="90"/>
      <c r="AQ173" s="90"/>
      <c r="AR173" s="90"/>
      <c r="AS173" s="90"/>
      <c r="AT173" s="90"/>
      <c r="AU173" s="90"/>
      <c r="AV173" s="90"/>
      <c r="AW173" s="90"/>
      <c r="AX173" s="90"/>
      <c r="AY173" s="90"/>
      <c r="AZ173" s="90"/>
      <c r="BA173" s="90"/>
      <c r="BB173" s="90"/>
      <c r="BC173" s="90"/>
      <c r="BD173" s="90"/>
      <c r="BE173" s="90"/>
      <c r="BF173" s="90"/>
      <c r="BG173" s="90"/>
      <c r="BH173" s="90"/>
      <c r="BI173" s="90"/>
      <c r="BJ173" s="90"/>
      <c r="BK173" s="90"/>
      <c r="BL173" s="90"/>
      <c r="BM173" s="90"/>
      <c r="BN173" s="90"/>
      <c r="BO173" s="90"/>
      <c r="BP173" s="90"/>
      <c r="BQ173" s="90"/>
      <c r="BR173" s="90"/>
      <c r="BS173" s="90"/>
      <c r="BT173" s="90"/>
      <c r="BU173" s="90"/>
      <c r="BV173" s="90"/>
      <c r="BW173" s="90"/>
      <c r="BX173" s="90"/>
      <c r="BY173" s="90"/>
      <c r="BZ173" s="90"/>
      <c r="CA173" s="90"/>
      <c r="CB173" s="90"/>
      <c r="CC173" s="90"/>
      <c r="CD173" s="90"/>
      <c r="CE173" s="90"/>
      <c r="CF173" s="90"/>
      <c r="CG173" s="90"/>
      <c r="CH173" s="90"/>
      <c r="CI173" s="90"/>
      <c r="CJ173" s="90"/>
      <c r="CK173" s="90"/>
      <c r="CL173" s="90"/>
      <c r="CM173" s="90"/>
      <c r="CN173" s="90"/>
      <c r="CO173" s="90"/>
      <c r="CP173" s="90"/>
      <c r="CQ173" s="90"/>
      <c r="CR173" s="90"/>
      <c r="CS173" s="90"/>
      <c r="CT173" s="90"/>
      <c r="CU173" s="90"/>
      <c r="CV173" s="90"/>
      <c r="CW173" s="90"/>
      <c r="CX173" s="90"/>
      <c r="CY173" s="90"/>
      <c r="CZ173" s="90"/>
      <c r="DA173" s="90"/>
      <c r="DB173" s="90"/>
      <c r="DC173" s="90"/>
      <c r="DD173" s="90"/>
      <c r="DE173" s="90"/>
      <c r="DF173" s="90"/>
      <c r="DG173" s="90"/>
      <c r="DH173" s="90"/>
      <c r="DI173" s="90"/>
      <c r="DJ173" s="90"/>
      <c r="DK173" s="90"/>
      <c r="DL173" s="90"/>
      <c r="DM173" s="90"/>
      <c r="DN173" s="90"/>
      <c r="DO173" s="90"/>
      <c r="DP173" s="90"/>
      <c r="DQ173" s="90"/>
      <c r="DR173" s="90"/>
      <c r="DS173" s="90"/>
      <c r="DT173" s="90"/>
      <c r="DU173" s="90"/>
      <c r="DV173" s="90"/>
      <c r="DW173" s="90"/>
      <c r="DX173" s="90"/>
      <c r="DY173" s="90"/>
      <c r="DZ173" s="90"/>
      <c r="EA173" s="90"/>
      <c r="EB173" s="90"/>
      <c r="EC173" s="90"/>
      <c r="ED173" s="90"/>
      <c r="EE173" s="90"/>
      <c r="EF173" s="90"/>
      <c r="EG173" s="90"/>
      <c r="EH173" s="90"/>
      <c r="EI173" s="90"/>
      <c r="EJ173" s="90"/>
      <c r="EK173" s="90"/>
      <c r="EL173" s="90"/>
      <c r="EM173" s="90"/>
      <c r="EN173" s="90"/>
      <c r="EO173" s="90"/>
      <c r="EP173" s="90"/>
      <c r="EQ173" s="90"/>
      <c r="ER173" s="90"/>
      <c r="ES173" s="90"/>
      <c r="ET173" s="90"/>
      <c r="EU173" s="90"/>
      <c r="EV173" s="90"/>
      <c r="EW173" s="90"/>
      <c r="EX173" s="90"/>
      <c r="EY173" s="90"/>
      <c r="EZ173" s="90"/>
      <c r="FA173" s="90"/>
      <c r="FB173" s="90"/>
      <c r="FC173" s="90"/>
      <c r="FD173" s="90"/>
      <c r="FE173" s="90"/>
      <c r="FF173" s="90"/>
      <c r="FG173" s="90"/>
      <c r="FH173" s="90"/>
      <c r="FI173" s="90"/>
      <c r="FJ173" s="90"/>
      <c r="FK173" s="90"/>
      <c r="FL173" s="90"/>
      <c r="FM173" s="90"/>
      <c r="FN173" s="90"/>
      <c r="FO173" s="90"/>
      <c r="FP173" s="90"/>
      <c r="FQ173" s="90"/>
      <c r="FR173" s="90"/>
      <c r="FS173" s="90"/>
      <c r="FT173" s="90"/>
      <c r="FU173" s="90"/>
      <c r="FV173" s="90"/>
      <c r="FW173" s="90"/>
      <c r="FX173" s="90"/>
      <c r="FY173" s="90"/>
      <c r="FZ173" s="90"/>
      <c r="GA173" s="90"/>
      <c r="GB173" s="90"/>
      <c r="GC173" s="90"/>
      <c r="GD173" s="90"/>
      <c r="GE173" s="90"/>
      <c r="GF173" s="90"/>
      <c r="GG173" s="90"/>
      <c r="GH173" s="90"/>
      <c r="GI173" s="90"/>
      <c r="GJ173" s="90"/>
      <c r="GK173" s="90"/>
      <c r="GL173" s="90"/>
      <c r="GM173" s="90"/>
      <c r="GN173" s="90"/>
      <c r="GO173" s="90"/>
      <c r="GP173" s="90"/>
      <c r="GQ173" s="90"/>
      <c r="GR173" s="90"/>
      <c r="GS173" s="90"/>
    </row>
    <row r="174" ht="14.25" customHeight="1">
      <c r="A174" s="164"/>
      <c r="B174" s="89"/>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c r="AA174" s="90"/>
      <c r="AB174" s="90"/>
      <c r="AC174" s="90"/>
      <c r="AD174" s="90"/>
      <c r="AE174" s="90"/>
      <c r="AF174" s="90"/>
      <c r="AG174" s="90"/>
      <c r="AH174" s="90"/>
      <c r="AI174" s="90"/>
      <c r="AJ174" s="90"/>
      <c r="AK174" s="90"/>
      <c r="AL174" s="90"/>
      <c r="AM174" s="90"/>
      <c r="AN174" s="90"/>
      <c r="AO174" s="90"/>
      <c r="AP174" s="90"/>
      <c r="AQ174" s="90"/>
      <c r="AR174" s="90"/>
      <c r="AS174" s="90"/>
      <c r="AT174" s="90"/>
      <c r="AU174" s="90"/>
      <c r="AV174" s="90"/>
      <c r="AW174" s="90"/>
      <c r="AX174" s="90"/>
      <c r="AY174" s="90"/>
      <c r="AZ174" s="90"/>
      <c r="BA174" s="90"/>
      <c r="BB174" s="90"/>
      <c r="BC174" s="90"/>
      <c r="BD174" s="90"/>
      <c r="BE174" s="90"/>
      <c r="BF174" s="90"/>
      <c r="BG174" s="90"/>
      <c r="BH174" s="90"/>
      <c r="BI174" s="90"/>
      <c r="BJ174" s="90"/>
      <c r="BK174" s="90"/>
      <c r="BL174" s="90"/>
      <c r="BM174" s="90"/>
      <c r="BN174" s="90"/>
      <c r="BO174" s="90"/>
      <c r="BP174" s="90"/>
      <c r="BQ174" s="90"/>
      <c r="BR174" s="90"/>
      <c r="BS174" s="90"/>
      <c r="BT174" s="90"/>
      <c r="BU174" s="90"/>
      <c r="BV174" s="90"/>
      <c r="BW174" s="90"/>
      <c r="BX174" s="90"/>
      <c r="BY174" s="90"/>
      <c r="BZ174" s="90"/>
      <c r="CA174" s="90"/>
      <c r="CB174" s="90"/>
      <c r="CC174" s="90"/>
      <c r="CD174" s="90"/>
      <c r="CE174" s="90"/>
      <c r="CF174" s="90"/>
      <c r="CG174" s="90"/>
      <c r="CH174" s="90"/>
      <c r="CI174" s="90"/>
      <c r="CJ174" s="90"/>
      <c r="CK174" s="90"/>
      <c r="CL174" s="90"/>
      <c r="CM174" s="90"/>
      <c r="CN174" s="90"/>
      <c r="CO174" s="90"/>
      <c r="CP174" s="90"/>
      <c r="CQ174" s="90"/>
      <c r="CR174" s="90"/>
      <c r="CS174" s="90"/>
      <c r="CT174" s="90"/>
      <c r="CU174" s="90"/>
      <c r="CV174" s="90"/>
      <c r="CW174" s="90"/>
      <c r="CX174" s="90"/>
      <c r="CY174" s="90"/>
      <c r="CZ174" s="90"/>
      <c r="DA174" s="90"/>
      <c r="DB174" s="90"/>
      <c r="DC174" s="90"/>
      <c r="DD174" s="90"/>
      <c r="DE174" s="90"/>
      <c r="DF174" s="90"/>
      <c r="DG174" s="90"/>
      <c r="DH174" s="90"/>
      <c r="DI174" s="90"/>
      <c r="DJ174" s="90"/>
      <c r="DK174" s="90"/>
      <c r="DL174" s="90"/>
      <c r="DM174" s="90"/>
      <c r="DN174" s="90"/>
      <c r="DO174" s="90"/>
      <c r="DP174" s="90"/>
      <c r="DQ174" s="90"/>
      <c r="DR174" s="90"/>
      <c r="DS174" s="90"/>
      <c r="DT174" s="90"/>
      <c r="DU174" s="90"/>
      <c r="DV174" s="90"/>
      <c r="DW174" s="90"/>
      <c r="DX174" s="90"/>
      <c r="DY174" s="90"/>
      <c r="DZ174" s="90"/>
      <c r="EA174" s="90"/>
      <c r="EB174" s="90"/>
      <c r="EC174" s="90"/>
      <c r="ED174" s="90"/>
      <c r="EE174" s="90"/>
      <c r="EF174" s="90"/>
      <c r="EG174" s="90"/>
      <c r="EH174" s="90"/>
      <c r="EI174" s="90"/>
      <c r="EJ174" s="90"/>
      <c r="EK174" s="90"/>
      <c r="EL174" s="90"/>
      <c r="EM174" s="90"/>
      <c r="EN174" s="90"/>
      <c r="EO174" s="90"/>
      <c r="EP174" s="90"/>
      <c r="EQ174" s="90"/>
      <c r="ER174" s="90"/>
      <c r="ES174" s="90"/>
      <c r="ET174" s="90"/>
      <c r="EU174" s="90"/>
      <c r="EV174" s="90"/>
      <c r="EW174" s="90"/>
      <c r="EX174" s="90"/>
      <c r="EY174" s="90"/>
      <c r="EZ174" s="90"/>
      <c r="FA174" s="90"/>
      <c r="FB174" s="90"/>
      <c r="FC174" s="90"/>
      <c r="FD174" s="90"/>
      <c r="FE174" s="90"/>
      <c r="FF174" s="90"/>
      <c r="FG174" s="90"/>
      <c r="FH174" s="90"/>
      <c r="FI174" s="90"/>
      <c r="FJ174" s="90"/>
      <c r="FK174" s="90"/>
      <c r="FL174" s="90"/>
      <c r="FM174" s="90"/>
      <c r="FN174" s="90"/>
      <c r="FO174" s="90"/>
      <c r="FP174" s="90"/>
      <c r="FQ174" s="90"/>
      <c r="FR174" s="90"/>
      <c r="FS174" s="90"/>
      <c r="FT174" s="90"/>
      <c r="FU174" s="90"/>
      <c r="FV174" s="90"/>
      <c r="FW174" s="90"/>
      <c r="FX174" s="90"/>
      <c r="FY174" s="90"/>
      <c r="FZ174" s="90"/>
      <c r="GA174" s="90"/>
      <c r="GB174" s="90"/>
      <c r="GC174" s="90"/>
      <c r="GD174" s="90"/>
      <c r="GE174" s="90"/>
      <c r="GF174" s="90"/>
      <c r="GG174" s="90"/>
      <c r="GH174" s="90"/>
      <c r="GI174" s="90"/>
      <c r="GJ174" s="90"/>
      <c r="GK174" s="90"/>
      <c r="GL174" s="90"/>
      <c r="GM174" s="90"/>
      <c r="GN174" s="90"/>
      <c r="GO174" s="90"/>
      <c r="GP174" s="90"/>
      <c r="GQ174" s="90"/>
      <c r="GR174" s="90"/>
      <c r="GS174" s="90"/>
    </row>
    <row r="175" ht="14.25" customHeight="1">
      <c r="A175" s="164"/>
      <c r="B175" s="89"/>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c r="AA175" s="90"/>
      <c r="AB175" s="90"/>
      <c r="AC175" s="90"/>
      <c r="AD175" s="90"/>
      <c r="AE175" s="90"/>
      <c r="AF175" s="90"/>
      <c r="AG175" s="90"/>
      <c r="AH175" s="90"/>
      <c r="AI175" s="90"/>
      <c r="AJ175" s="90"/>
      <c r="AK175" s="90"/>
      <c r="AL175" s="90"/>
      <c r="AM175" s="90"/>
      <c r="AN175" s="90"/>
      <c r="AO175" s="90"/>
      <c r="AP175" s="90"/>
      <c r="AQ175" s="90"/>
      <c r="AR175" s="90"/>
      <c r="AS175" s="90"/>
      <c r="AT175" s="90"/>
      <c r="AU175" s="90"/>
      <c r="AV175" s="90"/>
      <c r="AW175" s="90"/>
      <c r="AX175" s="90"/>
      <c r="AY175" s="90"/>
      <c r="AZ175" s="90"/>
      <c r="BA175" s="90"/>
      <c r="BB175" s="90"/>
      <c r="BC175" s="90"/>
      <c r="BD175" s="90"/>
      <c r="BE175" s="90"/>
      <c r="BF175" s="90"/>
      <c r="BG175" s="90"/>
      <c r="BH175" s="90"/>
      <c r="BI175" s="90"/>
      <c r="BJ175" s="90"/>
      <c r="BK175" s="90"/>
      <c r="BL175" s="90"/>
      <c r="BM175" s="90"/>
      <c r="BN175" s="90"/>
      <c r="BO175" s="90"/>
      <c r="BP175" s="90"/>
      <c r="BQ175" s="90"/>
      <c r="BR175" s="90"/>
      <c r="BS175" s="90"/>
      <c r="BT175" s="90"/>
      <c r="BU175" s="90"/>
      <c r="BV175" s="90"/>
      <c r="BW175" s="90"/>
      <c r="BX175" s="90"/>
      <c r="BY175" s="90"/>
      <c r="BZ175" s="90"/>
      <c r="CA175" s="90"/>
      <c r="CB175" s="90"/>
      <c r="CC175" s="90"/>
      <c r="CD175" s="90"/>
      <c r="CE175" s="90"/>
      <c r="CF175" s="90"/>
      <c r="CG175" s="90"/>
      <c r="CH175" s="90"/>
      <c r="CI175" s="90"/>
      <c r="CJ175" s="90"/>
      <c r="CK175" s="90"/>
      <c r="CL175" s="90"/>
      <c r="CM175" s="90"/>
      <c r="CN175" s="90"/>
      <c r="CO175" s="90"/>
      <c r="CP175" s="90"/>
      <c r="CQ175" s="90"/>
      <c r="CR175" s="90"/>
      <c r="CS175" s="90"/>
      <c r="CT175" s="90"/>
      <c r="CU175" s="90"/>
      <c r="CV175" s="90"/>
      <c r="CW175" s="90"/>
      <c r="CX175" s="90"/>
      <c r="CY175" s="90"/>
      <c r="CZ175" s="90"/>
      <c r="DA175" s="90"/>
      <c r="DB175" s="90"/>
      <c r="DC175" s="90"/>
      <c r="DD175" s="90"/>
      <c r="DE175" s="90"/>
      <c r="DF175" s="90"/>
      <c r="DG175" s="90"/>
      <c r="DH175" s="90"/>
      <c r="DI175" s="90"/>
      <c r="DJ175" s="90"/>
      <c r="DK175" s="90"/>
      <c r="DL175" s="90"/>
      <c r="DM175" s="90"/>
      <c r="DN175" s="90"/>
      <c r="DO175" s="90"/>
      <c r="DP175" s="90"/>
      <c r="DQ175" s="90"/>
      <c r="DR175" s="90"/>
      <c r="DS175" s="90"/>
      <c r="DT175" s="90"/>
      <c r="DU175" s="90"/>
      <c r="DV175" s="90"/>
      <c r="DW175" s="90"/>
      <c r="DX175" s="90"/>
      <c r="DY175" s="90"/>
      <c r="DZ175" s="90"/>
      <c r="EA175" s="90"/>
      <c r="EB175" s="90"/>
      <c r="EC175" s="90"/>
      <c r="ED175" s="90"/>
      <c r="EE175" s="90"/>
      <c r="EF175" s="90"/>
      <c r="EG175" s="90"/>
      <c r="EH175" s="90"/>
      <c r="EI175" s="90"/>
      <c r="EJ175" s="90"/>
      <c r="EK175" s="90"/>
      <c r="EL175" s="90"/>
      <c r="EM175" s="90"/>
      <c r="EN175" s="90"/>
      <c r="EO175" s="90"/>
      <c r="EP175" s="90"/>
      <c r="EQ175" s="90"/>
      <c r="ER175" s="90"/>
      <c r="ES175" s="90"/>
      <c r="ET175" s="90"/>
      <c r="EU175" s="90"/>
      <c r="EV175" s="90"/>
      <c r="EW175" s="90"/>
      <c r="EX175" s="90"/>
      <c r="EY175" s="90"/>
      <c r="EZ175" s="90"/>
      <c r="FA175" s="90"/>
      <c r="FB175" s="90"/>
      <c r="FC175" s="90"/>
      <c r="FD175" s="90"/>
      <c r="FE175" s="90"/>
      <c r="FF175" s="90"/>
      <c r="FG175" s="90"/>
      <c r="FH175" s="90"/>
      <c r="FI175" s="90"/>
      <c r="FJ175" s="90"/>
      <c r="FK175" s="90"/>
      <c r="FL175" s="90"/>
      <c r="FM175" s="90"/>
      <c r="FN175" s="90"/>
      <c r="FO175" s="90"/>
      <c r="FP175" s="90"/>
      <c r="FQ175" s="90"/>
      <c r="FR175" s="90"/>
      <c r="FS175" s="90"/>
      <c r="FT175" s="90"/>
      <c r="FU175" s="90"/>
      <c r="FV175" s="90"/>
      <c r="FW175" s="90"/>
      <c r="FX175" s="90"/>
      <c r="FY175" s="90"/>
      <c r="FZ175" s="90"/>
      <c r="GA175" s="90"/>
      <c r="GB175" s="90"/>
      <c r="GC175" s="90"/>
      <c r="GD175" s="90"/>
      <c r="GE175" s="90"/>
      <c r="GF175" s="90"/>
      <c r="GG175" s="90"/>
      <c r="GH175" s="90"/>
      <c r="GI175" s="90"/>
      <c r="GJ175" s="90"/>
      <c r="GK175" s="90"/>
      <c r="GL175" s="90"/>
      <c r="GM175" s="90"/>
      <c r="GN175" s="90"/>
      <c r="GO175" s="90"/>
      <c r="GP175" s="90"/>
      <c r="GQ175" s="90"/>
      <c r="GR175" s="90"/>
      <c r="GS175" s="90"/>
    </row>
    <row r="176" ht="14.25" customHeight="1">
      <c r="A176" s="164"/>
      <c r="B176" s="89"/>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0"/>
      <c r="BD176" s="90"/>
      <c r="BE176" s="90"/>
      <c r="BF176" s="90"/>
      <c r="BG176" s="90"/>
      <c r="BH176" s="90"/>
      <c r="BI176" s="90"/>
      <c r="BJ176" s="90"/>
      <c r="BK176" s="90"/>
      <c r="BL176" s="90"/>
      <c r="BM176" s="90"/>
      <c r="BN176" s="90"/>
      <c r="BO176" s="90"/>
      <c r="BP176" s="90"/>
      <c r="BQ176" s="90"/>
      <c r="BR176" s="90"/>
      <c r="BS176" s="90"/>
      <c r="BT176" s="90"/>
      <c r="BU176" s="90"/>
      <c r="BV176" s="90"/>
      <c r="BW176" s="90"/>
      <c r="BX176" s="90"/>
      <c r="BY176" s="90"/>
      <c r="BZ176" s="90"/>
      <c r="CA176" s="90"/>
      <c r="CB176" s="90"/>
      <c r="CC176" s="90"/>
      <c r="CD176" s="90"/>
      <c r="CE176" s="90"/>
      <c r="CF176" s="90"/>
      <c r="CG176" s="90"/>
      <c r="CH176" s="90"/>
      <c r="CI176" s="90"/>
      <c r="CJ176" s="90"/>
      <c r="CK176" s="90"/>
      <c r="CL176" s="90"/>
      <c r="CM176" s="90"/>
      <c r="CN176" s="90"/>
      <c r="CO176" s="90"/>
      <c r="CP176" s="90"/>
      <c r="CQ176" s="90"/>
      <c r="CR176" s="90"/>
      <c r="CS176" s="90"/>
      <c r="CT176" s="90"/>
      <c r="CU176" s="90"/>
      <c r="CV176" s="90"/>
      <c r="CW176" s="90"/>
      <c r="CX176" s="90"/>
      <c r="CY176" s="90"/>
      <c r="CZ176" s="90"/>
      <c r="DA176" s="90"/>
      <c r="DB176" s="90"/>
      <c r="DC176" s="90"/>
      <c r="DD176" s="90"/>
      <c r="DE176" s="90"/>
      <c r="DF176" s="90"/>
      <c r="DG176" s="90"/>
      <c r="DH176" s="90"/>
      <c r="DI176" s="90"/>
      <c r="DJ176" s="90"/>
      <c r="DK176" s="90"/>
      <c r="DL176" s="90"/>
      <c r="DM176" s="90"/>
      <c r="DN176" s="90"/>
      <c r="DO176" s="90"/>
      <c r="DP176" s="90"/>
      <c r="DQ176" s="90"/>
      <c r="DR176" s="90"/>
      <c r="DS176" s="90"/>
      <c r="DT176" s="90"/>
      <c r="DU176" s="90"/>
      <c r="DV176" s="90"/>
      <c r="DW176" s="90"/>
      <c r="DX176" s="90"/>
      <c r="DY176" s="90"/>
      <c r="DZ176" s="90"/>
      <c r="EA176" s="90"/>
      <c r="EB176" s="90"/>
      <c r="EC176" s="90"/>
      <c r="ED176" s="90"/>
      <c r="EE176" s="90"/>
      <c r="EF176" s="90"/>
      <c r="EG176" s="90"/>
      <c r="EH176" s="90"/>
      <c r="EI176" s="90"/>
      <c r="EJ176" s="90"/>
      <c r="EK176" s="90"/>
      <c r="EL176" s="90"/>
      <c r="EM176" s="90"/>
      <c r="EN176" s="90"/>
      <c r="EO176" s="90"/>
      <c r="EP176" s="90"/>
      <c r="EQ176" s="90"/>
      <c r="ER176" s="90"/>
      <c r="ES176" s="90"/>
      <c r="ET176" s="90"/>
      <c r="EU176" s="90"/>
      <c r="EV176" s="90"/>
      <c r="EW176" s="90"/>
      <c r="EX176" s="90"/>
      <c r="EY176" s="90"/>
      <c r="EZ176" s="90"/>
      <c r="FA176" s="90"/>
      <c r="FB176" s="90"/>
      <c r="FC176" s="90"/>
      <c r="FD176" s="90"/>
      <c r="FE176" s="90"/>
      <c r="FF176" s="90"/>
      <c r="FG176" s="90"/>
      <c r="FH176" s="90"/>
      <c r="FI176" s="90"/>
      <c r="FJ176" s="90"/>
      <c r="FK176" s="90"/>
      <c r="FL176" s="90"/>
      <c r="FM176" s="90"/>
      <c r="FN176" s="90"/>
      <c r="FO176" s="90"/>
      <c r="FP176" s="90"/>
      <c r="FQ176" s="90"/>
      <c r="FR176" s="90"/>
      <c r="FS176" s="90"/>
      <c r="FT176" s="90"/>
      <c r="FU176" s="90"/>
      <c r="FV176" s="90"/>
      <c r="FW176" s="90"/>
      <c r="FX176" s="90"/>
      <c r="FY176" s="90"/>
      <c r="FZ176" s="90"/>
      <c r="GA176" s="90"/>
      <c r="GB176" s="90"/>
      <c r="GC176" s="90"/>
      <c r="GD176" s="90"/>
      <c r="GE176" s="90"/>
      <c r="GF176" s="90"/>
      <c r="GG176" s="90"/>
      <c r="GH176" s="90"/>
      <c r="GI176" s="90"/>
      <c r="GJ176" s="90"/>
      <c r="GK176" s="90"/>
      <c r="GL176" s="90"/>
      <c r="GM176" s="90"/>
      <c r="GN176" s="90"/>
      <c r="GO176" s="90"/>
      <c r="GP176" s="90"/>
      <c r="GQ176" s="90"/>
      <c r="GR176" s="90"/>
      <c r="GS176" s="90"/>
    </row>
    <row r="177" ht="14.25" customHeight="1">
      <c r="A177" s="164"/>
      <c r="B177" s="89"/>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c r="AA177" s="90"/>
      <c r="AB177" s="90"/>
      <c r="AC177" s="90"/>
      <c r="AD177" s="90"/>
      <c r="AE177" s="90"/>
      <c r="AF177" s="90"/>
      <c r="AG177" s="90"/>
      <c r="AH177" s="90"/>
      <c r="AI177" s="90"/>
      <c r="AJ177" s="90"/>
      <c r="AK177" s="90"/>
      <c r="AL177" s="90"/>
      <c r="AM177" s="90"/>
      <c r="AN177" s="90"/>
      <c r="AO177" s="90"/>
      <c r="AP177" s="90"/>
      <c r="AQ177" s="90"/>
      <c r="AR177" s="90"/>
      <c r="AS177" s="90"/>
      <c r="AT177" s="90"/>
      <c r="AU177" s="90"/>
      <c r="AV177" s="90"/>
      <c r="AW177" s="90"/>
      <c r="AX177" s="90"/>
      <c r="AY177" s="90"/>
      <c r="AZ177" s="90"/>
      <c r="BA177" s="90"/>
      <c r="BB177" s="90"/>
      <c r="BC177" s="90"/>
      <c r="BD177" s="90"/>
      <c r="BE177" s="90"/>
      <c r="BF177" s="90"/>
      <c r="BG177" s="90"/>
      <c r="BH177" s="90"/>
      <c r="BI177" s="90"/>
      <c r="BJ177" s="90"/>
      <c r="BK177" s="90"/>
      <c r="BL177" s="90"/>
      <c r="BM177" s="90"/>
      <c r="BN177" s="90"/>
      <c r="BO177" s="90"/>
      <c r="BP177" s="90"/>
      <c r="BQ177" s="90"/>
      <c r="BR177" s="90"/>
      <c r="BS177" s="90"/>
      <c r="BT177" s="90"/>
      <c r="BU177" s="90"/>
      <c r="BV177" s="90"/>
      <c r="BW177" s="90"/>
      <c r="BX177" s="90"/>
      <c r="BY177" s="90"/>
      <c r="BZ177" s="90"/>
      <c r="CA177" s="90"/>
      <c r="CB177" s="90"/>
      <c r="CC177" s="90"/>
      <c r="CD177" s="90"/>
      <c r="CE177" s="90"/>
      <c r="CF177" s="90"/>
      <c r="CG177" s="90"/>
      <c r="CH177" s="90"/>
      <c r="CI177" s="90"/>
      <c r="CJ177" s="90"/>
      <c r="CK177" s="90"/>
      <c r="CL177" s="90"/>
      <c r="CM177" s="90"/>
      <c r="CN177" s="90"/>
      <c r="CO177" s="90"/>
      <c r="CP177" s="90"/>
      <c r="CQ177" s="90"/>
      <c r="CR177" s="90"/>
      <c r="CS177" s="90"/>
      <c r="CT177" s="90"/>
      <c r="CU177" s="90"/>
      <c r="CV177" s="90"/>
      <c r="CW177" s="90"/>
      <c r="CX177" s="90"/>
      <c r="CY177" s="90"/>
      <c r="CZ177" s="90"/>
      <c r="DA177" s="90"/>
      <c r="DB177" s="90"/>
      <c r="DC177" s="90"/>
      <c r="DD177" s="90"/>
      <c r="DE177" s="90"/>
      <c r="DF177" s="90"/>
      <c r="DG177" s="90"/>
      <c r="DH177" s="90"/>
      <c r="DI177" s="90"/>
      <c r="DJ177" s="90"/>
      <c r="DK177" s="90"/>
      <c r="DL177" s="90"/>
      <c r="DM177" s="90"/>
      <c r="DN177" s="90"/>
      <c r="DO177" s="90"/>
      <c r="DP177" s="90"/>
      <c r="DQ177" s="90"/>
      <c r="DR177" s="90"/>
      <c r="DS177" s="90"/>
      <c r="DT177" s="90"/>
      <c r="DU177" s="90"/>
      <c r="DV177" s="90"/>
      <c r="DW177" s="90"/>
      <c r="DX177" s="90"/>
      <c r="DY177" s="90"/>
      <c r="DZ177" s="90"/>
      <c r="EA177" s="90"/>
      <c r="EB177" s="90"/>
      <c r="EC177" s="90"/>
      <c r="ED177" s="90"/>
      <c r="EE177" s="90"/>
      <c r="EF177" s="90"/>
      <c r="EG177" s="90"/>
      <c r="EH177" s="90"/>
      <c r="EI177" s="90"/>
      <c r="EJ177" s="90"/>
      <c r="EK177" s="90"/>
      <c r="EL177" s="90"/>
      <c r="EM177" s="90"/>
      <c r="EN177" s="90"/>
      <c r="EO177" s="90"/>
      <c r="EP177" s="90"/>
      <c r="EQ177" s="90"/>
      <c r="ER177" s="90"/>
      <c r="ES177" s="90"/>
      <c r="ET177" s="90"/>
      <c r="EU177" s="90"/>
      <c r="EV177" s="90"/>
      <c r="EW177" s="90"/>
      <c r="EX177" s="90"/>
      <c r="EY177" s="90"/>
      <c r="EZ177" s="90"/>
      <c r="FA177" s="90"/>
      <c r="FB177" s="90"/>
      <c r="FC177" s="90"/>
      <c r="FD177" s="90"/>
      <c r="FE177" s="90"/>
      <c r="FF177" s="90"/>
      <c r="FG177" s="90"/>
      <c r="FH177" s="90"/>
      <c r="FI177" s="90"/>
      <c r="FJ177" s="90"/>
      <c r="FK177" s="90"/>
      <c r="FL177" s="90"/>
      <c r="FM177" s="90"/>
      <c r="FN177" s="90"/>
      <c r="FO177" s="90"/>
      <c r="FP177" s="90"/>
      <c r="FQ177" s="90"/>
      <c r="FR177" s="90"/>
      <c r="FS177" s="90"/>
      <c r="FT177" s="90"/>
      <c r="FU177" s="90"/>
      <c r="FV177" s="90"/>
      <c r="FW177" s="90"/>
      <c r="FX177" s="90"/>
      <c r="FY177" s="90"/>
      <c r="FZ177" s="90"/>
      <c r="GA177" s="90"/>
      <c r="GB177" s="90"/>
      <c r="GC177" s="90"/>
      <c r="GD177" s="90"/>
      <c r="GE177" s="90"/>
      <c r="GF177" s="90"/>
      <c r="GG177" s="90"/>
      <c r="GH177" s="90"/>
      <c r="GI177" s="90"/>
      <c r="GJ177" s="90"/>
      <c r="GK177" s="90"/>
      <c r="GL177" s="90"/>
      <c r="GM177" s="90"/>
      <c r="GN177" s="90"/>
      <c r="GO177" s="90"/>
      <c r="GP177" s="90"/>
      <c r="GQ177" s="90"/>
      <c r="GR177" s="90"/>
      <c r="GS177" s="90"/>
    </row>
    <row r="178" ht="14.25" customHeight="1">
      <c r="A178" s="164"/>
      <c r="B178" s="89"/>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c r="AK178" s="90"/>
      <c r="AL178" s="90"/>
      <c r="AM178" s="90"/>
      <c r="AN178" s="90"/>
      <c r="AO178" s="90"/>
      <c r="AP178" s="90"/>
      <c r="AQ178" s="90"/>
      <c r="AR178" s="90"/>
      <c r="AS178" s="90"/>
      <c r="AT178" s="90"/>
      <c r="AU178" s="90"/>
      <c r="AV178" s="90"/>
      <c r="AW178" s="90"/>
      <c r="AX178" s="90"/>
      <c r="AY178" s="90"/>
      <c r="AZ178" s="90"/>
      <c r="BA178" s="90"/>
      <c r="BB178" s="90"/>
      <c r="BC178" s="90"/>
      <c r="BD178" s="90"/>
      <c r="BE178" s="90"/>
      <c r="BF178" s="90"/>
      <c r="BG178" s="90"/>
      <c r="BH178" s="90"/>
      <c r="BI178" s="90"/>
      <c r="BJ178" s="90"/>
      <c r="BK178" s="90"/>
      <c r="BL178" s="90"/>
      <c r="BM178" s="90"/>
      <c r="BN178" s="90"/>
      <c r="BO178" s="90"/>
      <c r="BP178" s="90"/>
      <c r="BQ178" s="90"/>
      <c r="BR178" s="90"/>
      <c r="BS178" s="90"/>
      <c r="BT178" s="90"/>
      <c r="BU178" s="90"/>
      <c r="BV178" s="90"/>
      <c r="BW178" s="90"/>
      <c r="BX178" s="90"/>
      <c r="BY178" s="90"/>
      <c r="BZ178" s="90"/>
      <c r="CA178" s="90"/>
      <c r="CB178" s="90"/>
      <c r="CC178" s="90"/>
      <c r="CD178" s="90"/>
      <c r="CE178" s="90"/>
      <c r="CF178" s="90"/>
      <c r="CG178" s="90"/>
      <c r="CH178" s="90"/>
      <c r="CI178" s="90"/>
      <c r="CJ178" s="90"/>
      <c r="CK178" s="90"/>
      <c r="CL178" s="90"/>
      <c r="CM178" s="90"/>
      <c r="CN178" s="90"/>
      <c r="CO178" s="90"/>
      <c r="CP178" s="90"/>
      <c r="CQ178" s="90"/>
      <c r="CR178" s="90"/>
      <c r="CS178" s="90"/>
      <c r="CT178" s="90"/>
      <c r="CU178" s="90"/>
      <c r="CV178" s="90"/>
      <c r="CW178" s="90"/>
      <c r="CX178" s="90"/>
      <c r="CY178" s="90"/>
      <c r="CZ178" s="90"/>
      <c r="DA178" s="90"/>
      <c r="DB178" s="90"/>
      <c r="DC178" s="90"/>
      <c r="DD178" s="90"/>
      <c r="DE178" s="90"/>
      <c r="DF178" s="90"/>
      <c r="DG178" s="90"/>
      <c r="DH178" s="90"/>
      <c r="DI178" s="90"/>
      <c r="DJ178" s="90"/>
      <c r="DK178" s="90"/>
      <c r="DL178" s="90"/>
      <c r="DM178" s="90"/>
      <c r="DN178" s="90"/>
      <c r="DO178" s="90"/>
      <c r="DP178" s="90"/>
      <c r="DQ178" s="90"/>
      <c r="DR178" s="90"/>
      <c r="DS178" s="90"/>
      <c r="DT178" s="90"/>
      <c r="DU178" s="90"/>
      <c r="DV178" s="90"/>
      <c r="DW178" s="90"/>
      <c r="DX178" s="90"/>
      <c r="DY178" s="90"/>
      <c r="DZ178" s="90"/>
      <c r="EA178" s="90"/>
      <c r="EB178" s="90"/>
      <c r="EC178" s="90"/>
      <c r="ED178" s="90"/>
      <c r="EE178" s="90"/>
      <c r="EF178" s="90"/>
      <c r="EG178" s="90"/>
      <c r="EH178" s="90"/>
      <c r="EI178" s="90"/>
      <c r="EJ178" s="90"/>
      <c r="EK178" s="90"/>
      <c r="EL178" s="90"/>
      <c r="EM178" s="90"/>
      <c r="EN178" s="90"/>
      <c r="EO178" s="90"/>
      <c r="EP178" s="90"/>
      <c r="EQ178" s="90"/>
      <c r="ER178" s="90"/>
      <c r="ES178" s="90"/>
      <c r="ET178" s="90"/>
      <c r="EU178" s="90"/>
      <c r="EV178" s="90"/>
      <c r="EW178" s="90"/>
      <c r="EX178" s="90"/>
      <c r="EY178" s="90"/>
      <c r="EZ178" s="90"/>
      <c r="FA178" s="90"/>
      <c r="FB178" s="90"/>
      <c r="FC178" s="90"/>
      <c r="FD178" s="90"/>
      <c r="FE178" s="90"/>
      <c r="FF178" s="90"/>
      <c r="FG178" s="90"/>
      <c r="FH178" s="90"/>
      <c r="FI178" s="90"/>
      <c r="FJ178" s="90"/>
      <c r="FK178" s="90"/>
      <c r="FL178" s="90"/>
      <c r="FM178" s="90"/>
      <c r="FN178" s="90"/>
      <c r="FO178" s="90"/>
      <c r="FP178" s="90"/>
      <c r="FQ178" s="90"/>
      <c r="FR178" s="90"/>
      <c r="FS178" s="90"/>
      <c r="FT178" s="90"/>
      <c r="FU178" s="90"/>
      <c r="FV178" s="90"/>
      <c r="FW178" s="90"/>
      <c r="FX178" s="90"/>
      <c r="FY178" s="90"/>
      <c r="FZ178" s="90"/>
      <c r="GA178" s="90"/>
      <c r="GB178" s="90"/>
      <c r="GC178" s="90"/>
      <c r="GD178" s="90"/>
      <c r="GE178" s="90"/>
      <c r="GF178" s="90"/>
      <c r="GG178" s="90"/>
      <c r="GH178" s="90"/>
      <c r="GI178" s="90"/>
      <c r="GJ178" s="90"/>
      <c r="GK178" s="90"/>
      <c r="GL178" s="90"/>
      <c r="GM178" s="90"/>
      <c r="GN178" s="90"/>
      <c r="GO178" s="90"/>
      <c r="GP178" s="90"/>
      <c r="GQ178" s="90"/>
      <c r="GR178" s="90"/>
      <c r="GS178" s="90"/>
    </row>
    <row r="179" ht="14.25" customHeight="1">
      <c r="A179" s="164"/>
      <c r="B179" s="89"/>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c r="AA179" s="90"/>
      <c r="AB179" s="90"/>
      <c r="AC179" s="90"/>
      <c r="AD179" s="90"/>
      <c r="AE179" s="90"/>
      <c r="AF179" s="90"/>
      <c r="AG179" s="90"/>
      <c r="AH179" s="90"/>
      <c r="AI179" s="90"/>
      <c r="AJ179" s="90"/>
      <c r="AK179" s="90"/>
      <c r="AL179" s="90"/>
      <c r="AM179" s="90"/>
      <c r="AN179" s="90"/>
      <c r="AO179" s="90"/>
      <c r="AP179" s="90"/>
      <c r="AQ179" s="90"/>
      <c r="AR179" s="90"/>
      <c r="AS179" s="90"/>
      <c r="AT179" s="90"/>
      <c r="AU179" s="90"/>
      <c r="AV179" s="90"/>
      <c r="AW179" s="90"/>
      <c r="AX179" s="90"/>
      <c r="AY179" s="90"/>
      <c r="AZ179" s="90"/>
      <c r="BA179" s="90"/>
      <c r="BB179" s="90"/>
      <c r="BC179" s="90"/>
      <c r="BD179" s="90"/>
      <c r="BE179" s="90"/>
      <c r="BF179" s="90"/>
      <c r="BG179" s="90"/>
      <c r="BH179" s="90"/>
      <c r="BI179" s="90"/>
      <c r="BJ179" s="90"/>
      <c r="BK179" s="90"/>
      <c r="BL179" s="90"/>
      <c r="BM179" s="90"/>
      <c r="BN179" s="90"/>
      <c r="BO179" s="90"/>
      <c r="BP179" s="90"/>
      <c r="BQ179" s="90"/>
      <c r="BR179" s="90"/>
      <c r="BS179" s="90"/>
      <c r="BT179" s="90"/>
      <c r="BU179" s="90"/>
      <c r="BV179" s="90"/>
      <c r="BW179" s="90"/>
      <c r="BX179" s="90"/>
      <c r="BY179" s="90"/>
      <c r="BZ179" s="90"/>
      <c r="CA179" s="90"/>
      <c r="CB179" s="90"/>
      <c r="CC179" s="90"/>
      <c r="CD179" s="90"/>
      <c r="CE179" s="90"/>
      <c r="CF179" s="90"/>
      <c r="CG179" s="90"/>
      <c r="CH179" s="90"/>
      <c r="CI179" s="90"/>
      <c r="CJ179" s="90"/>
      <c r="CK179" s="90"/>
      <c r="CL179" s="90"/>
      <c r="CM179" s="90"/>
      <c r="CN179" s="90"/>
      <c r="CO179" s="90"/>
      <c r="CP179" s="90"/>
      <c r="CQ179" s="90"/>
      <c r="CR179" s="90"/>
      <c r="CS179" s="90"/>
      <c r="CT179" s="90"/>
      <c r="CU179" s="90"/>
      <c r="CV179" s="90"/>
      <c r="CW179" s="90"/>
      <c r="CX179" s="90"/>
      <c r="CY179" s="90"/>
      <c r="CZ179" s="90"/>
      <c r="DA179" s="90"/>
      <c r="DB179" s="90"/>
      <c r="DC179" s="90"/>
      <c r="DD179" s="90"/>
      <c r="DE179" s="90"/>
      <c r="DF179" s="90"/>
      <c r="DG179" s="90"/>
      <c r="DH179" s="90"/>
      <c r="DI179" s="90"/>
      <c r="DJ179" s="90"/>
      <c r="DK179" s="90"/>
      <c r="DL179" s="90"/>
      <c r="DM179" s="90"/>
      <c r="DN179" s="90"/>
      <c r="DO179" s="90"/>
      <c r="DP179" s="90"/>
      <c r="DQ179" s="90"/>
      <c r="DR179" s="90"/>
      <c r="DS179" s="90"/>
      <c r="DT179" s="90"/>
      <c r="DU179" s="90"/>
      <c r="DV179" s="90"/>
      <c r="DW179" s="90"/>
      <c r="DX179" s="90"/>
      <c r="DY179" s="90"/>
      <c r="DZ179" s="90"/>
      <c r="EA179" s="90"/>
      <c r="EB179" s="90"/>
      <c r="EC179" s="90"/>
      <c r="ED179" s="90"/>
      <c r="EE179" s="90"/>
      <c r="EF179" s="90"/>
      <c r="EG179" s="90"/>
      <c r="EH179" s="90"/>
      <c r="EI179" s="90"/>
      <c r="EJ179" s="90"/>
      <c r="EK179" s="90"/>
      <c r="EL179" s="90"/>
      <c r="EM179" s="90"/>
      <c r="EN179" s="90"/>
      <c r="EO179" s="90"/>
      <c r="EP179" s="90"/>
      <c r="EQ179" s="90"/>
      <c r="ER179" s="90"/>
      <c r="ES179" s="90"/>
      <c r="ET179" s="90"/>
      <c r="EU179" s="90"/>
      <c r="EV179" s="90"/>
      <c r="EW179" s="90"/>
      <c r="EX179" s="90"/>
      <c r="EY179" s="90"/>
      <c r="EZ179" s="90"/>
      <c r="FA179" s="90"/>
      <c r="FB179" s="90"/>
      <c r="FC179" s="90"/>
      <c r="FD179" s="90"/>
      <c r="FE179" s="90"/>
      <c r="FF179" s="90"/>
      <c r="FG179" s="90"/>
      <c r="FH179" s="90"/>
      <c r="FI179" s="90"/>
      <c r="FJ179" s="90"/>
      <c r="FK179" s="90"/>
      <c r="FL179" s="90"/>
      <c r="FM179" s="90"/>
      <c r="FN179" s="90"/>
      <c r="FO179" s="90"/>
      <c r="FP179" s="90"/>
      <c r="FQ179" s="90"/>
      <c r="FR179" s="90"/>
      <c r="FS179" s="90"/>
      <c r="FT179" s="90"/>
      <c r="FU179" s="90"/>
      <c r="FV179" s="90"/>
      <c r="FW179" s="90"/>
      <c r="FX179" s="90"/>
      <c r="FY179" s="90"/>
      <c r="FZ179" s="90"/>
      <c r="GA179" s="90"/>
      <c r="GB179" s="90"/>
      <c r="GC179" s="90"/>
      <c r="GD179" s="90"/>
      <c r="GE179" s="90"/>
      <c r="GF179" s="90"/>
      <c r="GG179" s="90"/>
      <c r="GH179" s="90"/>
      <c r="GI179" s="90"/>
      <c r="GJ179" s="90"/>
      <c r="GK179" s="90"/>
      <c r="GL179" s="90"/>
      <c r="GM179" s="90"/>
      <c r="GN179" s="90"/>
      <c r="GO179" s="90"/>
      <c r="GP179" s="90"/>
      <c r="GQ179" s="90"/>
      <c r="GR179" s="90"/>
      <c r="GS179" s="90"/>
    </row>
    <row r="180" ht="14.25" customHeight="1">
      <c r="A180" s="164"/>
      <c r="B180" s="89"/>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c r="AF180" s="90"/>
      <c r="AG180" s="90"/>
      <c r="AH180" s="90"/>
      <c r="AI180" s="90"/>
      <c r="AJ180" s="90"/>
      <c r="AK180" s="90"/>
      <c r="AL180" s="90"/>
      <c r="AM180" s="90"/>
      <c r="AN180" s="90"/>
      <c r="AO180" s="90"/>
      <c r="AP180" s="90"/>
      <c r="AQ180" s="90"/>
      <c r="AR180" s="90"/>
      <c r="AS180" s="90"/>
      <c r="AT180" s="90"/>
      <c r="AU180" s="90"/>
      <c r="AV180" s="90"/>
      <c r="AW180" s="90"/>
      <c r="AX180" s="90"/>
      <c r="AY180" s="90"/>
      <c r="AZ180" s="90"/>
      <c r="BA180" s="90"/>
      <c r="BB180" s="90"/>
      <c r="BC180" s="90"/>
      <c r="BD180" s="90"/>
      <c r="BE180" s="90"/>
      <c r="BF180" s="90"/>
      <c r="BG180" s="90"/>
      <c r="BH180" s="90"/>
      <c r="BI180" s="90"/>
      <c r="BJ180" s="90"/>
      <c r="BK180" s="90"/>
      <c r="BL180" s="90"/>
      <c r="BM180" s="90"/>
      <c r="BN180" s="90"/>
      <c r="BO180" s="90"/>
      <c r="BP180" s="90"/>
      <c r="BQ180" s="90"/>
      <c r="BR180" s="90"/>
      <c r="BS180" s="90"/>
      <c r="BT180" s="90"/>
      <c r="BU180" s="90"/>
      <c r="BV180" s="90"/>
      <c r="BW180" s="90"/>
      <c r="BX180" s="90"/>
      <c r="BY180" s="90"/>
      <c r="BZ180" s="90"/>
      <c r="CA180" s="90"/>
      <c r="CB180" s="90"/>
      <c r="CC180" s="90"/>
      <c r="CD180" s="90"/>
      <c r="CE180" s="90"/>
      <c r="CF180" s="90"/>
      <c r="CG180" s="90"/>
      <c r="CH180" s="90"/>
      <c r="CI180" s="90"/>
      <c r="CJ180" s="90"/>
      <c r="CK180" s="90"/>
      <c r="CL180" s="90"/>
      <c r="CM180" s="90"/>
      <c r="CN180" s="90"/>
      <c r="CO180" s="90"/>
      <c r="CP180" s="90"/>
      <c r="CQ180" s="90"/>
      <c r="CR180" s="90"/>
      <c r="CS180" s="90"/>
      <c r="CT180" s="90"/>
      <c r="CU180" s="90"/>
      <c r="CV180" s="90"/>
      <c r="CW180" s="90"/>
      <c r="CX180" s="90"/>
      <c r="CY180" s="90"/>
      <c r="CZ180" s="90"/>
      <c r="DA180" s="90"/>
      <c r="DB180" s="90"/>
      <c r="DC180" s="90"/>
      <c r="DD180" s="90"/>
      <c r="DE180" s="90"/>
      <c r="DF180" s="90"/>
      <c r="DG180" s="90"/>
      <c r="DH180" s="90"/>
      <c r="DI180" s="90"/>
      <c r="DJ180" s="90"/>
      <c r="DK180" s="90"/>
      <c r="DL180" s="90"/>
      <c r="DM180" s="90"/>
      <c r="DN180" s="90"/>
      <c r="DO180" s="90"/>
      <c r="DP180" s="90"/>
      <c r="DQ180" s="90"/>
      <c r="DR180" s="90"/>
      <c r="DS180" s="90"/>
      <c r="DT180" s="90"/>
      <c r="DU180" s="90"/>
      <c r="DV180" s="90"/>
      <c r="DW180" s="90"/>
      <c r="DX180" s="90"/>
      <c r="DY180" s="90"/>
      <c r="DZ180" s="90"/>
      <c r="EA180" s="90"/>
      <c r="EB180" s="90"/>
      <c r="EC180" s="90"/>
      <c r="ED180" s="90"/>
      <c r="EE180" s="90"/>
      <c r="EF180" s="90"/>
      <c r="EG180" s="90"/>
      <c r="EH180" s="90"/>
      <c r="EI180" s="90"/>
      <c r="EJ180" s="90"/>
      <c r="EK180" s="90"/>
      <c r="EL180" s="90"/>
      <c r="EM180" s="90"/>
      <c r="EN180" s="90"/>
      <c r="EO180" s="90"/>
      <c r="EP180" s="90"/>
      <c r="EQ180" s="90"/>
      <c r="ER180" s="90"/>
      <c r="ES180" s="90"/>
      <c r="ET180" s="90"/>
      <c r="EU180" s="90"/>
      <c r="EV180" s="90"/>
      <c r="EW180" s="90"/>
      <c r="EX180" s="90"/>
      <c r="EY180" s="90"/>
      <c r="EZ180" s="90"/>
      <c r="FA180" s="90"/>
      <c r="FB180" s="90"/>
      <c r="FC180" s="90"/>
      <c r="FD180" s="90"/>
      <c r="FE180" s="90"/>
      <c r="FF180" s="90"/>
      <c r="FG180" s="90"/>
      <c r="FH180" s="90"/>
      <c r="FI180" s="90"/>
      <c r="FJ180" s="90"/>
      <c r="FK180" s="90"/>
      <c r="FL180" s="90"/>
      <c r="FM180" s="90"/>
      <c r="FN180" s="90"/>
      <c r="FO180" s="90"/>
      <c r="FP180" s="90"/>
      <c r="FQ180" s="90"/>
      <c r="FR180" s="90"/>
      <c r="FS180" s="90"/>
      <c r="FT180" s="90"/>
      <c r="FU180" s="90"/>
      <c r="FV180" s="90"/>
      <c r="FW180" s="90"/>
      <c r="FX180" s="90"/>
      <c r="FY180" s="90"/>
      <c r="FZ180" s="90"/>
      <c r="GA180" s="90"/>
      <c r="GB180" s="90"/>
      <c r="GC180" s="90"/>
      <c r="GD180" s="90"/>
      <c r="GE180" s="90"/>
      <c r="GF180" s="90"/>
      <c r="GG180" s="90"/>
      <c r="GH180" s="90"/>
      <c r="GI180" s="90"/>
      <c r="GJ180" s="90"/>
      <c r="GK180" s="90"/>
      <c r="GL180" s="90"/>
      <c r="GM180" s="90"/>
      <c r="GN180" s="90"/>
      <c r="GO180" s="90"/>
      <c r="GP180" s="90"/>
      <c r="GQ180" s="90"/>
      <c r="GR180" s="90"/>
      <c r="GS180" s="90"/>
    </row>
    <row r="181" ht="14.25" customHeight="1">
      <c r="A181" s="164"/>
      <c r="B181" s="89"/>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c r="AA181" s="90"/>
      <c r="AB181" s="90"/>
      <c r="AC181" s="90"/>
      <c r="AD181" s="90"/>
      <c r="AE181" s="90"/>
      <c r="AF181" s="90"/>
      <c r="AG181" s="90"/>
      <c r="AH181" s="90"/>
      <c r="AI181" s="90"/>
      <c r="AJ181" s="90"/>
      <c r="AK181" s="90"/>
      <c r="AL181" s="90"/>
      <c r="AM181" s="90"/>
      <c r="AN181" s="90"/>
      <c r="AO181" s="90"/>
      <c r="AP181" s="90"/>
      <c r="AQ181" s="90"/>
      <c r="AR181" s="90"/>
      <c r="AS181" s="90"/>
      <c r="AT181" s="90"/>
      <c r="AU181" s="90"/>
      <c r="AV181" s="90"/>
      <c r="AW181" s="90"/>
      <c r="AX181" s="90"/>
      <c r="AY181" s="90"/>
      <c r="AZ181" s="90"/>
      <c r="BA181" s="90"/>
      <c r="BB181" s="90"/>
      <c r="BC181" s="90"/>
      <c r="BD181" s="90"/>
      <c r="BE181" s="90"/>
      <c r="BF181" s="90"/>
      <c r="BG181" s="90"/>
      <c r="BH181" s="90"/>
      <c r="BI181" s="90"/>
      <c r="BJ181" s="90"/>
      <c r="BK181" s="90"/>
      <c r="BL181" s="90"/>
      <c r="BM181" s="90"/>
      <c r="BN181" s="90"/>
      <c r="BO181" s="90"/>
      <c r="BP181" s="90"/>
      <c r="BQ181" s="90"/>
      <c r="BR181" s="90"/>
      <c r="BS181" s="90"/>
      <c r="BT181" s="90"/>
      <c r="BU181" s="90"/>
      <c r="BV181" s="90"/>
      <c r="BW181" s="90"/>
      <c r="BX181" s="90"/>
      <c r="BY181" s="90"/>
      <c r="BZ181" s="90"/>
      <c r="CA181" s="90"/>
      <c r="CB181" s="90"/>
      <c r="CC181" s="90"/>
      <c r="CD181" s="90"/>
      <c r="CE181" s="90"/>
      <c r="CF181" s="90"/>
      <c r="CG181" s="90"/>
      <c r="CH181" s="90"/>
      <c r="CI181" s="90"/>
      <c r="CJ181" s="90"/>
      <c r="CK181" s="90"/>
      <c r="CL181" s="90"/>
      <c r="CM181" s="90"/>
      <c r="CN181" s="90"/>
      <c r="CO181" s="90"/>
      <c r="CP181" s="90"/>
      <c r="CQ181" s="90"/>
      <c r="CR181" s="90"/>
      <c r="CS181" s="90"/>
      <c r="CT181" s="90"/>
      <c r="CU181" s="90"/>
      <c r="CV181" s="90"/>
      <c r="CW181" s="90"/>
      <c r="CX181" s="90"/>
      <c r="CY181" s="90"/>
      <c r="CZ181" s="90"/>
      <c r="DA181" s="90"/>
      <c r="DB181" s="90"/>
      <c r="DC181" s="90"/>
      <c r="DD181" s="90"/>
      <c r="DE181" s="90"/>
      <c r="DF181" s="90"/>
      <c r="DG181" s="90"/>
      <c r="DH181" s="90"/>
      <c r="DI181" s="90"/>
      <c r="DJ181" s="90"/>
      <c r="DK181" s="90"/>
      <c r="DL181" s="90"/>
      <c r="DM181" s="90"/>
      <c r="DN181" s="90"/>
      <c r="DO181" s="90"/>
      <c r="DP181" s="90"/>
      <c r="DQ181" s="90"/>
      <c r="DR181" s="90"/>
      <c r="DS181" s="90"/>
      <c r="DT181" s="90"/>
      <c r="DU181" s="90"/>
      <c r="DV181" s="90"/>
      <c r="DW181" s="90"/>
      <c r="DX181" s="90"/>
      <c r="DY181" s="90"/>
      <c r="DZ181" s="90"/>
      <c r="EA181" s="90"/>
      <c r="EB181" s="90"/>
      <c r="EC181" s="90"/>
      <c r="ED181" s="90"/>
      <c r="EE181" s="90"/>
      <c r="EF181" s="90"/>
      <c r="EG181" s="90"/>
      <c r="EH181" s="90"/>
      <c r="EI181" s="90"/>
      <c r="EJ181" s="90"/>
      <c r="EK181" s="90"/>
      <c r="EL181" s="90"/>
      <c r="EM181" s="90"/>
      <c r="EN181" s="90"/>
      <c r="EO181" s="90"/>
      <c r="EP181" s="90"/>
      <c r="EQ181" s="90"/>
      <c r="ER181" s="90"/>
      <c r="ES181" s="90"/>
      <c r="ET181" s="90"/>
      <c r="EU181" s="90"/>
      <c r="EV181" s="90"/>
      <c r="EW181" s="90"/>
      <c r="EX181" s="90"/>
      <c r="EY181" s="90"/>
      <c r="EZ181" s="90"/>
      <c r="FA181" s="90"/>
      <c r="FB181" s="90"/>
      <c r="FC181" s="90"/>
      <c r="FD181" s="90"/>
      <c r="FE181" s="90"/>
      <c r="FF181" s="90"/>
      <c r="FG181" s="90"/>
      <c r="FH181" s="90"/>
      <c r="FI181" s="90"/>
      <c r="FJ181" s="90"/>
      <c r="FK181" s="90"/>
      <c r="FL181" s="90"/>
      <c r="FM181" s="90"/>
      <c r="FN181" s="90"/>
      <c r="FO181" s="90"/>
      <c r="FP181" s="90"/>
      <c r="FQ181" s="90"/>
      <c r="FR181" s="90"/>
      <c r="FS181" s="90"/>
      <c r="FT181" s="90"/>
      <c r="FU181" s="90"/>
      <c r="FV181" s="90"/>
      <c r="FW181" s="90"/>
      <c r="FX181" s="90"/>
      <c r="FY181" s="90"/>
      <c r="FZ181" s="90"/>
      <c r="GA181" s="90"/>
      <c r="GB181" s="90"/>
      <c r="GC181" s="90"/>
      <c r="GD181" s="90"/>
      <c r="GE181" s="90"/>
      <c r="GF181" s="90"/>
      <c r="GG181" s="90"/>
      <c r="GH181" s="90"/>
      <c r="GI181" s="90"/>
      <c r="GJ181" s="90"/>
      <c r="GK181" s="90"/>
      <c r="GL181" s="90"/>
      <c r="GM181" s="90"/>
      <c r="GN181" s="90"/>
      <c r="GO181" s="90"/>
      <c r="GP181" s="90"/>
      <c r="GQ181" s="90"/>
      <c r="GR181" s="90"/>
      <c r="GS181" s="90"/>
    </row>
    <row r="182" ht="14.25" customHeight="1">
      <c r="A182" s="164"/>
      <c r="B182" s="89"/>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c r="AH182" s="90"/>
      <c r="AI182" s="90"/>
      <c r="AJ182" s="90"/>
      <c r="AK182" s="90"/>
      <c r="AL182" s="90"/>
      <c r="AM182" s="90"/>
      <c r="AN182" s="90"/>
      <c r="AO182" s="90"/>
      <c r="AP182" s="90"/>
      <c r="AQ182" s="90"/>
      <c r="AR182" s="90"/>
      <c r="AS182" s="90"/>
      <c r="AT182" s="90"/>
      <c r="AU182" s="90"/>
      <c r="AV182" s="90"/>
      <c r="AW182" s="90"/>
      <c r="AX182" s="90"/>
      <c r="AY182" s="90"/>
      <c r="AZ182" s="90"/>
      <c r="BA182" s="90"/>
      <c r="BB182" s="90"/>
      <c r="BC182" s="90"/>
      <c r="BD182" s="90"/>
      <c r="BE182" s="90"/>
      <c r="BF182" s="90"/>
      <c r="BG182" s="90"/>
      <c r="BH182" s="90"/>
      <c r="BI182" s="90"/>
      <c r="BJ182" s="90"/>
      <c r="BK182" s="90"/>
      <c r="BL182" s="90"/>
      <c r="BM182" s="90"/>
      <c r="BN182" s="90"/>
      <c r="BO182" s="90"/>
      <c r="BP182" s="90"/>
      <c r="BQ182" s="90"/>
      <c r="BR182" s="90"/>
      <c r="BS182" s="90"/>
      <c r="BT182" s="90"/>
      <c r="BU182" s="90"/>
      <c r="BV182" s="90"/>
      <c r="BW182" s="90"/>
      <c r="BX182" s="90"/>
      <c r="BY182" s="90"/>
      <c r="BZ182" s="90"/>
      <c r="CA182" s="90"/>
      <c r="CB182" s="90"/>
      <c r="CC182" s="90"/>
      <c r="CD182" s="90"/>
      <c r="CE182" s="90"/>
      <c r="CF182" s="90"/>
      <c r="CG182" s="90"/>
      <c r="CH182" s="90"/>
      <c r="CI182" s="90"/>
      <c r="CJ182" s="90"/>
      <c r="CK182" s="90"/>
      <c r="CL182" s="90"/>
      <c r="CM182" s="90"/>
      <c r="CN182" s="90"/>
      <c r="CO182" s="90"/>
      <c r="CP182" s="90"/>
      <c r="CQ182" s="90"/>
      <c r="CR182" s="90"/>
      <c r="CS182" s="90"/>
      <c r="CT182" s="90"/>
      <c r="CU182" s="90"/>
      <c r="CV182" s="90"/>
      <c r="CW182" s="90"/>
      <c r="CX182" s="90"/>
      <c r="CY182" s="90"/>
      <c r="CZ182" s="90"/>
      <c r="DA182" s="90"/>
      <c r="DB182" s="90"/>
      <c r="DC182" s="90"/>
      <c r="DD182" s="90"/>
      <c r="DE182" s="90"/>
      <c r="DF182" s="90"/>
      <c r="DG182" s="90"/>
      <c r="DH182" s="90"/>
      <c r="DI182" s="90"/>
      <c r="DJ182" s="90"/>
      <c r="DK182" s="90"/>
      <c r="DL182" s="90"/>
      <c r="DM182" s="90"/>
      <c r="DN182" s="90"/>
      <c r="DO182" s="90"/>
      <c r="DP182" s="90"/>
      <c r="DQ182" s="90"/>
      <c r="DR182" s="90"/>
      <c r="DS182" s="90"/>
      <c r="DT182" s="90"/>
      <c r="DU182" s="90"/>
      <c r="DV182" s="90"/>
      <c r="DW182" s="90"/>
      <c r="DX182" s="90"/>
      <c r="DY182" s="90"/>
      <c r="DZ182" s="90"/>
      <c r="EA182" s="90"/>
      <c r="EB182" s="90"/>
      <c r="EC182" s="90"/>
      <c r="ED182" s="90"/>
      <c r="EE182" s="90"/>
      <c r="EF182" s="90"/>
      <c r="EG182" s="90"/>
      <c r="EH182" s="90"/>
      <c r="EI182" s="90"/>
      <c r="EJ182" s="90"/>
      <c r="EK182" s="90"/>
      <c r="EL182" s="90"/>
      <c r="EM182" s="90"/>
      <c r="EN182" s="90"/>
      <c r="EO182" s="90"/>
      <c r="EP182" s="90"/>
      <c r="EQ182" s="90"/>
      <c r="ER182" s="90"/>
      <c r="ES182" s="90"/>
      <c r="ET182" s="90"/>
      <c r="EU182" s="90"/>
      <c r="EV182" s="90"/>
      <c r="EW182" s="90"/>
      <c r="EX182" s="90"/>
      <c r="EY182" s="90"/>
      <c r="EZ182" s="90"/>
      <c r="FA182" s="90"/>
      <c r="FB182" s="90"/>
      <c r="FC182" s="90"/>
      <c r="FD182" s="90"/>
      <c r="FE182" s="90"/>
      <c r="FF182" s="90"/>
      <c r="FG182" s="90"/>
      <c r="FH182" s="90"/>
      <c r="FI182" s="90"/>
      <c r="FJ182" s="90"/>
      <c r="FK182" s="90"/>
      <c r="FL182" s="90"/>
      <c r="FM182" s="90"/>
      <c r="FN182" s="90"/>
      <c r="FO182" s="90"/>
      <c r="FP182" s="90"/>
      <c r="FQ182" s="90"/>
      <c r="FR182" s="90"/>
      <c r="FS182" s="90"/>
      <c r="FT182" s="90"/>
      <c r="FU182" s="90"/>
      <c r="FV182" s="90"/>
      <c r="FW182" s="90"/>
      <c r="FX182" s="90"/>
      <c r="FY182" s="90"/>
      <c r="FZ182" s="90"/>
      <c r="GA182" s="90"/>
      <c r="GB182" s="90"/>
      <c r="GC182" s="90"/>
      <c r="GD182" s="90"/>
      <c r="GE182" s="90"/>
      <c r="GF182" s="90"/>
      <c r="GG182" s="90"/>
      <c r="GH182" s="90"/>
      <c r="GI182" s="90"/>
      <c r="GJ182" s="90"/>
      <c r="GK182" s="90"/>
      <c r="GL182" s="90"/>
      <c r="GM182" s="90"/>
      <c r="GN182" s="90"/>
      <c r="GO182" s="90"/>
      <c r="GP182" s="90"/>
      <c r="GQ182" s="90"/>
      <c r="GR182" s="90"/>
      <c r="GS182" s="90"/>
    </row>
    <row r="183" ht="14.25" customHeight="1">
      <c r="A183" s="164"/>
      <c r="B183" s="89"/>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c r="AA183" s="90"/>
      <c r="AB183" s="90"/>
      <c r="AC183" s="90"/>
      <c r="AD183" s="90"/>
      <c r="AE183" s="90"/>
      <c r="AF183" s="90"/>
      <c r="AG183" s="90"/>
      <c r="AH183" s="90"/>
      <c r="AI183" s="90"/>
      <c r="AJ183" s="90"/>
      <c r="AK183" s="90"/>
      <c r="AL183" s="90"/>
      <c r="AM183" s="90"/>
      <c r="AN183" s="90"/>
      <c r="AO183" s="90"/>
      <c r="AP183" s="90"/>
      <c r="AQ183" s="90"/>
      <c r="AR183" s="90"/>
      <c r="AS183" s="90"/>
      <c r="AT183" s="90"/>
      <c r="AU183" s="90"/>
      <c r="AV183" s="90"/>
      <c r="AW183" s="90"/>
      <c r="AX183" s="90"/>
      <c r="AY183" s="90"/>
      <c r="AZ183" s="90"/>
      <c r="BA183" s="90"/>
      <c r="BB183" s="90"/>
      <c r="BC183" s="90"/>
      <c r="BD183" s="90"/>
      <c r="BE183" s="90"/>
      <c r="BF183" s="90"/>
      <c r="BG183" s="90"/>
      <c r="BH183" s="90"/>
      <c r="BI183" s="90"/>
      <c r="BJ183" s="90"/>
      <c r="BK183" s="90"/>
      <c r="BL183" s="90"/>
      <c r="BM183" s="90"/>
      <c r="BN183" s="90"/>
      <c r="BO183" s="90"/>
      <c r="BP183" s="90"/>
      <c r="BQ183" s="90"/>
      <c r="BR183" s="90"/>
      <c r="BS183" s="90"/>
      <c r="BT183" s="90"/>
      <c r="BU183" s="90"/>
      <c r="BV183" s="90"/>
      <c r="BW183" s="90"/>
      <c r="BX183" s="90"/>
      <c r="BY183" s="90"/>
      <c r="BZ183" s="90"/>
      <c r="CA183" s="90"/>
      <c r="CB183" s="90"/>
      <c r="CC183" s="90"/>
      <c r="CD183" s="90"/>
      <c r="CE183" s="90"/>
      <c r="CF183" s="90"/>
      <c r="CG183" s="90"/>
      <c r="CH183" s="90"/>
      <c r="CI183" s="90"/>
      <c r="CJ183" s="90"/>
      <c r="CK183" s="90"/>
      <c r="CL183" s="90"/>
      <c r="CM183" s="90"/>
      <c r="CN183" s="90"/>
      <c r="CO183" s="90"/>
      <c r="CP183" s="90"/>
      <c r="CQ183" s="90"/>
      <c r="CR183" s="90"/>
      <c r="CS183" s="90"/>
      <c r="CT183" s="90"/>
      <c r="CU183" s="90"/>
      <c r="CV183" s="90"/>
      <c r="CW183" s="90"/>
      <c r="CX183" s="90"/>
      <c r="CY183" s="90"/>
      <c r="CZ183" s="90"/>
      <c r="DA183" s="90"/>
      <c r="DB183" s="90"/>
      <c r="DC183" s="90"/>
      <c r="DD183" s="90"/>
      <c r="DE183" s="90"/>
      <c r="DF183" s="90"/>
      <c r="DG183" s="90"/>
      <c r="DH183" s="90"/>
      <c r="DI183" s="90"/>
      <c r="DJ183" s="90"/>
      <c r="DK183" s="90"/>
      <c r="DL183" s="90"/>
      <c r="DM183" s="90"/>
      <c r="DN183" s="90"/>
      <c r="DO183" s="90"/>
      <c r="DP183" s="90"/>
      <c r="DQ183" s="90"/>
      <c r="DR183" s="90"/>
      <c r="DS183" s="90"/>
      <c r="DT183" s="90"/>
      <c r="DU183" s="90"/>
      <c r="DV183" s="90"/>
      <c r="DW183" s="90"/>
      <c r="DX183" s="90"/>
      <c r="DY183" s="90"/>
      <c r="DZ183" s="90"/>
      <c r="EA183" s="90"/>
      <c r="EB183" s="90"/>
      <c r="EC183" s="90"/>
      <c r="ED183" s="90"/>
      <c r="EE183" s="90"/>
      <c r="EF183" s="90"/>
      <c r="EG183" s="90"/>
      <c r="EH183" s="90"/>
      <c r="EI183" s="90"/>
      <c r="EJ183" s="90"/>
      <c r="EK183" s="90"/>
      <c r="EL183" s="90"/>
      <c r="EM183" s="90"/>
      <c r="EN183" s="90"/>
      <c r="EO183" s="90"/>
      <c r="EP183" s="90"/>
      <c r="EQ183" s="90"/>
      <c r="ER183" s="90"/>
      <c r="ES183" s="90"/>
      <c r="ET183" s="90"/>
      <c r="EU183" s="90"/>
      <c r="EV183" s="90"/>
      <c r="EW183" s="90"/>
      <c r="EX183" s="90"/>
      <c r="EY183" s="90"/>
      <c r="EZ183" s="90"/>
      <c r="FA183" s="90"/>
      <c r="FB183" s="90"/>
      <c r="FC183" s="90"/>
      <c r="FD183" s="90"/>
      <c r="FE183" s="90"/>
      <c r="FF183" s="90"/>
      <c r="FG183" s="90"/>
      <c r="FH183" s="90"/>
      <c r="FI183" s="90"/>
      <c r="FJ183" s="90"/>
      <c r="FK183" s="90"/>
      <c r="FL183" s="90"/>
      <c r="FM183" s="90"/>
      <c r="FN183" s="90"/>
      <c r="FO183" s="90"/>
      <c r="FP183" s="90"/>
      <c r="FQ183" s="90"/>
      <c r="FR183" s="90"/>
      <c r="FS183" s="90"/>
      <c r="FT183" s="90"/>
      <c r="FU183" s="90"/>
      <c r="FV183" s="90"/>
      <c r="FW183" s="90"/>
      <c r="FX183" s="90"/>
      <c r="FY183" s="90"/>
      <c r="FZ183" s="90"/>
      <c r="GA183" s="90"/>
      <c r="GB183" s="90"/>
      <c r="GC183" s="90"/>
      <c r="GD183" s="90"/>
      <c r="GE183" s="90"/>
      <c r="GF183" s="90"/>
      <c r="GG183" s="90"/>
      <c r="GH183" s="90"/>
      <c r="GI183" s="90"/>
      <c r="GJ183" s="90"/>
      <c r="GK183" s="90"/>
      <c r="GL183" s="90"/>
      <c r="GM183" s="90"/>
      <c r="GN183" s="90"/>
      <c r="GO183" s="90"/>
      <c r="GP183" s="90"/>
      <c r="GQ183" s="90"/>
      <c r="GR183" s="90"/>
      <c r="GS183" s="90"/>
    </row>
    <row r="184" ht="14.25" customHeight="1">
      <c r="A184" s="164"/>
      <c r="B184" s="89"/>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c r="AA184" s="90"/>
      <c r="AB184" s="90"/>
      <c r="AC184" s="90"/>
      <c r="AD184" s="90"/>
      <c r="AE184" s="90"/>
      <c r="AF184" s="90"/>
      <c r="AG184" s="90"/>
      <c r="AH184" s="90"/>
      <c r="AI184" s="90"/>
      <c r="AJ184" s="90"/>
      <c r="AK184" s="90"/>
      <c r="AL184" s="90"/>
      <c r="AM184" s="90"/>
      <c r="AN184" s="90"/>
      <c r="AO184" s="90"/>
      <c r="AP184" s="90"/>
      <c r="AQ184" s="90"/>
      <c r="AR184" s="90"/>
      <c r="AS184" s="90"/>
      <c r="AT184" s="90"/>
      <c r="AU184" s="90"/>
      <c r="AV184" s="90"/>
      <c r="AW184" s="90"/>
      <c r="AX184" s="90"/>
      <c r="AY184" s="90"/>
      <c r="AZ184" s="90"/>
      <c r="BA184" s="90"/>
      <c r="BB184" s="90"/>
      <c r="BC184" s="90"/>
      <c r="BD184" s="90"/>
      <c r="BE184" s="90"/>
      <c r="BF184" s="90"/>
      <c r="BG184" s="90"/>
      <c r="BH184" s="90"/>
      <c r="BI184" s="90"/>
      <c r="BJ184" s="90"/>
      <c r="BK184" s="90"/>
      <c r="BL184" s="90"/>
      <c r="BM184" s="90"/>
      <c r="BN184" s="90"/>
      <c r="BO184" s="90"/>
      <c r="BP184" s="90"/>
      <c r="BQ184" s="90"/>
      <c r="BR184" s="90"/>
      <c r="BS184" s="90"/>
      <c r="BT184" s="90"/>
      <c r="BU184" s="90"/>
      <c r="BV184" s="90"/>
      <c r="BW184" s="90"/>
      <c r="BX184" s="90"/>
      <c r="BY184" s="90"/>
      <c r="BZ184" s="90"/>
      <c r="CA184" s="90"/>
      <c r="CB184" s="90"/>
      <c r="CC184" s="90"/>
      <c r="CD184" s="90"/>
      <c r="CE184" s="90"/>
      <c r="CF184" s="90"/>
      <c r="CG184" s="90"/>
      <c r="CH184" s="90"/>
      <c r="CI184" s="90"/>
      <c r="CJ184" s="90"/>
      <c r="CK184" s="90"/>
      <c r="CL184" s="90"/>
      <c r="CM184" s="90"/>
      <c r="CN184" s="90"/>
      <c r="CO184" s="90"/>
      <c r="CP184" s="90"/>
      <c r="CQ184" s="90"/>
      <c r="CR184" s="90"/>
      <c r="CS184" s="90"/>
      <c r="CT184" s="90"/>
      <c r="CU184" s="90"/>
      <c r="CV184" s="90"/>
      <c r="CW184" s="90"/>
      <c r="CX184" s="90"/>
      <c r="CY184" s="90"/>
      <c r="CZ184" s="90"/>
      <c r="DA184" s="90"/>
      <c r="DB184" s="90"/>
      <c r="DC184" s="90"/>
      <c r="DD184" s="90"/>
      <c r="DE184" s="90"/>
      <c r="DF184" s="90"/>
      <c r="DG184" s="90"/>
      <c r="DH184" s="90"/>
      <c r="DI184" s="90"/>
      <c r="DJ184" s="90"/>
      <c r="DK184" s="90"/>
      <c r="DL184" s="90"/>
      <c r="DM184" s="90"/>
      <c r="DN184" s="90"/>
      <c r="DO184" s="90"/>
      <c r="DP184" s="90"/>
      <c r="DQ184" s="90"/>
      <c r="DR184" s="90"/>
      <c r="DS184" s="90"/>
      <c r="DT184" s="90"/>
      <c r="DU184" s="90"/>
      <c r="DV184" s="90"/>
      <c r="DW184" s="90"/>
      <c r="DX184" s="90"/>
      <c r="DY184" s="90"/>
      <c r="DZ184" s="90"/>
      <c r="EA184" s="90"/>
      <c r="EB184" s="90"/>
      <c r="EC184" s="90"/>
      <c r="ED184" s="90"/>
      <c r="EE184" s="90"/>
      <c r="EF184" s="90"/>
      <c r="EG184" s="90"/>
      <c r="EH184" s="90"/>
      <c r="EI184" s="90"/>
      <c r="EJ184" s="90"/>
      <c r="EK184" s="90"/>
      <c r="EL184" s="90"/>
      <c r="EM184" s="90"/>
      <c r="EN184" s="90"/>
      <c r="EO184" s="90"/>
      <c r="EP184" s="90"/>
      <c r="EQ184" s="90"/>
      <c r="ER184" s="90"/>
      <c r="ES184" s="90"/>
      <c r="ET184" s="90"/>
      <c r="EU184" s="90"/>
      <c r="EV184" s="90"/>
      <c r="EW184" s="90"/>
      <c r="EX184" s="90"/>
      <c r="EY184" s="90"/>
      <c r="EZ184" s="90"/>
      <c r="FA184" s="90"/>
      <c r="FB184" s="90"/>
      <c r="FC184" s="90"/>
      <c r="FD184" s="90"/>
      <c r="FE184" s="90"/>
      <c r="FF184" s="90"/>
      <c r="FG184" s="90"/>
      <c r="FH184" s="90"/>
      <c r="FI184" s="90"/>
      <c r="FJ184" s="90"/>
      <c r="FK184" s="90"/>
      <c r="FL184" s="90"/>
      <c r="FM184" s="90"/>
      <c r="FN184" s="90"/>
      <c r="FO184" s="90"/>
      <c r="FP184" s="90"/>
      <c r="FQ184" s="90"/>
      <c r="FR184" s="90"/>
      <c r="FS184" s="90"/>
      <c r="FT184" s="90"/>
      <c r="FU184" s="90"/>
      <c r="FV184" s="90"/>
      <c r="FW184" s="90"/>
      <c r="FX184" s="90"/>
      <c r="FY184" s="90"/>
      <c r="FZ184" s="90"/>
      <c r="GA184" s="90"/>
      <c r="GB184" s="90"/>
      <c r="GC184" s="90"/>
      <c r="GD184" s="90"/>
      <c r="GE184" s="90"/>
      <c r="GF184" s="90"/>
      <c r="GG184" s="90"/>
      <c r="GH184" s="90"/>
      <c r="GI184" s="90"/>
      <c r="GJ184" s="90"/>
      <c r="GK184" s="90"/>
      <c r="GL184" s="90"/>
      <c r="GM184" s="90"/>
      <c r="GN184" s="90"/>
      <c r="GO184" s="90"/>
      <c r="GP184" s="90"/>
      <c r="GQ184" s="90"/>
      <c r="GR184" s="90"/>
      <c r="GS184" s="90"/>
    </row>
    <row r="185" ht="14.25" customHeight="1">
      <c r="A185" s="164"/>
      <c r="B185" s="89"/>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c r="AA185" s="90"/>
      <c r="AB185" s="90"/>
      <c r="AC185" s="90"/>
      <c r="AD185" s="90"/>
      <c r="AE185" s="90"/>
      <c r="AF185" s="90"/>
      <c r="AG185" s="90"/>
      <c r="AH185" s="90"/>
      <c r="AI185" s="90"/>
      <c r="AJ185" s="90"/>
      <c r="AK185" s="90"/>
      <c r="AL185" s="90"/>
      <c r="AM185" s="90"/>
      <c r="AN185" s="90"/>
      <c r="AO185" s="90"/>
      <c r="AP185" s="90"/>
      <c r="AQ185" s="90"/>
      <c r="AR185" s="90"/>
      <c r="AS185" s="90"/>
      <c r="AT185" s="90"/>
      <c r="AU185" s="90"/>
      <c r="AV185" s="90"/>
      <c r="AW185" s="90"/>
      <c r="AX185" s="90"/>
      <c r="AY185" s="90"/>
      <c r="AZ185" s="90"/>
      <c r="BA185" s="90"/>
      <c r="BB185" s="90"/>
      <c r="BC185" s="90"/>
      <c r="BD185" s="90"/>
      <c r="BE185" s="90"/>
      <c r="BF185" s="90"/>
      <c r="BG185" s="90"/>
      <c r="BH185" s="90"/>
      <c r="BI185" s="90"/>
      <c r="BJ185" s="90"/>
      <c r="BK185" s="90"/>
      <c r="BL185" s="90"/>
      <c r="BM185" s="90"/>
      <c r="BN185" s="90"/>
      <c r="BO185" s="90"/>
      <c r="BP185" s="90"/>
      <c r="BQ185" s="90"/>
      <c r="BR185" s="90"/>
      <c r="BS185" s="90"/>
      <c r="BT185" s="90"/>
      <c r="BU185" s="90"/>
      <c r="BV185" s="90"/>
      <c r="BW185" s="90"/>
      <c r="BX185" s="90"/>
      <c r="BY185" s="90"/>
      <c r="BZ185" s="90"/>
      <c r="CA185" s="90"/>
      <c r="CB185" s="90"/>
      <c r="CC185" s="90"/>
      <c r="CD185" s="90"/>
      <c r="CE185" s="90"/>
      <c r="CF185" s="90"/>
      <c r="CG185" s="90"/>
      <c r="CH185" s="90"/>
      <c r="CI185" s="90"/>
      <c r="CJ185" s="90"/>
      <c r="CK185" s="90"/>
      <c r="CL185" s="90"/>
      <c r="CM185" s="90"/>
      <c r="CN185" s="90"/>
      <c r="CO185" s="90"/>
      <c r="CP185" s="90"/>
      <c r="CQ185" s="90"/>
      <c r="CR185" s="90"/>
      <c r="CS185" s="90"/>
      <c r="CT185" s="90"/>
      <c r="CU185" s="90"/>
      <c r="CV185" s="90"/>
      <c r="CW185" s="90"/>
      <c r="CX185" s="90"/>
      <c r="CY185" s="90"/>
      <c r="CZ185" s="90"/>
      <c r="DA185" s="90"/>
      <c r="DB185" s="90"/>
      <c r="DC185" s="90"/>
      <c r="DD185" s="90"/>
      <c r="DE185" s="90"/>
      <c r="DF185" s="90"/>
      <c r="DG185" s="90"/>
      <c r="DH185" s="90"/>
      <c r="DI185" s="90"/>
      <c r="DJ185" s="90"/>
      <c r="DK185" s="90"/>
      <c r="DL185" s="90"/>
      <c r="DM185" s="90"/>
      <c r="DN185" s="90"/>
      <c r="DO185" s="90"/>
      <c r="DP185" s="90"/>
      <c r="DQ185" s="90"/>
      <c r="DR185" s="90"/>
      <c r="DS185" s="90"/>
      <c r="DT185" s="90"/>
      <c r="DU185" s="90"/>
      <c r="DV185" s="90"/>
      <c r="DW185" s="90"/>
      <c r="DX185" s="90"/>
      <c r="DY185" s="90"/>
      <c r="DZ185" s="90"/>
      <c r="EA185" s="90"/>
      <c r="EB185" s="90"/>
      <c r="EC185" s="90"/>
      <c r="ED185" s="90"/>
      <c r="EE185" s="90"/>
      <c r="EF185" s="90"/>
      <c r="EG185" s="90"/>
      <c r="EH185" s="90"/>
      <c r="EI185" s="90"/>
      <c r="EJ185" s="90"/>
      <c r="EK185" s="90"/>
      <c r="EL185" s="90"/>
      <c r="EM185" s="90"/>
      <c r="EN185" s="90"/>
      <c r="EO185" s="90"/>
      <c r="EP185" s="90"/>
      <c r="EQ185" s="90"/>
      <c r="ER185" s="90"/>
      <c r="ES185" s="90"/>
      <c r="ET185" s="90"/>
      <c r="EU185" s="90"/>
      <c r="EV185" s="90"/>
      <c r="EW185" s="90"/>
      <c r="EX185" s="90"/>
      <c r="EY185" s="90"/>
      <c r="EZ185" s="90"/>
      <c r="FA185" s="90"/>
      <c r="FB185" s="90"/>
      <c r="FC185" s="90"/>
      <c r="FD185" s="90"/>
      <c r="FE185" s="90"/>
      <c r="FF185" s="90"/>
      <c r="FG185" s="90"/>
      <c r="FH185" s="90"/>
      <c r="FI185" s="90"/>
      <c r="FJ185" s="90"/>
      <c r="FK185" s="90"/>
      <c r="FL185" s="90"/>
      <c r="FM185" s="90"/>
      <c r="FN185" s="90"/>
      <c r="FO185" s="90"/>
      <c r="FP185" s="90"/>
      <c r="FQ185" s="90"/>
      <c r="FR185" s="90"/>
      <c r="FS185" s="90"/>
      <c r="FT185" s="90"/>
      <c r="FU185" s="90"/>
      <c r="FV185" s="90"/>
      <c r="FW185" s="90"/>
      <c r="FX185" s="90"/>
      <c r="FY185" s="90"/>
      <c r="FZ185" s="90"/>
      <c r="GA185" s="90"/>
      <c r="GB185" s="90"/>
      <c r="GC185" s="90"/>
      <c r="GD185" s="90"/>
      <c r="GE185" s="90"/>
      <c r="GF185" s="90"/>
      <c r="GG185" s="90"/>
      <c r="GH185" s="90"/>
      <c r="GI185" s="90"/>
      <c r="GJ185" s="90"/>
      <c r="GK185" s="90"/>
      <c r="GL185" s="90"/>
      <c r="GM185" s="90"/>
      <c r="GN185" s="90"/>
      <c r="GO185" s="90"/>
      <c r="GP185" s="90"/>
      <c r="GQ185" s="90"/>
      <c r="GR185" s="90"/>
      <c r="GS185" s="90"/>
    </row>
    <row r="186" ht="14.25" customHeight="1">
      <c r="A186" s="164"/>
      <c r="B186" s="89"/>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90"/>
      <c r="AK186" s="90"/>
      <c r="AL186" s="90"/>
      <c r="AM186" s="90"/>
      <c r="AN186" s="90"/>
      <c r="AO186" s="90"/>
      <c r="AP186" s="90"/>
      <c r="AQ186" s="90"/>
      <c r="AR186" s="90"/>
      <c r="AS186" s="90"/>
      <c r="AT186" s="90"/>
      <c r="AU186" s="90"/>
      <c r="AV186" s="90"/>
      <c r="AW186" s="90"/>
      <c r="AX186" s="90"/>
      <c r="AY186" s="90"/>
      <c r="AZ186" s="90"/>
      <c r="BA186" s="90"/>
      <c r="BB186" s="90"/>
      <c r="BC186" s="90"/>
      <c r="BD186" s="90"/>
      <c r="BE186" s="90"/>
      <c r="BF186" s="90"/>
      <c r="BG186" s="90"/>
      <c r="BH186" s="90"/>
      <c r="BI186" s="90"/>
      <c r="BJ186" s="90"/>
      <c r="BK186" s="90"/>
      <c r="BL186" s="90"/>
      <c r="BM186" s="90"/>
      <c r="BN186" s="90"/>
      <c r="BO186" s="90"/>
      <c r="BP186" s="90"/>
      <c r="BQ186" s="90"/>
      <c r="BR186" s="90"/>
      <c r="BS186" s="90"/>
      <c r="BT186" s="90"/>
      <c r="BU186" s="90"/>
      <c r="BV186" s="90"/>
      <c r="BW186" s="90"/>
      <c r="BX186" s="90"/>
      <c r="BY186" s="90"/>
      <c r="BZ186" s="90"/>
      <c r="CA186" s="90"/>
      <c r="CB186" s="90"/>
      <c r="CC186" s="90"/>
      <c r="CD186" s="90"/>
      <c r="CE186" s="90"/>
      <c r="CF186" s="90"/>
      <c r="CG186" s="90"/>
      <c r="CH186" s="90"/>
      <c r="CI186" s="90"/>
      <c r="CJ186" s="90"/>
      <c r="CK186" s="90"/>
      <c r="CL186" s="90"/>
      <c r="CM186" s="90"/>
      <c r="CN186" s="90"/>
      <c r="CO186" s="90"/>
      <c r="CP186" s="90"/>
      <c r="CQ186" s="90"/>
      <c r="CR186" s="90"/>
      <c r="CS186" s="90"/>
      <c r="CT186" s="90"/>
      <c r="CU186" s="90"/>
      <c r="CV186" s="90"/>
      <c r="CW186" s="90"/>
      <c r="CX186" s="90"/>
      <c r="CY186" s="90"/>
      <c r="CZ186" s="90"/>
      <c r="DA186" s="90"/>
      <c r="DB186" s="90"/>
      <c r="DC186" s="90"/>
      <c r="DD186" s="90"/>
      <c r="DE186" s="90"/>
      <c r="DF186" s="90"/>
      <c r="DG186" s="90"/>
      <c r="DH186" s="90"/>
      <c r="DI186" s="90"/>
      <c r="DJ186" s="90"/>
      <c r="DK186" s="90"/>
      <c r="DL186" s="90"/>
      <c r="DM186" s="90"/>
      <c r="DN186" s="90"/>
      <c r="DO186" s="90"/>
      <c r="DP186" s="90"/>
      <c r="DQ186" s="90"/>
      <c r="DR186" s="90"/>
      <c r="DS186" s="90"/>
      <c r="DT186" s="90"/>
      <c r="DU186" s="90"/>
      <c r="DV186" s="90"/>
      <c r="DW186" s="90"/>
      <c r="DX186" s="90"/>
      <c r="DY186" s="90"/>
      <c r="DZ186" s="90"/>
      <c r="EA186" s="90"/>
      <c r="EB186" s="90"/>
      <c r="EC186" s="90"/>
      <c r="ED186" s="90"/>
      <c r="EE186" s="90"/>
      <c r="EF186" s="90"/>
      <c r="EG186" s="90"/>
      <c r="EH186" s="90"/>
      <c r="EI186" s="90"/>
      <c r="EJ186" s="90"/>
      <c r="EK186" s="90"/>
      <c r="EL186" s="90"/>
      <c r="EM186" s="90"/>
      <c r="EN186" s="90"/>
      <c r="EO186" s="90"/>
      <c r="EP186" s="90"/>
      <c r="EQ186" s="90"/>
      <c r="ER186" s="90"/>
      <c r="ES186" s="90"/>
      <c r="ET186" s="90"/>
      <c r="EU186" s="90"/>
      <c r="EV186" s="90"/>
      <c r="EW186" s="90"/>
      <c r="EX186" s="90"/>
      <c r="EY186" s="90"/>
      <c r="EZ186" s="90"/>
      <c r="FA186" s="90"/>
      <c r="FB186" s="90"/>
      <c r="FC186" s="90"/>
      <c r="FD186" s="90"/>
      <c r="FE186" s="90"/>
      <c r="FF186" s="90"/>
      <c r="FG186" s="90"/>
      <c r="FH186" s="90"/>
      <c r="FI186" s="90"/>
      <c r="FJ186" s="90"/>
      <c r="FK186" s="90"/>
      <c r="FL186" s="90"/>
      <c r="FM186" s="90"/>
      <c r="FN186" s="90"/>
      <c r="FO186" s="90"/>
      <c r="FP186" s="90"/>
      <c r="FQ186" s="90"/>
      <c r="FR186" s="90"/>
      <c r="FS186" s="90"/>
      <c r="FT186" s="90"/>
      <c r="FU186" s="90"/>
      <c r="FV186" s="90"/>
      <c r="FW186" s="90"/>
      <c r="FX186" s="90"/>
      <c r="FY186" s="90"/>
      <c r="FZ186" s="90"/>
      <c r="GA186" s="90"/>
      <c r="GB186" s="90"/>
      <c r="GC186" s="90"/>
      <c r="GD186" s="90"/>
      <c r="GE186" s="90"/>
      <c r="GF186" s="90"/>
      <c r="GG186" s="90"/>
      <c r="GH186" s="90"/>
      <c r="GI186" s="90"/>
      <c r="GJ186" s="90"/>
      <c r="GK186" s="90"/>
      <c r="GL186" s="90"/>
      <c r="GM186" s="90"/>
      <c r="GN186" s="90"/>
      <c r="GO186" s="90"/>
      <c r="GP186" s="90"/>
      <c r="GQ186" s="90"/>
      <c r="GR186" s="90"/>
      <c r="GS186" s="90"/>
    </row>
    <row r="187" ht="14.25" customHeight="1">
      <c r="A187" s="164"/>
      <c r="B187" s="89"/>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c r="AA187" s="90"/>
      <c r="AB187" s="90"/>
      <c r="AC187" s="90"/>
      <c r="AD187" s="90"/>
      <c r="AE187" s="90"/>
      <c r="AF187" s="90"/>
      <c r="AG187" s="90"/>
      <c r="AH187" s="90"/>
      <c r="AI187" s="90"/>
      <c r="AJ187" s="90"/>
      <c r="AK187" s="90"/>
      <c r="AL187" s="90"/>
      <c r="AM187" s="90"/>
      <c r="AN187" s="90"/>
      <c r="AO187" s="90"/>
      <c r="AP187" s="90"/>
      <c r="AQ187" s="90"/>
      <c r="AR187" s="90"/>
      <c r="AS187" s="90"/>
      <c r="AT187" s="90"/>
      <c r="AU187" s="90"/>
      <c r="AV187" s="90"/>
      <c r="AW187" s="90"/>
      <c r="AX187" s="90"/>
      <c r="AY187" s="90"/>
      <c r="AZ187" s="90"/>
      <c r="BA187" s="90"/>
      <c r="BB187" s="90"/>
      <c r="BC187" s="90"/>
      <c r="BD187" s="90"/>
      <c r="BE187" s="90"/>
      <c r="BF187" s="90"/>
      <c r="BG187" s="90"/>
      <c r="BH187" s="90"/>
      <c r="BI187" s="90"/>
      <c r="BJ187" s="90"/>
      <c r="BK187" s="90"/>
      <c r="BL187" s="90"/>
      <c r="BM187" s="90"/>
      <c r="BN187" s="90"/>
      <c r="BO187" s="90"/>
      <c r="BP187" s="90"/>
      <c r="BQ187" s="90"/>
      <c r="BR187" s="90"/>
      <c r="BS187" s="90"/>
      <c r="BT187" s="90"/>
      <c r="BU187" s="90"/>
      <c r="BV187" s="90"/>
      <c r="BW187" s="90"/>
      <c r="BX187" s="90"/>
      <c r="BY187" s="90"/>
      <c r="BZ187" s="90"/>
      <c r="CA187" s="90"/>
      <c r="CB187" s="90"/>
      <c r="CC187" s="90"/>
      <c r="CD187" s="90"/>
      <c r="CE187" s="90"/>
      <c r="CF187" s="90"/>
      <c r="CG187" s="90"/>
      <c r="CH187" s="90"/>
      <c r="CI187" s="90"/>
      <c r="CJ187" s="90"/>
      <c r="CK187" s="90"/>
      <c r="CL187" s="90"/>
      <c r="CM187" s="90"/>
      <c r="CN187" s="90"/>
      <c r="CO187" s="90"/>
      <c r="CP187" s="90"/>
      <c r="CQ187" s="90"/>
      <c r="CR187" s="90"/>
      <c r="CS187" s="90"/>
      <c r="CT187" s="90"/>
      <c r="CU187" s="90"/>
      <c r="CV187" s="90"/>
      <c r="CW187" s="90"/>
      <c r="CX187" s="90"/>
      <c r="CY187" s="90"/>
      <c r="CZ187" s="90"/>
      <c r="DA187" s="90"/>
      <c r="DB187" s="90"/>
      <c r="DC187" s="90"/>
      <c r="DD187" s="90"/>
      <c r="DE187" s="90"/>
      <c r="DF187" s="90"/>
      <c r="DG187" s="90"/>
      <c r="DH187" s="90"/>
      <c r="DI187" s="90"/>
      <c r="DJ187" s="90"/>
      <c r="DK187" s="90"/>
      <c r="DL187" s="90"/>
      <c r="DM187" s="90"/>
      <c r="DN187" s="90"/>
      <c r="DO187" s="90"/>
      <c r="DP187" s="90"/>
      <c r="DQ187" s="90"/>
      <c r="DR187" s="90"/>
      <c r="DS187" s="90"/>
      <c r="DT187" s="90"/>
      <c r="DU187" s="90"/>
      <c r="DV187" s="90"/>
      <c r="DW187" s="90"/>
      <c r="DX187" s="90"/>
      <c r="DY187" s="90"/>
      <c r="DZ187" s="90"/>
      <c r="EA187" s="90"/>
      <c r="EB187" s="90"/>
      <c r="EC187" s="90"/>
      <c r="ED187" s="90"/>
      <c r="EE187" s="90"/>
      <c r="EF187" s="90"/>
      <c r="EG187" s="90"/>
      <c r="EH187" s="90"/>
      <c r="EI187" s="90"/>
      <c r="EJ187" s="90"/>
      <c r="EK187" s="90"/>
      <c r="EL187" s="90"/>
      <c r="EM187" s="90"/>
      <c r="EN187" s="90"/>
      <c r="EO187" s="90"/>
      <c r="EP187" s="90"/>
      <c r="EQ187" s="90"/>
      <c r="ER187" s="90"/>
      <c r="ES187" s="90"/>
      <c r="ET187" s="90"/>
      <c r="EU187" s="90"/>
      <c r="EV187" s="90"/>
      <c r="EW187" s="90"/>
      <c r="EX187" s="90"/>
      <c r="EY187" s="90"/>
      <c r="EZ187" s="90"/>
      <c r="FA187" s="90"/>
      <c r="FB187" s="90"/>
      <c r="FC187" s="90"/>
      <c r="FD187" s="90"/>
      <c r="FE187" s="90"/>
      <c r="FF187" s="90"/>
      <c r="FG187" s="90"/>
      <c r="FH187" s="90"/>
      <c r="FI187" s="90"/>
      <c r="FJ187" s="90"/>
      <c r="FK187" s="90"/>
      <c r="FL187" s="90"/>
      <c r="FM187" s="90"/>
      <c r="FN187" s="90"/>
      <c r="FO187" s="90"/>
      <c r="FP187" s="90"/>
      <c r="FQ187" s="90"/>
      <c r="FR187" s="90"/>
      <c r="FS187" s="90"/>
      <c r="FT187" s="90"/>
      <c r="FU187" s="90"/>
      <c r="FV187" s="90"/>
      <c r="FW187" s="90"/>
      <c r="FX187" s="90"/>
      <c r="FY187" s="90"/>
      <c r="FZ187" s="90"/>
      <c r="GA187" s="90"/>
      <c r="GB187" s="90"/>
      <c r="GC187" s="90"/>
      <c r="GD187" s="90"/>
      <c r="GE187" s="90"/>
      <c r="GF187" s="90"/>
      <c r="GG187" s="90"/>
      <c r="GH187" s="90"/>
      <c r="GI187" s="90"/>
      <c r="GJ187" s="90"/>
      <c r="GK187" s="90"/>
      <c r="GL187" s="90"/>
      <c r="GM187" s="90"/>
      <c r="GN187" s="90"/>
      <c r="GO187" s="90"/>
      <c r="GP187" s="90"/>
      <c r="GQ187" s="90"/>
      <c r="GR187" s="90"/>
      <c r="GS187" s="90"/>
    </row>
    <row r="188" ht="14.25" customHeight="1">
      <c r="A188" s="164"/>
      <c r="B188" s="89"/>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c r="AA188" s="90"/>
      <c r="AB188" s="90"/>
      <c r="AC188" s="90"/>
      <c r="AD188" s="90"/>
      <c r="AE188" s="90"/>
      <c r="AF188" s="90"/>
      <c r="AG188" s="90"/>
      <c r="AH188" s="90"/>
      <c r="AI188" s="90"/>
      <c r="AJ188" s="90"/>
      <c r="AK188" s="90"/>
      <c r="AL188" s="90"/>
      <c r="AM188" s="90"/>
      <c r="AN188" s="90"/>
      <c r="AO188" s="90"/>
      <c r="AP188" s="90"/>
      <c r="AQ188" s="90"/>
      <c r="AR188" s="90"/>
      <c r="AS188" s="90"/>
      <c r="AT188" s="90"/>
      <c r="AU188" s="90"/>
      <c r="AV188" s="90"/>
      <c r="AW188" s="90"/>
      <c r="AX188" s="90"/>
      <c r="AY188" s="90"/>
      <c r="AZ188" s="90"/>
      <c r="BA188" s="90"/>
      <c r="BB188" s="90"/>
      <c r="BC188" s="90"/>
      <c r="BD188" s="90"/>
      <c r="BE188" s="90"/>
      <c r="BF188" s="90"/>
      <c r="BG188" s="90"/>
      <c r="BH188" s="90"/>
      <c r="BI188" s="90"/>
      <c r="BJ188" s="90"/>
      <c r="BK188" s="90"/>
      <c r="BL188" s="90"/>
      <c r="BM188" s="90"/>
      <c r="BN188" s="90"/>
      <c r="BO188" s="90"/>
      <c r="BP188" s="90"/>
      <c r="BQ188" s="90"/>
      <c r="BR188" s="90"/>
      <c r="BS188" s="90"/>
      <c r="BT188" s="90"/>
      <c r="BU188" s="90"/>
      <c r="BV188" s="90"/>
      <c r="BW188" s="90"/>
      <c r="BX188" s="90"/>
      <c r="BY188" s="90"/>
      <c r="BZ188" s="90"/>
      <c r="CA188" s="90"/>
      <c r="CB188" s="90"/>
      <c r="CC188" s="90"/>
      <c r="CD188" s="90"/>
      <c r="CE188" s="90"/>
      <c r="CF188" s="90"/>
      <c r="CG188" s="90"/>
      <c r="CH188" s="90"/>
      <c r="CI188" s="90"/>
      <c r="CJ188" s="90"/>
      <c r="CK188" s="90"/>
      <c r="CL188" s="90"/>
      <c r="CM188" s="90"/>
      <c r="CN188" s="90"/>
      <c r="CO188" s="90"/>
      <c r="CP188" s="90"/>
      <c r="CQ188" s="90"/>
      <c r="CR188" s="90"/>
      <c r="CS188" s="90"/>
      <c r="CT188" s="90"/>
      <c r="CU188" s="90"/>
      <c r="CV188" s="90"/>
      <c r="CW188" s="90"/>
      <c r="CX188" s="90"/>
      <c r="CY188" s="90"/>
      <c r="CZ188" s="90"/>
      <c r="DA188" s="90"/>
      <c r="DB188" s="90"/>
      <c r="DC188" s="90"/>
      <c r="DD188" s="90"/>
      <c r="DE188" s="90"/>
      <c r="DF188" s="90"/>
      <c r="DG188" s="90"/>
      <c r="DH188" s="90"/>
      <c r="DI188" s="90"/>
      <c r="DJ188" s="90"/>
      <c r="DK188" s="90"/>
      <c r="DL188" s="90"/>
      <c r="DM188" s="90"/>
      <c r="DN188" s="90"/>
      <c r="DO188" s="90"/>
      <c r="DP188" s="90"/>
      <c r="DQ188" s="90"/>
      <c r="DR188" s="90"/>
      <c r="DS188" s="90"/>
      <c r="DT188" s="90"/>
      <c r="DU188" s="90"/>
      <c r="DV188" s="90"/>
      <c r="DW188" s="90"/>
      <c r="DX188" s="90"/>
      <c r="DY188" s="90"/>
      <c r="DZ188" s="90"/>
      <c r="EA188" s="90"/>
      <c r="EB188" s="90"/>
      <c r="EC188" s="90"/>
      <c r="ED188" s="90"/>
      <c r="EE188" s="90"/>
      <c r="EF188" s="90"/>
      <c r="EG188" s="90"/>
      <c r="EH188" s="90"/>
      <c r="EI188" s="90"/>
      <c r="EJ188" s="90"/>
      <c r="EK188" s="90"/>
      <c r="EL188" s="90"/>
      <c r="EM188" s="90"/>
      <c r="EN188" s="90"/>
      <c r="EO188" s="90"/>
      <c r="EP188" s="90"/>
      <c r="EQ188" s="90"/>
      <c r="ER188" s="90"/>
      <c r="ES188" s="90"/>
      <c r="ET188" s="90"/>
      <c r="EU188" s="90"/>
      <c r="EV188" s="90"/>
      <c r="EW188" s="90"/>
      <c r="EX188" s="90"/>
      <c r="EY188" s="90"/>
      <c r="EZ188" s="90"/>
      <c r="FA188" s="90"/>
      <c r="FB188" s="90"/>
      <c r="FC188" s="90"/>
      <c r="FD188" s="90"/>
      <c r="FE188" s="90"/>
      <c r="FF188" s="90"/>
      <c r="FG188" s="90"/>
      <c r="FH188" s="90"/>
      <c r="FI188" s="90"/>
      <c r="FJ188" s="90"/>
      <c r="FK188" s="90"/>
      <c r="FL188" s="90"/>
      <c r="FM188" s="90"/>
      <c r="FN188" s="90"/>
      <c r="FO188" s="90"/>
      <c r="FP188" s="90"/>
      <c r="FQ188" s="90"/>
      <c r="FR188" s="90"/>
      <c r="FS188" s="90"/>
      <c r="FT188" s="90"/>
      <c r="FU188" s="90"/>
      <c r="FV188" s="90"/>
      <c r="FW188" s="90"/>
      <c r="FX188" s="90"/>
      <c r="FY188" s="90"/>
      <c r="FZ188" s="90"/>
      <c r="GA188" s="90"/>
      <c r="GB188" s="90"/>
      <c r="GC188" s="90"/>
      <c r="GD188" s="90"/>
      <c r="GE188" s="90"/>
      <c r="GF188" s="90"/>
      <c r="GG188" s="90"/>
      <c r="GH188" s="90"/>
      <c r="GI188" s="90"/>
      <c r="GJ188" s="90"/>
      <c r="GK188" s="90"/>
      <c r="GL188" s="90"/>
      <c r="GM188" s="90"/>
      <c r="GN188" s="90"/>
      <c r="GO188" s="90"/>
      <c r="GP188" s="90"/>
      <c r="GQ188" s="90"/>
      <c r="GR188" s="90"/>
      <c r="GS188" s="90"/>
    </row>
    <row r="189" ht="14.25" customHeight="1">
      <c r="A189" s="164"/>
      <c r="B189" s="89"/>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c r="AF189" s="90"/>
      <c r="AG189" s="90"/>
      <c r="AH189" s="90"/>
      <c r="AI189" s="90"/>
      <c r="AJ189" s="90"/>
      <c r="AK189" s="90"/>
      <c r="AL189" s="90"/>
      <c r="AM189" s="90"/>
      <c r="AN189" s="90"/>
      <c r="AO189" s="90"/>
      <c r="AP189" s="90"/>
      <c r="AQ189" s="90"/>
      <c r="AR189" s="90"/>
      <c r="AS189" s="90"/>
      <c r="AT189" s="90"/>
      <c r="AU189" s="90"/>
      <c r="AV189" s="90"/>
      <c r="AW189" s="90"/>
      <c r="AX189" s="90"/>
      <c r="AY189" s="90"/>
      <c r="AZ189" s="90"/>
      <c r="BA189" s="90"/>
      <c r="BB189" s="90"/>
      <c r="BC189" s="90"/>
      <c r="BD189" s="90"/>
      <c r="BE189" s="90"/>
      <c r="BF189" s="90"/>
      <c r="BG189" s="90"/>
      <c r="BH189" s="90"/>
      <c r="BI189" s="90"/>
      <c r="BJ189" s="90"/>
      <c r="BK189" s="90"/>
      <c r="BL189" s="90"/>
      <c r="BM189" s="90"/>
      <c r="BN189" s="90"/>
      <c r="BO189" s="90"/>
      <c r="BP189" s="90"/>
      <c r="BQ189" s="90"/>
      <c r="BR189" s="90"/>
      <c r="BS189" s="90"/>
      <c r="BT189" s="90"/>
      <c r="BU189" s="90"/>
      <c r="BV189" s="90"/>
      <c r="BW189" s="90"/>
      <c r="BX189" s="90"/>
      <c r="BY189" s="90"/>
      <c r="BZ189" s="90"/>
      <c r="CA189" s="90"/>
      <c r="CB189" s="90"/>
      <c r="CC189" s="90"/>
      <c r="CD189" s="90"/>
      <c r="CE189" s="90"/>
      <c r="CF189" s="90"/>
      <c r="CG189" s="90"/>
      <c r="CH189" s="90"/>
      <c r="CI189" s="90"/>
      <c r="CJ189" s="90"/>
      <c r="CK189" s="90"/>
      <c r="CL189" s="90"/>
      <c r="CM189" s="90"/>
      <c r="CN189" s="90"/>
      <c r="CO189" s="90"/>
      <c r="CP189" s="90"/>
      <c r="CQ189" s="90"/>
      <c r="CR189" s="90"/>
      <c r="CS189" s="90"/>
      <c r="CT189" s="90"/>
      <c r="CU189" s="90"/>
      <c r="CV189" s="90"/>
      <c r="CW189" s="90"/>
      <c r="CX189" s="90"/>
      <c r="CY189" s="90"/>
      <c r="CZ189" s="90"/>
      <c r="DA189" s="90"/>
      <c r="DB189" s="90"/>
      <c r="DC189" s="90"/>
      <c r="DD189" s="90"/>
      <c r="DE189" s="90"/>
      <c r="DF189" s="90"/>
      <c r="DG189" s="90"/>
      <c r="DH189" s="90"/>
      <c r="DI189" s="90"/>
      <c r="DJ189" s="90"/>
      <c r="DK189" s="90"/>
      <c r="DL189" s="90"/>
      <c r="DM189" s="90"/>
      <c r="DN189" s="90"/>
      <c r="DO189" s="90"/>
      <c r="DP189" s="90"/>
      <c r="DQ189" s="90"/>
      <c r="DR189" s="90"/>
      <c r="DS189" s="90"/>
      <c r="DT189" s="90"/>
      <c r="DU189" s="90"/>
      <c r="DV189" s="90"/>
      <c r="DW189" s="90"/>
      <c r="DX189" s="90"/>
      <c r="DY189" s="90"/>
      <c r="DZ189" s="90"/>
      <c r="EA189" s="90"/>
      <c r="EB189" s="90"/>
      <c r="EC189" s="90"/>
      <c r="ED189" s="90"/>
      <c r="EE189" s="90"/>
      <c r="EF189" s="90"/>
      <c r="EG189" s="90"/>
      <c r="EH189" s="90"/>
      <c r="EI189" s="90"/>
      <c r="EJ189" s="90"/>
      <c r="EK189" s="90"/>
      <c r="EL189" s="90"/>
      <c r="EM189" s="90"/>
      <c r="EN189" s="90"/>
      <c r="EO189" s="90"/>
      <c r="EP189" s="90"/>
      <c r="EQ189" s="90"/>
      <c r="ER189" s="90"/>
      <c r="ES189" s="90"/>
      <c r="ET189" s="90"/>
      <c r="EU189" s="90"/>
      <c r="EV189" s="90"/>
      <c r="EW189" s="90"/>
      <c r="EX189" s="90"/>
      <c r="EY189" s="90"/>
      <c r="EZ189" s="90"/>
      <c r="FA189" s="90"/>
      <c r="FB189" s="90"/>
      <c r="FC189" s="90"/>
      <c r="FD189" s="90"/>
      <c r="FE189" s="90"/>
      <c r="FF189" s="90"/>
      <c r="FG189" s="90"/>
      <c r="FH189" s="90"/>
      <c r="FI189" s="90"/>
      <c r="FJ189" s="90"/>
      <c r="FK189" s="90"/>
      <c r="FL189" s="90"/>
      <c r="FM189" s="90"/>
      <c r="FN189" s="90"/>
      <c r="FO189" s="90"/>
      <c r="FP189" s="90"/>
      <c r="FQ189" s="90"/>
      <c r="FR189" s="90"/>
      <c r="FS189" s="90"/>
      <c r="FT189" s="90"/>
      <c r="FU189" s="90"/>
      <c r="FV189" s="90"/>
      <c r="FW189" s="90"/>
      <c r="FX189" s="90"/>
      <c r="FY189" s="90"/>
      <c r="FZ189" s="90"/>
      <c r="GA189" s="90"/>
      <c r="GB189" s="90"/>
      <c r="GC189" s="90"/>
      <c r="GD189" s="90"/>
      <c r="GE189" s="90"/>
      <c r="GF189" s="90"/>
      <c r="GG189" s="90"/>
      <c r="GH189" s="90"/>
      <c r="GI189" s="90"/>
      <c r="GJ189" s="90"/>
      <c r="GK189" s="90"/>
      <c r="GL189" s="90"/>
      <c r="GM189" s="90"/>
      <c r="GN189" s="90"/>
      <c r="GO189" s="90"/>
      <c r="GP189" s="90"/>
      <c r="GQ189" s="90"/>
      <c r="GR189" s="90"/>
      <c r="GS189" s="90"/>
    </row>
    <row r="190" ht="14.25" customHeight="1">
      <c r="A190" s="164"/>
      <c r="B190" s="89"/>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c r="AA190" s="90"/>
      <c r="AB190" s="90"/>
      <c r="AC190" s="90"/>
      <c r="AD190" s="90"/>
      <c r="AE190" s="90"/>
      <c r="AF190" s="90"/>
      <c r="AG190" s="90"/>
      <c r="AH190" s="90"/>
      <c r="AI190" s="90"/>
      <c r="AJ190" s="90"/>
      <c r="AK190" s="90"/>
      <c r="AL190" s="90"/>
      <c r="AM190" s="90"/>
      <c r="AN190" s="90"/>
      <c r="AO190" s="90"/>
      <c r="AP190" s="90"/>
      <c r="AQ190" s="90"/>
      <c r="AR190" s="90"/>
      <c r="AS190" s="90"/>
      <c r="AT190" s="90"/>
      <c r="AU190" s="90"/>
      <c r="AV190" s="90"/>
      <c r="AW190" s="90"/>
      <c r="AX190" s="90"/>
      <c r="AY190" s="90"/>
      <c r="AZ190" s="90"/>
      <c r="BA190" s="90"/>
      <c r="BB190" s="90"/>
      <c r="BC190" s="90"/>
      <c r="BD190" s="90"/>
      <c r="BE190" s="90"/>
      <c r="BF190" s="90"/>
      <c r="BG190" s="90"/>
      <c r="BH190" s="90"/>
      <c r="BI190" s="90"/>
      <c r="BJ190" s="90"/>
      <c r="BK190" s="90"/>
      <c r="BL190" s="90"/>
      <c r="BM190" s="90"/>
      <c r="BN190" s="90"/>
      <c r="BO190" s="90"/>
      <c r="BP190" s="90"/>
      <c r="BQ190" s="90"/>
      <c r="BR190" s="90"/>
      <c r="BS190" s="90"/>
      <c r="BT190" s="90"/>
      <c r="BU190" s="90"/>
      <c r="BV190" s="90"/>
      <c r="BW190" s="90"/>
      <c r="BX190" s="90"/>
      <c r="BY190" s="90"/>
      <c r="BZ190" s="90"/>
      <c r="CA190" s="90"/>
      <c r="CB190" s="90"/>
      <c r="CC190" s="90"/>
      <c r="CD190" s="90"/>
      <c r="CE190" s="90"/>
      <c r="CF190" s="90"/>
      <c r="CG190" s="90"/>
      <c r="CH190" s="90"/>
      <c r="CI190" s="90"/>
      <c r="CJ190" s="90"/>
      <c r="CK190" s="90"/>
      <c r="CL190" s="90"/>
      <c r="CM190" s="90"/>
      <c r="CN190" s="90"/>
      <c r="CO190" s="90"/>
      <c r="CP190" s="90"/>
      <c r="CQ190" s="90"/>
      <c r="CR190" s="90"/>
      <c r="CS190" s="90"/>
      <c r="CT190" s="90"/>
      <c r="CU190" s="90"/>
      <c r="CV190" s="90"/>
      <c r="CW190" s="90"/>
      <c r="CX190" s="90"/>
      <c r="CY190" s="90"/>
      <c r="CZ190" s="90"/>
      <c r="DA190" s="90"/>
      <c r="DB190" s="90"/>
      <c r="DC190" s="90"/>
      <c r="DD190" s="90"/>
      <c r="DE190" s="90"/>
      <c r="DF190" s="90"/>
      <c r="DG190" s="90"/>
      <c r="DH190" s="90"/>
      <c r="DI190" s="90"/>
      <c r="DJ190" s="90"/>
      <c r="DK190" s="90"/>
      <c r="DL190" s="90"/>
      <c r="DM190" s="90"/>
      <c r="DN190" s="90"/>
      <c r="DO190" s="90"/>
      <c r="DP190" s="90"/>
      <c r="DQ190" s="90"/>
      <c r="DR190" s="90"/>
      <c r="DS190" s="90"/>
      <c r="DT190" s="90"/>
      <c r="DU190" s="90"/>
      <c r="DV190" s="90"/>
      <c r="DW190" s="90"/>
      <c r="DX190" s="90"/>
      <c r="DY190" s="90"/>
      <c r="DZ190" s="90"/>
      <c r="EA190" s="90"/>
      <c r="EB190" s="90"/>
      <c r="EC190" s="90"/>
      <c r="ED190" s="90"/>
      <c r="EE190" s="90"/>
      <c r="EF190" s="90"/>
      <c r="EG190" s="90"/>
      <c r="EH190" s="90"/>
      <c r="EI190" s="90"/>
      <c r="EJ190" s="90"/>
      <c r="EK190" s="90"/>
      <c r="EL190" s="90"/>
      <c r="EM190" s="90"/>
      <c r="EN190" s="90"/>
      <c r="EO190" s="90"/>
      <c r="EP190" s="90"/>
      <c r="EQ190" s="90"/>
      <c r="ER190" s="90"/>
      <c r="ES190" s="90"/>
      <c r="ET190" s="90"/>
      <c r="EU190" s="90"/>
      <c r="EV190" s="90"/>
      <c r="EW190" s="90"/>
      <c r="EX190" s="90"/>
      <c r="EY190" s="90"/>
      <c r="EZ190" s="90"/>
      <c r="FA190" s="90"/>
      <c r="FB190" s="90"/>
      <c r="FC190" s="90"/>
      <c r="FD190" s="90"/>
      <c r="FE190" s="90"/>
      <c r="FF190" s="90"/>
      <c r="FG190" s="90"/>
      <c r="FH190" s="90"/>
      <c r="FI190" s="90"/>
      <c r="FJ190" s="90"/>
      <c r="FK190" s="90"/>
      <c r="FL190" s="90"/>
      <c r="FM190" s="90"/>
      <c r="FN190" s="90"/>
      <c r="FO190" s="90"/>
      <c r="FP190" s="90"/>
      <c r="FQ190" s="90"/>
      <c r="FR190" s="90"/>
      <c r="FS190" s="90"/>
      <c r="FT190" s="90"/>
      <c r="FU190" s="90"/>
      <c r="FV190" s="90"/>
      <c r="FW190" s="90"/>
      <c r="FX190" s="90"/>
      <c r="FY190" s="90"/>
      <c r="FZ190" s="90"/>
      <c r="GA190" s="90"/>
      <c r="GB190" s="90"/>
      <c r="GC190" s="90"/>
      <c r="GD190" s="90"/>
      <c r="GE190" s="90"/>
      <c r="GF190" s="90"/>
      <c r="GG190" s="90"/>
      <c r="GH190" s="90"/>
      <c r="GI190" s="90"/>
      <c r="GJ190" s="90"/>
      <c r="GK190" s="90"/>
      <c r="GL190" s="90"/>
      <c r="GM190" s="90"/>
      <c r="GN190" s="90"/>
      <c r="GO190" s="90"/>
      <c r="GP190" s="90"/>
      <c r="GQ190" s="90"/>
      <c r="GR190" s="90"/>
      <c r="GS190" s="90"/>
    </row>
    <row r="191" ht="14.25" customHeight="1">
      <c r="A191" s="164"/>
      <c r="B191" s="89"/>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c r="AA191" s="90"/>
      <c r="AB191" s="90"/>
      <c r="AC191" s="90"/>
      <c r="AD191" s="90"/>
      <c r="AE191" s="90"/>
      <c r="AF191" s="90"/>
      <c r="AG191" s="90"/>
      <c r="AH191" s="90"/>
      <c r="AI191" s="90"/>
      <c r="AJ191" s="90"/>
      <c r="AK191" s="90"/>
      <c r="AL191" s="90"/>
      <c r="AM191" s="90"/>
      <c r="AN191" s="90"/>
      <c r="AO191" s="90"/>
      <c r="AP191" s="90"/>
      <c r="AQ191" s="90"/>
      <c r="AR191" s="90"/>
      <c r="AS191" s="90"/>
      <c r="AT191" s="90"/>
      <c r="AU191" s="90"/>
      <c r="AV191" s="90"/>
      <c r="AW191" s="90"/>
      <c r="AX191" s="90"/>
      <c r="AY191" s="90"/>
      <c r="AZ191" s="90"/>
      <c r="BA191" s="90"/>
      <c r="BB191" s="90"/>
      <c r="BC191" s="90"/>
      <c r="BD191" s="90"/>
      <c r="BE191" s="90"/>
      <c r="BF191" s="90"/>
      <c r="BG191" s="90"/>
      <c r="BH191" s="90"/>
      <c r="BI191" s="90"/>
      <c r="BJ191" s="90"/>
      <c r="BK191" s="90"/>
      <c r="BL191" s="90"/>
      <c r="BM191" s="90"/>
      <c r="BN191" s="90"/>
      <c r="BO191" s="90"/>
      <c r="BP191" s="90"/>
      <c r="BQ191" s="90"/>
      <c r="BR191" s="90"/>
      <c r="BS191" s="90"/>
      <c r="BT191" s="90"/>
      <c r="BU191" s="90"/>
      <c r="BV191" s="90"/>
      <c r="BW191" s="90"/>
      <c r="BX191" s="90"/>
      <c r="BY191" s="90"/>
      <c r="BZ191" s="90"/>
      <c r="CA191" s="90"/>
      <c r="CB191" s="90"/>
      <c r="CC191" s="90"/>
      <c r="CD191" s="90"/>
      <c r="CE191" s="90"/>
      <c r="CF191" s="90"/>
      <c r="CG191" s="90"/>
      <c r="CH191" s="90"/>
      <c r="CI191" s="90"/>
      <c r="CJ191" s="90"/>
      <c r="CK191" s="90"/>
      <c r="CL191" s="90"/>
      <c r="CM191" s="90"/>
      <c r="CN191" s="90"/>
      <c r="CO191" s="90"/>
      <c r="CP191" s="90"/>
      <c r="CQ191" s="90"/>
      <c r="CR191" s="90"/>
      <c r="CS191" s="90"/>
      <c r="CT191" s="90"/>
      <c r="CU191" s="90"/>
      <c r="CV191" s="90"/>
      <c r="CW191" s="90"/>
      <c r="CX191" s="90"/>
      <c r="CY191" s="90"/>
      <c r="CZ191" s="90"/>
      <c r="DA191" s="90"/>
      <c r="DB191" s="90"/>
      <c r="DC191" s="90"/>
      <c r="DD191" s="90"/>
      <c r="DE191" s="90"/>
      <c r="DF191" s="90"/>
      <c r="DG191" s="90"/>
      <c r="DH191" s="90"/>
      <c r="DI191" s="90"/>
      <c r="DJ191" s="90"/>
      <c r="DK191" s="90"/>
      <c r="DL191" s="90"/>
      <c r="DM191" s="90"/>
      <c r="DN191" s="90"/>
      <c r="DO191" s="90"/>
      <c r="DP191" s="90"/>
      <c r="DQ191" s="90"/>
      <c r="DR191" s="90"/>
      <c r="DS191" s="90"/>
      <c r="DT191" s="90"/>
      <c r="DU191" s="90"/>
      <c r="DV191" s="90"/>
      <c r="DW191" s="90"/>
      <c r="DX191" s="90"/>
      <c r="DY191" s="90"/>
      <c r="DZ191" s="90"/>
      <c r="EA191" s="90"/>
      <c r="EB191" s="90"/>
      <c r="EC191" s="90"/>
      <c r="ED191" s="90"/>
      <c r="EE191" s="90"/>
      <c r="EF191" s="90"/>
      <c r="EG191" s="90"/>
      <c r="EH191" s="90"/>
      <c r="EI191" s="90"/>
      <c r="EJ191" s="90"/>
      <c r="EK191" s="90"/>
      <c r="EL191" s="90"/>
      <c r="EM191" s="90"/>
      <c r="EN191" s="90"/>
      <c r="EO191" s="90"/>
      <c r="EP191" s="90"/>
      <c r="EQ191" s="90"/>
      <c r="ER191" s="90"/>
      <c r="ES191" s="90"/>
      <c r="ET191" s="90"/>
      <c r="EU191" s="90"/>
      <c r="EV191" s="90"/>
      <c r="EW191" s="90"/>
      <c r="EX191" s="90"/>
      <c r="EY191" s="90"/>
      <c r="EZ191" s="90"/>
      <c r="FA191" s="90"/>
      <c r="FB191" s="90"/>
      <c r="FC191" s="90"/>
      <c r="FD191" s="90"/>
      <c r="FE191" s="90"/>
      <c r="FF191" s="90"/>
      <c r="FG191" s="90"/>
      <c r="FH191" s="90"/>
      <c r="FI191" s="90"/>
      <c r="FJ191" s="90"/>
      <c r="FK191" s="90"/>
      <c r="FL191" s="90"/>
      <c r="FM191" s="90"/>
      <c r="FN191" s="90"/>
      <c r="FO191" s="90"/>
      <c r="FP191" s="90"/>
      <c r="FQ191" s="90"/>
      <c r="FR191" s="90"/>
      <c r="FS191" s="90"/>
      <c r="FT191" s="90"/>
      <c r="FU191" s="90"/>
      <c r="FV191" s="90"/>
      <c r="FW191" s="90"/>
      <c r="FX191" s="90"/>
      <c r="FY191" s="90"/>
      <c r="FZ191" s="90"/>
      <c r="GA191" s="90"/>
      <c r="GB191" s="90"/>
      <c r="GC191" s="90"/>
      <c r="GD191" s="90"/>
      <c r="GE191" s="90"/>
      <c r="GF191" s="90"/>
      <c r="GG191" s="90"/>
      <c r="GH191" s="90"/>
      <c r="GI191" s="90"/>
      <c r="GJ191" s="90"/>
      <c r="GK191" s="90"/>
      <c r="GL191" s="90"/>
      <c r="GM191" s="90"/>
      <c r="GN191" s="90"/>
      <c r="GO191" s="90"/>
      <c r="GP191" s="90"/>
      <c r="GQ191" s="90"/>
      <c r="GR191" s="90"/>
      <c r="GS191" s="90"/>
    </row>
    <row r="192" ht="14.25" customHeight="1">
      <c r="A192" s="164"/>
      <c r="B192" s="89"/>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c r="AQ192" s="90"/>
      <c r="AR192" s="90"/>
      <c r="AS192" s="90"/>
      <c r="AT192" s="90"/>
      <c r="AU192" s="90"/>
      <c r="AV192" s="90"/>
      <c r="AW192" s="90"/>
      <c r="AX192" s="90"/>
      <c r="AY192" s="90"/>
      <c r="AZ192" s="90"/>
      <c r="BA192" s="90"/>
      <c r="BB192" s="90"/>
      <c r="BC192" s="90"/>
      <c r="BD192" s="90"/>
      <c r="BE192" s="90"/>
      <c r="BF192" s="90"/>
      <c r="BG192" s="90"/>
      <c r="BH192" s="90"/>
      <c r="BI192" s="90"/>
      <c r="BJ192" s="90"/>
      <c r="BK192" s="90"/>
      <c r="BL192" s="90"/>
      <c r="BM192" s="90"/>
      <c r="BN192" s="90"/>
      <c r="BO192" s="90"/>
      <c r="BP192" s="90"/>
      <c r="BQ192" s="90"/>
      <c r="BR192" s="90"/>
      <c r="BS192" s="90"/>
      <c r="BT192" s="90"/>
      <c r="BU192" s="90"/>
      <c r="BV192" s="90"/>
      <c r="BW192" s="90"/>
      <c r="BX192" s="90"/>
      <c r="BY192" s="90"/>
      <c r="BZ192" s="90"/>
      <c r="CA192" s="90"/>
      <c r="CB192" s="90"/>
      <c r="CC192" s="90"/>
      <c r="CD192" s="90"/>
      <c r="CE192" s="90"/>
      <c r="CF192" s="90"/>
      <c r="CG192" s="90"/>
      <c r="CH192" s="90"/>
      <c r="CI192" s="90"/>
      <c r="CJ192" s="90"/>
      <c r="CK192" s="90"/>
      <c r="CL192" s="90"/>
      <c r="CM192" s="90"/>
      <c r="CN192" s="90"/>
      <c r="CO192" s="90"/>
      <c r="CP192" s="90"/>
      <c r="CQ192" s="90"/>
      <c r="CR192" s="90"/>
      <c r="CS192" s="90"/>
      <c r="CT192" s="90"/>
      <c r="CU192" s="90"/>
      <c r="CV192" s="90"/>
      <c r="CW192" s="90"/>
      <c r="CX192" s="90"/>
      <c r="CY192" s="90"/>
      <c r="CZ192" s="90"/>
      <c r="DA192" s="90"/>
      <c r="DB192" s="90"/>
      <c r="DC192" s="90"/>
      <c r="DD192" s="90"/>
      <c r="DE192" s="90"/>
      <c r="DF192" s="90"/>
      <c r="DG192" s="90"/>
      <c r="DH192" s="90"/>
      <c r="DI192" s="90"/>
      <c r="DJ192" s="90"/>
      <c r="DK192" s="90"/>
      <c r="DL192" s="90"/>
      <c r="DM192" s="90"/>
      <c r="DN192" s="90"/>
      <c r="DO192" s="90"/>
      <c r="DP192" s="90"/>
      <c r="DQ192" s="90"/>
      <c r="DR192" s="90"/>
      <c r="DS192" s="90"/>
      <c r="DT192" s="90"/>
      <c r="DU192" s="90"/>
      <c r="DV192" s="90"/>
      <c r="DW192" s="90"/>
      <c r="DX192" s="90"/>
      <c r="DY192" s="90"/>
      <c r="DZ192" s="90"/>
      <c r="EA192" s="90"/>
      <c r="EB192" s="90"/>
      <c r="EC192" s="90"/>
      <c r="ED192" s="90"/>
      <c r="EE192" s="90"/>
      <c r="EF192" s="90"/>
      <c r="EG192" s="90"/>
      <c r="EH192" s="90"/>
      <c r="EI192" s="90"/>
      <c r="EJ192" s="90"/>
      <c r="EK192" s="90"/>
      <c r="EL192" s="90"/>
      <c r="EM192" s="90"/>
      <c r="EN192" s="90"/>
      <c r="EO192" s="90"/>
      <c r="EP192" s="90"/>
      <c r="EQ192" s="90"/>
      <c r="ER192" s="90"/>
      <c r="ES192" s="90"/>
      <c r="ET192" s="90"/>
      <c r="EU192" s="90"/>
      <c r="EV192" s="90"/>
      <c r="EW192" s="90"/>
      <c r="EX192" s="90"/>
      <c r="EY192" s="90"/>
      <c r="EZ192" s="90"/>
      <c r="FA192" s="90"/>
      <c r="FB192" s="90"/>
      <c r="FC192" s="90"/>
      <c r="FD192" s="90"/>
      <c r="FE192" s="90"/>
      <c r="FF192" s="90"/>
      <c r="FG192" s="90"/>
      <c r="FH192" s="90"/>
      <c r="FI192" s="90"/>
      <c r="FJ192" s="90"/>
      <c r="FK192" s="90"/>
      <c r="FL192" s="90"/>
      <c r="FM192" s="90"/>
      <c r="FN192" s="90"/>
      <c r="FO192" s="90"/>
      <c r="FP192" s="90"/>
      <c r="FQ192" s="90"/>
      <c r="FR192" s="90"/>
      <c r="FS192" s="90"/>
      <c r="FT192" s="90"/>
      <c r="FU192" s="90"/>
      <c r="FV192" s="90"/>
      <c r="FW192" s="90"/>
      <c r="FX192" s="90"/>
      <c r="FY192" s="90"/>
      <c r="FZ192" s="90"/>
      <c r="GA192" s="90"/>
      <c r="GB192" s="90"/>
      <c r="GC192" s="90"/>
      <c r="GD192" s="90"/>
      <c r="GE192" s="90"/>
      <c r="GF192" s="90"/>
      <c r="GG192" s="90"/>
      <c r="GH192" s="90"/>
      <c r="GI192" s="90"/>
      <c r="GJ192" s="90"/>
      <c r="GK192" s="90"/>
      <c r="GL192" s="90"/>
      <c r="GM192" s="90"/>
      <c r="GN192" s="90"/>
      <c r="GO192" s="90"/>
      <c r="GP192" s="90"/>
      <c r="GQ192" s="90"/>
      <c r="GR192" s="90"/>
      <c r="GS192" s="90"/>
    </row>
    <row r="193" ht="14.25" customHeight="1">
      <c r="A193" s="164"/>
      <c r="B193" s="89"/>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c r="AE193" s="90"/>
      <c r="AF193" s="90"/>
      <c r="AG193" s="90"/>
      <c r="AH193" s="90"/>
      <c r="AI193" s="90"/>
      <c r="AJ193" s="90"/>
      <c r="AK193" s="90"/>
      <c r="AL193" s="90"/>
      <c r="AM193" s="90"/>
      <c r="AN193" s="90"/>
      <c r="AO193" s="90"/>
      <c r="AP193" s="90"/>
      <c r="AQ193" s="90"/>
      <c r="AR193" s="90"/>
      <c r="AS193" s="90"/>
      <c r="AT193" s="90"/>
      <c r="AU193" s="90"/>
      <c r="AV193" s="90"/>
      <c r="AW193" s="90"/>
      <c r="AX193" s="90"/>
      <c r="AY193" s="90"/>
      <c r="AZ193" s="90"/>
      <c r="BA193" s="90"/>
      <c r="BB193" s="90"/>
      <c r="BC193" s="90"/>
      <c r="BD193" s="90"/>
      <c r="BE193" s="90"/>
      <c r="BF193" s="90"/>
      <c r="BG193" s="90"/>
      <c r="BH193" s="90"/>
      <c r="BI193" s="90"/>
      <c r="BJ193" s="90"/>
      <c r="BK193" s="90"/>
      <c r="BL193" s="90"/>
      <c r="BM193" s="90"/>
      <c r="BN193" s="90"/>
      <c r="BO193" s="90"/>
      <c r="BP193" s="90"/>
      <c r="BQ193" s="90"/>
      <c r="BR193" s="90"/>
      <c r="BS193" s="90"/>
      <c r="BT193" s="90"/>
      <c r="BU193" s="90"/>
      <c r="BV193" s="90"/>
      <c r="BW193" s="90"/>
      <c r="BX193" s="90"/>
      <c r="BY193" s="90"/>
      <c r="BZ193" s="90"/>
      <c r="CA193" s="90"/>
      <c r="CB193" s="90"/>
      <c r="CC193" s="90"/>
      <c r="CD193" s="90"/>
      <c r="CE193" s="90"/>
      <c r="CF193" s="90"/>
      <c r="CG193" s="90"/>
      <c r="CH193" s="90"/>
      <c r="CI193" s="90"/>
      <c r="CJ193" s="90"/>
      <c r="CK193" s="90"/>
      <c r="CL193" s="90"/>
      <c r="CM193" s="90"/>
      <c r="CN193" s="90"/>
      <c r="CO193" s="90"/>
      <c r="CP193" s="90"/>
      <c r="CQ193" s="90"/>
      <c r="CR193" s="90"/>
      <c r="CS193" s="90"/>
      <c r="CT193" s="90"/>
      <c r="CU193" s="90"/>
      <c r="CV193" s="90"/>
      <c r="CW193" s="90"/>
      <c r="CX193" s="90"/>
      <c r="CY193" s="90"/>
      <c r="CZ193" s="90"/>
      <c r="DA193" s="90"/>
      <c r="DB193" s="90"/>
      <c r="DC193" s="90"/>
      <c r="DD193" s="90"/>
      <c r="DE193" s="90"/>
      <c r="DF193" s="90"/>
      <c r="DG193" s="90"/>
      <c r="DH193" s="90"/>
      <c r="DI193" s="90"/>
      <c r="DJ193" s="90"/>
      <c r="DK193" s="90"/>
      <c r="DL193" s="90"/>
      <c r="DM193" s="90"/>
      <c r="DN193" s="90"/>
      <c r="DO193" s="90"/>
      <c r="DP193" s="90"/>
      <c r="DQ193" s="90"/>
      <c r="DR193" s="90"/>
      <c r="DS193" s="90"/>
      <c r="DT193" s="90"/>
      <c r="DU193" s="90"/>
      <c r="DV193" s="90"/>
      <c r="DW193" s="90"/>
      <c r="DX193" s="90"/>
      <c r="DY193" s="90"/>
      <c r="DZ193" s="90"/>
      <c r="EA193" s="90"/>
      <c r="EB193" s="90"/>
      <c r="EC193" s="90"/>
      <c r="ED193" s="90"/>
      <c r="EE193" s="90"/>
      <c r="EF193" s="90"/>
      <c r="EG193" s="90"/>
      <c r="EH193" s="90"/>
      <c r="EI193" s="90"/>
      <c r="EJ193" s="90"/>
      <c r="EK193" s="90"/>
      <c r="EL193" s="90"/>
      <c r="EM193" s="90"/>
      <c r="EN193" s="90"/>
      <c r="EO193" s="90"/>
      <c r="EP193" s="90"/>
      <c r="EQ193" s="90"/>
      <c r="ER193" s="90"/>
      <c r="ES193" s="90"/>
      <c r="ET193" s="90"/>
      <c r="EU193" s="90"/>
      <c r="EV193" s="90"/>
      <c r="EW193" s="90"/>
      <c r="EX193" s="90"/>
      <c r="EY193" s="90"/>
      <c r="EZ193" s="90"/>
      <c r="FA193" s="90"/>
      <c r="FB193" s="90"/>
      <c r="FC193" s="90"/>
      <c r="FD193" s="90"/>
      <c r="FE193" s="90"/>
      <c r="FF193" s="90"/>
      <c r="FG193" s="90"/>
      <c r="FH193" s="90"/>
      <c r="FI193" s="90"/>
      <c r="FJ193" s="90"/>
      <c r="FK193" s="90"/>
      <c r="FL193" s="90"/>
      <c r="FM193" s="90"/>
      <c r="FN193" s="90"/>
      <c r="FO193" s="90"/>
      <c r="FP193" s="90"/>
      <c r="FQ193" s="90"/>
      <c r="FR193" s="90"/>
      <c r="FS193" s="90"/>
      <c r="FT193" s="90"/>
      <c r="FU193" s="90"/>
      <c r="FV193" s="90"/>
      <c r="FW193" s="90"/>
      <c r="FX193" s="90"/>
      <c r="FY193" s="90"/>
      <c r="FZ193" s="90"/>
      <c r="GA193" s="90"/>
      <c r="GB193" s="90"/>
      <c r="GC193" s="90"/>
      <c r="GD193" s="90"/>
      <c r="GE193" s="90"/>
      <c r="GF193" s="90"/>
      <c r="GG193" s="90"/>
      <c r="GH193" s="90"/>
      <c r="GI193" s="90"/>
      <c r="GJ193" s="90"/>
      <c r="GK193" s="90"/>
      <c r="GL193" s="90"/>
      <c r="GM193" s="90"/>
      <c r="GN193" s="90"/>
      <c r="GO193" s="90"/>
      <c r="GP193" s="90"/>
      <c r="GQ193" s="90"/>
      <c r="GR193" s="90"/>
      <c r="GS193" s="90"/>
    </row>
    <row r="194" ht="14.25" customHeight="1">
      <c r="A194" s="164"/>
      <c r="B194" s="89"/>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c r="AA194" s="90"/>
      <c r="AB194" s="90"/>
      <c r="AC194" s="90"/>
      <c r="AD194" s="90"/>
      <c r="AE194" s="90"/>
      <c r="AF194" s="90"/>
      <c r="AG194" s="90"/>
      <c r="AH194" s="90"/>
      <c r="AI194" s="90"/>
      <c r="AJ194" s="90"/>
      <c r="AK194" s="90"/>
      <c r="AL194" s="90"/>
      <c r="AM194" s="90"/>
      <c r="AN194" s="90"/>
      <c r="AO194" s="90"/>
      <c r="AP194" s="90"/>
      <c r="AQ194" s="90"/>
      <c r="AR194" s="90"/>
      <c r="AS194" s="90"/>
      <c r="AT194" s="90"/>
      <c r="AU194" s="90"/>
      <c r="AV194" s="90"/>
      <c r="AW194" s="90"/>
      <c r="AX194" s="90"/>
      <c r="AY194" s="90"/>
      <c r="AZ194" s="90"/>
      <c r="BA194" s="90"/>
      <c r="BB194" s="90"/>
      <c r="BC194" s="90"/>
      <c r="BD194" s="90"/>
      <c r="BE194" s="90"/>
      <c r="BF194" s="90"/>
      <c r="BG194" s="90"/>
      <c r="BH194" s="90"/>
      <c r="BI194" s="90"/>
      <c r="BJ194" s="90"/>
      <c r="BK194" s="90"/>
      <c r="BL194" s="90"/>
      <c r="BM194" s="90"/>
      <c r="BN194" s="90"/>
      <c r="BO194" s="90"/>
      <c r="BP194" s="90"/>
      <c r="BQ194" s="90"/>
      <c r="BR194" s="90"/>
      <c r="BS194" s="90"/>
      <c r="BT194" s="90"/>
      <c r="BU194" s="90"/>
      <c r="BV194" s="90"/>
      <c r="BW194" s="90"/>
      <c r="BX194" s="90"/>
      <c r="BY194" s="90"/>
      <c r="BZ194" s="90"/>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c r="DE194" s="90"/>
      <c r="DF194" s="90"/>
      <c r="DG194" s="90"/>
      <c r="DH194" s="90"/>
      <c r="DI194" s="90"/>
      <c r="DJ194" s="90"/>
      <c r="DK194" s="90"/>
      <c r="DL194" s="90"/>
      <c r="DM194" s="90"/>
      <c r="DN194" s="90"/>
      <c r="DO194" s="90"/>
      <c r="DP194" s="90"/>
      <c r="DQ194" s="90"/>
      <c r="DR194" s="90"/>
      <c r="DS194" s="90"/>
      <c r="DT194" s="90"/>
      <c r="DU194" s="90"/>
      <c r="DV194" s="90"/>
      <c r="DW194" s="90"/>
      <c r="DX194" s="90"/>
      <c r="DY194" s="90"/>
      <c r="DZ194" s="90"/>
      <c r="EA194" s="90"/>
      <c r="EB194" s="90"/>
      <c r="EC194" s="90"/>
      <c r="ED194" s="90"/>
      <c r="EE194" s="90"/>
      <c r="EF194" s="90"/>
      <c r="EG194" s="90"/>
      <c r="EH194" s="90"/>
      <c r="EI194" s="90"/>
      <c r="EJ194" s="90"/>
      <c r="EK194" s="90"/>
      <c r="EL194" s="90"/>
      <c r="EM194" s="90"/>
      <c r="EN194" s="90"/>
      <c r="EO194" s="90"/>
      <c r="EP194" s="90"/>
      <c r="EQ194" s="90"/>
      <c r="ER194" s="90"/>
      <c r="ES194" s="90"/>
      <c r="ET194" s="90"/>
      <c r="EU194" s="90"/>
      <c r="EV194" s="90"/>
      <c r="EW194" s="90"/>
      <c r="EX194" s="90"/>
      <c r="EY194" s="90"/>
      <c r="EZ194" s="90"/>
      <c r="FA194" s="90"/>
      <c r="FB194" s="90"/>
      <c r="FC194" s="90"/>
      <c r="FD194" s="90"/>
      <c r="FE194" s="90"/>
      <c r="FF194" s="90"/>
      <c r="FG194" s="90"/>
      <c r="FH194" s="90"/>
      <c r="FI194" s="90"/>
      <c r="FJ194" s="90"/>
      <c r="FK194" s="90"/>
      <c r="FL194" s="90"/>
      <c r="FM194" s="90"/>
      <c r="FN194" s="90"/>
      <c r="FO194" s="90"/>
      <c r="FP194" s="90"/>
      <c r="FQ194" s="90"/>
      <c r="FR194" s="90"/>
      <c r="FS194" s="90"/>
      <c r="FT194" s="90"/>
      <c r="FU194" s="90"/>
      <c r="FV194" s="90"/>
      <c r="FW194" s="90"/>
      <c r="FX194" s="90"/>
      <c r="FY194" s="90"/>
      <c r="FZ194" s="90"/>
      <c r="GA194" s="90"/>
      <c r="GB194" s="90"/>
      <c r="GC194" s="90"/>
      <c r="GD194" s="90"/>
      <c r="GE194" s="90"/>
      <c r="GF194" s="90"/>
      <c r="GG194" s="90"/>
      <c r="GH194" s="90"/>
      <c r="GI194" s="90"/>
      <c r="GJ194" s="90"/>
      <c r="GK194" s="90"/>
      <c r="GL194" s="90"/>
      <c r="GM194" s="90"/>
      <c r="GN194" s="90"/>
      <c r="GO194" s="90"/>
      <c r="GP194" s="90"/>
      <c r="GQ194" s="90"/>
      <c r="GR194" s="90"/>
      <c r="GS194" s="90"/>
    </row>
    <row r="195" ht="14.25" customHeight="1">
      <c r="A195" s="164"/>
      <c r="B195" s="89"/>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c r="AE195" s="90"/>
      <c r="AF195" s="90"/>
      <c r="AG195" s="90"/>
      <c r="AH195" s="90"/>
      <c r="AI195" s="90"/>
      <c r="AJ195" s="90"/>
      <c r="AK195" s="90"/>
      <c r="AL195" s="90"/>
      <c r="AM195" s="90"/>
      <c r="AN195" s="90"/>
      <c r="AO195" s="90"/>
      <c r="AP195" s="90"/>
      <c r="AQ195" s="90"/>
      <c r="AR195" s="90"/>
      <c r="AS195" s="90"/>
      <c r="AT195" s="90"/>
      <c r="AU195" s="90"/>
      <c r="AV195" s="90"/>
      <c r="AW195" s="90"/>
      <c r="AX195" s="90"/>
      <c r="AY195" s="90"/>
      <c r="AZ195" s="90"/>
      <c r="BA195" s="90"/>
      <c r="BB195" s="90"/>
      <c r="BC195" s="90"/>
      <c r="BD195" s="90"/>
      <c r="BE195" s="90"/>
      <c r="BF195" s="90"/>
      <c r="BG195" s="90"/>
      <c r="BH195" s="90"/>
      <c r="BI195" s="90"/>
      <c r="BJ195" s="90"/>
      <c r="BK195" s="90"/>
      <c r="BL195" s="90"/>
      <c r="BM195" s="90"/>
      <c r="BN195" s="90"/>
      <c r="BO195" s="90"/>
      <c r="BP195" s="90"/>
      <c r="BQ195" s="90"/>
      <c r="BR195" s="90"/>
      <c r="BS195" s="90"/>
      <c r="BT195" s="90"/>
      <c r="BU195" s="90"/>
      <c r="BV195" s="90"/>
      <c r="BW195" s="90"/>
      <c r="BX195" s="90"/>
      <c r="BY195" s="90"/>
      <c r="BZ195" s="90"/>
      <c r="CA195" s="90"/>
      <c r="CB195" s="90"/>
      <c r="CC195" s="90"/>
      <c r="CD195" s="90"/>
      <c r="CE195" s="90"/>
      <c r="CF195" s="90"/>
      <c r="CG195" s="90"/>
      <c r="CH195" s="90"/>
      <c r="CI195" s="90"/>
      <c r="CJ195" s="90"/>
      <c r="CK195" s="90"/>
      <c r="CL195" s="90"/>
      <c r="CM195" s="90"/>
      <c r="CN195" s="90"/>
      <c r="CO195" s="90"/>
      <c r="CP195" s="90"/>
      <c r="CQ195" s="90"/>
      <c r="CR195" s="90"/>
      <c r="CS195" s="90"/>
      <c r="CT195" s="90"/>
      <c r="CU195" s="90"/>
      <c r="CV195" s="90"/>
      <c r="CW195" s="90"/>
      <c r="CX195" s="90"/>
      <c r="CY195" s="90"/>
      <c r="CZ195" s="90"/>
      <c r="DA195" s="90"/>
      <c r="DB195" s="90"/>
      <c r="DC195" s="90"/>
      <c r="DD195" s="90"/>
      <c r="DE195" s="90"/>
      <c r="DF195" s="90"/>
      <c r="DG195" s="90"/>
      <c r="DH195" s="90"/>
      <c r="DI195" s="90"/>
      <c r="DJ195" s="90"/>
      <c r="DK195" s="90"/>
      <c r="DL195" s="90"/>
      <c r="DM195" s="90"/>
      <c r="DN195" s="90"/>
      <c r="DO195" s="90"/>
      <c r="DP195" s="90"/>
      <c r="DQ195" s="90"/>
      <c r="DR195" s="90"/>
      <c r="DS195" s="90"/>
      <c r="DT195" s="90"/>
      <c r="DU195" s="90"/>
      <c r="DV195" s="90"/>
      <c r="DW195" s="90"/>
      <c r="DX195" s="90"/>
      <c r="DY195" s="90"/>
      <c r="DZ195" s="90"/>
      <c r="EA195" s="90"/>
      <c r="EB195" s="90"/>
      <c r="EC195" s="90"/>
      <c r="ED195" s="90"/>
      <c r="EE195" s="90"/>
      <c r="EF195" s="90"/>
      <c r="EG195" s="90"/>
      <c r="EH195" s="90"/>
      <c r="EI195" s="90"/>
      <c r="EJ195" s="90"/>
      <c r="EK195" s="90"/>
      <c r="EL195" s="90"/>
      <c r="EM195" s="90"/>
      <c r="EN195" s="90"/>
      <c r="EO195" s="90"/>
      <c r="EP195" s="90"/>
      <c r="EQ195" s="90"/>
      <c r="ER195" s="90"/>
      <c r="ES195" s="90"/>
      <c r="ET195" s="90"/>
      <c r="EU195" s="90"/>
      <c r="EV195" s="90"/>
      <c r="EW195" s="90"/>
      <c r="EX195" s="90"/>
      <c r="EY195" s="90"/>
      <c r="EZ195" s="90"/>
      <c r="FA195" s="90"/>
      <c r="FB195" s="90"/>
      <c r="FC195" s="90"/>
      <c r="FD195" s="90"/>
      <c r="FE195" s="90"/>
      <c r="FF195" s="90"/>
      <c r="FG195" s="90"/>
      <c r="FH195" s="90"/>
      <c r="FI195" s="90"/>
      <c r="FJ195" s="90"/>
      <c r="FK195" s="90"/>
      <c r="FL195" s="90"/>
      <c r="FM195" s="90"/>
      <c r="FN195" s="90"/>
      <c r="FO195" s="90"/>
      <c r="FP195" s="90"/>
      <c r="FQ195" s="90"/>
      <c r="FR195" s="90"/>
      <c r="FS195" s="90"/>
      <c r="FT195" s="90"/>
      <c r="FU195" s="90"/>
      <c r="FV195" s="90"/>
      <c r="FW195" s="90"/>
      <c r="FX195" s="90"/>
      <c r="FY195" s="90"/>
      <c r="FZ195" s="90"/>
      <c r="GA195" s="90"/>
      <c r="GB195" s="90"/>
      <c r="GC195" s="90"/>
      <c r="GD195" s="90"/>
      <c r="GE195" s="90"/>
      <c r="GF195" s="90"/>
      <c r="GG195" s="90"/>
      <c r="GH195" s="90"/>
      <c r="GI195" s="90"/>
      <c r="GJ195" s="90"/>
      <c r="GK195" s="90"/>
      <c r="GL195" s="90"/>
      <c r="GM195" s="90"/>
      <c r="GN195" s="90"/>
      <c r="GO195" s="90"/>
      <c r="GP195" s="90"/>
      <c r="GQ195" s="90"/>
      <c r="GR195" s="90"/>
      <c r="GS195" s="90"/>
    </row>
    <row r="196" ht="14.25" customHeight="1">
      <c r="A196" s="164"/>
      <c r="B196" s="89"/>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0"/>
      <c r="BC196" s="90"/>
      <c r="BD196" s="90"/>
      <c r="BE196" s="90"/>
      <c r="BF196" s="90"/>
      <c r="BG196" s="90"/>
      <c r="BH196" s="90"/>
      <c r="BI196" s="90"/>
      <c r="BJ196" s="90"/>
      <c r="BK196" s="90"/>
      <c r="BL196" s="90"/>
      <c r="BM196" s="90"/>
      <c r="BN196" s="90"/>
      <c r="BO196" s="90"/>
      <c r="BP196" s="90"/>
      <c r="BQ196" s="90"/>
      <c r="BR196" s="90"/>
      <c r="BS196" s="90"/>
      <c r="BT196" s="90"/>
      <c r="BU196" s="90"/>
      <c r="BV196" s="90"/>
      <c r="BW196" s="90"/>
      <c r="BX196" s="90"/>
      <c r="BY196" s="90"/>
      <c r="BZ196" s="90"/>
      <c r="CA196" s="90"/>
      <c r="CB196" s="90"/>
      <c r="CC196" s="90"/>
      <c r="CD196" s="90"/>
      <c r="CE196" s="90"/>
      <c r="CF196" s="90"/>
      <c r="CG196" s="90"/>
      <c r="CH196" s="90"/>
      <c r="CI196" s="90"/>
      <c r="CJ196" s="90"/>
      <c r="CK196" s="90"/>
      <c r="CL196" s="90"/>
      <c r="CM196" s="90"/>
      <c r="CN196" s="90"/>
      <c r="CO196" s="90"/>
      <c r="CP196" s="90"/>
      <c r="CQ196" s="90"/>
      <c r="CR196" s="90"/>
      <c r="CS196" s="90"/>
      <c r="CT196" s="90"/>
      <c r="CU196" s="90"/>
      <c r="CV196" s="90"/>
      <c r="CW196" s="90"/>
      <c r="CX196" s="90"/>
      <c r="CY196" s="90"/>
      <c r="CZ196" s="90"/>
      <c r="DA196" s="90"/>
      <c r="DB196" s="90"/>
      <c r="DC196" s="90"/>
      <c r="DD196" s="90"/>
      <c r="DE196" s="90"/>
      <c r="DF196" s="90"/>
      <c r="DG196" s="90"/>
      <c r="DH196" s="90"/>
      <c r="DI196" s="90"/>
      <c r="DJ196" s="90"/>
      <c r="DK196" s="90"/>
      <c r="DL196" s="90"/>
      <c r="DM196" s="90"/>
      <c r="DN196" s="90"/>
      <c r="DO196" s="90"/>
      <c r="DP196" s="90"/>
      <c r="DQ196" s="90"/>
      <c r="DR196" s="90"/>
      <c r="DS196" s="90"/>
      <c r="DT196" s="90"/>
      <c r="DU196" s="90"/>
      <c r="DV196" s="90"/>
      <c r="DW196" s="90"/>
      <c r="DX196" s="90"/>
      <c r="DY196" s="90"/>
      <c r="DZ196" s="90"/>
      <c r="EA196" s="90"/>
      <c r="EB196" s="90"/>
      <c r="EC196" s="90"/>
      <c r="ED196" s="90"/>
      <c r="EE196" s="90"/>
      <c r="EF196" s="90"/>
      <c r="EG196" s="90"/>
      <c r="EH196" s="90"/>
      <c r="EI196" s="90"/>
      <c r="EJ196" s="90"/>
      <c r="EK196" s="90"/>
      <c r="EL196" s="90"/>
      <c r="EM196" s="90"/>
      <c r="EN196" s="90"/>
      <c r="EO196" s="90"/>
      <c r="EP196" s="90"/>
      <c r="EQ196" s="90"/>
      <c r="ER196" s="90"/>
      <c r="ES196" s="90"/>
      <c r="ET196" s="90"/>
      <c r="EU196" s="90"/>
      <c r="EV196" s="90"/>
      <c r="EW196" s="90"/>
      <c r="EX196" s="90"/>
      <c r="EY196" s="90"/>
      <c r="EZ196" s="90"/>
      <c r="FA196" s="90"/>
      <c r="FB196" s="90"/>
      <c r="FC196" s="90"/>
      <c r="FD196" s="90"/>
      <c r="FE196" s="90"/>
      <c r="FF196" s="90"/>
      <c r="FG196" s="90"/>
      <c r="FH196" s="90"/>
      <c r="FI196" s="90"/>
      <c r="FJ196" s="90"/>
      <c r="FK196" s="90"/>
      <c r="FL196" s="90"/>
      <c r="FM196" s="90"/>
      <c r="FN196" s="90"/>
      <c r="FO196" s="90"/>
      <c r="FP196" s="90"/>
      <c r="FQ196" s="90"/>
      <c r="FR196" s="90"/>
      <c r="FS196" s="90"/>
      <c r="FT196" s="90"/>
      <c r="FU196" s="90"/>
      <c r="FV196" s="90"/>
      <c r="FW196" s="90"/>
      <c r="FX196" s="90"/>
      <c r="FY196" s="90"/>
      <c r="FZ196" s="90"/>
      <c r="GA196" s="90"/>
      <c r="GB196" s="90"/>
      <c r="GC196" s="90"/>
      <c r="GD196" s="90"/>
      <c r="GE196" s="90"/>
      <c r="GF196" s="90"/>
      <c r="GG196" s="90"/>
      <c r="GH196" s="90"/>
      <c r="GI196" s="90"/>
      <c r="GJ196" s="90"/>
      <c r="GK196" s="90"/>
      <c r="GL196" s="90"/>
      <c r="GM196" s="90"/>
      <c r="GN196" s="90"/>
      <c r="GO196" s="90"/>
      <c r="GP196" s="90"/>
      <c r="GQ196" s="90"/>
      <c r="GR196" s="90"/>
      <c r="GS196" s="90"/>
    </row>
    <row r="197" ht="14.25" customHeight="1">
      <c r="A197" s="164"/>
      <c r="B197" s="89"/>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c r="AA197" s="90"/>
      <c r="AB197" s="90"/>
      <c r="AC197" s="90"/>
      <c r="AD197" s="90"/>
      <c r="AE197" s="90"/>
      <c r="AF197" s="90"/>
      <c r="AG197" s="90"/>
      <c r="AH197" s="90"/>
      <c r="AI197" s="90"/>
      <c r="AJ197" s="90"/>
      <c r="AK197" s="90"/>
      <c r="AL197" s="90"/>
      <c r="AM197" s="90"/>
      <c r="AN197" s="90"/>
      <c r="AO197" s="90"/>
      <c r="AP197" s="90"/>
      <c r="AQ197" s="90"/>
      <c r="AR197" s="90"/>
      <c r="AS197" s="90"/>
      <c r="AT197" s="90"/>
      <c r="AU197" s="90"/>
      <c r="AV197" s="90"/>
      <c r="AW197" s="90"/>
      <c r="AX197" s="90"/>
      <c r="AY197" s="90"/>
      <c r="AZ197" s="90"/>
      <c r="BA197" s="90"/>
      <c r="BB197" s="90"/>
      <c r="BC197" s="90"/>
      <c r="BD197" s="90"/>
      <c r="BE197" s="90"/>
      <c r="BF197" s="90"/>
      <c r="BG197" s="90"/>
      <c r="BH197" s="90"/>
      <c r="BI197" s="90"/>
      <c r="BJ197" s="90"/>
      <c r="BK197" s="90"/>
      <c r="BL197" s="90"/>
      <c r="BM197" s="90"/>
      <c r="BN197" s="90"/>
      <c r="BO197" s="90"/>
      <c r="BP197" s="90"/>
      <c r="BQ197" s="90"/>
      <c r="BR197" s="90"/>
      <c r="BS197" s="90"/>
      <c r="BT197" s="90"/>
      <c r="BU197" s="90"/>
      <c r="BV197" s="90"/>
      <c r="BW197" s="90"/>
      <c r="BX197" s="90"/>
      <c r="BY197" s="90"/>
      <c r="BZ197" s="90"/>
      <c r="CA197" s="90"/>
      <c r="CB197" s="90"/>
      <c r="CC197" s="90"/>
      <c r="CD197" s="90"/>
      <c r="CE197" s="90"/>
      <c r="CF197" s="90"/>
      <c r="CG197" s="90"/>
      <c r="CH197" s="90"/>
      <c r="CI197" s="90"/>
      <c r="CJ197" s="90"/>
      <c r="CK197" s="90"/>
      <c r="CL197" s="90"/>
      <c r="CM197" s="90"/>
      <c r="CN197" s="90"/>
      <c r="CO197" s="90"/>
      <c r="CP197" s="90"/>
      <c r="CQ197" s="90"/>
      <c r="CR197" s="90"/>
      <c r="CS197" s="90"/>
      <c r="CT197" s="90"/>
      <c r="CU197" s="90"/>
      <c r="CV197" s="90"/>
      <c r="CW197" s="90"/>
      <c r="CX197" s="90"/>
      <c r="CY197" s="90"/>
      <c r="CZ197" s="90"/>
      <c r="DA197" s="90"/>
      <c r="DB197" s="90"/>
      <c r="DC197" s="90"/>
      <c r="DD197" s="90"/>
      <c r="DE197" s="90"/>
      <c r="DF197" s="90"/>
      <c r="DG197" s="90"/>
      <c r="DH197" s="90"/>
      <c r="DI197" s="90"/>
      <c r="DJ197" s="90"/>
      <c r="DK197" s="90"/>
      <c r="DL197" s="90"/>
      <c r="DM197" s="90"/>
      <c r="DN197" s="90"/>
      <c r="DO197" s="90"/>
      <c r="DP197" s="90"/>
      <c r="DQ197" s="90"/>
      <c r="DR197" s="90"/>
      <c r="DS197" s="90"/>
      <c r="DT197" s="90"/>
      <c r="DU197" s="90"/>
      <c r="DV197" s="90"/>
      <c r="DW197" s="90"/>
      <c r="DX197" s="90"/>
      <c r="DY197" s="90"/>
      <c r="DZ197" s="90"/>
      <c r="EA197" s="90"/>
      <c r="EB197" s="90"/>
      <c r="EC197" s="90"/>
      <c r="ED197" s="90"/>
      <c r="EE197" s="90"/>
      <c r="EF197" s="90"/>
      <c r="EG197" s="90"/>
      <c r="EH197" s="90"/>
      <c r="EI197" s="90"/>
      <c r="EJ197" s="90"/>
      <c r="EK197" s="90"/>
      <c r="EL197" s="90"/>
      <c r="EM197" s="90"/>
      <c r="EN197" s="90"/>
      <c r="EO197" s="90"/>
      <c r="EP197" s="90"/>
      <c r="EQ197" s="90"/>
      <c r="ER197" s="90"/>
      <c r="ES197" s="90"/>
      <c r="ET197" s="90"/>
      <c r="EU197" s="90"/>
      <c r="EV197" s="90"/>
      <c r="EW197" s="90"/>
      <c r="EX197" s="90"/>
      <c r="EY197" s="90"/>
      <c r="EZ197" s="90"/>
      <c r="FA197" s="90"/>
      <c r="FB197" s="90"/>
      <c r="FC197" s="90"/>
      <c r="FD197" s="90"/>
      <c r="FE197" s="90"/>
      <c r="FF197" s="90"/>
      <c r="FG197" s="90"/>
      <c r="FH197" s="90"/>
      <c r="FI197" s="90"/>
      <c r="FJ197" s="90"/>
      <c r="FK197" s="90"/>
      <c r="FL197" s="90"/>
      <c r="FM197" s="90"/>
      <c r="FN197" s="90"/>
      <c r="FO197" s="90"/>
      <c r="FP197" s="90"/>
      <c r="FQ197" s="90"/>
      <c r="FR197" s="90"/>
      <c r="FS197" s="90"/>
      <c r="FT197" s="90"/>
      <c r="FU197" s="90"/>
      <c r="FV197" s="90"/>
      <c r="FW197" s="90"/>
      <c r="FX197" s="90"/>
      <c r="FY197" s="90"/>
      <c r="FZ197" s="90"/>
      <c r="GA197" s="90"/>
      <c r="GB197" s="90"/>
      <c r="GC197" s="90"/>
      <c r="GD197" s="90"/>
      <c r="GE197" s="90"/>
      <c r="GF197" s="90"/>
      <c r="GG197" s="90"/>
      <c r="GH197" s="90"/>
      <c r="GI197" s="90"/>
      <c r="GJ197" s="90"/>
      <c r="GK197" s="90"/>
      <c r="GL197" s="90"/>
      <c r="GM197" s="90"/>
      <c r="GN197" s="90"/>
      <c r="GO197" s="90"/>
      <c r="GP197" s="90"/>
      <c r="GQ197" s="90"/>
      <c r="GR197" s="90"/>
      <c r="GS197" s="90"/>
    </row>
    <row r="198" ht="14.25" customHeight="1">
      <c r="A198" s="164"/>
      <c r="B198" s="89"/>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c r="AE198" s="90"/>
      <c r="AF198" s="90"/>
      <c r="AG198" s="90"/>
      <c r="AH198" s="90"/>
      <c r="AI198" s="90"/>
      <c r="AJ198" s="90"/>
      <c r="AK198" s="90"/>
      <c r="AL198" s="90"/>
      <c r="AM198" s="90"/>
      <c r="AN198" s="90"/>
      <c r="AO198" s="90"/>
      <c r="AP198" s="90"/>
      <c r="AQ198" s="90"/>
      <c r="AR198" s="90"/>
      <c r="AS198" s="90"/>
      <c r="AT198" s="90"/>
      <c r="AU198" s="90"/>
      <c r="AV198" s="90"/>
      <c r="AW198" s="90"/>
      <c r="AX198" s="90"/>
      <c r="AY198" s="90"/>
      <c r="AZ198" s="90"/>
      <c r="BA198" s="90"/>
      <c r="BB198" s="90"/>
      <c r="BC198" s="90"/>
      <c r="BD198" s="90"/>
      <c r="BE198" s="90"/>
      <c r="BF198" s="90"/>
      <c r="BG198" s="90"/>
      <c r="BH198" s="90"/>
      <c r="BI198" s="90"/>
      <c r="BJ198" s="90"/>
      <c r="BK198" s="90"/>
      <c r="BL198" s="90"/>
      <c r="BM198" s="90"/>
      <c r="BN198" s="90"/>
      <c r="BO198" s="90"/>
      <c r="BP198" s="90"/>
      <c r="BQ198" s="90"/>
      <c r="BR198" s="90"/>
      <c r="BS198" s="90"/>
      <c r="BT198" s="90"/>
      <c r="BU198" s="90"/>
      <c r="BV198" s="90"/>
      <c r="BW198" s="90"/>
      <c r="BX198" s="90"/>
      <c r="BY198" s="90"/>
      <c r="BZ198" s="90"/>
      <c r="CA198" s="90"/>
      <c r="CB198" s="90"/>
      <c r="CC198" s="90"/>
      <c r="CD198" s="90"/>
      <c r="CE198" s="90"/>
      <c r="CF198" s="90"/>
      <c r="CG198" s="90"/>
      <c r="CH198" s="90"/>
      <c r="CI198" s="90"/>
      <c r="CJ198" s="90"/>
      <c r="CK198" s="90"/>
      <c r="CL198" s="90"/>
      <c r="CM198" s="90"/>
      <c r="CN198" s="90"/>
      <c r="CO198" s="90"/>
      <c r="CP198" s="90"/>
      <c r="CQ198" s="90"/>
      <c r="CR198" s="90"/>
      <c r="CS198" s="90"/>
      <c r="CT198" s="90"/>
      <c r="CU198" s="90"/>
      <c r="CV198" s="90"/>
      <c r="CW198" s="90"/>
      <c r="CX198" s="90"/>
      <c r="CY198" s="90"/>
      <c r="CZ198" s="90"/>
      <c r="DA198" s="90"/>
      <c r="DB198" s="90"/>
      <c r="DC198" s="90"/>
      <c r="DD198" s="90"/>
      <c r="DE198" s="90"/>
      <c r="DF198" s="90"/>
      <c r="DG198" s="90"/>
      <c r="DH198" s="90"/>
      <c r="DI198" s="90"/>
      <c r="DJ198" s="90"/>
      <c r="DK198" s="90"/>
      <c r="DL198" s="90"/>
      <c r="DM198" s="90"/>
      <c r="DN198" s="90"/>
      <c r="DO198" s="90"/>
      <c r="DP198" s="90"/>
      <c r="DQ198" s="90"/>
      <c r="DR198" s="90"/>
      <c r="DS198" s="90"/>
      <c r="DT198" s="90"/>
      <c r="DU198" s="90"/>
      <c r="DV198" s="90"/>
      <c r="DW198" s="90"/>
      <c r="DX198" s="90"/>
      <c r="DY198" s="90"/>
      <c r="DZ198" s="90"/>
      <c r="EA198" s="90"/>
      <c r="EB198" s="90"/>
      <c r="EC198" s="90"/>
      <c r="ED198" s="90"/>
      <c r="EE198" s="90"/>
      <c r="EF198" s="90"/>
      <c r="EG198" s="90"/>
      <c r="EH198" s="90"/>
      <c r="EI198" s="90"/>
      <c r="EJ198" s="90"/>
      <c r="EK198" s="90"/>
      <c r="EL198" s="90"/>
      <c r="EM198" s="90"/>
      <c r="EN198" s="90"/>
      <c r="EO198" s="90"/>
      <c r="EP198" s="90"/>
      <c r="EQ198" s="90"/>
      <c r="ER198" s="90"/>
      <c r="ES198" s="90"/>
      <c r="ET198" s="90"/>
      <c r="EU198" s="90"/>
      <c r="EV198" s="90"/>
      <c r="EW198" s="90"/>
      <c r="EX198" s="90"/>
      <c r="EY198" s="90"/>
      <c r="EZ198" s="90"/>
      <c r="FA198" s="90"/>
      <c r="FB198" s="90"/>
      <c r="FC198" s="90"/>
      <c r="FD198" s="90"/>
      <c r="FE198" s="90"/>
      <c r="FF198" s="90"/>
      <c r="FG198" s="90"/>
      <c r="FH198" s="90"/>
      <c r="FI198" s="90"/>
      <c r="FJ198" s="90"/>
      <c r="FK198" s="90"/>
      <c r="FL198" s="90"/>
      <c r="FM198" s="90"/>
      <c r="FN198" s="90"/>
      <c r="FO198" s="90"/>
      <c r="FP198" s="90"/>
      <c r="FQ198" s="90"/>
      <c r="FR198" s="90"/>
      <c r="FS198" s="90"/>
      <c r="FT198" s="90"/>
      <c r="FU198" s="90"/>
      <c r="FV198" s="90"/>
      <c r="FW198" s="90"/>
      <c r="FX198" s="90"/>
      <c r="FY198" s="90"/>
      <c r="FZ198" s="90"/>
      <c r="GA198" s="90"/>
      <c r="GB198" s="90"/>
      <c r="GC198" s="90"/>
      <c r="GD198" s="90"/>
      <c r="GE198" s="90"/>
      <c r="GF198" s="90"/>
      <c r="GG198" s="90"/>
      <c r="GH198" s="90"/>
      <c r="GI198" s="90"/>
      <c r="GJ198" s="90"/>
      <c r="GK198" s="90"/>
      <c r="GL198" s="90"/>
      <c r="GM198" s="90"/>
      <c r="GN198" s="90"/>
      <c r="GO198" s="90"/>
      <c r="GP198" s="90"/>
      <c r="GQ198" s="90"/>
      <c r="GR198" s="90"/>
      <c r="GS198" s="90"/>
    </row>
    <row r="199" ht="14.25" customHeight="1">
      <c r="A199" s="164"/>
      <c r="B199" s="89"/>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c r="AA199" s="90"/>
      <c r="AB199" s="90"/>
      <c r="AC199" s="90"/>
      <c r="AD199" s="90"/>
      <c r="AE199" s="90"/>
      <c r="AF199" s="90"/>
      <c r="AG199" s="90"/>
      <c r="AH199" s="90"/>
      <c r="AI199" s="90"/>
      <c r="AJ199" s="90"/>
      <c r="AK199" s="90"/>
      <c r="AL199" s="90"/>
      <c r="AM199" s="90"/>
      <c r="AN199" s="90"/>
      <c r="AO199" s="90"/>
      <c r="AP199" s="90"/>
      <c r="AQ199" s="90"/>
      <c r="AR199" s="90"/>
      <c r="AS199" s="90"/>
      <c r="AT199" s="90"/>
      <c r="AU199" s="90"/>
      <c r="AV199" s="90"/>
      <c r="AW199" s="90"/>
      <c r="AX199" s="90"/>
      <c r="AY199" s="90"/>
      <c r="AZ199" s="90"/>
      <c r="BA199" s="90"/>
      <c r="BB199" s="90"/>
      <c r="BC199" s="90"/>
      <c r="BD199" s="90"/>
      <c r="BE199" s="90"/>
      <c r="BF199" s="90"/>
      <c r="BG199" s="90"/>
      <c r="BH199" s="90"/>
      <c r="BI199" s="90"/>
      <c r="BJ199" s="90"/>
      <c r="BK199" s="90"/>
      <c r="BL199" s="90"/>
      <c r="BM199" s="90"/>
      <c r="BN199" s="90"/>
      <c r="BO199" s="90"/>
      <c r="BP199" s="90"/>
      <c r="BQ199" s="90"/>
      <c r="BR199" s="90"/>
      <c r="BS199" s="90"/>
      <c r="BT199" s="90"/>
      <c r="BU199" s="90"/>
      <c r="BV199" s="90"/>
      <c r="BW199" s="90"/>
      <c r="BX199" s="90"/>
      <c r="BY199" s="90"/>
      <c r="BZ199" s="90"/>
      <c r="CA199" s="90"/>
      <c r="CB199" s="90"/>
      <c r="CC199" s="90"/>
      <c r="CD199" s="90"/>
      <c r="CE199" s="90"/>
      <c r="CF199" s="90"/>
      <c r="CG199" s="90"/>
      <c r="CH199" s="90"/>
      <c r="CI199" s="90"/>
      <c r="CJ199" s="90"/>
      <c r="CK199" s="90"/>
      <c r="CL199" s="90"/>
      <c r="CM199" s="90"/>
      <c r="CN199" s="90"/>
      <c r="CO199" s="90"/>
      <c r="CP199" s="90"/>
      <c r="CQ199" s="90"/>
      <c r="CR199" s="90"/>
      <c r="CS199" s="90"/>
      <c r="CT199" s="90"/>
      <c r="CU199" s="90"/>
      <c r="CV199" s="90"/>
      <c r="CW199" s="90"/>
      <c r="CX199" s="90"/>
      <c r="CY199" s="90"/>
      <c r="CZ199" s="90"/>
      <c r="DA199" s="90"/>
      <c r="DB199" s="90"/>
      <c r="DC199" s="90"/>
      <c r="DD199" s="90"/>
      <c r="DE199" s="90"/>
      <c r="DF199" s="90"/>
      <c r="DG199" s="90"/>
      <c r="DH199" s="90"/>
      <c r="DI199" s="90"/>
      <c r="DJ199" s="90"/>
      <c r="DK199" s="90"/>
      <c r="DL199" s="90"/>
      <c r="DM199" s="90"/>
      <c r="DN199" s="90"/>
      <c r="DO199" s="90"/>
      <c r="DP199" s="90"/>
      <c r="DQ199" s="90"/>
      <c r="DR199" s="90"/>
      <c r="DS199" s="90"/>
      <c r="DT199" s="90"/>
      <c r="DU199" s="90"/>
      <c r="DV199" s="90"/>
      <c r="DW199" s="90"/>
      <c r="DX199" s="90"/>
      <c r="DY199" s="90"/>
      <c r="DZ199" s="90"/>
      <c r="EA199" s="90"/>
      <c r="EB199" s="90"/>
      <c r="EC199" s="90"/>
      <c r="ED199" s="90"/>
      <c r="EE199" s="90"/>
      <c r="EF199" s="90"/>
      <c r="EG199" s="90"/>
      <c r="EH199" s="90"/>
      <c r="EI199" s="90"/>
      <c r="EJ199" s="90"/>
      <c r="EK199" s="90"/>
      <c r="EL199" s="90"/>
      <c r="EM199" s="90"/>
      <c r="EN199" s="90"/>
      <c r="EO199" s="90"/>
      <c r="EP199" s="90"/>
      <c r="EQ199" s="90"/>
      <c r="ER199" s="90"/>
      <c r="ES199" s="90"/>
      <c r="ET199" s="90"/>
      <c r="EU199" s="90"/>
      <c r="EV199" s="90"/>
      <c r="EW199" s="90"/>
      <c r="EX199" s="90"/>
      <c r="EY199" s="90"/>
      <c r="EZ199" s="90"/>
      <c r="FA199" s="90"/>
      <c r="FB199" s="90"/>
      <c r="FC199" s="90"/>
      <c r="FD199" s="90"/>
      <c r="FE199" s="90"/>
      <c r="FF199" s="90"/>
      <c r="FG199" s="90"/>
      <c r="FH199" s="90"/>
      <c r="FI199" s="90"/>
      <c r="FJ199" s="90"/>
      <c r="FK199" s="90"/>
      <c r="FL199" s="90"/>
      <c r="FM199" s="90"/>
      <c r="FN199" s="90"/>
      <c r="FO199" s="90"/>
      <c r="FP199" s="90"/>
      <c r="FQ199" s="90"/>
      <c r="FR199" s="90"/>
      <c r="FS199" s="90"/>
      <c r="FT199" s="90"/>
      <c r="FU199" s="90"/>
      <c r="FV199" s="90"/>
      <c r="FW199" s="90"/>
      <c r="FX199" s="90"/>
      <c r="FY199" s="90"/>
      <c r="FZ199" s="90"/>
      <c r="GA199" s="90"/>
      <c r="GB199" s="90"/>
      <c r="GC199" s="90"/>
      <c r="GD199" s="90"/>
      <c r="GE199" s="90"/>
      <c r="GF199" s="90"/>
      <c r="GG199" s="90"/>
      <c r="GH199" s="90"/>
      <c r="GI199" s="90"/>
      <c r="GJ199" s="90"/>
      <c r="GK199" s="90"/>
      <c r="GL199" s="90"/>
      <c r="GM199" s="90"/>
      <c r="GN199" s="90"/>
      <c r="GO199" s="90"/>
      <c r="GP199" s="90"/>
      <c r="GQ199" s="90"/>
      <c r="GR199" s="90"/>
      <c r="GS199" s="90"/>
    </row>
    <row r="200" ht="14.25" customHeight="1">
      <c r="A200" s="164"/>
      <c r="B200" s="89"/>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c r="AA200" s="90"/>
      <c r="AB200" s="90"/>
      <c r="AC200" s="90"/>
      <c r="AD200" s="90"/>
      <c r="AE200" s="90"/>
      <c r="AF200" s="90"/>
      <c r="AG200" s="90"/>
      <c r="AH200" s="90"/>
      <c r="AI200" s="90"/>
      <c r="AJ200" s="90"/>
      <c r="AK200" s="90"/>
      <c r="AL200" s="90"/>
      <c r="AM200" s="90"/>
      <c r="AN200" s="90"/>
      <c r="AO200" s="90"/>
      <c r="AP200" s="90"/>
      <c r="AQ200" s="90"/>
      <c r="AR200" s="90"/>
      <c r="AS200" s="90"/>
      <c r="AT200" s="90"/>
      <c r="AU200" s="90"/>
      <c r="AV200" s="90"/>
      <c r="AW200" s="90"/>
      <c r="AX200" s="90"/>
      <c r="AY200" s="90"/>
      <c r="AZ200" s="90"/>
      <c r="BA200" s="90"/>
      <c r="BB200" s="90"/>
      <c r="BC200" s="90"/>
      <c r="BD200" s="90"/>
      <c r="BE200" s="90"/>
      <c r="BF200" s="90"/>
      <c r="BG200" s="90"/>
      <c r="BH200" s="90"/>
      <c r="BI200" s="90"/>
      <c r="BJ200" s="90"/>
      <c r="BK200" s="90"/>
      <c r="BL200" s="90"/>
      <c r="BM200" s="90"/>
      <c r="BN200" s="90"/>
      <c r="BO200" s="90"/>
      <c r="BP200" s="90"/>
      <c r="BQ200" s="90"/>
      <c r="BR200" s="90"/>
      <c r="BS200" s="90"/>
      <c r="BT200" s="90"/>
      <c r="BU200" s="90"/>
      <c r="BV200" s="90"/>
      <c r="BW200" s="90"/>
      <c r="BX200" s="90"/>
      <c r="BY200" s="90"/>
      <c r="BZ200" s="90"/>
      <c r="CA200" s="90"/>
      <c r="CB200" s="90"/>
      <c r="CC200" s="90"/>
      <c r="CD200" s="90"/>
      <c r="CE200" s="90"/>
      <c r="CF200" s="90"/>
      <c r="CG200" s="90"/>
      <c r="CH200" s="90"/>
      <c r="CI200" s="90"/>
      <c r="CJ200" s="90"/>
      <c r="CK200" s="90"/>
      <c r="CL200" s="90"/>
      <c r="CM200" s="90"/>
      <c r="CN200" s="90"/>
      <c r="CO200" s="90"/>
      <c r="CP200" s="90"/>
      <c r="CQ200" s="90"/>
      <c r="CR200" s="90"/>
      <c r="CS200" s="90"/>
      <c r="CT200" s="90"/>
      <c r="CU200" s="90"/>
      <c r="CV200" s="90"/>
      <c r="CW200" s="90"/>
      <c r="CX200" s="90"/>
      <c r="CY200" s="90"/>
      <c r="CZ200" s="90"/>
      <c r="DA200" s="90"/>
      <c r="DB200" s="90"/>
      <c r="DC200" s="90"/>
      <c r="DD200" s="90"/>
      <c r="DE200" s="90"/>
      <c r="DF200" s="90"/>
      <c r="DG200" s="90"/>
      <c r="DH200" s="90"/>
      <c r="DI200" s="90"/>
      <c r="DJ200" s="90"/>
      <c r="DK200" s="90"/>
      <c r="DL200" s="90"/>
      <c r="DM200" s="90"/>
      <c r="DN200" s="90"/>
      <c r="DO200" s="90"/>
      <c r="DP200" s="90"/>
      <c r="DQ200" s="90"/>
      <c r="DR200" s="90"/>
      <c r="DS200" s="90"/>
      <c r="DT200" s="90"/>
      <c r="DU200" s="90"/>
      <c r="DV200" s="90"/>
      <c r="DW200" s="90"/>
      <c r="DX200" s="90"/>
      <c r="DY200" s="90"/>
      <c r="DZ200" s="90"/>
      <c r="EA200" s="90"/>
      <c r="EB200" s="90"/>
      <c r="EC200" s="90"/>
      <c r="ED200" s="90"/>
      <c r="EE200" s="90"/>
      <c r="EF200" s="90"/>
      <c r="EG200" s="90"/>
      <c r="EH200" s="90"/>
      <c r="EI200" s="90"/>
      <c r="EJ200" s="90"/>
      <c r="EK200" s="90"/>
      <c r="EL200" s="90"/>
      <c r="EM200" s="90"/>
      <c r="EN200" s="90"/>
      <c r="EO200" s="90"/>
      <c r="EP200" s="90"/>
      <c r="EQ200" s="90"/>
      <c r="ER200" s="90"/>
      <c r="ES200" s="90"/>
      <c r="ET200" s="90"/>
      <c r="EU200" s="90"/>
      <c r="EV200" s="90"/>
      <c r="EW200" s="90"/>
      <c r="EX200" s="90"/>
      <c r="EY200" s="90"/>
      <c r="EZ200" s="90"/>
      <c r="FA200" s="90"/>
      <c r="FB200" s="90"/>
      <c r="FC200" s="90"/>
      <c r="FD200" s="90"/>
      <c r="FE200" s="90"/>
      <c r="FF200" s="90"/>
      <c r="FG200" s="90"/>
      <c r="FH200" s="90"/>
      <c r="FI200" s="90"/>
      <c r="FJ200" s="90"/>
      <c r="FK200" s="90"/>
      <c r="FL200" s="90"/>
      <c r="FM200" s="90"/>
      <c r="FN200" s="90"/>
      <c r="FO200" s="90"/>
      <c r="FP200" s="90"/>
      <c r="FQ200" s="90"/>
      <c r="FR200" s="90"/>
      <c r="FS200" s="90"/>
      <c r="FT200" s="90"/>
      <c r="FU200" s="90"/>
      <c r="FV200" s="90"/>
      <c r="FW200" s="90"/>
      <c r="FX200" s="90"/>
      <c r="FY200" s="90"/>
      <c r="FZ200" s="90"/>
      <c r="GA200" s="90"/>
      <c r="GB200" s="90"/>
      <c r="GC200" s="90"/>
      <c r="GD200" s="90"/>
      <c r="GE200" s="90"/>
      <c r="GF200" s="90"/>
      <c r="GG200" s="90"/>
      <c r="GH200" s="90"/>
      <c r="GI200" s="90"/>
      <c r="GJ200" s="90"/>
      <c r="GK200" s="90"/>
      <c r="GL200" s="90"/>
      <c r="GM200" s="90"/>
      <c r="GN200" s="90"/>
      <c r="GO200" s="90"/>
      <c r="GP200" s="90"/>
      <c r="GQ200" s="90"/>
      <c r="GR200" s="90"/>
      <c r="GS200" s="90"/>
    </row>
    <row r="201" ht="14.25" customHeight="1">
      <c r="A201" s="164"/>
      <c r="B201" s="89"/>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c r="AY201" s="90"/>
      <c r="AZ201" s="90"/>
      <c r="BA201" s="90"/>
      <c r="BB201" s="90"/>
      <c r="BC201" s="90"/>
      <c r="BD201" s="90"/>
      <c r="BE201" s="90"/>
      <c r="BF201" s="90"/>
      <c r="BG201" s="90"/>
      <c r="BH201" s="90"/>
      <c r="BI201" s="90"/>
      <c r="BJ201" s="90"/>
      <c r="BK201" s="90"/>
      <c r="BL201" s="90"/>
      <c r="BM201" s="90"/>
      <c r="BN201" s="90"/>
      <c r="BO201" s="90"/>
      <c r="BP201" s="90"/>
      <c r="BQ201" s="90"/>
      <c r="BR201" s="90"/>
      <c r="BS201" s="90"/>
      <c r="BT201" s="90"/>
      <c r="BU201" s="90"/>
      <c r="BV201" s="90"/>
      <c r="BW201" s="90"/>
      <c r="BX201" s="90"/>
      <c r="BY201" s="90"/>
      <c r="BZ201" s="90"/>
      <c r="CA201" s="90"/>
      <c r="CB201" s="90"/>
      <c r="CC201" s="90"/>
      <c r="CD201" s="90"/>
      <c r="CE201" s="90"/>
      <c r="CF201" s="90"/>
      <c r="CG201" s="90"/>
      <c r="CH201" s="90"/>
      <c r="CI201" s="90"/>
      <c r="CJ201" s="90"/>
      <c r="CK201" s="90"/>
      <c r="CL201" s="90"/>
      <c r="CM201" s="90"/>
      <c r="CN201" s="90"/>
      <c r="CO201" s="90"/>
      <c r="CP201" s="90"/>
      <c r="CQ201" s="90"/>
      <c r="CR201" s="90"/>
      <c r="CS201" s="90"/>
      <c r="CT201" s="90"/>
      <c r="CU201" s="90"/>
      <c r="CV201" s="90"/>
      <c r="CW201" s="90"/>
      <c r="CX201" s="90"/>
      <c r="CY201" s="90"/>
      <c r="CZ201" s="90"/>
      <c r="DA201" s="90"/>
      <c r="DB201" s="90"/>
      <c r="DC201" s="90"/>
      <c r="DD201" s="90"/>
      <c r="DE201" s="90"/>
      <c r="DF201" s="90"/>
      <c r="DG201" s="90"/>
      <c r="DH201" s="90"/>
      <c r="DI201" s="90"/>
      <c r="DJ201" s="90"/>
      <c r="DK201" s="90"/>
      <c r="DL201" s="90"/>
      <c r="DM201" s="90"/>
      <c r="DN201" s="90"/>
      <c r="DO201" s="90"/>
      <c r="DP201" s="90"/>
      <c r="DQ201" s="90"/>
      <c r="DR201" s="90"/>
      <c r="DS201" s="90"/>
      <c r="DT201" s="90"/>
      <c r="DU201" s="90"/>
      <c r="DV201" s="90"/>
      <c r="DW201" s="90"/>
      <c r="DX201" s="90"/>
      <c r="DY201" s="90"/>
      <c r="DZ201" s="90"/>
      <c r="EA201" s="90"/>
      <c r="EB201" s="90"/>
      <c r="EC201" s="90"/>
      <c r="ED201" s="90"/>
      <c r="EE201" s="90"/>
      <c r="EF201" s="90"/>
      <c r="EG201" s="90"/>
      <c r="EH201" s="90"/>
      <c r="EI201" s="90"/>
      <c r="EJ201" s="90"/>
      <c r="EK201" s="90"/>
      <c r="EL201" s="90"/>
      <c r="EM201" s="90"/>
      <c r="EN201" s="90"/>
      <c r="EO201" s="90"/>
      <c r="EP201" s="90"/>
      <c r="EQ201" s="90"/>
      <c r="ER201" s="90"/>
      <c r="ES201" s="90"/>
      <c r="ET201" s="90"/>
      <c r="EU201" s="90"/>
      <c r="EV201" s="90"/>
      <c r="EW201" s="90"/>
      <c r="EX201" s="90"/>
      <c r="EY201" s="90"/>
      <c r="EZ201" s="90"/>
      <c r="FA201" s="90"/>
      <c r="FB201" s="90"/>
      <c r="FC201" s="90"/>
      <c r="FD201" s="90"/>
      <c r="FE201" s="90"/>
      <c r="FF201" s="90"/>
      <c r="FG201" s="90"/>
      <c r="FH201" s="90"/>
      <c r="FI201" s="90"/>
      <c r="FJ201" s="90"/>
      <c r="FK201" s="90"/>
      <c r="FL201" s="90"/>
      <c r="FM201" s="90"/>
      <c r="FN201" s="90"/>
      <c r="FO201" s="90"/>
      <c r="FP201" s="90"/>
      <c r="FQ201" s="90"/>
      <c r="FR201" s="90"/>
      <c r="FS201" s="90"/>
      <c r="FT201" s="90"/>
      <c r="FU201" s="90"/>
      <c r="FV201" s="90"/>
      <c r="FW201" s="90"/>
      <c r="FX201" s="90"/>
      <c r="FY201" s="90"/>
      <c r="FZ201" s="90"/>
      <c r="GA201" s="90"/>
      <c r="GB201" s="90"/>
      <c r="GC201" s="90"/>
      <c r="GD201" s="90"/>
      <c r="GE201" s="90"/>
      <c r="GF201" s="90"/>
      <c r="GG201" s="90"/>
      <c r="GH201" s="90"/>
      <c r="GI201" s="90"/>
      <c r="GJ201" s="90"/>
      <c r="GK201" s="90"/>
      <c r="GL201" s="90"/>
      <c r="GM201" s="90"/>
      <c r="GN201" s="90"/>
      <c r="GO201" s="90"/>
      <c r="GP201" s="90"/>
      <c r="GQ201" s="90"/>
      <c r="GR201" s="90"/>
      <c r="GS201" s="90"/>
    </row>
    <row r="202" ht="14.25" customHeight="1">
      <c r="A202" s="164"/>
      <c r="B202" s="89"/>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c r="AA202" s="90"/>
      <c r="AB202" s="90"/>
      <c r="AC202" s="90"/>
      <c r="AD202" s="90"/>
      <c r="AE202" s="90"/>
      <c r="AF202" s="90"/>
      <c r="AG202" s="90"/>
      <c r="AH202" s="90"/>
      <c r="AI202" s="90"/>
      <c r="AJ202" s="90"/>
      <c r="AK202" s="90"/>
      <c r="AL202" s="90"/>
      <c r="AM202" s="90"/>
      <c r="AN202" s="90"/>
      <c r="AO202" s="90"/>
      <c r="AP202" s="90"/>
      <c r="AQ202" s="90"/>
      <c r="AR202" s="90"/>
      <c r="AS202" s="90"/>
      <c r="AT202" s="90"/>
      <c r="AU202" s="90"/>
      <c r="AV202" s="90"/>
      <c r="AW202" s="90"/>
      <c r="AX202" s="90"/>
      <c r="AY202" s="90"/>
      <c r="AZ202" s="90"/>
      <c r="BA202" s="90"/>
      <c r="BB202" s="90"/>
      <c r="BC202" s="90"/>
      <c r="BD202" s="90"/>
      <c r="BE202" s="90"/>
      <c r="BF202" s="90"/>
      <c r="BG202" s="90"/>
      <c r="BH202" s="90"/>
      <c r="BI202" s="90"/>
      <c r="BJ202" s="90"/>
      <c r="BK202" s="90"/>
      <c r="BL202" s="90"/>
      <c r="BM202" s="90"/>
      <c r="BN202" s="90"/>
      <c r="BO202" s="90"/>
      <c r="BP202" s="90"/>
      <c r="BQ202" s="90"/>
      <c r="BR202" s="90"/>
      <c r="BS202" s="90"/>
      <c r="BT202" s="90"/>
      <c r="BU202" s="90"/>
      <c r="BV202" s="90"/>
      <c r="BW202" s="90"/>
      <c r="BX202" s="90"/>
      <c r="BY202" s="90"/>
      <c r="BZ202" s="90"/>
      <c r="CA202" s="90"/>
      <c r="CB202" s="90"/>
      <c r="CC202" s="90"/>
      <c r="CD202" s="90"/>
      <c r="CE202" s="90"/>
      <c r="CF202" s="90"/>
      <c r="CG202" s="90"/>
      <c r="CH202" s="90"/>
      <c r="CI202" s="90"/>
      <c r="CJ202" s="90"/>
      <c r="CK202" s="90"/>
      <c r="CL202" s="90"/>
      <c r="CM202" s="90"/>
      <c r="CN202" s="90"/>
      <c r="CO202" s="90"/>
      <c r="CP202" s="90"/>
      <c r="CQ202" s="90"/>
      <c r="CR202" s="90"/>
      <c r="CS202" s="90"/>
      <c r="CT202" s="90"/>
      <c r="CU202" s="90"/>
      <c r="CV202" s="90"/>
      <c r="CW202" s="90"/>
      <c r="CX202" s="90"/>
      <c r="CY202" s="90"/>
      <c r="CZ202" s="90"/>
      <c r="DA202" s="90"/>
      <c r="DB202" s="90"/>
      <c r="DC202" s="90"/>
      <c r="DD202" s="90"/>
      <c r="DE202" s="90"/>
      <c r="DF202" s="90"/>
      <c r="DG202" s="90"/>
      <c r="DH202" s="90"/>
      <c r="DI202" s="90"/>
      <c r="DJ202" s="90"/>
      <c r="DK202" s="90"/>
      <c r="DL202" s="90"/>
      <c r="DM202" s="90"/>
      <c r="DN202" s="90"/>
      <c r="DO202" s="90"/>
      <c r="DP202" s="90"/>
      <c r="DQ202" s="90"/>
      <c r="DR202" s="90"/>
      <c r="DS202" s="90"/>
      <c r="DT202" s="90"/>
      <c r="DU202" s="90"/>
      <c r="DV202" s="90"/>
      <c r="DW202" s="90"/>
      <c r="DX202" s="90"/>
      <c r="DY202" s="90"/>
      <c r="DZ202" s="90"/>
      <c r="EA202" s="90"/>
      <c r="EB202" s="90"/>
      <c r="EC202" s="90"/>
      <c r="ED202" s="90"/>
      <c r="EE202" s="90"/>
      <c r="EF202" s="90"/>
      <c r="EG202" s="90"/>
      <c r="EH202" s="90"/>
      <c r="EI202" s="90"/>
      <c r="EJ202" s="90"/>
      <c r="EK202" s="90"/>
      <c r="EL202" s="90"/>
      <c r="EM202" s="90"/>
      <c r="EN202" s="90"/>
      <c r="EO202" s="90"/>
      <c r="EP202" s="90"/>
      <c r="EQ202" s="90"/>
      <c r="ER202" s="90"/>
      <c r="ES202" s="90"/>
      <c r="ET202" s="90"/>
      <c r="EU202" s="90"/>
      <c r="EV202" s="90"/>
      <c r="EW202" s="90"/>
      <c r="EX202" s="90"/>
      <c r="EY202" s="90"/>
      <c r="EZ202" s="90"/>
      <c r="FA202" s="90"/>
      <c r="FB202" s="90"/>
      <c r="FC202" s="90"/>
      <c r="FD202" s="90"/>
      <c r="FE202" s="90"/>
      <c r="FF202" s="90"/>
      <c r="FG202" s="90"/>
      <c r="FH202" s="90"/>
      <c r="FI202" s="90"/>
      <c r="FJ202" s="90"/>
      <c r="FK202" s="90"/>
      <c r="FL202" s="90"/>
      <c r="FM202" s="90"/>
      <c r="FN202" s="90"/>
      <c r="FO202" s="90"/>
      <c r="FP202" s="90"/>
      <c r="FQ202" s="90"/>
      <c r="FR202" s="90"/>
      <c r="FS202" s="90"/>
      <c r="FT202" s="90"/>
      <c r="FU202" s="90"/>
      <c r="FV202" s="90"/>
      <c r="FW202" s="90"/>
      <c r="FX202" s="90"/>
      <c r="FY202" s="90"/>
      <c r="FZ202" s="90"/>
      <c r="GA202" s="90"/>
      <c r="GB202" s="90"/>
      <c r="GC202" s="90"/>
      <c r="GD202" s="90"/>
      <c r="GE202" s="90"/>
      <c r="GF202" s="90"/>
      <c r="GG202" s="90"/>
      <c r="GH202" s="90"/>
      <c r="GI202" s="90"/>
      <c r="GJ202" s="90"/>
      <c r="GK202" s="90"/>
      <c r="GL202" s="90"/>
      <c r="GM202" s="90"/>
      <c r="GN202" s="90"/>
      <c r="GO202" s="90"/>
      <c r="GP202" s="90"/>
      <c r="GQ202" s="90"/>
      <c r="GR202" s="90"/>
      <c r="GS202" s="90"/>
    </row>
    <row r="203" ht="14.25" customHeight="1">
      <c r="A203" s="164"/>
      <c r="B203" s="89"/>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c r="AA203" s="90"/>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c r="AY203" s="90"/>
      <c r="AZ203" s="90"/>
      <c r="BA203" s="90"/>
      <c r="BB203" s="90"/>
      <c r="BC203" s="90"/>
      <c r="BD203" s="90"/>
      <c r="BE203" s="90"/>
      <c r="BF203" s="90"/>
      <c r="BG203" s="90"/>
      <c r="BH203" s="90"/>
      <c r="BI203" s="90"/>
      <c r="BJ203" s="90"/>
      <c r="BK203" s="90"/>
      <c r="BL203" s="90"/>
      <c r="BM203" s="90"/>
      <c r="BN203" s="90"/>
      <c r="BO203" s="90"/>
      <c r="BP203" s="90"/>
      <c r="BQ203" s="90"/>
      <c r="BR203" s="90"/>
      <c r="BS203" s="90"/>
      <c r="BT203" s="90"/>
      <c r="BU203" s="90"/>
      <c r="BV203" s="90"/>
      <c r="BW203" s="90"/>
      <c r="BX203" s="90"/>
      <c r="BY203" s="90"/>
      <c r="BZ203" s="90"/>
      <c r="CA203" s="90"/>
      <c r="CB203" s="90"/>
      <c r="CC203" s="90"/>
      <c r="CD203" s="90"/>
      <c r="CE203" s="90"/>
      <c r="CF203" s="90"/>
      <c r="CG203" s="90"/>
      <c r="CH203" s="90"/>
      <c r="CI203" s="90"/>
      <c r="CJ203" s="90"/>
      <c r="CK203" s="90"/>
      <c r="CL203" s="90"/>
      <c r="CM203" s="90"/>
      <c r="CN203" s="90"/>
      <c r="CO203" s="90"/>
      <c r="CP203" s="90"/>
      <c r="CQ203" s="90"/>
      <c r="CR203" s="90"/>
      <c r="CS203" s="90"/>
      <c r="CT203" s="90"/>
      <c r="CU203" s="90"/>
      <c r="CV203" s="90"/>
      <c r="CW203" s="90"/>
      <c r="CX203" s="90"/>
      <c r="CY203" s="90"/>
      <c r="CZ203" s="90"/>
      <c r="DA203" s="90"/>
      <c r="DB203" s="90"/>
      <c r="DC203" s="90"/>
      <c r="DD203" s="90"/>
      <c r="DE203" s="90"/>
      <c r="DF203" s="90"/>
      <c r="DG203" s="90"/>
      <c r="DH203" s="90"/>
      <c r="DI203" s="90"/>
      <c r="DJ203" s="90"/>
      <c r="DK203" s="90"/>
      <c r="DL203" s="90"/>
      <c r="DM203" s="90"/>
      <c r="DN203" s="90"/>
      <c r="DO203" s="90"/>
      <c r="DP203" s="90"/>
      <c r="DQ203" s="90"/>
      <c r="DR203" s="90"/>
      <c r="DS203" s="90"/>
      <c r="DT203" s="90"/>
      <c r="DU203" s="90"/>
      <c r="DV203" s="90"/>
      <c r="DW203" s="90"/>
      <c r="DX203" s="90"/>
      <c r="DY203" s="90"/>
      <c r="DZ203" s="90"/>
      <c r="EA203" s="90"/>
      <c r="EB203" s="90"/>
      <c r="EC203" s="90"/>
      <c r="ED203" s="90"/>
      <c r="EE203" s="90"/>
      <c r="EF203" s="90"/>
      <c r="EG203" s="90"/>
      <c r="EH203" s="90"/>
      <c r="EI203" s="90"/>
      <c r="EJ203" s="90"/>
      <c r="EK203" s="90"/>
      <c r="EL203" s="90"/>
      <c r="EM203" s="90"/>
      <c r="EN203" s="90"/>
      <c r="EO203" s="90"/>
      <c r="EP203" s="90"/>
      <c r="EQ203" s="90"/>
      <c r="ER203" s="90"/>
      <c r="ES203" s="90"/>
      <c r="ET203" s="90"/>
      <c r="EU203" s="90"/>
      <c r="EV203" s="90"/>
      <c r="EW203" s="90"/>
      <c r="EX203" s="90"/>
      <c r="EY203" s="90"/>
      <c r="EZ203" s="90"/>
      <c r="FA203" s="90"/>
      <c r="FB203" s="90"/>
      <c r="FC203" s="90"/>
      <c r="FD203" s="90"/>
      <c r="FE203" s="90"/>
      <c r="FF203" s="90"/>
      <c r="FG203" s="90"/>
      <c r="FH203" s="90"/>
      <c r="FI203" s="90"/>
      <c r="FJ203" s="90"/>
      <c r="FK203" s="90"/>
      <c r="FL203" s="90"/>
      <c r="FM203" s="90"/>
      <c r="FN203" s="90"/>
      <c r="FO203" s="90"/>
      <c r="FP203" s="90"/>
      <c r="FQ203" s="90"/>
      <c r="FR203" s="90"/>
      <c r="FS203" s="90"/>
      <c r="FT203" s="90"/>
      <c r="FU203" s="90"/>
      <c r="FV203" s="90"/>
      <c r="FW203" s="90"/>
      <c r="FX203" s="90"/>
      <c r="FY203" s="90"/>
      <c r="FZ203" s="90"/>
      <c r="GA203" s="90"/>
      <c r="GB203" s="90"/>
      <c r="GC203" s="90"/>
      <c r="GD203" s="90"/>
      <c r="GE203" s="90"/>
      <c r="GF203" s="90"/>
      <c r="GG203" s="90"/>
      <c r="GH203" s="90"/>
      <c r="GI203" s="90"/>
      <c r="GJ203" s="90"/>
      <c r="GK203" s="90"/>
      <c r="GL203" s="90"/>
      <c r="GM203" s="90"/>
      <c r="GN203" s="90"/>
      <c r="GO203" s="90"/>
      <c r="GP203" s="90"/>
      <c r="GQ203" s="90"/>
      <c r="GR203" s="90"/>
      <c r="GS203" s="90"/>
    </row>
    <row r="204" ht="14.25" customHeight="1">
      <c r="A204" s="164"/>
      <c r="B204" s="89"/>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c r="AA204" s="90"/>
      <c r="AB204" s="90"/>
      <c r="AC204" s="90"/>
      <c r="AD204" s="90"/>
      <c r="AE204" s="90"/>
      <c r="AF204" s="90"/>
      <c r="AG204" s="90"/>
      <c r="AH204" s="90"/>
      <c r="AI204" s="90"/>
      <c r="AJ204" s="90"/>
      <c r="AK204" s="90"/>
      <c r="AL204" s="90"/>
      <c r="AM204" s="90"/>
      <c r="AN204" s="90"/>
      <c r="AO204" s="90"/>
      <c r="AP204" s="90"/>
      <c r="AQ204" s="90"/>
      <c r="AR204" s="90"/>
      <c r="AS204" s="90"/>
      <c r="AT204" s="90"/>
      <c r="AU204" s="90"/>
      <c r="AV204" s="90"/>
      <c r="AW204" s="90"/>
      <c r="AX204" s="90"/>
      <c r="AY204" s="90"/>
      <c r="AZ204" s="90"/>
      <c r="BA204" s="90"/>
      <c r="BB204" s="90"/>
      <c r="BC204" s="90"/>
      <c r="BD204" s="90"/>
      <c r="BE204" s="90"/>
      <c r="BF204" s="90"/>
      <c r="BG204" s="90"/>
      <c r="BH204" s="90"/>
      <c r="BI204" s="90"/>
      <c r="BJ204" s="90"/>
      <c r="BK204" s="90"/>
      <c r="BL204" s="90"/>
      <c r="BM204" s="90"/>
      <c r="BN204" s="90"/>
      <c r="BO204" s="90"/>
      <c r="BP204" s="90"/>
      <c r="BQ204" s="90"/>
      <c r="BR204" s="90"/>
      <c r="BS204" s="90"/>
      <c r="BT204" s="90"/>
      <c r="BU204" s="90"/>
      <c r="BV204" s="90"/>
      <c r="BW204" s="90"/>
      <c r="BX204" s="90"/>
      <c r="BY204" s="90"/>
      <c r="BZ204" s="90"/>
      <c r="CA204" s="90"/>
      <c r="CB204" s="90"/>
      <c r="CC204" s="90"/>
      <c r="CD204" s="90"/>
      <c r="CE204" s="90"/>
      <c r="CF204" s="90"/>
      <c r="CG204" s="90"/>
      <c r="CH204" s="90"/>
      <c r="CI204" s="90"/>
      <c r="CJ204" s="90"/>
      <c r="CK204" s="90"/>
      <c r="CL204" s="90"/>
      <c r="CM204" s="90"/>
      <c r="CN204" s="90"/>
      <c r="CO204" s="90"/>
      <c r="CP204" s="90"/>
      <c r="CQ204" s="90"/>
      <c r="CR204" s="90"/>
      <c r="CS204" s="90"/>
      <c r="CT204" s="90"/>
      <c r="CU204" s="90"/>
      <c r="CV204" s="90"/>
      <c r="CW204" s="90"/>
      <c r="CX204" s="90"/>
      <c r="CY204" s="90"/>
      <c r="CZ204" s="90"/>
      <c r="DA204" s="90"/>
      <c r="DB204" s="90"/>
      <c r="DC204" s="90"/>
      <c r="DD204" s="90"/>
      <c r="DE204" s="90"/>
      <c r="DF204" s="90"/>
      <c r="DG204" s="90"/>
      <c r="DH204" s="90"/>
      <c r="DI204" s="90"/>
      <c r="DJ204" s="90"/>
      <c r="DK204" s="90"/>
      <c r="DL204" s="90"/>
      <c r="DM204" s="90"/>
      <c r="DN204" s="90"/>
      <c r="DO204" s="90"/>
      <c r="DP204" s="90"/>
      <c r="DQ204" s="90"/>
      <c r="DR204" s="90"/>
      <c r="DS204" s="90"/>
      <c r="DT204" s="90"/>
      <c r="DU204" s="90"/>
      <c r="DV204" s="90"/>
      <c r="DW204" s="90"/>
      <c r="DX204" s="90"/>
      <c r="DY204" s="90"/>
      <c r="DZ204" s="90"/>
      <c r="EA204" s="90"/>
      <c r="EB204" s="90"/>
      <c r="EC204" s="90"/>
      <c r="ED204" s="90"/>
      <c r="EE204" s="90"/>
      <c r="EF204" s="90"/>
      <c r="EG204" s="90"/>
      <c r="EH204" s="90"/>
      <c r="EI204" s="90"/>
      <c r="EJ204" s="90"/>
      <c r="EK204" s="90"/>
      <c r="EL204" s="90"/>
      <c r="EM204" s="90"/>
      <c r="EN204" s="90"/>
      <c r="EO204" s="90"/>
      <c r="EP204" s="90"/>
      <c r="EQ204" s="90"/>
      <c r="ER204" s="90"/>
      <c r="ES204" s="90"/>
      <c r="ET204" s="90"/>
      <c r="EU204" s="90"/>
      <c r="EV204" s="90"/>
      <c r="EW204" s="90"/>
      <c r="EX204" s="90"/>
      <c r="EY204" s="90"/>
      <c r="EZ204" s="90"/>
      <c r="FA204" s="90"/>
      <c r="FB204" s="90"/>
      <c r="FC204" s="90"/>
      <c r="FD204" s="90"/>
      <c r="FE204" s="90"/>
      <c r="FF204" s="90"/>
      <c r="FG204" s="90"/>
      <c r="FH204" s="90"/>
      <c r="FI204" s="90"/>
      <c r="FJ204" s="90"/>
      <c r="FK204" s="90"/>
      <c r="FL204" s="90"/>
      <c r="FM204" s="90"/>
      <c r="FN204" s="90"/>
      <c r="FO204" s="90"/>
      <c r="FP204" s="90"/>
      <c r="FQ204" s="90"/>
      <c r="FR204" s="90"/>
      <c r="FS204" s="90"/>
      <c r="FT204" s="90"/>
      <c r="FU204" s="90"/>
      <c r="FV204" s="90"/>
      <c r="FW204" s="90"/>
      <c r="FX204" s="90"/>
      <c r="FY204" s="90"/>
      <c r="FZ204" s="90"/>
      <c r="GA204" s="90"/>
      <c r="GB204" s="90"/>
      <c r="GC204" s="90"/>
      <c r="GD204" s="90"/>
      <c r="GE204" s="90"/>
      <c r="GF204" s="90"/>
      <c r="GG204" s="90"/>
      <c r="GH204" s="90"/>
      <c r="GI204" s="90"/>
      <c r="GJ204" s="90"/>
      <c r="GK204" s="90"/>
      <c r="GL204" s="90"/>
      <c r="GM204" s="90"/>
      <c r="GN204" s="90"/>
      <c r="GO204" s="90"/>
      <c r="GP204" s="90"/>
      <c r="GQ204" s="90"/>
      <c r="GR204" s="90"/>
      <c r="GS204" s="90"/>
    </row>
    <row r="205" ht="14.25" customHeight="1">
      <c r="A205" s="164"/>
      <c r="B205" s="89"/>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c r="AA205" s="90"/>
      <c r="AB205" s="90"/>
      <c r="AC205" s="90"/>
      <c r="AD205" s="90"/>
      <c r="AE205" s="90"/>
      <c r="AF205" s="90"/>
      <c r="AG205" s="90"/>
      <c r="AH205" s="90"/>
      <c r="AI205" s="90"/>
      <c r="AJ205" s="90"/>
      <c r="AK205" s="90"/>
      <c r="AL205" s="90"/>
      <c r="AM205" s="90"/>
      <c r="AN205" s="90"/>
      <c r="AO205" s="90"/>
      <c r="AP205" s="90"/>
      <c r="AQ205" s="90"/>
      <c r="AR205" s="90"/>
      <c r="AS205" s="90"/>
      <c r="AT205" s="90"/>
      <c r="AU205" s="90"/>
      <c r="AV205" s="90"/>
      <c r="AW205" s="90"/>
      <c r="AX205" s="90"/>
      <c r="AY205" s="90"/>
      <c r="AZ205" s="90"/>
      <c r="BA205" s="90"/>
      <c r="BB205" s="90"/>
      <c r="BC205" s="90"/>
      <c r="BD205" s="90"/>
      <c r="BE205" s="90"/>
      <c r="BF205" s="90"/>
      <c r="BG205" s="90"/>
      <c r="BH205" s="90"/>
      <c r="BI205" s="90"/>
      <c r="BJ205" s="90"/>
      <c r="BK205" s="90"/>
      <c r="BL205" s="90"/>
      <c r="BM205" s="90"/>
      <c r="BN205" s="90"/>
      <c r="BO205" s="90"/>
      <c r="BP205" s="90"/>
      <c r="BQ205" s="90"/>
      <c r="BR205" s="90"/>
      <c r="BS205" s="90"/>
      <c r="BT205" s="90"/>
      <c r="BU205" s="90"/>
      <c r="BV205" s="90"/>
      <c r="BW205" s="90"/>
      <c r="BX205" s="90"/>
      <c r="BY205" s="90"/>
      <c r="BZ205" s="90"/>
      <c r="CA205" s="90"/>
      <c r="CB205" s="90"/>
      <c r="CC205" s="90"/>
      <c r="CD205" s="90"/>
      <c r="CE205" s="90"/>
      <c r="CF205" s="90"/>
      <c r="CG205" s="90"/>
      <c r="CH205" s="90"/>
      <c r="CI205" s="90"/>
      <c r="CJ205" s="90"/>
      <c r="CK205" s="90"/>
      <c r="CL205" s="90"/>
      <c r="CM205" s="90"/>
      <c r="CN205" s="90"/>
      <c r="CO205" s="90"/>
      <c r="CP205" s="90"/>
      <c r="CQ205" s="90"/>
      <c r="CR205" s="90"/>
      <c r="CS205" s="90"/>
      <c r="CT205" s="90"/>
      <c r="CU205" s="90"/>
      <c r="CV205" s="90"/>
      <c r="CW205" s="90"/>
      <c r="CX205" s="90"/>
      <c r="CY205" s="90"/>
      <c r="CZ205" s="90"/>
      <c r="DA205" s="90"/>
      <c r="DB205" s="90"/>
      <c r="DC205" s="90"/>
      <c r="DD205" s="90"/>
      <c r="DE205" s="90"/>
      <c r="DF205" s="90"/>
      <c r="DG205" s="90"/>
      <c r="DH205" s="90"/>
      <c r="DI205" s="90"/>
      <c r="DJ205" s="90"/>
      <c r="DK205" s="90"/>
      <c r="DL205" s="90"/>
      <c r="DM205" s="90"/>
      <c r="DN205" s="90"/>
      <c r="DO205" s="90"/>
      <c r="DP205" s="90"/>
      <c r="DQ205" s="90"/>
      <c r="DR205" s="90"/>
      <c r="DS205" s="90"/>
      <c r="DT205" s="90"/>
      <c r="DU205" s="90"/>
      <c r="DV205" s="90"/>
      <c r="DW205" s="90"/>
      <c r="DX205" s="90"/>
      <c r="DY205" s="90"/>
      <c r="DZ205" s="90"/>
      <c r="EA205" s="90"/>
      <c r="EB205" s="90"/>
      <c r="EC205" s="90"/>
      <c r="ED205" s="90"/>
      <c r="EE205" s="90"/>
      <c r="EF205" s="90"/>
      <c r="EG205" s="90"/>
      <c r="EH205" s="90"/>
      <c r="EI205" s="90"/>
      <c r="EJ205" s="90"/>
      <c r="EK205" s="90"/>
      <c r="EL205" s="90"/>
      <c r="EM205" s="90"/>
      <c r="EN205" s="90"/>
      <c r="EO205" s="90"/>
      <c r="EP205" s="90"/>
      <c r="EQ205" s="90"/>
      <c r="ER205" s="90"/>
      <c r="ES205" s="90"/>
      <c r="ET205" s="90"/>
      <c r="EU205" s="90"/>
      <c r="EV205" s="90"/>
      <c r="EW205" s="90"/>
      <c r="EX205" s="90"/>
      <c r="EY205" s="90"/>
      <c r="EZ205" s="90"/>
      <c r="FA205" s="90"/>
      <c r="FB205" s="90"/>
      <c r="FC205" s="90"/>
      <c r="FD205" s="90"/>
      <c r="FE205" s="90"/>
      <c r="FF205" s="90"/>
      <c r="FG205" s="90"/>
      <c r="FH205" s="90"/>
      <c r="FI205" s="90"/>
      <c r="FJ205" s="90"/>
      <c r="FK205" s="90"/>
      <c r="FL205" s="90"/>
      <c r="FM205" s="90"/>
      <c r="FN205" s="90"/>
      <c r="FO205" s="90"/>
      <c r="FP205" s="90"/>
      <c r="FQ205" s="90"/>
      <c r="FR205" s="90"/>
      <c r="FS205" s="90"/>
      <c r="FT205" s="90"/>
      <c r="FU205" s="90"/>
      <c r="FV205" s="90"/>
      <c r="FW205" s="90"/>
      <c r="FX205" s="90"/>
      <c r="FY205" s="90"/>
      <c r="FZ205" s="90"/>
      <c r="GA205" s="90"/>
      <c r="GB205" s="90"/>
      <c r="GC205" s="90"/>
      <c r="GD205" s="90"/>
      <c r="GE205" s="90"/>
      <c r="GF205" s="90"/>
      <c r="GG205" s="90"/>
      <c r="GH205" s="90"/>
      <c r="GI205" s="90"/>
      <c r="GJ205" s="90"/>
      <c r="GK205" s="90"/>
      <c r="GL205" s="90"/>
      <c r="GM205" s="90"/>
      <c r="GN205" s="90"/>
      <c r="GO205" s="90"/>
      <c r="GP205" s="90"/>
      <c r="GQ205" s="90"/>
      <c r="GR205" s="90"/>
      <c r="GS205" s="90"/>
    </row>
    <row r="206" ht="14.25" customHeight="1">
      <c r="A206" s="164"/>
      <c r="B206" s="89"/>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0"/>
      <c r="AX206" s="90"/>
      <c r="AY206" s="90"/>
      <c r="AZ206" s="90"/>
      <c r="BA206" s="90"/>
      <c r="BB206" s="90"/>
      <c r="BC206" s="90"/>
      <c r="BD206" s="90"/>
      <c r="BE206" s="90"/>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row>
    <row r="207" ht="14.25" customHeight="1">
      <c r="A207" s="164"/>
      <c r="B207" s="89"/>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c r="AA207" s="90"/>
      <c r="AB207" s="90"/>
      <c r="AC207" s="90"/>
      <c r="AD207" s="90"/>
      <c r="AE207" s="90"/>
      <c r="AF207" s="90"/>
      <c r="AG207" s="90"/>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0"/>
      <c r="CK207" s="90"/>
      <c r="CL207" s="90"/>
      <c r="CM207" s="90"/>
      <c r="CN207" s="90"/>
      <c r="CO207" s="90"/>
      <c r="CP207" s="90"/>
      <c r="CQ207" s="90"/>
      <c r="CR207" s="90"/>
      <c r="CS207" s="90"/>
      <c r="CT207" s="90"/>
      <c r="CU207" s="90"/>
      <c r="CV207" s="90"/>
      <c r="CW207" s="90"/>
      <c r="CX207" s="90"/>
      <c r="CY207" s="90"/>
      <c r="CZ207" s="90"/>
      <c r="DA207" s="90"/>
      <c r="DB207" s="90"/>
      <c r="DC207" s="90"/>
      <c r="DD207" s="90"/>
      <c r="DE207" s="90"/>
      <c r="DF207" s="90"/>
      <c r="DG207" s="90"/>
      <c r="DH207" s="90"/>
      <c r="DI207" s="90"/>
      <c r="DJ207" s="90"/>
      <c r="DK207" s="90"/>
      <c r="DL207" s="90"/>
      <c r="DM207" s="90"/>
      <c r="DN207" s="90"/>
      <c r="DO207" s="90"/>
      <c r="DP207" s="90"/>
      <c r="DQ207" s="90"/>
      <c r="DR207" s="90"/>
      <c r="DS207" s="90"/>
      <c r="DT207" s="90"/>
      <c r="DU207" s="90"/>
      <c r="DV207" s="90"/>
      <c r="DW207" s="90"/>
      <c r="DX207" s="90"/>
      <c r="DY207" s="90"/>
      <c r="DZ207" s="90"/>
      <c r="EA207" s="90"/>
      <c r="EB207" s="90"/>
      <c r="EC207" s="90"/>
      <c r="ED207" s="90"/>
      <c r="EE207" s="90"/>
      <c r="EF207" s="90"/>
      <c r="EG207" s="90"/>
      <c r="EH207" s="90"/>
      <c r="EI207" s="90"/>
      <c r="EJ207" s="90"/>
      <c r="EK207" s="90"/>
      <c r="EL207" s="90"/>
      <c r="EM207" s="90"/>
      <c r="EN207" s="90"/>
      <c r="EO207" s="90"/>
      <c r="EP207" s="90"/>
      <c r="EQ207" s="90"/>
      <c r="ER207" s="90"/>
      <c r="ES207" s="90"/>
      <c r="ET207" s="90"/>
      <c r="EU207" s="90"/>
      <c r="EV207" s="90"/>
      <c r="EW207" s="90"/>
      <c r="EX207" s="90"/>
      <c r="EY207" s="90"/>
      <c r="EZ207" s="90"/>
      <c r="FA207" s="90"/>
      <c r="FB207" s="90"/>
      <c r="FC207" s="90"/>
      <c r="FD207" s="90"/>
      <c r="FE207" s="90"/>
      <c r="FF207" s="90"/>
      <c r="FG207" s="90"/>
      <c r="FH207" s="90"/>
      <c r="FI207" s="90"/>
      <c r="FJ207" s="90"/>
      <c r="FK207" s="90"/>
      <c r="FL207" s="90"/>
      <c r="FM207" s="90"/>
      <c r="FN207" s="90"/>
      <c r="FO207" s="90"/>
      <c r="FP207" s="90"/>
      <c r="FQ207" s="90"/>
      <c r="FR207" s="90"/>
      <c r="FS207" s="90"/>
      <c r="FT207" s="90"/>
      <c r="FU207" s="90"/>
      <c r="FV207" s="90"/>
      <c r="FW207" s="90"/>
      <c r="FX207" s="90"/>
      <c r="FY207" s="90"/>
      <c r="FZ207" s="90"/>
      <c r="GA207" s="90"/>
      <c r="GB207" s="90"/>
      <c r="GC207" s="90"/>
      <c r="GD207" s="90"/>
      <c r="GE207" s="90"/>
      <c r="GF207" s="90"/>
      <c r="GG207" s="90"/>
      <c r="GH207" s="90"/>
      <c r="GI207" s="90"/>
      <c r="GJ207" s="90"/>
      <c r="GK207" s="90"/>
      <c r="GL207" s="90"/>
      <c r="GM207" s="90"/>
      <c r="GN207" s="90"/>
      <c r="GO207" s="90"/>
      <c r="GP207" s="90"/>
      <c r="GQ207" s="90"/>
      <c r="GR207" s="90"/>
      <c r="GS207" s="90"/>
    </row>
    <row r="208" ht="14.25" customHeight="1">
      <c r="A208" s="164"/>
      <c r="B208" s="89"/>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c r="AA208" s="90"/>
      <c r="AB208" s="90"/>
      <c r="AC208" s="90"/>
      <c r="AD208" s="90"/>
      <c r="AE208" s="90"/>
      <c r="AF208" s="90"/>
      <c r="AG208" s="90"/>
      <c r="AH208" s="90"/>
      <c r="AI208" s="90"/>
      <c r="AJ208" s="90"/>
      <c r="AK208" s="90"/>
      <c r="AL208" s="90"/>
      <c r="AM208" s="90"/>
      <c r="AN208" s="90"/>
      <c r="AO208" s="90"/>
      <c r="AP208" s="90"/>
      <c r="AQ208" s="90"/>
      <c r="AR208" s="90"/>
      <c r="AS208" s="90"/>
      <c r="AT208" s="90"/>
      <c r="AU208" s="90"/>
      <c r="AV208" s="90"/>
      <c r="AW208" s="90"/>
      <c r="AX208" s="90"/>
      <c r="AY208" s="90"/>
      <c r="AZ208" s="90"/>
      <c r="BA208" s="90"/>
      <c r="BB208" s="90"/>
      <c r="BC208" s="90"/>
      <c r="BD208" s="90"/>
      <c r="BE208" s="90"/>
      <c r="BF208" s="90"/>
      <c r="BG208" s="90"/>
      <c r="BH208" s="90"/>
      <c r="BI208" s="90"/>
      <c r="BJ208" s="90"/>
      <c r="BK208" s="90"/>
      <c r="BL208" s="90"/>
      <c r="BM208" s="90"/>
      <c r="BN208" s="90"/>
      <c r="BO208" s="90"/>
      <c r="BP208" s="90"/>
      <c r="BQ208" s="90"/>
      <c r="BR208" s="90"/>
      <c r="BS208" s="90"/>
      <c r="BT208" s="90"/>
      <c r="BU208" s="90"/>
      <c r="BV208" s="90"/>
      <c r="BW208" s="90"/>
      <c r="BX208" s="90"/>
      <c r="BY208" s="90"/>
      <c r="BZ208" s="90"/>
      <c r="CA208" s="90"/>
      <c r="CB208" s="90"/>
      <c r="CC208" s="90"/>
      <c r="CD208" s="90"/>
      <c r="CE208" s="90"/>
      <c r="CF208" s="90"/>
      <c r="CG208" s="90"/>
      <c r="CH208" s="90"/>
      <c r="CI208" s="90"/>
      <c r="CJ208" s="90"/>
      <c r="CK208" s="90"/>
      <c r="CL208" s="90"/>
      <c r="CM208" s="90"/>
      <c r="CN208" s="90"/>
      <c r="CO208" s="90"/>
      <c r="CP208" s="90"/>
      <c r="CQ208" s="90"/>
      <c r="CR208" s="90"/>
      <c r="CS208" s="90"/>
      <c r="CT208" s="90"/>
      <c r="CU208" s="90"/>
      <c r="CV208" s="90"/>
      <c r="CW208" s="90"/>
      <c r="CX208" s="90"/>
      <c r="CY208" s="90"/>
      <c r="CZ208" s="90"/>
      <c r="DA208" s="90"/>
      <c r="DB208" s="90"/>
      <c r="DC208" s="90"/>
      <c r="DD208" s="90"/>
      <c r="DE208" s="90"/>
      <c r="DF208" s="90"/>
      <c r="DG208" s="90"/>
      <c r="DH208" s="90"/>
      <c r="DI208" s="90"/>
      <c r="DJ208" s="90"/>
      <c r="DK208" s="90"/>
      <c r="DL208" s="90"/>
      <c r="DM208" s="90"/>
      <c r="DN208" s="90"/>
      <c r="DO208" s="90"/>
      <c r="DP208" s="90"/>
      <c r="DQ208" s="90"/>
      <c r="DR208" s="90"/>
      <c r="DS208" s="90"/>
      <c r="DT208" s="90"/>
      <c r="DU208" s="90"/>
      <c r="DV208" s="90"/>
      <c r="DW208" s="90"/>
      <c r="DX208" s="90"/>
      <c r="DY208" s="90"/>
      <c r="DZ208" s="90"/>
      <c r="EA208" s="90"/>
      <c r="EB208" s="90"/>
      <c r="EC208" s="90"/>
      <c r="ED208" s="90"/>
      <c r="EE208" s="90"/>
      <c r="EF208" s="90"/>
      <c r="EG208" s="90"/>
      <c r="EH208" s="90"/>
      <c r="EI208" s="90"/>
      <c r="EJ208" s="90"/>
      <c r="EK208" s="90"/>
      <c r="EL208" s="90"/>
      <c r="EM208" s="90"/>
      <c r="EN208" s="90"/>
      <c r="EO208" s="90"/>
      <c r="EP208" s="90"/>
      <c r="EQ208" s="90"/>
      <c r="ER208" s="90"/>
      <c r="ES208" s="90"/>
      <c r="ET208" s="90"/>
      <c r="EU208" s="90"/>
      <c r="EV208" s="90"/>
      <c r="EW208" s="90"/>
      <c r="EX208" s="90"/>
      <c r="EY208" s="90"/>
      <c r="EZ208" s="90"/>
      <c r="FA208" s="90"/>
      <c r="FB208" s="90"/>
      <c r="FC208" s="90"/>
      <c r="FD208" s="90"/>
      <c r="FE208" s="90"/>
      <c r="FF208" s="90"/>
      <c r="FG208" s="90"/>
      <c r="FH208" s="90"/>
      <c r="FI208" s="90"/>
      <c r="FJ208" s="90"/>
      <c r="FK208" s="90"/>
      <c r="FL208" s="90"/>
      <c r="FM208" s="90"/>
      <c r="FN208" s="90"/>
      <c r="FO208" s="90"/>
      <c r="FP208" s="90"/>
      <c r="FQ208" s="90"/>
      <c r="FR208" s="90"/>
      <c r="FS208" s="90"/>
      <c r="FT208" s="90"/>
      <c r="FU208" s="90"/>
      <c r="FV208" s="90"/>
      <c r="FW208" s="90"/>
      <c r="FX208" s="90"/>
      <c r="FY208" s="90"/>
      <c r="FZ208" s="90"/>
      <c r="GA208" s="90"/>
      <c r="GB208" s="90"/>
      <c r="GC208" s="90"/>
      <c r="GD208" s="90"/>
      <c r="GE208" s="90"/>
      <c r="GF208" s="90"/>
      <c r="GG208" s="90"/>
      <c r="GH208" s="90"/>
      <c r="GI208" s="90"/>
      <c r="GJ208" s="90"/>
      <c r="GK208" s="90"/>
      <c r="GL208" s="90"/>
      <c r="GM208" s="90"/>
      <c r="GN208" s="90"/>
      <c r="GO208" s="90"/>
      <c r="GP208" s="90"/>
      <c r="GQ208" s="90"/>
      <c r="GR208" s="90"/>
      <c r="GS208" s="90"/>
    </row>
    <row r="209" ht="14.25" customHeight="1">
      <c r="A209" s="164"/>
      <c r="B209" s="89"/>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90"/>
      <c r="AK209" s="90"/>
      <c r="AL209" s="90"/>
      <c r="AM209" s="90"/>
      <c r="AN209" s="90"/>
      <c r="AO209" s="90"/>
      <c r="AP209" s="90"/>
      <c r="AQ209" s="90"/>
      <c r="AR209" s="90"/>
      <c r="AS209" s="90"/>
      <c r="AT209" s="90"/>
      <c r="AU209" s="90"/>
      <c r="AV209" s="90"/>
      <c r="AW209" s="90"/>
      <c r="AX209" s="90"/>
      <c r="AY209" s="90"/>
      <c r="AZ209" s="90"/>
      <c r="BA209" s="90"/>
      <c r="BB209" s="90"/>
      <c r="BC209" s="90"/>
      <c r="BD209" s="90"/>
      <c r="BE209" s="90"/>
      <c r="BF209" s="90"/>
      <c r="BG209" s="90"/>
      <c r="BH209" s="90"/>
      <c r="BI209" s="90"/>
      <c r="BJ209" s="90"/>
      <c r="BK209" s="90"/>
      <c r="BL209" s="90"/>
      <c r="BM209" s="90"/>
      <c r="BN209" s="90"/>
      <c r="BO209" s="90"/>
      <c r="BP209" s="90"/>
      <c r="BQ209" s="90"/>
      <c r="BR209" s="90"/>
      <c r="BS209" s="90"/>
      <c r="BT209" s="90"/>
      <c r="BU209" s="90"/>
      <c r="BV209" s="90"/>
      <c r="BW209" s="90"/>
      <c r="BX209" s="90"/>
      <c r="BY209" s="90"/>
      <c r="BZ209" s="90"/>
      <c r="CA209" s="90"/>
      <c r="CB209" s="90"/>
      <c r="CC209" s="90"/>
      <c r="CD209" s="90"/>
      <c r="CE209" s="90"/>
      <c r="CF209" s="90"/>
      <c r="CG209" s="90"/>
      <c r="CH209" s="90"/>
      <c r="CI209" s="90"/>
      <c r="CJ209" s="90"/>
      <c r="CK209" s="90"/>
      <c r="CL209" s="90"/>
      <c r="CM209" s="90"/>
      <c r="CN209" s="90"/>
      <c r="CO209" s="90"/>
      <c r="CP209" s="90"/>
      <c r="CQ209" s="90"/>
      <c r="CR209" s="90"/>
      <c r="CS209" s="90"/>
      <c r="CT209" s="90"/>
      <c r="CU209" s="90"/>
      <c r="CV209" s="90"/>
      <c r="CW209" s="90"/>
      <c r="CX209" s="90"/>
      <c r="CY209" s="90"/>
      <c r="CZ209" s="90"/>
      <c r="DA209" s="90"/>
      <c r="DB209" s="90"/>
      <c r="DC209" s="90"/>
      <c r="DD209" s="90"/>
      <c r="DE209" s="90"/>
      <c r="DF209" s="90"/>
      <c r="DG209" s="90"/>
      <c r="DH209" s="90"/>
      <c r="DI209" s="90"/>
      <c r="DJ209" s="90"/>
      <c r="DK209" s="90"/>
      <c r="DL209" s="90"/>
      <c r="DM209" s="90"/>
      <c r="DN209" s="90"/>
      <c r="DO209" s="90"/>
      <c r="DP209" s="90"/>
      <c r="DQ209" s="90"/>
      <c r="DR209" s="90"/>
      <c r="DS209" s="90"/>
      <c r="DT209" s="90"/>
      <c r="DU209" s="90"/>
      <c r="DV209" s="90"/>
      <c r="DW209" s="90"/>
      <c r="DX209" s="90"/>
      <c r="DY209" s="90"/>
      <c r="DZ209" s="90"/>
      <c r="EA209" s="90"/>
      <c r="EB209" s="90"/>
      <c r="EC209" s="90"/>
      <c r="ED209" s="90"/>
      <c r="EE209" s="90"/>
      <c r="EF209" s="90"/>
      <c r="EG209" s="90"/>
      <c r="EH209" s="90"/>
      <c r="EI209" s="90"/>
      <c r="EJ209" s="90"/>
      <c r="EK209" s="90"/>
      <c r="EL209" s="90"/>
      <c r="EM209" s="90"/>
      <c r="EN209" s="90"/>
      <c r="EO209" s="90"/>
      <c r="EP209" s="90"/>
      <c r="EQ209" s="90"/>
      <c r="ER209" s="90"/>
      <c r="ES209" s="90"/>
      <c r="ET209" s="90"/>
      <c r="EU209" s="90"/>
      <c r="EV209" s="90"/>
      <c r="EW209" s="90"/>
      <c r="EX209" s="90"/>
      <c r="EY209" s="90"/>
      <c r="EZ209" s="90"/>
      <c r="FA209" s="90"/>
      <c r="FB209" s="90"/>
      <c r="FC209" s="90"/>
      <c r="FD209" s="90"/>
      <c r="FE209" s="90"/>
      <c r="FF209" s="90"/>
      <c r="FG209" s="90"/>
      <c r="FH209" s="90"/>
      <c r="FI209" s="90"/>
      <c r="FJ209" s="90"/>
      <c r="FK209" s="90"/>
      <c r="FL209" s="90"/>
      <c r="FM209" s="90"/>
      <c r="FN209" s="90"/>
      <c r="FO209" s="90"/>
      <c r="FP209" s="90"/>
      <c r="FQ209" s="90"/>
      <c r="FR209" s="90"/>
      <c r="FS209" s="90"/>
      <c r="FT209" s="90"/>
      <c r="FU209" s="90"/>
      <c r="FV209" s="90"/>
      <c r="FW209" s="90"/>
      <c r="FX209" s="90"/>
      <c r="FY209" s="90"/>
      <c r="FZ209" s="90"/>
      <c r="GA209" s="90"/>
      <c r="GB209" s="90"/>
      <c r="GC209" s="90"/>
      <c r="GD209" s="90"/>
      <c r="GE209" s="90"/>
      <c r="GF209" s="90"/>
      <c r="GG209" s="90"/>
      <c r="GH209" s="90"/>
      <c r="GI209" s="90"/>
      <c r="GJ209" s="90"/>
      <c r="GK209" s="90"/>
      <c r="GL209" s="90"/>
      <c r="GM209" s="90"/>
      <c r="GN209" s="90"/>
      <c r="GO209" s="90"/>
      <c r="GP209" s="90"/>
      <c r="GQ209" s="90"/>
      <c r="GR209" s="90"/>
      <c r="GS209" s="90"/>
    </row>
    <row r="210" ht="14.25" customHeight="1">
      <c r="A210" s="164"/>
      <c r="B210" s="89"/>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c r="AF210" s="90"/>
      <c r="AG210" s="90"/>
      <c r="AH210" s="90"/>
      <c r="AI210" s="90"/>
      <c r="AJ210" s="90"/>
      <c r="AK210" s="90"/>
      <c r="AL210" s="90"/>
      <c r="AM210" s="90"/>
      <c r="AN210" s="90"/>
      <c r="AO210" s="90"/>
      <c r="AP210" s="90"/>
      <c r="AQ210" s="90"/>
      <c r="AR210" s="90"/>
      <c r="AS210" s="90"/>
      <c r="AT210" s="90"/>
      <c r="AU210" s="90"/>
      <c r="AV210" s="90"/>
      <c r="AW210" s="90"/>
      <c r="AX210" s="90"/>
      <c r="AY210" s="90"/>
      <c r="AZ210" s="90"/>
      <c r="BA210" s="90"/>
      <c r="BB210" s="90"/>
      <c r="BC210" s="90"/>
      <c r="BD210" s="90"/>
      <c r="BE210" s="90"/>
      <c r="BF210" s="90"/>
      <c r="BG210" s="90"/>
      <c r="BH210" s="90"/>
      <c r="BI210" s="90"/>
      <c r="BJ210" s="90"/>
      <c r="BK210" s="90"/>
      <c r="BL210" s="90"/>
      <c r="BM210" s="90"/>
      <c r="BN210" s="90"/>
      <c r="BO210" s="90"/>
      <c r="BP210" s="90"/>
      <c r="BQ210" s="90"/>
      <c r="BR210" s="90"/>
      <c r="BS210" s="90"/>
      <c r="BT210" s="90"/>
      <c r="BU210" s="90"/>
      <c r="BV210" s="90"/>
      <c r="BW210" s="90"/>
      <c r="BX210" s="90"/>
      <c r="BY210" s="90"/>
      <c r="BZ210" s="90"/>
      <c r="CA210" s="90"/>
      <c r="CB210" s="90"/>
      <c r="CC210" s="90"/>
      <c r="CD210" s="90"/>
      <c r="CE210" s="90"/>
      <c r="CF210" s="90"/>
      <c r="CG210" s="90"/>
      <c r="CH210" s="90"/>
      <c r="CI210" s="90"/>
      <c r="CJ210" s="90"/>
      <c r="CK210" s="90"/>
      <c r="CL210" s="90"/>
      <c r="CM210" s="90"/>
      <c r="CN210" s="90"/>
      <c r="CO210" s="90"/>
      <c r="CP210" s="90"/>
      <c r="CQ210" s="90"/>
      <c r="CR210" s="90"/>
      <c r="CS210" s="90"/>
      <c r="CT210" s="90"/>
      <c r="CU210" s="90"/>
      <c r="CV210" s="90"/>
      <c r="CW210" s="90"/>
      <c r="CX210" s="90"/>
      <c r="CY210" s="90"/>
      <c r="CZ210" s="90"/>
      <c r="DA210" s="90"/>
      <c r="DB210" s="90"/>
      <c r="DC210" s="90"/>
      <c r="DD210" s="90"/>
      <c r="DE210" s="90"/>
      <c r="DF210" s="90"/>
      <c r="DG210" s="90"/>
      <c r="DH210" s="90"/>
      <c r="DI210" s="90"/>
      <c r="DJ210" s="90"/>
      <c r="DK210" s="90"/>
      <c r="DL210" s="90"/>
      <c r="DM210" s="90"/>
      <c r="DN210" s="90"/>
      <c r="DO210" s="90"/>
      <c r="DP210" s="90"/>
      <c r="DQ210" s="90"/>
      <c r="DR210" s="90"/>
      <c r="DS210" s="90"/>
      <c r="DT210" s="90"/>
      <c r="DU210" s="90"/>
      <c r="DV210" s="90"/>
      <c r="DW210" s="90"/>
      <c r="DX210" s="90"/>
      <c r="DY210" s="90"/>
      <c r="DZ210" s="90"/>
      <c r="EA210" s="90"/>
      <c r="EB210" s="90"/>
      <c r="EC210" s="90"/>
      <c r="ED210" s="90"/>
      <c r="EE210" s="90"/>
      <c r="EF210" s="90"/>
      <c r="EG210" s="90"/>
      <c r="EH210" s="90"/>
      <c r="EI210" s="90"/>
      <c r="EJ210" s="90"/>
      <c r="EK210" s="90"/>
      <c r="EL210" s="90"/>
      <c r="EM210" s="90"/>
      <c r="EN210" s="90"/>
      <c r="EO210" s="90"/>
      <c r="EP210" s="90"/>
      <c r="EQ210" s="90"/>
      <c r="ER210" s="90"/>
      <c r="ES210" s="90"/>
      <c r="ET210" s="90"/>
      <c r="EU210" s="90"/>
      <c r="EV210" s="90"/>
      <c r="EW210" s="90"/>
      <c r="EX210" s="90"/>
      <c r="EY210" s="90"/>
      <c r="EZ210" s="90"/>
      <c r="FA210" s="90"/>
      <c r="FB210" s="90"/>
      <c r="FC210" s="90"/>
      <c r="FD210" s="90"/>
      <c r="FE210" s="90"/>
      <c r="FF210" s="90"/>
      <c r="FG210" s="90"/>
      <c r="FH210" s="90"/>
      <c r="FI210" s="90"/>
      <c r="FJ210" s="90"/>
      <c r="FK210" s="90"/>
      <c r="FL210" s="90"/>
      <c r="FM210" s="90"/>
      <c r="FN210" s="90"/>
      <c r="FO210" s="90"/>
      <c r="FP210" s="90"/>
      <c r="FQ210" s="90"/>
      <c r="FR210" s="90"/>
      <c r="FS210" s="90"/>
      <c r="FT210" s="90"/>
      <c r="FU210" s="90"/>
      <c r="FV210" s="90"/>
      <c r="FW210" s="90"/>
      <c r="FX210" s="90"/>
      <c r="FY210" s="90"/>
      <c r="FZ210" s="90"/>
      <c r="GA210" s="90"/>
      <c r="GB210" s="90"/>
      <c r="GC210" s="90"/>
      <c r="GD210" s="90"/>
      <c r="GE210" s="90"/>
      <c r="GF210" s="90"/>
      <c r="GG210" s="90"/>
      <c r="GH210" s="90"/>
      <c r="GI210" s="90"/>
      <c r="GJ210" s="90"/>
      <c r="GK210" s="90"/>
      <c r="GL210" s="90"/>
      <c r="GM210" s="90"/>
      <c r="GN210" s="90"/>
      <c r="GO210" s="90"/>
      <c r="GP210" s="90"/>
      <c r="GQ210" s="90"/>
      <c r="GR210" s="90"/>
      <c r="GS210" s="90"/>
    </row>
    <row r="211" ht="14.25" customHeight="1">
      <c r="A211" s="164"/>
      <c r="B211" s="89"/>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s="90"/>
      <c r="AF211" s="90"/>
      <c r="AG211" s="90"/>
      <c r="AH211" s="90"/>
      <c r="AI211" s="90"/>
      <c r="AJ211" s="90"/>
      <c r="AK211" s="90"/>
      <c r="AL211" s="90"/>
      <c r="AM211" s="90"/>
      <c r="AN211" s="90"/>
      <c r="AO211" s="90"/>
      <c r="AP211" s="90"/>
      <c r="AQ211" s="90"/>
      <c r="AR211" s="90"/>
      <c r="AS211" s="90"/>
      <c r="AT211" s="90"/>
      <c r="AU211" s="90"/>
      <c r="AV211" s="90"/>
      <c r="AW211" s="90"/>
      <c r="AX211" s="90"/>
      <c r="AY211" s="90"/>
      <c r="AZ211" s="90"/>
      <c r="BA211" s="90"/>
      <c r="BB211" s="90"/>
      <c r="BC211" s="90"/>
      <c r="BD211" s="90"/>
      <c r="BE211" s="90"/>
      <c r="BF211" s="90"/>
      <c r="BG211" s="90"/>
      <c r="BH211" s="90"/>
      <c r="BI211" s="90"/>
      <c r="BJ211" s="90"/>
      <c r="BK211" s="90"/>
      <c r="BL211" s="90"/>
      <c r="BM211" s="90"/>
      <c r="BN211" s="90"/>
      <c r="BO211" s="90"/>
      <c r="BP211" s="90"/>
      <c r="BQ211" s="90"/>
      <c r="BR211" s="90"/>
      <c r="BS211" s="90"/>
      <c r="BT211" s="90"/>
      <c r="BU211" s="90"/>
      <c r="BV211" s="90"/>
      <c r="BW211" s="90"/>
      <c r="BX211" s="90"/>
      <c r="BY211" s="90"/>
      <c r="BZ211" s="90"/>
      <c r="CA211" s="90"/>
      <c r="CB211" s="90"/>
      <c r="CC211" s="90"/>
      <c r="CD211" s="90"/>
      <c r="CE211" s="90"/>
      <c r="CF211" s="90"/>
      <c r="CG211" s="90"/>
      <c r="CH211" s="90"/>
      <c r="CI211" s="90"/>
      <c r="CJ211" s="90"/>
      <c r="CK211" s="90"/>
      <c r="CL211" s="90"/>
      <c r="CM211" s="90"/>
      <c r="CN211" s="90"/>
      <c r="CO211" s="90"/>
      <c r="CP211" s="90"/>
      <c r="CQ211" s="90"/>
      <c r="CR211" s="90"/>
      <c r="CS211" s="90"/>
      <c r="CT211" s="90"/>
      <c r="CU211" s="90"/>
      <c r="CV211" s="90"/>
      <c r="CW211" s="90"/>
      <c r="CX211" s="90"/>
      <c r="CY211" s="90"/>
      <c r="CZ211" s="90"/>
      <c r="DA211" s="90"/>
      <c r="DB211" s="90"/>
      <c r="DC211" s="90"/>
      <c r="DD211" s="90"/>
      <c r="DE211" s="90"/>
      <c r="DF211" s="90"/>
      <c r="DG211" s="90"/>
      <c r="DH211" s="90"/>
      <c r="DI211" s="90"/>
      <c r="DJ211" s="90"/>
      <c r="DK211" s="90"/>
      <c r="DL211" s="90"/>
      <c r="DM211" s="90"/>
      <c r="DN211" s="90"/>
      <c r="DO211" s="90"/>
      <c r="DP211" s="90"/>
      <c r="DQ211" s="90"/>
      <c r="DR211" s="90"/>
      <c r="DS211" s="90"/>
      <c r="DT211" s="90"/>
      <c r="DU211" s="90"/>
      <c r="DV211" s="90"/>
      <c r="DW211" s="90"/>
      <c r="DX211" s="90"/>
      <c r="DY211" s="90"/>
      <c r="DZ211" s="90"/>
      <c r="EA211" s="90"/>
      <c r="EB211" s="90"/>
      <c r="EC211" s="90"/>
      <c r="ED211" s="90"/>
      <c r="EE211" s="90"/>
      <c r="EF211" s="90"/>
      <c r="EG211" s="90"/>
      <c r="EH211" s="90"/>
      <c r="EI211" s="90"/>
      <c r="EJ211" s="90"/>
      <c r="EK211" s="90"/>
      <c r="EL211" s="90"/>
      <c r="EM211" s="90"/>
      <c r="EN211" s="90"/>
      <c r="EO211" s="90"/>
      <c r="EP211" s="90"/>
      <c r="EQ211" s="90"/>
      <c r="ER211" s="90"/>
      <c r="ES211" s="90"/>
      <c r="ET211" s="90"/>
      <c r="EU211" s="90"/>
      <c r="EV211" s="90"/>
      <c r="EW211" s="90"/>
      <c r="EX211" s="90"/>
      <c r="EY211" s="90"/>
      <c r="EZ211" s="90"/>
      <c r="FA211" s="90"/>
      <c r="FB211" s="90"/>
      <c r="FC211" s="90"/>
      <c r="FD211" s="90"/>
      <c r="FE211" s="90"/>
      <c r="FF211" s="90"/>
      <c r="FG211" s="90"/>
      <c r="FH211" s="90"/>
      <c r="FI211" s="90"/>
      <c r="FJ211" s="90"/>
      <c r="FK211" s="90"/>
      <c r="FL211" s="90"/>
      <c r="FM211" s="90"/>
      <c r="FN211" s="90"/>
      <c r="FO211" s="90"/>
      <c r="FP211" s="90"/>
      <c r="FQ211" s="90"/>
      <c r="FR211" s="90"/>
      <c r="FS211" s="90"/>
      <c r="FT211" s="90"/>
      <c r="FU211" s="90"/>
      <c r="FV211" s="90"/>
      <c r="FW211" s="90"/>
      <c r="FX211" s="90"/>
      <c r="FY211" s="90"/>
      <c r="FZ211" s="90"/>
      <c r="GA211" s="90"/>
      <c r="GB211" s="90"/>
      <c r="GC211" s="90"/>
      <c r="GD211" s="90"/>
      <c r="GE211" s="90"/>
      <c r="GF211" s="90"/>
      <c r="GG211" s="90"/>
      <c r="GH211" s="90"/>
      <c r="GI211" s="90"/>
      <c r="GJ211" s="90"/>
      <c r="GK211" s="90"/>
      <c r="GL211" s="90"/>
      <c r="GM211" s="90"/>
      <c r="GN211" s="90"/>
      <c r="GO211" s="90"/>
      <c r="GP211" s="90"/>
      <c r="GQ211" s="90"/>
      <c r="GR211" s="90"/>
      <c r="GS211" s="90"/>
    </row>
    <row r="212" ht="14.25" customHeight="1">
      <c r="A212" s="164"/>
      <c r="B212" s="89"/>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AT212" s="90"/>
      <c r="AU212" s="90"/>
      <c r="AV212" s="90"/>
      <c r="AW212" s="90"/>
      <c r="AX212" s="90"/>
      <c r="AY212" s="90"/>
      <c r="AZ212" s="90"/>
      <c r="BA212" s="90"/>
      <c r="BB212" s="90"/>
      <c r="BC212" s="90"/>
      <c r="BD212" s="90"/>
      <c r="BE212" s="90"/>
      <c r="BF212" s="90"/>
      <c r="BG212" s="90"/>
      <c r="BH212" s="90"/>
      <c r="BI212" s="90"/>
      <c r="BJ212" s="90"/>
      <c r="BK212" s="90"/>
      <c r="BL212" s="90"/>
      <c r="BM212" s="90"/>
      <c r="BN212" s="90"/>
      <c r="BO212" s="90"/>
      <c r="BP212" s="90"/>
      <c r="BQ212" s="90"/>
      <c r="BR212" s="90"/>
      <c r="BS212" s="90"/>
      <c r="BT212" s="90"/>
      <c r="BU212" s="90"/>
      <c r="BV212" s="90"/>
      <c r="BW212" s="90"/>
      <c r="BX212" s="90"/>
      <c r="BY212" s="90"/>
      <c r="BZ212" s="90"/>
      <c r="CA212" s="90"/>
      <c r="CB212" s="90"/>
      <c r="CC212" s="90"/>
      <c r="CD212" s="90"/>
      <c r="CE212" s="90"/>
      <c r="CF212" s="90"/>
      <c r="CG212" s="90"/>
      <c r="CH212" s="90"/>
      <c r="CI212" s="90"/>
      <c r="CJ212" s="90"/>
      <c r="CK212" s="90"/>
      <c r="CL212" s="90"/>
      <c r="CM212" s="90"/>
      <c r="CN212" s="90"/>
      <c r="CO212" s="90"/>
      <c r="CP212" s="90"/>
      <c r="CQ212" s="90"/>
      <c r="CR212" s="90"/>
      <c r="CS212" s="90"/>
      <c r="CT212" s="90"/>
      <c r="CU212" s="90"/>
      <c r="CV212" s="90"/>
      <c r="CW212" s="90"/>
      <c r="CX212" s="90"/>
      <c r="CY212" s="90"/>
      <c r="CZ212" s="90"/>
      <c r="DA212" s="90"/>
      <c r="DB212" s="90"/>
      <c r="DC212" s="90"/>
      <c r="DD212" s="90"/>
      <c r="DE212" s="90"/>
      <c r="DF212" s="90"/>
      <c r="DG212" s="90"/>
      <c r="DH212" s="90"/>
      <c r="DI212" s="90"/>
      <c r="DJ212" s="90"/>
      <c r="DK212" s="90"/>
      <c r="DL212" s="90"/>
      <c r="DM212" s="90"/>
      <c r="DN212" s="90"/>
      <c r="DO212" s="90"/>
      <c r="DP212" s="90"/>
      <c r="DQ212" s="90"/>
      <c r="DR212" s="90"/>
      <c r="DS212" s="90"/>
      <c r="DT212" s="90"/>
      <c r="DU212" s="90"/>
      <c r="DV212" s="90"/>
      <c r="DW212" s="90"/>
      <c r="DX212" s="90"/>
      <c r="DY212" s="90"/>
      <c r="DZ212" s="90"/>
      <c r="EA212" s="90"/>
      <c r="EB212" s="90"/>
      <c r="EC212" s="90"/>
      <c r="ED212" s="90"/>
      <c r="EE212" s="90"/>
      <c r="EF212" s="90"/>
      <c r="EG212" s="90"/>
      <c r="EH212" s="90"/>
      <c r="EI212" s="90"/>
      <c r="EJ212" s="90"/>
      <c r="EK212" s="90"/>
      <c r="EL212" s="90"/>
      <c r="EM212" s="90"/>
      <c r="EN212" s="90"/>
      <c r="EO212" s="90"/>
      <c r="EP212" s="90"/>
      <c r="EQ212" s="90"/>
      <c r="ER212" s="90"/>
      <c r="ES212" s="90"/>
      <c r="ET212" s="90"/>
      <c r="EU212" s="90"/>
      <c r="EV212" s="90"/>
      <c r="EW212" s="90"/>
      <c r="EX212" s="90"/>
      <c r="EY212" s="90"/>
      <c r="EZ212" s="90"/>
      <c r="FA212" s="90"/>
      <c r="FB212" s="90"/>
      <c r="FC212" s="90"/>
      <c r="FD212" s="90"/>
      <c r="FE212" s="90"/>
      <c r="FF212" s="90"/>
      <c r="FG212" s="90"/>
      <c r="FH212" s="90"/>
      <c r="FI212" s="90"/>
      <c r="FJ212" s="90"/>
      <c r="FK212" s="90"/>
      <c r="FL212" s="90"/>
      <c r="FM212" s="90"/>
      <c r="FN212" s="90"/>
      <c r="FO212" s="90"/>
      <c r="FP212" s="90"/>
      <c r="FQ212" s="90"/>
      <c r="FR212" s="90"/>
      <c r="FS212" s="90"/>
      <c r="FT212" s="90"/>
      <c r="FU212" s="90"/>
      <c r="FV212" s="90"/>
      <c r="FW212" s="90"/>
      <c r="FX212" s="90"/>
      <c r="FY212" s="90"/>
      <c r="FZ212" s="90"/>
      <c r="GA212" s="90"/>
      <c r="GB212" s="90"/>
      <c r="GC212" s="90"/>
      <c r="GD212" s="90"/>
      <c r="GE212" s="90"/>
      <c r="GF212" s="90"/>
      <c r="GG212" s="90"/>
      <c r="GH212" s="90"/>
      <c r="GI212" s="90"/>
      <c r="GJ212" s="90"/>
      <c r="GK212" s="90"/>
      <c r="GL212" s="90"/>
      <c r="GM212" s="90"/>
      <c r="GN212" s="90"/>
      <c r="GO212" s="90"/>
      <c r="GP212" s="90"/>
      <c r="GQ212" s="90"/>
      <c r="GR212" s="90"/>
      <c r="GS212" s="90"/>
    </row>
    <row r="213" ht="14.25" customHeight="1">
      <c r="A213" s="164"/>
      <c r="B213" s="89"/>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90"/>
      <c r="AK213" s="90"/>
      <c r="AL213" s="90"/>
      <c r="AM213" s="90"/>
      <c r="AN213" s="90"/>
      <c r="AO213" s="90"/>
      <c r="AP213" s="90"/>
      <c r="AQ213" s="90"/>
      <c r="AR213" s="90"/>
      <c r="AS213" s="90"/>
      <c r="AT213" s="90"/>
      <c r="AU213" s="90"/>
      <c r="AV213" s="90"/>
      <c r="AW213" s="90"/>
      <c r="AX213" s="90"/>
      <c r="AY213" s="90"/>
      <c r="AZ213" s="90"/>
      <c r="BA213" s="90"/>
      <c r="BB213" s="90"/>
      <c r="BC213" s="90"/>
      <c r="BD213" s="90"/>
      <c r="BE213" s="90"/>
      <c r="BF213" s="90"/>
      <c r="BG213" s="90"/>
      <c r="BH213" s="90"/>
      <c r="BI213" s="90"/>
      <c r="BJ213" s="90"/>
      <c r="BK213" s="90"/>
      <c r="BL213" s="90"/>
      <c r="BM213" s="90"/>
      <c r="BN213" s="90"/>
      <c r="BO213" s="90"/>
      <c r="BP213" s="90"/>
      <c r="BQ213" s="90"/>
      <c r="BR213" s="90"/>
      <c r="BS213" s="90"/>
      <c r="BT213" s="90"/>
      <c r="BU213" s="90"/>
      <c r="BV213" s="90"/>
      <c r="BW213" s="90"/>
      <c r="BX213" s="90"/>
      <c r="BY213" s="90"/>
      <c r="BZ213" s="90"/>
      <c r="CA213" s="90"/>
      <c r="CB213" s="90"/>
      <c r="CC213" s="90"/>
      <c r="CD213" s="90"/>
      <c r="CE213" s="90"/>
      <c r="CF213" s="90"/>
      <c r="CG213" s="90"/>
      <c r="CH213" s="90"/>
      <c r="CI213" s="90"/>
      <c r="CJ213" s="90"/>
      <c r="CK213" s="90"/>
      <c r="CL213" s="90"/>
      <c r="CM213" s="90"/>
      <c r="CN213" s="90"/>
      <c r="CO213" s="90"/>
      <c r="CP213" s="90"/>
      <c r="CQ213" s="90"/>
      <c r="CR213" s="90"/>
      <c r="CS213" s="90"/>
      <c r="CT213" s="90"/>
      <c r="CU213" s="90"/>
      <c r="CV213" s="90"/>
      <c r="CW213" s="90"/>
      <c r="CX213" s="90"/>
      <c r="CY213" s="90"/>
      <c r="CZ213" s="90"/>
      <c r="DA213" s="90"/>
      <c r="DB213" s="90"/>
      <c r="DC213" s="90"/>
      <c r="DD213" s="90"/>
      <c r="DE213" s="90"/>
      <c r="DF213" s="90"/>
      <c r="DG213" s="90"/>
      <c r="DH213" s="90"/>
      <c r="DI213" s="90"/>
      <c r="DJ213" s="90"/>
      <c r="DK213" s="90"/>
      <c r="DL213" s="90"/>
      <c r="DM213" s="90"/>
      <c r="DN213" s="90"/>
      <c r="DO213" s="90"/>
      <c r="DP213" s="90"/>
      <c r="DQ213" s="90"/>
      <c r="DR213" s="90"/>
      <c r="DS213" s="90"/>
      <c r="DT213" s="90"/>
      <c r="DU213" s="90"/>
      <c r="DV213" s="90"/>
      <c r="DW213" s="90"/>
      <c r="DX213" s="90"/>
      <c r="DY213" s="90"/>
      <c r="DZ213" s="90"/>
      <c r="EA213" s="90"/>
      <c r="EB213" s="90"/>
      <c r="EC213" s="90"/>
      <c r="ED213" s="90"/>
      <c r="EE213" s="90"/>
      <c r="EF213" s="90"/>
      <c r="EG213" s="90"/>
      <c r="EH213" s="90"/>
      <c r="EI213" s="90"/>
      <c r="EJ213" s="90"/>
      <c r="EK213" s="90"/>
      <c r="EL213" s="90"/>
      <c r="EM213" s="90"/>
      <c r="EN213" s="90"/>
      <c r="EO213" s="90"/>
      <c r="EP213" s="90"/>
      <c r="EQ213" s="90"/>
      <c r="ER213" s="90"/>
      <c r="ES213" s="90"/>
      <c r="ET213" s="90"/>
      <c r="EU213" s="90"/>
      <c r="EV213" s="90"/>
      <c r="EW213" s="90"/>
      <c r="EX213" s="90"/>
      <c r="EY213" s="90"/>
      <c r="EZ213" s="90"/>
      <c r="FA213" s="90"/>
      <c r="FB213" s="90"/>
      <c r="FC213" s="90"/>
      <c r="FD213" s="90"/>
      <c r="FE213" s="90"/>
      <c r="FF213" s="90"/>
      <c r="FG213" s="90"/>
      <c r="FH213" s="90"/>
      <c r="FI213" s="90"/>
      <c r="FJ213" s="90"/>
      <c r="FK213" s="90"/>
      <c r="FL213" s="90"/>
      <c r="FM213" s="90"/>
      <c r="FN213" s="90"/>
      <c r="FO213" s="90"/>
      <c r="FP213" s="90"/>
      <c r="FQ213" s="90"/>
      <c r="FR213" s="90"/>
      <c r="FS213" s="90"/>
      <c r="FT213" s="90"/>
      <c r="FU213" s="90"/>
      <c r="FV213" s="90"/>
      <c r="FW213" s="90"/>
      <c r="FX213" s="90"/>
      <c r="FY213" s="90"/>
      <c r="FZ213" s="90"/>
      <c r="GA213" s="90"/>
      <c r="GB213" s="90"/>
      <c r="GC213" s="90"/>
      <c r="GD213" s="90"/>
      <c r="GE213" s="90"/>
      <c r="GF213" s="90"/>
      <c r="GG213" s="90"/>
      <c r="GH213" s="90"/>
      <c r="GI213" s="90"/>
      <c r="GJ213" s="90"/>
      <c r="GK213" s="90"/>
      <c r="GL213" s="90"/>
      <c r="GM213" s="90"/>
      <c r="GN213" s="90"/>
      <c r="GO213" s="90"/>
      <c r="GP213" s="90"/>
      <c r="GQ213" s="90"/>
      <c r="GR213" s="90"/>
      <c r="GS213" s="90"/>
    </row>
    <row r="214" ht="14.25" customHeight="1">
      <c r="A214" s="164"/>
      <c r="B214" s="89"/>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c r="AF214" s="90"/>
      <c r="AG214" s="90"/>
      <c r="AH214" s="90"/>
      <c r="AI214" s="90"/>
      <c r="AJ214" s="90"/>
      <c r="AK214" s="90"/>
      <c r="AL214" s="90"/>
      <c r="AM214" s="90"/>
      <c r="AN214" s="90"/>
      <c r="AO214" s="90"/>
      <c r="AP214" s="90"/>
      <c r="AQ214" s="90"/>
      <c r="AR214" s="90"/>
      <c r="AS214" s="90"/>
      <c r="AT214" s="90"/>
      <c r="AU214" s="90"/>
      <c r="AV214" s="90"/>
      <c r="AW214" s="90"/>
      <c r="AX214" s="90"/>
      <c r="AY214" s="90"/>
      <c r="AZ214" s="90"/>
      <c r="BA214" s="90"/>
      <c r="BB214" s="90"/>
      <c r="BC214" s="90"/>
      <c r="BD214" s="90"/>
      <c r="BE214" s="90"/>
      <c r="BF214" s="90"/>
      <c r="BG214" s="90"/>
      <c r="BH214" s="90"/>
      <c r="BI214" s="90"/>
      <c r="BJ214" s="90"/>
      <c r="BK214" s="90"/>
      <c r="BL214" s="90"/>
      <c r="BM214" s="90"/>
      <c r="BN214" s="90"/>
      <c r="BO214" s="90"/>
      <c r="BP214" s="90"/>
      <c r="BQ214" s="90"/>
      <c r="BR214" s="90"/>
      <c r="BS214" s="90"/>
      <c r="BT214" s="90"/>
      <c r="BU214" s="90"/>
      <c r="BV214" s="90"/>
      <c r="BW214" s="90"/>
      <c r="BX214" s="90"/>
      <c r="BY214" s="90"/>
      <c r="BZ214" s="90"/>
      <c r="CA214" s="90"/>
      <c r="CB214" s="90"/>
      <c r="CC214" s="90"/>
      <c r="CD214" s="90"/>
      <c r="CE214" s="90"/>
      <c r="CF214" s="90"/>
      <c r="CG214" s="90"/>
      <c r="CH214" s="90"/>
      <c r="CI214" s="90"/>
      <c r="CJ214" s="90"/>
      <c r="CK214" s="90"/>
      <c r="CL214" s="90"/>
      <c r="CM214" s="90"/>
      <c r="CN214" s="90"/>
      <c r="CO214" s="90"/>
      <c r="CP214" s="90"/>
      <c r="CQ214" s="90"/>
      <c r="CR214" s="90"/>
      <c r="CS214" s="90"/>
      <c r="CT214" s="90"/>
      <c r="CU214" s="90"/>
      <c r="CV214" s="90"/>
      <c r="CW214" s="90"/>
      <c r="CX214" s="90"/>
      <c r="CY214" s="90"/>
      <c r="CZ214" s="90"/>
      <c r="DA214" s="90"/>
      <c r="DB214" s="90"/>
      <c r="DC214" s="90"/>
      <c r="DD214" s="90"/>
      <c r="DE214" s="90"/>
      <c r="DF214" s="90"/>
      <c r="DG214" s="90"/>
      <c r="DH214" s="90"/>
      <c r="DI214" s="90"/>
      <c r="DJ214" s="90"/>
      <c r="DK214" s="90"/>
      <c r="DL214" s="90"/>
      <c r="DM214" s="90"/>
      <c r="DN214" s="90"/>
      <c r="DO214" s="90"/>
      <c r="DP214" s="90"/>
      <c r="DQ214" s="90"/>
      <c r="DR214" s="90"/>
      <c r="DS214" s="90"/>
      <c r="DT214" s="90"/>
      <c r="DU214" s="90"/>
      <c r="DV214" s="90"/>
      <c r="DW214" s="90"/>
      <c r="DX214" s="90"/>
      <c r="DY214" s="90"/>
      <c r="DZ214" s="90"/>
      <c r="EA214" s="90"/>
      <c r="EB214" s="90"/>
      <c r="EC214" s="90"/>
      <c r="ED214" s="90"/>
      <c r="EE214" s="90"/>
      <c r="EF214" s="90"/>
      <c r="EG214" s="90"/>
      <c r="EH214" s="90"/>
      <c r="EI214" s="90"/>
      <c r="EJ214" s="90"/>
      <c r="EK214" s="90"/>
      <c r="EL214" s="90"/>
      <c r="EM214" s="90"/>
      <c r="EN214" s="90"/>
      <c r="EO214" s="90"/>
      <c r="EP214" s="90"/>
      <c r="EQ214" s="90"/>
      <c r="ER214" s="90"/>
      <c r="ES214" s="90"/>
      <c r="ET214" s="90"/>
      <c r="EU214" s="90"/>
      <c r="EV214" s="90"/>
      <c r="EW214" s="90"/>
      <c r="EX214" s="90"/>
      <c r="EY214" s="90"/>
      <c r="EZ214" s="90"/>
      <c r="FA214" s="90"/>
      <c r="FB214" s="90"/>
      <c r="FC214" s="90"/>
      <c r="FD214" s="90"/>
      <c r="FE214" s="90"/>
      <c r="FF214" s="90"/>
      <c r="FG214" s="90"/>
      <c r="FH214" s="90"/>
      <c r="FI214" s="90"/>
      <c r="FJ214" s="90"/>
      <c r="FK214" s="90"/>
      <c r="FL214" s="90"/>
      <c r="FM214" s="90"/>
      <c r="FN214" s="90"/>
      <c r="FO214" s="90"/>
      <c r="FP214" s="90"/>
      <c r="FQ214" s="90"/>
      <c r="FR214" s="90"/>
      <c r="FS214" s="90"/>
      <c r="FT214" s="90"/>
      <c r="FU214" s="90"/>
      <c r="FV214" s="90"/>
      <c r="FW214" s="90"/>
      <c r="FX214" s="90"/>
      <c r="FY214" s="90"/>
      <c r="FZ214" s="90"/>
      <c r="GA214" s="90"/>
      <c r="GB214" s="90"/>
      <c r="GC214" s="90"/>
      <c r="GD214" s="90"/>
      <c r="GE214" s="90"/>
      <c r="GF214" s="90"/>
      <c r="GG214" s="90"/>
      <c r="GH214" s="90"/>
      <c r="GI214" s="90"/>
      <c r="GJ214" s="90"/>
      <c r="GK214" s="90"/>
      <c r="GL214" s="90"/>
      <c r="GM214" s="90"/>
      <c r="GN214" s="90"/>
      <c r="GO214" s="90"/>
      <c r="GP214" s="90"/>
      <c r="GQ214" s="90"/>
      <c r="GR214" s="90"/>
      <c r="GS214" s="90"/>
    </row>
    <row r="215" ht="14.25" customHeight="1">
      <c r="A215" s="164"/>
      <c r="B215" s="89"/>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90"/>
      <c r="AC215" s="90"/>
      <c r="AD215" s="90"/>
      <c r="AE215" s="90"/>
      <c r="AF215" s="90"/>
      <c r="AG215" s="90"/>
      <c r="AH215" s="90"/>
      <c r="AI215" s="90"/>
      <c r="AJ215" s="90"/>
      <c r="AK215" s="90"/>
      <c r="AL215" s="90"/>
      <c r="AM215" s="90"/>
      <c r="AN215" s="90"/>
      <c r="AO215" s="90"/>
      <c r="AP215" s="90"/>
      <c r="AQ215" s="90"/>
      <c r="AR215" s="90"/>
      <c r="AS215" s="90"/>
      <c r="AT215" s="90"/>
      <c r="AU215" s="90"/>
      <c r="AV215" s="90"/>
      <c r="AW215" s="90"/>
      <c r="AX215" s="90"/>
      <c r="AY215" s="90"/>
      <c r="AZ215" s="90"/>
      <c r="BA215" s="90"/>
      <c r="BB215" s="90"/>
      <c r="BC215" s="90"/>
      <c r="BD215" s="90"/>
      <c r="BE215" s="90"/>
      <c r="BF215" s="90"/>
      <c r="BG215" s="90"/>
      <c r="BH215" s="90"/>
      <c r="BI215" s="90"/>
      <c r="BJ215" s="90"/>
      <c r="BK215" s="90"/>
      <c r="BL215" s="90"/>
      <c r="BM215" s="90"/>
      <c r="BN215" s="90"/>
      <c r="BO215" s="90"/>
      <c r="BP215" s="90"/>
      <c r="BQ215" s="90"/>
      <c r="BR215" s="90"/>
      <c r="BS215" s="90"/>
      <c r="BT215" s="90"/>
      <c r="BU215" s="90"/>
      <c r="BV215" s="90"/>
      <c r="BW215" s="90"/>
      <c r="BX215" s="90"/>
      <c r="BY215" s="90"/>
      <c r="BZ215" s="90"/>
      <c r="CA215" s="90"/>
      <c r="CB215" s="90"/>
      <c r="CC215" s="90"/>
      <c r="CD215" s="90"/>
      <c r="CE215" s="90"/>
      <c r="CF215" s="90"/>
      <c r="CG215" s="90"/>
      <c r="CH215" s="90"/>
      <c r="CI215" s="90"/>
      <c r="CJ215" s="90"/>
      <c r="CK215" s="90"/>
      <c r="CL215" s="90"/>
      <c r="CM215" s="90"/>
      <c r="CN215" s="90"/>
      <c r="CO215" s="90"/>
      <c r="CP215" s="90"/>
      <c r="CQ215" s="90"/>
      <c r="CR215" s="90"/>
      <c r="CS215" s="90"/>
      <c r="CT215" s="90"/>
      <c r="CU215" s="90"/>
      <c r="CV215" s="90"/>
      <c r="CW215" s="90"/>
      <c r="CX215" s="90"/>
      <c r="CY215" s="90"/>
      <c r="CZ215" s="90"/>
      <c r="DA215" s="90"/>
      <c r="DB215" s="90"/>
      <c r="DC215" s="90"/>
      <c r="DD215" s="90"/>
      <c r="DE215" s="90"/>
      <c r="DF215" s="90"/>
      <c r="DG215" s="90"/>
      <c r="DH215" s="90"/>
      <c r="DI215" s="90"/>
      <c r="DJ215" s="90"/>
      <c r="DK215" s="90"/>
      <c r="DL215" s="90"/>
      <c r="DM215" s="90"/>
      <c r="DN215" s="90"/>
      <c r="DO215" s="90"/>
      <c r="DP215" s="90"/>
      <c r="DQ215" s="90"/>
      <c r="DR215" s="90"/>
      <c r="DS215" s="90"/>
      <c r="DT215" s="90"/>
      <c r="DU215" s="90"/>
      <c r="DV215" s="90"/>
      <c r="DW215" s="90"/>
      <c r="DX215" s="90"/>
      <c r="DY215" s="90"/>
      <c r="DZ215" s="90"/>
      <c r="EA215" s="90"/>
      <c r="EB215" s="90"/>
      <c r="EC215" s="90"/>
      <c r="ED215" s="90"/>
      <c r="EE215" s="90"/>
      <c r="EF215" s="90"/>
      <c r="EG215" s="90"/>
      <c r="EH215" s="90"/>
      <c r="EI215" s="90"/>
      <c r="EJ215" s="90"/>
      <c r="EK215" s="90"/>
      <c r="EL215" s="90"/>
      <c r="EM215" s="90"/>
      <c r="EN215" s="90"/>
      <c r="EO215" s="90"/>
      <c r="EP215" s="90"/>
      <c r="EQ215" s="90"/>
      <c r="ER215" s="90"/>
      <c r="ES215" s="90"/>
      <c r="ET215" s="90"/>
      <c r="EU215" s="90"/>
      <c r="EV215" s="90"/>
      <c r="EW215" s="90"/>
      <c r="EX215" s="90"/>
      <c r="EY215" s="90"/>
      <c r="EZ215" s="90"/>
      <c r="FA215" s="90"/>
      <c r="FB215" s="90"/>
      <c r="FC215" s="90"/>
      <c r="FD215" s="90"/>
      <c r="FE215" s="90"/>
      <c r="FF215" s="90"/>
      <c r="FG215" s="90"/>
      <c r="FH215" s="90"/>
      <c r="FI215" s="90"/>
      <c r="FJ215" s="90"/>
      <c r="FK215" s="90"/>
      <c r="FL215" s="90"/>
      <c r="FM215" s="90"/>
      <c r="FN215" s="90"/>
      <c r="FO215" s="90"/>
      <c r="FP215" s="90"/>
      <c r="FQ215" s="90"/>
      <c r="FR215" s="90"/>
      <c r="FS215" s="90"/>
      <c r="FT215" s="90"/>
      <c r="FU215" s="90"/>
      <c r="FV215" s="90"/>
      <c r="FW215" s="90"/>
      <c r="FX215" s="90"/>
      <c r="FY215" s="90"/>
      <c r="FZ215" s="90"/>
      <c r="GA215" s="90"/>
      <c r="GB215" s="90"/>
      <c r="GC215" s="90"/>
      <c r="GD215" s="90"/>
      <c r="GE215" s="90"/>
      <c r="GF215" s="90"/>
      <c r="GG215" s="90"/>
      <c r="GH215" s="90"/>
      <c r="GI215" s="90"/>
      <c r="GJ215" s="90"/>
      <c r="GK215" s="90"/>
      <c r="GL215" s="90"/>
      <c r="GM215" s="90"/>
      <c r="GN215" s="90"/>
      <c r="GO215" s="90"/>
      <c r="GP215" s="90"/>
      <c r="GQ215" s="90"/>
      <c r="GR215" s="90"/>
      <c r="GS215" s="90"/>
    </row>
    <row r="216" ht="14.25" customHeight="1">
      <c r="A216" s="164"/>
      <c r="B216" s="89"/>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90"/>
      <c r="AX216" s="90"/>
      <c r="AY216" s="90"/>
      <c r="AZ216" s="90"/>
      <c r="BA216" s="90"/>
      <c r="BB216" s="90"/>
      <c r="BC216" s="90"/>
      <c r="BD216" s="90"/>
      <c r="BE216" s="90"/>
      <c r="BF216" s="90"/>
      <c r="BG216" s="90"/>
      <c r="BH216" s="90"/>
      <c r="BI216" s="90"/>
      <c r="BJ216" s="90"/>
      <c r="BK216" s="90"/>
      <c r="BL216" s="90"/>
      <c r="BM216" s="90"/>
      <c r="BN216" s="90"/>
      <c r="BO216" s="90"/>
      <c r="BP216" s="90"/>
      <c r="BQ216" s="90"/>
      <c r="BR216" s="90"/>
      <c r="BS216" s="90"/>
      <c r="BT216" s="90"/>
      <c r="BU216" s="90"/>
      <c r="BV216" s="90"/>
      <c r="BW216" s="90"/>
      <c r="BX216" s="90"/>
      <c r="BY216" s="90"/>
      <c r="BZ216" s="90"/>
      <c r="CA216" s="90"/>
      <c r="CB216" s="90"/>
      <c r="CC216" s="90"/>
      <c r="CD216" s="90"/>
      <c r="CE216" s="90"/>
      <c r="CF216" s="90"/>
      <c r="CG216" s="90"/>
      <c r="CH216" s="90"/>
      <c r="CI216" s="90"/>
      <c r="CJ216" s="90"/>
      <c r="CK216" s="90"/>
      <c r="CL216" s="90"/>
      <c r="CM216" s="90"/>
      <c r="CN216" s="90"/>
      <c r="CO216" s="90"/>
      <c r="CP216" s="90"/>
      <c r="CQ216" s="90"/>
      <c r="CR216" s="90"/>
      <c r="CS216" s="90"/>
      <c r="CT216" s="90"/>
      <c r="CU216" s="90"/>
      <c r="CV216" s="90"/>
      <c r="CW216" s="90"/>
      <c r="CX216" s="90"/>
      <c r="CY216" s="90"/>
      <c r="CZ216" s="90"/>
      <c r="DA216" s="90"/>
      <c r="DB216" s="90"/>
      <c r="DC216" s="90"/>
      <c r="DD216" s="90"/>
      <c r="DE216" s="90"/>
      <c r="DF216" s="90"/>
      <c r="DG216" s="90"/>
      <c r="DH216" s="90"/>
      <c r="DI216" s="90"/>
      <c r="DJ216" s="90"/>
      <c r="DK216" s="90"/>
      <c r="DL216" s="90"/>
      <c r="DM216" s="90"/>
      <c r="DN216" s="90"/>
      <c r="DO216" s="90"/>
      <c r="DP216" s="90"/>
      <c r="DQ216" s="90"/>
      <c r="DR216" s="90"/>
      <c r="DS216" s="90"/>
      <c r="DT216" s="90"/>
      <c r="DU216" s="90"/>
      <c r="DV216" s="90"/>
      <c r="DW216" s="90"/>
      <c r="DX216" s="90"/>
      <c r="DY216" s="90"/>
      <c r="DZ216" s="90"/>
      <c r="EA216" s="90"/>
      <c r="EB216" s="90"/>
      <c r="EC216" s="90"/>
      <c r="ED216" s="90"/>
      <c r="EE216" s="90"/>
      <c r="EF216" s="90"/>
      <c r="EG216" s="90"/>
      <c r="EH216" s="90"/>
      <c r="EI216" s="90"/>
      <c r="EJ216" s="90"/>
      <c r="EK216" s="90"/>
      <c r="EL216" s="90"/>
      <c r="EM216" s="90"/>
      <c r="EN216" s="90"/>
      <c r="EO216" s="90"/>
      <c r="EP216" s="90"/>
      <c r="EQ216" s="90"/>
      <c r="ER216" s="90"/>
      <c r="ES216" s="90"/>
      <c r="ET216" s="90"/>
      <c r="EU216" s="90"/>
      <c r="EV216" s="90"/>
      <c r="EW216" s="90"/>
      <c r="EX216" s="90"/>
      <c r="EY216" s="90"/>
      <c r="EZ216" s="90"/>
      <c r="FA216" s="90"/>
      <c r="FB216" s="90"/>
      <c r="FC216" s="90"/>
      <c r="FD216" s="90"/>
      <c r="FE216" s="90"/>
      <c r="FF216" s="90"/>
      <c r="FG216" s="90"/>
      <c r="FH216" s="90"/>
      <c r="FI216" s="90"/>
      <c r="FJ216" s="90"/>
      <c r="FK216" s="90"/>
      <c r="FL216" s="90"/>
      <c r="FM216" s="90"/>
      <c r="FN216" s="90"/>
      <c r="FO216" s="90"/>
      <c r="FP216" s="90"/>
      <c r="FQ216" s="90"/>
      <c r="FR216" s="90"/>
      <c r="FS216" s="90"/>
      <c r="FT216" s="90"/>
      <c r="FU216" s="90"/>
      <c r="FV216" s="90"/>
      <c r="FW216" s="90"/>
      <c r="FX216" s="90"/>
      <c r="FY216" s="90"/>
      <c r="FZ216" s="90"/>
      <c r="GA216" s="90"/>
      <c r="GB216" s="90"/>
      <c r="GC216" s="90"/>
      <c r="GD216" s="90"/>
      <c r="GE216" s="90"/>
      <c r="GF216" s="90"/>
      <c r="GG216" s="90"/>
      <c r="GH216" s="90"/>
      <c r="GI216" s="90"/>
      <c r="GJ216" s="90"/>
      <c r="GK216" s="90"/>
      <c r="GL216" s="90"/>
      <c r="GM216" s="90"/>
      <c r="GN216" s="90"/>
      <c r="GO216" s="90"/>
      <c r="GP216" s="90"/>
      <c r="GQ216" s="90"/>
      <c r="GR216" s="90"/>
      <c r="GS216" s="90"/>
    </row>
    <row r="217" ht="14.25" customHeight="1">
      <c r="A217" s="164"/>
      <c r="B217" s="89"/>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c r="AH217" s="90"/>
      <c r="AI217" s="90"/>
      <c r="AJ217" s="90"/>
      <c r="AK217" s="90"/>
      <c r="AL217" s="90"/>
      <c r="AM217" s="90"/>
      <c r="AN217" s="90"/>
      <c r="AO217" s="90"/>
      <c r="AP217" s="90"/>
      <c r="AQ217" s="90"/>
      <c r="AR217" s="90"/>
      <c r="AS217" s="90"/>
      <c r="AT217" s="90"/>
      <c r="AU217" s="90"/>
      <c r="AV217" s="90"/>
      <c r="AW217" s="90"/>
      <c r="AX217" s="90"/>
      <c r="AY217" s="90"/>
      <c r="AZ217" s="90"/>
      <c r="BA217" s="90"/>
      <c r="BB217" s="90"/>
      <c r="BC217" s="90"/>
      <c r="BD217" s="90"/>
      <c r="BE217" s="90"/>
      <c r="BF217" s="90"/>
      <c r="BG217" s="90"/>
      <c r="BH217" s="90"/>
      <c r="BI217" s="90"/>
      <c r="BJ217" s="90"/>
      <c r="BK217" s="90"/>
      <c r="BL217" s="90"/>
      <c r="BM217" s="90"/>
      <c r="BN217" s="90"/>
      <c r="BO217" s="90"/>
      <c r="BP217" s="90"/>
      <c r="BQ217" s="90"/>
      <c r="BR217" s="90"/>
      <c r="BS217" s="90"/>
      <c r="BT217" s="90"/>
      <c r="BU217" s="90"/>
      <c r="BV217" s="90"/>
      <c r="BW217" s="90"/>
      <c r="BX217" s="90"/>
      <c r="BY217" s="90"/>
      <c r="BZ217" s="90"/>
      <c r="CA217" s="90"/>
      <c r="CB217" s="90"/>
      <c r="CC217" s="90"/>
      <c r="CD217" s="90"/>
      <c r="CE217" s="90"/>
      <c r="CF217" s="90"/>
      <c r="CG217" s="90"/>
      <c r="CH217" s="90"/>
      <c r="CI217" s="90"/>
      <c r="CJ217" s="90"/>
      <c r="CK217" s="90"/>
      <c r="CL217" s="90"/>
      <c r="CM217" s="90"/>
      <c r="CN217" s="90"/>
      <c r="CO217" s="90"/>
      <c r="CP217" s="90"/>
      <c r="CQ217" s="90"/>
      <c r="CR217" s="90"/>
      <c r="CS217" s="90"/>
      <c r="CT217" s="90"/>
      <c r="CU217" s="90"/>
      <c r="CV217" s="90"/>
      <c r="CW217" s="90"/>
      <c r="CX217" s="90"/>
      <c r="CY217" s="90"/>
      <c r="CZ217" s="90"/>
      <c r="DA217" s="90"/>
      <c r="DB217" s="90"/>
      <c r="DC217" s="90"/>
      <c r="DD217" s="90"/>
      <c r="DE217" s="90"/>
      <c r="DF217" s="90"/>
      <c r="DG217" s="90"/>
      <c r="DH217" s="90"/>
      <c r="DI217" s="90"/>
      <c r="DJ217" s="90"/>
      <c r="DK217" s="90"/>
      <c r="DL217" s="90"/>
      <c r="DM217" s="90"/>
      <c r="DN217" s="90"/>
      <c r="DO217" s="90"/>
      <c r="DP217" s="90"/>
      <c r="DQ217" s="90"/>
      <c r="DR217" s="90"/>
      <c r="DS217" s="90"/>
      <c r="DT217" s="90"/>
      <c r="DU217" s="90"/>
      <c r="DV217" s="90"/>
      <c r="DW217" s="90"/>
      <c r="DX217" s="90"/>
      <c r="DY217" s="90"/>
      <c r="DZ217" s="90"/>
      <c r="EA217" s="90"/>
      <c r="EB217" s="90"/>
      <c r="EC217" s="90"/>
      <c r="ED217" s="90"/>
      <c r="EE217" s="90"/>
      <c r="EF217" s="90"/>
      <c r="EG217" s="90"/>
      <c r="EH217" s="90"/>
      <c r="EI217" s="90"/>
      <c r="EJ217" s="90"/>
      <c r="EK217" s="90"/>
      <c r="EL217" s="90"/>
      <c r="EM217" s="90"/>
      <c r="EN217" s="90"/>
      <c r="EO217" s="90"/>
      <c r="EP217" s="90"/>
      <c r="EQ217" s="90"/>
      <c r="ER217" s="90"/>
      <c r="ES217" s="90"/>
      <c r="ET217" s="90"/>
      <c r="EU217" s="90"/>
      <c r="EV217" s="90"/>
      <c r="EW217" s="90"/>
      <c r="EX217" s="90"/>
      <c r="EY217" s="90"/>
      <c r="EZ217" s="90"/>
      <c r="FA217" s="90"/>
      <c r="FB217" s="90"/>
      <c r="FC217" s="90"/>
      <c r="FD217" s="90"/>
      <c r="FE217" s="90"/>
      <c r="FF217" s="90"/>
      <c r="FG217" s="90"/>
      <c r="FH217" s="90"/>
      <c r="FI217" s="90"/>
      <c r="FJ217" s="90"/>
      <c r="FK217" s="90"/>
      <c r="FL217" s="90"/>
      <c r="FM217" s="90"/>
      <c r="FN217" s="90"/>
      <c r="FO217" s="90"/>
      <c r="FP217" s="90"/>
      <c r="FQ217" s="90"/>
      <c r="FR217" s="90"/>
      <c r="FS217" s="90"/>
      <c r="FT217" s="90"/>
      <c r="FU217" s="90"/>
      <c r="FV217" s="90"/>
      <c r="FW217" s="90"/>
      <c r="FX217" s="90"/>
      <c r="FY217" s="90"/>
      <c r="FZ217" s="90"/>
      <c r="GA217" s="90"/>
      <c r="GB217" s="90"/>
      <c r="GC217" s="90"/>
      <c r="GD217" s="90"/>
      <c r="GE217" s="90"/>
      <c r="GF217" s="90"/>
      <c r="GG217" s="90"/>
      <c r="GH217" s="90"/>
      <c r="GI217" s="90"/>
      <c r="GJ217" s="90"/>
      <c r="GK217" s="90"/>
      <c r="GL217" s="90"/>
      <c r="GM217" s="90"/>
      <c r="GN217" s="90"/>
      <c r="GO217" s="90"/>
      <c r="GP217" s="90"/>
      <c r="GQ217" s="90"/>
      <c r="GR217" s="90"/>
      <c r="GS217" s="90"/>
    </row>
    <row r="218" ht="14.25" customHeight="1">
      <c r="A218" s="164"/>
      <c r="B218" s="89"/>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AT218" s="90"/>
      <c r="AU218" s="90"/>
      <c r="AV218" s="90"/>
      <c r="AW218" s="90"/>
      <c r="AX218" s="90"/>
      <c r="AY218" s="90"/>
      <c r="AZ218" s="90"/>
      <c r="BA218" s="90"/>
      <c r="BB218" s="90"/>
      <c r="BC218" s="90"/>
      <c r="BD218" s="90"/>
      <c r="BE218" s="90"/>
      <c r="BF218" s="90"/>
      <c r="BG218" s="90"/>
      <c r="BH218" s="90"/>
      <c r="BI218" s="90"/>
      <c r="BJ218" s="90"/>
      <c r="BK218" s="90"/>
      <c r="BL218" s="90"/>
      <c r="BM218" s="90"/>
      <c r="BN218" s="90"/>
      <c r="BO218" s="90"/>
      <c r="BP218" s="90"/>
      <c r="BQ218" s="90"/>
      <c r="BR218" s="90"/>
      <c r="BS218" s="90"/>
      <c r="BT218" s="90"/>
      <c r="BU218" s="90"/>
      <c r="BV218" s="90"/>
      <c r="BW218" s="90"/>
      <c r="BX218" s="90"/>
      <c r="BY218" s="90"/>
      <c r="BZ218" s="90"/>
      <c r="CA218" s="90"/>
      <c r="CB218" s="90"/>
      <c r="CC218" s="90"/>
      <c r="CD218" s="90"/>
      <c r="CE218" s="90"/>
      <c r="CF218" s="90"/>
      <c r="CG218" s="90"/>
      <c r="CH218" s="90"/>
      <c r="CI218" s="90"/>
      <c r="CJ218" s="90"/>
      <c r="CK218" s="90"/>
      <c r="CL218" s="90"/>
      <c r="CM218" s="90"/>
      <c r="CN218" s="90"/>
      <c r="CO218" s="90"/>
      <c r="CP218" s="90"/>
      <c r="CQ218" s="90"/>
      <c r="CR218" s="90"/>
      <c r="CS218" s="90"/>
      <c r="CT218" s="90"/>
      <c r="CU218" s="90"/>
      <c r="CV218" s="90"/>
      <c r="CW218" s="90"/>
      <c r="CX218" s="90"/>
      <c r="CY218" s="90"/>
      <c r="CZ218" s="90"/>
      <c r="DA218" s="90"/>
      <c r="DB218" s="90"/>
      <c r="DC218" s="90"/>
      <c r="DD218" s="90"/>
      <c r="DE218" s="90"/>
      <c r="DF218" s="90"/>
      <c r="DG218" s="90"/>
      <c r="DH218" s="90"/>
      <c r="DI218" s="90"/>
      <c r="DJ218" s="90"/>
      <c r="DK218" s="90"/>
      <c r="DL218" s="90"/>
      <c r="DM218" s="90"/>
      <c r="DN218" s="90"/>
      <c r="DO218" s="90"/>
      <c r="DP218" s="90"/>
      <c r="DQ218" s="90"/>
      <c r="DR218" s="90"/>
      <c r="DS218" s="90"/>
      <c r="DT218" s="90"/>
      <c r="DU218" s="90"/>
      <c r="DV218" s="90"/>
      <c r="DW218" s="90"/>
      <c r="DX218" s="90"/>
      <c r="DY218" s="90"/>
      <c r="DZ218" s="90"/>
      <c r="EA218" s="90"/>
      <c r="EB218" s="90"/>
      <c r="EC218" s="90"/>
      <c r="ED218" s="90"/>
      <c r="EE218" s="90"/>
      <c r="EF218" s="90"/>
      <c r="EG218" s="90"/>
      <c r="EH218" s="90"/>
      <c r="EI218" s="90"/>
      <c r="EJ218" s="90"/>
      <c r="EK218" s="90"/>
      <c r="EL218" s="90"/>
      <c r="EM218" s="90"/>
      <c r="EN218" s="90"/>
      <c r="EO218" s="90"/>
      <c r="EP218" s="90"/>
      <c r="EQ218" s="90"/>
      <c r="ER218" s="90"/>
      <c r="ES218" s="90"/>
      <c r="ET218" s="90"/>
      <c r="EU218" s="90"/>
      <c r="EV218" s="90"/>
      <c r="EW218" s="90"/>
      <c r="EX218" s="90"/>
      <c r="EY218" s="90"/>
      <c r="EZ218" s="90"/>
      <c r="FA218" s="90"/>
      <c r="FB218" s="90"/>
      <c r="FC218" s="90"/>
      <c r="FD218" s="90"/>
      <c r="FE218" s="90"/>
      <c r="FF218" s="90"/>
      <c r="FG218" s="90"/>
      <c r="FH218" s="90"/>
      <c r="FI218" s="90"/>
      <c r="FJ218" s="90"/>
      <c r="FK218" s="90"/>
      <c r="FL218" s="90"/>
      <c r="FM218" s="90"/>
      <c r="FN218" s="90"/>
      <c r="FO218" s="90"/>
      <c r="FP218" s="90"/>
      <c r="FQ218" s="90"/>
      <c r="FR218" s="90"/>
      <c r="FS218" s="90"/>
      <c r="FT218" s="90"/>
      <c r="FU218" s="90"/>
      <c r="FV218" s="90"/>
      <c r="FW218" s="90"/>
      <c r="FX218" s="90"/>
      <c r="FY218" s="90"/>
      <c r="FZ218" s="90"/>
      <c r="GA218" s="90"/>
      <c r="GB218" s="90"/>
      <c r="GC218" s="90"/>
      <c r="GD218" s="90"/>
      <c r="GE218" s="90"/>
      <c r="GF218" s="90"/>
      <c r="GG218" s="90"/>
      <c r="GH218" s="90"/>
      <c r="GI218" s="90"/>
      <c r="GJ218" s="90"/>
      <c r="GK218" s="90"/>
      <c r="GL218" s="90"/>
      <c r="GM218" s="90"/>
      <c r="GN218" s="90"/>
      <c r="GO218" s="90"/>
      <c r="GP218" s="90"/>
      <c r="GQ218" s="90"/>
      <c r="GR218" s="90"/>
      <c r="GS218" s="90"/>
    </row>
    <row r="219" ht="14.25" customHeight="1">
      <c r="A219" s="164"/>
      <c r="B219" s="89"/>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90"/>
      <c r="AK219" s="90"/>
      <c r="AL219" s="90"/>
      <c r="AM219" s="90"/>
      <c r="AN219" s="90"/>
      <c r="AO219" s="90"/>
      <c r="AP219" s="90"/>
      <c r="AQ219" s="90"/>
      <c r="AR219" s="90"/>
      <c r="AS219" s="90"/>
      <c r="AT219" s="90"/>
      <c r="AU219" s="90"/>
      <c r="AV219" s="90"/>
      <c r="AW219" s="90"/>
      <c r="AX219" s="90"/>
      <c r="AY219" s="90"/>
      <c r="AZ219" s="90"/>
      <c r="BA219" s="90"/>
      <c r="BB219" s="90"/>
      <c r="BC219" s="90"/>
      <c r="BD219" s="90"/>
      <c r="BE219" s="90"/>
      <c r="BF219" s="90"/>
      <c r="BG219" s="90"/>
      <c r="BH219" s="90"/>
      <c r="BI219" s="90"/>
      <c r="BJ219" s="90"/>
      <c r="BK219" s="90"/>
      <c r="BL219" s="90"/>
      <c r="BM219" s="90"/>
      <c r="BN219" s="90"/>
      <c r="BO219" s="90"/>
      <c r="BP219" s="90"/>
      <c r="BQ219" s="90"/>
      <c r="BR219" s="90"/>
      <c r="BS219" s="90"/>
      <c r="BT219" s="90"/>
      <c r="BU219" s="90"/>
      <c r="BV219" s="90"/>
      <c r="BW219" s="90"/>
      <c r="BX219" s="90"/>
      <c r="BY219" s="90"/>
      <c r="BZ219" s="90"/>
      <c r="CA219" s="90"/>
      <c r="CB219" s="90"/>
      <c r="CC219" s="90"/>
      <c r="CD219" s="90"/>
      <c r="CE219" s="90"/>
      <c r="CF219" s="90"/>
      <c r="CG219" s="90"/>
      <c r="CH219" s="90"/>
      <c r="CI219" s="90"/>
      <c r="CJ219" s="90"/>
      <c r="CK219" s="90"/>
      <c r="CL219" s="90"/>
      <c r="CM219" s="90"/>
      <c r="CN219" s="90"/>
      <c r="CO219" s="90"/>
      <c r="CP219" s="90"/>
      <c r="CQ219" s="90"/>
      <c r="CR219" s="90"/>
      <c r="CS219" s="90"/>
      <c r="CT219" s="90"/>
      <c r="CU219" s="90"/>
      <c r="CV219" s="90"/>
      <c r="CW219" s="90"/>
      <c r="CX219" s="90"/>
      <c r="CY219" s="90"/>
      <c r="CZ219" s="90"/>
      <c r="DA219" s="90"/>
      <c r="DB219" s="90"/>
      <c r="DC219" s="90"/>
      <c r="DD219" s="90"/>
      <c r="DE219" s="90"/>
      <c r="DF219" s="90"/>
      <c r="DG219" s="90"/>
      <c r="DH219" s="90"/>
      <c r="DI219" s="90"/>
      <c r="DJ219" s="90"/>
      <c r="DK219" s="90"/>
      <c r="DL219" s="90"/>
      <c r="DM219" s="90"/>
      <c r="DN219" s="90"/>
      <c r="DO219" s="90"/>
      <c r="DP219" s="90"/>
      <c r="DQ219" s="90"/>
      <c r="DR219" s="90"/>
      <c r="DS219" s="90"/>
      <c r="DT219" s="90"/>
      <c r="DU219" s="90"/>
      <c r="DV219" s="90"/>
      <c r="DW219" s="90"/>
      <c r="DX219" s="90"/>
      <c r="DY219" s="90"/>
      <c r="DZ219" s="90"/>
      <c r="EA219" s="90"/>
      <c r="EB219" s="90"/>
      <c r="EC219" s="90"/>
      <c r="ED219" s="90"/>
      <c r="EE219" s="90"/>
      <c r="EF219" s="90"/>
      <c r="EG219" s="90"/>
      <c r="EH219" s="90"/>
      <c r="EI219" s="90"/>
      <c r="EJ219" s="90"/>
      <c r="EK219" s="90"/>
      <c r="EL219" s="90"/>
      <c r="EM219" s="90"/>
      <c r="EN219" s="90"/>
      <c r="EO219" s="90"/>
      <c r="EP219" s="90"/>
      <c r="EQ219" s="90"/>
      <c r="ER219" s="90"/>
      <c r="ES219" s="90"/>
      <c r="ET219" s="90"/>
      <c r="EU219" s="90"/>
      <c r="EV219" s="90"/>
      <c r="EW219" s="90"/>
      <c r="EX219" s="90"/>
      <c r="EY219" s="90"/>
      <c r="EZ219" s="90"/>
      <c r="FA219" s="90"/>
      <c r="FB219" s="90"/>
      <c r="FC219" s="90"/>
      <c r="FD219" s="90"/>
      <c r="FE219" s="90"/>
      <c r="FF219" s="90"/>
      <c r="FG219" s="90"/>
      <c r="FH219" s="90"/>
      <c r="FI219" s="90"/>
      <c r="FJ219" s="90"/>
      <c r="FK219" s="90"/>
      <c r="FL219" s="90"/>
      <c r="FM219" s="90"/>
      <c r="FN219" s="90"/>
      <c r="FO219" s="90"/>
      <c r="FP219" s="90"/>
      <c r="FQ219" s="90"/>
      <c r="FR219" s="90"/>
      <c r="FS219" s="90"/>
      <c r="FT219" s="90"/>
      <c r="FU219" s="90"/>
      <c r="FV219" s="90"/>
      <c r="FW219" s="90"/>
      <c r="FX219" s="90"/>
      <c r="FY219" s="90"/>
      <c r="FZ219" s="90"/>
      <c r="GA219" s="90"/>
      <c r="GB219" s="90"/>
      <c r="GC219" s="90"/>
      <c r="GD219" s="90"/>
      <c r="GE219" s="90"/>
      <c r="GF219" s="90"/>
      <c r="GG219" s="90"/>
      <c r="GH219" s="90"/>
      <c r="GI219" s="90"/>
      <c r="GJ219" s="90"/>
      <c r="GK219" s="90"/>
      <c r="GL219" s="90"/>
      <c r="GM219" s="90"/>
      <c r="GN219" s="90"/>
      <c r="GO219" s="90"/>
      <c r="GP219" s="90"/>
      <c r="GQ219" s="90"/>
      <c r="GR219" s="90"/>
      <c r="GS219" s="90"/>
    </row>
    <row r="220" ht="14.25" customHeight="1">
      <c r="A220" s="164"/>
      <c r="B220" s="89"/>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0"/>
      <c r="BD220" s="90"/>
      <c r="BE220" s="90"/>
      <c r="BF220" s="90"/>
      <c r="BG220" s="90"/>
      <c r="BH220" s="90"/>
      <c r="BI220" s="90"/>
      <c r="BJ220" s="90"/>
      <c r="BK220" s="90"/>
      <c r="BL220" s="90"/>
      <c r="BM220" s="90"/>
      <c r="BN220" s="90"/>
      <c r="BO220" s="90"/>
      <c r="BP220" s="90"/>
      <c r="BQ220" s="90"/>
      <c r="BR220" s="90"/>
      <c r="BS220" s="90"/>
      <c r="BT220" s="90"/>
      <c r="BU220" s="90"/>
      <c r="BV220" s="90"/>
      <c r="BW220" s="90"/>
      <c r="BX220" s="90"/>
      <c r="BY220" s="90"/>
      <c r="BZ220" s="90"/>
      <c r="CA220" s="90"/>
      <c r="CB220" s="90"/>
      <c r="CC220" s="90"/>
      <c r="CD220" s="90"/>
      <c r="CE220" s="90"/>
      <c r="CF220" s="90"/>
      <c r="CG220" s="90"/>
      <c r="CH220" s="90"/>
      <c r="CI220" s="90"/>
      <c r="CJ220" s="90"/>
      <c r="CK220" s="90"/>
      <c r="CL220" s="90"/>
      <c r="CM220" s="90"/>
      <c r="CN220" s="90"/>
      <c r="CO220" s="90"/>
      <c r="CP220" s="90"/>
      <c r="CQ220" s="90"/>
      <c r="CR220" s="90"/>
      <c r="CS220" s="90"/>
      <c r="CT220" s="90"/>
      <c r="CU220" s="90"/>
      <c r="CV220" s="90"/>
      <c r="CW220" s="90"/>
      <c r="CX220" s="90"/>
      <c r="CY220" s="90"/>
      <c r="CZ220" s="90"/>
      <c r="DA220" s="90"/>
      <c r="DB220" s="90"/>
      <c r="DC220" s="90"/>
      <c r="DD220" s="90"/>
      <c r="DE220" s="90"/>
      <c r="DF220" s="90"/>
      <c r="DG220" s="90"/>
      <c r="DH220" s="90"/>
      <c r="DI220" s="90"/>
      <c r="DJ220" s="90"/>
      <c r="DK220" s="90"/>
      <c r="DL220" s="90"/>
      <c r="DM220" s="90"/>
      <c r="DN220" s="90"/>
      <c r="DO220" s="90"/>
      <c r="DP220" s="90"/>
      <c r="DQ220" s="90"/>
      <c r="DR220" s="90"/>
      <c r="DS220" s="90"/>
      <c r="DT220" s="90"/>
      <c r="DU220" s="90"/>
      <c r="DV220" s="90"/>
      <c r="DW220" s="90"/>
      <c r="DX220" s="90"/>
      <c r="DY220" s="90"/>
      <c r="DZ220" s="90"/>
      <c r="EA220" s="90"/>
      <c r="EB220" s="90"/>
      <c r="EC220" s="90"/>
      <c r="ED220" s="90"/>
      <c r="EE220" s="90"/>
      <c r="EF220" s="90"/>
      <c r="EG220" s="90"/>
      <c r="EH220" s="90"/>
      <c r="EI220" s="90"/>
      <c r="EJ220" s="90"/>
      <c r="EK220" s="90"/>
      <c r="EL220" s="90"/>
      <c r="EM220" s="90"/>
      <c r="EN220" s="90"/>
      <c r="EO220" s="90"/>
      <c r="EP220" s="90"/>
      <c r="EQ220" s="90"/>
      <c r="ER220" s="90"/>
      <c r="ES220" s="90"/>
      <c r="ET220" s="90"/>
      <c r="EU220" s="90"/>
      <c r="EV220" s="90"/>
      <c r="EW220" s="90"/>
      <c r="EX220" s="90"/>
      <c r="EY220" s="90"/>
      <c r="EZ220" s="90"/>
      <c r="FA220" s="90"/>
      <c r="FB220" s="90"/>
      <c r="FC220" s="90"/>
      <c r="FD220" s="90"/>
      <c r="FE220" s="90"/>
      <c r="FF220" s="90"/>
      <c r="FG220" s="90"/>
      <c r="FH220" s="90"/>
      <c r="FI220" s="90"/>
      <c r="FJ220" s="90"/>
      <c r="FK220" s="90"/>
      <c r="FL220" s="90"/>
      <c r="FM220" s="90"/>
      <c r="FN220" s="90"/>
      <c r="FO220" s="90"/>
      <c r="FP220" s="90"/>
      <c r="FQ220" s="90"/>
      <c r="FR220" s="90"/>
      <c r="FS220" s="90"/>
      <c r="FT220" s="90"/>
      <c r="FU220" s="90"/>
      <c r="FV220" s="90"/>
      <c r="FW220" s="90"/>
      <c r="FX220" s="90"/>
      <c r="FY220" s="90"/>
      <c r="FZ220" s="90"/>
      <c r="GA220" s="90"/>
      <c r="GB220" s="90"/>
      <c r="GC220" s="90"/>
      <c r="GD220" s="90"/>
      <c r="GE220" s="90"/>
      <c r="GF220" s="90"/>
      <c r="GG220" s="90"/>
      <c r="GH220" s="90"/>
      <c r="GI220" s="90"/>
      <c r="GJ220" s="90"/>
      <c r="GK220" s="90"/>
      <c r="GL220" s="90"/>
      <c r="GM220" s="90"/>
      <c r="GN220" s="90"/>
      <c r="GO220" s="90"/>
      <c r="GP220" s="90"/>
      <c r="GQ220" s="90"/>
      <c r="GR220" s="90"/>
      <c r="GS220" s="90"/>
    </row>
  </sheetData>
  <mergeCells count="60">
    <mergeCell ref="FN2:FP2"/>
    <mergeCell ref="FQ2:FS2"/>
    <mergeCell ref="FT2:FV2"/>
    <mergeCell ref="FW2:FY2"/>
    <mergeCell ref="ES2:EU2"/>
    <mergeCell ref="EV2:EX2"/>
    <mergeCell ref="EY2:FA2"/>
    <mergeCell ref="FB2:FD2"/>
    <mergeCell ref="FE2:FG2"/>
    <mergeCell ref="FH2:FJ2"/>
    <mergeCell ref="FK2:FM2"/>
    <mergeCell ref="B2:D2"/>
    <mergeCell ref="E2:G2"/>
    <mergeCell ref="H2:J2"/>
    <mergeCell ref="K2:M2"/>
    <mergeCell ref="N2:P2"/>
    <mergeCell ref="Q2:S2"/>
    <mergeCell ref="T2:V2"/>
    <mergeCell ref="W2:Y2"/>
    <mergeCell ref="Z2:AB2"/>
    <mergeCell ref="AC2:AE2"/>
    <mergeCell ref="AF2:AH2"/>
    <mergeCell ref="AI2:AK2"/>
    <mergeCell ref="AL2:AN2"/>
    <mergeCell ref="AO2:AQ2"/>
    <mergeCell ref="AR2:AT2"/>
    <mergeCell ref="AU2:AW2"/>
    <mergeCell ref="AX2:AZ2"/>
    <mergeCell ref="BA2:BC2"/>
    <mergeCell ref="BD2:BF2"/>
    <mergeCell ref="BG2:BI2"/>
    <mergeCell ref="BJ2:BL2"/>
    <mergeCell ref="BM2:BO2"/>
    <mergeCell ref="BP2:BR2"/>
    <mergeCell ref="BS2:BU2"/>
    <mergeCell ref="BV2:BX2"/>
    <mergeCell ref="BY2:CA2"/>
    <mergeCell ref="CB2:CD2"/>
    <mergeCell ref="CE2:CG2"/>
    <mergeCell ref="CH2:CJ2"/>
    <mergeCell ref="CK2:CM2"/>
    <mergeCell ref="CN2:CP2"/>
    <mergeCell ref="CQ2:CS2"/>
    <mergeCell ref="CT2:CV2"/>
    <mergeCell ref="CW2:CY2"/>
    <mergeCell ref="CZ2:DB2"/>
    <mergeCell ref="DC2:DE2"/>
    <mergeCell ref="DF2:DH2"/>
    <mergeCell ref="DI2:DK2"/>
    <mergeCell ref="DL2:DN2"/>
    <mergeCell ref="DO2:DQ2"/>
    <mergeCell ref="DR2:DT2"/>
    <mergeCell ref="DU2:DW2"/>
    <mergeCell ref="DX2:DZ2"/>
    <mergeCell ref="EA2:EC2"/>
    <mergeCell ref="ED2:EF2"/>
    <mergeCell ref="EG2:EI2"/>
    <mergeCell ref="EJ2:EL2"/>
    <mergeCell ref="EM2:EO2"/>
    <mergeCell ref="EP2:ER2"/>
  </mergeCells>
  <conditionalFormatting sqref="C6:C19 F6:F19 I6:I19 L6:L19 O6:O19 R6:R19 U6:U19 X6:X19 AA6:AA19 AD6:AD19 AG6:AG19 AJ6:AJ19 AM6:AM19 AP6:AP19 AS6:AS19 AV6:AV19 AY6:AY19 BB6:BB19 BE6:BE19 BH6:BH19 BK6:BK19 BN6:BN19 BQ6:BQ19 BT6:BT19 BW6:BW19 BZ6:BZ19 CC6:CC19 CF6:CF19 CI6:CI19 CL6:CL19 CO6:CO19 CR6:CR19 CU6:CU19 CX6:CX19 DA6:DA19 DD6:DD19 DG6:DG19 DJ6:DJ19 DM6:DM19 DP6:DP19 DS6:DS19 DV6:DV19 DY6:DY19 EB6:EB19 EE6:EE19 EH6:EH19 EK6:EK19 EN6:EN19 EQ6:EQ19 ET6:ET19 EW6:EW19 EZ6:EZ19 FC6:FC19 FF6:FF19 FI6:FI19 FL6:FL19 FO6:FO19 FR6:FR19 FU6:FU19 FX6:FX19">
    <cfRule type="cellIs" dxfId="9" priority="1" operator="greaterThanOrEqual">
      <formula>0</formula>
    </cfRule>
  </conditionalFormatting>
  <conditionalFormatting sqref="C6:C19 F6:F19 I6:I19 L6:L19 O6:O19 R6:R19 U6:U19 X6:X19 AA6:AA19 AD6:AD19 AG6:AG19 AJ6:AJ19 AM6:AM19 AP6:AP19 AS6:AS19 AV6:AV19 AY6:AY19 BB6:BB19 BE6:BE19 BH6:BH19 BK6:BK19 BN6:BN19 BQ6:BQ19 BT6:BT19 BW6:BW19 BZ6:BZ19 CC6:CC19 CF6:CF19 CI6:CI19 CL6:CL19 CO6:CO19 CR6:CR19 CU6:CU19 CX6:CX19 DA6:DA19 DD6:DD19 DG6:DG19 DJ6:DJ19 DM6:DM19 DP6:DP19 DS6:DS19 DV6:DV19 DY6:DY19 EB6:EB19 EE6:EE19 EH6:EH19 EK6:EK19 EN6:EN19 EQ6:EQ19 ET6:ET19 EW6:EW19 EZ6:EZ19 FC6:FC19 FF6:FF19 FI6:FI19 FL6:FL19 FO6:FO19 FR6:FR19 FU6:FU19 FX6:FX19">
    <cfRule type="cellIs" dxfId="1" priority="2" operator="lessThan">
      <formula>-0.05</formula>
    </cfRule>
  </conditionalFormatting>
  <conditionalFormatting sqref="C5:C19 F5:F19 I5:I19 L5:L19 O5:O19 R5:R19 U5:U19 X5:X19 AA5:AA19 AD5:AD19 AG5:AG19 AJ5:AJ19 AM5:AM19 AP5:AP19 AS5:AS19 AV5:AV19 AY5:AY19 BB5:BB19 BE5:BE19 BH5:BH19 BK5:BK19 BN5:BN19 BQ5:BQ19 BT5:BT19 BW5:BW19 BZ5:BZ19 CC5:CC19 CF5:CF19 CI5:CI19 CL5:CL19 CO5:CO19 CR5:CR19 CU5:CU19 CX5:CX19 DA5:DA19 DD5:DD19 DG5:DG19 DJ5:DJ19 DM5:DM19 DP5:DP19 DS5:DS19 DV5:DV19 DY5:DY19 EB5:EB19 EE5:EE19 EH5:EH19 EK5:EK19 EN5:EN19 EQ5:EQ19 ET5:ET19 EW5:EW19 EZ5:EZ19 FC5:FC19 FF5:FF19 FI5:FI19 FL5:FL19 FO5:FO19 FR5:FR19 FU5:FU19 FX5:FX19">
    <cfRule type="cellIs" dxfId="9" priority="3" operator="greaterThanOrEqual">
      <formula>0</formula>
    </cfRule>
  </conditionalFormatting>
  <conditionalFormatting sqref="C5:C19 F5:F19 I5:I19 L5:L19 O5:O19 R5:R19 U5:U19 X5:X19 AA5:AA19 AD5:AD19 AG5:AG19 AJ5:AJ19 AM5:AM19 AP5:AP19 AS5:AS19 AV5:AV19 AY5:AY19 BB5:BB19 BE5:BE19 BH5:BH19 BK5:BK19 BN5:BN19 BQ5:BQ19 BT5:BT19 BW5:BW19 BZ5:BZ19 CC5:CC19 CF5:CF19 CI5:CI19 CL5:CL19 CO5:CO19 CR5:CR19 CU5:CU19 CX5:CX19 DA5:DA19 DD5:DD19 DG5:DG19 DJ5:DJ19 DM5:DM19 DP5:DP19 DS5:DS19 DV5:DV19 DY5:DY19 EB5:EB19 EE5:EE19 EH5:EH19 EK5:EK19 EN5:EN19 EQ5:EQ19 ET5:ET19 EW5:EW19 EZ5:EZ19 FC5:FC19 FF5:FF19 FI5:FI19 FL5:FL19 FO5:FO19 FR5:FR19 FU5:FU19 FX5:FX19">
    <cfRule type="cellIs" dxfId="1" priority="4" operator="lessThan">
      <formula>-0.05</formula>
    </cfRule>
  </conditionalFormatting>
  <conditionalFormatting sqref="F6:F19 I6:I19 L6:L19 O6:O19 R6:R19 U6:U19 X6:X19 AA6:AA19 AD6:AD19 AG6:AG19 AJ6:AJ19 AM6:AM19 AP6:AP19 AS6:AS19 AV6:AV19 AY6:AY19 BB6:BB19 BE6:BE19 BH6:BH19 BK6:BK19 BN6:BN19 BQ6:BQ19 BT6:BT19 BW6:BW19 BZ6:BZ19 CC6:CC19 CF6:CF19 CI6:CI19 CL6:CL19 CO6:CO19 CR6:CR19 CU6:CU19 CX6:CX19 DA6:DA19 DD6:DD19 DG6:DG19 DJ6:DJ19 DM6:DM19 DP6:DP19 DS6:DS19 DV6:DV19 DY6:DY19 EB6:EB19 EE6:EE19 EH6:EH19 EK6:EK19 EN6:EN19 EQ6:EQ19 ET6:ET19 EW6:EW19 EZ6:EZ19 FC6:FC19 FF6:FF19 FI6:FI19 FL6:FL19 FO6:FO19 FR6:FR19 FU6:FU19 FX6:FX19">
    <cfRule type="cellIs" dxfId="9" priority="5" operator="greaterThanOrEqual">
      <formula>0</formula>
    </cfRule>
  </conditionalFormatting>
  <conditionalFormatting sqref="F6:F19 I6:I19 L6:L19 O6:O19 R6:R19 U6:U19 X6:X19 AA6:AA19 AD6:AD19 AG6:AG19 AJ6:AJ19 AM6:AM19 AP6:AP19 AS6:AS19 AV6:AV19 AY6:AY19 BB6:BB19 BE6:BE19 BH6:BH19 BK6:BK19 BN6:BN19 BQ6:BQ19 BT6:BT19 BW6:BW19 BZ6:BZ19 CC6:CC19 CF6:CF19 CI6:CI19 CL6:CL19 CO6:CO19 CR6:CR19 CU6:CU19 CX6:CX19 DA6:DA19 DD6:DD19 DG6:DG19 DJ6:DJ19 DM6:DM19 DP6:DP19 DS6:DS19 DV6:DV19 DY6:DY19 EB6:EB19 EE6:EE19 EH6:EH19 EK6:EK19 EN6:EN19 EQ6:EQ19 ET6:ET19 EW6:EW19 EZ6:EZ19 FC6:FC19 FF6:FF19 FI6:FI19 FL6:FL19 FO6:FO19 FR6:FR19 FU6:FU19 FX6:FX19">
    <cfRule type="cellIs" dxfId="1" priority="6" operator="lessThan">
      <formula>-0.05</formula>
    </cfRule>
  </conditionalFormatting>
  <conditionalFormatting sqref="F5 I5 L5 O5 R5 U5 X5 AA5 AD5 AG5 AJ5 AM5 AP5 AS5 AV5 AY5 BB5 BE5 BH5 BK5 BN5 BQ5 BT5 BW5 BZ5 CC5 CF5 CI5 CL5 CO5 CR5 CU5 CX5 DA5 DD5 DG5 DJ5 DM5 DP5 DS5 DV5 DY5 EB5 EE5 EH5 EK5 EN5 EQ5 ET5 EW5 EZ5 FC5 FF5 FI5 FL5 FO5 FR5 FU5 FX5">
    <cfRule type="cellIs" dxfId="9" priority="7" operator="greaterThanOrEqual">
      <formula>0</formula>
    </cfRule>
  </conditionalFormatting>
  <conditionalFormatting sqref="F5 I5 L5 O5 R5 U5 X5 AA5 AD5 AG5 AJ5 AM5 AP5 AS5 AV5 AY5 BB5 BE5 BH5 BK5 BN5 BQ5 BT5 BW5 BZ5 CC5 CF5 CI5 CL5 CO5 CR5 CU5 CX5 DA5 DD5 DG5 DJ5 DM5 DP5 DS5 DV5 DY5 EB5 EE5 EH5 EK5 EN5 EQ5 ET5 EW5 EZ5 FC5 FF5 FI5 FL5 FO5 FR5 FU5 FX5">
    <cfRule type="cellIs" dxfId="1" priority="8" operator="lessThan">
      <formula>-0.05</formula>
    </cfRule>
  </conditionalFormatting>
  <printOptions/>
  <pageMargins bottom="0.787401575" footer="0.0" header="0.0" left="0.511811024" right="0.511811024" top="0.787401575"/>
  <pageSetup paperSize="9"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 width="8.71"/>
    <col customWidth="1" min="5" max="5" width="9.57"/>
    <col customWidth="1" min="6" max="6" width="10.0"/>
    <col customWidth="1" min="7" max="7" width="10.43"/>
    <col customWidth="1" min="8" max="8" width="10.57"/>
    <col customWidth="1" min="9" max="9" width="10.29"/>
    <col customWidth="1" min="10" max="10" width="10.14"/>
    <col customWidth="1" min="11" max="11" width="10.57"/>
    <col customWidth="1" min="12" max="18" width="10.43"/>
    <col customWidth="1" min="19" max="19" width="10.14"/>
    <col customWidth="1" min="20" max="21" width="10.86"/>
    <col customWidth="1" min="22" max="22" width="10.0"/>
    <col customWidth="1" min="23" max="23" width="10.71"/>
    <col customWidth="1" min="24" max="26" width="10.57"/>
    <col customWidth="1" min="27" max="27" width="10.86"/>
    <col customWidth="1" min="28" max="28" width="10.14"/>
    <col customWidth="1" min="29" max="30" width="10.71"/>
    <col customWidth="1" min="31" max="31" width="10.86"/>
    <col customWidth="1" min="32" max="32" width="10.29"/>
    <col customWidth="1" min="33" max="34" width="10.14"/>
    <col customWidth="1" min="35" max="35" width="10.86"/>
    <col customWidth="1" min="36" max="36" width="10.71"/>
    <col customWidth="1" min="37" max="38" width="10.43"/>
    <col customWidth="1" min="39" max="40" width="10.71"/>
    <col customWidth="1" min="41" max="43" width="10.14"/>
    <col customWidth="1" min="44" max="44" width="11.14"/>
    <col customWidth="1" min="45" max="45" width="10.29"/>
    <col customWidth="1" min="46" max="46" width="10.57"/>
    <col customWidth="1" min="47" max="47" width="11.0"/>
    <col customWidth="1" min="48" max="48" width="10.86"/>
    <col customWidth="1" min="49" max="49" width="10.57"/>
    <col customWidth="1" min="50" max="50" width="11.14"/>
    <col customWidth="1" min="51" max="52" width="10.71"/>
    <col customWidth="1" min="53" max="54" width="10.86"/>
    <col customWidth="1" min="55" max="55" width="10.57"/>
    <col customWidth="1" min="56" max="56" width="11.0"/>
    <col customWidth="1" min="57" max="57" width="10.86"/>
    <col customWidth="1" min="58" max="59" width="10.0"/>
    <col customWidth="1" min="60" max="60" width="10.29"/>
    <col customWidth="1" min="61" max="61" width="10.14"/>
    <col customWidth="1" min="62" max="62" width="10.29"/>
    <col customWidth="1" min="63" max="63" width="10.0"/>
    <col customWidth="1" min="64" max="64" width="10.57"/>
    <col customWidth="1" min="65" max="65" width="10.43"/>
  </cols>
  <sheetData>
    <row r="1" ht="14.25" customHeight="1">
      <c r="A1" s="505" t="s">
        <v>97</v>
      </c>
      <c r="B1" s="505"/>
      <c r="C1" s="505"/>
      <c r="D1" s="505"/>
      <c r="E1" s="505"/>
      <c r="F1" s="506"/>
      <c r="G1" s="506"/>
      <c r="H1" s="506"/>
      <c r="I1" s="506"/>
      <c r="J1" s="506"/>
      <c r="K1" s="506"/>
      <c r="L1" s="506"/>
      <c r="M1" s="506"/>
      <c r="N1" s="506"/>
      <c r="O1" s="506"/>
      <c r="P1" s="506"/>
      <c r="Q1" s="506"/>
      <c r="R1" s="506"/>
      <c r="S1" s="506"/>
      <c r="T1" s="506"/>
      <c r="U1" s="506"/>
      <c r="V1" s="506"/>
      <c r="W1" s="506"/>
      <c r="X1" s="506"/>
      <c r="Y1" s="506"/>
      <c r="Z1" s="506"/>
      <c r="AA1" s="506"/>
      <c r="AB1" s="506"/>
      <c r="AC1" s="506"/>
      <c r="AD1" s="506"/>
      <c r="AE1" s="506"/>
      <c r="AF1" s="506"/>
      <c r="AG1" s="506"/>
      <c r="AH1" s="506"/>
      <c r="AI1" s="506"/>
      <c r="AJ1" s="506"/>
      <c r="AK1" s="506"/>
      <c r="AL1" s="506"/>
      <c r="AM1" s="506"/>
      <c r="AN1" s="506"/>
      <c r="AO1" s="506"/>
      <c r="AP1" s="506"/>
      <c r="AQ1" s="506"/>
      <c r="AR1" s="506"/>
      <c r="AS1" s="506"/>
      <c r="AT1" s="506"/>
      <c r="AU1" s="506"/>
      <c r="AV1" s="506"/>
      <c r="AW1" s="506"/>
      <c r="AX1" s="506"/>
      <c r="AY1" s="506"/>
      <c r="AZ1" s="506"/>
      <c r="BA1" s="506"/>
      <c r="BB1" s="506"/>
      <c r="BC1" s="506"/>
      <c r="BD1" s="506"/>
      <c r="BE1" s="506"/>
      <c r="BF1" s="506"/>
      <c r="BG1" s="506"/>
      <c r="BH1" s="506"/>
      <c r="BI1" s="506"/>
      <c r="BJ1" s="506"/>
      <c r="BK1" s="506"/>
      <c r="BL1" s="506"/>
      <c r="BM1" s="506"/>
    </row>
    <row r="2" ht="14.25" customHeight="1">
      <c r="A2" s="507" t="s">
        <v>98</v>
      </c>
      <c r="B2" s="99"/>
      <c r="C2" s="100"/>
      <c r="D2" s="505"/>
      <c r="E2" s="506">
        <f>YEAR(F2)</f>
        <v>2022</v>
      </c>
      <c r="F2" s="508">
        <f>IFERROR(EOMONTH('Instruções'!M15,-1)+1,EOMONTH(TODAY(),-1)+1)</f>
        <v>44682</v>
      </c>
      <c r="G2" s="508">
        <f t="shared" ref="G2:BM2" si="1">EOMONTH(F2,0)+1</f>
        <v>44713</v>
      </c>
      <c r="H2" s="508">
        <f t="shared" si="1"/>
        <v>44743</v>
      </c>
      <c r="I2" s="508">
        <f t="shared" si="1"/>
        <v>44774</v>
      </c>
      <c r="J2" s="508">
        <f t="shared" si="1"/>
        <v>44805</v>
      </c>
      <c r="K2" s="508">
        <f t="shared" si="1"/>
        <v>44835</v>
      </c>
      <c r="L2" s="508">
        <f t="shared" si="1"/>
        <v>44866</v>
      </c>
      <c r="M2" s="508">
        <f t="shared" si="1"/>
        <v>44896</v>
      </c>
      <c r="N2" s="508">
        <f t="shared" si="1"/>
        <v>44927</v>
      </c>
      <c r="O2" s="508">
        <f t="shared" si="1"/>
        <v>44958</v>
      </c>
      <c r="P2" s="508">
        <f t="shared" si="1"/>
        <v>44986</v>
      </c>
      <c r="Q2" s="508">
        <f t="shared" si="1"/>
        <v>45017</v>
      </c>
      <c r="R2" s="508">
        <f t="shared" si="1"/>
        <v>45047</v>
      </c>
      <c r="S2" s="508">
        <f t="shared" si="1"/>
        <v>45078</v>
      </c>
      <c r="T2" s="508">
        <f t="shared" si="1"/>
        <v>45108</v>
      </c>
      <c r="U2" s="508">
        <f t="shared" si="1"/>
        <v>45139</v>
      </c>
      <c r="V2" s="508">
        <f t="shared" si="1"/>
        <v>45170</v>
      </c>
      <c r="W2" s="508">
        <f t="shared" si="1"/>
        <v>45200</v>
      </c>
      <c r="X2" s="508">
        <f t="shared" si="1"/>
        <v>45231</v>
      </c>
      <c r="Y2" s="508">
        <f t="shared" si="1"/>
        <v>45261</v>
      </c>
      <c r="Z2" s="508">
        <f t="shared" si="1"/>
        <v>45292</v>
      </c>
      <c r="AA2" s="508">
        <f t="shared" si="1"/>
        <v>45323</v>
      </c>
      <c r="AB2" s="508">
        <f t="shared" si="1"/>
        <v>45352</v>
      </c>
      <c r="AC2" s="508">
        <f t="shared" si="1"/>
        <v>45383</v>
      </c>
      <c r="AD2" s="508">
        <f t="shared" si="1"/>
        <v>45413</v>
      </c>
      <c r="AE2" s="508">
        <f t="shared" si="1"/>
        <v>45444</v>
      </c>
      <c r="AF2" s="508">
        <f t="shared" si="1"/>
        <v>45474</v>
      </c>
      <c r="AG2" s="508">
        <f t="shared" si="1"/>
        <v>45505</v>
      </c>
      <c r="AH2" s="508">
        <f t="shared" si="1"/>
        <v>45536</v>
      </c>
      <c r="AI2" s="508">
        <f t="shared" si="1"/>
        <v>45566</v>
      </c>
      <c r="AJ2" s="508">
        <f t="shared" si="1"/>
        <v>45597</v>
      </c>
      <c r="AK2" s="508">
        <f t="shared" si="1"/>
        <v>45627</v>
      </c>
      <c r="AL2" s="508">
        <f t="shared" si="1"/>
        <v>45658</v>
      </c>
      <c r="AM2" s="508">
        <f t="shared" si="1"/>
        <v>45689</v>
      </c>
      <c r="AN2" s="508">
        <f t="shared" si="1"/>
        <v>45717</v>
      </c>
      <c r="AO2" s="508">
        <f t="shared" si="1"/>
        <v>45748</v>
      </c>
      <c r="AP2" s="508">
        <f t="shared" si="1"/>
        <v>45778</v>
      </c>
      <c r="AQ2" s="508">
        <f t="shared" si="1"/>
        <v>45809</v>
      </c>
      <c r="AR2" s="508">
        <f t="shared" si="1"/>
        <v>45839</v>
      </c>
      <c r="AS2" s="508">
        <f t="shared" si="1"/>
        <v>45870</v>
      </c>
      <c r="AT2" s="508">
        <f t="shared" si="1"/>
        <v>45901</v>
      </c>
      <c r="AU2" s="508">
        <f t="shared" si="1"/>
        <v>45931</v>
      </c>
      <c r="AV2" s="508">
        <f t="shared" si="1"/>
        <v>45962</v>
      </c>
      <c r="AW2" s="508">
        <f t="shared" si="1"/>
        <v>45992</v>
      </c>
      <c r="AX2" s="508">
        <f t="shared" si="1"/>
        <v>46023</v>
      </c>
      <c r="AY2" s="508">
        <f t="shared" si="1"/>
        <v>46054</v>
      </c>
      <c r="AZ2" s="508">
        <f t="shared" si="1"/>
        <v>46082</v>
      </c>
      <c r="BA2" s="508">
        <f t="shared" si="1"/>
        <v>46113</v>
      </c>
      <c r="BB2" s="508">
        <f t="shared" si="1"/>
        <v>46143</v>
      </c>
      <c r="BC2" s="508">
        <f t="shared" si="1"/>
        <v>46174</v>
      </c>
      <c r="BD2" s="508">
        <f t="shared" si="1"/>
        <v>46204</v>
      </c>
      <c r="BE2" s="508">
        <f t="shared" si="1"/>
        <v>46235</v>
      </c>
      <c r="BF2" s="508">
        <f t="shared" si="1"/>
        <v>46266</v>
      </c>
      <c r="BG2" s="508">
        <f t="shared" si="1"/>
        <v>46296</v>
      </c>
      <c r="BH2" s="508">
        <f t="shared" si="1"/>
        <v>46327</v>
      </c>
      <c r="BI2" s="508">
        <f t="shared" si="1"/>
        <v>46357</v>
      </c>
      <c r="BJ2" s="508">
        <f t="shared" si="1"/>
        <v>46388</v>
      </c>
      <c r="BK2" s="508">
        <f t="shared" si="1"/>
        <v>46419</v>
      </c>
      <c r="BL2" s="508">
        <f t="shared" si="1"/>
        <v>46447</v>
      </c>
      <c r="BM2" s="508">
        <f t="shared" si="1"/>
        <v>46478</v>
      </c>
    </row>
    <row r="3" ht="14.25" customHeight="1">
      <c r="A3" s="505"/>
      <c r="B3" s="505"/>
      <c r="C3" s="505"/>
      <c r="D3" s="505"/>
      <c r="E3" s="506" t="s">
        <v>99</v>
      </c>
      <c r="F3" s="508">
        <f t="shared" ref="F3:BM3" si="2">F2</f>
        <v>44682</v>
      </c>
      <c r="G3" s="509">
        <f t="shared" si="2"/>
        <v>44713</v>
      </c>
      <c r="H3" s="509">
        <f t="shared" si="2"/>
        <v>44743</v>
      </c>
      <c r="I3" s="509">
        <f t="shared" si="2"/>
        <v>44774</v>
      </c>
      <c r="J3" s="509">
        <f t="shared" si="2"/>
        <v>44805</v>
      </c>
      <c r="K3" s="509">
        <f t="shared" si="2"/>
        <v>44835</v>
      </c>
      <c r="L3" s="509">
        <f t="shared" si="2"/>
        <v>44866</v>
      </c>
      <c r="M3" s="509">
        <f t="shared" si="2"/>
        <v>44896</v>
      </c>
      <c r="N3" s="509">
        <f t="shared" si="2"/>
        <v>44927</v>
      </c>
      <c r="O3" s="509">
        <f t="shared" si="2"/>
        <v>44958</v>
      </c>
      <c r="P3" s="509">
        <f t="shared" si="2"/>
        <v>44986</v>
      </c>
      <c r="Q3" s="509">
        <f t="shared" si="2"/>
        <v>45017</v>
      </c>
      <c r="R3" s="509">
        <f t="shared" si="2"/>
        <v>45047</v>
      </c>
      <c r="S3" s="509">
        <f t="shared" si="2"/>
        <v>45078</v>
      </c>
      <c r="T3" s="509">
        <f t="shared" si="2"/>
        <v>45108</v>
      </c>
      <c r="U3" s="509">
        <f t="shared" si="2"/>
        <v>45139</v>
      </c>
      <c r="V3" s="509">
        <f t="shared" si="2"/>
        <v>45170</v>
      </c>
      <c r="W3" s="509">
        <f t="shared" si="2"/>
        <v>45200</v>
      </c>
      <c r="X3" s="509">
        <f t="shared" si="2"/>
        <v>45231</v>
      </c>
      <c r="Y3" s="509">
        <f t="shared" si="2"/>
        <v>45261</v>
      </c>
      <c r="Z3" s="509">
        <f t="shared" si="2"/>
        <v>45292</v>
      </c>
      <c r="AA3" s="509">
        <f t="shared" si="2"/>
        <v>45323</v>
      </c>
      <c r="AB3" s="509">
        <f t="shared" si="2"/>
        <v>45352</v>
      </c>
      <c r="AC3" s="509">
        <f t="shared" si="2"/>
        <v>45383</v>
      </c>
      <c r="AD3" s="509">
        <f t="shared" si="2"/>
        <v>45413</v>
      </c>
      <c r="AE3" s="509">
        <f t="shared" si="2"/>
        <v>45444</v>
      </c>
      <c r="AF3" s="509">
        <f t="shared" si="2"/>
        <v>45474</v>
      </c>
      <c r="AG3" s="509">
        <f t="shared" si="2"/>
        <v>45505</v>
      </c>
      <c r="AH3" s="509">
        <f t="shared" si="2"/>
        <v>45536</v>
      </c>
      <c r="AI3" s="509">
        <f t="shared" si="2"/>
        <v>45566</v>
      </c>
      <c r="AJ3" s="509">
        <f t="shared" si="2"/>
        <v>45597</v>
      </c>
      <c r="AK3" s="509">
        <f t="shared" si="2"/>
        <v>45627</v>
      </c>
      <c r="AL3" s="509">
        <f t="shared" si="2"/>
        <v>45658</v>
      </c>
      <c r="AM3" s="509">
        <f t="shared" si="2"/>
        <v>45689</v>
      </c>
      <c r="AN3" s="509">
        <f t="shared" si="2"/>
        <v>45717</v>
      </c>
      <c r="AO3" s="509">
        <f t="shared" si="2"/>
        <v>45748</v>
      </c>
      <c r="AP3" s="509">
        <f t="shared" si="2"/>
        <v>45778</v>
      </c>
      <c r="AQ3" s="509">
        <f t="shared" si="2"/>
        <v>45809</v>
      </c>
      <c r="AR3" s="509">
        <f t="shared" si="2"/>
        <v>45839</v>
      </c>
      <c r="AS3" s="509">
        <f t="shared" si="2"/>
        <v>45870</v>
      </c>
      <c r="AT3" s="509">
        <f t="shared" si="2"/>
        <v>45901</v>
      </c>
      <c r="AU3" s="509">
        <f t="shared" si="2"/>
        <v>45931</v>
      </c>
      <c r="AV3" s="509">
        <f t="shared" si="2"/>
        <v>45962</v>
      </c>
      <c r="AW3" s="509">
        <f t="shared" si="2"/>
        <v>45992</v>
      </c>
      <c r="AX3" s="509">
        <f t="shared" si="2"/>
        <v>46023</v>
      </c>
      <c r="AY3" s="509">
        <f t="shared" si="2"/>
        <v>46054</v>
      </c>
      <c r="AZ3" s="509">
        <f t="shared" si="2"/>
        <v>46082</v>
      </c>
      <c r="BA3" s="509">
        <f t="shared" si="2"/>
        <v>46113</v>
      </c>
      <c r="BB3" s="509">
        <f t="shared" si="2"/>
        <v>46143</v>
      </c>
      <c r="BC3" s="509">
        <f t="shared" si="2"/>
        <v>46174</v>
      </c>
      <c r="BD3" s="509">
        <f t="shared" si="2"/>
        <v>46204</v>
      </c>
      <c r="BE3" s="509">
        <f t="shared" si="2"/>
        <v>46235</v>
      </c>
      <c r="BF3" s="509">
        <f t="shared" si="2"/>
        <v>46266</v>
      </c>
      <c r="BG3" s="509">
        <f t="shared" si="2"/>
        <v>46296</v>
      </c>
      <c r="BH3" s="509">
        <f t="shared" si="2"/>
        <v>46327</v>
      </c>
      <c r="BI3" s="509">
        <f t="shared" si="2"/>
        <v>46357</v>
      </c>
      <c r="BJ3" s="509">
        <f t="shared" si="2"/>
        <v>46388</v>
      </c>
      <c r="BK3" s="509">
        <f t="shared" si="2"/>
        <v>46419</v>
      </c>
      <c r="BL3" s="509">
        <f t="shared" si="2"/>
        <v>46447</v>
      </c>
      <c r="BM3" s="509">
        <f t="shared" si="2"/>
        <v>46478</v>
      </c>
    </row>
    <row r="4" ht="14.25" customHeight="1">
      <c r="A4" s="505" t="s">
        <v>100</v>
      </c>
      <c r="B4" s="505"/>
      <c r="C4" s="505"/>
      <c r="D4" s="505"/>
      <c r="E4" s="506" t="s">
        <v>101</v>
      </c>
      <c r="F4" s="510">
        <f t="shared" ref="F4:BM4" si="3">EOMONTH(F3,0)</f>
        <v>44712</v>
      </c>
      <c r="G4" s="510">
        <f t="shared" si="3"/>
        <v>44742</v>
      </c>
      <c r="H4" s="510">
        <f t="shared" si="3"/>
        <v>44773</v>
      </c>
      <c r="I4" s="510">
        <f t="shared" si="3"/>
        <v>44804</v>
      </c>
      <c r="J4" s="510">
        <f t="shared" si="3"/>
        <v>44834</v>
      </c>
      <c r="K4" s="510">
        <f t="shared" si="3"/>
        <v>44865</v>
      </c>
      <c r="L4" s="510">
        <f t="shared" si="3"/>
        <v>44895</v>
      </c>
      <c r="M4" s="510">
        <f t="shared" si="3"/>
        <v>44926</v>
      </c>
      <c r="N4" s="510">
        <f t="shared" si="3"/>
        <v>44957</v>
      </c>
      <c r="O4" s="510">
        <f t="shared" si="3"/>
        <v>44985</v>
      </c>
      <c r="P4" s="510">
        <f t="shared" si="3"/>
        <v>45016</v>
      </c>
      <c r="Q4" s="510">
        <f t="shared" si="3"/>
        <v>45046</v>
      </c>
      <c r="R4" s="510">
        <f t="shared" si="3"/>
        <v>45077</v>
      </c>
      <c r="S4" s="510">
        <f t="shared" si="3"/>
        <v>45107</v>
      </c>
      <c r="T4" s="510">
        <f t="shared" si="3"/>
        <v>45138</v>
      </c>
      <c r="U4" s="510">
        <f t="shared" si="3"/>
        <v>45169</v>
      </c>
      <c r="V4" s="510">
        <f t="shared" si="3"/>
        <v>45199</v>
      </c>
      <c r="W4" s="510">
        <f t="shared" si="3"/>
        <v>45230</v>
      </c>
      <c r="X4" s="510">
        <f t="shared" si="3"/>
        <v>45260</v>
      </c>
      <c r="Y4" s="510">
        <f t="shared" si="3"/>
        <v>45291</v>
      </c>
      <c r="Z4" s="510">
        <f t="shared" si="3"/>
        <v>45322</v>
      </c>
      <c r="AA4" s="510">
        <f t="shared" si="3"/>
        <v>45351</v>
      </c>
      <c r="AB4" s="510">
        <f t="shared" si="3"/>
        <v>45382</v>
      </c>
      <c r="AC4" s="510">
        <f t="shared" si="3"/>
        <v>45412</v>
      </c>
      <c r="AD4" s="510">
        <f t="shared" si="3"/>
        <v>45443</v>
      </c>
      <c r="AE4" s="510">
        <f t="shared" si="3"/>
        <v>45473</v>
      </c>
      <c r="AF4" s="510">
        <f t="shared" si="3"/>
        <v>45504</v>
      </c>
      <c r="AG4" s="510">
        <f t="shared" si="3"/>
        <v>45535</v>
      </c>
      <c r="AH4" s="510">
        <f t="shared" si="3"/>
        <v>45565</v>
      </c>
      <c r="AI4" s="510">
        <f t="shared" si="3"/>
        <v>45596</v>
      </c>
      <c r="AJ4" s="510">
        <f t="shared" si="3"/>
        <v>45626</v>
      </c>
      <c r="AK4" s="510">
        <f t="shared" si="3"/>
        <v>45657</v>
      </c>
      <c r="AL4" s="510">
        <f t="shared" si="3"/>
        <v>45688</v>
      </c>
      <c r="AM4" s="510">
        <f t="shared" si="3"/>
        <v>45716</v>
      </c>
      <c r="AN4" s="510">
        <f t="shared" si="3"/>
        <v>45747</v>
      </c>
      <c r="AO4" s="510">
        <f t="shared" si="3"/>
        <v>45777</v>
      </c>
      <c r="AP4" s="510">
        <f t="shared" si="3"/>
        <v>45808</v>
      </c>
      <c r="AQ4" s="510">
        <f t="shared" si="3"/>
        <v>45838</v>
      </c>
      <c r="AR4" s="510">
        <f t="shared" si="3"/>
        <v>45869</v>
      </c>
      <c r="AS4" s="510">
        <f t="shared" si="3"/>
        <v>45900</v>
      </c>
      <c r="AT4" s="510">
        <f t="shared" si="3"/>
        <v>45930</v>
      </c>
      <c r="AU4" s="510">
        <f t="shared" si="3"/>
        <v>45961</v>
      </c>
      <c r="AV4" s="510">
        <f t="shared" si="3"/>
        <v>45991</v>
      </c>
      <c r="AW4" s="510">
        <f t="shared" si="3"/>
        <v>46022</v>
      </c>
      <c r="AX4" s="510">
        <f t="shared" si="3"/>
        <v>46053</v>
      </c>
      <c r="AY4" s="510">
        <f t="shared" si="3"/>
        <v>46081</v>
      </c>
      <c r="AZ4" s="510">
        <f t="shared" si="3"/>
        <v>46112</v>
      </c>
      <c r="BA4" s="510">
        <f t="shared" si="3"/>
        <v>46142</v>
      </c>
      <c r="BB4" s="510">
        <f t="shared" si="3"/>
        <v>46173</v>
      </c>
      <c r="BC4" s="510">
        <f t="shared" si="3"/>
        <v>46203</v>
      </c>
      <c r="BD4" s="510">
        <f t="shared" si="3"/>
        <v>46234</v>
      </c>
      <c r="BE4" s="510">
        <f t="shared" si="3"/>
        <v>46265</v>
      </c>
      <c r="BF4" s="510">
        <f t="shared" si="3"/>
        <v>46295</v>
      </c>
      <c r="BG4" s="510">
        <f t="shared" si="3"/>
        <v>46326</v>
      </c>
      <c r="BH4" s="510">
        <f t="shared" si="3"/>
        <v>46356</v>
      </c>
      <c r="BI4" s="510">
        <f t="shared" si="3"/>
        <v>46387</v>
      </c>
      <c r="BJ4" s="510">
        <f t="shared" si="3"/>
        <v>46418</v>
      </c>
      <c r="BK4" s="510">
        <f t="shared" si="3"/>
        <v>46446</v>
      </c>
      <c r="BL4" s="510">
        <f t="shared" si="3"/>
        <v>46477</v>
      </c>
      <c r="BM4" s="510">
        <f t="shared" si="3"/>
        <v>46507</v>
      </c>
    </row>
    <row r="5" ht="14.25" customHeight="1">
      <c r="A5" s="505"/>
      <c r="B5" s="505"/>
      <c r="C5" s="505"/>
      <c r="D5" s="505"/>
      <c r="E5" s="506"/>
      <c r="F5" s="505"/>
      <c r="G5" s="505"/>
      <c r="H5" s="505"/>
      <c r="I5" s="505"/>
      <c r="J5" s="505"/>
      <c r="K5" s="505"/>
      <c r="L5" s="505"/>
      <c r="M5" s="505"/>
      <c r="N5" s="505"/>
      <c r="O5" s="505"/>
      <c r="P5" s="505"/>
      <c r="Q5" s="505"/>
      <c r="R5" s="505"/>
      <c r="S5" s="505"/>
      <c r="T5" s="505"/>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5"/>
      <c r="AT5" s="505"/>
      <c r="AU5" s="505"/>
      <c r="AV5" s="505"/>
      <c r="AW5" s="505"/>
      <c r="AX5" s="505"/>
      <c r="AY5" s="505"/>
      <c r="AZ5" s="505"/>
      <c r="BA5" s="505"/>
      <c r="BB5" s="505"/>
      <c r="BC5" s="505"/>
      <c r="BD5" s="505"/>
      <c r="BE5" s="505"/>
      <c r="BF5" s="505"/>
      <c r="BG5" s="505"/>
      <c r="BH5" s="505"/>
      <c r="BI5" s="505"/>
      <c r="BJ5" s="505"/>
      <c r="BK5" s="505"/>
      <c r="BL5" s="505"/>
      <c r="BM5" s="505"/>
    </row>
    <row r="6" ht="14.25" customHeight="1">
      <c r="A6" s="505" t="s">
        <v>102</v>
      </c>
      <c r="B6" s="505"/>
      <c r="C6" s="505"/>
      <c r="D6" s="505"/>
      <c r="E6" s="506"/>
      <c r="F6" s="505"/>
      <c r="G6" s="505"/>
      <c r="H6" s="505"/>
      <c r="I6" s="505"/>
      <c r="J6" s="505"/>
      <c r="K6" s="505"/>
      <c r="L6" s="505"/>
      <c r="M6" s="505"/>
      <c r="N6" s="505"/>
      <c r="O6" s="505"/>
      <c r="P6" s="505"/>
      <c r="Q6" s="505"/>
      <c r="R6" s="505"/>
      <c r="S6" s="505"/>
      <c r="T6" s="505"/>
      <c r="U6" s="505"/>
      <c r="V6" s="505"/>
      <c r="W6" s="505"/>
      <c r="X6" s="505"/>
      <c r="Y6" s="505"/>
      <c r="Z6" s="505"/>
      <c r="AA6" s="505"/>
      <c r="AB6" s="505"/>
      <c r="AC6" s="505"/>
      <c r="AD6" s="505"/>
      <c r="AE6" s="505"/>
      <c r="AF6" s="505"/>
      <c r="AG6" s="505"/>
      <c r="AH6" s="505"/>
      <c r="AI6" s="505"/>
      <c r="AJ6" s="505"/>
      <c r="AK6" s="505"/>
      <c r="AL6" s="505"/>
      <c r="AM6" s="505"/>
      <c r="AN6" s="505"/>
      <c r="AO6" s="505"/>
      <c r="AP6" s="505"/>
      <c r="AQ6" s="505"/>
      <c r="AR6" s="505"/>
      <c r="AS6" s="505"/>
      <c r="AT6" s="505"/>
      <c r="AU6" s="505"/>
      <c r="AV6" s="505"/>
      <c r="AW6" s="505"/>
      <c r="AX6" s="505"/>
      <c r="AY6" s="505"/>
      <c r="AZ6" s="505"/>
      <c r="BA6" s="505"/>
      <c r="BB6" s="505"/>
      <c r="BC6" s="505"/>
      <c r="BD6" s="505"/>
      <c r="BE6" s="505"/>
      <c r="BF6" s="505"/>
      <c r="BG6" s="505"/>
      <c r="BH6" s="505"/>
      <c r="BI6" s="505"/>
      <c r="BJ6" s="505"/>
      <c r="BK6" s="505"/>
      <c r="BL6" s="505"/>
      <c r="BM6" s="505"/>
    </row>
    <row r="7" ht="14.25" customHeight="1">
      <c r="A7" s="505" t="s">
        <v>103</v>
      </c>
      <c r="B7" s="505"/>
      <c r="C7" s="505"/>
      <c r="D7" s="505"/>
      <c r="E7" s="506"/>
      <c r="F7" s="505"/>
      <c r="G7" s="505"/>
      <c r="H7" s="505"/>
      <c r="I7" s="505"/>
      <c r="J7" s="505"/>
      <c r="K7" s="505"/>
      <c r="L7" s="505"/>
      <c r="M7" s="505"/>
      <c r="N7" s="505"/>
      <c r="O7" s="505"/>
      <c r="P7" s="505"/>
      <c r="Q7" s="505"/>
      <c r="R7" s="505"/>
      <c r="S7" s="505"/>
      <c r="T7" s="505"/>
      <c r="U7" s="505"/>
      <c r="V7" s="505"/>
      <c r="W7" s="505"/>
      <c r="X7" s="505"/>
      <c r="Y7" s="505"/>
      <c r="Z7" s="505"/>
      <c r="AA7" s="505"/>
      <c r="AB7" s="505"/>
      <c r="AC7" s="505"/>
      <c r="AD7" s="505"/>
      <c r="AE7" s="505"/>
      <c r="AF7" s="505"/>
      <c r="AG7" s="505"/>
      <c r="AH7" s="505"/>
      <c r="AI7" s="505"/>
      <c r="AJ7" s="505"/>
      <c r="AK7" s="505"/>
      <c r="AL7" s="505"/>
      <c r="AM7" s="505"/>
      <c r="AN7" s="505"/>
      <c r="AO7" s="505"/>
      <c r="AP7" s="505"/>
      <c r="AQ7" s="505"/>
      <c r="AR7" s="505"/>
      <c r="AS7" s="505"/>
      <c r="AT7" s="505"/>
      <c r="AU7" s="505"/>
      <c r="AV7" s="505"/>
      <c r="AW7" s="505"/>
      <c r="AX7" s="505"/>
      <c r="AY7" s="505"/>
      <c r="AZ7" s="505"/>
      <c r="BA7" s="505"/>
      <c r="BB7" s="505"/>
      <c r="BC7" s="505"/>
      <c r="BD7" s="505"/>
      <c r="BE7" s="505"/>
      <c r="BF7" s="505"/>
      <c r="BG7" s="505"/>
      <c r="BH7" s="505"/>
      <c r="BI7" s="505"/>
      <c r="BJ7" s="505"/>
      <c r="BK7" s="505"/>
      <c r="BL7" s="505"/>
      <c r="BM7" s="505"/>
    </row>
    <row r="8" ht="14.25" customHeight="1">
      <c r="A8" s="505"/>
      <c r="B8" s="505"/>
      <c r="C8" s="505"/>
      <c r="D8" s="505"/>
      <c r="E8" s="506"/>
      <c r="F8" s="505"/>
      <c r="G8" s="505"/>
      <c r="H8" s="505"/>
      <c r="I8" s="505"/>
      <c r="J8" s="505"/>
      <c r="K8" s="505"/>
      <c r="L8" s="505"/>
      <c r="M8" s="505"/>
      <c r="N8" s="505"/>
      <c r="O8" s="505"/>
      <c r="P8" s="505"/>
      <c r="Q8" s="505"/>
      <c r="R8" s="505"/>
      <c r="S8" s="505"/>
      <c r="T8" s="505"/>
      <c r="U8" s="505"/>
      <c r="V8" s="505"/>
      <c r="W8" s="505"/>
      <c r="X8" s="505"/>
      <c r="Y8" s="505"/>
      <c r="Z8" s="505"/>
      <c r="AA8" s="505"/>
      <c r="AB8" s="505"/>
      <c r="AC8" s="505"/>
      <c r="AD8" s="505"/>
      <c r="AE8" s="505"/>
      <c r="AF8" s="505"/>
      <c r="AG8" s="505"/>
      <c r="AH8" s="505"/>
      <c r="AI8" s="505"/>
      <c r="AJ8" s="505"/>
      <c r="AK8" s="505"/>
      <c r="AL8" s="505"/>
      <c r="AM8" s="505"/>
      <c r="AN8" s="505"/>
      <c r="AO8" s="505"/>
      <c r="AP8" s="505"/>
      <c r="AQ8" s="505"/>
      <c r="AR8" s="505"/>
      <c r="AS8" s="505"/>
      <c r="AT8" s="505"/>
      <c r="AU8" s="505"/>
      <c r="AV8" s="505"/>
      <c r="AW8" s="505"/>
      <c r="AX8" s="505"/>
      <c r="AY8" s="505"/>
      <c r="AZ8" s="505"/>
      <c r="BA8" s="505"/>
      <c r="BB8" s="505"/>
      <c r="BC8" s="505"/>
      <c r="BD8" s="505"/>
      <c r="BE8" s="505"/>
      <c r="BF8" s="505"/>
      <c r="BG8" s="505"/>
      <c r="BH8" s="505"/>
      <c r="BI8" s="505"/>
      <c r="BJ8" s="505"/>
      <c r="BK8" s="505"/>
      <c r="BL8" s="505"/>
      <c r="BM8" s="505"/>
    </row>
    <row r="9" ht="14.25" customHeight="1">
      <c r="A9" s="511" t="str">
        <f>Acompanhamento!A7</f>
        <v>Renda Fixa</v>
      </c>
      <c r="B9" s="99"/>
      <c r="C9" s="100"/>
      <c r="D9" s="505"/>
      <c r="E9" s="505"/>
      <c r="F9" s="505"/>
      <c r="G9" s="505"/>
      <c r="H9" s="505"/>
      <c r="I9" s="505"/>
      <c r="J9" s="505"/>
      <c r="K9" s="505"/>
      <c r="L9" s="505"/>
      <c r="M9" s="505"/>
      <c r="N9" s="505"/>
      <c r="O9" s="505"/>
      <c r="P9" s="505"/>
      <c r="Q9" s="505"/>
      <c r="R9" s="505"/>
      <c r="S9" s="505"/>
      <c r="T9" s="505"/>
      <c r="U9" s="505"/>
      <c r="V9" s="505"/>
      <c r="W9" s="505"/>
      <c r="X9" s="505"/>
      <c r="Y9" s="505"/>
      <c r="Z9" s="505"/>
      <c r="AA9" s="505"/>
      <c r="AB9" s="505"/>
      <c r="AC9" s="505"/>
      <c r="AD9" s="505"/>
      <c r="AE9" s="505"/>
      <c r="AF9" s="505"/>
      <c r="AG9" s="505"/>
      <c r="AH9" s="505"/>
      <c r="AI9" s="505"/>
      <c r="AJ9" s="505"/>
      <c r="AK9" s="505"/>
      <c r="AL9" s="505"/>
      <c r="AM9" s="505"/>
      <c r="AN9" s="505"/>
      <c r="AO9" s="505"/>
      <c r="AP9" s="505"/>
      <c r="AQ9" s="505"/>
      <c r="AR9" s="505"/>
      <c r="AS9" s="505"/>
      <c r="AT9" s="505"/>
      <c r="AU9" s="505"/>
      <c r="AV9" s="505"/>
      <c r="AW9" s="505"/>
      <c r="AX9" s="505"/>
      <c r="AY9" s="505"/>
      <c r="AZ9" s="505"/>
      <c r="BA9" s="505"/>
      <c r="BB9" s="505"/>
      <c r="BC9" s="505"/>
      <c r="BD9" s="505"/>
      <c r="BE9" s="505"/>
      <c r="BF9" s="505"/>
      <c r="BG9" s="505"/>
      <c r="BH9" s="505"/>
      <c r="BI9" s="505"/>
      <c r="BJ9" s="505"/>
      <c r="BK9" s="505"/>
      <c r="BL9" s="505"/>
      <c r="BM9" s="505"/>
    </row>
    <row r="10" ht="14.25" customHeight="1">
      <c r="A10" s="512" t="str">
        <f>Acompanhamento!A15</f>
        <v>Fundos de Investimento</v>
      </c>
      <c r="B10" s="505"/>
      <c r="C10" s="505"/>
      <c r="D10" s="505"/>
      <c r="E10" s="505"/>
      <c r="F10" s="505"/>
      <c r="G10" s="505"/>
      <c r="H10" s="505"/>
      <c r="I10" s="505"/>
      <c r="J10" s="505"/>
      <c r="K10" s="505"/>
      <c r="L10" s="505"/>
      <c r="M10" s="505"/>
      <c r="N10" s="505"/>
      <c r="O10" s="505"/>
      <c r="P10" s="505"/>
      <c r="Q10" s="505"/>
      <c r="R10" s="505"/>
      <c r="S10" s="505"/>
      <c r="T10" s="505"/>
      <c r="U10" s="505"/>
      <c r="V10" s="505"/>
      <c r="W10" s="505"/>
      <c r="X10" s="505"/>
      <c r="Y10" s="505"/>
      <c r="Z10" s="505"/>
      <c r="AA10" s="505"/>
      <c r="AB10" s="505"/>
      <c r="AC10" s="505"/>
      <c r="AD10" s="505"/>
      <c r="AE10" s="505"/>
      <c r="AF10" s="505"/>
      <c r="AG10" s="505"/>
      <c r="AH10" s="505"/>
      <c r="AI10" s="505"/>
      <c r="AJ10" s="505"/>
      <c r="AK10" s="505"/>
      <c r="AL10" s="505"/>
      <c r="AM10" s="505"/>
      <c r="AN10" s="505"/>
      <c r="AO10" s="505"/>
      <c r="AP10" s="505"/>
      <c r="AQ10" s="505"/>
      <c r="AR10" s="505"/>
      <c r="AS10" s="505"/>
      <c r="AT10" s="505"/>
      <c r="AU10" s="505"/>
      <c r="AV10" s="505"/>
      <c r="AW10" s="505"/>
      <c r="AX10" s="505"/>
      <c r="AY10" s="505"/>
      <c r="AZ10" s="505"/>
      <c r="BA10" s="505"/>
      <c r="BB10" s="505"/>
      <c r="BC10" s="505"/>
      <c r="BD10" s="505"/>
      <c r="BE10" s="505"/>
      <c r="BF10" s="505"/>
      <c r="BG10" s="505"/>
      <c r="BH10" s="505"/>
      <c r="BI10" s="505"/>
      <c r="BJ10" s="505"/>
      <c r="BK10" s="505"/>
      <c r="BL10" s="505"/>
      <c r="BM10" s="505"/>
    </row>
    <row r="11" ht="14.25" customHeight="1">
      <c r="A11" s="512" t="str">
        <f>Acompanhamento!A31</f>
        <v>Ações</v>
      </c>
      <c r="B11" s="505"/>
      <c r="C11" s="505"/>
      <c r="D11" s="505"/>
      <c r="E11" s="505"/>
      <c r="F11" s="505"/>
      <c r="G11" s="505"/>
      <c r="H11" s="505"/>
      <c r="I11" s="505"/>
      <c r="J11" s="505"/>
      <c r="K11" s="505"/>
      <c r="L11" s="505"/>
      <c r="M11" s="505"/>
      <c r="N11" s="505"/>
      <c r="O11" s="505"/>
      <c r="P11" s="505"/>
      <c r="Q11" s="505"/>
      <c r="R11" s="505"/>
      <c r="S11" s="505"/>
      <c r="T11" s="505"/>
      <c r="U11" s="505"/>
      <c r="V11" s="505"/>
      <c r="W11" s="505"/>
      <c r="X11" s="505"/>
      <c r="Y11" s="505"/>
      <c r="Z11" s="505"/>
      <c r="AA11" s="505"/>
      <c r="AB11" s="505"/>
      <c r="AC11" s="505"/>
      <c r="AD11" s="505"/>
      <c r="AE11" s="505"/>
      <c r="AF11" s="505"/>
      <c r="AG11" s="505"/>
      <c r="AH11" s="505"/>
      <c r="AI11" s="505"/>
      <c r="AJ11" s="505"/>
      <c r="AK11" s="505"/>
      <c r="AL11" s="505"/>
      <c r="AM11" s="505"/>
      <c r="AN11" s="505"/>
      <c r="AO11" s="505"/>
      <c r="AP11" s="505"/>
      <c r="AQ11" s="505"/>
      <c r="AR11" s="505"/>
      <c r="AS11" s="505"/>
      <c r="AT11" s="505"/>
      <c r="AU11" s="505"/>
      <c r="AV11" s="505"/>
      <c r="AW11" s="505"/>
      <c r="AX11" s="505"/>
      <c r="AY11" s="505"/>
      <c r="AZ11" s="505"/>
      <c r="BA11" s="505"/>
      <c r="BB11" s="505"/>
      <c r="BC11" s="505"/>
      <c r="BD11" s="505"/>
      <c r="BE11" s="505"/>
      <c r="BF11" s="505"/>
      <c r="BG11" s="505"/>
      <c r="BH11" s="505"/>
      <c r="BI11" s="505"/>
      <c r="BJ11" s="505"/>
      <c r="BK11" s="505"/>
      <c r="BL11" s="505"/>
      <c r="BM11" s="505"/>
    </row>
    <row r="12" ht="14.25" customHeight="1">
      <c r="A12" s="512" t="str">
        <f>Acompanhamento!A47</f>
        <v>Fundos Imobiliários</v>
      </c>
      <c r="B12" s="505"/>
      <c r="C12" s="505"/>
      <c r="D12" s="505"/>
      <c r="E12" s="505"/>
      <c r="F12" s="505"/>
      <c r="G12" s="505"/>
      <c r="H12" s="505"/>
      <c r="I12" s="505"/>
      <c r="J12" s="505"/>
      <c r="K12" s="505"/>
      <c r="L12" s="505"/>
      <c r="M12" s="505"/>
      <c r="N12" s="505"/>
      <c r="O12" s="505"/>
      <c r="P12" s="505"/>
      <c r="Q12" s="505"/>
      <c r="R12" s="505"/>
      <c r="S12" s="505"/>
      <c r="T12" s="505"/>
      <c r="U12" s="505"/>
      <c r="V12" s="505"/>
      <c r="W12" s="505"/>
      <c r="X12" s="505"/>
      <c r="Y12" s="505"/>
      <c r="Z12" s="505"/>
      <c r="AA12" s="505"/>
      <c r="AB12" s="505"/>
      <c r="AC12" s="505"/>
      <c r="AD12" s="505"/>
      <c r="AE12" s="505"/>
      <c r="AF12" s="505"/>
      <c r="AG12" s="505"/>
      <c r="AH12" s="505"/>
      <c r="AI12" s="505"/>
      <c r="AJ12" s="505"/>
      <c r="AK12" s="505"/>
      <c r="AL12" s="505"/>
      <c r="AM12" s="505"/>
      <c r="AN12" s="505"/>
      <c r="AO12" s="505"/>
      <c r="AP12" s="505"/>
      <c r="AQ12" s="505"/>
      <c r="AR12" s="505"/>
      <c r="AS12" s="505"/>
      <c r="AT12" s="505"/>
      <c r="AU12" s="505"/>
      <c r="AV12" s="505"/>
      <c r="AW12" s="505"/>
      <c r="AX12" s="505"/>
      <c r="AY12" s="505"/>
      <c r="AZ12" s="505"/>
      <c r="BA12" s="505"/>
      <c r="BB12" s="505"/>
      <c r="BC12" s="505"/>
      <c r="BD12" s="505"/>
      <c r="BE12" s="505"/>
      <c r="BF12" s="505"/>
      <c r="BG12" s="505"/>
      <c r="BH12" s="505"/>
      <c r="BI12" s="505"/>
      <c r="BJ12" s="505"/>
      <c r="BK12" s="505"/>
      <c r="BL12" s="505"/>
      <c r="BM12" s="505"/>
    </row>
    <row r="13" ht="16.5" customHeight="1">
      <c r="A13" s="513" t="str">
        <f>"ETF's"</f>
        <v>ETF's</v>
      </c>
      <c r="B13" s="514"/>
      <c r="C13" s="514"/>
      <c r="D13" s="514"/>
      <c r="E13" s="514"/>
      <c r="F13" s="514"/>
      <c r="G13" s="514"/>
      <c r="H13" s="514"/>
      <c r="I13" s="514"/>
      <c r="J13" s="514"/>
      <c r="K13" s="514"/>
      <c r="L13" s="514"/>
      <c r="M13" s="514"/>
      <c r="N13" s="514"/>
      <c r="O13" s="514"/>
      <c r="P13" s="514"/>
      <c r="Q13" s="514"/>
      <c r="R13" s="514"/>
      <c r="S13" s="514"/>
      <c r="T13" s="514"/>
      <c r="U13" s="514"/>
      <c r="V13" s="514"/>
      <c r="W13" s="514"/>
      <c r="X13" s="514"/>
      <c r="Y13" s="514"/>
      <c r="Z13" s="514"/>
      <c r="AA13" s="514"/>
      <c r="AB13" s="514"/>
      <c r="AC13" s="514"/>
      <c r="AD13" s="514"/>
      <c r="AE13" s="514"/>
      <c r="AF13" s="514"/>
      <c r="AG13" s="514"/>
      <c r="AH13" s="514"/>
      <c r="AI13" s="514"/>
      <c r="AJ13" s="514"/>
      <c r="AK13" s="514"/>
      <c r="AL13" s="514"/>
      <c r="AM13" s="514"/>
      <c r="AN13" s="514"/>
      <c r="AO13" s="514"/>
      <c r="AP13" s="514"/>
      <c r="AQ13" s="514"/>
      <c r="AR13" s="514"/>
      <c r="AS13" s="514"/>
      <c r="AT13" s="514"/>
      <c r="AU13" s="514"/>
      <c r="AV13" s="514"/>
      <c r="AW13" s="514"/>
      <c r="AX13" s="514"/>
      <c r="AY13" s="514"/>
      <c r="AZ13" s="514"/>
      <c r="BA13" s="514"/>
      <c r="BB13" s="514"/>
      <c r="BC13" s="514"/>
      <c r="BD13" s="514"/>
      <c r="BE13" s="514"/>
      <c r="BF13" s="514"/>
      <c r="BG13" s="514"/>
      <c r="BH13" s="514"/>
      <c r="BI13" s="514"/>
      <c r="BJ13" s="514"/>
      <c r="BK13" s="514"/>
      <c r="BL13" s="514"/>
      <c r="BM13" s="514"/>
    </row>
    <row r="14" ht="14.25" customHeight="1">
      <c r="A14" s="515"/>
      <c r="B14" s="515"/>
      <c r="C14" s="515"/>
      <c r="D14" s="515"/>
      <c r="E14" s="515"/>
      <c r="F14" s="515"/>
      <c r="G14" s="515"/>
      <c r="H14" s="515"/>
      <c r="I14" s="515"/>
      <c r="J14" s="515"/>
      <c r="K14" s="515"/>
      <c r="L14" s="515"/>
      <c r="M14" s="515"/>
      <c r="N14" s="515"/>
      <c r="O14" s="515"/>
      <c r="P14" s="515"/>
      <c r="Q14" s="515"/>
      <c r="R14" s="515"/>
      <c r="S14" s="515"/>
      <c r="T14" s="515"/>
      <c r="U14" s="515"/>
      <c r="V14" s="515"/>
      <c r="W14" s="515"/>
      <c r="X14" s="515"/>
      <c r="Y14" s="515"/>
      <c r="Z14" s="515"/>
      <c r="AA14" s="515"/>
      <c r="AB14" s="515"/>
      <c r="AC14" s="515"/>
      <c r="AD14" s="515"/>
      <c r="AE14" s="515"/>
      <c r="AF14" s="515"/>
      <c r="AG14" s="515"/>
      <c r="AH14" s="515"/>
      <c r="AI14" s="515"/>
      <c r="AJ14" s="515"/>
      <c r="AK14" s="515"/>
      <c r="AL14" s="515"/>
      <c r="AM14" s="515"/>
      <c r="AN14" s="515"/>
      <c r="AO14" s="515"/>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5"/>
      <c r="BM14" s="515"/>
    </row>
    <row r="15" ht="14.25" customHeight="1">
      <c r="A15" s="515"/>
      <c r="B15" s="516"/>
      <c r="C15" s="515"/>
      <c r="D15" s="515"/>
      <c r="E15" s="515"/>
      <c r="F15" s="515"/>
      <c r="G15" s="515"/>
      <c r="H15" s="515"/>
      <c r="I15" s="515"/>
      <c r="J15" s="515"/>
      <c r="K15" s="515"/>
      <c r="L15" s="515"/>
      <c r="M15" s="515"/>
      <c r="N15" s="515"/>
      <c r="O15" s="515"/>
      <c r="P15" s="515"/>
      <c r="Q15" s="515"/>
      <c r="R15" s="515"/>
      <c r="S15" s="515"/>
      <c r="T15" s="515"/>
      <c r="U15" s="515"/>
      <c r="V15" s="515"/>
      <c r="W15" s="515"/>
      <c r="X15" s="515"/>
      <c r="Y15" s="515"/>
      <c r="Z15" s="515"/>
      <c r="AA15" s="515"/>
      <c r="AB15" s="515"/>
      <c r="AC15" s="515"/>
      <c r="AD15" s="515"/>
      <c r="AE15" s="515"/>
      <c r="AF15" s="515"/>
      <c r="AG15" s="515"/>
      <c r="AH15" s="515"/>
      <c r="AI15" s="515"/>
      <c r="AJ15" s="515"/>
      <c r="AK15" s="515"/>
      <c r="AL15" s="515"/>
      <c r="AM15" s="515"/>
      <c r="AN15" s="515"/>
      <c r="AO15" s="515"/>
      <c r="AP15" s="515"/>
      <c r="AQ15" s="515"/>
      <c r="AR15" s="515"/>
      <c r="AS15" s="515"/>
      <c r="AT15" s="515"/>
      <c r="AU15" s="515"/>
      <c r="AV15" s="515"/>
      <c r="AW15" s="515"/>
      <c r="AX15" s="515"/>
      <c r="AY15" s="515"/>
      <c r="AZ15" s="515"/>
      <c r="BA15" s="515"/>
      <c r="BB15" s="515"/>
      <c r="BC15" s="515"/>
      <c r="BD15" s="515"/>
      <c r="BE15" s="515"/>
      <c r="BF15" s="515"/>
      <c r="BG15" s="515"/>
      <c r="BH15" s="515"/>
      <c r="BI15" s="515"/>
      <c r="BJ15" s="515"/>
      <c r="BK15" s="515"/>
      <c r="BL15" s="515"/>
      <c r="BM15" s="515"/>
    </row>
    <row r="16" ht="14.25" customHeight="1">
      <c r="A16" s="515"/>
      <c r="B16" s="515"/>
      <c r="C16" s="515"/>
      <c r="D16" s="515"/>
      <c r="E16" s="515"/>
      <c r="F16" s="515"/>
      <c r="G16" s="515"/>
      <c r="H16" s="515"/>
      <c r="I16" s="515"/>
      <c r="J16" s="515"/>
      <c r="K16" s="515"/>
      <c r="L16" s="515"/>
      <c r="M16" s="515"/>
      <c r="N16" s="515"/>
      <c r="O16" s="515"/>
      <c r="P16" s="515"/>
      <c r="Q16" s="515"/>
      <c r="R16" s="515"/>
      <c r="S16" s="515"/>
      <c r="T16" s="515"/>
      <c r="U16" s="515"/>
      <c r="V16" s="515"/>
      <c r="W16" s="515"/>
      <c r="X16" s="515"/>
      <c r="Y16" s="515"/>
      <c r="Z16" s="515"/>
      <c r="AA16" s="515"/>
      <c r="AB16" s="515"/>
      <c r="AC16" s="515"/>
      <c r="AD16" s="515"/>
      <c r="AE16" s="515"/>
      <c r="AF16" s="515"/>
      <c r="AG16" s="515"/>
      <c r="AH16" s="515"/>
      <c r="AI16" s="515"/>
      <c r="AJ16" s="515"/>
      <c r="AK16" s="515"/>
      <c r="AL16" s="515"/>
      <c r="AM16" s="515"/>
      <c r="AN16" s="515"/>
      <c r="AO16" s="515"/>
      <c r="AP16" s="515"/>
      <c r="AQ16" s="515"/>
      <c r="AR16" s="515"/>
      <c r="AS16" s="515"/>
      <c r="AT16" s="515"/>
      <c r="AU16" s="515"/>
      <c r="AV16" s="515"/>
      <c r="AW16" s="515"/>
      <c r="AX16" s="515"/>
      <c r="AY16" s="515"/>
      <c r="AZ16" s="515"/>
      <c r="BA16" s="515"/>
      <c r="BB16" s="515"/>
      <c r="BC16" s="515"/>
      <c r="BD16" s="515"/>
      <c r="BE16" s="515"/>
      <c r="BF16" s="515"/>
      <c r="BG16" s="515"/>
      <c r="BH16" s="515"/>
      <c r="BI16" s="515"/>
      <c r="BJ16" s="515"/>
      <c r="BK16" s="515"/>
      <c r="BL16" s="515"/>
      <c r="BM16" s="515"/>
    </row>
    <row r="17" ht="14.25" customHeight="1">
      <c r="A17" s="515"/>
      <c r="B17" s="515"/>
      <c r="C17" s="515"/>
      <c r="D17" s="515"/>
      <c r="E17" s="515"/>
      <c r="F17" s="515"/>
      <c r="G17" s="515"/>
      <c r="H17" s="515"/>
      <c r="I17" s="515"/>
      <c r="J17" s="515"/>
      <c r="K17" s="515"/>
      <c r="L17" s="515"/>
      <c r="M17" s="515"/>
      <c r="N17" s="515"/>
      <c r="O17" s="515"/>
      <c r="P17" s="515"/>
      <c r="Q17" s="515"/>
      <c r="R17" s="515"/>
      <c r="S17" s="515"/>
      <c r="T17" s="515"/>
      <c r="U17" s="515"/>
      <c r="V17" s="515"/>
      <c r="W17" s="515"/>
      <c r="X17" s="515"/>
      <c r="Y17" s="515"/>
      <c r="Z17" s="515"/>
      <c r="AA17" s="515"/>
      <c r="AB17" s="515"/>
      <c r="AC17" s="515"/>
      <c r="AD17" s="515"/>
      <c r="AE17" s="515"/>
      <c r="AF17" s="515"/>
      <c r="AG17" s="515"/>
      <c r="AH17" s="515"/>
      <c r="AI17" s="515"/>
      <c r="AJ17" s="515"/>
      <c r="AK17" s="515"/>
      <c r="AL17" s="515"/>
      <c r="AM17" s="515"/>
      <c r="AN17" s="515"/>
      <c r="AO17" s="515"/>
      <c r="AP17" s="515"/>
      <c r="AQ17" s="515"/>
      <c r="AR17" s="515"/>
      <c r="AS17" s="515"/>
      <c r="AT17" s="515"/>
      <c r="AU17" s="515"/>
      <c r="AV17" s="515"/>
      <c r="AW17" s="515"/>
      <c r="AX17" s="515"/>
      <c r="AY17" s="515"/>
      <c r="AZ17" s="515"/>
      <c r="BA17" s="515"/>
      <c r="BB17" s="515"/>
      <c r="BC17" s="515"/>
      <c r="BD17" s="515"/>
      <c r="BE17" s="515"/>
      <c r="BF17" s="515"/>
      <c r="BG17" s="515"/>
      <c r="BH17" s="515"/>
      <c r="BI17" s="515"/>
      <c r="BJ17" s="515"/>
      <c r="BK17" s="515"/>
      <c r="BL17" s="515"/>
      <c r="BM17" s="515"/>
    </row>
    <row r="18" ht="14.25" customHeight="1">
      <c r="A18" s="515"/>
      <c r="B18" s="515"/>
      <c r="C18" s="515"/>
      <c r="D18" s="515"/>
      <c r="E18" s="515"/>
      <c r="F18" s="515"/>
      <c r="G18" s="515"/>
      <c r="H18" s="515"/>
      <c r="I18" s="515"/>
      <c r="J18" s="515"/>
      <c r="K18" s="515"/>
      <c r="L18" s="515"/>
      <c r="M18" s="515"/>
      <c r="N18" s="515"/>
      <c r="O18" s="515"/>
      <c r="P18" s="515"/>
      <c r="Q18" s="515"/>
      <c r="R18" s="515"/>
      <c r="S18" s="515"/>
      <c r="T18" s="515"/>
      <c r="U18" s="515"/>
      <c r="V18" s="515"/>
      <c r="W18" s="515"/>
      <c r="X18" s="515"/>
      <c r="Y18" s="515"/>
      <c r="Z18" s="515"/>
      <c r="AA18" s="515"/>
      <c r="AB18" s="515"/>
      <c r="AC18" s="515"/>
      <c r="AD18" s="515"/>
      <c r="AE18" s="515"/>
      <c r="AF18" s="515"/>
      <c r="AG18" s="515"/>
      <c r="AH18" s="515"/>
      <c r="AI18" s="515"/>
      <c r="AJ18" s="515"/>
      <c r="AK18" s="515"/>
      <c r="AL18" s="515"/>
      <c r="AM18" s="515"/>
      <c r="AN18" s="515"/>
      <c r="AO18" s="515"/>
      <c r="AP18" s="515"/>
      <c r="AQ18" s="515"/>
      <c r="AR18" s="515"/>
      <c r="AS18" s="515"/>
      <c r="AT18" s="515"/>
      <c r="AU18" s="515"/>
      <c r="AV18" s="515"/>
      <c r="AW18" s="515"/>
      <c r="AX18" s="515"/>
      <c r="AY18" s="515"/>
      <c r="AZ18" s="515"/>
      <c r="BA18" s="515"/>
      <c r="BB18" s="515"/>
      <c r="BC18" s="515"/>
      <c r="BD18" s="515"/>
      <c r="BE18" s="515"/>
      <c r="BF18" s="515"/>
      <c r="BG18" s="515"/>
      <c r="BH18" s="515"/>
      <c r="BI18" s="515"/>
      <c r="BJ18" s="515"/>
      <c r="BK18" s="515"/>
      <c r="BL18" s="515"/>
      <c r="BM18" s="515"/>
    </row>
    <row r="19" ht="14.25" customHeight="1">
      <c r="A19" s="515"/>
      <c r="B19" s="515"/>
      <c r="C19" s="515"/>
      <c r="D19" s="515"/>
      <c r="E19" s="515"/>
      <c r="F19" s="515"/>
      <c r="G19" s="515"/>
      <c r="H19" s="515"/>
      <c r="I19" s="515"/>
      <c r="J19" s="515"/>
      <c r="K19" s="515"/>
      <c r="L19" s="515"/>
      <c r="M19" s="515"/>
      <c r="N19" s="515"/>
      <c r="O19" s="515"/>
      <c r="P19" s="515"/>
      <c r="Q19" s="515"/>
      <c r="R19" s="515"/>
      <c r="S19" s="515"/>
      <c r="T19" s="515"/>
      <c r="U19" s="515"/>
      <c r="V19" s="515"/>
      <c r="W19" s="515"/>
      <c r="X19" s="515"/>
      <c r="Y19" s="515"/>
      <c r="Z19" s="515"/>
      <c r="AA19" s="515"/>
      <c r="AB19" s="515"/>
      <c r="AC19" s="515"/>
      <c r="AD19" s="515"/>
      <c r="AE19" s="515"/>
      <c r="AF19" s="515"/>
      <c r="AG19" s="515"/>
      <c r="AH19" s="515"/>
      <c r="AI19" s="515"/>
      <c r="AJ19" s="515"/>
      <c r="AK19" s="515"/>
      <c r="AL19" s="515"/>
      <c r="AM19" s="515"/>
      <c r="AN19" s="515"/>
      <c r="AO19" s="515"/>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5"/>
      <c r="BM19" s="515"/>
    </row>
    <row r="20" ht="14.25" customHeight="1">
      <c r="A20" s="515"/>
      <c r="B20" s="515"/>
      <c r="C20" s="515"/>
      <c r="D20" s="515"/>
      <c r="E20" s="515"/>
      <c r="F20" s="515"/>
      <c r="G20" s="515"/>
      <c r="H20" s="515"/>
      <c r="I20" s="515"/>
      <c r="J20" s="515"/>
      <c r="K20" s="515"/>
      <c r="L20" s="515"/>
      <c r="M20" s="515"/>
      <c r="N20" s="515"/>
      <c r="O20" s="515"/>
      <c r="P20" s="515"/>
      <c r="Q20" s="515"/>
      <c r="R20" s="515"/>
      <c r="S20" s="515"/>
      <c r="T20" s="515"/>
      <c r="U20" s="515"/>
      <c r="V20" s="515"/>
      <c r="W20" s="515"/>
      <c r="X20" s="515"/>
      <c r="Y20" s="515"/>
      <c r="Z20" s="515"/>
      <c r="AA20" s="515"/>
      <c r="AB20" s="515"/>
      <c r="AC20" s="515"/>
      <c r="AD20" s="515"/>
      <c r="AE20" s="515"/>
      <c r="AF20" s="515"/>
      <c r="AG20" s="515"/>
      <c r="AH20" s="515"/>
      <c r="AI20" s="515"/>
      <c r="AJ20" s="515"/>
      <c r="AK20" s="515"/>
      <c r="AL20" s="515"/>
      <c r="AM20" s="515"/>
      <c r="AN20" s="515"/>
      <c r="AO20" s="515"/>
      <c r="AP20" s="515"/>
      <c r="AQ20" s="515"/>
      <c r="AR20" s="515"/>
      <c r="AS20" s="515"/>
      <c r="AT20" s="515"/>
      <c r="AU20" s="515"/>
      <c r="AV20" s="515"/>
      <c r="AW20" s="515"/>
      <c r="AX20" s="515"/>
      <c r="AY20" s="515"/>
      <c r="AZ20" s="515"/>
      <c r="BA20" s="515"/>
      <c r="BB20" s="515"/>
      <c r="BC20" s="515"/>
      <c r="BD20" s="515"/>
      <c r="BE20" s="515"/>
      <c r="BF20" s="515"/>
      <c r="BG20" s="515"/>
      <c r="BH20" s="515"/>
      <c r="BI20" s="515"/>
      <c r="BJ20" s="515"/>
      <c r="BK20" s="515"/>
      <c r="BL20" s="515"/>
      <c r="BM20" s="515"/>
    </row>
    <row r="21" ht="14.25" customHeight="1">
      <c r="A21" s="515"/>
      <c r="B21" s="515"/>
      <c r="C21" s="515"/>
      <c r="D21" s="515"/>
      <c r="E21" s="515"/>
      <c r="F21" s="515"/>
      <c r="G21" s="515"/>
      <c r="H21" s="515"/>
      <c r="I21" s="515"/>
      <c r="J21" s="515"/>
      <c r="K21" s="515"/>
      <c r="L21" s="515"/>
      <c r="M21" s="515"/>
      <c r="N21" s="515"/>
      <c r="O21" s="515"/>
      <c r="P21" s="515"/>
      <c r="Q21" s="515"/>
      <c r="R21" s="515"/>
      <c r="S21" s="515"/>
      <c r="T21" s="515"/>
      <c r="U21" s="515"/>
      <c r="V21" s="515"/>
      <c r="W21" s="515"/>
      <c r="X21" s="515"/>
      <c r="Y21" s="515"/>
      <c r="Z21" s="515"/>
      <c r="AA21" s="515"/>
      <c r="AB21" s="515"/>
      <c r="AC21" s="515"/>
      <c r="AD21" s="515"/>
      <c r="AE21" s="515"/>
      <c r="AF21" s="515"/>
      <c r="AG21" s="515"/>
      <c r="AH21" s="515"/>
      <c r="AI21" s="515"/>
      <c r="AJ21" s="515"/>
      <c r="AK21" s="515"/>
      <c r="AL21" s="515"/>
      <c r="AM21" s="515"/>
      <c r="AN21" s="515"/>
      <c r="AO21" s="515"/>
      <c r="AP21" s="515"/>
      <c r="AQ21" s="515"/>
      <c r="AR21" s="515"/>
      <c r="AS21" s="515"/>
      <c r="AT21" s="515"/>
      <c r="AU21" s="515"/>
      <c r="AV21" s="515"/>
      <c r="AW21" s="515"/>
      <c r="AX21" s="515"/>
      <c r="AY21" s="515"/>
      <c r="AZ21" s="515"/>
      <c r="BA21" s="515"/>
      <c r="BB21" s="515"/>
      <c r="BC21" s="515"/>
      <c r="BD21" s="515"/>
      <c r="BE21" s="515"/>
      <c r="BF21" s="515"/>
      <c r="BG21" s="515"/>
      <c r="BH21" s="515"/>
      <c r="BI21" s="515"/>
      <c r="BJ21" s="515"/>
      <c r="BK21" s="515"/>
      <c r="BL21" s="515"/>
      <c r="BM21" s="515"/>
    </row>
    <row r="22" ht="14.25" customHeight="1">
      <c r="A22" s="515"/>
      <c r="B22" s="515"/>
      <c r="C22" s="515"/>
      <c r="D22" s="515"/>
      <c r="E22" s="515"/>
      <c r="F22" s="515"/>
      <c r="G22" s="515"/>
      <c r="H22" s="515"/>
      <c r="I22" s="515"/>
      <c r="J22" s="515"/>
      <c r="K22" s="515"/>
      <c r="L22" s="515"/>
      <c r="M22" s="515"/>
      <c r="N22" s="515"/>
      <c r="O22" s="515"/>
      <c r="P22" s="515"/>
      <c r="Q22" s="515"/>
      <c r="R22" s="515"/>
      <c r="S22" s="515"/>
      <c r="T22" s="515"/>
      <c r="U22" s="515"/>
      <c r="V22" s="515"/>
      <c r="W22" s="515"/>
      <c r="X22" s="515"/>
      <c r="Y22" s="515"/>
      <c r="Z22" s="515"/>
      <c r="AA22" s="515"/>
      <c r="AB22" s="515"/>
      <c r="AC22" s="515"/>
      <c r="AD22" s="515"/>
      <c r="AE22" s="515"/>
      <c r="AF22" s="515"/>
      <c r="AG22" s="515"/>
      <c r="AH22" s="515"/>
      <c r="AI22" s="515"/>
      <c r="AJ22" s="515"/>
      <c r="AK22" s="515"/>
      <c r="AL22" s="515"/>
      <c r="AM22" s="515"/>
      <c r="AN22" s="515"/>
      <c r="AO22" s="515"/>
      <c r="AP22" s="515"/>
      <c r="AQ22" s="515"/>
      <c r="AR22" s="515"/>
      <c r="AS22" s="515"/>
      <c r="AT22" s="515"/>
      <c r="AU22" s="515"/>
      <c r="AV22" s="515"/>
      <c r="AW22" s="515"/>
      <c r="AX22" s="515"/>
      <c r="AY22" s="515"/>
      <c r="AZ22" s="515"/>
      <c r="BA22" s="515"/>
      <c r="BB22" s="515"/>
      <c r="BC22" s="515"/>
      <c r="BD22" s="515"/>
      <c r="BE22" s="515"/>
      <c r="BF22" s="515"/>
      <c r="BG22" s="515"/>
      <c r="BH22" s="515"/>
      <c r="BI22" s="515"/>
      <c r="BJ22" s="515"/>
      <c r="BK22" s="515"/>
      <c r="BL22" s="515"/>
      <c r="BM22" s="515"/>
    </row>
    <row r="23" ht="14.25" customHeight="1">
      <c r="A23" s="515"/>
      <c r="B23" s="515"/>
      <c r="C23" s="515"/>
      <c r="D23" s="515"/>
      <c r="E23" s="515"/>
      <c r="F23" s="515"/>
      <c r="G23" s="515"/>
      <c r="H23" s="515"/>
      <c r="I23" s="515"/>
      <c r="J23" s="515"/>
      <c r="K23" s="515"/>
      <c r="L23" s="515"/>
      <c r="M23" s="515"/>
      <c r="N23" s="515"/>
      <c r="O23" s="515"/>
      <c r="P23" s="515"/>
      <c r="Q23" s="515"/>
      <c r="R23" s="515"/>
      <c r="S23" s="515"/>
      <c r="T23" s="515"/>
      <c r="U23" s="515"/>
      <c r="V23" s="515"/>
      <c r="W23" s="515"/>
      <c r="X23" s="515"/>
      <c r="Y23" s="515"/>
      <c r="Z23" s="515"/>
      <c r="AA23" s="515"/>
      <c r="AB23" s="515"/>
      <c r="AC23" s="515"/>
      <c r="AD23" s="515"/>
      <c r="AE23" s="515"/>
      <c r="AF23" s="515"/>
      <c r="AG23" s="515"/>
      <c r="AH23" s="515"/>
      <c r="AI23" s="515"/>
      <c r="AJ23" s="515"/>
      <c r="AK23" s="515"/>
      <c r="AL23" s="515"/>
      <c r="AM23" s="515"/>
      <c r="AN23" s="515"/>
      <c r="AO23" s="515"/>
      <c r="AP23" s="515"/>
      <c r="AQ23" s="515"/>
      <c r="AR23" s="515"/>
      <c r="AS23" s="515"/>
      <c r="AT23" s="515"/>
      <c r="AU23" s="515"/>
      <c r="AV23" s="515"/>
      <c r="AW23" s="515"/>
      <c r="AX23" s="515"/>
      <c r="AY23" s="515"/>
      <c r="AZ23" s="515"/>
      <c r="BA23" s="515"/>
      <c r="BB23" s="515"/>
      <c r="BC23" s="515"/>
      <c r="BD23" s="515"/>
      <c r="BE23" s="515"/>
      <c r="BF23" s="515"/>
      <c r="BG23" s="515"/>
      <c r="BH23" s="515"/>
      <c r="BI23" s="515"/>
      <c r="BJ23" s="515"/>
      <c r="BK23" s="515"/>
      <c r="BL23" s="515"/>
      <c r="BM23" s="515"/>
    </row>
    <row r="24" ht="14.25" customHeight="1">
      <c r="A24" s="515"/>
      <c r="B24" s="515"/>
      <c r="C24" s="515"/>
      <c r="D24" s="515"/>
      <c r="E24" s="515"/>
      <c r="F24" s="515"/>
      <c r="G24" s="515"/>
      <c r="H24" s="515"/>
      <c r="I24" s="515"/>
      <c r="J24" s="515"/>
      <c r="K24" s="515"/>
      <c r="L24" s="515"/>
      <c r="M24" s="515"/>
      <c r="N24" s="515"/>
      <c r="O24" s="515"/>
      <c r="P24" s="515"/>
      <c r="Q24" s="515"/>
      <c r="R24" s="515"/>
      <c r="S24" s="515"/>
      <c r="T24" s="515"/>
      <c r="U24" s="515"/>
      <c r="V24" s="515"/>
      <c r="W24" s="515"/>
      <c r="X24" s="515"/>
      <c r="Y24" s="515"/>
      <c r="Z24" s="515"/>
      <c r="AA24" s="515"/>
      <c r="AB24" s="515"/>
      <c r="AC24" s="515"/>
      <c r="AD24" s="515"/>
      <c r="AE24" s="515"/>
      <c r="AF24" s="515"/>
      <c r="AG24" s="515"/>
      <c r="AH24" s="515"/>
      <c r="AI24" s="515"/>
      <c r="AJ24" s="515"/>
      <c r="AK24" s="515"/>
      <c r="AL24" s="515"/>
      <c r="AM24" s="515"/>
      <c r="AN24" s="515"/>
      <c r="AO24" s="515"/>
      <c r="AP24" s="515"/>
      <c r="AQ24" s="515"/>
      <c r="AR24" s="515"/>
      <c r="AS24" s="515"/>
      <c r="AT24" s="515"/>
      <c r="AU24" s="515"/>
      <c r="AV24" s="515"/>
      <c r="AW24" s="515"/>
      <c r="AX24" s="515"/>
      <c r="AY24" s="515"/>
      <c r="AZ24" s="515"/>
      <c r="BA24" s="515"/>
      <c r="BB24" s="515"/>
      <c r="BC24" s="515"/>
      <c r="BD24" s="515"/>
      <c r="BE24" s="515"/>
      <c r="BF24" s="515"/>
      <c r="BG24" s="515"/>
      <c r="BH24" s="515"/>
      <c r="BI24" s="515"/>
      <c r="BJ24" s="515"/>
      <c r="BK24" s="515"/>
      <c r="BL24" s="515"/>
      <c r="BM24" s="515"/>
    </row>
    <row r="25" ht="14.25" customHeight="1">
      <c r="A25" s="515"/>
      <c r="B25" s="515"/>
      <c r="C25" s="515"/>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B25" s="515"/>
      <c r="AC25" s="515"/>
      <c r="AD25" s="515"/>
      <c r="AE25" s="515"/>
      <c r="AF25" s="515"/>
      <c r="AG25" s="515"/>
      <c r="AH25" s="515"/>
      <c r="AI25" s="515"/>
      <c r="AJ25" s="515"/>
      <c r="AK25" s="515"/>
      <c r="AL25" s="515"/>
      <c r="AM25" s="515"/>
      <c r="AN25" s="515"/>
      <c r="AO25" s="515"/>
      <c r="AP25" s="515"/>
      <c r="AQ25" s="515"/>
      <c r="AR25" s="515"/>
      <c r="AS25" s="515"/>
      <c r="AT25" s="515"/>
      <c r="AU25" s="515"/>
      <c r="AV25" s="515"/>
      <c r="AW25" s="515"/>
      <c r="AX25" s="515"/>
      <c r="AY25" s="515"/>
      <c r="AZ25" s="515"/>
      <c r="BA25" s="515"/>
      <c r="BB25" s="515"/>
      <c r="BC25" s="515"/>
      <c r="BD25" s="515"/>
      <c r="BE25" s="515"/>
      <c r="BF25" s="515"/>
      <c r="BG25" s="515"/>
      <c r="BH25" s="515"/>
      <c r="BI25" s="515"/>
      <c r="BJ25" s="515"/>
      <c r="BK25" s="515"/>
      <c r="BL25" s="515"/>
      <c r="BM25" s="515"/>
    </row>
    <row r="26" ht="14.25" customHeight="1">
      <c r="A26" s="515"/>
      <c r="B26" s="515"/>
      <c r="C26" s="515"/>
      <c r="D26" s="515"/>
      <c r="E26" s="515"/>
      <c r="F26" s="515"/>
      <c r="G26" s="515"/>
      <c r="H26" s="515"/>
      <c r="I26" s="515"/>
      <c r="J26" s="515"/>
      <c r="K26" s="515"/>
      <c r="L26" s="515"/>
      <c r="M26" s="515"/>
      <c r="N26" s="515"/>
      <c r="O26" s="515"/>
      <c r="P26" s="515"/>
      <c r="Q26" s="515"/>
      <c r="R26" s="515"/>
      <c r="S26" s="515"/>
      <c r="T26" s="515"/>
      <c r="U26" s="515"/>
      <c r="V26" s="515"/>
      <c r="W26" s="515"/>
      <c r="X26" s="515"/>
      <c r="Y26" s="515"/>
      <c r="Z26" s="515"/>
      <c r="AA26" s="515"/>
      <c r="AB26" s="515"/>
      <c r="AC26" s="515"/>
      <c r="AD26" s="515"/>
      <c r="AE26" s="515"/>
      <c r="AF26" s="515"/>
      <c r="AG26" s="515"/>
      <c r="AH26" s="515"/>
      <c r="AI26" s="515"/>
      <c r="AJ26" s="515"/>
      <c r="AK26" s="515"/>
      <c r="AL26" s="515"/>
      <c r="AM26" s="515"/>
      <c r="AN26" s="515"/>
      <c r="AO26" s="515"/>
      <c r="AP26" s="515"/>
      <c r="AQ26" s="515"/>
      <c r="AR26" s="515"/>
      <c r="AS26" s="515"/>
      <c r="AT26" s="515"/>
      <c r="AU26" s="515"/>
      <c r="AV26" s="515"/>
      <c r="AW26" s="515"/>
      <c r="AX26" s="515"/>
      <c r="AY26" s="515"/>
      <c r="AZ26" s="515"/>
      <c r="BA26" s="515"/>
      <c r="BB26" s="515"/>
      <c r="BC26" s="515"/>
      <c r="BD26" s="515"/>
      <c r="BE26" s="515"/>
      <c r="BF26" s="515"/>
      <c r="BG26" s="515"/>
      <c r="BH26" s="515"/>
      <c r="BI26" s="515"/>
      <c r="BJ26" s="515"/>
      <c r="BK26" s="515"/>
      <c r="BL26" s="515"/>
      <c r="BM26" s="515"/>
    </row>
    <row r="27" ht="14.25" customHeight="1">
      <c r="A27" s="515"/>
      <c r="B27" s="515"/>
      <c r="C27" s="515"/>
      <c r="D27" s="515"/>
      <c r="E27" s="515"/>
      <c r="F27" s="515"/>
      <c r="G27" s="515"/>
      <c r="H27" s="515"/>
      <c r="I27" s="515"/>
      <c r="J27" s="515"/>
      <c r="K27" s="515"/>
      <c r="L27" s="515"/>
      <c r="M27" s="515"/>
      <c r="N27" s="515"/>
      <c r="O27" s="515"/>
      <c r="P27" s="515"/>
      <c r="Q27" s="515"/>
      <c r="R27" s="515"/>
      <c r="S27" s="515"/>
      <c r="T27" s="515"/>
      <c r="U27" s="515"/>
      <c r="V27" s="515"/>
      <c r="W27" s="51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515"/>
      <c r="AY27" s="515"/>
      <c r="AZ27" s="515"/>
      <c r="BA27" s="515"/>
      <c r="BB27" s="515"/>
      <c r="BC27" s="515"/>
      <c r="BD27" s="515"/>
      <c r="BE27" s="515"/>
      <c r="BF27" s="515"/>
      <c r="BG27" s="515"/>
      <c r="BH27" s="515"/>
      <c r="BI27" s="515"/>
      <c r="BJ27" s="515"/>
      <c r="BK27" s="515"/>
      <c r="BL27" s="515"/>
      <c r="BM27" s="515"/>
    </row>
    <row r="28" ht="14.25" customHeight="1">
      <c r="A28" s="515"/>
      <c r="B28" s="515"/>
      <c r="C28" s="515"/>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5"/>
      <c r="AD28" s="515"/>
      <c r="AE28" s="515"/>
      <c r="AF28" s="515"/>
      <c r="AG28" s="515"/>
      <c r="AH28" s="515"/>
      <c r="AI28" s="515"/>
      <c r="AJ28" s="515"/>
      <c r="AK28" s="515"/>
      <c r="AL28" s="515"/>
      <c r="AM28" s="515"/>
      <c r="AN28" s="515"/>
      <c r="AO28" s="515"/>
      <c r="AP28" s="515"/>
      <c r="AQ28" s="515"/>
      <c r="AR28" s="515"/>
      <c r="AS28" s="515"/>
      <c r="AT28" s="515"/>
      <c r="AU28" s="515"/>
      <c r="AV28" s="515"/>
      <c r="AW28" s="515"/>
      <c r="AX28" s="515"/>
      <c r="AY28" s="515"/>
      <c r="AZ28" s="515"/>
      <c r="BA28" s="515"/>
      <c r="BB28" s="515"/>
      <c r="BC28" s="515"/>
      <c r="BD28" s="515"/>
      <c r="BE28" s="515"/>
      <c r="BF28" s="515"/>
      <c r="BG28" s="515"/>
      <c r="BH28" s="515"/>
      <c r="BI28" s="515"/>
      <c r="BJ28" s="515"/>
      <c r="BK28" s="515"/>
      <c r="BL28" s="515"/>
      <c r="BM28" s="515"/>
    </row>
    <row r="29" ht="14.25" customHeight="1">
      <c r="A29" s="515"/>
      <c r="B29" s="515"/>
      <c r="C29" s="515"/>
      <c r="D29" s="515"/>
      <c r="E29" s="515"/>
      <c r="F29" s="515"/>
      <c r="G29" s="515"/>
      <c r="H29" s="515"/>
      <c r="I29" s="515"/>
      <c r="J29" s="515"/>
      <c r="K29" s="515"/>
      <c r="L29" s="515"/>
      <c r="M29" s="515"/>
      <c r="N29" s="515"/>
      <c r="O29" s="515"/>
      <c r="P29" s="515"/>
      <c r="Q29" s="515"/>
      <c r="R29" s="515"/>
      <c r="S29" s="515"/>
      <c r="T29" s="515"/>
      <c r="U29" s="515"/>
      <c r="V29" s="515"/>
      <c r="W29" s="515"/>
      <c r="X29" s="515"/>
      <c r="Y29" s="515"/>
      <c r="Z29" s="515"/>
      <c r="AA29" s="515"/>
      <c r="AB29" s="515"/>
      <c r="AC29" s="515"/>
      <c r="AD29" s="515"/>
      <c r="AE29" s="515"/>
      <c r="AF29" s="515"/>
      <c r="AG29" s="515"/>
      <c r="AH29" s="515"/>
      <c r="AI29" s="515"/>
      <c r="AJ29" s="515"/>
      <c r="AK29" s="515"/>
      <c r="AL29" s="515"/>
      <c r="AM29" s="515"/>
      <c r="AN29" s="515"/>
      <c r="AO29" s="515"/>
      <c r="AP29" s="515"/>
      <c r="AQ29" s="515"/>
      <c r="AR29" s="515"/>
      <c r="AS29" s="515"/>
      <c r="AT29" s="515"/>
      <c r="AU29" s="515"/>
      <c r="AV29" s="515"/>
      <c r="AW29" s="515"/>
      <c r="AX29" s="515"/>
      <c r="AY29" s="515"/>
      <c r="AZ29" s="515"/>
      <c r="BA29" s="515"/>
      <c r="BB29" s="515"/>
      <c r="BC29" s="515"/>
      <c r="BD29" s="515"/>
      <c r="BE29" s="515"/>
      <c r="BF29" s="515"/>
      <c r="BG29" s="515"/>
      <c r="BH29" s="515"/>
      <c r="BI29" s="515"/>
      <c r="BJ29" s="515"/>
      <c r="BK29" s="515"/>
      <c r="BL29" s="515"/>
      <c r="BM29" s="515"/>
    </row>
    <row r="30" ht="14.25" customHeight="1">
      <c r="A30" s="515"/>
      <c r="B30" s="515"/>
      <c r="C30" s="515"/>
      <c r="D30" s="515"/>
      <c r="E30" s="515"/>
      <c r="F30" s="515"/>
      <c r="G30" s="515"/>
      <c r="H30" s="515"/>
      <c r="I30" s="515"/>
      <c r="J30" s="515"/>
      <c r="K30" s="515"/>
      <c r="L30" s="515"/>
      <c r="M30" s="515"/>
      <c r="N30" s="515"/>
      <c r="O30" s="515"/>
      <c r="P30" s="515"/>
      <c r="Q30" s="515"/>
      <c r="R30" s="515"/>
      <c r="S30" s="515"/>
      <c r="T30" s="515"/>
      <c r="U30" s="515"/>
      <c r="V30" s="515"/>
      <c r="W30" s="515"/>
      <c r="X30" s="515"/>
      <c r="Y30" s="515"/>
      <c r="Z30" s="515"/>
      <c r="AA30" s="515"/>
      <c r="AB30" s="515"/>
      <c r="AC30" s="515"/>
      <c r="AD30" s="515"/>
      <c r="AE30" s="515"/>
      <c r="AF30" s="515"/>
      <c r="AG30" s="515"/>
      <c r="AH30" s="515"/>
      <c r="AI30" s="515"/>
      <c r="AJ30" s="515"/>
      <c r="AK30" s="515"/>
      <c r="AL30" s="515"/>
      <c r="AM30" s="515"/>
      <c r="AN30" s="515"/>
      <c r="AO30" s="515"/>
      <c r="AP30" s="515"/>
      <c r="AQ30" s="515"/>
      <c r="AR30" s="515"/>
      <c r="AS30" s="515"/>
      <c r="AT30" s="515"/>
      <c r="AU30" s="515"/>
      <c r="AV30" s="515"/>
      <c r="AW30" s="515"/>
      <c r="AX30" s="515"/>
      <c r="AY30" s="515"/>
      <c r="AZ30" s="515"/>
      <c r="BA30" s="515"/>
      <c r="BB30" s="515"/>
      <c r="BC30" s="515"/>
      <c r="BD30" s="515"/>
      <c r="BE30" s="515"/>
      <c r="BF30" s="515"/>
      <c r="BG30" s="515"/>
      <c r="BH30" s="515"/>
      <c r="BI30" s="515"/>
      <c r="BJ30" s="515"/>
      <c r="BK30" s="515"/>
      <c r="BL30" s="515"/>
      <c r="BM30" s="515"/>
    </row>
    <row r="31" ht="14.25" customHeight="1">
      <c r="A31" s="515"/>
      <c r="B31" s="515"/>
      <c r="C31" s="515"/>
      <c r="D31" s="515"/>
      <c r="E31" s="515"/>
      <c r="F31" s="515"/>
      <c r="G31" s="515"/>
      <c r="H31" s="515"/>
      <c r="I31" s="515"/>
      <c r="J31" s="515"/>
      <c r="K31" s="515"/>
      <c r="L31" s="515"/>
      <c r="M31" s="515"/>
      <c r="N31" s="515"/>
      <c r="O31" s="515"/>
      <c r="P31" s="515"/>
      <c r="Q31" s="515"/>
      <c r="R31" s="515"/>
      <c r="S31" s="515"/>
      <c r="T31" s="515"/>
      <c r="U31" s="515"/>
      <c r="V31" s="515"/>
      <c r="W31" s="515"/>
      <c r="X31" s="515"/>
      <c r="Y31" s="515"/>
      <c r="Z31" s="515"/>
      <c r="AA31" s="515"/>
      <c r="AB31" s="515"/>
      <c r="AC31" s="515"/>
      <c r="AD31" s="515"/>
      <c r="AE31" s="515"/>
      <c r="AF31" s="515"/>
      <c r="AG31" s="515"/>
      <c r="AH31" s="515"/>
      <c r="AI31" s="515"/>
      <c r="AJ31" s="515"/>
      <c r="AK31" s="515"/>
      <c r="AL31" s="515"/>
      <c r="AM31" s="515"/>
      <c r="AN31" s="515"/>
      <c r="AO31" s="515"/>
      <c r="AP31" s="515"/>
      <c r="AQ31" s="515"/>
      <c r="AR31" s="515"/>
      <c r="AS31" s="515"/>
      <c r="AT31" s="515"/>
      <c r="AU31" s="515"/>
      <c r="AV31" s="515"/>
      <c r="AW31" s="515"/>
      <c r="AX31" s="515"/>
      <c r="AY31" s="515"/>
      <c r="AZ31" s="515"/>
      <c r="BA31" s="515"/>
      <c r="BB31" s="515"/>
      <c r="BC31" s="515"/>
      <c r="BD31" s="515"/>
      <c r="BE31" s="515"/>
      <c r="BF31" s="515"/>
      <c r="BG31" s="515"/>
      <c r="BH31" s="515"/>
      <c r="BI31" s="515"/>
      <c r="BJ31" s="515"/>
      <c r="BK31" s="515"/>
      <c r="BL31" s="515"/>
      <c r="BM31" s="515"/>
    </row>
    <row r="32" ht="14.25" customHeight="1">
      <c r="A32" s="515"/>
      <c r="B32" s="515"/>
      <c r="C32" s="515"/>
      <c r="D32" s="515"/>
      <c r="E32" s="515"/>
      <c r="F32" s="515"/>
      <c r="G32" s="515"/>
      <c r="H32" s="515"/>
      <c r="I32" s="515"/>
      <c r="J32" s="515"/>
      <c r="K32" s="515"/>
      <c r="L32" s="515"/>
      <c r="M32" s="515"/>
      <c r="N32" s="515"/>
      <c r="O32" s="515"/>
      <c r="P32" s="515"/>
      <c r="Q32" s="515"/>
      <c r="R32" s="515"/>
      <c r="S32" s="515"/>
      <c r="T32" s="515"/>
      <c r="U32" s="515"/>
      <c r="V32" s="515"/>
      <c r="W32" s="515"/>
      <c r="X32" s="515"/>
      <c r="Y32" s="515"/>
      <c r="Z32" s="515"/>
      <c r="AA32" s="515"/>
      <c r="AB32" s="515"/>
      <c r="AC32" s="515"/>
      <c r="AD32" s="515"/>
      <c r="AE32" s="515"/>
      <c r="AF32" s="515"/>
      <c r="AG32" s="515"/>
      <c r="AH32" s="515"/>
      <c r="AI32" s="515"/>
      <c r="AJ32" s="515"/>
      <c r="AK32" s="515"/>
      <c r="AL32" s="515"/>
      <c r="AM32" s="515"/>
      <c r="AN32" s="515"/>
      <c r="AO32" s="515"/>
      <c r="AP32" s="515"/>
      <c r="AQ32" s="515"/>
      <c r="AR32" s="515"/>
      <c r="AS32" s="515"/>
      <c r="AT32" s="515"/>
      <c r="AU32" s="515"/>
      <c r="AV32" s="515"/>
      <c r="AW32" s="515"/>
      <c r="AX32" s="515"/>
      <c r="AY32" s="515"/>
      <c r="AZ32" s="515"/>
      <c r="BA32" s="515"/>
      <c r="BB32" s="515"/>
      <c r="BC32" s="515"/>
      <c r="BD32" s="515"/>
      <c r="BE32" s="515"/>
      <c r="BF32" s="515"/>
      <c r="BG32" s="515"/>
      <c r="BH32" s="515"/>
      <c r="BI32" s="515"/>
      <c r="BJ32" s="515"/>
      <c r="BK32" s="515"/>
      <c r="BL32" s="515"/>
      <c r="BM32" s="515"/>
    </row>
    <row r="33" ht="14.25" customHeight="1">
      <c r="A33" s="515"/>
      <c r="B33" s="515"/>
      <c r="C33" s="515"/>
      <c r="D33" s="515"/>
      <c r="E33" s="515"/>
      <c r="F33" s="515"/>
      <c r="G33" s="515"/>
      <c r="H33" s="515"/>
      <c r="I33" s="515"/>
      <c r="J33" s="515"/>
      <c r="K33" s="515"/>
      <c r="L33" s="515"/>
      <c r="M33" s="515"/>
      <c r="N33" s="515"/>
      <c r="O33" s="515"/>
      <c r="P33" s="515"/>
      <c r="Q33" s="515"/>
      <c r="R33" s="515"/>
      <c r="S33" s="515"/>
      <c r="T33" s="515"/>
      <c r="U33" s="515"/>
      <c r="V33" s="515"/>
      <c r="W33" s="515"/>
      <c r="X33" s="515"/>
      <c r="Y33" s="515"/>
      <c r="Z33" s="515"/>
      <c r="AA33" s="515"/>
      <c r="AB33" s="515"/>
      <c r="AC33" s="515"/>
      <c r="AD33" s="515"/>
      <c r="AE33" s="515"/>
      <c r="AF33" s="515"/>
      <c r="AG33" s="515"/>
      <c r="AH33" s="515"/>
      <c r="AI33" s="515"/>
      <c r="AJ33" s="515"/>
      <c r="AK33" s="515"/>
      <c r="AL33" s="515"/>
      <c r="AM33" s="515"/>
      <c r="AN33" s="515"/>
      <c r="AO33" s="515"/>
      <c r="AP33" s="515"/>
      <c r="AQ33" s="515"/>
      <c r="AR33" s="515"/>
      <c r="AS33" s="515"/>
      <c r="AT33" s="515"/>
      <c r="AU33" s="515"/>
      <c r="AV33" s="515"/>
      <c r="AW33" s="515"/>
      <c r="AX33" s="515"/>
      <c r="AY33" s="515"/>
      <c r="AZ33" s="515"/>
      <c r="BA33" s="515"/>
      <c r="BB33" s="515"/>
      <c r="BC33" s="515"/>
      <c r="BD33" s="515"/>
      <c r="BE33" s="515"/>
      <c r="BF33" s="515"/>
      <c r="BG33" s="515"/>
      <c r="BH33" s="515"/>
      <c r="BI33" s="515"/>
      <c r="BJ33" s="515"/>
      <c r="BK33" s="515"/>
      <c r="BL33" s="515"/>
      <c r="BM33" s="515"/>
    </row>
    <row r="34" ht="14.25" customHeight="1">
      <c r="A34" s="515"/>
      <c r="B34" s="515"/>
      <c r="C34" s="515"/>
      <c r="D34" s="515"/>
      <c r="E34" s="515"/>
      <c r="F34" s="515"/>
      <c r="G34" s="515"/>
      <c r="H34" s="515"/>
      <c r="I34" s="515"/>
      <c r="J34" s="515"/>
      <c r="K34" s="515"/>
      <c r="L34" s="515"/>
      <c r="M34" s="515"/>
      <c r="N34" s="515"/>
      <c r="O34" s="515"/>
      <c r="P34" s="515"/>
      <c r="Q34" s="515"/>
      <c r="R34" s="515"/>
      <c r="S34" s="515"/>
      <c r="T34" s="515"/>
      <c r="U34" s="515"/>
      <c r="V34" s="515"/>
      <c r="W34" s="515"/>
      <c r="X34" s="515"/>
      <c r="Y34" s="515"/>
      <c r="Z34" s="515"/>
      <c r="AA34" s="515"/>
      <c r="AB34" s="515"/>
      <c r="AC34" s="515"/>
      <c r="AD34" s="515"/>
      <c r="AE34" s="515"/>
      <c r="AF34" s="515"/>
      <c r="AG34" s="515"/>
      <c r="AH34" s="515"/>
      <c r="AI34" s="515"/>
      <c r="AJ34" s="515"/>
      <c r="AK34" s="515"/>
      <c r="AL34" s="515"/>
      <c r="AM34" s="515"/>
      <c r="AN34" s="515"/>
      <c r="AO34" s="515"/>
      <c r="AP34" s="515"/>
      <c r="AQ34" s="515"/>
      <c r="AR34" s="515"/>
      <c r="AS34" s="515"/>
      <c r="AT34" s="515"/>
      <c r="AU34" s="515"/>
      <c r="AV34" s="515"/>
      <c r="AW34" s="515"/>
      <c r="AX34" s="515"/>
      <c r="AY34" s="515"/>
      <c r="AZ34" s="515"/>
      <c r="BA34" s="515"/>
      <c r="BB34" s="515"/>
      <c r="BC34" s="515"/>
      <c r="BD34" s="515"/>
      <c r="BE34" s="515"/>
      <c r="BF34" s="515"/>
      <c r="BG34" s="515"/>
      <c r="BH34" s="515"/>
      <c r="BI34" s="515"/>
      <c r="BJ34" s="515"/>
      <c r="BK34" s="515"/>
      <c r="BL34" s="515"/>
      <c r="BM34" s="515"/>
    </row>
    <row r="35" ht="14.25" customHeight="1">
      <c r="A35" s="515"/>
      <c r="B35" s="515"/>
      <c r="C35" s="515"/>
      <c r="D35" s="515"/>
      <c r="E35" s="515"/>
      <c r="F35" s="515"/>
      <c r="G35" s="515"/>
      <c r="H35" s="515"/>
      <c r="I35" s="515"/>
      <c r="J35" s="515"/>
      <c r="K35" s="515"/>
      <c r="L35" s="515"/>
      <c r="M35" s="515"/>
      <c r="N35" s="515"/>
      <c r="O35" s="515"/>
      <c r="P35" s="515"/>
      <c r="Q35" s="515"/>
      <c r="R35" s="515"/>
      <c r="S35" s="515"/>
      <c r="T35" s="515"/>
      <c r="U35" s="515"/>
      <c r="V35" s="515"/>
      <c r="W35" s="515"/>
      <c r="X35" s="515"/>
      <c r="Y35" s="515"/>
      <c r="Z35" s="515"/>
      <c r="AA35" s="515"/>
      <c r="AB35" s="515"/>
      <c r="AC35" s="515"/>
      <c r="AD35" s="515"/>
      <c r="AE35" s="515"/>
      <c r="AF35" s="515"/>
      <c r="AG35" s="515"/>
      <c r="AH35" s="515"/>
      <c r="AI35" s="515"/>
      <c r="AJ35" s="515"/>
      <c r="AK35" s="515"/>
      <c r="AL35" s="515"/>
      <c r="AM35" s="515"/>
      <c r="AN35" s="515"/>
      <c r="AO35" s="515"/>
      <c r="AP35" s="515"/>
      <c r="AQ35" s="515"/>
      <c r="AR35" s="515"/>
      <c r="AS35" s="515"/>
      <c r="AT35" s="515"/>
      <c r="AU35" s="515"/>
      <c r="AV35" s="515"/>
      <c r="AW35" s="515"/>
      <c r="AX35" s="515"/>
      <c r="AY35" s="515"/>
      <c r="AZ35" s="515"/>
      <c r="BA35" s="515"/>
      <c r="BB35" s="515"/>
      <c r="BC35" s="515"/>
      <c r="BD35" s="515"/>
      <c r="BE35" s="515"/>
      <c r="BF35" s="515"/>
      <c r="BG35" s="515"/>
      <c r="BH35" s="515"/>
      <c r="BI35" s="515"/>
      <c r="BJ35" s="515"/>
      <c r="BK35" s="515"/>
      <c r="BL35" s="515"/>
      <c r="BM35" s="515"/>
    </row>
    <row r="36" ht="14.25" customHeight="1">
      <c r="A36" s="515"/>
      <c r="B36" s="515"/>
      <c r="C36" s="515"/>
      <c r="D36" s="515"/>
      <c r="E36" s="515"/>
      <c r="F36" s="515"/>
      <c r="G36" s="515"/>
      <c r="H36" s="515"/>
      <c r="I36" s="515"/>
      <c r="J36" s="515"/>
      <c r="K36" s="515"/>
      <c r="L36" s="515"/>
      <c r="M36" s="515"/>
      <c r="N36" s="515"/>
      <c r="O36" s="515"/>
      <c r="P36" s="515"/>
      <c r="Q36" s="515"/>
      <c r="R36" s="515"/>
      <c r="S36" s="515"/>
      <c r="T36" s="515"/>
      <c r="U36" s="515"/>
      <c r="V36" s="515"/>
      <c r="W36" s="515"/>
      <c r="X36" s="515"/>
      <c r="Y36" s="515"/>
      <c r="Z36" s="515"/>
      <c r="AA36" s="515"/>
      <c r="AB36" s="515"/>
      <c r="AC36" s="515"/>
      <c r="AD36" s="515"/>
      <c r="AE36" s="515"/>
      <c r="AF36" s="515"/>
      <c r="AG36" s="515"/>
      <c r="AH36" s="515"/>
      <c r="AI36" s="515"/>
      <c r="AJ36" s="515"/>
      <c r="AK36" s="515"/>
      <c r="AL36" s="515"/>
      <c r="AM36" s="515"/>
      <c r="AN36" s="515"/>
      <c r="AO36" s="515"/>
      <c r="AP36" s="515"/>
      <c r="AQ36" s="515"/>
      <c r="AR36" s="515"/>
      <c r="AS36" s="515"/>
      <c r="AT36" s="515"/>
      <c r="AU36" s="515"/>
      <c r="AV36" s="515"/>
      <c r="AW36" s="515"/>
      <c r="AX36" s="515"/>
      <c r="AY36" s="515"/>
      <c r="AZ36" s="515"/>
      <c r="BA36" s="515"/>
      <c r="BB36" s="515"/>
      <c r="BC36" s="515"/>
      <c r="BD36" s="515"/>
      <c r="BE36" s="515"/>
      <c r="BF36" s="515"/>
      <c r="BG36" s="515"/>
      <c r="BH36" s="515"/>
      <c r="BI36" s="515"/>
      <c r="BJ36" s="515"/>
      <c r="BK36" s="515"/>
      <c r="BL36" s="515"/>
      <c r="BM36" s="515"/>
    </row>
    <row r="37" ht="14.25" customHeight="1">
      <c r="A37" s="515"/>
      <c r="B37" s="515"/>
      <c r="C37" s="515"/>
      <c r="D37" s="515"/>
      <c r="E37" s="515"/>
      <c r="F37" s="515"/>
      <c r="G37" s="515"/>
      <c r="H37" s="515"/>
      <c r="I37" s="515"/>
      <c r="J37" s="515"/>
      <c r="K37" s="515"/>
      <c r="L37" s="515"/>
      <c r="M37" s="515"/>
      <c r="N37" s="515"/>
      <c r="O37" s="515"/>
      <c r="P37" s="515"/>
      <c r="Q37" s="515"/>
      <c r="R37" s="515"/>
      <c r="S37" s="515"/>
      <c r="T37" s="515"/>
      <c r="U37" s="515"/>
      <c r="V37" s="515"/>
      <c r="W37" s="515"/>
      <c r="X37" s="515"/>
      <c r="Y37" s="515"/>
      <c r="Z37" s="515"/>
      <c r="AA37" s="515"/>
      <c r="AB37" s="515"/>
      <c r="AC37" s="515"/>
      <c r="AD37" s="515"/>
      <c r="AE37" s="515"/>
      <c r="AF37" s="515"/>
      <c r="AG37" s="515"/>
      <c r="AH37" s="515"/>
      <c r="AI37" s="515"/>
      <c r="AJ37" s="515"/>
      <c r="AK37" s="515"/>
      <c r="AL37" s="515"/>
      <c r="AM37" s="515"/>
      <c r="AN37" s="515"/>
      <c r="AO37" s="515"/>
      <c r="AP37" s="515"/>
      <c r="AQ37" s="515"/>
      <c r="AR37" s="515"/>
      <c r="AS37" s="515"/>
      <c r="AT37" s="515"/>
      <c r="AU37" s="515"/>
      <c r="AV37" s="515"/>
      <c r="AW37" s="515"/>
      <c r="AX37" s="515"/>
      <c r="AY37" s="515"/>
      <c r="AZ37" s="515"/>
      <c r="BA37" s="515"/>
      <c r="BB37" s="515"/>
      <c r="BC37" s="515"/>
      <c r="BD37" s="515"/>
      <c r="BE37" s="515"/>
      <c r="BF37" s="515"/>
      <c r="BG37" s="515"/>
      <c r="BH37" s="515"/>
      <c r="BI37" s="515"/>
      <c r="BJ37" s="515"/>
      <c r="BK37" s="515"/>
      <c r="BL37" s="515"/>
      <c r="BM37" s="515"/>
    </row>
    <row r="38" ht="14.25" customHeight="1">
      <c r="A38" s="515"/>
      <c r="B38" s="515"/>
      <c r="C38" s="515"/>
      <c r="D38" s="515"/>
      <c r="E38" s="515"/>
      <c r="F38" s="515"/>
      <c r="G38" s="515"/>
      <c r="H38" s="515"/>
      <c r="I38" s="515"/>
      <c r="J38" s="515"/>
      <c r="K38" s="515"/>
      <c r="L38" s="515"/>
      <c r="M38" s="515"/>
      <c r="N38" s="515"/>
      <c r="O38" s="515"/>
      <c r="P38" s="515"/>
      <c r="Q38" s="515"/>
      <c r="R38" s="515"/>
      <c r="S38" s="515"/>
      <c r="T38" s="515"/>
      <c r="U38" s="515"/>
      <c r="V38" s="515"/>
      <c r="W38" s="515"/>
      <c r="X38" s="515"/>
      <c r="Y38" s="515"/>
      <c r="Z38" s="515"/>
      <c r="AA38" s="515"/>
      <c r="AB38" s="515"/>
      <c r="AC38" s="515"/>
      <c r="AD38" s="515"/>
      <c r="AE38" s="515"/>
      <c r="AF38" s="515"/>
      <c r="AG38" s="515"/>
      <c r="AH38" s="515"/>
      <c r="AI38" s="515"/>
      <c r="AJ38" s="515"/>
      <c r="AK38" s="515"/>
      <c r="AL38" s="515"/>
      <c r="AM38" s="515"/>
      <c r="AN38" s="515"/>
      <c r="AO38" s="515"/>
      <c r="AP38" s="515"/>
      <c r="AQ38" s="515"/>
      <c r="AR38" s="515"/>
      <c r="AS38" s="515"/>
      <c r="AT38" s="515"/>
      <c r="AU38" s="515"/>
      <c r="AV38" s="515"/>
      <c r="AW38" s="515"/>
      <c r="AX38" s="515"/>
      <c r="AY38" s="515"/>
      <c r="AZ38" s="515"/>
      <c r="BA38" s="515"/>
      <c r="BB38" s="515"/>
      <c r="BC38" s="515"/>
      <c r="BD38" s="515"/>
      <c r="BE38" s="515"/>
      <c r="BF38" s="515"/>
      <c r="BG38" s="515"/>
      <c r="BH38" s="515"/>
      <c r="BI38" s="515"/>
      <c r="BJ38" s="515"/>
      <c r="BK38" s="515"/>
      <c r="BL38" s="515"/>
      <c r="BM38" s="515"/>
    </row>
    <row r="39" ht="14.25" customHeight="1">
      <c r="A39" s="515"/>
      <c r="B39" s="515"/>
      <c r="C39" s="515"/>
      <c r="D39" s="515"/>
      <c r="E39" s="515"/>
      <c r="F39" s="515"/>
      <c r="G39" s="515"/>
      <c r="H39" s="515"/>
      <c r="I39" s="515"/>
      <c r="J39" s="515"/>
      <c r="K39" s="515"/>
      <c r="L39" s="515"/>
      <c r="M39" s="515"/>
      <c r="N39" s="515"/>
      <c r="O39" s="515"/>
      <c r="P39" s="515"/>
      <c r="Q39" s="515"/>
      <c r="R39" s="515"/>
      <c r="S39" s="515"/>
      <c r="T39" s="515"/>
      <c r="U39" s="515"/>
      <c r="V39" s="515"/>
      <c r="W39" s="515"/>
      <c r="X39" s="515"/>
      <c r="Y39" s="515"/>
      <c r="Z39" s="515"/>
      <c r="AA39" s="515"/>
      <c r="AB39" s="515"/>
      <c r="AC39" s="515"/>
      <c r="AD39" s="515"/>
      <c r="AE39" s="515"/>
      <c r="AF39" s="515"/>
      <c r="AG39" s="515"/>
      <c r="AH39" s="515"/>
      <c r="AI39" s="515"/>
      <c r="AJ39" s="515"/>
      <c r="AK39" s="515"/>
      <c r="AL39" s="515"/>
      <c r="AM39" s="515"/>
      <c r="AN39" s="515"/>
      <c r="AO39" s="515"/>
      <c r="AP39" s="515"/>
      <c r="AQ39" s="515"/>
      <c r="AR39" s="515"/>
      <c r="AS39" s="515"/>
      <c r="AT39" s="515"/>
      <c r="AU39" s="515"/>
      <c r="AV39" s="515"/>
      <c r="AW39" s="515"/>
      <c r="AX39" s="515"/>
      <c r="AY39" s="515"/>
      <c r="AZ39" s="515"/>
      <c r="BA39" s="515"/>
      <c r="BB39" s="515"/>
      <c r="BC39" s="515"/>
      <c r="BD39" s="515"/>
      <c r="BE39" s="515"/>
      <c r="BF39" s="515"/>
      <c r="BG39" s="515"/>
      <c r="BH39" s="515"/>
      <c r="BI39" s="515"/>
      <c r="BJ39" s="515"/>
      <c r="BK39" s="515"/>
      <c r="BL39" s="515"/>
      <c r="BM39" s="515"/>
    </row>
    <row r="40" ht="14.25" customHeight="1">
      <c r="A40" s="515"/>
      <c r="B40" s="515"/>
      <c r="C40" s="515"/>
      <c r="D40" s="515"/>
      <c r="E40" s="515"/>
      <c r="F40" s="515"/>
      <c r="G40" s="515"/>
      <c r="H40" s="515"/>
      <c r="I40" s="515"/>
      <c r="J40" s="515"/>
      <c r="K40" s="515"/>
      <c r="L40" s="515"/>
      <c r="M40" s="515"/>
      <c r="N40" s="515"/>
      <c r="O40" s="515"/>
      <c r="P40" s="515"/>
      <c r="Q40" s="515"/>
      <c r="R40" s="515"/>
      <c r="S40" s="515"/>
      <c r="T40" s="515"/>
      <c r="U40" s="515"/>
      <c r="V40" s="515"/>
      <c r="W40" s="515"/>
      <c r="X40" s="515"/>
      <c r="Y40" s="515"/>
      <c r="Z40" s="515"/>
      <c r="AA40" s="515"/>
      <c r="AB40" s="515"/>
      <c r="AC40" s="515"/>
      <c r="AD40" s="515"/>
      <c r="AE40" s="515"/>
      <c r="AF40" s="515"/>
      <c r="AG40" s="515"/>
      <c r="AH40" s="515"/>
      <c r="AI40" s="515"/>
      <c r="AJ40" s="515"/>
      <c r="AK40" s="515"/>
      <c r="AL40" s="515"/>
      <c r="AM40" s="515"/>
      <c r="AN40" s="515"/>
      <c r="AO40" s="515"/>
      <c r="AP40" s="515"/>
      <c r="AQ40" s="515"/>
      <c r="AR40" s="515"/>
      <c r="AS40" s="515"/>
      <c r="AT40" s="515"/>
      <c r="AU40" s="515"/>
      <c r="AV40" s="515"/>
      <c r="AW40" s="515"/>
      <c r="AX40" s="515"/>
      <c r="AY40" s="515"/>
      <c r="AZ40" s="515"/>
      <c r="BA40" s="515"/>
      <c r="BB40" s="515"/>
      <c r="BC40" s="515"/>
      <c r="BD40" s="515"/>
      <c r="BE40" s="515"/>
      <c r="BF40" s="515"/>
      <c r="BG40" s="515"/>
      <c r="BH40" s="515"/>
      <c r="BI40" s="515"/>
      <c r="BJ40" s="515"/>
      <c r="BK40" s="515"/>
      <c r="BL40" s="515"/>
      <c r="BM40" s="515"/>
    </row>
    <row r="41" ht="14.25" customHeight="1">
      <c r="A41" s="515"/>
      <c r="B41" s="515"/>
      <c r="C41" s="515"/>
      <c r="D41" s="515"/>
      <c r="E41" s="515"/>
      <c r="F41" s="515"/>
      <c r="G41" s="515"/>
      <c r="H41" s="515"/>
      <c r="I41" s="515"/>
      <c r="J41" s="515"/>
      <c r="K41" s="515"/>
      <c r="L41" s="515"/>
      <c r="M41" s="515"/>
      <c r="N41" s="515"/>
      <c r="O41" s="515"/>
      <c r="P41" s="515"/>
      <c r="Q41" s="515"/>
      <c r="R41" s="515"/>
      <c r="S41" s="515"/>
      <c r="T41" s="515"/>
      <c r="U41" s="515"/>
      <c r="V41" s="515"/>
      <c r="W41" s="515"/>
      <c r="X41" s="515"/>
      <c r="Y41" s="515"/>
      <c r="Z41" s="515"/>
      <c r="AA41" s="515"/>
      <c r="AB41" s="515"/>
      <c r="AC41" s="515"/>
      <c r="AD41" s="515"/>
      <c r="AE41" s="515"/>
      <c r="AF41" s="515"/>
      <c r="AG41" s="515"/>
      <c r="AH41" s="515"/>
      <c r="AI41" s="515"/>
      <c r="AJ41" s="515"/>
      <c r="AK41" s="515"/>
      <c r="AL41" s="515"/>
      <c r="AM41" s="515"/>
      <c r="AN41" s="515"/>
      <c r="AO41" s="515"/>
      <c r="AP41" s="515"/>
      <c r="AQ41" s="515"/>
      <c r="AR41" s="515"/>
      <c r="AS41" s="515"/>
      <c r="AT41" s="515"/>
      <c r="AU41" s="515"/>
      <c r="AV41" s="515"/>
      <c r="AW41" s="515"/>
      <c r="AX41" s="515"/>
      <c r="AY41" s="515"/>
      <c r="AZ41" s="515"/>
      <c r="BA41" s="515"/>
      <c r="BB41" s="515"/>
      <c r="BC41" s="515"/>
      <c r="BD41" s="515"/>
      <c r="BE41" s="515"/>
      <c r="BF41" s="515"/>
      <c r="BG41" s="515"/>
      <c r="BH41" s="515"/>
      <c r="BI41" s="515"/>
      <c r="BJ41" s="515"/>
      <c r="BK41" s="515"/>
      <c r="BL41" s="515"/>
      <c r="BM41" s="515"/>
    </row>
    <row r="42" ht="14.25" customHeight="1">
      <c r="A42" s="515"/>
      <c r="B42" s="515"/>
      <c r="C42" s="515"/>
      <c r="D42" s="515"/>
      <c r="E42" s="515"/>
      <c r="F42" s="515"/>
      <c r="G42" s="515"/>
      <c r="H42" s="515"/>
      <c r="I42" s="515"/>
      <c r="J42" s="515"/>
      <c r="K42" s="515"/>
      <c r="L42" s="515"/>
      <c r="M42" s="515"/>
      <c r="N42" s="515"/>
      <c r="O42" s="515"/>
      <c r="P42" s="515"/>
      <c r="Q42" s="515"/>
      <c r="R42" s="515"/>
      <c r="S42" s="515"/>
      <c r="T42" s="515"/>
      <c r="U42" s="515"/>
      <c r="V42" s="515"/>
      <c r="W42" s="515"/>
      <c r="X42" s="515"/>
      <c r="Y42" s="515"/>
      <c r="Z42" s="515"/>
      <c r="AA42" s="515"/>
      <c r="AB42" s="515"/>
      <c r="AC42" s="515"/>
      <c r="AD42" s="515"/>
      <c r="AE42" s="515"/>
      <c r="AF42" s="515"/>
      <c r="AG42" s="515"/>
      <c r="AH42" s="515"/>
      <c r="AI42" s="515"/>
      <c r="AJ42" s="515"/>
      <c r="AK42" s="515"/>
      <c r="AL42" s="515"/>
      <c r="AM42" s="515"/>
      <c r="AN42" s="515"/>
      <c r="AO42" s="515"/>
      <c r="AP42" s="515"/>
      <c r="AQ42" s="515"/>
      <c r="AR42" s="515"/>
      <c r="AS42" s="515"/>
      <c r="AT42" s="515"/>
      <c r="AU42" s="515"/>
      <c r="AV42" s="515"/>
      <c r="AW42" s="515"/>
      <c r="AX42" s="515"/>
      <c r="AY42" s="515"/>
      <c r="AZ42" s="515"/>
      <c r="BA42" s="515"/>
      <c r="BB42" s="515"/>
      <c r="BC42" s="515"/>
      <c r="BD42" s="515"/>
      <c r="BE42" s="515"/>
      <c r="BF42" s="515"/>
      <c r="BG42" s="515"/>
      <c r="BH42" s="515"/>
      <c r="BI42" s="515"/>
      <c r="BJ42" s="515"/>
      <c r="BK42" s="515"/>
      <c r="BL42" s="515"/>
      <c r="BM42" s="515"/>
    </row>
    <row r="43" ht="14.25" customHeight="1">
      <c r="A43" s="515"/>
      <c r="B43" s="515"/>
      <c r="C43" s="515"/>
      <c r="D43" s="515"/>
      <c r="E43" s="515"/>
      <c r="F43" s="515"/>
      <c r="G43" s="515"/>
      <c r="H43" s="515"/>
      <c r="I43" s="515"/>
      <c r="J43" s="515"/>
      <c r="K43" s="515"/>
      <c r="L43" s="515"/>
      <c r="M43" s="515"/>
      <c r="N43" s="515"/>
      <c r="O43" s="515"/>
      <c r="P43" s="515"/>
      <c r="Q43" s="515"/>
      <c r="R43" s="515"/>
      <c r="S43" s="515"/>
      <c r="T43" s="515"/>
      <c r="U43" s="515"/>
      <c r="V43" s="515"/>
      <c r="W43" s="515"/>
      <c r="X43" s="515"/>
      <c r="Y43" s="515"/>
      <c r="Z43" s="515"/>
      <c r="AA43" s="515"/>
      <c r="AB43" s="515"/>
      <c r="AC43" s="515"/>
      <c r="AD43" s="515"/>
      <c r="AE43" s="515"/>
      <c r="AF43" s="515"/>
      <c r="AG43" s="515"/>
      <c r="AH43" s="515"/>
      <c r="AI43" s="515"/>
      <c r="AJ43" s="515"/>
      <c r="AK43" s="515"/>
      <c r="AL43" s="515"/>
      <c r="AM43" s="515"/>
      <c r="AN43" s="515"/>
      <c r="AO43" s="515"/>
      <c r="AP43" s="515"/>
      <c r="AQ43" s="515"/>
      <c r="AR43" s="515"/>
      <c r="AS43" s="515"/>
      <c r="AT43" s="515"/>
      <c r="AU43" s="515"/>
      <c r="AV43" s="515"/>
      <c r="AW43" s="515"/>
      <c r="AX43" s="515"/>
      <c r="AY43" s="515"/>
      <c r="AZ43" s="515"/>
      <c r="BA43" s="515"/>
      <c r="BB43" s="515"/>
      <c r="BC43" s="515"/>
      <c r="BD43" s="515"/>
      <c r="BE43" s="515"/>
      <c r="BF43" s="515"/>
      <c r="BG43" s="515"/>
      <c r="BH43" s="515"/>
      <c r="BI43" s="515"/>
      <c r="BJ43" s="515"/>
      <c r="BK43" s="515"/>
      <c r="BL43" s="515"/>
      <c r="BM43" s="515"/>
    </row>
    <row r="44" ht="14.25" customHeight="1">
      <c r="A44" s="515"/>
      <c r="B44" s="515"/>
      <c r="C44" s="515"/>
      <c r="D44" s="515"/>
      <c r="E44" s="515"/>
      <c r="F44" s="515"/>
      <c r="G44" s="515"/>
      <c r="H44" s="515"/>
      <c r="I44" s="515"/>
      <c r="J44" s="515"/>
      <c r="K44" s="515"/>
      <c r="L44" s="515"/>
      <c r="M44" s="515"/>
      <c r="N44" s="515"/>
      <c r="O44" s="515"/>
      <c r="P44" s="515"/>
      <c r="Q44" s="515"/>
      <c r="R44" s="515"/>
      <c r="S44" s="515"/>
      <c r="T44" s="515"/>
      <c r="U44" s="515"/>
      <c r="V44" s="515"/>
      <c r="W44" s="515"/>
      <c r="X44" s="515"/>
      <c r="Y44" s="515"/>
      <c r="Z44" s="515"/>
      <c r="AA44" s="515"/>
      <c r="AB44" s="515"/>
      <c r="AC44" s="515"/>
      <c r="AD44" s="515"/>
      <c r="AE44" s="515"/>
      <c r="AF44" s="515"/>
      <c r="AG44" s="515"/>
      <c r="AH44" s="515"/>
      <c r="AI44" s="515"/>
      <c r="AJ44" s="515"/>
      <c r="AK44" s="515"/>
      <c r="AL44" s="515"/>
      <c r="AM44" s="515"/>
      <c r="AN44" s="515"/>
      <c r="AO44" s="515"/>
      <c r="AP44" s="515"/>
      <c r="AQ44" s="515"/>
      <c r="AR44" s="515"/>
      <c r="AS44" s="515"/>
      <c r="AT44" s="515"/>
      <c r="AU44" s="515"/>
      <c r="AV44" s="515"/>
      <c r="AW44" s="515"/>
      <c r="AX44" s="515"/>
      <c r="AY44" s="515"/>
      <c r="AZ44" s="515"/>
      <c r="BA44" s="515"/>
      <c r="BB44" s="515"/>
      <c r="BC44" s="515"/>
      <c r="BD44" s="515"/>
      <c r="BE44" s="515"/>
      <c r="BF44" s="515"/>
      <c r="BG44" s="515"/>
      <c r="BH44" s="515"/>
      <c r="BI44" s="515"/>
      <c r="BJ44" s="515"/>
      <c r="BK44" s="515"/>
      <c r="BL44" s="515"/>
      <c r="BM44" s="515"/>
    </row>
    <row r="45" ht="14.25" customHeight="1">
      <c r="A45" s="515"/>
      <c r="B45" s="515"/>
      <c r="C45" s="515"/>
      <c r="D45" s="515"/>
      <c r="E45" s="515"/>
      <c r="F45" s="515"/>
      <c r="G45" s="515"/>
      <c r="H45" s="515"/>
      <c r="I45" s="515"/>
      <c r="J45" s="515"/>
      <c r="K45" s="515"/>
      <c r="L45" s="515"/>
      <c r="M45" s="515"/>
      <c r="N45" s="515"/>
      <c r="O45" s="515"/>
      <c r="P45" s="515"/>
      <c r="Q45" s="515"/>
      <c r="R45" s="515"/>
      <c r="S45" s="515"/>
      <c r="T45" s="515"/>
      <c r="U45" s="515"/>
      <c r="V45" s="515"/>
      <c r="W45" s="515"/>
      <c r="X45" s="515"/>
      <c r="Y45" s="515"/>
      <c r="Z45" s="515"/>
      <c r="AA45" s="515"/>
      <c r="AB45" s="515"/>
      <c r="AC45" s="515"/>
      <c r="AD45" s="515"/>
      <c r="AE45" s="515"/>
      <c r="AF45" s="515"/>
      <c r="AG45" s="515"/>
      <c r="AH45" s="515"/>
      <c r="AI45" s="515"/>
      <c r="AJ45" s="515"/>
      <c r="AK45" s="515"/>
      <c r="AL45" s="515"/>
      <c r="AM45" s="515"/>
      <c r="AN45" s="515"/>
      <c r="AO45" s="515"/>
      <c r="AP45" s="515"/>
      <c r="AQ45" s="515"/>
      <c r="AR45" s="515"/>
      <c r="AS45" s="515"/>
      <c r="AT45" s="515"/>
      <c r="AU45" s="515"/>
      <c r="AV45" s="515"/>
      <c r="AW45" s="515"/>
      <c r="AX45" s="515"/>
      <c r="AY45" s="515"/>
      <c r="AZ45" s="515"/>
      <c r="BA45" s="515"/>
      <c r="BB45" s="515"/>
      <c r="BC45" s="515"/>
      <c r="BD45" s="515"/>
      <c r="BE45" s="515"/>
      <c r="BF45" s="515"/>
      <c r="BG45" s="515"/>
      <c r="BH45" s="515"/>
      <c r="BI45" s="515"/>
      <c r="BJ45" s="515"/>
      <c r="BK45" s="515"/>
      <c r="BL45" s="515"/>
      <c r="BM45" s="515"/>
    </row>
    <row r="46" ht="14.25" customHeight="1">
      <c r="A46" s="515"/>
      <c r="B46" s="515"/>
      <c r="C46" s="515"/>
      <c r="D46" s="515"/>
      <c r="E46" s="515"/>
      <c r="F46" s="515"/>
      <c r="G46" s="515"/>
      <c r="H46" s="515"/>
      <c r="I46" s="515"/>
      <c r="J46" s="515"/>
      <c r="K46" s="515"/>
      <c r="L46" s="515"/>
      <c r="M46" s="515"/>
      <c r="N46" s="515"/>
      <c r="O46" s="515"/>
      <c r="P46" s="515"/>
      <c r="Q46" s="515"/>
      <c r="R46" s="515"/>
      <c r="S46" s="515"/>
      <c r="T46" s="515"/>
      <c r="U46" s="515"/>
      <c r="V46" s="515"/>
      <c r="W46" s="515"/>
      <c r="X46" s="515"/>
      <c r="Y46" s="515"/>
      <c r="Z46" s="515"/>
      <c r="AA46" s="515"/>
      <c r="AB46" s="515"/>
      <c r="AC46" s="515"/>
      <c r="AD46" s="515"/>
      <c r="AE46" s="515"/>
      <c r="AF46" s="515"/>
      <c r="AG46" s="515"/>
      <c r="AH46" s="515"/>
      <c r="AI46" s="515"/>
      <c r="AJ46" s="515"/>
      <c r="AK46" s="515"/>
      <c r="AL46" s="515"/>
      <c r="AM46" s="515"/>
      <c r="AN46" s="515"/>
      <c r="AO46" s="515"/>
      <c r="AP46" s="515"/>
      <c r="AQ46" s="515"/>
      <c r="AR46" s="515"/>
      <c r="AS46" s="515"/>
      <c r="AT46" s="515"/>
      <c r="AU46" s="515"/>
      <c r="AV46" s="515"/>
      <c r="AW46" s="515"/>
      <c r="AX46" s="515"/>
      <c r="AY46" s="515"/>
      <c r="AZ46" s="515"/>
      <c r="BA46" s="515"/>
      <c r="BB46" s="515"/>
      <c r="BC46" s="515"/>
      <c r="BD46" s="515"/>
      <c r="BE46" s="515"/>
      <c r="BF46" s="515"/>
      <c r="BG46" s="515"/>
      <c r="BH46" s="515"/>
      <c r="BI46" s="515"/>
      <c r="BJ46" s="515"/>
      <c r="BK46" s="515"/>
      <c r="BL46" s="515"/>
      <c r="BM46" s="515"/>
    </row>
    <row r="47" ht="14.25" customHeight="1">
      <c r="A47" s="515"/>
      <c r="B47" s="515"/>
      <c r="C47" s="515"/>
      <c r="D47" s="515"/>
      <c r="E47" s="515"/>
      <c r="F47" s="515"/>
      <c r="G47" s="515"/>
      <c r="H47" s="515"/>
      <c r="I47" s="515"/>
      <c r="J47" s="515"/>
      <c r="K47" s="515"/>
      <c r="L47" s="515"/>
      <c r="M47" s="515"/>
      <c r="N47" s="515"/>
      <c r="O47" s="515"/>
      <c r="P47" s="515"/>
      <c r="Q47" s="515"/>
      <c r="R47" s="515"/>
      <c r="S47" s="515"/>
      <c r="T47" s="515"/>
      <c r="U47" s="515"/>
      <c r="V47" s="515"/>
      <c r="W47" s="515"/>
      <c r="X47" s="515"/>
      <c r="Y47" s="515"/>
      <c r="Z47" s="515"/>
      <c r="AA47" s="515"/>
      <c r="AB47" s="515"/>
      <c r="AC47" s="515"/>
      <c r="AD47" s="515"/>
      <c r="AE47" s="515"/>
      <c r="AF47" s="515"/>
      <c r="AG47" s="515"/>
      <c r="AH47" s="515"/>
      <c r="AI47" s="515"/>
      <c r="AJ47" s="515"/>
      <c r="AK47" s="515"/>
      <c r="AL47" s="515"/>
      <c r="AM47" s="515"/>
      <c r="AN47" s="515"/>
      <c r="AO47" s="515"/>
      <c r="AP47" s="515"/>
      <c r="AQ47" s="515"/>
      <c r="AR47" s="515"/>
      <c r="AS47" s="515"/>
      <c r="AT47" s="515"/>
      <c r="AU47" s="515"/>
      <c r="AV47" s="515"/>
      <c r="AW47" s="515"/>
      <c r="AX47" s="515"/>
      <c r="AY47" s="515"/>
      <c r="AZ47" s="515"/>
      <c r="BA47" s="515"/>
      <c r="BB47" s="515"/>
      <c r="BC47" s="515"/>
      <c r="BD47" s="515"/>
      <c r="BE47" s="515"/>
      <c r="BF47" s="515"/>
      <c r="BG47" s="515"/>
      <c r="BH47" s="515"/>
      <c r="BI47" s="515"/>
      <c r="BJ47" s="515"/>
      <c r="BK47" s="515"/>
      <c r="BL47" s="515"/>
      <c r="BM47" s="515"/>
    </row>
    <row r="48" ht="14.25" customHeight="1">
      <c r="A48" s="515"/>
      <c r="B48" s="515"/>
      <c r="C48" s="515"/>
      <c r="D48" s="515"/>
      <c r="E48" s="515"/>
      <c r="F48" s="515"/>
      <c r="G48" s="515"/>
      <c r="H48" s="515"/>
      <c r="I48" s="515"/>
      <c r="J48" s="515"/>
      <c r="K48" s="515"/>
      <c r="L48" s="515"/>
      <c r="M48" s="515"/>
      <c r="N48" s="515"/>
      <c r="O48" s="515"/>
      <c r="P48" s="515"/>
      <c r="Q48" s="515"/>
      <c r="R48" s="515"/>
      <c r="S48" s="515"/>
      <c r="T48" s="515"/>
      <c r="U48" s="515"/>
      <c r="V48" s="515"/>
      <c r="W48" s="515"/>
      <c r="X48" s="515"/>
      <c r="Y48" s="515"/>
      <c r="Z48" s="515"/>
      <c r="AA48" s="515"/>
      <c r="AB48" s="515"/>
      <c r="AC48" s="515"/>
      <c r="AD48" s="515"/>
      <c r="AE48" s="515"/>
      <c r="AF48" s="515"/>
      <c r="AG48" s="515"/>
      <c r="AH48" s="515"/>
      <c r="AI48" s="515"/>
      <c r="AJ48" s="515"/>
      <c r="AK48" s="515"/>
      <c r="AL48" s="515"/>
      <c r="AM48" s="515"/>
      <c r="AN48" s="515"/>
      <c r="AO48" s="515"/>
      <c r="AP48" s="515"/>
      <c r="AQ48" s="515"/>
      <c r="AR48" s="515"/>
      <c r="AS48" s="515"/>
      <c r="AT48" s="515"/>
      <c r="AU48" s="515"/>
      <c r="AV48" s="515"/>
      <c r="AW48" s="515"/>
      <c r="AX48" s="515"/>
      <c r="AY48" s="515"/>
      <c r="AZ48" s="515"/>
      <c r="BA48" s="515"/>
      <c r="BB48" s="515"/>
      <c r="BC48" s="515"/>
      <c r="BD48" s="515"/>
      <c r="BE48" s="515"/>
      <c r="BF48" s="515"/>
      <c r="BG48" s="515"/>
      <c r="BH48" s="515"/>
      <c r="BI48" s="515"/>
      <c r="BJ48" s="515"/>
      <c r="BK48" s="515"/>
      <c r="BL48" s="515"/>
      <c r="BM48" s="515"/>
    </row>
    <row r="49" ht="14.25" customHeight="1">
      <c r="A49" s="515"/>
      <c r="B49" s="515"/>
      <c r="C49" s="515"/>
      <c r="D49" s="515"/>
      <c r="E49" s="515"/>
      <c r="F49" s="515"/>
      <c r="G49" s="515"/>
      <c r="H49" s="515"/>
      <c r="I49" s="515"/>
      <c r="J49" s="515"/>
      <c r="K49" s="515"/>
      <c r="L49" s="515"/>
      <c r="M49" s="515"/>
      <c r="N49" s="515"/>
      <c r="O49" s="515"/>
      <c r="P49" s="515"/>
      <c r="Q49" s="515"/>
      <c r="R49" s="515"/>
      <c r="S49" s="515"/>
      <c r="T49" s="515"/>
      <c r="U49" s="515"/>
      <c r="V49" s="515"/>
      <c r="W49" s="515"/>
      <c r="X49" s="515"/>
      <c r="Y49" s="515"/>
      <c r="Z49" s="515"/>
      <c r="AA49" s="515"/>
      <c r="AB49" s="515"/>
      <c r="AC49" s="515"/>
      <c r="AD49" s="515"/>
      <c r="AE49" s="515"/>
      <c r="AF49" s="515"/>
      <c r="AG49" s="515"/>
      <c r="AH49" s="515"/>
      <c r="AI49" s="515"/>
      <c r="AJ49" s="515"/>
      <c r="AK49" s="515"/>
      <c r="AL49" s="515"/>
      <c r="AM49" s="515"/>
      <c r="AN49" s="515"/>
      <c r="AO49" s="515"/>
      <c r="AP49" s="515"/>
      <c r="AQ49" s="515"/>
      <c r="AR49" s="515"/>
      <c r="AS49" s="515"/>
      <c r="AT49" s="515"/>
      <c r="AU49" s="515"/>
      <c r="AV49" s="515"/>
      <c r="AW49" s="515"/>
      <c r="AX49" s="515"/>
      <c r="AY49" s="515"/>
      <c r="AZ49" s="515"/>
      <c r="BA49" s="515"/>
      <c r="BB49" s="515"/>
      <c r="BC49" s="515"/>
      <c r="BD49" s="515"/>
      <c r="BE49" s="515"/>
      <c r="BF49" s="515"/>
      <c r="BG49" s="515"/>
      <c r="BH49" s="515"/>
      <c r="BI49" s="515"/>
      <c r="BJ49" s="515"/>
      <c r="BK49" s="515"/>
      <c r="BL49" s="515"/>
      <c r="BM49" s="515"/>
    </row>
    <row r="50" ht="14.25" customHeight="1">
      <c r="A50" s="515"/>
      <c r="B50" s="515"/>
      <c r="C50" s="515"/>
      <c r="D50" s="515"/>
      <c r="E50" s="515"/>
      <c r="F50" s="515"/>
      <c r="G50" s="515"/>
      <c r="H50" s="515"/>
      <c r="I50" s="515"/>
      <c r="J50" s="515"/>
      <c r="K50" s="515"/>
      <c r="L50" s="515"/>
      <c r="M50" s="515"/>
      <c r="N50" s="515"/>
      <c r="O50" s="515"/>
      <c r="P50" s="515"/>
      <c r="Q50" s="515"/>
      <c r="R50" s="515"/>
      <c r="S50" s="515"/>
      <c r="T50" s="515"/>
      <c r="U50" s="515"/>
      <c r="V50" s="515"/>
      <c r="W50" s="515"/>
      <c r="X50" s="515"/>
      <c r="Y50" s="515"/>
      <c r="Z50" s="515"/>
      <c r="AA50" s="515"/>
      <c r="AB50" s="515"/>
      <c r="AC50" s="515"/>
      <c r="AD50" s="515"/>
      <c r="AE50" s="515"/>
      <c r="AF50" s="515"/>
      <c r="AG50" s="515"/>
      <c r="AH50" s="515"/>
      <c r="AI50" s="515"/>
      <c r="AJ50" s="515"/>
      <c r="AK50" s="515"/>
      <c r="AL50" s="515"/>
      <c r="AM50" s="515"/>
      <c r="AN50" s="515"/>
      <c r="AO50" s="515"/>
      <c r="AP50" s="515"/>
      <c r="AQ50" s="515"/>
      <c r="AR50" s="515"/>
      <c r="AS50" s="515"/>
      <c r="AT50" s="515"/>
      <c r="AU50" s="515"/>
      <c r="AV50" s="515"/>
      <c r="AW50" s="515"/>
      <c r="AX50" s="515"/>
      <c r="AY50" s="515"/>
      <c r="AZ50" s="515"/>
      <c r="BA50" s="515"/>
      <c r="BB50" s="515"/>
      <c r="BC50" s="515"/>
      <c r="BD50" s="515"/>
      <c r="BE50" s="515"/>
      <c r="BF50" s="515"/>
      <c r="BG50" s="515"/>
      <c r="BH50" s="515"/>
      <c r="BI50" s="515"/>
      <c r="BJ50" s="515"/>
      <c r="BK50" s="515"/>
      <c r="BL50" s="515"/>
      <c r="BM50" s="515"/>
    </row>
    <row r="51" ht="14.25" customHeight="1">
      <c r="A51" s="515"/>
      <c r="B51" s="515"/>
      <c r="C51" s="515"/>
      <c r="D51" s="515"/>
      <c r="E51" s="515"/>
      <c r="F51" s="515"/>
      <c r="G51" s="515"/>
      <c r="H51" s="515"/>
      <c r="I51" s="515"/>
      <c r="J51" s="515"/>
      <c r="K51" s="515"/>
      <c r="L51" s="515"/>
      <c r="M51" s="515"/>
      <c r="N51" s="515"/>
      <c r="O51" s="515"/>
      <c r="P51" s="515"/>
      <c r="Q51" s="515"/>
      <c r="R51" s="515"/>
      <c r="S51" s="515"/>
      <c r="T51" s="515"/>
      <c r="U51" s="515"/>
      <c r="V51" s="515"/>
      <c r="W51" s="515"/>
      <c r="X51" s="515"/>
      <c r="Y51" s="515"/>
      <c r="Z51" s="515"/>
      <c r="AA51" s="515"/>
      <c r="AB51" s="515"/>
      <c r="AC51" s="515"/>
      <c r="AD51" s="515"/>
      <c r="AE51" s="515"/>
      <c r="AF51" s="515"/>
      <c r="AG51" s="515"/>
      <c r="AH51" s="515"/>
      <c r="AI51" s="515"/>
      <c r="AJ51" s="515"/>
      <c r="AK51" s="515"/>
      <c r="AL51" s="515"/>
      <c r="AM51" s="515"/>
      <c r="AN51" s="515"/>
      <c r="AO51" s="515"/>
      <c r="AP51" s="515"/>
      <c r="AQ51" s="515"/>
      <c r="AR51" s="515"/>
      <c r="AS51" s="515"/>
      <c r="AT51" s="515"/>
      <c r="AU51" s="515"/>
      <c r="AV51" s="515"/>
      <c r="AW51" s="515"/>
      <c r="AX51" s="515"/>
      <c r="AY51" s="515"/>
      <c r="AZ51" s="515"/>
      <c r="BA51" s="515"/>
      <c r="BB51" s="515"/>
      <c r="BC51" s="515"/>
      <c r="BD51" s="515"/>
      <c r="BE51" s="515"/>
      <c r="BF51" s="515"/>
      <c r="BG51" s="515"/>
      <c r="BH51" s="515"/>
      <c r="BI51" s="515"/>
      <c r="BJ51" s="515"/>
      <c r="BK51" s="515"/>
      <c r="BL51" s="515"/>
      <c r="BM51" s="515"/>
    </row>
    <row r="52" ht="14.25" customHeight="1">
      <c r="A52" s="515"/>
      <c r="B52" s="515"/>
      <c r="C52" s="515"/>
      <c r="D52" s="515"/>
      <c r="E52" s="515"/>
      <c r="F52" s="515"/>
      <c r="G52" s="515"/>
      <c r="H52" s="515"/>
      <c r="I52" s="515"/>
      <c r="J52" s="515"/>
      <c r="K52" s="515"/>
      <c r="L52" s="515"/>
      <c r="M52" s="515"/>
      <c r="N52" s="515"/>
      <c r="O52" s="515"/>
      <c r="P52" s="515"/>
      <c r="Q52" s="515"/>
      <c r="R52" s="515"/>
      <c r="S52" s="515"/>
      <c r="T52" s="515"/>
      <c r="U52" s="515"/>
      <c r="V52" s="515"/>
      <c r="W52" s="515"/>
      <c r="X52" s="515"/>
      <c r="Y52" s="515"/>
      <c r="Z52" s="515"/>
      <c r="AA52" s="515"/>
      <c r="AB52" s="515"/>
      <c r="AC52" s="515"/>
      <c r="AD52" s="515"/>
      <c r="AE52" s="515"/>
      <c r="AF52" s="515"/>
      <c r="AG52" s="515"/>
      <c r="AH52" s="515"/>
      <c r="AI52" s="515"/>
      <c r="AJ52" s="515"/>
      <c r="AK52" s="515"/>
      <c r="AL52" s="515"/>
      <c r="AM52" s="515"/>
      <c r="AN52" s="515"/>
      <c r="AO52" s="515"/>
      <c r="AP52" s="515"/>
      <c r="AQ52" s="515"/>
      <c r="AR52" s="515"/>
      <c r="AS52" s="515"/>
      <c r="AT52" s="515"/>
      <c r="AU52" s="515"/>
      <c r="AV52" s="515"/>
      <c r="AW52" s="515"/>
      <c r="AX52" s="515"/>
      <c r="AY52" s="515"/>
      <c r="AZ52" s="515"/>
      <c r="BA52" s="515"/>
      <c r="BB52" s="515"/>
      <c r="BC52" s="515"/>
      <c r="BD52" s="515"/>
      <c r="BE52" s="515"/>
      <c r="BF52" s="515"/>
      <c r="BG52" s="515"/>
      <c r="BH52" s="515"/>
      <c r="BI52" s="515"/>
      <c r="BJ52" s="515"/>
      <c r="BK52" s="515"/>
      <c r="BL52" s="515"/>
      <c r="BM52" s="515"/>
    </row>
    <row r="53" ht="14.25" customHeight="1">
      <c r="A53" s="515"/>
      <c r="B53" s="515"/>
      <c r="C53" s="515"/>
      <c r="D53" s="515"/>
      <c r="E53" s="515"/>
      <c r="F53" s="515"/>
      <c r="G53" s="515"/>
      <c r="H53" s="515"/>
      <c r="I53" s="515"/>
      <c r="J53" s="515"/>
      <c r="K53" s="515"/>
      <c r="L53" s="515"/>
      <c r="M53" s="515"/>
      <c r="N53" s="515"/>
      <c r="O53" s="515"/>
      <c r="P53" s="515"/>
      <c r="Q53" s="515"/>
      <c r="R53" s="515"/>
      <c r="S53" s="515"/>
      <c r="T53" s="515"/>
      <c r="U53" s="515"/>
      <c r="V53" s="515"/>
      <c r="W53" s="515"/>
      <c r="X53" s="515"/>
      <c r="Y53" s="515"/>
      <c r="Z53" s="515"/>
      <c r="AA53" s="515"/>
      <c r="AB53" s="515"/>
      <c r="AC53" s="515"/>
      <c r="AD53" s="515"/>
      <c r="AE53" s="515"/>
      <c r="AF53" s="515"/>
      <c r="AG53" s="515"/>
      <c r="AH53" s="515"/>
      <c r="AI53" s="515"/>
      <c r="AJ53" s="515"/>
      <c r="AK53" s="515"/>
      <c r="AL53" s="515"/>
      <c r="AM53" s="515"/>
      <c r="AN53" s="515"/>
      <c r="AO53" s="515"/>
      <c r="AP53" s="515"/>
      <c r="AQ53" s="515"/>
      <c r="AR53" s="515"/>
      <c r="AS53" s="515"/>
      <c r="AT53" s="515"/>
      <c r="AU53" s="515"/>
      <c r="AV53" s="515"/>
      <c r="AW53" s="515"/>
      <c r="AX53" s="515"/>
      <c r="AY53" s="515"/>
      <c r="AZ53" s="515"/>
      <c r="BA53" s="515"/>
      <c r="BB53" s="515"/>
      <c r="BC53" s="515"/>
      <c r="BD53" s="515"/>
      <c r="BE53" s="515"/>
      <c r="BF53" s="515"/>
      <c r="BG53" s="515"/>
      <c r="BH53" s="515"/>
      <c r="BI53" s="515"/>
      <c r="BJ53" s="515"/>
      <c r="BK53" s="515"/>
      <c r="BL53" s="515"/>
      <c r="BM53" s="515"/>
    </row>
    <row r="54" ht="14.25" customHeight="1">
      <c r="A54" s="515"/>
      <c r="B54" s="515"/>
      <c r="C54" s="515"/>
      <c r="D54" s="515"/>
      <c r="E54" s="515"/>
      <c r="F54" s="515"/>
      <c r="G54" s="515"/>
      <c r="H54" s="515"/>
      <c r="I54" s="515"/>
      <c r="J54" s="515"/>
      <c r="K54" s="515"/>
      <c r="L54" s="515"/>
      <c r="M54" s="515"/>
      <c r="N54" s="515"/>
      <c r="O54" s="515"/>
      <c r="P54" s="515"/>
      <c r="Q54" s="515"/>
      <c r="R54" s="515"/>
      <c r="S54" s="515"/>
      <c r="T54" s="515"/>
      <c r="U54" s="515"/>
      <c r="V54" s="515"/>
      <c r="W54" s="515"/>
      <c r="X54" s="515"/>
      <c r="Y54" s="515"/>
      <c r="Z54" s="515"/>
      <c r="AA54" s="515"/>
      <c r="AB54" s="515"/>
      <c r="AC54" s="515"/>
      <c r="AD54" s="515"/>
      <c r="AE54" s="515"/>
      <c r="AF54" s="515"/>
      <c r="AG54" s="515"/>
      <c r="AH54" s="515"/>
      <c r="AI54" s="515"/>
      <c r="AJ54" s="515"/>
      <c r="AK54" s="515"/>
      <c r="AL54" s="515"/>
      <c r="AM54" s="515"/>
      <c r="AN54" s="515"/>
      <c r="AO54" s="515"/>
      <c r="AP54" s="515"/>
      <c r="AQ54" s="515"/>
      <c r="AR54" s="515"/>
      <c r="AS54" s="515"/>
      <c r="AT54" s="515"/>
      <c r="AU54" s="515"/>
      <c r="AV54" s="515"/>
      <c r="AW54" s="515"/>
      <c r="AX54" s="515"/>
      <c r="AY54" s="515"/>
      <c r="AZ54" s="515"/>
      <c r="BA54" s="515"/>
      <c r="BB54" s="515"/>
      <c r="BC54" s="515"/>
      <c r="BD54" s="515"/>
      <c r="BE54" s="515"/>
      <c r="BF54" s="515"/>
      <c r="BG54" s="515"/>
      <c r="BH54" s="515"/>
      <c r="BI54" s="515"/>
      <c r="BJ54" s="515"/>
      <c r="BK54" s="515"/>
      <c r="BL54" s="515"/>
      <c r="BM54" s="515"/>
    </row>
    <row r="55" ht="14.25" customHeight="1">
      <c r="A55" s="515"/>
      <c r="B55" s="515"/>
      <c r="C55" s="515"/>
      <c r="D55" s="515"/>
      <c r="E55" s="515"/>
      <c r="F55" s="515"/>
      <c r="G55" s="515"/>
      <c r="H55" s="515"/>
      <c r="I55" s="515"/>
      <c r="J55" s="515"/>
      <c r="K55" s="515"/>
      <c r="L55" s="515"/>
      <c r="M55" s="515"/>
      <c r="N55" s="515"/>
      <c r="O55" s="515"/>
      <c r="P55" s="515"/>
      <c r="Q55" s="515"/>
      <c r="R55" s="515"/>
      <c r="S55" s="515"/>
      <c r="T55" s="515"/>
      <c r="U55" s="515"/>
      <c r="V55" s="515"/>
      <c r="W55" s="515"/>
      <c r="X55" s="515"/>
      <c r="Y55" s="515"/>
      <c r="Z55" s="515"/>
      <c r="AA55" s="515"/>
      <c r="AB55" s="515"/>
      <c r="AC55" s="515"/>
      <c r="AD55" s="515"/>
      <c r="AE55" s="515"/>
      <c r="AF55" s="515"/>
      <c r="AG55" s="515"/>
      <c r="AH55" s="515"/>
      <c r="AI55" s="515"/>
      <c r="AJ55" s="515"/>
      <c r="AK55" s="515"/>
      <c r="AL55" s="515"/>
      <c r="AM55" s="515"/>
      <c r="AN55" s="515"/>
      <c r="AO55" s="515"/>
      <c r="AP55" s="515"/>
      <c r="AQ55" s="515"/>
      <c r="AR55" s="515"/>
      <c r="AS55" s="515"/>
      <c r="AT55" s="515"/>
      <c r="AU55" s="515"/>
      <c r="AV55" s="515"/>
      <c r="AW55" s="515"/>
      <c r="AX55" s="515"/>
      <c r="AY55" s="515"/>
      <c r="AZ55" s="515"/>
      <c r="BA55" s="515"/>
      <c r="BB55" s="515"/>
      <c r="BC55" s="515"/>
      <c r="BD55" s="515"/>
      <c r="BE55" s="515"/>
      <c r="BF55" s="515"/>
      <c r="BG55" s="515"/>
      <c r="BH55" s="515"/>
      <c r="BI55" s="515"/>
      <c r="BJ55" s="515"/>
      <c r="BK55" s="515"/>
      <c r="BL55" s="515"/>
      <c r="BM55" s="515"/>
    </row>
    <row r="56" ht="14.25" customHeight="1">
      <c r="A56" s="515"/>
      <c r="B56" s="515"/>
      <c r="C56" s="515"/>
      <c r="D56" s="515"/>
      <c r="E56" s="515"/>
      <c r="F56" s="515"/>
      <c r="G56" s="515"/>
      <c r="H56" s="515"/>
      <c r="I56" s="515"/>
      <c r="J56" s="515"/>
      <c r="K56" s="515"/>
      <c r="L56" s="515"/>
      <c r="M56" s="515"/>
      <c r="N56" s="515"/>
      <c r="O56" s="515"/>
      <c r="P56" s="515"/>
      <c r="Q56" s="515"/>
      <c r="R56" s="515"/>
      <c r="S56" s="515"/>
      <c r="T56" s="515"/>
      <c r="U56" s="515"/>
      <c r="V56" s="515"/>
      <c r="W56" s="515"/>
      <c r="X56" s="515"/>
      <c r="Y56" s="515"/>
      <c r="Z56" s="515"/>
      <c r="AA56" s="515"/>
      <c r="AB56" s="515"/>
      <c r="AC56" s="515"/>
      <c r="AD56" s="515"/>
      <c r="AE56" s="515"/>
      <c r="AF56" s="515"/>
      <c r="AG56" s="515"/>
      <c r="AH56" s="515"/>
      <c r="AI56" s="515"/>
      <c r="AJ56" s="515"/>
      <c r="AK56" s="515"/>
      <c r="AL56" s="515"/>
      <c r="AM56" s="515"/>
      <c r="AN56" s="515"/>
      <c r="AO56" s="515"/>
      <c r="AP56" s="515"/>
      <c r="AQ56" s="515"/>
      <c r="AR56" s="515"/>
      <c r="AS56" s="515"/>
      <c r="AT56" s="515"/>
      <c r="AU56" s="515"/>
      <c r="AV56" s="515"/>
      <c r="AW56" s="515"/>
      <c r="AX56" s="515"/>
      <c r="AY56" s="515"/>
      <c r="AZ56" s="515"/>
      <c r="BA56" s="515"/>
      <c r="BB56" s="515"/>
      <c r="BC56" s="515"/>
      <c r="BD56" s="515"/>
      <c r="BE56" s="515"/>
      <c r="BF56" s="515"/>
      <c r="BG56" s="515"/>
      <c r="BH56" s="515"/>
      <c r="BI56" s="515"/>
      <c r="BJ56" s="515"/>
      <c r="BK56" s="515"/>
      <c r="BL56" s="515"/>
      <c r="BM56" s="515"/>
    </row>
    <row r="57" ht="14.25" customHeight="1">
      <c r="A57" s="515"/>
      <c r="B57" s="515"/>
      <c r="C57" s="515"/>
      <c r="D57" s="515"/>
      <c r="E57" s="515"/>
      <c r="F57" s="515"/>
      <c r="G57" s="515"/>
      <c r="H57" s="515"/>
      <c r="I57" s="515"/>
      <c r="J57" s="515"/>
      <c r="K57" s="515"/>
      <c r="L57" s="515"/>
      <c r="M57" s="515"/>
      <c r="N57" s="515"/>
      <c r="O57" s="515"/>
      <c r="P57" s="515"/>
      <c r="Q57" s="515"/>
      <c r="R57" s="515"/>
      <c r="S57" s="515"/>
      <c r="T57" s="515"/>
      <c r="U57" s="515"/>
      <c r="V57" s="515"/>
      <c r="W57" s="515"/>
      <c r="X57" s="515"/>
      <c r="Y57" s="515"/>
      <c r="Z57" s="515"/>
      <c r="AA57" s="515"/>
      <c r="AB57" s="515"/>
      <c r="AC57" s="515"/>
      <c r="AD57" s="515"/>
      <c r="AE57" s="515"/>
      <c r="AF57" s="515"/>
      <c r="AG57" s="515"/>
      <c r="AH57" s="515"/>
      <c r="AI57" s="515"/>
      <c r="AJ57" s="515"/>
      <c r="AK57" s="515"/>
      <c r="AL57" s="515"/>
      <c r="AM57" s="515"/>
      <c r="AN57" s="515"/>
      <c r="AO57" s="515"/>
      <c r="AP57" s="515"/>
      <c r="AQ57" s="515"/>
      <c r="AR57" s="515"/>
      <c r="AS57" s="515"/>
      <c r="AT57" s="515"/>
      <c r="AU57" s="515"/>
      <c r="AV57" s="515"/>
      <c r="AW57" s="515"/>
      <c r="AX57" s="515"/>
      <c r="AY57" s="515"/>
      <c r="AZ57" s="515"/>
      <c r="BA57" s="515"/>
      <c r="BB57" s="515"/>
      <c r="BC57" s="515"/>
      <c r="BD57" s="515"/>
      <c r="BE57" s="515"/>
      <c r="BF57" s="515"/>
      <c r="BG57" s="515"/>
      <c r="BH57" s="515"/>
      <c r="BI57" s="515"/>
      <c r="BJ57" s="515"/>
      <c r="BK57" s="515"/>
      <c r="BL57" s="515"/>
      <c r="BM57" s="515"/>
    </row>
    <row r="58" ht="14.25" customHeight="1">
      <c r="A58" s="515"/>
      <c r="B58" s="515"/>
      <c r="C58" s="515"/>
      <c r="D58" s="515"/>
      <c r="E58" s="515"/>
      <c r="F58" s="515"/>
      <c r="G58" s="515"/>
      <c r="H58" s="515"/>
      <c r="I58" s="515"/>
      <c r="J58" s="515"/>
      <c r="K58" s="515"/>
      <c r="L58" s="515"/>
      <c r="M58" s="515"/>
      <c r="N58" s="515"/>
      <c r="O58" s="515"/>
      <c r="P58" s="515"/>
      <c r="Q58" s="515"/>
      <c r="R58" s="515"/>
      <c r="S58" s="515"/>
      <c r="T58" s="515"/>
      <c r="U58" s="515"/>
      <c r="V58" s="515"/>
      <c r="W58" s="515"/>
      <c r="X58" s="515"/>
      <c r="Y58" s="515"/>
      <c r="Z58" s="515"/>
      <c r="AA58" s="515"/>
      <c r="AB58" s="515"/>
      <c r="AC58" s="515"/>
      <c r="AD58" s="515"/>
      <c r="AE58" s="515"/>
      <c r="AF58" s="515"/>
      <c r="AG58" s="515"/>
      <c r="AH58" s="515"/>
      <c r="AI58" s="515"/>
      <c r="AJ58" s="515"/>
      <c r="AK58" s="515"/>
      <c r="AL58" s="515"/>
      <c r="AM58" s="515"/>
      <c r="AN58" s="515"/>
      <c r="AO58" s="515"/>
      <c r="AP58" s="515"/>
      <c r="AQ58" s="515"/>
      <c r="AR58" s="515"/>
      <c r="AS58" s="515"/>
      <c r="AT58" s="515"/>
      <c r="AU58" s="515"/>
      <c r="AV58" s="515"/>
      <c r="AW58" s="515"/>
      <c r="AX58" s="515"/>
      <c r="AY58" s="515"/>
      <c r="AZ58" s="515"/>
      <c r="BA58" s="515"/>
      <c r="BB58" s="515"/>
      <c r="BC58" s="515"/>
      <c r="BD58" s="515"/>
      <c r="BE58" s="515"/>
      <c r="BF58" s="515"/>
      <c r="BG58" s="515"/>
      <c r="BH58" s="515"/>
      <c r="BI58" s="515"/>
      <c r="BJ58" s="515"/>
      <c r="BK58" s="515"/>
      <c r="BL58" s="515"/>
      <c r="BM58" s="515"/>
    </row>
    <row r="59" ht="14.25" customHeight="1">
      <c r="A59" s="515"/>
      <c r="B59" s="515"/>
      <c r="C59" s="515"/>
      <c r="D59" s="515"/>
      <c r="E59" s="515"/>
      <c r="F59" s="515"/>
      <c r="G59" s="515"/>
      <c r="H59" s="515"/>
      <c r="I59" s="515"/>
      <c r="J59" s="515"/>
      <c r="K59" s="515"/>
      <c r="L59" s="515"/>
      <c r="M59" s="515"/>
      <c r="N59" s="515"/>
      <c r="O59" s="515"/>
      <c r="P59" s="515"/>
      <c r="Q59" s="515"/>
      <c r="R59" s="515"/>
      <c r="S59" s="515"/>
      <c r="T59" s="515"/>
      <c r="U59" s="515"/>
      <c r="V59" s="515"/>
      <c r="W59" s="515"/>
      <c r="X59" s="515"/>
      <c r="Y59" s="515"/>
      <c r="Z59" s="515"/>
      <c r="AA59" s="515"/>
      <c r="AB59" s="515"/>
      <c r="AC59" s="515"/>
      <c r="AD59" s="515"/>
      <c r="AE59" s="515"/>
      <c r="AF59" s="515"/>
      <c r="AG59" s="515"/>
      <c r="AH59" s="515"/>
      <c r="AI59" s="515"/>
      <c r="AJ59" s="515"/>
      <c r="AK59" s="515"/>
      <c r="AL59" s="515"/>
      <c r="AM59" s="515"/>
      <c r="AN59" s="515"/>
      <c r="AO59" s="515"/>
      <c r="AP59" s="515"/>
      <c r="AQ59" s="515"/>
      <c r="AR59" s="515"/>
      <c r="AS59" s="515"/>
      <c r="AT59" s="515"/>
      <c r="AU59" s="515"/>
      <c r="AV59" s="515"/>
      <c r="AW59" s="515"/>
      <c r="AX59" s="515"/>
      <c r="AY59" s="515"/>
      <c r="AZ59" s="515"/>
      <c r="BA59" s="515"/>
      <c r="BB59" s="515"/>
      <c r="BC59" s="515"/>
      <c r="BD59" s="515"/>
      <c r="BE59" s="515"/>
      <c r="BF59" s="515"/>
      <c r="BG59" s="515"/>
      <c r="BH59" s="515"/>
      <c r="BI59" s="515"/>
      <c r="BJ59" s="515"/>
      <c r="BK59" s="515"/>
      <c r="BL59" s="515"/>
      <c r="BM59" s="515"/>
    </row>
    <row r="60" ht="14.25" customHeight="1">
      <c r="A60" s="515"/>
      <c r="B60" s="515"/>
      <c r="C60" s="515"/>
      <c r="D60" s="515"/>
      <c r="E60" s="515"/>
      <c r="F60" s="515"/>
      <c r="G60" s="515"/>
      <c r="H60" s="515"/>
      <c r="I60" s="515"/>
      <c r="J60" s="515"/>
      <c r="K60" s="515"/>
      <c r="L60" s="515"/>
      <c r="M60" s="515"/>
      <c r="N60" s="515"/>
      <c r="O60" s="515"/>
      <c r="P60" s="515"/>
      <c r="Q60" s="515"/>
      <c r="R60" s="515"/>
      <c r="S60" s="515"/>
      <c r="T60" s="515"/>
      <c r="U60" s="515"/>
      <c r="V60" s="515"/>
      <c r="W60" s="515"/>
      <c r="X60" s="515"/>
      <c r="Y60" s="515"/>
      <c r="Z60" s="515"/>
      <c r="AA60" s="515"/>
      <c r="AB60" s="515"/>
      <c r="AC60" s="515"/>
      <c r="AD60" s="515"/>
      <c r="AE60" s="515"/>
      <c r="AF60" s="515"/>
      <c r="AG60" s="515"/>
      <c r="AH60" s="515"/>
      <c r="AI60" s="515"/>
      <c r="AJ60" s="515"/>
      <c r="AK60" s="515"/>
      <c r="AL60" s="515"/>
      <c r="AM60" s="515"/>
      <c r="AN60" s="515"/>
      <c r="AO60" s="515"/>
      <c r="AP60" s="515"/>
      <c r="AQ60" s="515"/>
      <c r="AR60" s="515"/>
      <c r="AS60" s="515"/>
      <c r="AT60" s="515"/>
      <c r="AU60" s="515"/>
      <c r="AV60" s="515"/>
      <c r="AW60" s="515"/>
      <c r="AX60" s="515"/>
      <c r="AY60" s="515"/>
      <c r="AZ60" s="515"/>
      <c r="BA60" s="515"/>
      <c r="BB60" s="515"/>
      <c r="BC60" s="515"/>
      <c r="BD60" s="515"/>
      <c r="BE60" s="515"/>
      <c r="BF60" s="515"/>
      <c r="BG60" s="515"/>
      <c r="BH60" s="515"/>
      <c r="BI60" s="515"/>
      <c r="BJ60" s="515"/>
      <c r="BK60" s="515"/>
      <c r="BL60" s="515"/>
      <c r="BM60" s="515"/>
    </row>
    <row r="61" ht="14.25" customHeight="1">
      <c r="A61" s="515"/>
      <c r="B61" s="515"/>
      <c r="C61" s="515"/>
      <c r="D61" s="515"/>
      <c r="E61" s="515"/>
      <c r="F61" s="515"/>
      <c r="G61" s="515"/>
      <c r="H61" s="515"/>
      <c r="I61" s="515"/>
      <c r="J61" s="515"/>
      <c r="K61" s="515"/>
      <c r="L61" s="515"/>
      <c r="M61" s="515"/>
      <c r="N61" s="515"/>
      <c r="O61" s="515"/>
      <c r="P61" s="515"/>
      <c r="Q61" s="515"/>
      <c r="R61" s="515"/>
      <c r="S61" s="515"/>
      <c r="T61" s="515"/>
      <c r="U61" s="515"/>
      <c r="V61" s="515"/>
      <c r="W61" s="515"/>
      <c r="X61" s="515"/>
      <c r="Y61" s="515"/>
      <c r="Z61" s="515"/>
      <c r="AA61" s="515"/>
      <c r="AB61" s="515"/>
      <c r="AC61" s="515"/>
      <c r="AD61" s="515"/>
      <c r="AE61" s="515"/>
      <c r="AF61" s="515"/>
      <c r="AG61" s="515"/>
      <c r="AH61" s="515"/>
      <c r="AI61" s="515"/>
      <c r="AJ61" s="515"/>
      <c r="AK61" s="515"/>
      <c r="AL61" s="515"/>
      <c r="AM61" s="515"/>
      <c r="AN61" s="515"/>
      <c r="AO61" s="515"/>
      <c r="AP61" s="515"/>
      <c r="AQ61" s="515"/>
      <c r="AR61" s="515"/>
      <c r="AS61" s="515"/>
      <c r="AT61" s="515"/>
      <c r="AU61" s="515"/>
      <c r="AV61" s="515"/>
      <c r="AW61" s="515"/>
      <c r="AX61" s="515"/>
      <c r="AY61" s="515"/>
      <c r="AZ61" s="515"/>
      <c r="BA61" s="515"/>
      <c r="BB61" s="515"/>
      <c r="BC61" s="515"/>
      <c r="BD61" s="515"/>
      <c r="BE61" s="515"/>
      <c r="BF61" s="515"/>
      <c r="BG61" s="515"/>
      <c r="BH61" s="515"/>
      <c r="BI61" s="515"/>
      <c r="BJ61" s="515"/>
      <c r="BK61" s="515"/>
      <c r="BL61" s="515"/>
      <c r="BM61" s="515"/>
    </row>
    <row r="62" ht="14.25" customHeight="1">
      <c r="A62" s="515"/>
      <c r="B62" s="515"/>
      <c r="C62" s="515"/>
      <c r="D62" s="515"/>
      <c r="E62" s="515"/>
      <c r="F62" s="515"/>
      <c r="G62" s="515"/>
      <c r="H62" s="515"/>
      <c r="I62" s="515"/>
      <c r="J62" s="515"/>
      <c r="K62" s="515"/>
      <c r="L62" s="515"/>
      <c r="M62" s="515"/>
      <c r="N62" s="515"/>
      <c r="O62" s="515"/>
      <c r="P62" s="515"/>
      <c r="Q62" s="515"/>
      <c r="R62" s="515"/>
      <c r="S62" s="515"/>
      <c r="T62" s="515"/>
      <c r="U62" s="515"/>
      <c r="V62" s="515"/>
      <c r="W62" s="515"/>
      <c r="X62" s="515"/>
      <c r="Y62" s="515"/>
      <c r="Z62" s="515"/>
      <c r="AA62" s="515"/>
      <c r="AB62" s="515"/>
      <c r="AC62" s="515"/>
      <c r="AD62" s="515"/>
      <c r="AE62" s="515"/>
      <c r="AF62" s="515"/>
      <c r="AG62" s="515"/>
      <c r="AH62" s="515"/>
      <c r="AI62" s="515"/>
      <c r="AJ62" s="515"/>
      <c r="AK62" s="515"/>
      <c r="AL62" s="515"/>
      <c r="AM62" s="515"/>
      <c r="AN62" s="515"/>
      <c r="AO62" s="515"/>
      <c r="AP62" s="515"/>
      <c r="AQ62" s="515"/>
      <c r="AR62" s="515"/>
      <c r="AS62" s="515"/>
      <c r="AT62" s="515"/>
      <c r="AU62" s="515"/>
      <c r="AV62" s="515"/>
      <c r="AW62" s="515"/>
      <c r="AX62" s="515"/>
      <c r="AY62" s="515"/>
      <c r="AZ62" s="515"/>
      <c r="BA62" s="515"/>
      <c r="BB62" s="515"/>
      <c r="BC62" s="515"/>
      <c r="BD62" s="515"/>
      <c r="BE62" s="515"/>
      <c r="BF62" s="515"/>
      <c r="BG62" s="515"/>
      <c r="BH62" s="515"/>
      <c r="BI62" s="515"/>
      <c r="BJ62" s="515"/>
      <c r="BK62" s="515"/>
      <c r="BL62" s="515"/>
      <c r="BM62" s="515"/>
    </row>
    <row r="63" ht="14.25" customHeight="1">
      <c r="A63" s="515"/>
      <c r="B63" s="515"/>
      <c r="C63" s="515"/>
      <c r="D63" s="515"/>
      <c r="E63" s="515"/>
      <c r="F63" s="515"/>
      <c r="G63" s="515"/>
      <c r="H63" s="515"/>
      <c r="I63" s="515"/>
      <c r="J63" s="515"/>
      <c r="K63" s="515"/>
      <c r="L63" s="515"/>
      <c r="M63" s="515"/>
      <c r="N63" s="515"/>
      <c r="O63" s="515"/>
      <c r="P63" s="515"/>
      <c r="Q63" s="515"/>
      <c r="R63" s="515"/>
      <c r="S63" s="515"/>
      <c r="T63" s="515"/>
      <c r="U63" s="515"/>
      <c r="V63" s="515"/>
      <c r="W63" s="515"/>
      <c r="X63" s="515"/>
      <c r="Y63" s="515"/>
      <c r="Z63" s="515"/>
      <c r="AA63" s="515"/>
      <c r="AB63" s="515"/>
      <c r="AC63" s="515"/>
      <c r="AD63" s="515"/>
      <c r="AE63" s="515"/>
      <c r="AF63" s="515"/>
      <c r="AG63" s="515"/>
      <c r="AH63" s="515"/>
      <c r="AI63" s="515"/>
      <c r="AJ63" s="515"/>
      <c r="AK63" s="515"/>
      <c r="AL63" s="515"/>
      <c r="AM63" s="515"/>
      <c r="AN63" s="515"/>
      <c r="AO63" s="515"/>
      <c r="AP63" s="515"/>
      <c r="AQ63" s="515"/>
      <c r="AR63" s="515"/>
      <c r="AS63" s="515"/>
      <c r="AT63" s="515"/>
      <c r="AU63" s="515"/>
      <c r="AV63" s="515"/>
      <c r="AW63" s="515"/>
      <c r="AX63" s="515"/>
      <c r="AY63" s="515"/>
      <c r="AZ63" s="515"/>
      <c r="BA63" s="515"/>
      <c r="BB63" s="515"/>
      <c r="BC63" s="515"/>
      <c r="BD63" s="515"/>
      <c r="BE63" s="515"/>
      <c r="BF63" s="515"/>
      <c r="BG63" s="515"/>
      <c r="BH63" s="515"/>
      <c r="BI63" s="515"/>
      <c r="BJ63" s="515"/>
      <c r="BK63" s="515"/>
      <c r="BL63" s="515"/>
      <c r="BM63" s="515"/>
    </row>
    <row r="64" ht="14.25" customHeight="1">
      <c r="A64" s="515"/>
      <c r="B64" s="515"/>
      <c r="C64" s="515"/>
      <c r="D64" s="515"/>
      <c r="E64" s="515"/>
      <c r="F64" s="515"/>
      <c r="G64" s="515"/>
      <c r="H64" s="515"/>
      <c r="I64" s="515"/>
      <c r="J64" s="515"/>
      <c r="K64" s="515"/>
      <c r="L64" s="515"/>
      <c r="M64" s="515"/>
      <c r="N64" s="515"/>
      <c r="O64" s="515"/>
      <c r="P64" s="515"/>
      <c r="Q64" s="515"/>
      <c r="R64" s="515"/>
      <c r="S64" s="515"/>
      <c r="T64" s="515"/>
      <c r="U64" s="515"/>
      <c r="V64" s="515"/>
      <c r="W64" s="515"/>
      <c r="X64" s="515"/>
      <c r="Y64" s="515"/>
      <c r="Z64" s="515"/>
      <c r="AA64" s="515"/>
      <c r="AB64" s="515"/>
      <c r="AC64" s="515"/>
      <c r="AD64" s="515"/>
      <c r="AE64" s="515"/>
      <c r="AF64" s="515"/>
      <c r="AG64" s="515"/>
      <c r="AH64" s="515"/>
      <c r="AI64" s="515"/>
      <c r="AJ64" s="515"/>
      <c r="AK64" s="515"/>
      <c r="AL64" s="515"/>
      <c r="AM64" s="515"/>
      <c r="AN64" s="515"/>
      <c r="AO64" s="515"/>
      <c r="AP64" s="515"/>
      <c r="AQ64" s="515"/>
      <c r="AR64" s="515"/>
      <c r="AS64" s="515"/>
      <c r="AT64" s="515"/>
      <c r="AU64" s="515"/>
      <c r="AV64" s="515"/>
      <c r="AW64" s="515"/>
      <c r="AX64" s="515"/>
      <c r="AY64" s="515"/>
      <c r="AZ64" s="515"/>
      <c r="BA64" s="515"/>
      <c r="BB64" s="515"/>
      <c r="BC64" s="515"/>
      <c r="BD64" s="515"/>
      <c r="BE64" s="515"/>
      <c r="BF64" s="515"/>
      <c r="BG64" s="515"/>
      <c r="BH64" s="515"/>
      <c r="BI64" s="515"/>
      <c r="BJ64" s="515"/>
      <c r="BK64" s="515"/>
      <c r="BL64" s="515"/>
      <c r="BM64" s="515"/>
    </row>
    <row r="65" ht="14.25" customHeight="1">
      <c r="A65" s="515"/>
      <c r="B65" s="515"/>
      <c r="C65" s="515"/>
      <c r="D65" s="515"/>
      <c r="E65" s="515"/>
      <c r="F65" s="515"/>
      <c r="G65" s="515"/>
      <c r="H65" s="515"/>
      <c r="I65" s="515"/>
      <c r="J65" s="515"/>
      <c r="K65" s="515"/>
      <c r="L65" s="515"/>
      <c r="M65" s="515"/>
      <c r="N65" s="515"/>
      <c r="O65" s="515"/>
      <c r="P65" s="515"/>
      <c r="Q65" s="515"/>
      <c r="R65" s="515"/>
      <c r="S65" s="515"/>
      <c r="T65" s="515"/>
      <c r="U65" s="515"/>
      <c r="V65" s="515"/>
      <c r="W65" s="515"/>
      <c r="X65" s="515"/>
      <c r="Y65" s="515"/>
      <c r="Z65" s="515"/>
      <c r="AA65" s="515"/>
      <c r="AB65" s="515"/>
      <c r="AC65" s="515"/>
      <c r="AD65" s="515"/>
      <c r="AE65" s="515"/>
      <c r="AF65" s="515"/>
      <c r="AG65" s="515"/>
      <c r="AH65" s="515"/>
      <c r="AI65" s="515"/>
      <c r="AJ65" s="515"/>
      <c r="AK65" s="515"/>
      <c r="AL65" s="515"/>
      <c r="AM65" s="515"/>
      <c r="AN65" s="515"/>
      <c r="AO65" s="515"/>
      <c r="AP65" s="515"/>
      <c r="AQ65" s="515"/>
      <c r="AR65" s="515"/>
      <c r="AS65" s="515"/>
      <c r="AT65" s="515"/>
      <c r="AU65" s="515"/>
      <c r="AV65" s="515"/>
      <c r="AW65" s="515"/>
      <c r="AX65" s="515"/>
      <c r="AY65" s="515"/>
      <c r="AZ65" s="515"/>
      <c r="BA65" s="515"/>
      <c r="BB65" s="515"/>
      <c r="BC65" s="515"/>
      <c r="BD65" s="515"/>
      <c r="BE65" s="515"/>
      <c r="BF65" s="515"/>
      <c r="BG65" s="515"/>
      <c r="BH65" s="515"/>
      <c r="BI65" s="515"/>
      <c r="BJ65" s="515"/>
      <c r="BK65" s="515"/>
      <c r="BL65" s="515"/>
      <c r="BM65" s="515"/>
    </row>
    <row r="66" ht="14.25" customHeight="1">
      <c r="A66" s="515"/>
      <c r="B66" s="515"/>
      <c r="C66" s="515"/>
      <c r="D66" s="515"/>
      <c r="E66" s="515"/>
      <c r="F66" s="515"/>
      <c r="G66" s="515"/>
      <c r="H66" s="515"/>
      <c r="I66" s="515"/>
      <c r="J66" s="515"/>
      <c r="K66" s="515"/>
      <c r="L66" s="515"/>
      <c r="M66" s="515"/>
      <c r="N66" s="515"/>
      <c r="O66" s="515"/>
      <c r="P66" s="515"/>
      <c r="Q66" s="515"/>
      <c r="R66" s="515"/>
      <c r="S66" s="515"/>
      <c r="T66" s="515"/>
      <c r="U66" s="515"/>
      <c r="V66" s="515"/>
      <c r="W66" s="515"/>
      <c r="X66" s="515"/>
      <c r="Y66" s="515"/>
      <c r="Z66" s="515"/>
      <c r="AA66" s="515"/>
      <c r="AB66" s="515"/>
      <c r="AC66" s="515"/>
      <c r="AD66" s="515"/>
      <c r="AE66" s="515"/>
      <c r="AF66" s="515"/>
      <c r="AG66" s="515"/>
      <c r="AH66" s="515"/>
      <c r="AI66" s="515"/>
      <c r="AJ66" s="515"/>
      <c r="AK66" s="515"/>
      <c r="AL66" s="515"/>
      <c r="AM66" s="515"/>
      <c r="AN66" s="515"/>
      <c r="AO66" s="515"/>
      <c r="AP66" s="515"/>
      <c r="AQ66" s="515"/>
      <c r="AR66" s="515"/>
      <c r="AS66" s="515"/>
      <c r="AT66" s="515"/>
      <c r="AU66" s="515"/>
      <c r="AV66" s="515"/>
      <c r="AW66" s="515"/>
      <c r="AX66" s="515"/>
      <c r="AY66" s="515"/>
      <c r="AZ66" s="515"/>
      <c r="BA66" s="515"/>
      <c r="BB66" s="515"/>
      <c r="BC66" s="515"/>
      <c r="BD66" s="515"/>
      <c r="BE66" s="515"/>
      <c r="BF66" s="515"/>
      <c r="BG66" s="515"/>
      <c r="BH66" s="515"/>
      <c r="BI66" s="515"/>
      <c r="BJ66" s="515"/>
      <c r="BK66" s="515"/>
      <c r="BL66" s="515"/>
      <c r="BM66" s="515"/>
    </row>
    <row r="67" ht="14.25" customHeight="1">
      <c r="A67" s="515"/>
      <c r="B67" s="515"/>
      <c r="C67" s="515"/>
      <c r="D67" s="515"/>
      <c r="E67" s="515"/>
      <c r="F67" s="515"/>
      <c r="G67" s="515"/>
      <c r="H67" s="515"/>
      <c r="I67" s="515"/>
      <c r="J67" s="515"/>
      <c r="K67" s="515"/>
      <c r="L67" s="515"/>
      <c r="M67" s="515"/>
      <c r="N67" s="515"/>
      <c r="O67" s="515"/>
      <c r="P67" s="515"/>
      <c r="Q67" s="515"/>
      <c r="R67" s="515"/>
      <c r="S67" s="515"/>
      <c r="T67" s="515"/>
      <c r="U67" s="515"/>
      <c r="V67" s="515"/>
      <c r="W67" s="515"/>
      <c r="X67" s="515"/>
      <c r="Y67" s="515"/>
      <c r="Z67" s="515"/>
      <c r="AA67" s="515"/>
      <c r="AB67" s="515"/>
      <c r="AC67" s="515"/>
      <c r="AD67" s="515"/>
      <c r="AE67" s="515"/>
      <c r="AF67" s="515"/>
      <c r="AG67" s="515"/>
      <c r="AH67" s="515"/>
      <c r="AI67" s="515"/>
      <c r="AJ67" s="515"/>
      <c r="AK67" s="515"/>
      <c r="AL67" s="515"/>
      <c r="AM67" s="515"/>
      <c r="AN67" s="515"/>
      <c r="AO67" s="515"/>
      <c r="AP67" s="515"/>
      <c r="AQ67" s="515"/>
      <c r="AR67" s="515"/>
      <c r="AS67" s="515"/>
      <c r="AT67" s="515"/>
      <c r="AU67" s="515"/>
      <c r="AV67" s="515"/>
      <c r="AW67" s="515"/>
      <c r="AX67" s="515"/>
      <c r="AY67" s="515"/>
      <c r="AZ67" s="515"/>
      <c r="BA67" s="515"/>
      <c r="BB67" s="515"/>
      <c r="BC67" s="515"/>
      <c r="BD67" s="515"/>
      <c r="BE67" s="515"/>
      <c r="BF67" s="515"/>
      <c r="BG67" s="515"/>
      <c r="BH67" s="515"/>
      <c r="BI67" s="515"/>
      <c r="BJ67" s="515"/>
      <c r="BK67" s="515"/>
      <c r="BL67" s="515"/>
      <c r="BM67" s="515"/>
    </row>
    <row r="68" ht="14.25" customHeight="1">
      <c r="A68" s="515"/>
      <c r="B68" s="515"/>
      <c r="C68" s="515"/>
      <c r="D68" s="515"/>
      <c r="E68" s="515"/>
      <c r="F68" s="515"/>
      <c r="G68" s="515"/>
      <c r="H68" s="515"/>
      <c r="I68" s="515"/>
      <c r="J68" s="515"/>
      <c r="K68" s="515"/>
      <c r="L68" s="515"/>
      <c r="M68" s="515"/>
      <c r="N68" s="515"/>
      <c r="O68" s="515"/>
      <c r="P68" s="515"/>
      <c r="Q68" s="515"/>
      <c r="R68" s="515"/>
      <c r="S68" s="515"/>
      <c r="T68" s="515"/>
      <c r="U68" s="515"/>
      <c r="V68" s="515"/>
      <c r="W68" s="515"/>
      <c r="X68" s="515"/>
      <c r="Y68" s="515"/>
      <c r="Z68" s="515"/>
      <c r="AA68" s="515"/>
      <c r="AB68" s="515"/>
      <c r="AC68" s="515"/>
      <c r="AD68" s="515"/>
      <c r="AE68" s="515"/>
      <c r="AF68" s="515"/>
      <c r="AG68" s="515"/>
      <c r="AH68" s="515"/>
      <c r="AI68" s="515"/>
      <c r="AJ68" s="515"/>
      <c r="AK68" s="515"/>
      <c r="AL68" s="515"/>
      <c r="AM68" s="515"/>
      <c r="AN68" s="515"/>
      <c r="AO68" s="515"/>
      <c r="AP68" s="515"/>
      <c r="AQ68" s="515"/>
      <c r="AR68" s="515"/>
      <c r="AS68" s="515"/>
      <c r="AT68" s="515"/>
      <c r="AU68" s="515"/>
      <c r="AV68" s="515"/>
      <c r="AW68" s="515"/>
      <c r="AX68" s="515"/>
      <c r="AY68" s="515"/>
      <c r="AZ68" s="515"/>
      <c r="BA68" s="515"/>
      <c r="BB68" s="515"/>
      <c r="BC68" s="515"/>
      <c r="BD68" s="515"/>
      <c r="BE68" s="515"/>
      <c r="BF68" s="515"/>
      <c r="BG68" s="515"/>
      <c r="BH68" s="515"/>
      <c r="BI68" s="515"/>
      <c r="BJ68" s="515"/>
      <c r="BK68" s="515"/>
      <c r="BL68" s="515"/>
      <c r="BM68" s="515"/>
    </row>
    <row r="69" ht="14.25" customHeight="1">
      <c r="A69" s="515"/>
      <c r="B69" s="515"/>
      <c r="C69" s="515"/>
      <c r="D69" s="515"/>
      <c r="E69" s="515"/>
      <c r="F69" s="515"/>
      <c r="G69" s="515"/>
      <c r="H69" s="515"/>
      <c r="I69" s="515"/>
      <c r="J69" s="515"/>
      <c r="K69" s="515"/>
      <c r="L69" s="515"/>
      <c r="M69" s="515"/>
      <c r="N69" s="515"/>
      <c r="O69" s="515"/>
      <c r="P69" s="515"/>
      <c r="Q69" s="515"/>
      <c r="R69" s="515"/>
      <c r="S69" s="515"/>
      <c r="T69" s="515"/>
      <c r="U69" s="515"/>
      <c r="V69" s="515"/>
      <c r="W69" s="515"/>
      <c r="X69" s="515"/>
      <c r="Y69" s="515"/>
      <c r="Z69" s="515"/>
      <c r="AA69" s="515"/>
      <c r="AB69" s="515"/>
      <c r="AC69" s="515"/>
      <c r="AD69" s="515"/>
      <c r="AE69" s="515"/>
      <c r="AF69" s="515"/>
      <c r="AG69" s="515"/>
      <c r="AH69" s="515"/>
      <c r="AI69" s="515"/>
      <c r="AJ69" s="515"/>
      <c r="AK69" s="515"/>
      <c r="AL69" s="515"/>
      <c r="AM69" s="515"/>
      <c r="AN69" s="515"/>
      <c r="AO69" s="515"/>
      <c r="AP69" s="515"/>
      <c r="AQ69" s="515"/>
      <c r="AR69" s="515"/>
      <c r="AS69" s="515"/>
      <c r="AT69" s="515"/>
      <c r="AU69" s="515"/>
      <c r="AV69" s="515"/>
      <c r="AW69" s="515"/>
      <c r="AX69" s="515"/>
      <c r="AY69" s="515"/>
      <c r="AZ69" s="515"/>
      <c r="BA69" s="515"/>
      <c r="BB69" s="515"/>
      <c r="BC69" s="515"/>
      <c r="BD69" s="515"/>
      <c r="BE69" s="515"/>
      <c r="BF69" s="515"/>
      <c r="BG69" s="515"/>
      <c r="BH69" s="515"/>
      <c r="BI69" s="515"/>
      <c r="BJ69" s="515"/>
      <c r="BK69" s="515"/>
      <c r="BL69" s="515"/>
      <c r="BM69" s="515"/>
    </row>
    <row r="70" ht="14.25" customHeight="1">
      <c r="A70" s="515"/>
      <c r="B70" s="515"/>
      <c r="C70" s="515"/>
      <c r="D70" s="515"/>
      <c r="E70" s="515"/>
      <c r="F70" s="515"/>
      <c r="G70" s="515"/>
      <c r="H70" s="515"/>
      <c r="I70" s="515"/>
      <c r="J70" s="515"/>
      <c r="K70" s="515"/>
      <c r="L70" s="515"/>
      <c r="M70" s="515"/>
      <c r="N70" s="515"/>
      <c r="O70" s="515"/>
      <c r="P70" s="515"/>
      <c r="Q70" s="515"/>
      <c r="R70" s="515"/>
      <c r="S70" s="515"/>
      <c r="T70" s="515"/>
      <c r="U70" s="515"/>
      <c r="V70" s="515"/>
      <c r="W70" s="515"/>
      <c r="X70" s="515"/>
      <c r="Y70" s="515"/>
      <c r="Z70" s="515"/>
      <c r="AA70" s="515"/>
      <c r="AB70" s="515"/>
      <c r="AC70" s="515"/>
      <c r="AD70" s="515"/>
      <c r="AE70" s="515"/>
      <c r="AF70" s="515"/>
      <c r="AG70" s="515"/>
      <c r="AH70" s="515"/>
      <c r="AI70" s="515"/>
      <c r="AJ70" s="515"/>
      <c r="AK70" s="515"/>
      <c r="AL70" s="515"/>
      <c r="AM70" s="515"/>
      <c r="AN70" s="515"/>
      <c r="AO70" s="515"/>
      <c r="AP70" s="515"/>
      <c r="AQ70" s="515"/>
      <c r="AR70" s="515"/>
      <c r="AS70" s="515"/>
      <c r="AT70" s="515"/>
      <c r="AU70" s="515"/>
      <c r="AV70" s="515"/>
      <c r="AW70" s="515"/>
      <c r="AX70" s="515"/>
      <c r="AY70" s="515"/>
      <c r="AZ70" s="515"/>
      <c r="BA70" s="515"/>
      <c r="BB70" s="515"/>
      <c r="BC70" s="515"/>
      <c r="BD70" s="515"/>
      <c r="BE70" s="515"/>
      <c r="BF70" s="515"/>
      <c r="BG70" s="515"/>
      <c r="BH70" s="515"/>
      <c r="BI70" s="515"/>
      <c r="BJ70" s="515"/>
      <c r="BK70" s="515"/>
      <c r="BL70" s="515"/>
      <c r="BM70" s="515"/>
    </row>
    <row r="71" ht="14.25" customHeight="1">
      <c r="A71" s="515"/>
      <c r="B71" s="515"/>
      <c r="C71" s="515"/>
      <c r="D71" s="515"/>
      <c r="E71" s="515"/>
      <c r="F71" s="515"/>
      <c r="G71" s="515"/>
      <c r="H71" s="515"/>
      <c r="I71" s="515"/>
      <c r="J71" s="515"/>
      <c r="K71" s="515"/>
      <c r="L71" s="515"/>
      <c r="M71" s="515"/>
      <c r="N71" s="515"/>
      <c r="O71" s="515"/>
      <c r="P71" s="515"/>
      <c r="Q71" s="515"/>
      <c r="R71" s="515"/>
      <c r="S71" s="515"/>
      <c r="T71" s="515"/>
      <c r="U71" s="515"/>
      <c r="V71" s="515"/>
      <c r="W71" s="515"/>
      <c r="X71" s="515"/>
      <c r="Y71" s="515"/>
      <c r="Z71" s="515"/>
      <c r="AA71" s="515"/>
      <c r="AB71" s="515"/>
      <c r="AC71" s="515"/>
      <c r="AD71" s="515"/>
      <c r="AE71" s="515"/>
      <c r="AF71" s="515"/>
      <c r="AG71" s="515"/>
      <c r="AH71" s="515"/>
      <c r="AI71" s="515"/>
      <c r="AJ71" s="515"/>
      <c r="AK71" s="515"/>
      <c r="AL71" s="515"/>
      <c r="AM71" s="515"/>
      <c r="AN71" s="515"/>
      <c r="AO71" s="515"/>
      <c r="AP71" s="515"/>
      <c r="AQ71" s="515"/>
      <c r="AR71" s="515"/>
      <c r="AS71" s="515"/>
      <c r="AT71" s="515"/>
      <c r="AU71" s="515"/>
      <c r="AV71" s="515"/>
      <c r="AW71" s="515"/>
      <c r="AX71" s="515"/>
      <c r="AY71" s="515"/>
      <c r="AZ71" s="515"/>
      <c r="BA71" s="515"/>
      <c r="BB71" s="515"/>
      <c r="BC71" s="515"/>
      <c r="BD71" s="515"/>
      <c r="BE71" s="515"/>
      <c r="BF71" s="515"/>
      <c r="BG71" s="515"/>
      <c r="BH71" s="515"/>
      <c r="BI71" s="515"/>
      <c r="BJ71" s="515"/>
      <c r="BK71" s="515"/>
      <c r="BL71" s="515"/>
      <c r="BM71" s="515"/>
    </row>
    <row r="72" ht="14.25" customHeight="1">
      <c r="A72" s="515"/>
      <c r="B72" s="515"/>
      <c r="C72" s="515"/>
      <c r="D72" s="515"/>
      <c r="E72" s="515"/>
      <c r="F72" s="515"/>
      <c r="G72" s="515"/>
      <c r="H72" s="515"/>
      <c r="I72" s="515"/>
      <c r="J72" s="515"/>
      <c r="K72" s="515"/>
      <c r="L72" s="515"/>
      <c r="M72" s="515"/>
      <c r="N72" s="515"/>
      <c r="O72" s="515"/>
      <c r="P72" s="515"/>
      <c r="Q72" s="515"/>
      <c r="R72" s="515"/>
      <c r="S72" s="515"/>
      <c r="T72" s="515"/>
      <c r="U72" s="515"/>
      <c r="V72" s="515"/>
      <c r="W72" s="515"/>
      <c r="X72" s="515"/>
      <c r="Y72" s="515"/>
      <c r="Z72" s="515"/>
      <c r="AA72" s="515"/>
      <c r="AB72" s="515"/>
      <c r="AC72" s="515"/>
      <c r="AD72" s="515"/>
      <c r="AE72" s="515"/>
      <c r="AF72" s="515"/>
      <c r="AG72" s="515"/>
      <c r="AH72" s="515"/>
      <c r="AI72" s="515"/>
      <c r="AJ72" s="515"/>
      <c r="AK72" s="515"/>
      <c r="AL72" s="515"/>
      <c r="AM72" s="515"/>
      <c r="AN72" s="515"/>
      <c r="AO72" s="515"/>
      <c r="AP72" s="515"/>
      <c r="AQ72" s="515"/>
      <c r="AR72" s="515"/>
      <c r="AS72" s="515"/>
      <c r="AT72" s="515"/>
      <c r="AU72" s="515"/>
      <c r="AV72" s="515"/>
      <c r="AW72" s="515"/>
      <c r="AX72" s="515"/>
      <c r="AY72" s="515"/>
      <c r="AZ72" s="515"/>
      <c r="BA72" s="515"/>
      <c r="BB72" s="515"/>
      <c r="BC72" s="515"/>
      <c r="BD72" s="515"/>
      <c r="BE72" s="515"/>
      <c r="BF72" s="515"/>
      <c r="BG72" s="515"/>
      <c r="BH72" s="515"/>
      <c r="BI72" s="515"/>
      <c r="BJ72" s="515"/>
      <c r="BK72" s="515"/>
      <c r="BL72" s="515"/>
      <c r="BM72" s="515"/>
    </row>
    <row r="73" ht="14.25" customHeight="1">
      <c r="A73" s="515"/>
      <c r="B73" s="515"/>
      <c r="C73" s="515"/>
      <c r="D73" s="515"/>
      <c r="E73" s="515"/>
      <c r="F73" s="515"/>
      <c r="G73" s="515"/>
      <c r="H73" s="515"/>
      <c r="I73" s="515"/>
      <c r="J73" s="515"/>
      <c r="K73" s="515"/>
      <c r="L73" s="515"/>
      <c r="M73" s="515"/>
      <c r="N73" s="515"/>
      <c r="O73" s="515"/>
      <c r="P73" s="515"/>
      <c r="Q73" s="515"/>
      <c r="R73" s="515"/>
      <c r="S73" s="515"/>
      <c r="T73" s="515"/>
      <c r="U73" s="515"/>
      <c r="V73" s="515"/>
      <c r="W73" s="515"/>
      <c r="X73" s="515"/>
      <c r="Y73" s="515"/>
      <c r="Z73" s="515"/>
      <c r="AA73" s="515"/>
      <c r="AB73" s="515"/>
      <c r="AC73" s="515"/>
      <c r="AD73" s="515"/>
      <c r="AE73" s="515"/>
      <c r="AF73" s="515"/>
      <c r="AG73" s="515"/>
      <c r="AH73" s="515"/>
      <c r="AI73" s="515"/>
      <c r="AJ73" s="515"/>
      <c r="AK73" s="515"/>
      <c r="AL73" s="515"/>
      <c r="AM73" s="515"/>
      <c r="AN73" s="515"/>
      <c r="AO73" s="515"/>
      <c r="AP73" s="515"/>
      <c r="AQ73" s="515"/>
      <c r="AR73" s="515"/>
      <c r="AS73" s="515"/>
      <c r="AT73" s="515"/>
      <c r="AU73" s="515"/>
      <c r="AV73" s="515"/>
      <c r="AW73" s="515"/>
      <c r="AX73" s="515"/>
      <c r="AY73" s="515"/>
      <c r="AZ73" s="515"/>
      <c r="BA73" s="515"/>
      <c r="BB73" s="515"/>
      <c r="BC73" s="515"/>
      <c r="BD73" s="515"/>
      <c r="BE73" s="515"/>
      <c r="BF73" s="515"/>
      <c r="BG73" s="515"/>
      <c r="BH73" s="515"/>
      <c r="BI73" s="515"/>
      <c r="BJ73" s="515"/>
      <c r="BK73" s="515"/>
      <c r="BL73" s="515"/>
      <c r="BM73" s="515"/>
    </row>
    <row r="74" ht="14.25" customHeight="1">
      <c r="A74" s="515"/>
      <c r="B74" s="515"/>
      <c r="C74" s="515"/>
      <c r="D74" s="515"/>
      <c r="E74" s="515"/>
      <c r="F74" s="515"/>
      <c r="G74" s="515"/>
      <c r="H74" s="515"/>
      <c r="I74" s="515"/>
      <c r="J74" s="515"/>
      <c r="K74" s="515"/>
      <c r="L74" s="515"/>
      <c r="M74" s="515"/>
      <c r="N74" s="515"/>
      <c r="O74" s="515"/>
      <c r="P74" s="515"/>
      <c r="Q74" s="515"/>
      <c r="R74" s="515"/>
      <c r="S74" s="515"/>
      <c r="T74" s="515"/>
      <c r="U74" s="515"/>
      <c r="V74" s="515"/>
      <c r="W74" s="515"/>
      <c r="X74" s="515"/>
      <c r="Y74" s="515"/>
      <c r="Z74" s="515"/>
      <c r="AA74" s="515"/>
      <c r="AB74" s="515"/>
      <c r="AC74" s="515"/>
      <c r="AD74" s="515"/>
      <c r="AE74" s="515"/>
      <c r="AF74" s="515"/>
      <c r="AG74" s="515"/>
      <c r="AH74" s="515"/>
      <c r="AI74" s="515"/>
      <c r="AJ74" s="515"/>
      <c r="AK74" s="515"/>
      <c r="AL74" s="515"/>
      <c r="AM74" s="515"/>
      <c r="AN74" s="515"/>
      <c r="AO74" s="515"/>
      <c r="AP74" s="515"/>
      <c r="AQ74" s="515"/>
      <c r="AR74" s="515"/>
      <c r="AS74" s="515"/>
      <c r="AT74" s="515"/>
      <c r="AU74" s="515"/>
      <c r="AV74" s="515"/>
      <c r="AW74" s="515"/>
      <c r="AX74" s="515"/>
      <c r="AY74" s="515"/>
      <c r="AZ74" s="515"/>
      <c r="BA74" s="515"/>
      <c r="BB74" s="515"/>
      <c r="BC74" s="515"/>
      <c r="BD74" s="515"/>
      <c r="BE74" s="515"/>
      <c r="BF74" s="515"/>
      <c r="BG74" s="515"/>
      <c r="BH74" s="515"/>
      <c r="BI74" s="515"/>
      <c r="BJ74" s="515"/>
      <c r="BK74" s="515"/>
      <c r="BL74" s="515"/>
      <c r="BM74" s="515"/>
    </row>
    <row r="75" ht="14.25" customHeight="1">
      <c r="A75" s="515"/>
      <c r="B75" s="515"/>
      <c r="C75" s="515"/>
      <c r="D75" s="515"/>
      <c r="E75" s="515"/>
      <c r="F75" s="515"/>
      <c r="G75" s="515"/>
      <c r="H75" s="515"/>
      <c r="I75" s="515"/>
      <c r="J75" s="515"/>
      <c r="K75" s="515"/>
      <c r="L75" s="515"/>
      <c r="M75" s="515"/>
      <c r="N75" s="515"/>
      <c r="O75" s="515"/>
      <c r="P75" s="515"/>
      <c r="Q75" s="515"/>
      <c r="R75" s="515"/>
      <c r="S75" s="515"/>
      <c r="T75" s="515"/>
      <c r="U75" s="515"/>
      <c r="V75" s="515"/>
      <c r="W75" s="515"/>
      <c r="X75" s="515"/>
      <c r="Y75" s="515"/>
      <c r="Z75" s="515"/>
      <c r="AA75" s="515"/>
      <c r="AB75" s="515"/>
      <c r="AC75" s="515"/>
      <c r="AD75" s="515"/>
      <c r="AE75" s="515"/>
      <c r="AF75" s="515"/>
      <c r="AG75" s="515"/>
      <c r="AH75" s="515"/>
      <c r="AI75" s="515"/>
      <c r="AJ75" s="515"/>
      <c r="AK75" s="515"/>
      <c r="AL75" s="515"/>
      <c r="AM75" s="515"/>
      <c r="AN75" s="515"/>
      <c r="AO75" s="515"/>
      <c r="AP75" s="515"/>
      <c r="AQ75" s="515"/>
      <c r="AR75" s="515"/>
      <c r="AS75" s="515"/>
      <c r="AT75" s="515"/>
      <c r="AU75" s="515"/>
      <c r="AV75" s="515"/>
      <c r="AW75" s="515"/>
      <c r="AX75" s="515"/>
      <c r="AY75" s="515"/>
      <c r="AZ75" s="515"/>
      <c r="BA75" s="515"/>
      <c r="BB75" s="515"/>
      <c r="BC75" s="515"/>
      <c r="BD75" s="515"/>
      <c r="BE75" s="515"/>
      <c r="BF75" s="515"/>
      <c r="BG75" s="515"/>
      <c r="BH75" s="515"/>
      <c r="BI75" s="515"/>
      <c r="BJ75" s="515"/>
      <c r="BK75" s="515"/>
      <c r="BL75" s="515"/>
      <c r="BM75" s="515"/>
    </row>
    <row r="76" ht="14.25" customHeight="1">
      <c r="A76" s="515"/>
      <c r="B76" s="515"/>
      <c r="C76" s="515"/>
      <c r="D76" s="515"/>
      <c r="E76" s="515"/>
      <c r="F76" s="515"/>
      <c r="G76" s="515"/>
      <c r="H76" s="515"/>
      <c r="I76" s="515"/>
      <c r="J76" s="515"/>
      <c r="K76" s="515"/>
      <c r="L76" s="515"/>
      <c r="M76" s="515"/>
      <c r="N76" s="515"/>
      <c r="O76" s="515"/>
      <c r="P76" s="515"/>
      <c r="Q76" s="515"/>
      <c r="R76" s="515"/>
      <c r="S76" s="515"/>
      <c r="T76" s="515"/>
      <c r="U76" s="515"/>
      <c r="V76" s="515"/>
      <c r="W76" s="515"/>
      <c r="X76" s="515"/>
      <c r="Y76" s="515"/>
      <c r="Z76" s="515"/>
      <c r="AA76" s="515"/>
      <c r="AB76" s="515"/>
      <c r="AC76" s="515"/>
      <c r="AD76" s="515"/>
      <c r="AE76" s="515"/>
      <c r="AF76" s="515"/>
      <c r="AG76" s="515"/>
      <c r="AH76" s="515"/>
      <c r="AI76" s="515"/>
      <c r="AJ76" s="515"/>
      <c r="AK76" s="515"/>
      <c r="AL76" s="515"/>
      <c r="AM76" s="515"/>
      <c r="AN76" s="515"/>
      <c r="AO76" s="515"/>
      <c r="AP76" s="515"/>
      <c r="AQ76" s="515"/>
      <c r="AR76" s="515"/>
      <c r="AS76" s="515"/>
      <c r="AT76" s="515"/>
      <c r="AU76" s="515"/>
      <c r="AV76" s="515"/>
      <c r="AW76" s="515"/>
      <c r="AX76" s="515"/>
      <c r="AY76" s="515"/>
      <c r="AZ76" s="515"/>
      <c r="BA76" s="515"/>
      <c r="BB76" s="515"/>
      <c r="BC76" s="515"/>
      <c r="BD76" s="515"/>
      <c r="BE76" s="515"/>
      <c r="BF76" s="515"/>
      <c r="BG76" s="515"/>
      <c r="BH76" s="515"/>
      <c r="BI76" s="515"/>
      <c r="BJ76" s="515"/>
      <c r="BK76" s="515"/>
      <c r="BL76" s="515"/>
      <c r="BM76" s="515"/>
    </row>
    <row r="77" ht="14.25" customHeight="1">
      <c r="A77" s="515"/>
      <c r="B77" s="515"/>
      <c r="C77" s="515"/>
      <c r="D77" s="515"/>
      <c r="E77" s="515"/>
      <c r="F77" s="515"/>
      <c r="G77" s="515"/>
      <c r="H77" s="515"/>
      <c r="I77" s="515"/>
      <c r="J77" s="515"/>
      <c r="K77" s="515"/>
      <c r="L77" s="515"/>
      <c r="M77" s="515"/>
      <c r="N77" s="515"/>
      <c r="O77" s="515"/>
      <c r="P77" s="515"/>
      <c r="Q77" s="515"/>
      <c r="R77" s="515"/>
      <c r="S77" s="515"/>
      <c r="T77" s="515"/>
      <c r="U77" s="515"/>
      <c r="V77" s="515"/>
      <c r="W77" s="515"/>
      <c r="X77" s="515"/>
      <c r="Y77" s="515"/>
      <c r="Z77" s="515"/>
      <c r="AA77" s="515"/>
      <c r="AB77" s="515"/>
      <c r="AC77" s="515"/>
      <c r="AD77" s="515"/>
      <c r="AE77" s="515"/>
      <c r="AF77" s="515"/>
      <c r="AG77" s="515"/>
      <c r="AH77" s="515"/>
      <c r="AI77" s="515"/>
      <c r="AJ77" s="515"/>
      <c r="AK77" s="515"/>
      <c r="AL77" s="515"/>
      <c r="AM77" s="515"/>
      <c r="AN77" s="515"/>
      <c r="AO77" s="515"/>
      <c r="AP77" s="515"/>
      <c r="AQ77" s="515"/>
      <c r="AR77" s="515"/>
      <c r="AS77" s="515"/>
      <c r="AT77" s="515"/>
      <c r="AU77" s="515"/>
      <c r="AV77" s="515"/>
      <c r="AW77" s="515"/>
      <c r="AX77" s="515"/>
      <c r="AY77" s="515"/>
      <c r="AZ77" s="515"/>
      <c r="BA77" s="515"/>
      <c r="BB77" s="515"/>
      <c r="BC77" s="515"/>
      <c r="BD77" s="515"/>
      <c r="BE77" s="515"/>
      <c r="BF77" s="515"/>
      <c r="BG77" s="515"/>
      <c r="BH77" s="515"/>
      <c r="BI77" s="515"/>
      <c r="BJ77" s="515"/>
      <c r="BK77" s="515"/>
      <c r="BL77" s="515"/>
      <c r="BM77" s="515"/>
    </row>
    <row r="78" ht="14.25" customHeight="1">
      <c r="A78" s="515"/>
      <c r="B78" s="515"/>
      <c r="C78" s="515"/>
      <c r="D78" s="515"/>
      <c r="E78" s="515"/>
      <c r="F78" s="515"/>
      <c r="G78" s="515"/>
      <c r="H78" s="515"/>
      <c r="I78" s="515"/>
      <c r="J78" s="515"/>
      <c r="K78" s="515"/>
      <c r="L78" s="515"/>
      <c r="M78" s="515"/>
      <c r="N78" s="515"/>
      <c r="O78" s="515"/>
      <c r="P78" s="515"/>
      <c r="Q78" s="515"/>
      <c r="R78" s="515"/>
      <c r="S78" s="515"/>
      <c r="T78" s="515"/>
      <c r="U78" s="515"/>
      <c r="V78" s="515"/>
      <c r="W78" s="515"/>
      <c r="X78" s="515"/>
      <c r="Y78" s="515"/>
      <c r="Z78" s="515"/>
      <c r="AA78" s="515"/>
      <c r="AB78" s="515"/>
      <c r="AC78" s="515"/>
      <c r="AD78" s="515"/>
      <c r="AE78" s="515"/>
      <c r="AF78" s="515"/>
      <c r="AG78" s="515"/>
      <c r="AH78" s="515"/>
      <c r="AI78" s="515"/>
      <c r="AJ78" s="515"/>
      <c r="AK78" s="515"/>
      <c r="AL78" s="515"/>
      <c r="AM78" s="515"/>
      <c r="AN78" s="515"/>
      <c r="AO78" s="515"/>
      <c r="AP78" s="515"/>
      <c r="AQ78" s="515"/>
      <c r="AR78" s="515"/>
      <c r="AS78" s="515"/>
      <c r="AT78" s="515"/>
      <c r="AU78" s="515"/>
      <c r="AV78" s="515"/>
      <c r="AW78" s="515"/>
      <c r="AX78" s="515"/>
      <c r="AY78" s="515"/>
      <c r="AZ78" s="515"/>
      <c r="BA78" s="515"/>
      <c r="BB78" s="515"/>
      <c r="BC78" s="515"/>
      <c r="BD78" s="515"/>
      <c r="BE78" s="515"/>
      <c r="BF78" s="515"/>
      <c r="BG78" s="515"/>
      <c r="BH78" s="515"/>
      <c r="BI78" s="515"/>
      <c r="BJ78" s="515"/>
      <c r="BK78" s="515"/>
      <c r="BL78" s="515"/>
      <c r="BM78" s="515"/>
    </row>
    <row r="79" ht="14.25" customHeight="1">
      <c r="A79" s="515"/>
      <c r="B79" s="515"/>
      <c r="C79" s="515"/>
      <c r="D79" s="515"/>
      <c r="E79" s="515"/>
      <c r="F79" s="515"/>
      <c r="G79" s="515"/>
      <c r="H79" s="515"/>
      <c r="I79" s="515"/>
      <c r="J79" s="515"/>
      <c r="K79" s="515"/>
      <c r="L79" s="515"/>
      <c r="M79" s="515"/>
      <c r="N79" s="515"/>
      <c r="O79" s="515"/>
      <c r="P79" s="515"/>
      <c r="Q79" s="515"/>
      <c r="R79" s="515"/>
      <c r="S79" s="515"/>
      <c r="T79" s="515"/>
      <c r="U79" s="515"/>
      <c r="V79" s="515"/>
      <c r="W79" s="515"/>
      <c r="X79" s="515"/>
      <c r="Y79" s="515"/>
      <c r="Z79" s="515"/>
      <c r="AA79" s="515"/>
      <c r="AB79" s="515"/>
      <c r="AC79" s="515"/>
      <c r="AD79" s="515"/>
      <c r="AE79" s="515"/>
      <c r="AF79" s="515"/>
      <c r="AG79" s="515"/>
      <c r="AH79" s="515"/>
      <c r="AI79" s="515"/>
      <c r="AJ79" s="515"/>
      <c r="AK79" s="515"/>
      <c r="AL79" s="515"/>
      <c r="AM79" s="515"/>
      <c r="AN79" s="515"/>
      <c r="AO79" s="515"/>
      <c r="AP79" s="515"/>
      <c r="AQ79" s="515"/>
      <c r="AR79" s="515"/>
      <c r="AS79" s="515"/>
      <c r="AT79" s="515"/>
      <c r="AU79" s="515"/>
      <c r="AV79" s="515"/>
      <c r="AW79" s="515"/>
      <c r="AX79" s="515"/>
      <c r="AY79" s="515"/>
      <c r="AZ79" s="515"/>
      <c r="BA79" s="515"/>
      <c r="BB79" s="515"/>
      <c r="BC79" s="515"/>
      <c r="BD79" s="515"/>
      <c r="BE79" s="515"/>
      <c r="BF79" s="515"/>
      <c r="BG79" s="515"/>
      <c r="BH79" s="515"/>
      <c r="BI79" s="515"/>
      <c r="BJ79" s="515"/>
      <c r="BK79" s="515"/>
      <c r="BL79" s="515"/>
      <c r="BM79" s="515"/>
    </row>
    <row r="80" ht="14.25" customHeight="1">
      <c r="A80" s="515"/>
      <c r="B80" s="515"/>
      <c r="C80" s="515"/>
      <c r="D80" s="515"/>
      <c r="E80" s="515"/>
      <c r="F80" s="515"/>
      <c r="G80" s="515"/>
      <c r="H80" s="515"/>
      <c r="I80" s="515"/>
      <c r="J80" s="515"/>
      <c r="K80" s="515"/>
      <c r="L80" s="515"/>
      <c r="M80" s="515"/>
      <c r="N80" s="515"/>
      <c r="O80" s="515"/>
      <c r="P80" s="515"/>
      <c r="Q80" s="515"/>
      <c r="R80" s="515"/>
      <c r="S80" s="515"/>
      <c r="T80" s="515"/>
      <c r="U80" s="515"/>
      <c r="V80" s="515"/>
      <c r="W80" s="515"/>
      <c r="X80" s="515"/>
      <c r="Y80" s="515"/>
      <c r="Z80" s="515"/>
      <c r="AA80" s="515"/>
      <c r="AB80" s="515"/>
      <c r="AC80" s="515"/>
      <c r="AD80" s="515"/>
      <c r="AE80" s="515"/>
      <c r="AF80" s="515"/>
      <c r="AG80" s="515"/>
      <c r="AH80" s="515"/>
      <c r="AI80" s="515"/>
      <c r="AJ80" s="515"/>
      <c r="AK80" s="515"/>
      <c r="AL80" s="515"/>
      <c r="AM80" s="515"/>
      <c r="AN80" s="515"/>
      <c r="AO80" s="515"/>
      <c r="AP80" s="515"/>
      <c r="AQ80" s="515"/>
      <c r="AR80" s="515"/>
      <c r="AS80" s="515"/>
      <c r="AT80" s="515"/>
      <c r="AU80" s="515"/>
      <c r="AV80" s="515"/>
      <c r="AW80" s="515"/>
      <c r="AX80" s="515"/>
      <c r="AY80" s="515"/>
      <c r="AZ80" s="515"/>
      <c r="BA80" s="515"/>
      <c r="BB80" s="515"/>
      <c r="BC80" s="515"/>
      <c r="BD80" s="515"/>
      <c r="BE80" s="515"/>
      <c r="BF80" s="515"/>
      <c r="BG80" s="515"/>
      <c r="BH80" s="515"/>
      <c r="BI80" s="515"/>
      <c r="BJ80" s="515"/>
      <c r="BK80" s="515"/>
      <c r="BL80" s="515"/>
      <c r="BM80" s="515"/>
    </row>
    <row r="81" ht="14.25" customHeight="1">
      <c r="A81" s="515"/>
      <c r="B81" s="515"/>
      <c r="C81" s="515"/>
      <c r="D81" s="515"/>
      <c r="E81" s="515"/>
      <c r="F81" s="515"/>
      <c r="G81" s="515"/>
      <c r="H81" s="515"/>
      <c r="I81" s="515"/>
      <c r="J81" s="515"/>
      <c r="K81" s="515"/>
      <c r="L81" s="515"/>
      <c r="M81" s="515"/>
      <c r="N81" s="515"/>
      <c r="O81" s="515"/>
      <c r="P81" s="515"/>
      <c r="Q81" s="515"/>
      <c r="R81" s="515"/>
      <c r="S81" s="515"/>
      <c r="T81" s="515"/>
      <c r="U81" s="515"/>
      <c r="V81" s="515"/>
      <c r="W81" s="515"/>
      <c r="X81" s="515"/>
      <c r="Y81" s="515"/>
      <c r="Z81" s="515"/>
      <c r="AA81" s="515"/>
      <c r="AB81" s="515"/>
      <c r="AC81" s="515"/>
      <c r="AD81" s="515"/>
      <c r="AE81" s="515"/>
      <c r="AF81" s="515"/>
      <c r="AG81" s="515"/>
      <c r="AH81" s="515"/>
      <c r="AI81" s="515"/>
      <c r="AJ81" s="515"/>
      <c r="AK81" s="515"/>
      <c r="AL81" s="515"/>
      <c r="AM81" s="515"/>
      <c r="AN81" s="515"/>
      <c r="AO81" s="515"/>
      <c r="AP81" s="515"/>
      <c r="AQ81" s="515"/>
      <c r="AR81" s="515"/>
      <c r="AS81" s="515"/>
      <c r="AT81" s="515"/>
      <c r="AU81" s="515"/>
      <c r="AV81" s="515"/>
      <c r="AW81" s="515"/>
      <c r="AX81" s="515"/>
      <c r="AY81" s="515"/>
      <c r="AZ81" s="515"/>
      <c r="BA81" s="515"/>
      <c r="BB81" s="515"/>
      <c r="BC81" s="515"/>
      <c r="BD81" s="515"/>
      <c r="BE81" s="515"/>
      <c r="BF81" s="515"/>
      <c r="BG81" s="515"/>
      <c r="BH81" s="515"/>
      <c r="BI81" s="515"/>
      <c r="BJ81" s="515"/>
      <c r="BK81" s="515"/>
      <c r="BL81" s="515"/>
      <c r="BM81" s="515"/>
    </row>
    <row r="82" ht="14.25" customHeight="1">
      <c r="A82" s="515"/>
      <c r="B82" s="515"/>
      <c r="C82" s="515"/>
      <c r="D82" s="515"/>
      <c r="E82" s="515"/>
      <c r="F82" s="515"/>
      <c r="G82" s="515"/>
      <c r="H82" s="515"/>
      <c r="I82" s="515"/>
      <c r="J82" s="515"/>
      <c r="K82" s="515"/>
      <c r="L82" s="515"/>
      <c r="M82" s="515"/>
      <c r="N82" s="515"/>
      <c r="O82" s="515"/>
      <c r="P82" s="515"/>
      <c r="Q82" s="515"/>
      <c r="R82" s="515"/>
      <c r="S82" s="515"/>
      <c r="T82" s="515"/>
      <c r="U82" s="515"/>
      <c r="V82" s="515"/>
      <c r="W82" s="515"/>
      <c r="X82" s="515"/>
      <c r="Y82" s="515"/>
      <c r="Z82" s="515"/>
      <c r="AA82" s="515"/>
      <c r="AB82" s="515"/>
      <c r="AC82" s="515"/>
      <c r="AD82" s="515"/>
      <c r="AE82" s="515"/>
      <c r="AF82" s="515"/>
      <c r="AG82" s="515"/>
      <c r="AH82" s="515"/>
      <c r="AI82" s="515"/>
      <c r="AJ82" s="515"/>
      <c r="AK82" s="515"/>
      <c r="AL82" s="515"/>
      <c r="AM82" s="515"/>
      <c r="AN82" s="515"/>
      <c r="AO82" s="515"/>
      <c r="AP82" s="515"/>
      <c r="AQ82" s="515"/>
      <c r="AR82" s="515"/>
      <c r="AS82" s="515"/>
      <c r="AT82" s="515"/>
      <c r="AU82" s="515"/>
      <c r="AV82" s="515"/>
      <c r="AW82" s="515"/>
      <c r="AX82" s="515"/>
      <c r="AY82" s="515"/>
      <c r="AZ82" s="515"/>
      <c r="BA82" s="515"/>
      <c r="BB82" s="515"/>
      <c r="BC82" s="515"/>
      <c r="BD82" s="515"/>
      <c r="BE82" s="515"/>
      <c r="BF82" s="515"/>
      <c r="BG82" s="515"/>
      <c r="BH82" s="515"/>
      <c r="BI82" s="515"/>
      <c r="BJ82" s="515"/>
      <c r="BK82" s="515"/>
      <c r="BL82" s="515"/>
      <c r="BM82" s="515"/>
    </row>
    <row r="83" ht="14.25" customHeight="1">
      <c r="A83" s="515"/>
      <c r="B83" s="515"/>
      <c r="C83" s="515"/>
      <c r="D83" s="515"/>
      <c r="E83" s="515"/>
      <c r="F83" s="515"/>
      <c r="G83" s="515"/>
      <c r="H83" s="515"/>
      <c r="I83" s="515"/>
      <c r="J83" s="515"/>
      <c r="K83" s="515"/>
      <c r="L83" s="515"/>
      <c r="M83" s="515"/>
      <c r="N83" s="515"/>
      <c r="O83" s="515"/>
      <c r="P83" s="515"/>
      <c r="Q83" s="515"/>
      <c r="R83" s="515"/>
      <c r="S83" s="515"/>
      <c r="T83" s="515"/>
      <c r="U83" s="515"/>
      <c r="V83" s="515"/>
      <c r="W83" s="515"/>
      <c r="X83" s="515"/>
      <c r="Y83" s="515"/>
      <c r="Z83" s="515"/>
      <c r="AA83" s="515"/>
      <c r="AB83" s="515"/>
      <c r="AC83" s="515"/>
      <c r="AD83" s="515"/>
      <c r="AE83" s="515"/>
      <c r="AF83" s="515"/>
      <c r="AG83" s="515"/>
      <c r="AH83" s="515"/>
      <c r="AI83" s="515"/>
      <c r="AJ83" s="515"/>
      <c r="AK83" s="515"/>
      <c r="AL83" s="515"/>
      <c r="AM83" s="515"/>
      <c r="AN83" s="515"/>
      <c r="AO83" s="515"/>
      <c r="AP83" s="515"/>
      <c r="AQ83" s="515"/>
      <c r="AR83" s="515"/>
      <c r="AS83" s="515"/>
      <c r="AT83" s="515"/>
      <c r="AU83" s="515"/>
      <c r="AV83" s="515"/>
      <c r="AW83" s="515"/>
      <c r="AX83" s="515"/>
      <c r="AY83" s="515"/>
      <c r="AZ83" s="515"/>
      <c r="BA83" s="515"/>
      <c r="BB83" s="515"/>
      <c r="BC83" s="515"/>
      <c r="BD83" s="515"/>
      <c r="BE83" s="515"/>
      <c r="BF83" s="515"/>
      <c r="BG83" s="515"/>
      <c r="BH83" s="515"/>
      <c r="BI83" s="515"/>
      <c r="BJ83" s="515"/>
      <c r="BK83" s="515"/>
      <c r="BL83" s="515"/>
      <c r="BM83" s="515"/>
    </row>
    <row r="84" ht="14.25" customHeight="1">
      <c r="A84" s="515"/>
      <c r="B84" s="515"/>
      <c r="C84" s="515"/>
      <c r="D84" s="515"/>
      <c r="E84" s="515"/>
      <c r="F84" s="515"/>
      <c r="G84" s="515"/>
      <c r="H84" s="515"/>
      <c r="I84" s="515"/>
      <c r="J84" s="515"/>
      <c r="K84" s="515"/>
      <c r="L84" s="515"/>
      <c r="M84" s="515"/>
      <c r="N84" s="515"/>
      <c r="O84" s="515"/>
      <c r="P84" s="515"/>
      <c r="Q84" s="515"/>
      <c r="R84" s="515"/>
      <c r="S84" s="515"/>
      <c r="T84" s="515"/>
      <c r="U84" s="515"/>
      <c r="V84" s="515"/>
      <c r="W84" s="515"/>
      <c r="X84" s="515"/>
      <c r="Y84" s="515"/>
      <c r="Z84" s="515"/>
      <c r="AA84" s="515"/>
      <c r="AB84" s="515"/>
      <c r="AC84" s="515"/>
      <c r="AD84" s="515"/>
      <c r="AE84" s="515"/>
      <c r="AF84" s="515"/>
      <c r="AG84" s="515"/>
      <c r="AH84" s="515"/>
      <c r="AI84" s="515"/>
      <c r="AJ84" s="515"/>
      <c r="AK84" s="515"/>
      <c r="AL84" s="515"/>
      <c r="AM84" s="515"/>
      <c r="AN84" s="515"/>
      <c r="AO84" s="515"/>
      <c r="AP84" s="515"/>
      <c r="AQ84" s="515"/>
      <c r="AR84" s="515"/>
      <c r="AS84" s="515"/>
      <c r="AT84" s="515"/>
      <c r="AU84" s="515"/>
      <c r="AV84" s="515"/>
      <c r="AW84" s="515"/>
      <c r="AX84" s="515"/>
      <c r="AY84" s="515"/>
      <c r="AZ84" s="515"/>
      <c r="BA84" s="515"/>
      <c r="BB84" s="515"/>
      <c r="BC84" s="515"/>
      <c r="BD84" s="515"/>
      <c r="BE84" s="515"/>
      <c r="BF84" s="515"/>
      <c r="BG84" s="515"/>
      <c r="BH84" s="515"/>
      <c r="BI84" s="515"/>
      <c r="BJ84" s="515"/>
      <c r="BK84" s="515"/>
      <c r="BL84" s="515"/>
      <c r="BM84" s="515"/>
    </row>
    <row r="85" ht="14.25" customHeight="1">
      <c r="A85" s="515"/>
      <c r="B85" s="515"/>
      <c r="C85" s="515"/>
      <c r="D85" s="515"/>
      <c r="E85" s="515"/>
      <c r="F85" s="515"/>
      <c r="G85" s="515"/>
      <c r="H85" s="515"/>
      <c r="I85" s="515"/>
      <c r="J85" s="515"/>
      <c r="K85" s="515"/>
      <c r="L85" s="515"/>
      <c r="M85" s="515"/>
      <c r="N85" s="515"/>
      <c r="O85" s="515"/>
      <c r="P85" s="515"/>
      <c r="Q85" s="515"/>
      <c r="R85" s="515"/>
      <c r="S85" s="515"/>
      <c r="T85" s="515"/>
      <c r="U85" s="515"/>
      <c r="V85" s="515"/>
      <c r="W85" s="515"/>
      <c r="X85" s="515"/>
      <c r="Y85" s="515"/>
      <c r="Z85" s="515"/>
      <c r="AA85" s="515"/>
      <c r="AB85" s="515"/>
      <c r="AC85" s="515"/>
      <c r="AD85" s="515"/>
      <c r="AE85" s="515"/>
      <c r="AF85" s="515"/>
      <c r="AG85" s="515"/>
      <c r="AH85" s="515"/>
      <c r="AI85" s="515"/>
      <c r="AJ85" s="515"/>
      <c r="AK85" s="515"/>
      <c r="AL85" s="515"/>
      <c r="AM85" s="515"/>
      <c r="AN85" s="515"/>
      <c r="AO85" s="515"/>
      <c r="AP85" s="515"/>
      <c r="AQ85" s="515"/>
      <c r="AR85" s="515"/>
      <c r="AS85" s="515"/>
      <c r="AT85" s="515"/>
      <c r="AU85" s="515"/>
      <c r="AV85" s="515"/>
      <c r="AW85" s="515"/>
      <c r="AX85" s="515"/>
      <c r="AY85" s="515"/>
      <c r="AZ85" s="515"/>
      <c r="BA85" s="515"/>
      <c r="BB85" s="515"/>
      <c r="BC85" s="515"/>
      <c r="BD85" s="515"/>
      <c r="BE85" s="515"/>
      <c r="BF85" s="515"/>
      <c r="BG85" s="515"/>
      <c r="BH85" s="515"/>
      <c r="BI85" s="515"/>
      <c r="BJ85" s="515"/>
      <c r="BK85" s="515"/>
      <c r="BL85" s="515"/>
      <c r="BM85" s="515"/>
    </row>
    <row r="86" ht="14.25" customHeight="1">
      <c r="A86" s="515"/>
      <c r="B86" s="515"/>
      <c r="C86" s="515"/>
      <c r="D86" s="515"/>
      <c r="E86" s="515"/>
      <c r="F86" s="515"/>
      <c r="G86" s="515"/>
      <c r="H86" s="515"/>
      <c r="I86" s="515"/>
      <c r="J86" s="515"/>
      <c r="K86" s="515"/>
      <c r="L86" s="515"/>
      <c r="M86" s="515"/>
      <c r="N86" s="515"/>
      <c r="O86" s="515"/>
      <c r="P86" s="515"/>
      <c r="Q86" s="515"/>
      <c r="R86" s="515"/>
      <c r="S86" s="515"/>
      <c r="T86" s="515"/>
      <c r="U86" s="515"/>
      <c r="V86" s="515"/>
      <c r="W86" s="515"/>
      <c r="X86" s="515"/>
      <c r="Y86" s="515"/>
      <c r="Z86" s="515"/>
      <c r="AA86" s="515"/>
      <c r="AB86" s="515"/>
      <c r="AC86" s="515"/>
      <c r="AD86" s="515"/>
      <c r="AE86" s="515"/>
      <c r="AF86" s="515"/>
      <c r="AG86" s="515"/>
      <c r="AH86" s="515"/>
      <c r="AI86" s="515"/>
      <c r="AJ86" s="515"/>
      <c r="AK86" s="515"/>
      <c r="AL86" s="515"/>
      <c r="AM86" s="515"/>
      <c r="AN86" s="515"/>
      <c r="AO86" s="515"/>
      <c r="AP86" s="515"/>
      <c r="AQ86" s="515"/>
      <c r="AR86" s="515"/>
      <c r="AS86" s="515"/>
      <c r="AT86" s="515"/>
      <c r="AU86" s="515"/>
      <c r="AV86" s="515"/>
      <c r="AW86" s="515"/>
      <c r="AX86" s="515"/>
      <c r="AY86" s="515"/>
      <c r="AZ86" s="515"/>
      <c r="BA86" s="515"/>
      <c r="BB86" s="515"/>
      <c r="BC86" s="515"/>
      <c r="BD86" s="515"/>
      <c r="BE86" s="515"/>
      <c r="BF86" s="515"/>
      <c r="BG86" s="515"/>
      <c r="BH86" s="515"/>
      <c r="BI86" s="515"/>
      <c r="BJ86" s="515"/>
      <c r="BK86" s="515"/>
      <c r="BL86" s="515"/>
      <c r="BM86" s="515"/>
    </row>
    <row r="87" ht="14.25" customHeight="1">
      <c r="A87" s="515"/>
      <c r="B87" s="515"/>
      <c r="C87" s="515"/>
      <c r="D87" s="515"/>
      <c r="E87" s="515"/>
      <c r="F87" s="515"/>
      <c r="G87" s="515"/>
      <c r="H87" s="515"/>
      <c r="I87" s="515"/>
      <c r="J87" s="515"/>
      <c r="K87" s="515"/>
      <c r="L87" s="515"/>
      <c r="M87" s="515"/>
      <c r="N87" s="515"/>
      <c r="O87" s="515"/>
      <c r="P87" s="515"/>
      <c r="Q87" s="515"/>
      <c r="R87" s="515"/>
      <c r="S87" s="515"/>
      <c r="T87" s="515"/>
      <c r="U87" s="515"/>
      <c r="V87" s="515"/>
      <c r="W87" s="515"/>
      <c r="X87" s="515"/>
      <c r="Y87" s="515"/>
      <c r="Z87" s="515"/>
      <c r="AA87" s="515"/>
      <c r="AB87" s="515"/>
      <c r="AC87" s="515"/>
      <c r="AD87" s="515"/>
      <c r="AE87" s="515"/>
      <c r="AF87" s="515"/>
      <c r="AG87" s="515"/>
      <c r="AH87" s="515"/>
      <c r="AI87" s="515"/>
      <c r="AJ87" s="515"/>
      <c r="AK87" s="515"/>
      <c r="AL87" s="515"/>
      <c r="AM87" s="515"/>
      <c r="AN87" s="515"/>
      <c r="AO87" s="515"/>
      <c r="AP87" s="515"/>
      <c r="AQ87" s="515"/>
      <c r="AR87" s="515"/>
      <c r="AS87" s="515"/>
      <c r="AT87" s="515"/>
      <c r="AU87" s="515"/>
      <c r="AV87" s="515"/>
      <c r="AW87" s="515"/>
      <c r="AX87" s="515"/>
      <c r="AY87" s="515"/>
      <c r="AZ87" s="515"/>
      <c r="BA87" s="515"/>
      <c r="BB87" s="515"/>
      <c r="BC87" s="515"/>
      <c r="BD87" s="515"/>
      <c r="BE87" s="515"/>
      <c r="BF87" s="515"/>
      <c r="BG87" s="515"/>
      <c r="BH87" s="515"/>
      <c r="BI87" s="515"/>
      <c r="BJ87" s="515"/>
      <c r="BK87" s="515"/>
      <c r="BL87" s="515"/>
      <c r="BM87" s="515"/>
    </row>
    <row r="88" ht="14.25" customHeight="1">
      <c r="A88" s="515"/>
      <c r="B88" s="515"/>
      <c r="C88" s="515"/>
      <c r="D88" s="515"/>
      <c r="E88" s="515"/>
      <c r="F88" s="515"/>
      <c r="G88" s="515"/>
      <c r="H88" s="515"/>
      <c r="I88" s="515"/>
      <c r="J88" s="515"/>
      <c r="K88" s="515"/>
      <c r="L88" s="515"/>
      <c r="M88" s="515"/>
      <c r="N88" s="515"/>
      <c r="O88" s="515"/>
      <c r="P88" s="515"/>
      <c r="Q88" s="515"/>
      <c r="R88" s="515"/>
      <c r="S88" s="515"/>
      <c r="T88" s="515"/>
      <c r="U88" s="515"/>
      <c r="V88" s="515"/>
      <c r="W88" s="515"/>
      <c r="X88" s="515"/>
      <c r="Y88" s="515"/>
      <c r="Z88" s="515"/>
      <c r="AA88" s="515"/>
      <c r="AB88" s="515"/>
      <c r="AC88" s="515"/>
      <c r="AD88" s="515"/>
      <c r="AE88" s="515"/>
      <c r="AF88" s="515"/>
      <c r="AG88" s="515"/>
      <c r="AH88" s="515"/>
      <c r="AI88" s="515"/>
      <c r="AJ88" s="515"/>
      <c r="AK88" s="515"/>
      <c r="AL88" s="515"/>
      <c r="AM88" s="515"/>
      <c r="AN88" s="515"/>
      <c r="AO88" s="515"/>
      <c r="AP88" s="515"/>
      <c r="AQ88" s="515"/>
      <c r="AR88" s="515"/>
      <c r="AS88" s="515"/>
      <c r="AT88" s="515"/>
      <c r="AU88" s="515"/>
      <c r="AV88" s="515"/>
      <c r="AW88" s="515"/>
      <c r="AX88" s="515"/>
      <c r="AY88" s="515"/>
      <c r="AZ88" s="515"/>
      <c r="BA88" s="515"/>
      <c r="BB88" s="515"/>
      <c r="BC88" s="515"/>
      <c r="BD88" s="515"/>
      <c r="BE88" s="515"/>
      <c r="BF88" s="515"/>
      <c r="BG88" s="515"/>
      <c r="BH88" s="515"/>
      <c r="BI88" s="515"/>
      <c r="BJ88" s="515"/>
      <c r="BK88" s="515"/>
      <c r="BL88" s="515"/>
      <c r="BM88" s="515"/>
    </row>
    <row r="89" ht="14.25" customHeight="1">
      <c r="A89" s="515"/>
      <c r="B89" s="515"/>
      <c r="C89" s="515"/>
      <c r="D89" s="515"/>
      <c r="E89" s="515"/>
      <c r="F89" s="515"/>
      <c r="G89" s="515"/>
      <c r="H89" s="515"/>
      <c r="I89" s="515"/>
      <c r="J89" s="515"/>
      <c r="K89" s="515"/>
      <c r="L89" s="515"/>
      <c r="M89" s="515"/>
      <c r="N89" s="515"/>
      <c r="O89" s="515"/>
      <c r="P89" s="515"/>
      <c r="Q89" s="515"/>
      <c r="R89" s="515"/>
      <c r="S89" s="515"/>
      <c r="T89" s="515"/>
      <c r="U89" s="515"/>
      <c r="V89" s="515"/>
      <c r="W89" s="515"/>
      <c r="X89" s="515"/>
      <c r="Y89" s="515"/>
      <c r="Z89" s="515"/>
      <c r="AA89" s="515"/>
      <c r="AB89" s="515"/>
      <c r="AC89" s="515"/>
      <c r="AD89" s="515"/>
      <c r="AE89" s="515"/>
      <c r="AF89" s="515"/>
      <c r="AG89" s="515"/>
      <c r="AH89" s="515"/>
      <c r="AI89" s="515"/>
      <c r="AJ89" s="515"/>
      <c r="AK89" s="515"/>
      <c r="AL89" s="515"/>
      <c r="AM89" s="515"/>
      <c r="AN89" s="515"/>
      <c r="AO89" s="515"/>
      <c r="AP89" s="515"/>
      <c r="AQ89" s="515"/>
      <c r="AR89" s="515"/>
      <c r="AS89" s="515"/>
      <c r="AT89" s="515"/>
      <c r="AU89" s="515"/>
      <c r="AV89" s="515"/>
      <c r="AW89" s="515"/>
      <c r="AX89" s="515"/>
      <c r="AY89" s="515"/>
      <c r="AZ89" s="515"/>
      <c r="BA89" s="515"/>
      <c r="BB89" s="515"/>
      <c r="BC89" s="515"/>
      <c r="BD89" s="515"/>
      <c r="BE89" s="515"/>
      <c r="BF89" s="515"/>
      <c r="BG89" s="515"/>
      <c r="BH89" s="515"/>
      <c r="BI89" s="515"/>
      <c r="BJ89" s="515"/>
      <c r="BK89" s="515"/>
      <c r="BL89" s="515"/>
      <c r="BM89" s="515"/>
    </row>
    <row r="90" ht="14.25" customHeight="1">
      <c r="A90" s="515"/>
      <c r="B90" s="515"/>
      <c r="C90" s="515"/>
      <c r="D90" s="515"/>
      <c r="E90" s="515"/>
      <c r="F90" s="515"/>
      <c r="G90" s="515"/>
      <c r="H90" s="515"/>
      <c r="I90" s="515"/>
      <c r="J90" s="515"/>
      <c r="K90" s="515"/>
      <c r="L90" s="515"/>
      <c r="M90" s="515"/>
      <c r="N90" s="515"/>
      <c r="O90" s="515"/>
      <c r="P90" s="515"/>
      <c r="Q90" s="515"/>
      <c r="R90" s="515"/>
      <c r="S90" s="515"/>
      <c r="T90" s="515"/>
      <c r="U90" s="515"/>
      <c r="V90" s="515"/>
      <c r="W90" s="515"/>
      <c r="X90" s="515"/>
      <c r="Y90" s="515"/>
      <c r="Z90" s="515"/>
      <c r="AA90" s="515"/>
      <c r="AB90" s="515"/>
      <c r="AC90" s="515"/>
      <c r="AD90" s="515"/>
      <c r="AE90" s="515"/>
      <c r="AF90" s="515"/>
      <c r="AG90" s="515"/>
      <c r="AH90" s="515"/>
      <c r="AI90" s="515"/>
      <c r="AJ90" s="515"/>
      <c r="AK90" s="515"/>
      <c r="AL90" s="515"/>
      <c r="AM90" s="515"/>
      <c r="AN90" s="515"/>
      <c r="AO90" s="515"/>
      <c r="AP90" s="515"/>
      <c r="AQ90" s="515"/>
      <c r="AR90" s="515"/>
      <c r="AS90" s="515"/>
      <c r="AT90" s="515"/>
      <c r="AU90" s="515"/>
      <c r="AV90" s="515"/>
      <c r="AW90" s="515"/>
      <c r="AX90" s="515"/>
      <c r="AY90" s="515"/>
      <c r="AZ90" s="515"/>
      <c r="BA90" s="515"/>
      <c r="BB90" s="515"/>
      <c r="BC90" s="515"/>
      <c r="BD90" s="515"/>
      <c r="BE90" s="515"/>
      <c r="BF90" s="515"/>
      <c r="BG90" s="515"/>
      <c r="BH90" s="515"/>
      <c r="BI90" s="515"/>
      <c r="BJ90" s="515"/>
      <c r="BK90" s="515"/>
      <c r="BL90" s="515"/>
      <c r="BM90" s="515"/>
    </row>
    <row r="91" ht="14.25" customHeight="1">
      <c r="A91" s="515"/>
      <c r="B91" s="515"/>
      <c r="C91" s="515"/>
      <c r="D91" s="515"/>
      <c r="E91" s="515"/>
      <c r="F91" s="515"/>
      <c r="G91" s="515"/>
      <c r="H91" s="515"/>
      <c r="I91" s="515"/>
      <c r="J91" s="515"/>
      <c r="K91" s="515"/>
      <c r="L91" s="515"/>
      <c r="M91" s="515"/>
      <c r="N91" s="515"/>
      <c r="O91" s="515"/>
      <c r="P91" s="515"/>
      <c r="Q91" s="515"/>
      <c r="R91" s="515"/>
      <c r="S91" s="515"/>
      <c r="T91" s="515"/>
      <c r="U91" s="515"/>
      <c r="V91" s="515"/>
      <c r="W91" s="515"/>
      <c r="X91" s="515"/>
      <c r="Y91" s="515"/>
      <c r="Z91" s="515"/>
      <c r="AA91" s="515"/>
      <c r="AB91" s="515"/>
      <c r="AC91" s="515"/>
      <c r="AD91" s="515"/>
      <c r="AE91" s="515"/>
      <c r="AF91" s="515"/>
      <c r="AG91" s="515"/>
      <c r="AH91" s="515"/>
      <c r="AI91" s="515"/>
      <c r="AJ91" s="515"/>
      <c r="AK91" s="515"/>
      <c r="AL91" s="515"/>
      <c r="AM91" s="515"/>
      <c r="AN91" s="515"/>
      <c r="AO91" s="515"/>
      <c r="AP91" s="515"/>
      <c r="AQ91" s="515"/>
      <c r="AR91" s="515"/>
      <c r="AS91" s="515"/>
      <c r="AT91" s="515"/>
      <c r="AU91" s="515"/>
      <c r="AV91" s="515"/>
      <c r="AW91" s="515"/>
      <c r="AX91" s="515"/>
      <c r="AY91" s="515"/>
      <c r="AZ91" s="515"/>
      <c r="BA91" s="515"/>
      <c r="BB91" s="515"/>
      <c r="BC91" s="515"/>
      <c r="BD91" s="515"/>
      <c r="BE91" s="515"/>
      <c r="BF91" s="515"/>
      <c r="BG91" s="515"/>
      <c r="BH91" s="515"/>
      <c r="BI91" s="515"/>
      <c r="BJ91" s="515"/>
      <c r="BK91" s="515"/>
      <c r="BL91" s="515"/>
      <c r="BM91" s="515"/>
    </row>
    <row r="92" ht="14.25" customHeight="1">
      <c r="A92" s="515"/>
      <c r="B92" s="515"/>
      <c r="C92" s="515"/>
      <c r="D92" s="515"/>
      <c r="E92" s="515"/>
      <c r="F92" s="515"/>
      <c r="G92" s="515"/>
      <c r="H92" s="515"/>
      <c r="I92" s="515"/>
      <c r="J92" s="515"/>
      <c r="K92" s="515"/>
      <c r="L92" s="515"/>
      <c r="M92" s="515"/>
      <c r="N92" s="515"/>
      <c r="O92" s="515"/>
      <c r="P92" s="515"/>
      <c r="Q92" s="515"/>
      <c r="R92" s="515"/>
      <c r="S92" s="515"/>
      <c r="T92" s="515"/>
      <c r="U92" s="515"/>
      <c r="V92" s="515"/>
      <c r="W92" s="515"/>
      <c r="X92" s="515"/>
      <c r="Y92" s="515"/>
      <c r="Z92" s="515"/>
      <c r="AA92" s="515"/>
      <c r="AB92" s="515"/>
      <c r="AC92" s="515"/>
      <c r="AD92" s="515"/>
      <c r="AE92" s="515"/>
      <c r="AF92" s="515"/>
      <c r="AG92" s="515"/>
      <c r="AH92" s="515"/>
      <c r="AI92" s="515"/>
      <c r="AJ92" s="515"/>
      <c r="AK92" s="515"/>
      <c r="AL92" s="515"/>
      <c r="AM92" s="515"/>
      <c r="AN92" s="515"/>
      <c r="AO92" s="515"/>
      <c r="AP92" s="515"/>
      <c r="AQ92" s="515"/>
      <c r="AR92" s="515"/>
      <c r="AS92" s="515"/>
      <c r="AT92" s="515"/>
      <c r="AU92" s="515"/>
      <c r="AV92" s="515"/>
      <c r="AW92" s="515"/>
      <c r="AX92" s="515"/>
      <c r="AY92" s="515"/>
      <c r="AZ92" s="515"/>
      <c r="BA92" s="515"/>
      <c r="BB92" s="515"/>
      <c r="BC92" s="515"/>
      <c r="BD92" s="515"/>
      <c r="BE92" s="515"/>
      <c r="BF92" s="515"/>
      <c r="BG92" s="515"/>
      <c r="BH92" s="515"/>
      <c r="BI92" s="515"/>
      <c r="BJ92" s="515"/>
      <c r="BK92" s="515"/>
      <c r="BL92" s="515"/>
      <c r="BM92" s="515"/>
    </row>
    <row r="93" ht="14.25" customHeight="1">
      <c r="A93" s="515"/>
      <c r="B93" s="515"/>
      <c r="C93" s="515"/>
      <c r="D93" s="515"/>
      <c r="E93" s="515"/>
      <c r="F93" s="515"/>
      <c r="G93" s="515"/>
      <c r="H93" s="515"/>
      <c r="I93" s="515"/>
      <c r="J93" s="515"/>
      <c r="K93" s="515"/>
      <c r="L93" s="515"/>
      <c r="M93" s="515"/>
      <c r="N93" s="515"/>
      <c r="O93" s="515"/>
      <c r="P93" s="515"/>
      <c r="Q93" s="515"/>
      <c r="R93" s="515"/>
      <c r="S93" s="515"/>
      <c r="T93" s="515"/>
      <c r="U93" s="515"/>
      <c r="V93" s="515"/>
      <c r="W93" s="515"/>
      <c r="X93" s="515"/>
      <c r="Y93" s="515"/>
      <c r="Z93" s="515"/>
      <c r="AA93" s="515"/>
      <c r="AB93" s="515"/>
      <c r="AC93" s="515"/>
      <c r="AD93" s="515"/>
      <c r="AE93" s="515"/>
      <c r="AF93" s="515"/>
      <c r="AG93" s="515"/>
      <c r="AH93" s="515"/>
      <c r="AI93" s="515"/>
      <c r="AJ93" s="515"/>
      <c r="AK93" s="515"/>
      <c r="AL93" s="515"/>
      <c r="AM93" s="515"/>
      <c r="AN93" s="515"/>
      <c r="AO93" s="515"/>
      <c r="AP93" s="515"/>
      <c r="AQ93" s="515"/>
      <c r="AR93" s="515"/>
      <c r="AS93" s="515"/>
      <c r="AT93" s="515"/>
      <c r="AU93" s="515"/>
      <c r="AV93" s="515"/>
      <c r="AW93" s="515"/>
      <c r="AX93" s="515"/>
      <c r="AY93" s="515"/>
      <c r="AZ93" s="515"/>
      <c r="BA93" s="515"/>
      <c r="BB93" s="515"/>
      <c r="BC93" s="515"/>
      <c r="BD93" s="515"/>
      <c r="BE93" s="515"/>
      <c r="BF93" s="515"/>
      <c r="BG93" s="515"/>
      <c r="BH93" s="515"/>
      <c r="BI93" s="515"/>
      <c r="BJ93" s="515"/>
      <c r="BK93" s="515"/>
      <c r="BL93" s="515"/>
      <c r="BM93" s="515"/>
    </row>
    <row r="94" ht="14.25" customHeight="1">
      <c r="A94" s="515"/>
      <c r="B94" s="515"/>
      <c r="C94" s="515"/>
      <c r="D94" s="515"/>
      <c r="E94" s="515"/>
      <c r="F94" s="515"/>
      <c r="G94" s="515"/>
      <c r="H94" s="515"/>
      <c r="I94" s="515"/>
      <c r="J94" s="515"/>
      <c r="K94" s="515"/>
      <c r="L94" s="515"/>
      <c r="M94" s="515"/>
      <c r="N94" s="515"/>
      <c r="O94" s="515"/>
      <c r="P94" s="515"/>
      <c r="Q94" s="515"/>
      <c r="R94" s="515"/>
      <c r="S94" s="515"/>
      <c r="T94" s="515"/>
      <c r="U94" s="515"/>
      <c r="V94" s="515"/>
      <c r="W94" s="515"/>
      <c r="X94" s="515"/>
      <c r="Y94" s="515"/>
      <c r="Z94" s="515"/>
      <c r="AA94" s="515"/>
      <c r="AB94" s="515"/>
      <c r="AC94" s="515"/>
      <c r="AD94" s="515"/>
      <c r="AE94" s="515"/>
      <c r="AF94" s="515"/>
      <c r="AG94" s="515"/>
      <c r="AH94" s="515"/>
      <c r="AI94" s="515"/>
      <c r="AJ94" s="515"/>
      <c r="AK94" s="515"/>
      <c r="AL94" s="515"/>
      <c r="AM94" s="515"/>
      <c r="AN94" s="515"/>
      <c r="AO94" s="515"/>
      <c r="AP94" s="515"/>
      <c r="AQ94" s="515"/>
      <c r="AR94" s="515"/>
      <c r="AS94" s="515"/>
      <c r="AT94" s="515"/>
      <c r="AU94" s="515"/>
      <c r="AV94" s="515"/>
      <c r="AW94" s="515"/>
      <c r="AX94" s="515"/>
      <c r="AY94" s="515"/>
      <c r="AZ94" s="515"/>
      <c r="BA94" s="515"/>
      <c r="BB94" s="515"/>
      <c r="BC94" s="515"/>
      <c r="BD94" s="515"/>
      <c r="BE94" s="515"/>
      <c r="BF94" s="515"/>
      <c r="BG94" s="515"/>
      <c r="BH94" s="515"/>
      <c r="BI94" s="515"/>
      <c r="BJ94" s="515"/>
      <c r="BK94" s="515"/>
      <c r="BL94" s="515"/>
      <c r="BM94" s="515"/>
    </row>
    <row r="95" ht="14.25" customHeight="1">
      <c r="A95" s="515"/>
      <c r="B95" s="515"/>
      <c r="C95" s="515"/>
      <c r="D95" s="515"/>
      <c r="E95" s="515"/>
      <c r="F95" s="515"/>
      <c r="G95" s="515"/>
      <c r="H95" s="515"/>
      <c r="I95" s="515"/>
      <c r="J95" s="515"/>
      <c r="K95" s="515"/>
      <c r="L95" s="515"/>
      <c r="M95" s="515"/>
      <c r="N95" s="515"/>
      <c r="O95" s="515"/>
      <c r="P95" s="515"/>
      <c r="Q95" s="515"/>
      <c r="R95" s="515"/>
      <c r="S95" s="515"/>
      <c r="T95" s="515"/>
      <c r="U95" s="515"/>
      <c r="V95" s="515"/>
      <c r="W95" s="515"/>
      <c r="X95" s="515"/>
      <c r="Y95" s="515"/>
      <c r="Z95" s="515"/>
      <c r="AA95" s="515"/>
      <c r="AB95" s="515"/>
      <c r="AC95" s="515"/>
      <c r="AD95" s="515"/>
      <c r="AE95" s="515"/>
      <c r="AF95" s="515"/>
      <c r="AG95" s="515"/>
      <c r="AH95" s="515"/>
      <c r="AI95" s="515"/>
      <c r="AJ95" s="515"/>
      <c r="AK95" s="515"/>
      <c r="AL95" s="515"/>
      <c r="AM95" s="515"/>
      <c r="AN95" s="515"/>
      <c r="AO95" s="515"/>
      <c r="AP95" s="515"/>
      <c r="AQ95" s="515"/>
      <c r="AR95" s="515"/>
      <c r="AS95" s="515"/>
      <c r="AT95" s="515"/>
      <c r="AU95" s="515"/>
      <c r="AV95" s="515"/>
      <c r="AW95" s="515"/>
      <c r="AX95" s="515"/>
      <c r="AY95" s="515"/>
      <c r="AZ95" s="515"/>
      <c r="BA95" s="515"/>
      <c r="BB95" s="515"/>
      <c r="BC95" s="515"/>
      <c r="BD95" s="515"/>
      <c r="BE95" s="515"/>
      <c r="BF95" s="515"/>
      <c r="BG95" s="515"/>
      <c r="BH95" s="515"/>
      <c r="BI95" s="515"/>
      <c r="BJ95" s="515"/>
      <c r="BK95" s="515"/>
      <c r="BL95" s="515"/>
      <c r="BM95" s="515"/>
    </row>
    <row r="96" ht="14.25" customHeight="1">
      <c r="A96" s="515"/>
      <c r="B96" s="515"/>
      <c r="C96" s="515"/>
      <c r="D96" s="515"/>
      <c r="E96" s="515"/>
      <c r="F96" s="515"/>
      <c r="G96" s="515"/>
      <c r="H96" s="515"/>
      <c r="I96" s="515"/>
      <c r="J96" s="515"/>
      <c r="K96" s="515"/>
      <c r="L96" s="515"/>
      <c r="M96" s="515"/>
      <c r="N96" s="515"/>
      <c r="O96" s="515"/>
      <c r="P96" s="515"/>
      <c r="Q96" s="515"/>
      <c r="R96" s="515"/>
      <c r="S96" s="515"/>
      <c r="T96" s="515"/>
      <c r="U96" s="515"/>
      <c r="V96" s="515"/>
      <c r="W96" s="515"/>
      <c r="X96" s="515"/>
      <c r="Y96" s="515"/>
      <c r="Z96" s="515"/>
      <c r="AA96" s="515"/>
      <c r="AB96" s="515"/>
      <c r="AC96" s="515"/>
      <c r="AD96" s="515"/>
      <c r="AE96" s="515"/>
      <c r="AF96" s="515"/>
      <c r="AG96" s="515"/>
      <c r="AH96" s="515"/>
      <c r="AI96" s="515"/>
      <c r="AJ96" s="515"/>
      <c r="AK96" s="515"/>
      <c r="AL96" s="515"/>
      <c r="AM96" s="515"/>
      <c r="AN96" s="515"/>
      <c r="AO96" s="515"/>
      <c r="AP96" s="515"/>
      <c r="AQ96" s="515"/>
      <c r="AR96" s="515"/>
      <c r="AS96" s="515"/>
      <c r="AT96" s="515"/>
      <c r="AU96" s="515"/>
      <c r="AV96" s="515"/>
      <c r="AW96" s="515"/>
      <c r="AX96" s="515"/>
      <c r="AY96" s="515"/>
      <c r="AZ96" s="515"/>
      <c r="BA96" s="515"/>
      <c r="BB96" s="515"/>
      <c r="BC96" s="515"/>
      <c r="BD96" s="515"/>
      <c r="BE96" s="515"/>
      <c r="BF96" s="515"/>
      <c r="BG96" s="515"/>
      <c r="BH96" s="515"/>
      <c r="BI96" s="515"/>
      <c r="BJ96" s="515"/>
      <c r="BK96" s="515"/>
      <c r="BL96" s="515"/>
      <c r="BM96" s="515"/>
    </row>
    <row r="97" ht="14.25" customHeight="1">
      <c r="A97" s="515"/>
      <c r="B97" s="515"/>
      <c r="C97" s="515"/>
      <c r="D97" s="515"/>
      <c r="E97" s="515"/>
      <c r="F97" s="515"/>
      <c r="G97" s="515"/>
      <c r="H97" s="515"/>
      <c r="I97" s="515"/>
      <c r="J97" s="515"/>
      <c r="K97" s="515"/>
      <c r="L97" s="515"/>
      <c r="M97" s="515"/>
      <c r="N97" s="515"/>
      <c r="O97" s="515"/>
      <c r="P97" s="515"/>
      <c r="Q97" s="515"/>
      <c r="R97" s="515"/>
      <c r="S97" s="515"/>
      <c r="T97" s="515"/>
      <c r="U97" s="515"/>
      <c r="V97" s="515"/>
      <c r="W97" s="515"/>
      <c r="X97" s="515"/>
      <c r="Y97" s="515"/>
      <c r="Z97" s="515"/>
      <c r="AA97" s="515"/>
      <c r="AB97" s="515"/>
      <c r="AC97" s="515"/>
      <c r="AD97" s="515"/>
      <c r="AE97" s="515"/>
      <c r="AF97" s="515"/>
      <c r="AG97" s="515"/>
      <c r="AH97" s="515"/>
      <c r="AI97" s="515"/>
      <c r="AJ97" s="515"/>
      <c r="AK97" s="515"/>
      <c r="AL97" s="515"/>
      <c r="AM97" s="515"/>
      <c r="AN97" s="515"/>
      <c r="AO97" s="515"/>
      <c r="AP97" s="515"/>
      <c r="AQ97" s="515"/>
      <c r="AR97" s="515"/>
      <c r="AS97" s="515"/>
      <c r="AT97" s="515"/>
      <c r="AU97" s="515"/>
      <c r="AV97" s="515"/>
      <c r="AW97" s="515"/>
      <c r="AX97" s="515"/>
      <c r="AY97" s="515"/>
      <c r="AZ97" s="515"/>
      <c r="BA97" s="515"/>
      <c r="BB97" s="515"/>
      <c r="BC97" s="515"/>
      <c r="BD97" s="515"/>
      <c r="BE97" s="515"/>
      <c r="BF97" s="515"/>
      <c r="BG97" s="515"/>
      <c r="BH97" s="515"/>
      <c r="BI97" s="515"/>
      <c r="BJ97" s="515"/>
      <c r="BK97" s="515"/>
      <c r="BL97" s="515"/>
      <c r="BM97" s="515"/>
    </row>
    <row r="98" ht="14.25" customHeight="1">
      <c r="A98" s="515"/>
      <c r="B98" s="515"/>
      <c r="C98" s="515"/>
      <c r="D98" s="515"/>
      <c r="E98" s="515"/>
      <c r="F98" s="515"/>
      <c r="G98" s="515"/>
      <c r="H98" s="515"/>
      <c r="I98" s="515"/>
      <c r="J98" s="515"/>
      <c r="K98" s="515"/>
      <c r="L98" s="515"/>
      <c r="M98" s="515"/>
      <c r="N98" s="515"/>
      <c r="O98" s="515"/>
      <c r="P98" s="515"/>
      <c r="Q98" s="515"/>
      <c r="R98" s="515"/>
      <c r="S98" s="515"/>
      <c r="T98" s="515"/>
      <c r="U98" s="515"/>
      <c r="V98" s="515"/>
      <c r="W98" s="515"/>
      <c r="X98" s="515"/>
      <c r="Y98" s="515"/>
      <c r="Z98" s="515"/>
      <c r="AA98" s="515"/>
      <c r="AB98" s="515"/>
      <c r="AC98" s="515"/>
      <c r="AD98" s="515"/>
      <c r="AE98" s="515"/>
      <c r="AF98" s="515"/>
      <c r="AG98" s="515"/>
      <c r="AH98" s="515"/>
      <c r="AI98" s="515"/>
      <c r="AJ98" s="515"/>
      <c r="AK98" s="515"/>
      <c r="AL98" s="515"/>
      <c r="AM98" s="515"/>
      <c r="AN98" s="515"/>
      <c r="AO98" s="515"/>
      <c r="AP98" s="515"/>
      <c r="AQ98" s="515"/>
      <c r="AR98" s="515"/>
      <c r="AS98" s="515"/>
      <c r="AT98" s="515"/>
      <c r="AU98" s="515"/>
      <c r="AV98" s="515"/>
      <c r="AW98" s="515"/>
      <c r="AX98" s="515"/>
      <c r="AY98" s="515"/>
      <c r="AZ98" s="515"/>
      <c r="BA98" s="515"/>
      <c r="BB98" s="515"/>
      <c r="BC98" s="515"/>
      <c r="BD98" s="515"/>
      <c r="BE98" s="515"/>
      <c r="BF98" s="515"/>
      <c r="BG98" s="515"/>
      <c r="BH98" s="515"/>
      <c r="BI98" s="515"/>
      <c r="BJ98" s="515"/>
      <c r="BK98" s="515"/>
      <c r="BL98" s="515"/>
      <c r="BM98" s="515"/>
    </row>
    <row r="99" ht="14.25" customHeight="1">
      <c r="A99" s="515"/>
      <c r="B99" s="515"/>
      <c r="C99" s="515"/>
      <c r="D99" s="515"/>
      <c r="E99" s="515"/>
      <c r="F99" s="515"/>
      <c r="G99" s="515"/>
      <c r="H99" s="515"/>
      <c r="I99" s="515"/>
      <c r="J99" s="515"/>
      <c r="K99" s="515"/>
      <c r="L99" s="515"/>
      <c r="M99" s="515"/>
      <c r="N99" s="515"/>
      <c r="O99" s="515"/>
      <c r="P99" s="515"/>
      <c r="Q99" s="515"/>
      <c r="R99" s="515"/>
      <c r="S99" s="515"/>
      <c r="T99" s="515"/>
      <c r="U99" s="515"/>
      <c r="V99" s="515"/>
      <c r="W99" s="515"/>
      <c r="X99" s="515"/>
      <c r="Y99" s="515"/>
      <c r="Z99" s="515"/>
      <c r="AA99" s="515"/>
      <c r="AB99" s="515"/>
      <c r="AC99" s="515"/>
      <c r="AD99" s="515"/>
      <c r="AE99" s="515"/>
      <c r="AF99" s="515"/>
      <c r="AG99" s="515"/>
      <c r="AH99" s="515"/>
      <c r="AI99" s="515"/>
      <c r="AJ99" s="515"/>
      <c r="AK99" s="515"/>
      <c r="AL99" s="515"/>
      <c r="AM99" s="515"/>
      <c r="AN99" s="515"/>
      <c r="AO99" s="515"/>
      <c r="AP99" s="515"/>
      <c r="AQ99" s="515"/>
      <c r="AR99" s="515"/>
      <c r="AS99" s="515"/>
      <c r="AT99" s="515"/>
      <c r="AU99" s="515"/>
      <c r="AV99" s="515"/>
      <c r="AW99" s="515"/>
      <c r="AX99" s="515"/>
      <c r="AY99" s="515"/>
      <c r="AZ99" s="515"/>
      <c r="BA99" s="515"/>
      <c r="BB99" s="515"/>
      <c r="BC99" s="515"/>
      <c r="BD99" s="515"/>
      <c r="BE99" s="515"/>
      <c r="BF99" s="515"/>
      <c r="BG99" s="515"/>
      <c r="BH99" s="515"/>
      <c r="BI99" s="515"/>
      <c r="BJ99" s="515"/>
      <c r="BK99" s="515"/>
      <c r="BL99" s="515"/>
      <c r="BM99" s="515"/>
    </row>
    <row r="100" ht="14.25" customHeight="1">
      <c r="A100" s="515"/>
      <c r="B100" s="515"/>
      <c r="C100" s="515"/>
      <c r="D100" s="515"/>
      <c r="E100" s="515"/>
      <c r="F100" s="515"/>
      <c r="G100" s="515"/>
      <c r="H100" s="515"/>
      <c r="I100" s="515"/>
      <c r="J100" s="515"/>
      <c r="K100" s="515"/>
      <c r="L100" s="515"/>
      <c r="M100" s="515"/>
      <c r="N100" s="515"/>
      <c r="O100" s="515"/>
      <c r="P100" s="515"/>
      <c r="Q100" s="515"/>
      <c r="R100" s="515"/>
      <c r="S100" s="515"/>
      <c r="T100" s="515"/>
      <c r="U100" s="515"/>
      <c r="V100" s="515"/>
      <c r="W100" s="515"/>
      <c r="X100" s="515"/>
      <c r="Y100" s="515"/>
      <c r="Z100" s="515"/>
      <c r="AA100" s="515"/>
      <c r="AB100" s="515"/>
      <c r="AC100" s="515"/>
      <c r="AD100" s="515"/>
      <c r="AE100" s="515"/>
      <c r="AF100" s="515"/>
      <c r="AG100" s="515"/>
      <c r="AH100" s="515"/>
      <c r="AI100" s="515"/>
      <c r="AJ100" s="515"/>
      <c r="AK100" s="515"/>
      <c r="AL100" s="515"/>
      <c r="AM100" s="515"/>
      <c r="AN100" s="515"/>
      <c r="AO100" s="515"/>
      <c r="AP100" s="515"/>
      <c r="AQ100" s="515"/>
      <c r="AR100" s="515"/>
      <c r="AS100" s="515"/>
      <c r="AT100" s="515"/>
      <c r="AU100" s="515"/>
      <c r="AV100" s="515"/>
      <c r="AW100" s="515"/>
      <c r="AX100" s="515"/>
      <c r="AY100" s="515"/>
      <c r="AZ100" s="515"/>
      <c r="BA100" s="515"/>
      <c r="BB100" s="515"/>
      <c r="BC100" s="515"/>
      <c r="BD100" s="515"/>
      <c r="BE100" s="515"/>
      <c r="BF100" s="515"/>
      <c r="BG100" s="515"/>
      <c r="BH100" s="515"/>
      <c r="BI100" s="515"/>
      <c r="BJ100" s="515"/>
      <c r="BK100" s="515"/>
      <c r="BL100" s="515"/>
      <c r="BM100" s="515"/>
    </row>
    <row r="101" ht="14.25" customHeight="1">
      <c r="A101" s="515"/>
      <c r="B101" s="515"/>
      <c r="C101" s="515"/>
      <c r="D101" s="515"/>
      <c r="E101" s="515"/>
      <c r="F101" s="515"/>
      <c r="G101" s="515"/>
      <c r="H101" s="515"/>
      <c r="I101" s="515"/>
      <c r="J101" s="515"/>
      <c r="K101" s="515"/>
      <c r="L101" s="515"/>
      <c r="M101" s="515"/>
      <c r="N101" s="515"/>
      <c r="O101" s="515"/>
      <c r="P101" s="515"/>
      <c r="Q101" s="515"/>
      <c r="R101" s="515"/>
      <c r="S101" s="515"/>
      <c r="T101" s="515"/>
      <c r="U101" s="515"/>
      <c r="V101" s="515"/>
      <c r="W101" s="515"/>
      <c r="X101" s="515"/>
      <c r="Y101" s="515"/>
      <c r="Z101" s="515"/>
      <c r="AA101" s="515"/>
      <c r="AB101" s="515"/>
      <c r="AC101" s="515"/>
      <c r="AD101" s="515"/>
      <c r="AE101" s="515"/>
      <c r="AF101" s="515"/>
      <c r="AG101" s="515"/>
      <c r="AH101" s="515"/>
      <c r="AI101" s="515"/>
      <c r="AJ101" s="515"/>
      <c r="AK101" s="515"/>
      <c r="AL101" s="515"/>
      <c r="AM101" s="515"/>
      <c r="AN101" s="515"/>
      <c r="AO101" s="515"/>
      <c r="AP101" s="515"/>
      <c r="AQ101" s="515"/>
      <c r="AR101" s="515"/>
      <c r="AS101" s="515"/>
      <c r="AT101" s="515"/>
      <c r="AU101" s="515"/>
      <c r="AV101" s="515"/>
      <c r="AW101" s="515"/>
      <c r="AX101" s="515"/>
      <c r="AY101" s="515"/>
      <c r="AZ101" s="515"/>
      <c r="BA101" s="515"/>
      <c r="BB101" s="515"/>
      <c r="BC101" s="515"/>
      <c r="BD101" s="515"/>
      <c r="BE101" s="515"/>
      <c r="BF101" s="515"/>
      <c r="BG101" s="515"/>
      <c r="BH101" s="515"/>
      <c r="BI101" s="515"/>
      <c r="BJ101" s="515"/>
      <c r="BK101" s="515"/>
      <c r="BL101" s="515"/>
      <c r="BM101" s="515"/>
    </row>
    <row r="102" ht="14.25" customHeight="1">
      <c r="A102" s="515"/>
      <c r="B102" s="515"/>
      <c r="C102" s="515"/>
      <c r="D102" s="515"/>
      <c r="E102" s="515"/>
      <c r="F102" s="515"/>
      <c r="G102" s="515"/>
      <c r="H102" s="515"/>
      <c r="I102" s="515"/>
      <c r="J102" s="515"/>
      <c r="K102" s="515"/>
      <c r="L102" s="515"/>
      <c r="M102" s="515"/>
      <c r="N102" s="515"/>
      <c r="O102" s="515"/>
      <c r="P102" s="515"/>
      <c r="Q102" s="515"/>
      <c r="R102" s="515"/>
      <c r="S102" s="515"/>
      <c r="T102" s="515"/>
      <c r="U102" s="515"/>
      <c r="V102" s="515"/>
      <c r="W102" s="515"/>
      <c r="X102" s="515"/>
      <c r="Y102" s="515"/>
      <c r="Z102" s="515"/>
      <c r="AA102" s="515"/>
      <c r="AB102" s="515"/>
      <c r="AC102" s="515"/>
      <c r="AD102" s="515"/>
      <c r="AE102" s="515"/>
      <c r="AF102" s="515"/>
      <c r="AG102" s="515"/>
      <c r="AH102" s="515"/>
      <c r="AI102" s="515"/>
      <c r="AJ102" s="515"/>
      <c r="AK102" s="515"/>
      <c r="AL102" s="515"/>
      <c r="AM102" s="515"/>
      <c r="AN102" s="515"/>
      <c r="AO102" s="515"/>
      <c r="AP102" s="515"/>
      <c r="AQ102" s="515"/>
      <c r="AR102" s="515"/>
      <c r="AS102" s="515"/>
      <c r="AT102" s="515"/>
      <c r="AU102" s="515"/>
      <c r="AV102" s="515"/>
      <c r="AW102" s="515"/>
      <c r="AX102" s="515"/>
      <c r="AY102" s="515"/>
      <c r="AZ102" s="515"/>
      <c r="BA102" s="515"/>
      <c r="BB102" s="515"/>
      <c r="BC102" s="515"/>
      <c r="BD102" s="515"/>
      <c r="BE102" s="515"/>
      <c r="BF102" s="515"/>
      <c r="BG102" s="515"/>
      <c r="BH102" s="515"/>
      <c r="BI102" s="515"/>
      <c r="BJ102" s="515"/>
      <c r="BK102" s="515"/>
      <c r="BL102" s="515"/>
      <c r="BM102" s="515"/>
    </row>
    <row r="103" ht="14.25" customHeight="1">
      <c r="A103" s="515"/>
      <c r="B103" s="515"/>
      <c r="C103" s="515"/>
      <c r="D103" s="515"/>
      <c r="E103" s="515"/>
      <c r="F103" s="515"/>
      <c r="G103" s="515"/>
      <c r="H103" s="515"/>
      <c r="I103" s="515"/>
      <c r="J103" s="515"/>
      <c r="K103" s="515"/>
      <c r="L103" s="515"/>
      <c r="M103" s="515"/>
      <c r="N103" s="515"/>
      <c r="O103" s="515"/>
      <c r="P103" s="515"/>
      <c r="Q103" s="515"/>
      <c r="R103" s="515"/>
      <c r="S103" s="515"/>
      <c r="T103" s="515"/>
      <c r="U103" s="515"/>
      <c r="V103" s="515"/>
      <c r="W103" s="515"/>
      <c r="X103" s="515"/>
      <c r="Y103" s="515"/>
      <c r="Z103" s="515"/>
      <c r="AA103" s="515"/>
      <c r="AB103" s="515"/>
      <c r="AC103" s="515"/>
      <c r="AD103" s="515"/>
      <c r="AE103" s="515"/>
      <c r="AF103" s="515"/>
      <c r="AG103" s="515"/>
      <c r="AH103" s="515"/>
      <c r="AI103" s="515"/>
      <c r="AJ103" s="515"/>
      <c r="AK103" s="515"/>
      <c r="AL103" s="515"/>
      <c r="AM103" s="515"/>
      <c r="AN103" s="515"/>
      <c r="AO103" s="515"/>
      <c r="AP103" s="515"/>
      <c r="AQ103" s="515"/>
      <c r="AR103" s="515"/>
      <c r="AS103" s="515"/>
      <c r="AT103" s="515"/>
      <c r="AU103" s="515"/>
      <c r="AV103" s="515"/>
      <c r="AW103" s="515"/>
      <c r="AX103" s="515"/>
      <c r="AY103" s="515"/>
      <c r="AZ103" s="515"/>
      <c r="BA103" s="515"/>
      <c r="BB103" s="515"/>
      <c r="BC103" s="515"/>
      <c r="BD103" s="515"/>
      <c r="BE103" s="515"/>
      <c r="BF103" s="515"/>
      <c r="BG103" s="515"/>
      <c r="BH103" s="515"/>
      <c r="BI103" s="515"/>
      <c r="BJ103" s="515"/>
      <c r="BK103" s="515"/>
      <c r="BL103" s="515"/>
      <c r="BM103" s="515"/>
    </row>
    <row r="104" ht="14.25" customHeight="1">
      <c r="A104" s="515"/>
      <c r="B104" s="515"/>
      <c r="C104" s="515"/>
      <c r="D104" s="515"/>
      <c r="E104" s="515"/>
      <c r="F104" s="515"/>
      <c r="G104" s="515"/>
      <c r="H104" s="515"/>
      <c r="I104" s="515"/>
      <c r="J104" s="515"/>
      <c r="K104" s="515"/>
      <c r="L104" s="515"/>
      <c r="M104" s="515"/>
      <c r="N104" s="515"/>
      <c r="O104" s="515"/>
      <c r="P104" s="515"/>
      <c r="Q104" s="515"/>
      <c r="R104" s="515"/>
      <c r="S104" s="515"/>
      <c r="T104" s="515"/>
      <c r="U104" s="515"/>
      <c r="V104" s="515"/>
      <c r="W104" s="515"/>
      <c r="X104" s="515"/>
      <c r="Y104" s="515"/>
      <c r="Z104" s="515"/>
      <c r="AA104" s="515"/>
      <c r="AB104" s="515"/>
      <c r="AC104" s="515"/>
      <c r="AD104" s="515"/>
      <c r="AE104" s="515"/>
      <c r="AF104" s="515"/>
      <c r="AG104" s="515"/>
      <c r="AH104" s="515"/>
      <c r="AI104" s="515"/>
      <c r="AJ104" s="515"/>
      <c r="AK104" s="515"/>
      <c r="AL104" s="515"/>
      <c r="AM104" s="515"/>
      <c r="AN104" s="515"/>
      <c r="AO104" s="515"/>
      <c r="AP104" s="515"/>
      <c r="AQ104" s="515"/>
      <c r="AR104" s="515"/>
      <c r="AS104" s="515"/>
      <c r="AT104" s="515"/>
      <c r="AU104" s="515"/>
      <c r="AV104" s="515"/>
      <c r="AW104" s="515"/>
      <c r="AX104" s="515"/>
      <c r="AY104" s="515"/>
      <c r="AZ104" s="515"/>
      <c r="BA104" s="515"/>
      <c r="BB104" s="515"/>
      <c r="BC104" s="515"/>
      <c r="BD104" s="515"/>
      <c r="BE104" s="515"/>
      <c r="BF104" s="515"/>
      <c r="BG104" s="515"/>
      <c r="BH104" s="515"/>
      <c r="BI104" s="515"/>
      <c r="BJ104" s="515"/>
      <c r="BK104" s="515"/>
      <c r="BL104" s="515"/>
      <c r="BM104" s="515"/>
    </row>
    <row r="105" ht="14.25" customHeight="1">
      <c r="A105" s="515"/>
      <c r="B105" s="515"/>
      <c r="C105" s="515"/>
      <c r="D105" s="515"/>
      <c r="E105" s="515"/>
      <c r="F105" s="515"/>
      <c r="G105" s="515"/>
      <c r="H105" s="515"/>
      <c r="I105" s="515"/>
      <c r="J105" s="515"/>
      <c r="K105" s="515"/>
      <c r="L105" s="515"/>
      <c r="M105" s="515"/>
      <c r="N105" s="515"/>
      <c r="O105" s="515"/>
      <c r="P105" s="515"/>
      <c r="Q105" s="515"/>
      <c r="R105" s="515"/>
      <c r="S105" s="515"/>
      <c r="T105" s="515"/>
      <c r="U105" s="515"/>
      <c r="V105" s="515"/>
      <c r="W105" s="515"/>
      <c r="X105" s="515"/>
      <c r="Y105" s="515"/>
      <c r="Z105" s="515"/>
      <c r="AA105" s="515"/>
      <c r="AB105" s="515"/>
      <c r="AC105" s="515"/>
      <c r="AD105" s="515"/>
      <c r="AE105" s="515"/>
      <c r="AF105" s="515"/>
      <c r="AG105" s="515"/>
      <c r="AH105" s="515"/>
      <c r="AI105" s="515"/>
      <c r="AJ105" s="515"/>
      <c r="AK105" s="515"/>
      <c r="AL105" s="515"/>
      <c r="AM105" s="515"/>
      <c r="AN105" s="515"/>
      <c r="AO105" s="515"/>
      <c r="AP105" s="515"/>
      <c r="AQ105" s="515"/>
      <c r="AR105" s="515"/>
      <c r="AS105" s="515"/>
      <c r="AT105" s="515"/>
      <c r="AU105" s="515"/>
      <c r="AV105" s="515"/>
      <c r="AW105" s="515"/>
      <c r="AX105" s="515"/>
      <c r="AY105" s="515"/>
      <c r="AZ105" s="515"/>
      <c r="BA105" s="515"/>
      <c r="BB105" s="515"/>
      <c r="BC105" s="515"/>
      <c r="BD105" s="515"/>
      <c r="BE105" s="515"/>
      <c r="BF105" s="515"/>
      <c r="BG105" s="515"/>
      <c r="BH105" s="515"/>
      <c r="BI105" s="515"/>
      <c r="BJ105" s="515"/>
      <c r="BK105" s="515"/>
      <c r="BL105" s="515"/>
      <c r="BM105" s="515"/>
    </row>
    <row r="106" ht="14.25" customHeight="1">
      <c r="A106" s="515"/>
      <c r="B106" s="515"/>
      <c r="C106" s="515"/>
      <c r="D106" s="515"/>
      <c r="E106" s="515"/>
      <c r="F106" s="515"/>
      <c r="G106" s="515"/>
      <c r="H106" s="515"/>
      <c r="I106" s="515"/>
      <c r="J106" s="515"/>
      <c r="K106" s="515"/>
      <c r="L106" s="515"/>
      <c r="M106" s="515"/>
      <c r="N106" s="515"/>
      <c r="O106" s="515"/>
      <c r="P106" s="515"/>
      <c r="Q106" s="515"/>
      <c r="R106" s="515"/>
      <c r="S106" s="515"/>
      <c r="T106" s="515"/>
      <c r="U106" s="515"/>
      <c r="V106" s="515"/>
      <c r="W106" s="515"/>
      <c r="X106" s="515"/>
      <c r="Y106" s="515"/>
      <c r="Z106" s="515"/>
      <c r="AA106" s="515"/>
      <c r="AB106" s="515"/>
      <c r="AC106" s="515"/>
      <c r="AD106" s="515"/>
      <c r="AE106" s="515"/>
      <c r="AF106" s="515"/>
      <c r="AG106" s="515"/>
      <c r="AH106" s="515"/>
      <c r="AI106" s="515"/>
      <c r="AJ106" s="515"/>
      <c r="AK106" s="515"/>
      <c r="AL106" s="515"/>
      <c r="AM106" s="515"/>
      <c r="AN106" s="515"/>
      <c r="AO106" s="515"/>
      <c r="AP106" s="515"/>
      <c r="AQ106" s="515"/>
      <c r="AR106" s="515"/>
      <c r="AS106" s="515"/>
      <c r="AT106" s="515"/>
      <c r="AU106" s="515"/>
      <c r="AV106" s="515"/>
      <c r="AW106" s="515"/>
      <c r="AX106" s="515"/>
      <c r="AY106" s="515"/>
      <c r="AZ106" s="515"/>
      <c r="BA106" s="515"/>
      <c r="BB106" s="515"/>
      <c r="BC106" s="515"/>
      <c r="BD106" s="515"/>
      <c r="BE106" s="515"/>
      <c r="BF106" s="515"/>
      <c r="BG106" s="515"/>
      <c r="BH106" s="515"/>
      <c r="BI106" s="515"/>
      <c r="BJ106" s="515"/>
      <c r="BK106" s="515"/>
      <c r="BL106" s="515"/>
      <c r="BM106" s="515"/>
    </row>
    <row r="107" ht="14.25" customHeight="1">
      <c r="A107" s="515"/>
      <c r="B107" s="515"/>
      <c r="C107" s="515"/>
      <c r="D107" s="515"/>
      <c r="E107" s="515"/>
      <c r="F107" s="515"/>
      <c r="G107" s="515"/>
      <c r="H107" s="515"/>
      <c r="I107" s="515"/>
      <c r="J107" s="515"/>
      <c r="K107" s="515"/>
      <c r="L107" s="515"/>
      <c r="M107" s="515"/>
      <c r="N107" s="515"/>
      <c r="O107" s="515"/>
      <c r="P107" s="515"/>
      <c r="Q107" s="515"/>
      <c r="R107" s="515"/>
      <c r="S107" s="515"/>
      <c r="T107" s="515"/>
      <c r="U107" s="515"/>
      <c r="V107" s="515"/>
      <c r="W107" s="515"/>
      <c r="X107" s="515"/>
      <c r="Y107" s="515"/>
      <c r="Z107" s="515"/>
      <c r="AA107" s="515"/>
      <c r="AB107" s="515"/>
      <c r="AC107" s="515"/>
      <c r="AD107" s="515"/>
      <c r="AE107" s="515"/>
      <c r="AF107" s="515"/>
      <c r="AG107" s="515"/>
      <c r="AH107" s="515"/>
      <c r="AI107" s="515"/>
      <c r="AJ107" s="515"/>
      <c r="AK107" s="515"/>
      <c r="AL107" s="515"/>
      <c r="AM107" s="515"/>
      <c r="AN107" s="515"/>
      <c r="AO107" s="515"/>
      <c r="AP107" s="515"/>
      <c r="AQ107" s="515"/>
      <c r="AR107" s="515"/>
      <c r="AS107" s="515"/>
      <c r="AT107" s="515"/>
      <c r="AU107" s="515"/>
      <c r="AV107" s="515"/>
      <c r="AW107" s="515"/>
      <c r="AX107" s="515"/>
      <c r="AY107" s="515"/>
      <c r="AZ107" s="515"/>
      <c r="BA107" s="515"/>
      <c r="BB107" s="515"/>
      <c r="BC107" s="515"/>
      <c r="BD107" s="515"/>
      <c r="BE107" s="515"/>
      <c r="BF107" s="515"/>
      <c r="BG107" s="515"/>
      <c r="BH107" s="515"/>
      <c r="BI107" s="515"/>
      <c r="BJ107" s="515"/>
      <c r="BK107" s="515"/>
      <c r="BL107" s="515"/>
      <c r="BM107" s="515"/>
    </row>
    <row r="108" ht="14.25" customHeight="1">
      <c r="A108" s="515"/>
      <c r="B108" s="515"/>
      <c r="C108" s="515"/>
      <c r="D108" s="515"/>
      <c r="E108" s="515"/>
      <c r="F108" s="515"/>
      <c r="G108" s="515"/>
      <c r="H108" s="515"/>
      <c r="I108" s="515"/>
      <c r="J108" s="515"/>
      <c r="K108" s="515"/>
      <c r="L108" s="515"/>
      <c r="M108" s="515"/>
      <c r="N108" s="515"/>
      <c r="O108" s="515"/>
      <c r="P108" s="515"/>
      <c r="Q108" s="515"/>
      <c r="R108" s="515"/>
      <c r="S108" s="515"/>
      <c r="T108" s="515"/>
      <c r="U108" s="515"/>
      <c r="V108" s="515"/>
      <c r="W108" s="515"/>
      <c r="X108" s="515"/>
      <c r="Y108" s="515"/>
      <c r="Z108" s="515"/>
      <c r="AA108" s="515"/>
      <c r="AB108" s="515"/>
      <c r="AC108" s="515"/>
      <c r="AD108" s="515"/>
      <c r="AE108" s="515"/>
      <c r="AF108" s="515"/>
      <c r="AG108" s="515"/>
      <c r="AH108" s="515"/>
      <c r="AI108" s="515"/>
      <c r="AJ108" s="515"/>
      <c r="AK108" s="515"/>
      <c r="AL108" s="515"/>
      <c r="AM108" s="515"/>
      <c r="AN108" s="515"/>
      <c r="AO108" s="515"/>
      <c r="AP108" s="515"/>
      <c r="AQ108" s="515"/>
      <c r="AR108" s="515"/>
      <c r="AS108" s="515"/>
      <c r="AT108" s="515"/>
      <c r="AU108" s="515"/>
      <c r="AV108" s="515"/>
      <c r="AW108" s="515"/>
      <c r="AX108" s="515"/>
      <c r="AY108" s="515"/>
      <c r="AZ108" s="515"/>
      <c r="BA108" s="515"/>
      <c r="BB108" s="515"/>
      <c r="BC108" s="515"/>
      <c r="BD108" s="515"/>
      <c r="BE108" s="515"/>
      <c r="BF108" s="515"/>
      <c r="BG108" s="515"/>
      <c r="BH108" s="515"/>
      <c r="BI108" s="515"/>
      <c r="BJ108" s="515"/>
      <c r="BK108" s="515"/>
      <c r="BL108" s="515"/>
      <c r="BM108" s="515"/>
    </row>
    <row r="109" ht="14.25" customHeight="1">
      <c r="A109" s="515"/>
      <c r="B109" s="515"/>
      <c r="C109" s="515"/>
      <c r="D109" s="515"/>
      <c r="E109" s="515"/>
      <c r="F109" s="515"/>
      <c r="G109" s="515"/>
      <c r="H109" s="515"/>
      <c r="I109" s="515"/>
      <c r="J109" s="515"/>
      <c r="K109" s="515"/>
      <c r="L109" s="515"/>
      <c r="M109" s="515"/>
      <c r="N109" s="515"/>
      <c r="O109" s="515"/>
      <c r="P109" s="515"/>
      <c r="Q109" s="515"/>
      <c r="R109" s="515"/>
      <c r="S109" s="515"/>
      <c r="T109" s="515"/>
      <c r="U109" s="515"/>
      <c r="V109" s="515"/>
      <c r="W109" s="515"/>
      <c r="X109" s="515"/>
      <c r="Y109" s="515"/>
      <c r="Z109" s="515"/>
      <c r="AA109" s="515"/>
      <c r="AB109" s="515"/>
      <c r="AC109" s="515"/>
      <c r="AD109" s="515"/>
      <c r="AE109" s="515"/>
      <c r="AF109" s="515"/>
      <c r="AG109" s="515"/>
      <c r="AH109" s="515"/>
      <c r="AI109" s="515"/>
      <c r="AJ109" s="515"/>
      <c r="AK109" s="515"/>
      <c r="AL109" s="515"/>
      <c r="AM109" s="515"/>
      <c r="AN109" s="515"/>
      <c r="AO109" s="515"/>
      <c r="AP109" s="515"/>
      <c r="AQ109" s="515"/>
      <c r="AR109" s="515"/>
      <c r="AS109" s="515"/>
      <c r="AT109" s="515"/>
      <c r="AU109" s="515"/>
      <c r="AV109" s="515"/>
      <c r="AW109" s="515"/>
      <c r="AX109" s="515"/>
      <c r="AY109" s="515"/>
      <c r="AZ109" s="515"/>
      <c r="BA109" s="515"/>
      <c r="BB109" s="515"/>
      <c r="BC109" s="515"/>
      <c r="BD109" s="515"/>
      <c r="BE109" s="515"/>
      <c r="BF109" s="515"/>
      <c r="BG109" s="515"/>
      <c r="BH109" s="515"/>
      <c r="BI109" s="515"/>
      <c r="BJ109" s="515"/>
      <c r="BK109" s="515"/>
      <c r="BL109" s="515"/>
      <c r="BM109" s="515"/>
    </row>
    <row r="110" ht="14.25" customHeight="1">
      <c r="A110" s="515"/>
      <c r="B110" s="515"/>
      <c r="C110" s="515"/>
      <c r="D110" s="515"/>
      <c r="E110" s="515"/>
      <c r="F110" s="515"/>
      <c r="G110" s="515"/>
      <c r="H110" s="515"/>
      <c r="I110" s="515"/>
      <c r="J110" s="515"/>
      <c r="K110" s="515"/>
      <c r="L110" s="515"/>
      <c r="M110" s="515"/>
      <c r="N110" s="515"/>
      <c r="O110" s="515"/>
      <c r="P110" s="515"/>
      <c r="Q110" s="515"/>
      <c r="R110" s="515"/>
      <c r="S110" s="515"/>
      <c r="T110" s="515"/>
      <c r="U110" s="515"/>
      <c r="V110" s="515"/>
      <c r="W110" s="515"/>
      <c r="X110" s="515"/>
      <c r="Y110" s="515"/>
      <c r="Z110" s="515"/>
      <c r="AA110" s="515"/>
      <c r="AB110" s="515"/>
      <c r="AC110" s="515"/>
      <c r="AD110" s="515"/>
      <c r="AE110" s="515"/>
      <c r="AF110" s="515"/>
      <c r="AG110" s="515"/>
      <c r="AH110" s="515"/>
      <c r="AI110" s="515"/>
      <c r="AJ110" s="515"/>
      <c r="AK110" s="515"/>
      <c r="AL110" s="515"/>
      <c r="AM110" s="515"/>
      <c r="AN110" s="515"/>
      <c r="AO110" s="515"/>
      <c r="AP110" s="515"/>
      <c r="AQ110" s="515"/>
      <c r="AR110" s="515"/>
      <c r="AS110" s="515"/>
      <c r="AT110" s="515"/>
      <c r="AU110" s="515"/>
      <c r="AV110" s="515"/>
      <c r="AW110" s="515"/>
      <c r="AX110" s="515"/>
      <c r="AY110" s="515"/>
      <c r="AZ110" s="515"/>
      <c r="BA110" s="515"/>
      <c r="BB110" s="515"/>
      <c r="BC110" s="515"/>
      <c r="BD110" s="515"/>
      <c r="BE110" s="515"/>
      <c r="BF110" s="515"/>
      <c r="BG110" s="515"/>
      <c r="BH110" s="515"/>
      <c r="BI110" s="515"/>
      <c r="BJ110" s="515"/>
      <c r="BK110" s="515"/>
      <c r="BL110" s="515"/>
      <c r="BM110" s="515"/>
    </row>
    <row r="111" ht="14.25" customHeight="1">
      <c r="A111" s="515"/>
      <c r="B111" s="515"/>
      <c r="C111" s="515"/>
      <c r="D111" s="515"/>
      <c r="E111" s="515"/>
      <c r="F111" s="515"/>
      <c r="G111" s="515"/>
      <c r="H111" s="515"/>
      <c r="I111" s="515"/>
      <c r="J111" s="515"/>
      <c r="K111" s="515"/>
      <c r="L111" s="515"/>
      <c r="M111" s="515"/>
      <c r="N111" s="515"/>
      <c r="O111" s="515"/>
      <c r="P111" s="515"/>
      <c r="Q111" s="515"/>
      <c r="R111" s="515"/>
      <c r="S111" s="515"/>
      <c r="T111" s="515"/>
      <c r="U111" s="515"/>
      <c r="V111" s="515"/>
      <c r="W111" s="515"/>
      <c r="X111" s="515"/>
      <c r="Y111" s="515"/>
      <c r="Z111" s="515"/>
      <c r="AA111" s="515"/>
      <c r="AB111" s="515"/>
      <c r="AC111" s="515"/>
      <c r="AD111" s="515"/>
      <c r="AE111" s="515"/>
      <c r="AF111" s="515"/>
      <c r="AG111" s="515"/>
      <c r="AH111" s="515"/>
      <c r="AI111" s="515"/>
      <c r="AJ111" s="515"/>
      <c r="AK111" s="515"/>
      <c r="AL111" s="515"/>
      <c r="AM111" s="515"/>
      <c r="AN111" s="515"/>
      <c r="AO111" s="515"/>
      <c r="AP111" s="515"/>
      <c r="AQ111" s="515"/>
      <c r="AR111" s="515"/>
      <c r="AS111" s="515"/>
      <c r="AT111" s="515"/>
      <c r="AU111" s="515"/>
      <c r="AV111" s="515"/>
      <c r="AW111" s="515"/>
      <c r="AX111" s="515"/>
      <c r="AY111" s="515"/>
      <c r="AZ111" s="515"/>
      <c r="BA111" s="515"/>
      <c r="BB111" s="515"/>
      <c r="BC111" s="515"/>
      <c r="BD111" s="515"/>
      <c r="BE111" s="515"/>
      <c r="BF111" s="515"/>
      <c r="BG111" s="515"/>
      <c r="BH111" s="515"/>
      <c r="BI111" s="515"/>
      <c r="BJ111" s="515"/>
      <c r="BK111" s="515"/>
      <c r="BL111" s="515"/>
      <c r="BM111" s="515"/>
    </row>
    <row r="112" ht="14.25" customHeight="1">
      <c r="A112" s="515"/>
      <c r="B112" s="515"/>
      <c r="C112" s="515"/>
      <c r="D112" s="515"/>
      <c r="E112" s="515"/>
      <c r="F112" s="515"/>
      <c r="G112" s="515"/>
      <c r="H112" s="515"/>
      <c r="I112" s="515"/>
      <c r="J112" s="515"/>
      <c r="K112" s="515"/>
      <c r="L112" s="515"/>
      <c r="M112" s="515"/>
      <c r="N112" s="515"/>
      <c r="O112" s="515"/>
      <c r="P112" s="515"/>
      <c r="Q112" s="515"/>
      <c r="R112" s="515"/>
      <c r="S112" s="515"/>
      <c r="T112" s="515"/>
      <c r="U112" s="515"/>
      <c r="V112" s="515"/>
      <c r="W112" s="515"/>
      <c r="X112" s="515"/>
      <c r="Y112" s="515"/>
      <c r="Z112" s="515"/>
      <c r="AA112" s="515"/>
      <c r="AB112" s="515"/>
      <c r="AC112" s="515"/>
      <c r="AD112" s="515"/>
      <c r="AE112" s="515"/>
      <c r="AF112" s="515"/>
      <c r="AG112" s="515"/>
      <c r="AH112" s="515"/>
      <c r="AI112" s="515"/>
      <c r="AJ112" s="515"/>
      <c r="AK112" s="515"/>
      <c r="AL112" s="515"/>
      <c r="AM112" s="515"/>
      <c r="AN112" s="515"/>
      <c r="AO112" s="515"/>
      <c r="AP112" s="515"/>
      <c r="AQ112" s="515"/>
      <c r="AR112" s="515"/>
      <c r="AS112" s="515"/>
      <c r="AT112" s="515"/>
      <c r="AU112" s="515"/>
      <c r="AV112" s="515"/>
      <c r="AW112" s="515"/>
      <c r="AX112" s="515"/>
      <c r="AY112" s="515"/>
      <c r="AZ112" s="515"/>
      <c r="BA112" s="515"/>
      <c r="BB112" s="515"/>
      <c r="BC112" s="515"/>
      <c r="BD112" s="515"/>
      <c r="BE112" s="515"/>
      <c r="BF112" s="515"/>
      <c r="BG112" s="515"/>
      <c r="BH112" s="515"/>
      <c r="BI112" s="515"/>
      <c r="BJ112" s="515"/>
      <c r="BK112" s="515"/>
      <c r="BL112" s="515"/>
      <c r="BM112" s="515"/>
    </row>
    <row r="113" ht="14.25" customHeight="1">
      <c r="A113" s="515"/>
      <c r="B113" s="515"/>
      <c r="C113" s="515"/>
      <c r="D113" s="515"/>
      <c r="E113" s="515"/>
      <c r="F113" s="515"/>
      <c r="G113" s="515"/>
      <c r="H113" s="515"/>
      <c r="I113" s="515"/>
      <c r="J113" s="515"/>
      <c r="K113" s="515"/>
      <c r="L113" s="515"/>
      <c r="M113" s="515"/>
      <c r="N113" s="515"/>
      <c r="O113" s="515"/>
      <c r="P113" s="515"/>
      <c r="Q113" s="515"/>
      <c r="R113" s="515"/>
      <c r="S113" s="515"/>
      <c r="T113" s="515"/>
      <c r="U113" s="515"/>
      <c r="V113" s="515"/>
      <c r="W113" s="515"/>
      <c r="X113" s="515"/>
      <c r="Y113" s="515"/>
      <c r="Z113" s="515"/>
      <c r="AA113" s="515"/>
      <c r="AB113" s="515"/>
      <c r="AC113" s="515"/>
      <c r="AD113" s="515"/>
      <c r="AE113" s="515"/>
      <c r="AF113" s="515"/>
      <c r="AG113" s="515"/>
      <c r="AH113" s="515"/>
      <c r="AI113" s="515"/>
      <c r="AJ113" s="515"/>
      <c r="AK113" s="515"/>
      <c r="AL113" s="515"/>
      <c r="AM113" s="515"/>
      <c r="AN113" s="515"/>
      <c r="AO113" s="515"/>
      <c r="AP113" s="515"/>
      <c r="AQ113" s="515"/>
      <c r="AR113" s="515"/>
      <c r="AS113" s="515"/>
      <c r="AT113" s="515"/>
      <c r="AU113" s="515"/>
      <c r="AV113" s="515"/>
      <c r="AW113" s="515"/>
      <c r="AX113" s="515"/>
      <c r="AY113" s="515"/>
      <c r="AZ113" s="515"/>
      <c r="BA113" s="515"/>
      <c r="BB113" s="515"/>
      <c r="BC113" s="515"/>
      <c r="BD113" s="515"/>
      <c r="BE113" s="515"/>
      <c r="BF113" s="515"/>
      <c r="BG113" s="515"/>
      <c r="BH113" s="515"/>
      <c r="BI113" s="515"/>
      <c r="BJ113" s="515"/>
      <c r="BK113" s="515"/>
      <c r="BL113" s="515"/>
      <c r="BM113" s="515"/>
    </row>
    <row r="114" ht="14.25" customHeight="1">
      <c r="A114" s="515"/>
      <c r="B114" s="515"/>
      <c r="C114" s="515"/>
      <c r="D114" s="515"/>
      <c r="E114" s="515"/>
      <c r="F114" s="515"/>
      <c r="G114" s="515"/>
      <c r="H114" s="515"/>
      <c r="I114" s="515"/>
      <c r="J114" s="515"/>
      <c r="K114" s="515"/>
      <c r="L114" s="515"/>
      <c r="M114" s="515"/>
      <c r="N114" s="515"/>
      <c r="O114" s="515"/>
      <c r="P114" s="515"/>
      <c r="Q114" s="515"/>
      <c r="R114" s="515"/>
      <c r="S114" s="515"/>
      <c r="T114" s="515"/>
      <c r="U114" s="515"/>
      <c r="V114" s="515"/>
      <c r="W114" s="515"/>
      <c r="X114" s="515"/>
      <c r="Y114" s="515"/>
      <c r="Z114" s="515"/>
      <c r="AA114" s="515"/>
      <c r="AB114" s="515"/>
      <c r="AC114" s="515"/>
      <c r="AD114" s="515"/>
      <c r="AE114" s="515"/>
      <c r="AF114" s="515"/>
      <c r="AG114" s="515"/>
      <c r="AH114" s="515"/>
      <c r="AI114" s="515"/>
      <c r="AJ114" s="515"/>
      <c r="AK114" s="515"/>
      <c r="AL114" s="515"/>
      <c r="AM114" s="515"/>
      <c r="AN114" s="515"/>
      <c r="AO114" s="515"/>
      <c r="AP114" s="515"/>
      <c r="AQ114" s="515"/>
      <c r="AR114" s="515"/>
      <c r="AS114" s="515"/>
      <c r="AT114" s="515"/>
      <c r="AU114" s="515"/>
      <c r="AV114" s="515"/>
      <c r="AW114" s="515"/>
      <c r="AX114" s="515"/>
      <c r="AY114" s="515"/>
      <c r="AZ114" s="515"/>
      <c r="BA114" s="515"/>
      <c r="BB114" s="515"/>
      <c r="BC114" s="515"/>
      <c r="BD114" s="515"/>
      <c r="BE114" s="515"/>
      <c r="BF114" s="515"/>
      <c r="BG114" s="515"/>
      <c r="BH114" s="515"/>
      <c r="BI114" s="515"/>
      <c r="BJ114" s="515"/>
      <c r="BK114" s="515"/>
      <c r="BL114" s="515"/>
      <c r="BM114" s="515"/>
    </row>
    <row r="115" ht="14.25" customHeight="1">
      <c r="A115" s="515"/>
      <c r="B115" s="515"/>
      <c r="C115" s="515"/>
      <c r="D115" s="515"/>
      <c r="E115" s="515"/>
      <c r="F115" s="515"/>
      <c r="G115" s="515"/>
      <c r="H115" s="515"/>
      <c r="I115" s="515"/>
      <c r="J115" s="515"/>
      <c r="K115" s="515"/>
      <c r="L115" s="515"/>
      <c r="M115" s="515"/>
      <c r="N115" s="515"/>
      <c r="O115" s="515"/>
      <c r="P115" s="515"/>
      <c r="Q115" s="515"/>
      <c r="R115" s="515"/>
      <c r="S115" s="515"/>
      <c r="T115" s="515"/>
      <c r="U115" s="515"/>
      <c r="V115" s="515"/>
      <c r="W115" s="515"/>
      <c r="X115" s="515"/>
      <c r="Y115" s="515"/>
      <c r="Z115" s="515"/>
      <c r="AA115" s="515"/>
      <c r="AB115" s="515"/>
      <c r="AC115" s="515"/>
      <c r="AD115" s="515"/>
      <c r="AE115" s="515"/>
      <c r="AF115" s="515"/>
      <c r="AG115" s="515"/>
      <c r="AH115" s="515"/>
      <c r="AI115" s="515"/>
      <c r="AJ115" s="515"/>
      <c r="AK115" s="515"/>
      <c r="AL115" s="515"/>
      <c r="AM115" s="515"/>
      <c r="AN115" s="515"/>
      <c r="AO115" s="515"/>
      <c r="AP115" s="515"/>
      <c r="AQ115" s="515"/>
      <c r="AR115" s="515"/>
      <c r="AS115" s="515"/>
      <c r="AT115" s="515"/>
      <c r="AU115" s="515"/>
      <c r="AV115" s="515"/>
      <c r="AW115" s="515"/>
      <c r="AX115" s="515"/>
      <c r="AY115" s="515"/>
      <c r="AZ115" s="515"/>
      <c r="BA115" s="515"/>
      <c r="BB115" s="515"/>
      <c r="BC115" s="515"/>
      <c r="BD115" s="515"/>
      <c r="BE115" s="515"/>
      <c r="BF115" s="515"/>
      <c r="BG115" s="515"/>
      <c r="BH115" s="515"/>
      <c r="BI115" s="515"/>
      <c r="BJ115" s="515"/>
      <c r="BK115" s="515"/>
      <c r="BL115" s="515"/>
      <c r="BM115" s="515"/>
    </row>
    <row r="116" ht="14.25" customHeight="1">
      <c r="A116" s="515"/>
      <c r="B116" s="515"/>
      <c r="C116" s="515"/>
      <c r="D116" s="515"/>
      <c r="E116" s="515"/>
      <c r="F116" s="515"/>
      <c r="G116" s="515"/>
      <c r="H116" s="515"/>
      <c r="I116" s="515"/>
      <c r="J116" s="515"/>
      <c r="K116" s="515"/>
      <c r="L116" s="515"/>
      <c r="M116" s="515"/>
      <c r="N116" s="515"/>
      <c r="O116" s="515"/>
      <c r="P116" s="515"/>
      <c r="Q116" s="515"/>
      <c r="R116" s="515"/>
      <c r="S116" s="515"/>
      <c r="T116" s="515"/>
      <c r="U116" s="515"/>
      <c r="V116" s="515"/>
      <c r="W116" s="515"/>
      <c r="X116" s="515"/>
      <c r="Y116" s="515"/>
      <c r="Z116" s="515"/>
      <c r="AA116" s="515"/>
      <c r="AB116" s="515"/>
      <c r="AC116" s="515"/>
      <c r="AD116" s="515"/>
      <c r="AE116" s="515"/>
      <c r="AF116" s="515"/>
      <c r="AG116" s="515"/>
      <c r="AH116" s="515"/>
      <c r="AI116" s="515"/>
      <c r="AJ116" s="515"/>
      <c r="AK116" s="515"/>
      <c r="AL116" s="515"/>
      <c r="AM116" s="515"/>
      <c r="AN116" s="515"/>
      <c r="AO116" s="515"/>
      <c r="AP116" s="515"/>
      <c r="AQ116" s="515"/>
      <c r="AR116" s="515"/>
      <c r="AS116" s="515"/>
      <c r="AT116" s="515"/>
      <c r="AU116" s="515"/>
      <c r="AV116" s="515"/>
      <c r="AW116" s="515"/>
      <c r="AX116" s="515"/>
      <c r="AY116" s="515"/>
      <c r="AZ116" s="515"/>
      <c r="BA116" s="515"/>
      <c r="BB116" s="515"/>
      <c r="BC116" s="515"/>
      <c r="BD116" s="515"/>
      <c r="BE116" s="515"/>
      <c r="BF116" s="515"/>
      <c r="BG116" s="515"/>
      <c r="BH116" s="515"/>
      <c r="BI116" s="515"/>
      <c r="BJ116" s="515"/>
      <c r="BK116" s="515"/>
      <c r="BL116" s="515"/>
      <c r="BM116" s="515"/>
    </row>
    <row r="117" ht="14.25" customHeight="1">
      <c r="A117" s="515"/>
      <c r="B117" s="515"/>
      <c r="C117" s="515"/>
      <c r="D117" s="515"/>
      <c r="E117" s="515"/>
      <c r="F117" s="515"/>
      <c r="G117" s="515"/>
      <c r="H117" s="515"/>
      <c r="I117" s="515"/>
      <c r="J117" s="515"/>
      <c r="K117" s="515"/>
      <c r="L117" s="515"/>
      <c r="M117" s="515"/>
      <c r="N117" s="515"/>
      <c r="O117" s="515"/>
      <c r="P117" s="515"/>
      <c r="Q117" s="515"/>
      <c r="R117" s="515"/>
      <c r="S117" s="515"/>
      <c r="T117" s="515"/>
      <c r="U117" s="515"/>
      <c r="V117" s="515"/>
      <c r="W117" s="515"/>
      <c r="X117" s="515"/>
      <c r="Y117" s="515"/>
      <c r="Z117" s="515"/>
      <c r="AA117" s="515"/>
      <c r="AB117" s="515"/>
      <c r="AC117" s="515"/>
      <c r="AD117" s="515"/>
      <c r="AE117" s="515"/>
      <c r="AF117" s="515"/>
      <c r="AG117" s="515"/>
      <c r="AH117" s="515"/>
      <c r="AI117" s="515"/>
      <c r="AJ117" s="515"/>
      <c r="AK117" s="515"/>
      <c r="AL117" s="515"/>
      <c r="AM117" s="515"/>
      <c r="AN117" s="515"/>
      <c r="AO117" s="515"/>
      <c r="AP117" s="515"/>
      <c r="AQ117" s="515"/>
      <c r="AR117" s="515"/>
      <c r="AS117" s="515"/>
      <c r="AT117" s="515"/>
      <c r="AU117" s="515"/>
      <c r="AV117" s="515"/>
      <c r="AW117" s="515"/>
      <c r="AX117" s="515"/>
      <c r="AY117" s="515"/>
      <c r="AZ117" s="515"/>
      <c r="BA117" s="515"/>
      <c r="BB117" s="515"/>
      <c r="BC117" s="515"/>
      <c r="BD117" s="515"/>
      <c r="BE117" s="515"/>
      <c r="BF117" s="515"/>
      <c r="BG117" s="515"/>
      <c r="BH117" s="515"/>
      <c r="BI117" s="515"/>
      <c r="BJ117" s="515"/>
      <c r="BK117" s="515"/>
      <c r="BL117" s="515"/>
      <c r="BM117" s="515"/>
    </row>
    <row r="118" ht="14.25" customHeight="1">
      <c r="A118" s="515"/>
      <c r="B118" s="515"/>
      <c r="C118" s="515"/>
      <c r="D118" s="515"/>
      <c r="E118" s="515"/>
      <c r="F118" s="515"/>
      <c r="G118" s="515"/>
      <c r="H118" s="515"/>
      <c r="I118" s="515"/>
      <c r="J118" s="515"/>
      <c r="K118" s="515"/>
      <c r="L118" s="515"/>
      <c r="M118" s="515"/>
      <c r="N118" s="515"/>
      <c r="O118" s="515"/>
      <c r="P118" s="515"/>
      <c r="Q118" s="515"/>
      <c r="R118" s="515"/>
      <c r="S118" s="515"/>
      <c r="T118" s="515"/>
      <c r="U118" s="515"/>
      <c r="V118" s="515"/>
      <c r="W118" s="515"/>
      <c r="X118" s="515"/>
      <c r="Y118" s="515"/>
      <c r="Z118" s="515"/>
      <c r="AA118" s="515"/>
      <c r="AB118" s="515"/>
      <c r="AC118" s="515"/>
      <c r="AD118" s="515"/>
      <c r="AE118" s="515"/>
      <c r="AF118" s="515"/>
      <c r="AG118" s="515"/>
      <c r="AH118" s="515"/>
      <c r="AI118" s="515"/>
      <c r="AJ118" s="515"/>
      <c r="AK118" s="515"/>
      <c r="AL118" s="515"/>
      <c r="AM118" s="515"/>
      <c r="AN118" s="515"/>
      <c r="AO118" s="515"/>
      <c r="AP118" s="515"/>
      <c r="AQ118" s="515"/>
      <c r="AR118" s="515"/>
      <c r="AS118" s="515"/>
      <c r="AT118" s="515"/>
      <c r="AU118" s="515"/>
      <c r="AV118" s="515"/>
      <c r="AW118" s="515"/>
      <c r="AX118" s="515"/>
      <c r="AY118" s="515"/>
      <c r="AZ118" s="515"/>
      <c r="BA118" s="515"/>
      <c r="BB118" s="515"/>
      <c r="BC118" s="515"/>
      <c r="BD118" s="515"/>
      <c r="BE118" s="515"/>
      <c r="BF118" s="515"/>
      <c r="BG118" s="515"/>
      <c r="BH118" s="515"/>
      <c r="BI118" s="515"/>
      <c r="BJ118" s="515"/>
      <c r="BK118" s="515"/>
      <c r="BL118" s="515"/>
      <c r="BM118" s="515"/>
    </row>
    <row r="119" ht="14.25" customHeight="1">
      <c r="A119" s="515"/>
      <c r="B119" s="515"/>
      <c r="C119" s="515"/>
      <c r="D119" s="515"/>
      <c r="E119" s="515"/>
      <c r="F119" s="515"/>
      <c r="G119" s="515"/>
      <c r="H119" s="515"/>
      <c r="I119" s="515"/>
      <c r="J119" s="515"/>
      <c r="K119" s="515"/>
      <c r="L119" s="515"/>
      <c r="M119" s="515"/>
      <c r="N119" s="515"/>
      <c r="O119" s="515"/>
      <c r="P119" s="515"/>
      <c r="Q119" s="515"/>
      <c r="R119" s="515"/>
      <c r="S119" s="515"/>
      <c r="T119" s="515"/>
      <c r="U119" s="515"/>
      <c r="V119" s="515"/>
      <c r="W119" s="515"/>
      <c r="X119" s="515"/>
      <c r="Y119" s="515"/>
      <c r="Z119" s="515"/>
      <c r="AA119" s="515"/>
      <c r="AB119" s="515"/>
      <c r="AC119" s="515"/>
      <c r="AD119" s="515"/>
      <c r="AE119" s="515"/>
      <c r="AF119" s="515"/>
      <c r="AG119" s="515"/>
      <c r="AH119" s="515"/>
      <c r="AI119" s="515"/>
      <c r="AJ119" s="515"/>
      <c r="AK119" s="515"/>
      <c r="AL119" s="515"/>
      <c r="AM119" s="515"/>
      <c r="AN119" s="515"/>
      <c r="AO119" s="515"/>
      <c r="AP119" s="515"/>
      <c r="AQ119" s="515"/>
      <c r="AR119" s="515"/>
      <c r="AS119" s="515"/>
      <c r="AT119" s="515"/>
      <c r="AU119" s="515"/>
      <c r="AV119" s="515"/>
      <c r="AW119" s="515"/>
      <c r="AX119" s="515"/>
      <c r="AY119" s="515"/>
      <c r="AZ119" s="515"/>
      <c r="BA119" s="515"/>
      <c r="BB119" s="515"/>
      <c r="BC119" s="515"/>
      <c r="BD119" s="515"/>
      <c r="BE119" s="515"/>
      <c r="BF119" s="515"/>
      <c r="BG119" s="515"/>
      <c r="BH119" s="515"/>
      <c r="BI119" s="515"/>
      <c r="BJ119" s="515"/>
      <c r="BK119" s="515"/>
      <c r="BL119" s="515"/>
      <c r="BM119" s="515"/>
    </row>
    <row r="120" ht="14.25" customHeight="1">
      <c r="A120" s="515"/>
      <c r="B120" s="515"/>
      <c r="C120" s="515"/>
      <c r="D120" s="515"/>
      <c r="E120" s="515"/>
      <c r="F120" s="515"/>
      <c r="G120" s="515"/>
      <c r="H120" s="515"/>
      <c r="I120" s="515"/>
      <c r="J120" s="515"/>
      <c r="K120" s="515"/>
      <c r="L120" s="515"/>
      <c r="M120" s="515"/>
      <c r="N120" s="515"/>
      <c r="O120" s="515"/>
      <c r="P120" s="515"/>
      <c r="Q120" s="515"/>
      <c r="R120" s="515"/>
      <c r="S120" s="515"/>
      <c r="T120" s="515"/>
      <c r="U120" s="515"/>
      <c r="V120" s="515"/>
      <c r="W120" s="515"/>
      <c r="X120" s="515"/>
      <c r="Y120" s="515"/>
      <c r="Z120" s="515"/>
      <c r="AA120" s="515"/>
      <c r="AB120" s="515"/>
      <c r="AC120" s="515"/>
      <c r="AD120" s="515"/>
      <c r="AE120" s="515"/>
      <c r="AF120" s="515"/>
      <c r="AG120" s="515"/>
      <c r="AH120" s="515"/>
      <c r="AI120" s="515"/>
      <c r="AJ120" s="515"/>
      <c r="AK120" s="515"/>
      <c r="AL120" s="515"/>
      <c r="AM120" s="515"/>
      <c r="AN120" s="515"/>
      <c r="AO120" s="515"/>
      <c r="AP120" s="515"/>
      <c r="AQ120" s="515"/>
      <c r="AR120" s="515"/>
      <c r="AS120" s="515"/>
      <c r="AT120" s="515"/>
      <c r="AU120" s="515"/>
      <c r="AV120" s="515"/>
      <c r="AW120" s="515"/>
      <c r="AX120" s="515"/>
      <c r="AY120" s="515"/>
      <c r="AZ120" s="515"/>
      <c r="BA120" s="515"/>
      <c r="BB120" s="515"/>
      <c r="BC120" s="515"/>
      <c r="BD120" s="515"/>
      <c r="BE120" s="515"/>
      <c r="BF120" s="515"/>
      <c r="BG120" s="515"/>
      <c r="BH120" s="515"/>
      <c r="BI120" s="515"/>
      <c r="BJ120" s="515"/>
      <c r="BK120" s="515"/>
      <c r="BL120" s="515"/>
      <c r="BM120" s="515"/>
    </row>
    <row r="121" ht="14.25" customHeight="1">
      <c r="A121" s="515"/>
      <c r="B121" s="515"/>
      <c r="C121" s="515"/>
      <c r="D121" s="515"/>
      <c r="E121" s="515"/>
      <c r="F121" s="515"/>
      <c r="G121" s="515"/>
      <c r="H121" s="515"/>
      <c r="I121" s="515"/>
      <c r="J121" s="515"/>
      <c r="K121" s="515"/>
      <c r="L121" s="515"/>
      <c r="M121" s="515"/>
      <c r="N121" s="515"/>
      <c r="O121" s="515"/>
      <c r="P121" s="515"/>
      <c r="Q121" s="515"/>
      <c r="R121" s="515"/>
      <c r="S121" s="515"/>
      <c r="T121" s="515"/>
      <c r="U121" s="515"/>
      <c r="V121" s="515"/>
      <c r="W121" s="515"/>
      <c r="X121" s="515"/>
      <c r="Y121" s="515"/>
      <c r="Z121" s="515"/>
      <c r="AA121" s="515"/>
      <c r="AB121" s="515"/>
      <c r="AC121" s="515"/>
      <c r="AD121" s="515"/>
      <c r="AE121" s="515"/>
      <c r="AF121" s="515"/>
      <c r="AG121" s="515"/>
      <c r="AH121" s="515"/>
      <c r="AI121" s="515"/>
      <c r="AJ121" s="515"/>
      <c r="AK121" s="515"/>
      <c r="AL121" s="515"/>
      <c r="AM121" s="515"/>
      <c r="AN121" s="515"/>
      <c r="AO121" s="515"/>
      <c r="AP121" s="515"/>
      <c r="AQ121" s="515"/>
      <c r="AR121" s="515"/>
      <c r="AS121" s="515"/>
      <c r="AT121" s="515"/>
      <c r="AU121" s="515"/>
      <c r="AV121" s="515"/>
      <c r="AW121" s="515"/>
      <c r="AX121" s="515"/>
      <c r="AY121" s="515"/>
      <c r="AZ121" s="515"/>
      <c r="BA121" s="515"/>
      <c r="BB121" s="515"/>
      <c r="BC121" s="515"/>
      <c r="BD121" s="515"/>
      <c r="BE121" s="515"/>
      <c r="BF121" s="515"/>
      <c r="BG121" s="515"/>
      <c r="BH121" s="515"/>
      <c r="BI121" s="515"/>
      <c r="BJ121" s="515"/>
      <c r="BK121" s="515"/>
      <c r="BL121" s="515"/>
      <c r="BM121" s="515"/>
    </row>
    <row r="122" ht="14.25" customHeight="1">
      <c r="A122" s="515"/>
      <c r="B122" s="515"/>
      <c r="C122" s="515"/>
      <c r="D122" s="515"/>
      <c r="E122" s="515"/>
      <c r="F122" s="515"/>
      <c r="G122" s="515"/>
      <c r="H122" s="515"/>
      <c r="I122" s="515"/>
      <c r="J122" s="515"/>
      <c r="K122" s="515"/>
      <c r="L122" s="515"/>
      <c r="M122" s="515"/>
      <c r="N122" s="515"/>
      <c r="O122" s="515"/>
      <c r="P122" s="515"/>
      <c r="Q122" s="515"/>
      <c r="R122" s="515"/>
      <c r="S122" s="515"/>
      <c r="T122" s="515"/>
      <c r="U122" s="515"/>
      <c r="V122" s="515"/>
      <c r="W122" s="515"/>
      <c r="X122" s="515"/>
      <c r="Y122" s="515"/>
      <c r="Z122" s="515"/>
      <c r="AA122" s="515"/>
      <c r="AB122" s="515"/>
      <c r="AC122" s="515"/>
      <c r="AD122" s="515"/>
      <c r="AE122" s="515"/>
      <c r="AF122" s="515"/>
      <c r="AG122" s="515"/>
      <c r="AH122" s="515"/>
      <c r="AI122" s="515"/>
      <c r="AJ122" s="515"/>
      <c r="AK122" s="515"/>
      <c r="AL122" s="515"/>
      <c r="AM122" s="515"/>
      <c r="AN122" s="515"/>
      <c r="AO122" s="515"/>
      <c r="AP122" s="515"/>
      <c r="AQ122" s="515"/>
      <c r="AR122" s="515"/>
      <c r="AS122" s="515"/>
      <c r="AT122" s="515"/>
      <c r="AU122" s="515"/>
      <c r="AV122" s="515"/>
      <c r="AW122" s="515"/>
      <c r="AX122" s="515"/>
      <c r="AY122" s="515"/>
      <c r="AZ122" s="515"/>
      <c r="BA122" s="515"/>
      <c r="BB122" s="515"/>
      <c r="BC122" s="515"/>
      <c r="BD122" s="515"/>
      <c r="BE122" s="515"/>
      <c r="BF122" s="515"/>
      <c r="BG122" s="515"/>
      <c r="BH122" s="515"/>
      <c r="BI122" s="515"/>
      <c r="BJ122" s="515"/>
      <c r="BK122" s="515"/>
      <c r="BL122" s="515"/>
      <c r="BM122" s="515"/>
    </row>
    <row r="123" ht="14.25" customHeight="1">
      <c r="A123" s="515"/>
      <c r="B123" s="515"/>
      <c r="C123" s="515"/>
      <c r="D123" s="515"/>
      <c r="E123" s="515"/>
      <c r="F123" s="515"/>
      <c r="G123" s="515"/>
      <c r="H123" s="515"/>
      <c r="I123" s="515"/>
      <c r="J123" s="515"/>
      <c r="K123" s="515"/>
      <c r="L123" s="515"/>
      <c r="M123" s="515"/>
      <c r="N123" s="515"/>
      <c r="O123" s="515"/>
      <c r="P123" s="515"/>
      <c r="Q123" s="515"/>
      <c r="R123" s="515"/>
      <c r="S123" s="515"/>
      <c r="T123" s="515"/>
      <c r="U123" s="515"/>
      <c r="V123" s="515"/>
      <c r="W123" s="515"/>
      <c r="X123" s="515"/>
      <c r="Y123" s="515"/>
      <c r="Z123" s="515"/>
      <c r="AA123" s="515"/>
      <c r="AB123" s="515"/>
      <c r="AC123" s="515"/>
      <c r="AD123" s="515"/>
      <c r="AE123" s="515"/>
      <c r="AF123" s="515"/>
      <c r="AG123" s="515"/>
      <c r="AH123" s="515"/>
      <c r="AI123" s="515"/>
      <c r="AJ123" s="515"/>
      <c r="AK123" s="515"/>
      <c r="AL123" s="515"/>
      <c r="AM123" s="515"/>
      <c r="AN123" s="515"/>
      <c r="AO123" s="515"/>
      <c r="AP123" s="515"/>
      <c r="AQ123" s="515"/>
      <c r="AR123" s="515"/>
      <c r="AS123" s="515"/>
      <c r="AT123" s="515"/>
      <c r="AU123" s="515"/>
      <c r="AV123" s="515"/>
      <c r="AW123" s="515"/>
      <c r="AX123" s="515"/>
      <c r="AY123" s="515"/>
      <c r="AZ123" s="515"/>
      <c r="BA123" s="515"/>
      <c r="BB123" s="515"/>
      <c r="BC123" s="515"/>
      <c r="BD123" s="515"/>
      <c r="BE123" s="515"/>
      <c r="BF123" s="515"/>
      <c r="BG123" s="515"/>
      <c r="BH123" s="515"/>
      <c r="BI123" s="515"/>
      <c r="BJ123" s="515"/>
      <c r="BK123" s="515"/>
      <c r="BL123" s="515"/>
      <c r="BM123" s="515"/>
    </row>
    <row r="124" ht="14.25" customHeight="1">
      <c r="A124" s="515"/>
      <c r="B124" s="515"/>
      <c r="C124" s="515"/>
      <c r="D124" s="515"/>
      <c r="E124" s="515"/>
      <c r="F124" s="515"/>
      <c r="G124" s="515"/>
      <c r="H124" s="515"/>
      <c r="I124" s="515"/>
      <c r="J124" s="515"/>
      <c r="K124" s="515"/>
      <c r="L124" s="515"/>
      <c r="M124" s="515"/>
      <c r="N124" s="515"/>
      <c r="O124" s="515"/>
      <c r="P124" s="515"/>
      <c r="Q124" s="515"/>
      <c r="R124" s="515"/>
      <c r="S124" s="515"/>
      <c r="T124" s="515"/>
      <c r="U124" s="515"/>
      <c r="V124" s="515"/>
      <c r="W124" s="515"/>
      <c r="X124" s="515"/>
      <c r="Y124" s="515"/>
      <c r="Z124" s="515"/>
      <c r="AA124" s="515"/>
      <c r="AB124" s="515"/>
      <c r="AC124" s="515"/>
      <c r="AD124" s="515"/>
      <c r="AE124" s="515"/>
      <c r="AF124" s="515"/>
      <c r="AG124" s="515"/>
      <c r="AH124" s="515"/>
      <c r="AI124" s="515"/>
      <c r="AJ124" s="515"/>
      <c r="AK124" s="515"/>
      <c r="AL124" s="515"/>
      <c r="AM124" s="515"/>
      <c r="AN124" s="515"/>
      <c r="AO124" s="515"/>
      <c r="AP124" s="515"/>
      <c r="AQ124" s="515"/>
      <c r="AR124" s="515"/>
      <c r="AS124" s="515"/>
      <c r="AT124" s="515"/>
      <c r="AU124" s="515"/>
      <c r="AV124" s="515"/>
      <c r="AW124" s="515"/>
      <c r="AX124" s="515"/>
      <c r="AY124" s="515"/>
      <c r="AZ124" s="515"/>
      <c r="BA124" s="515"/>
      <c r="BB124" s="515"/>
      <c r="BC124" s="515"/>
      <c r="BD124" s="515"/>
      <c r="BE124" s="515"/>
      <c r="BF124" s="515"/>
      <c r="BG124" s="515"/>
      <c r="BH124" s="515"/>
      <c r="BI124" s="515"/>
      <c r="BJ124" s="515"/>
      <c r="BK124" s="515"/>
      <c r="BL124" s="515"/>
      <c r="BM124" s="515"/>
    </row>
    <row r="125" ht="14.25" customHeight="1">
      <c r="A125" s="515"/>
      <c r="B125" s="515"/>
      <c r="C125" s="515"/>
      <c r="D125" s="515"/>
      <c r="E125" s="515"/>
      <c r="F125" s="515"/>
      <c r="G125" s="515"/>
      <c r="H125" s="515"/>
      <c r="I125" s="515"/>
      <c r="J125" s="515"/>
      <c r="K125" s="515"/>
      <c r="L125" s="515"/>
      <c r="M125" s="515"/>
      <c r="N125" s="515"/>
      <c r="O125" s="515"/>
      <c r="P125" s="515"/>
      <c r="Q125" s="515"/>
      <c r="R125" s="515"/>
      <c r="S125" s="515"/>
      <c r="T125" s="515"/>
      <c r="U125" s="515"/>
      <c r="V125" s="515"/>
      <c r="W125" s="515"/>
      <c r="X125" s="515"/>
      <c r="Y125" s="515"/>
      <c r="Z125" s="515"/>
      <c r="AA125" s="515"/>
      <c r="AB125" s="515"/>
      <c r="AC125" s="515"/>
      <c r="AD125" s="515"/>
      <c r="AE125" s="515"/>
      <c r="AF125" s="515"/>
      <c r="AG125" s="515"/>
      <c r="AH125" s="515"/>
      <c r="AI125" s="515"/>
      <c r="AJ125" s="515"/>
      <c r="AK125" s="515"/>
      <c r="AL125" s="515"/>
      <c r="AM125" s="515"/>
      <c r="AN125" s="515"/>
      <c r="AO125" s="515"/>
      <c r="AP125" s="515"/>
      <c r="AQ125" s="515"/>
      <c r="AR125" s="515"/>
      <c r="AS125" s="515"/>
      <c r="AT125" s="515"/>
      <c r="AU125" s="515"/>
      <c r="AV125" s="515"/>
      <c r="AW125" s="515"/>
      <c r="AX125" s="515"/>
      <c r="AY125" s="515"/>
      <c r="AZ125" s="515"/>
      <c r="BA125" s="515"/>
      <c r="BB125" s="515"/>
      <c r="BC125" s="515"/>
      <c r="BD125" s="515"/>
      <c r="BE125" s="515"/>
      <c r="BF125" s="515"/>
      <c r="BG125" s="515"/>
      <c r="BH125" s="515"/>
      <c r="BI125" s="515"/>
      <c r="BJ125" s="515"/>
      <c r="BK125" s="515"/>
      <c r="BL125" s="515"/>
      <c r="BM125" s="515"/>
    </row>
    <row r="126" ht="14.25" customHeight="1">
      <c r="A126" s="515"/>
      <c r="B126" s="515"/>
      <c r="C126" s="515"/>
      <c r="D126" s="515"/>
      <c r="E126" s="515"/>
      <c r="F126" s="515"/>
      <c r="G126" s="515"/>
      <c r="H126" s="515"/>
      <c r="I126" s="515"/>
      <c r="J126" s="515"/>
      <c r="K126" s="515"/>
      <c r="L126" s="515"/>
      <c r="M126" s="515"/>
      <c r="N126" s="515"/>
      <c r="O126" s="515"/>
      <c r="P126" s="515"/>
      <c r="Q126" s="515"/>
      <c r="R126" s="515"/>
      <c r="S126" s="515"/>
      <c r="T126" s="515"/>
      <c r="U126" s="515"/>
      <c r="V126" s="515"/>
      <c r="W126" s="515"/>
      <c r="X126" s="515"/>
      <c r="Y126" s="515"/>
      <c r="Z126" s="515"/>
      <c r="AA126" s="515"/>
      <c r="AB126" s="515"/>
      <c r="AC126" s="515"/>
      <c r="AD126" s="515"/>
      <c r="AE126" s="515"/>
      <c r="AF126" s="515"/>
      <c r="AG126" s="515"/>
      <c r="AH126" s="515"/>
      <c r="AI126" s="515"/>
      <c r="AJ126" s="515"/>
      <c r="AK126" s="515"/>
      <c r="AL126" s="515"/>
      <c r="AM126" s="515"/>
      <c r="AN126" s="515"/>
      <c r="AO126" s="515"/>
      <c r="AP126" s="515"/>
      <c r="AQ126" s="515"/>
      <c r="AR126" s="515"/>
      <c r="AS126" s="515"/>
      <c r="AT126" s="515"/>
      <c r="AU126" s="515"/>
      <c r="AV126" s="515"/>
      <c r="AW126" s="515"/>
      <c r="AX126" s="515"/>
      <c r="AY126" s="515"/>
      <c r="AZ126" s="515"/>
      <c r="BA126" s="515"/>
      <c r="BB126" s="515"/>
      <c r="BC126" s="515"/>
      <c r="BD126" s="515"/>
      <c r="BE126" s="515"/>
      <c r="BF126" s="515"/>
      <c r="BG126" s="515"/>
      <c r="BH126" s="515"/>
      <c r="BI126" s="515"/>
      <c r="BJ126" s="515"/>
      <c r="BK126" s="515"/>
      <c r="BL126" s="515"/>
      <c r="BM126" s="515"/>
    </row>
    <row r="127" ht="14.25" customHeight="1">
      <c r="A127" s="515"/>
      <c r="B127" s="515"/>
      <c r="C127" s="515"/>
      <c r="D127" s="515"/>
      <c r="E127" s="515"/>
      <c r="F127" s="515"/>
      <c r="G127" s="515"/>
      <c r="H127" s="515"/>
      <c r="I127" s="515"/>
      <c r="J127" s="515"/>
      <c r="K127" s="515"/>
      <c r="L127" s="515"/>
      <c r="M127" s="515"/>
      <c r="N127" s="515"/>
      <c r="O127" s="515"/>
      <c r="P127" s="515"/>
      <c r="Q127" s="515"/>
      <c r="R127" s="515"/>
      <c r="S127" s="515"/>
      <c r="T127" s="515"/>
      <c r="U127" s="515"/>
      <c r="V127" s="515"/>
      <c r="W127" s="515"/>
      <c r="X127" s="515"/>
      <c r="Y127" s="515"/>
      <c r="Z127" s="515"/>
      <c r="AA127" s="515"/>
      <c r="AB127" s="515"/>
      <c r="AC127" s="515"/>
      <c r="AD127" s="515"/>
      <c r="AE127" s="515"/>
      <c r="AF127" s="515"/>
      <c r="AG127" s="515"/>
      <c r="AH127" s="515"/>
      <c r="AI127" s="515"/>
      <c r="AJ127" s="515"/>
      <c r="AK127" s="515"/>
      <c r="AL127" s="515"/>
      <c r="AM127" s="515"/>
      <c r="AN127" s="515"/>
      <c r="AO127" s="515"/>
      <c r="AP127" s="515"/>
      <c r="AQ127" s="515"/>
      <c r="AR127" s="515"/>
      <c r="AS127" s="515"/>
      <c r="AT127" s="515"/>
      <c r="AU127" s="515"/>
      <c r="AV127" s="515"/>
      <c r="AW127" s="515"/>
      <c r="AX127" s="515"/>
      <c r="AY127" s="515"/>
      <c r="AZ127" s="515"/>
      <c r="BA127" s="515"/>
      <c r="BB127" s="515"/>
      <c r="BC127" s="515"/>
      <c r="BD127" s="515"/>
      <c r="BE127" s="515"/>
      <c r="BF127" s="515"/>
      <c r="BG127" s="515"/>
      <c r="BH127" s="515"/>
      <c r="BI127" s="515"/>
      <c r="BJ127" s="515"/>
      <c r="BK127" s="515"/>
      <c r="BL127" s="515"/>
      <c r="BM127" s="515"/>
    </row>
    <row r="128" ht="14.25" customHeight="1">
      <c r="A128" s="515"/>
      <c r="B128" s="515"/>
      <c r="C128" s="515"/>
      <c r="D128" s="515"/>
      <c r="E128" s="515"/>
      <c r="F128" s="515"/>
      <c r="G128" s="515"/>
      <c r="H128" s="515"/>
      <c r="I128" s="515"/>
      <c r="J128" s="515"/>
      <c r="K128" s="515"/>
      <c r="L128" s="515"/>
      <c r="M128" s="515"/>
      <c r="N128" s="515"/>
      <c r="O128" s="515"/>
      <c r="P128" s="515"/>
      <c r="Q128" s="515"/>
      <c r="R128" s="515"/>
      <c r="S128" s="515"/>
      <c r="T128" s="515"/>
      <c r="U128" s="515"/>
      <c r="V128" s="515"/>
      <c r="W128" s="515"/>
      <c r="X128" s="515"/>
      <c r="Y128" s="515"/>
      <c r="Z128" s="515"/>
      <c r="AA128" s="515"/>
      <c r="AB128" s="515"/>
      <c r="AC128" s="515"/>
      <c r="AD128" s="515"/>
      <c r="AE128" s="515"/>
      <c r="AF128" s="515"/>
      <c r="AG128" s="515"/>
      <c r="AH128" s="515"/>
      <c r="AI128" s="515"/>
      <c r="AJ128" s="515"/>
      <c r="AK128" s="515"/>
      <c r="AL128" s="515"/>
      <c r="AM128" s="515"/>
      <c r="AN128" s="515"/>
      <c r="AO128" s="515"/>
      <c r="AP128" s="515"/>
      <c r="AQ128" s="515"/>
      <c r="AR128" s="515"/>
      <c r="AS128" s="515"/>
      <c r="AT128" s="515"/>
      <c r="AU128" s="515"/>
      <c r="AV128" s="515"/>
      <c r="AW128" s="515"/>
      <c r="AX128" s="515"/>
      <c r="AY128" s="515"/>
      <c r="AZ128" s="515"/>
      <c r="BA128" s="515"/>
      <c r="BB128" s="515"/>
      <c r="BC128" s="515"/>
      <c r="BD128" s="515"/>
      <c r="BE128" s="515"/>
      <c r="BF128" s="515"/>
      <c r="BG128" s="515"/>
      <c r="BH128" s="515"/>
      <c r="BI128" s="515"/>
      <c r="BJ128" s="515"/>
      <c r="BK128" s="515"/>
      <c r="BL128" s="515"/>
      <c r="BM128" s="515"/>
    </row>
    <row r="129" ht="14.25" customHeight="1">
      <c r="A129" s="515"/>
      <c r="B129" s="515"/>
      <c r="C129" s="515"/>
      <c r="D129" s="515"/>
      <c r="E129" s="515"/>
      <c r="F129" s="515"/>
      <c r="G129" s="515"/>
      <c r="H129" s="515"/>
      <c r="I129" s="515"/>
      <c r="J129" s="515"/>
      <c r="K129" s="515"/>
      <c r="L129" s="515"/>
      <c r="M129" s="515"/>
      <c r="N129" s="515"/>
      <c r="O129" s="515"/>
      <c r="P129" s="515"/>
      <c r="Q129" s="515"/>
      <c r="R129" s="515"/>
      <c r="S129" s="515"/>
      <c r="T129" s="515"/>
      <c r="U129" s="515"/>
      <c r="V129" s="515"/>
      <c r="W129" s="515"/>
      <c r="X129" s="515"/>
      <c r="Y129" s="515"/>
      <c r="Z129" s="515"/>
      <c r="AA129" s="515"/>
      <c r="AB129" s="515"/>
      <c r="AC129" s="515"/>
      <c r="AD129" s="515"/>
      <c r="AE129" s="515"/>
      <c r="AF129" s="515"/>
      <c r="AG129" s="515"/>
      <c r="AH129" s="515"/>
      <c r="AI129" s="515"/>
      <c r="AJ129" s="515"/>
      <c r="AK129" s="515"/>
      <c r="AL129" s="515"/>
      <c r="AM129" s="515"/>
      <c r="AN129" s="515"/>
      <c r="AO129" s="515"/>
      <c r="AP129" s="515"/>
      <c r="AQ129" s="515"/>
      <c r="AR129" s="515"/>
      <c r="AS129" s="515"/>
      <c r="AT129" s="515"/>
      <c r="AU129" s="515"/>
      <c r="AV129" s="515"/>
      <c r="AW129" s="515"/>
      <c r="AX129" s="515"/>
      <c r="AY129" s="515"/>
      <c r="AZ129" s="515"/>
      <c r="BA129" s="515"/>
      <c r="BB129" s="515"/>
      <c r="BC129" s="515"/>
      <c r="BD129" s="515"/>
      <c r="BE129" s="515"/>
      <c r="BF129" s="515"/>
      <c r="BG129" s="515"/>
      <c r="BH129" s="515"/>
      <c r="BI129" s="515"/>
      <c r="BJ129" s="515"/>
      <c r="BK129" s="515"/>
      <c r="BL129" s="515"/>
      <c r="BM129" s="515"/>
    </row>
    <row r="130" ht="14.25" customHeight="1">
      <c r="A130" s="515"/>
      <c r="B130" s="515"/>
      <c r="C130" s="515"/>
      <c r="D130" s="515"/>
      <c r="E130" s="515"/>
      <c r="F130" s="515"/>
      <c r="G130" s="515"/>
      <c r="H130" s="515"/>
      <c r="I130" s="515"/>
      <c r="J130" s="515"/>
      <c r="K130" s="515"/>
      <c r="L130" s="515"/>
      <c r="M130" s="515"/>
      <c r="N130" s="515"/>
      <c r="O130" s="515"/>
      <c r="P130" s="515"/>
      <c r="Q130" s="515"/>
      <c r="R130" s="515"/>
      <c r="S130" s="515"/>
      <c r="T130" s="515"/>
      <c r="U130" s="515"/>
      <c r="V130" s="515"/>
      <c r="W130" s="515"/>
      <c r="X130" s="515"/>
      <c r="Y130" s="515"/>
      <c r="Z130" s="515"/>
      <c r="AA130" s="515"/>
      <c r="AB130" s="515"/>
      <c r="AC130" s="515"/>
      <c r="AD130" s="515"/>
      <c r="AE130" s="515"/>
      <c r="AF130" s="515"/>
      <c r="AG130" s="515"/>
      <c r="AH130" s="515"/>
      <c r="AI130" s="515"/>
      <c r="AJ130" s="515"/>
      <c r="AK130" s="515"/>
      <c r="AL130" s="515"/>
      <c r="AM130" s="515"/>
      <c r="AN130" s="515"/>
      <c r="AO130" s="515"/>
      <c r="AP130" s="515"/>
      <c r="AQ130" s="515"/>
      <c r="AR130" s="515"/>
      <c r="AS130" s="515"/>
      <c r="AT130" s="515"/>
      <c r="AU130" s="515"/>
      <c r="AV130" s="515"/>
      <c r="AW130" s="515"/>
      <c r="AX130" s="515"/>
      <c r="AY130" s="515"/>
      <c r="AZ130" s="515"/>
      <c r="BA130" s="515"/>
      <c r="BB130" s="515"/>
      <c r="BC130" s="515"/>
      <c r="BD130" s="515"/>
      <c r="BE130" s="515"/>
      <c r="BF130" s="515"/>
      <c r="BG130" s="515"/>
      <c r="BH130" s="515"/>
      <c r="BI130" s="515"/>
      <c r="BJ130" s="515"/>
      <c r="BK130" s="515"/>
      <c r="BL130" s="515"/>
      <c r="BM130" s="515"/>
    </row>
    <row r="131" ht="14.25" customHeight="1">
      <c r="A131" s="515"/>
      <c r="B131" s="515"/>
      <c r="C131" s="515"/>
      <c r="D131" s="515"/>
      <c r="E131" s="515"/>
      <c r="F131" s="515"/>
      <c r="G131" s="515"/>
      <c r="H131" s="515"/>
      <c r="I131" s="515"/>
      <c r="J131" s="515"/>
      <c r="K131" s="515"/>
      <c r="L131" s="515"/>
      <c r="M131" s="515"/>
      <c r="N131" s="515"/>
      <c r="O131" s="515"/>
      <c r="P131" s="515"/>
      <c r="Q131" s="515"/>
      <c r="R131" s="515"/>
      <c r="S131" s="515"/>
      <c r="T131" s="515"/>
      <c r="U131" s="515"/>
      <c r="V131" s="515"/>
      <c r="W131" s="515"/>
      <c r="X131" s="515"/>
      <c r="Y131" s="515"/>
      <c r="Z131" s="515"/>
      <c r="AA131" s="515"/>
      <c r="AB131" s="515"/>
      <c r="AC131" s="515"/>
      <c r="AD131" s="515"/>
      <c r="AE131" s="515"/>
      <c r="AF131" s="515"/>
      <c r="AG131" s="515"/>
      <c r="AH131" s="515"/>
      <c r="AI131" s="515"/>
      <c r="AJ131" s="515"/>
      <c r="AK131" s="515"/>
      <c r="AL131" s="515"/>
      <c r="AM131" s="515"/>
      <c r="AN131" s="515"/>
      <c r="AO131" s="515"/>
      <c r="AP131" s="515"/>
      <c r="AQ131" s="515"/>
      <c r="AR131" s="515"/>
      <c r="AS131" s="515"/>
      <c r="AT131" s="515"/>
      <c r="AU131" s="515"/>
      <c r="AV131" s="515"/>
      <c r="AW131" s="515"/>
      <c r="AX131" s="515"/>
      <c r="AY131" s="515"/>
      <c r="AZ131" s="515"/>
      <c r="BA131" s="515"/>
      <c r="BB131" s="515"/>
      <c r="BC131" s="515"/>
      <c r="BD131" s="515"/>
      <c r="BE131" s="515"/>
      <c r="BF131" s="515"/>
      <c r="BG131" s="515"/>
      <c r="BH131" s="515"/>
      <c r="BI131" s="515"/>
      <c r="BJ131" s="515"/>
      <c r="BK131" s="515"/>
      <c r="BL131" s="515"/>
      <c r="BM131" s="515"/>
    </row>
    <row r="132" ht="14.25" customHeight="1">
      <c r="A132" s="515"/>
      <c r="B132" s="515"/>
      <c r="C132" s="515"/>
      <c r="D132" s="515"/>
      <c r="E132" s="515"/>
      <c r="F132" s="515"/>
      <c r="G132" s="515"/>
      <c r="H132" s="515"/>
      <c r="I132" s="515"/>
      <c r="J132" s="515"/>
      <c r="K132" s="515"/>
      <c r="L132" s="515"/>
      <c r="M132" s="515"/>
      <c r="N132" s="515"/>
      <c r="O132" s="515"/>
      <c r="P132" s="515"/>
      <c r="Q132" s="515"/>
      <c r="R132" s="515"/>
      <c r="S132" s="515"/>
      <c r="T132" s="515"/>
      <c r="U132" s="515"/>
      <c r="V132" s="515"/>
      <c r="W132" s="515"/>
      <c r="X132" s="515"/>
      <c r="Y132" s="515"/>
      <c r="Z132" s="515"/>
      <c r="AA132" s="515"/>
      <c r="AB132" s="515"/>
      <c r="AC132" s="515"/>
      <c r="AD132" s="515"/>
      <c r="AE132" s="515"/>
      <c r="AF132" s="515"/>
      <c r="AG132" s="515"/>
      <c r="AH132" s="515"/>
      <c r="AI132" s="515"/>
      <c r="AJ132" s="515"/>
      <c r="AK132" s="515"/>
      <c r="AL132" s="515"/>
      <c r="AM132" s="515"/>
      <c r="AN132" s="515"/>
      <c r="AO132" s="515"/>
      <c r="AP132" s="515"/>
      <c r="AQ132" s="515"/>
      <c r="AR132" s="515"/>
      <c r="AS132" s="515"/>
      <c r="AT132" s="515"/>
      <c r="AU132" s="515"/>
      <c r="AV132" s="515"/>
      <c r="AW132" s="515"/>
      <c r="AX132" s="515"/>
      <c r="AY132" s="515"/>
      <c r="AZ132" s="515"/>
      <c r="BA132" s="515"/>
      <c r="BB132" s="515"/>
      <c r="BC132" s="515"/>
      <c r="BD132" s="515"/>
      <c r="BE132" s="515"/>
      <c r="BF132" s="515"/>
      <c r="BG132" s="515"/>
      <c r="BH132" s="515"/>
      <c r="BI132" s="515"/>
      <c r="BJ132" s="515"/>
      <c r="BK132" s="515"/>
      <c r="BL132" s="515"/>
      <c r="BM132" s="515"/>
    </row>
    <row r="133" ht="14.25" customHeight="1">
      <c r="A133" s="515"/>
      <c r="B133" s="515"/>
      <c r="C133" s="515"/>
      <c r="D133" s="515"/>
      <c r="E133" s="515"/>
      <c r="F133" s="515"/>
      <c r="G133" s="515"/>
      <c r="H133" s="515"/>
      <c r="I133" s="515"/>
      <c r="J133" s="515"/>
      <c r="K133" s="515"/>
      <c r="L133" s="515"/>
      <c r="M133" s="515"/>
      <c r="N133" s="515"/>
      <c r="O133" s="515"/>
      <c r="P133" s="515"/>
      <c r="Q133" s="515"/>
      <c r="R133" s="515"/>
      <c r="S133" s="515"/>
      <c r="T133" s="515"/>
      <c r="U133" s="515"/>
      <c r="V133" s="515"/>
      <c r="W133" s="515"/>
      <c r="X133" s="515"/>
      <c r="Y133" s="515"/>
      <c r="Z133" s="515"/>
      <c r="AA133" s="515"/>
      <c r="AB133" s="515"/>
      <c r="AC133" s="515"/>
      <c r="AD133" s="515"/>
      <c r="AE133" s="515"/>
      <c r="AF133" s="515"/>
      <c r="AG133" s="515"/>
      <c r="AH133" s="515"/>
      <c r="AI133" s="515"/>
      <c r="AJ133" s="515"/>
      <c r="AK133" s="515"/>
      <c r="AL133" s="515"/>
      <c r="AM133" s="515"/>
      <c r="AN133" s="515"/>
      <c r="AO133" s="515"/>
      <c r="AP133" s="515"/>
      <c r="AQ133" s="515"/>
      <c r="AR133" s="515"/>
      <c r="AS133" s="515"/>
      <c r="AT133" s="515"/>
      <c r="AU133" s="515"/>
      <c r="AV133" s="515"/>
      <c r="AW133" s="515"/>
      <c r="AX133" s="515"/>
      <c r="AY133" s="515"/>
      <c r="AZ133" s="515"/>
      <c r="BA133" s="515"/>
      <c r="BB133" s="515"/>
      <c r="BC133" s="515"/>
      <c r="BD133" s="515"/>
      <c r="BE133" s="515"/>
      <c r="BF133" s="515"/>
      <c r="BG133" s="515"/>
      <c r="BH133" s="515"/>
      <c r="BI133" s="515"/>
      <c r="BJ133" s="515"/>
      <c r="BK133" s="515"/>
      <c r="BL133" s="515"/>
      <c r="BM133" s="515"/>
    </row>
    <row r="134" ht="14.25" customHeight="1">
      <c r="A134" s="515"/>
      <c r="B134" s="515"/>
      <c r="C134" s="515"/>
      <c r="D134" s="515"/>
      <c r="E134" s="515"/>
      <c r="F134" s="515"/>
      <c r="G134" s="515"/>
      <c r="H134" s="515"/>
      <c r="I134" s="515"/>
      <c r="J134" s="515"/>
      <c r="K134" s="515"/>
      <c r="L134" s="515"/>
      <c r="M134" s="515"/>
      <c r="N134" s="515"/>
      <c r="O134" s="515"/>
      <c r="P134" s="515"/>
      <c r="Q134" s="515"/>
      <c r="R134" s="515"/>
      <c r="S134" s="515"/>
      <c r="T134" s="515"/>
      <c r="U134" s="515"/>
      <c r="V134" s="515"/>
      <c r="W134" s="515"/>
      <c r="X134" s="515"/>
      <c r="Y134" s="515"/>
      <c r="Z134" s="515"/>
      <c r="AA134" s="515"/>
      <c r="AB134" s="515"/>
      <c r="AC134" s="515"/>
      <c r="AD134" s="515"/>
      <c r="AE134" s="515"/>
      <c r="AF134" s="515"/>
      <c r="AG134" s="515"/>
      <c r="AH134" s="515"/>
      <c r="AI134" s="515"/>
      <c r="AJ134" s="515"/>
      <c r="AK134" s="515"/>
      <c r="AL134" s="515"/>
      <c r="AM134" s="515"/>
      <c r="AN134" s="515"/>
      <c r="AO134" s="515"/>
      <c r="AP134" s="515"/>
      <c r="AQ134" s="515"/>
      <c r="AR134" s="515"/>
      <c r="AS134" s="515"/>
      <c r="AT134" s="515"/>
      <c r="AU134" s="515"/>
      <c r="AV134" s="515"/>
      <c r="AW134" s="515"/>
      <c r="AX134" s="515"/>
      <c r="AY134" s="515"/>
      <c r="AZ134" s="515"/>
      <c r="BA134" s="515"/>
      <c r="BB134" s="515"/>
      <c r="BC134" s="515"/>
      <c r="BD134" s="515"/>
      <c r="BE134" s="515"/>
      <c r="BF134" s="515"/>
      <c r="BG134" s="515"/>
      <c r="BH134" s="515"/>
      <c r="BI134" s="515"/>
      <c r="BJ134" s="515"/>
      <c r="BK134" s="515"/>
      <c r="BL134" s="515"/>
      <c r="BM134" s="515"/>
    </row>
    <row r="135" ht="14.25" customHeight="1">
      <c r="A135" s="515"/>
      <c r="B135" s="515"/>
      <c r="C135" s="515"/>
      <c r="D135" s="515"/>
      <c r="E135" s="515"/>
      <c r="F135" s="515"/>
      <c r="G135" s="515"/>
      <c r="H135" s="515"/>
      <c r="I135" s="515"/>
      <c r="J135" s="515"/>
      <c r="K135" s="515"/>
      <c r="L135" s="515"/>
      <c r="M135" s="515"/>
      <c r="N135" s="515"/>
      <c r="O135" s="515"/>
      <c r="P135" s="515"/>
      <c r="Q135" s="515"/>
      <c r="R135" s="515"/>
      <c r="S135" s="515"/>
      <c r="T135" s="515"/>
      <c r="U135" s="515"/>
      <c r="V135" s="515"/>
      <c r="W135" s="515"/>
      <c r="X135" s="515"/>
      <c r="Y135" s="515"/>
      <c r="Z135" s="515"/>
      <c r="AA135" s="515"/>
      <c r="AB135" s="515"/>
      <c r="AC135" s="515"/>
      <c r="AD135" s="515"/>
      <c r="AE135" s="515"/>
      <c r="AF135" s="515"/>
      <c r="AG135" s="515"/>
      <c r="AH135" s="515"/>
      <c r="AI135" s="515"/>
      <c r="AJ135" s="515"/>
      <c r="AK135" s="515"/>
      <c r="AL135" s="515"/>
      <c r="AM135" s="515"/>
      <c r="AN135" s="515"/>
      <c r="AO135" s="515"/>
      <c r="AP135" s="515"/>
      <c r="AQ135" s="515"/>
      <c r="AR135" s="515"/>
      <c r="AS135" s="515"/>
      <c r="AT135" s="515"/>
      <c r="AU135" s="515"/>
      <c r="AV135" s="515"/>
      <c r="AW135" s="515"/>
      <c r="AX135" s="515"/>
      <c r="AY135" s="515"/>
      <c r="AZ135" s="515"/>
      <c r="BA135" s="515"/>
      <c r="BB135" s="515"/>
      <c r="BC135" s="515"/>
      <c r="BD135" s="515"/>
      <c r="BE135" s="515"/>
      <c r="BF135" s="515"/>
      <c r="BG135" s="515"/>
      <c r="BH135" s="515"/>
      <c r="BI135" s="515"/>
      <c r="BJ135" s="515"/>
      <c r="BK135" s="515"/>
      <c r="BL135" s="515"/>
      <c r="BM135" s="515"/>
    </row>
    <row r="136" ht="14.25" customHeight="1">
      <c r="A136" s="515"/>
      <c r="B136" s="515"/>
      <c r="C136" s="515"/>
      <c r="D136" s="515"/>
      <c r="E136" s="515"/>
      <c r="F136" s="515"/>
      <c r="G136" s="515"/>
      <c r="H136" s="515"/>
      <c r="I136" s="515"/>
      <c r="J136" s="515"/>
      <c r="K136" s="515"/>
      <c r="L136" s="515"/>
      <c r="M136" s="515"/>
      <c r="N136" s="515"/>
      <c r="O136" s="515"/>
      <c r="P136" s="515"/>
      <c r="Q136" s="515"/>
      <c r="R136" s="515"/>
      <c r="S136" s="515"/>
      <c r="T136" s="515"/>
      <c r="U136" s="515"/>
      <c r="V136" s="515"/>
      <c r="W136" s="515"/>
      <c r="X136" s="515"/>
      <c r="Y136" s="515"/>
      <c r="Z136" s="515"/>
      <c r="AA136" s="515"/>
      <c r="AB136" s="515"/>
      <c r="AC136" s="515"/>
      <c r="AD136" s="515"/>
      <c r="AE136" s="515"/>
      <c r="AF136" s="515"/>
      <c r="AG136" s="515"/>
      <c r="AH136" s="515"/>
      <c r="AI136" s="515"/>
      <c r="AJ136" s="515"/>
      <c r="AK136" s="515"/>
      <c r="AL136" s="515"/>
      <c r="AM136" s="515"/>
      <c r="AN136" s="515"/>
      <c r="AO136" s="515"/>
      <c r="AP136" s="515"/>
      <c r="AQ136" s="515"/>
      <c r="AR136" s="515"/>
      <c r="AS136" s="515"/>
      <c r="AT136" s="515"/>
      <c r="AU136" s="515"/>
      <c r="AV136" s="515"/>
      <c r="AW136" s="515"/>
      <c r="AX136" s="515"/>
      <c r="AY136" s="515"/>
      <c r="AZ136" s="515"/>
      <c r="BA136" s="515"/>
      <c r="BB136" s="515"/>
      <c r="BC136" s="515"/>
      <c r="BD136" s="515"/>
      <c r="BE136" s="515"/>
      <c r="BF136" s="515"/>
      <c r="BG136" s="515"/>
      <c r="BH136" s="515"/>
      <c r="BI136" s="515"/>
      <c r="BJ136" s="515"/>
      <c r="BK136" s="515"/>
      <c r="BL136" s="515"/>
      <c r="BM136" s="515"/>
    </row>
    <row r="137" ht="14.25" customHeight="1">
      <c r="A137" s="515"/>
      <c r="B137" s="515"/>
      <c r="C137" s="515"/>
      <c r="D137" s="515"/>
      <c r="E137" s="515"/>
      <c r="F137" s="515"/>
      <c r="G137" s="515"/>
      <c r="H137" s="515"/>
      <c r="I137" s="515"/>
      <c r="J137" s="515"/>
      <c r="K137" s="515"/>
      <c r="L137" s="515"/>
      <c r="M137" s="515"/>
      <c r="N137" s="515"/>
      <c r="O137" s="515"/>
      <c r="P137" s="515"/>
      <c r="Q137" s="515"/>
      <c r="R137" s="515"/>
      <c r="S137" s="515"/>
      <c r="T137" s="515"/>
      <c r="U137" s="515"/>
      <c r="V137" s="515"/>
      <c r="W137" s="515"/>
      <c r="X137" s="515"/>
      <c r="Y137" s="515"/>
      <c r="Z137" s="515"/>
      <c r="AA137" s="515"/>
      <c r="AB137" s="515"/>
      <c r="AC137" s="515"/>
      <c r="AD137" s="515"/>
      <c r="AE137" s="515"/>
      <c r="AF137" s="515"/>
      <c r="AG137" s="515"/>
      <c r="AH137" s="515"/>
      <c r="AI137" s="515"/>
      <c r="AJ137" s="515"/>
      <c r="AK137" s="515"/>
      <c r="AL137" s="515"/>
      <c r="AM137" s="515"/>
      <c r="AN137" s="515"/>
      <c r="AO137" s="515"/>
      <c r="AP137" s="515"/>
      <c r="AQ137" s="515"/>
      <c r="AR137" s="515"/>
      <c r="AS137" s="515"/>
      <c r="AT137" s="515"/>
      <c r="AU137" s="515"/>
      <c r="AV137" s="515"/>
      <c r="AW137" s="515"/>
      <c r="AX137" s="515"/>
      <c r="AY137" s="515"/>
      <c r="AZ137" s="515"/>
      <c r="BA137" s="515"/>
      <c r="BB137" s="515"/>
      <c r="BC137" s="515"/>
      <c r="BD137" s="515"/>
      <c r="BE137" s="515"/>
      <c r="BF137" s="515"/>
      <c r="BG137" s="515"/>
      <c r="BH137" s="515"/>
      <c r="BI137" s="515"/>
      <c r="BJ137" s="515"/>
      <c r="BK137" s="515"/>
      <c r="BL137" s="515"/>
      <c r="BM137" s="515"/>
    </row>
    <row r="138" ht="14.25" customHeight="1">
      <c r="A138" s="515"/>
      <c r="B138" s="515"/>
      <c r="C138" s="515"/>
      <c r="D138" s="515"/>
      <c r="E138" s="515"/>
      <c r="F138" s="515"/>
      <c r="G138" s="515"/>
      <c r="H138" s="515"/>
      <c r="I138" s="515"/>
      <c r="J138" s="515"/>
      <c r="K138" s="515"/>
      <c r="L138" s="515"/>
      <c r="M138" s="515"/>
      <c r="N138" s="515"/>
      <c r="O138" s="515"/>
      <c r="P138" s="515"/>
      <c r="Q138" s="515"/>
      <c r="R138" s="515"/>
      <c r="S138" s="515"/>
      <c r="T138" s="515"/>
      <c r="U138" s="515"/>
      <c r="V138" s="515"/>
      <c r="W138" s="515"/>
      <c r="X138" s="515"/>
      <c r="Y138" s="515"/>
      <c r="Z138" s="515"/>
      <c r="AA138" s="515"/>
      <c r="AB138" s="515"/>
      <c r="AC138" s="515"/>
      <c r="AD138" s="515"/>
      <c r="AE138" s="515"/>
      <c r="AF138" s="515"/>
      <c r="AG138" s="515"/>
      <c r="AH138" s="515"/>
      <c r="AI138" s="515"/>
      <c r="AJ138" s="515"/>
      <c r="AK138" s="515"/>
      <c r="AL138" s="515"/>
      <c r="AM138" s="515"/>
      <c r="AN138" s="515"/>
      <c r="AO138" s="515"/>
      <c r="AP138" s="515"/>
      <c r="AQ138" s="515"/>
      <c r="AR138" s="515"/>
      <c r="AS138" s="515"/>
      <c r="AT138" s="515"/>
      <c r="AU138" s="515"/>
      <c r="AV138" s="515"/>
      <c r="AW138" s="515"/>
      <c r="AX138" s="515"/>
      <c r="AY138" s="515"/>
      <c r="AZ138" s="515"/>
      <c r="BA138" s="515"/>
      <c r="BB138" s="515"/>
      <c r="BC138" s="515"/>
      <c r="BD138" s="515"/>
      <c r="BE138" s="515"/>
      <c r="BF138" s="515"/>
      <c r="BG138" s="515"/>
      <c r="BH138" s="515"/>
      <c r="BI138" s="515"/>
      <c r="BJ138" s="515"/>
      <c r="BK138" s="515"/>
      <c r="BL138" s="515"/>
      <c r="BM138" s="515"/>
    </row>
    <row r="139" ht="14.25" customHeight="1">
      <c r="A139" s="515"/>
      <c r="B139" s="515"/>
      <c r="C139" s="515"/>
      <c r="D139" s="515"/>
      <c r="E139" s="515"/>
      <c r="F139" s="515"/>
      <c r="G139" s="515"/>
      <c r="H139" s="515"/>
      <c r="I139" s="515"/>
      <c r="J139" s="515"/>
      <c r="K139" s="515"/>
      <c r="L139" s="515"/>
      <c r="M139" s="515"/>
      <c r="N139" s="515"/>
      <c r="O139" s="515"/>
      <c r="P139" s="515"/>
      <c r="Q139" s="515"/>
      <c r="R139" s="515"/>
      <c r="S139" s="515"/>
      <c r="T139" s="515"/>
      <c r="U139" s="515"/>
      <c r="V139" s="515"/>
      <c r="W139" s="515"/>
      <c r="X139" s="515"/>
      <c r="Y139" s="515"/>
      <c r="Z139" s="515"/>
      <c r="AA139" s="515"/>
      <c r="AB139" s="515"/>
      <c r="AC139" s="515"/>
      <c r="AD139" s="515"/>
      <c r="AE139" s="515"/>
      <c r="AF139" s="515"/>
      <c r="AG139" s="515"/>
      <c r="AH139" s="515"/>
      <c r="AI139" s="515"/>
      <c r="AJ139" s="515"/>
      <c r="AK139" s="515"/>
      <c r="AL139" s="515"/>
      <c r="AM139" s="515"/>
      <c r="AN139" s="515"/>
      <c r="AO139" s="515"/>
      <c r="AP139" s="515"/>
      <c r="AQ139" s="515"/>
      <c r="AR139" s="515"/>
      <c r="AS139" s="515"/>
      <c r="AT139" s="515"/>
      <c r="AU139" s="515"/>
      <c r="AV139" s="515"/>
      <c r="AW139" s="515"/>
      <c r="AX139" s="515"/>
      <c r="AY139" s="515"/>
      <c r="AZ139" s="515"/>
      <c r="BA139" s="515"/>
      <c r="BB139" s="515"/>
      <c r="BC139" s="515"/>
      <c r="BD139" s="515"/>
      <c r="BE139" s="515"/>
      <c r="BF139" s="515"/>
      <c r="BG139" s="515"/>
      <c r="BH139" s="515"/>
      <c r="BI139" s="515"/>
      <c r="BJ139" s="515"/>
      <c r="BK139" s="515"/>
      <c r="BL139" s="515"/>
      <c r="BM139" s="515"/>
    </row>
    <row r="140" ht="14.25" customHeight="1">
      <c r="A140" s="515"/>
      <c r="B140" s="515"/>
      <c r="C140" s="515"/>
      <c r="D140" s="515"/>
      <c r="E140" s="515"/>
      <c r="F140" s="515"/>
      <c r="G140" s="515"/>
      <c r="H140" s="515"/>
      <c r="I140" s="515"/>
      <c r="J140" s="515"/>
      <c r="K140" s="515"/>
      <c r="L140" s="515"/>
      <c r="M140" s="515"/>
      <c r="N140" s="515"/>
      <c r="O140" s="515"/>
      <c r="P140" s="515"/>
      <c r="Q140" s="515"/>
      <c r="R140" s="515"/>
      <c r="S140" s="515"/>
      <c r="T140" s="515"/>
      <c r="U140" s="515"/>
      <c r="V140" s="515"/>
      <c r="W140" s="515"/>
      <c r="X140" s="515"/>
      <c r="Y140" s="515"/>
      <c r="Z140" s="515"/>
      <c r="AA140" s="515"/>
      <c r="AB140" s="515"/>
      <c r="AC140" s="515"/>
      <c r="AD140" s="515"/>
      <c r="AE140" s="515"/>
      <c r="AF140" s="515"/>
      <c r="AG140" s="515"/>
      <c r="AH140" s="515"/>
      <c r="AI140" s="515"/>
      <c r="AJ140" s="515"/>
      <c r="AK140" s="515"/>
      <c r="AL140" s="515"/>
      <c r="AM140" s="515"/>
      <c r="AN140" s="515"/>
      <c r="AO140" s="515"/>
      <c r="AP140" s="515"/>
      <c r="AQ140" s="515"/>
      <c r="AR140" s="515"/>
      <c r="AS140" s="515"/>
      <c r="AT140" s="515"/>
      <c r="AU140" s="515"/>
      <c r="AV140" s="515"/>
      <c r="AW140" s="515"/>
      <c r="AX140" s="515"/>
      <c r="AY140" s="515"/>
      <c r="AZ140" s="515"/>
      <c r="BA140" s="515"/>
      <c r="BB140" s="515"/>
      <c r="BC140" s="515"/>
      <c r="BD140" s="515"/>
      <c r="BE140" s="515"/>
      <c r="BF140" s="515"/>
      <c r="BG140" s="515"/>
      <c r="BH140" s="515"/>
      <c r="BI140" s="515"/>
      <c r="BJ140" s="515"/>
      <c r="BK140" s="515"/>
      <c r="BL140" s="515"/>
      <c r="BM140" s="515"/>
    </row>
    <row r="141" ht="14.25" customHeight="1">
      <c r="A141" s="515"/>
      <c r="B141" s="515"/>
      <c r="C141" s="515"/>
      <c r="D141" s="515"/>
      <c r="E141" s="515"/>
      <c r="F141" s="515"/>
      <c r="G141" s="515"/>
      <c r="H141" s="515"/>
      <c r="I141" s="515"/>
      <c r="J141" s="515"/>
      <c r="K141" s="515"/>
      <c r="L141" s="515"/>
      <c r="M141" s="515"/>
      <c r="N141" s="515"/>
      <c r="O141" s="515"/>
      <c r="P141" s="515"/>
      <c r="Q141" s="515"/>
      <c r="R141" s="515"/>
      <c r="S141" s="515"/>
      <c r="T141" s="515"/>
      <c r="U141" s="515"/>
      <c r="V141" s="515"/>
      <c r="W141" s="515"/>
      <c r="X141" s="515"/>
      <c r="Y141" s="515"/>
      <c r="Z141" s="515"/>
      <c r="AA141" s="515"/>
      <c r="AB141" s="515"/>
      <c r="AC141" s="515"/>
      <c r="AD141" s="515"/>
      <c r="AE141" s="515"/>
      <c r="AF141" s="515"/>
      <c r="AG141" s="515"/>
      <c r="AH141" s="515"/>
      <c r="AI141" s="515"/>
      <c r="AJ141" s="515"/>
      <c r="AK141" s="515"/>
      <c r="AL141" s="515"/>
      <c r="AM141" s="515"/>
      <c r="AN141" s="515"/>
      <c r="AO141" s="515"/>
      <c r="AP141" s="515"/>
      <c r="AQ141" s="515"/>
      <c r="AR141" s="515"/>
      <c r="AS141" s="515"/>
      <c r="AT141" s="515"/>
      <c r="AU141" s="515"/>
      <c r="AV141" s="515"/>
      <c r="AW141" s="515"/>
      <c r="AX141" s="515"/>
      <c r="AY141" s="515"/>
      <c r="AZ141" s="515"/>
      <c r="BA141" s="515"/>
      <c r="BB141" s="515"/>
      <c r="BC141" s="515"/>
      <c r="BD141" s="515"/>
      <c r="BE141" s="515"/>
      <c r="BF141" s="515"/>
      <c r="BG141" s="515"/>
      <c r="BH141" s="515"/>
      <c r="BI141" s="515"/>
      <c r="BJ141" s="515"/>
      <c r="BK141" s="515"/>
      <c r="BL141" s="515"/>
      <c r="BM141" s="515"/>
    </row>
    <row r="142" ht="14.25" customHeight="1">
      <c r="A142" s="515"/>
      <c r="B142" s="515"/>
      <c r="C142" s="515"/>
      <c r="D142" s="515"/>
      <c r="E142" s="515"/>
      <c r="F142" s="515"/>
      <c r="G142" s="515"/>
      <c r="H142" s="515"/>
      <c r="I142" s="515"/>
      <c r="J142" s="515"/>
      <c r="K142" s="515"/>
      <c r="L142" s="515"/>
      <c r="M142" s="515"/>
      <c r="N142" s="515"/>
      <c r="O142" s="515"/>
      <c r="P142" s="515"/>
      <c r="Q142" s="515"/>
      <c r="R142" s="515"/>
      <c r="S142" s="515"/>
      <c r="T142" s="515"/>
      <c r="U142" s="515"/>
      <c r="V142" s="515"/>
      <c r="W142" s="515"/>
      <c r="X142" s="515"/>
      <c r="Y142" s="515"/>
      <c r="Z142" s="515"/>
      <c r="AA142" s="515"/>
      <c r="AB142" s="515"/>
      <c r="AC142" s="515"/>
      <c r="AD142" s="515"/>
      <c r="AE142" s="515"/>
      <c r="AF142" s="515"/>
      <c r="AG142" s="515"/>
      <c r="AH142" s="515"/>
      <c r="AI142" s="515"/>
      <c r="AJ142" s="515"/>
      <c r="AK142" s="515"/>
      <c r="AL142" s="515"/>
      <c r="AM142" s="515"/>
      <c r="AN142" s="515"/>
      <c r="AO142" s="515"/>
      <c r="AP142" s="515"/>
      <c r="AQ142" s="515"/>
      <c r="AR142" s="515"/>
      <c r="AS142" s="515"/>
      <c r="AT142" s="515"/>
      <c r="AU142" s="515"/>
      <c r="AV142" s="515"/>
      <c r="AW142" s="515"/>
      <c r="AX142" s="515"/>
      <c r="AY142" s="515"/>
      <c r="AZ142" s="515"/>
      <c r="BA142" s="515"/>
      <c r="BB142" s="515"/>
      <c r="BC142" s="515"/>
      <c r="BD142" s="515"/>
      <c r="BE142" s="515"/>
      <c r="BF142" s="515"/>
      <c r="BG142" s="515"/>
      <c r="BH142" s="515"/>
      <c r="BI142" s="515"/>
      <c r="BJ142" s="515"/>
      <c r="BK142" s="515"/>
      <c r="BL142" s="515"/>
      <c r="BM142" s="515"/>
    </row>
    <row r="143" ht="14.25" customHeight="1">
      <c r="A143" s="515"/>
      <c r="B143" s="515"/>
      <c r="C143" s="515"/>
      <c r="D143" s="515"/>
      <c r="E143" s="515"/>
      <c r="F143" s="515"/>
      <c r="G143" s="515"/>
      <c r="H143" s="515"/>
      <c r="I143" s="515"/>
      <c r="J143" s="515"/>
      <c r="K143" s="515"/>
      <c r="L143" s="515"/>
      <c r="M143" s="515"/>
      <c r="N143" s="515"/>
      <c r="O143" s="515"/>
      <c r="P143" s="515"/>
      <c r="Q143" s="515"/>
      <c r="R143" s="515"/>
      <c r="S143" s="515"/>
      <c r="T143" s="515"/>
      <c r="U143" s="515"/>
      <c r="V143" s="515"/>
      <c r="W143" s="515"/>
      <c r="X143" s="515"/>
      <c r="Y143" s="515"/>
      <c r="Z143" s="515"/>
      <c r="AA143" s="515"/>
      <c r="AB143" s="515"/>
      <c r="AC143" s="515"/>
      <c r="AD143" s="515"/>
      <c r="AE143" s="515"/>
      <c r="AF143" s="515"/>
      <c r="AG143" s="515"/>
      <c r="AH143" s="515"/>
      <c r="AI143" s="515"/>
      <c r="AJ143" s="515"/>
      <c r="AK143" s="515"/>
      <c r="AL143" s="515"/>
      <c r="AM143" s="515"/>
      <c r="AN143" s="515"/>
      <c r="AO143" s="515"/>
      <c r="AP143" s="515"/>
      <c r="AQ143" s="515"/>
      <c r="AR143" s="515"/>
      <c r="AS143" s="515"/>
      <c r="AT143" s="515"/>
      <c r="AU143" s="515"/>
      <c r="AV143" s="515"/>
      <c r="AW143" s="515"/>
      <c r="AX143" s="515"/>
      <c r="AY143" s="515"/>
      <c r="AZ143" s="515"/>
      <c r="BA143" s="515"/>
      <c r="BB143" s="515"/>
      <c r="BC143" s="515"/>
      <c r="BD143" s="515"/>
      <c r="BE143" s="515"/>
      <c r="BF143" s="515"/>
      <c r="BG143" s="515"/>
      <c r="BH143" s="515"/>
      <c r="BI143" s="515"/>
      <c r="BJ143" s="515"/>
      <c r="BK143" s="515"/>
      <c r="BL143" s="515"/>
      <c r="BM143" s="515"/>
    </row>
    <row r="144" ht="14.25" customHeight="1">
      <c r="A144" s="515"/>
      <c r="B144" s="515"/>
      <c r="C144" s="515"/>
      <c r="D144" s="515"/>
      <c r="E144" s="515"/>
      <c r="F144" s="515"/>
      <c r="G144" s="515"/>
      <c r="H144" s="515"/>
      <c r="I144" s="515"/>
      <c r="J144" s="515"/>
      <c r="K144" s="515"/>
      <c r="L144" s="515"/>
      <c r="M144" s="515"/>
      <c r="N144" s="515"/>
      <c r="O144" s="515"/>
      <c r="P144" s="515"/>
      <c r="Q144" s="515"/>
      <c r="R144" s="515"/>
      <c r="S144" s="515"/>
      <c r="T144" s="515"/>
      <c r="U144" s="515"/>
      <c r="V144" s="515"/>
      <c r="W144" s="515"/>
      <c r="X144" s="515"/>
      <c r="Y144" s="515"/>
      <c r="Z144" s="515"/>
      <c r="AA144" s="515"/>
      <c r="AB144" s="515"/>
      <c r="AC144" s="515"/>
      <c r="AD144" s="515"/>
      <c r="AE144" s="515"/>
      <c r="AF144" s="515"/>
      <c r="AG144" s="515"/>
      <c r="AH144" s="515"/>
      <c r="AI144" s="515"/>
      <c r="AJ144" s="515"/>
      <c r="AK144" s="515"/>
      <c r="AL144" s="515"/>
      <c r="AM144" s="515"/>
      <c r="AN144" s="515"/>
      <c r="AO144" s="515"/>
      <c r="AP144" s="515"/>
      <c r="AQ144" s="515"/>
      <c r="AR144" s="515"/>
      <c r="AS144" s="515"/>
      <c r="AT144" s="515"/>
      <c r="AU144" s="515"/>
      <c r="AV144" s="515"/>
      <c r="AW144" s="515"/>
      <c r="AX144" s="515"/>
      <c r="AY144" s="515"/>
      <c r="AZ144" s="515"/>
      <c r="BA144" s="515"/>
      <c r="BB144" s="515"/>
      <c r="BC144" s="515"/>
      <c r="BD144" s="515"/>
      <c r="BE144" s="515"/>
      <c r="BF144" s="515"/>
      <c r="BG144" s="515"/>
      <c r="BH144" s="515"/>
      <c r="BI144" s="515"/>
      <c r="BJ144" s="515"/>
      <c r="BK144" s="515"/>
      <c r="BL144" s="515"/>
      <c r="BM144" s="515"/>
    </row>
    <row r="145" ht="14.25" customHeight="1">
      <c r="A145" s="515"/>
      <c r="B145" s="515"/>
      <c r="C145" s="515"/>
      <c r="D145" s="515"/>
      <c r="E145" s="515"/>
      <c r="F145" s="515"/>
      <c r="G145" s="515"/>
      <c r="H145" s="515"/>
      <c r="I145" s="515"/>
      <c r="J145" s="515"/>
      <c r="K145" s="515"/>
      <c r="L145" s="515"/>
      <c r="M145" s="515"/>
      <c r="N145" s="515"/>
      <c r="O145" s="515"/>
      <c r="P145" s="515"/>
      <c r="Q145" s="515"/>
      <c r="R145" s="515"/>
      <c r="S145" s="515"/>
      <c r="T145" s="515"/>
      <c r="U145" s="515"/>
      <c r="V145" s="515"/>
      <c r="W145" s="515"/>
      <c r="X145" s="515"/>
      <c r="Y145" s="515"/>
      <c r="Z145" s="515"/>
      <c r="AA145" s="515"/>
      <c r="AB145" s="515"/>
      <c r="AC145" s="515"/>
      <c r="AD145" s="515"/>
      <c r="AE145" s="515"/>
      <c r="AF145" s="515"/>
      <c r="AG145" s="515"/>
      <c r="AH145" s="515"/>
      <c r="AI145" s="515"/>
      <c r="AJ145" s="515"/>
      <c r="AK145" s="515"/>
      <c r="AL145" s="515"/>
      <c r="AM145" s="515"/>
      <c r="AN145" s="515"/>
      <c r="AO145" s="515"/>
      <c r="AP145" s="515"/>
      <c r="AQ145" s="515"/>
      <c r="AR145" s="515"/>
      <c r="AS145" s="515"/>
      <c r="AT145" s="515"/>
      <c r="AU145" s="515"/>
      <c r="AV145" s="515"/>
      <c r="AW145" s="515"/>
      <c r="AX145" s="515"/>
      <c r="AY145" s="515"/>
      <c r="AZ145" s="515"/>
      <c r="BA145" s="515"/>
      <c r="BB145" s="515"/>
      <c r="BC145" s="515"/>
      <c r="BD145" s="515"/>
      <c r="BE145" s="515"/>
      <c r="BF145" s="515"/>
      <c r="BG145" s="515"/>
      <c r="BH145" s="515"/>
      <c r="BI145" s="515"/>
      <c r="BJ145" s="515"/>
      <c r="BK145" s="515"/>
      <c r="BL145" s="515"/>
      <c r="BM145" s="515"/>
    </row>
    <row r="146" ht="14.25" customHeight="1">
      <c r="A146" s="515"/>
      <c r="B146" s="515"/>
      <c r="C146" s="515"/>
      <c r="D146" s="515"/>
      <c r="E146" s="515"/>
      <c r="F146" s="515"/>
      <c r="G146" s="515"/>
      <c r="H146" s="515"/>
      <c r="I146" s="515"/>
      <c r="J146" s="515"/>
      <c r="K146" s="515"/>
      <c r="L146" s="515"/>
      <c r="M146" s="515"/>
      <c r="N146" s="515"/>
      <c r="O146" s="515"/>
      <c r="P146" s="515"/>
      <c r="Q146" s="515"/>
      <c r="R146" s="515"/>
      <c r="S146" s="515"/>
      <c r="T146" s="515"/>
      <c r="U146" s="515"/>
      <c r="V146" s="515"/>
      <c r="W146" s="515"/>
      <c r="X146" s="515"/>
      <c r="Y146" s="515"/>
      <c r="Z146" s="515"/>
      <c r="AA146" s="515"/>
      <c r="AB146" s="515"/>
      <c r="AC146" s="515"/>
      <c r="AD146" s="515"/>
      <c r="AE146" s="515"/>
      <c r="AF146" s="515"/>
      <c r="AG146" s="515"/>
      <c r="AH146" s="515"/>
      <c r="AI146" s="515"/>
      <c r="AJ146" s="515"/>
      <c r="AK146" s="515"/>
      <c r="AL146" s="515"/>
      <c r="AM146" s="515"/>
      <c r="AN146" s="515"/>
      <c r="AO146" s="515"/>
      <c r="AP146" s="515"/>
      <c r="AQ146" s="515"/>
      <c r="AR146" s="515"/>
      <c r="AS146" s="515"/>
      <c r="AT146" s="515"/>
      <c r="AU146" s="515"/>
      <c r="AV146" s="515"/>
      <c r="AW146" s="515"/>
      <c r="AX146" s="515"/>
      <c r="AY146" s="515"/>
      <c r="AZ146" s="515"/>
      <c r="BA146" s="515"/>
      <c r="BB146" s="515"/>
      <c r="BC146" s="515"/>
      <c r="BD146" s="515"/>
      <c r="BE146" s="515"/>
      <c r="BF146" s="515"/>
      <c r="BG146" s="515"/>
      <c r="BH146" s="515"/>
      <c r="BI146" s="515"/>
      <c r="BJ146" s="515"/>
      <c r="BK146" s="515"/>
      <c r="BL146" s="515"/>
      <c r="BM146" s="515"/>
    </row>
    <row r="147" ht="14.25" customHeight="1">
      <c r="A147" s="515"/>
      <c r="B147" s="515"/>
      <c r="C147" s="515"/>
      <c r="D147" s="515"/>
      <c r="E147" s="515"/>
      <c r="F147" s="515"/>
      <c r="G147" s="515"/>
      <c r="H147" s="515"/>
      <c r="I147" s="515"/>
      <c r="J147" s="515"/>
      <c r="K147" s="515"/>
      <c r="L147" s="515"/>
      <c r="M147" s="515"/>
      <c r="N147" s="515"/>
      <c r="O147" s="515"/>
      <c r="P147" s="515"/>
      <c r="Q147" s="515"/>
      <c r="R147" s="515"/>
      <c r="S147" s="515"/>
      <c r="T147" s="515"/>
      <c r="U147" s="515"/>
      <c r="V147" s="515"/>
      <c r="W147" s="515"/>
      <c r="X147" s="515"/>
      <c r="Y147" s="515"/>
      <c r="Z147" s="515"/>
      <c r="AA147" s="515"/>
      <c r="AB147" s="515"/>
      <c r="AC147" s="515"/>
      <c r="AD147" s="515"/>
      <c r="AE147" s="515"/>
      <c r="AF147" s="515"/>
      <c r="AG147" s="515"/>
      <c r="AH147" s="515"/>
      <c r="AI147" s="515"/>
      <c r="AJ147" s="515"/>
      <c r="AK147" s="515"/>
      <c r="AL147" s="515"/>
      <c r="AM147" s="515"/>
      <c r="AN147" s="515"/>
      <c r="AO147" s="515"/>
      <c r="AP147" s="515"/>
      <c r="AQ147" s="515"/>
      <c r="AR147" s="515"/>
      <c r="AS147" s="515"/>
      <c r="AT147" s="515"/>
      <c r="AU147" s="515"/>
      <c r="AV147" s="515"/>
      <c r="AW147" s="515"/>
      <c r="AX147" s="515"/>
      <c r="AY147" s="515"/>
      <c r="AZ147" s="515"/>
      <c r="BA147" s="515"/>
      <c r="BB147" s="515"/>
      <c r="BC147" s="515"/>
      <c r="BD147" s="515"/>
      <c r="BE147" s="515"/>
      <c r="BF147" s="515"/>
      <c r="BG147" s="515"/>
      <c r="BH147" s="515"/>
      <c r="BI147" s="515"/>
      <c r="BJ147" s="515"/>
      <c r="BK147" s="515"/>
      <c r="BL147" s="515"/>
      <c r="BM147" s="515"/>
    </row>
    <row r="148" ht="14.25" customHeight="1">
      <c r="A148" s="515"/>
      <c r="B148" s="515"/>
      <c r="C148" s="515"/>
      <c r="D148" s="515"/>
      <c r="E148" s="515"/>
      <c r="F148" s="515"/>
      <c r="G148" s="515"/>
      <c r="H148" s="515"/>
      <c r="I148" s="515"/>
      <c r="J148" s="515"/>
      <c r="K148" s="515"/>
      <c r="L148" s="515"/>
      <c r="M148" s="515"/>
      <c r="N148" s="515"/>
      <c r="O148" s="515"/>
      <c r="P148" s="515"/>
      <c r="Q148" s="515"/>
      <c r="R148" s="515"/>
      <c r="S148" s="515"/>
      <c r="T148" s="515"/>
      <c r="U148" s="515"/>
      <c r="V148" s="515"/>
      <c r="W148" s="515"/>
      <c r="X148" s="515"/>
      <c r="Y148" s="515"/>
      <c r="Z148" s="515"/>
      <c r="AA148" s="515"/>
      <c r="AB148" s="515"/>
      <c r="AC148" s="515"/>
      <c r="AD148" s="515"/>
      <c r="AE148" s="515"/>
      <c r="AF148" s="515"/>
      <c r="AG148" s="515"/>
      <c r="AH148" s="515"/>
      <c r="AI148" s="515"/>
      <c r="AJ148" s="515"/>
      <c r="AK148" s="515"/>
      <c r="AL148" s="515"/>
      <c r="AM148" s="515"/>
      <c r="AN148" s="515"/>
      <c r="AO148" s="515"/>
      <c r="AP148" s="515"/>
      <c r="AQ148" s="515"/>
      <c r="AR148" s="515"/>
      <c r="AS148" s="515"/>
      <c r="AT148" s="515"/>
      <c r="AU148" s="515"/>
      <c r="AV148" s="515"/>
      <c r="AW148" s="515"/>
      <c r="AX148" s="515"/>
      <c r="AY148" s="515"/>
      <c r="AZ148" s="515"/>
      <c r="BA148" s="515"/>
      <c r="BB148" s="515"/>
      <c r="BC148" s="515"/>
      <c r="BD148" s="515"/>
      <c r="BE148" s="515"/>
      <c r="BF148" s="515"/>
      <c r="BG148" s="515"/>
      <c r="BH148" s="515"/>
      <c r="BI148" s="515"/>
      <c r="BJ148" s="515"/>
      <c r="BK148" s="515"/>
      <c r="BL148" s="515"/>
      <c r="BM148" s="515"/>
    </row>
    <row r="149" ht="14.25" customHeight="1">
      <c r="A149" s="515"/>
      <c r="B149" s="515"/>
      <c r="C149" s="515"/>
      <c r="D149" s="515"/>
      <c r="E149" s="515"/>
      <c r="F149" s="515"/>
      <c r="G149" s="515"/>
      <c r="H149" s="515"/>
      <c r="I149" s="515"/>
      <c r="J149" s="515"/>
      <c r="K149" s="515"/>
      <c r="L149" s="515"/>
      <c r="M149" s="515"/>
      <c r="N149" s="515"/>
      <c r="O149" s="515"/>
      <c r="P149" s="515"/>
      <c r="Q149" s="515"/>
      <c r="R149" s="515"/>
      <c r="S149" s="515"/>
      <c r="T149" s="515"/>
      <c r="U149" s="515"/>
      <c r="V149" s="515"/>
      <c r="W149" s="515"/>
      <c r="X149" s="515"/>
      <c r="Y149" s="515"/>
      <c r="Z149" s="515"/>
      <c r="AA149" s="515"/>
      <c r="AB149" s="515"/>
      <c r="AC149" s="515"/>
      <c r="AD149" s="515"/>
      <c r="AE149" s="515"/>
      <c r="AF149" s="515"/>
      <c r="AG149" s="515"/>
      <c r="AH149" s="515"/>
      <c r="AI149" s="515"/>
      <c r="AJ149" s="515"/>
      <c r="AK149" s="515"/>
      <c r="AL149" s="515"/>
      <c r="AM149" s="515"/>
      <c r="AN149" s="515"/>
      <c r="AO149" s="515"/>
      <c r="AP149" s="515"/>
      <c r="AQ149" s="515"/>
      <c r="AR149" s="515"/>
      <c r="AS149" s="515"/>
      <c r="AT149" s="515"/>
      <c r="AU149" s="515"/>
      <c r="AV149" s="515"/>
      <c r="AW149" s="515"/>
      <c r="AX149" s="515"/>
      <c r="AY149" s="515"/>
      <c r="AZ149" s="515"/>
      <c r="BA149" s="515"/>
      <c r="BB149" s="515"/>
      <c r="BC149" s="515"/>
      <c r="BD149" s="515"/>
      <c r="BE149" s="515"/>
      <c r="BF149" s="515"/>
      <c r="BG149" s="515"/>
      <c r="BH149" s="515"/>
      <c r="BI149" s="515"/>
      <c r="BJ149" s="515"/>
      <c r="BK149" s="515"/>
      <c r="BL149" s="515"/>
      <c r="BM149" s="515"/>
    </row>
    <row r="150" ht="14.25" customHeight="1">
      <c r="A150" s="515"/>
      <c r="B150" s="515"/>
      <c r="C150" s="515"/>
      <c r="D150" s="515"/>
      <c r="E150" s="515"/>
      <c r="F150" s="515"/>
      <c r="G150" s="515"/>
      <c r="H150" s="515"/>
      <c r="I150" s="515"/>
      <c r="J150" s="515"/>
      <c r="K150" s="515"/>
      <c r="L150" s="515"/>
      <c r="M150" s="515"/>
      <c r="N150" s="515"/>
      <c r="O150" s="515"/>
      <c r="P150" s="515"/>
      <c r="Q150" s="515"/>
      <c r="R150" s="515"/>
      <c r="S150" s="515"/>
      <c r="T150" s="515"/>
      <c r="U150" s="515"/>
      <c r="V150" s="515"/>
      <c r="W150" s="515"/>
      <c r="X150" s="515"/>
      <c r="Y150" s="515"/>
      <c r="Z150" s="515"/>
      <c r="AA150" s="515"/>
      <c r="AB150" s="515"/>
      <c r="AC150" s="515"/>
      <c r="AD150" s="515"/>
      <c r="AE150" s="515"/>
      <c r="AF150" s="515"/>
      <c r="AG150" s="515"/>
      <c r="AH150" s="515"/>
      <c r="AI150" s="515"/>
      <c r="AJ150" s="515"/>
      <c r="AK150" s="515"/>
      <c r="AL150" s="515"/>
      <c r="AM150" s="515"/>
      <c r="AN150" s="515"/>
      <c r="AO150" s="515"/>
      <c r="AP150" s="515"/>
      <c r="AQ150" s="515"/>
      <c r="AR150" s="515"/>
      <c r="AS150" s="515"/>
      <c r="AT150" s="515"/>
      <c r="AU150" s="515"/>
      <c r="AV150" s="515"/>
      <c r="AW150" s="515"/>
      <c r="AX150" s="515"/>
      <c r="AY150" s="515"/>
      <c r="AZ150" s="515"/>
      <c r="BA150" s="515"/>
      <c r="BB150" s="515"/>
      <c r="BC150" s="515"/>
      <c r="BD150" s="515"/>
      <c r="BE150" s="515"/>
      <c r="BF150" s="515"/>
      <c r="BG150" s="515"/>
      <c r="BH150" s="515"/>
      <c r="BI150" s="515"/>
      <c r="BJ150" s="515"/>
      <c r="BK150" s="515"/>
      <c r="BL150" s="515"/>
      <c r="BM150" s="515"/>
    </row>
    <row r="151" ht="14.25" customHeight="1">
      <c r="A151" s="515"/>
      <c r="B151" s="515"/>
      <c r="C151" s="515"/>
      <c r="D151" s="515"/>
      <c r="E151" s="515"/>
      <c r="F151" s="515"/>
      <c r="G151" s="515"/>
      <c r="H151" s="515"/>
      <c r="I151" s="515"/>
      <c r="J151" s="515"/>
      <c r="K151" s="515"/>
      <c r="L151" s="515"/>
      <c r="M151" s="515"/>
      <c r="N151" s="515"/>
      <c r="O151" s="515"/>
      <c r="P151" s="515"/>
      <c r="Q151" s="515"/>
      <c r="R151" s="515"/>
      <c r="S151" s="515"/>
      <c r="T151" s="515"/>
      <c r="U151" s="515"/>
      <c r="V151" s="515"/>
      <c r="W151" s="515"/>
      <c r="X151" s="515"/>
      <c r="Y151" s="515"/>
      <c r="Z151" s="515"/>
      <c r="AA151" s="515"/>
      <c r="AB151" s="515"/>
      <c r="AC151" s="515"/>
      <c r="AD151" s="515"/>
      <c r="AE151" s="515"/>
      <c r="AF151" s="515"/>
      <c r="AG151" s="515"/>
      <c r="AH151" s="515"/>
      <c r="AI151" s="515"/>
      <c r="AJ151" s="515"/>
      <c r="AK151" s="515"/>
      <c r="AL151" s="515"/>
      <c r="AM151" s="515"/>
      <c r="AN151" s="515"/>
      <c r="AO151" s="515"/>
      <c r="AP151" s="515"/>
      <c r="AQ151" s="515"/>
      <c r="AR151" s="515"/>
      <c r="AS151" s="515"/>
      <c r="AT151" s="515"/>
      <c r="AU151" s="515"/>
      <c r="AV151" s="515"/>
      <c r="AW151" s="515"/>
      <c r="AX151" s="515"/>
      <c r="AY151" s="515"/>
      <c r="AZ151" s="515"/>
      <c r="BA151" s="515"/>
      <c r="BB151" s="515"/>
      <c r="BC151" s="515"/>
      <c r="BD151" s="515"/>
      <c r="BE151" s="515"/>
      <c r="BF151" s="515"/>
      <c r="BG151" s="515"/>
      <c r="BH151" s="515"/>
      <c r="BI151" s="515"/>
      <c r="BJ151" s="515"/>
      <c r="BK151" s="515"/>
      <c r="BL151" s="515"/>
      <c r="BM151" s="515"/>
    </row>
    <row r="152" ht="14.25" customHeight="1">
      <c r="A152" s="515"/>
      <c r="B152" s="515"/>
      <c r="C152" s="515"/>
      <c r="D152" s="515"/>
      <c r="E152" s="515"/>
      <c r="F152" s="515"/>
      <c r="G152" s="515"/>
      <c r="H152" s="515"/>
      <c r="I152" s="515"/>
      <c r="J152" s="515"/>
      <c r="K152" s="515"/>
      <c r="L152" s="515"/>
      <c r="M152" s="515"/>
      <c r="N152" s="515"/>
      <c r="O152" s="515"/>
      <c r="P152" s="515"/>
      <c r="Q152" s="515"/>
      <c r="R152" s="515"/>
      <c r="S152" s="515"/>
      <c r="T152" s="515"/>
      <c r="U152" s="515"/>
      <c r="V152" s="515"/>
      <c r="W152" s="515"/>
      <c r="X152" s="515"/>
      <c r="Y152" s="515"/>
      <c r="Z152" s="515"/>
      <c r="AA152" s="515"/>
      <c r="AB152" s="515"/>
      <c r="AC152" s="515"/>
      <c r="AD152" s="515"/>
      <c r="AE152" s="515"/>
      <c r="AF152" s="515"/>
      <c r="AG152" s="515"/>
      <c r="AH152" s="515"/>
      <c r="AI152" s="515"/>
      <c r="AJ152" s="515"/>
      <c r="AK152" s="515"/>
      <c r="AL152" s="515"/>
      <c r="AM152" s="515"/>
      <c r="AN152" s="515"/>
      <c r="AO152" s="515"/>
      <c r="AP152" s="515"/>
      <c r="AQ152" s="515"/>
      <c r="AR152" s="515"/>
      <c r="AS152" s="515"/>
      <c r="AT152" s="515"/>
      <c r="AU152" s="515"/>
      <c r="AV152" s="515"/>
      <c r="AW152" s="515"/>
      <c r="AX152" s="515"/>
      <c r="AY152" s="515"/>
      <c r="AZ152" s="515"/>
      <c r="BA152" s="515"/>
      <c r="BB152" s="515"/>
      <c r="BC152" s="515"/>
      <c r="BD152" s="515"/>
      <c r="BE152" s="515"/>
      <c r="BF152" s="515"/>
      <c r="BG152" s="515"/>
      <c r="BH152" s="515"/>
      <c r="BI152" s="515"/>
      <c r="BJ152" s="515"/>
      <c r="BK152" s="515"/>
      <c r="BL152" s="515"/>
      <c r="BM152" s="515"/>
    </row>
    <row r="153" ht="14.25" customHeight="1">
      <c r="A153" s="515"/>
      <c r="B153" s="515"/>
      <c r="C153" s="515"/>
      <c r="D153" s="515"/>
      <c r="E153" s="515"/>
      <c r="F153" s="515"/>
      <c r="G153" s="515"/>
      <c r="H153" s="515"/>
      <c r="I153" s="515"/>
      <c r="J153" s="515"/>
      <c r="K153" s="515"/>
      <c r="L153" s="515"/>
      <c r="M153" s="515"/>
      <c r="N153" s="515"/>
      <c r="O153" s="515"/>
      <c r="P153" s="515"/>
      <c r="Q153" s="515"/>
      <c r="R153" s="515"/>
      <c r="S153" s="515"/>
      <c r="T153" s="515"/>
      <c r="U153" s="515"/>
      <c r="V153" s="515"/>
      <c r="W153" s="515"/>
      <c r="X153" s="515"/>
      <c r="Y153" s="515"/>
      <c r="Z153" s="515"/>
      <c r="AA153" s="515"/>
      <c r="AB153" s="515"/>
      <c r="AC153" s="515"/>
      <c r="AD153" s="515"/>
      <c r="AE153" s="515"/>
      <c r="AF153" s="515"/>
      <c r="AG153" s="515"/>
      <c r="AH153" s="515"/>
      <c r="AI153" s="515"/>
      <c r="AJ153" s="515"/>
      <c r="AK153" s="515"/>
      <c r="AL153" s="515"/>
      <c r="AM153" s="515"/>
      <c r="AN153" s="515"/>
      <c r="AO153" s="515"/>
      <c r="AP153" s="515"/>
      <c r="AQ153" s="515"/>
      <c r="AR153" s="515"/>
      <c r="AS153" s="515"/>
      <c r="AT153" s="515"/>
      <c r="AU153" s="515"/>
      <c r="AV153" s="515"/>
      <c r="AW153" s="515"/>
      <c r="AX153" s="515"/>
      <c r="AY153" s="515"/>
      <c r="AZ153" s="515"/>
      <c r="BA153" s="515"/>
      <c r="BB153" s="515"/>
      <c r="BC153" s="515"/>
      <c r="BD153" s="515"/>
      <c r="BE153" s="515"/>
      <c r="BF153" s="515"/>
      <c r="BG153" s="515"/>
      <c r="BH153" s="515"/>
      <c r="BI153" s="515"/>
      <c r="BJ153" s="515"/>
      <c r="BK153" s="515"/>
      <c r="BL153" s="515"/>
      <c r="BM153" s="515"/>
    </row>
    <row r="154" ht="14.25" customHeight="1">
      <c r="A154" s="515"/>
      <c r="B154" s="515"/>
      <c r="C154" s="515"/>
      <c r="D154" s="515"/>
      <c r="E154" s="515"/>
      <c r="F154" s="515"/>
      <c r="G154" s="515"/>
      <c r="H154" s="515"/>
      <c r="I154" s="515"/>
      <c r="J154" s="515"/>
      <c r="K154" s="515"/>
      <c r="L154" s="515"/>
      <c r="M154" s="515"/>
      <c r="N154" s="515"/>
      <c r="O154" s="515"/>
      <c r="P154" s="515"/>
      <c r="Q154" s="515"/>
      <c r="R154" s="515"/>
      <c r="S154" s="515"/>
      <c r="T154" s="515"/>
      <c r="U154" s="515"/>
      <c r="V154" s="515"/>
      <c r="W154" s="515"/>
      <c r="X154" s="515"/>
      <c r="Y154" s="515"/>
      <c r="Z154" s="515"/>
      <c r="AA154" s="515"/>
      <c r="AB154" s="515"/>
      <c r="AC154" s="515"/>
      <c r="AD154" s="515"/>
      <c r="AE154" s="515"/>
      <c r="AF154" s="515"/>
      <c r="AG154" s="515"/>
      <c r="AH154" s="515"/>
      <c r="AI154" s="515"/>
      <c r="AJ154" s="515"/>
      <c r="AK154" s="515"/>
      <c r="AL154" s="515"/>
      <c r="AM154" s="515"/>
      <c r="AN154" s="515"/>
      <c r="AO154" s="515"/>
      <c r="AP154" s="515"/>
      <c r="AQ154" s="515"/>
      <c r="AR154" s="515"/>
      <c r="AS154" s="515"/>
      <c r="AT154" s="515"/>
      <c r="AU154" s="515"/>
      <c r="AV154" s="515"/>
      <c r="AW154" s="515"/>
      <c r="AX154" s="515"/>
      <c r="AY154" s="515"/>
      <c r="AZ154" s="515"/>
      <c r="BA154" s="515"/>
      <c r="BB154" s="515"/>
      <c r="BC154" s="515"/>
      <c r="BD154" s="515"/>
      <c r="BE154" s="515"/>
      <c r="BF154" s="515"/>
      <c r="BG154" s="515"/>
      <c r="BH154" s="515"/>
      <c r="BI154" s="515"/>
      <c r="BJ154" s="515"/>
      <c r="BK154" s="515"/>
      <c r="BL154" s="515"/>
      <c r="BM154" s="515"/>
    </row>
    <row r="155" ht="14.25" customHeight="1">
      <c r="A155" s="515"/>
      <c r="B155" s="515"/>
      <c r="C155" s="515"/>
      <c r="D155" s="515"/>
      <c r="E155" s="515"/>
      <c r="F155" s="515"/>
      <c r="G155" s="515"/>
      <c r="H155" s="515"/>
      <c r="I155" s="515"/>
      <c r="J155" s="515"/>
      <c r="K155" s="515"/>
      <c r="L155" s="515"/>
      <c r="M155" s="515"/>
      <c r="N155" s="515"/>
      <c r="O155" s="515"/>
      <c r="P155" s="515"/>
      <c r="Q155" s="515"/>
      <c r="R155" s="515"/>
      <c r="S155" s="515"/>
      <c r="T155" s="515"/>
      <c r="U155" s="515"/>
      <c r="V155" s="515"/>
      <c r="W155" s="515"/>
      <c r="X155" s="515"/>
      <c r="Y155" s="515"/>
      <c r="Z155" s="515"/>
      <c r="AA155" s="515"/>
      <c r="AB155" s="515"/>
      <c r="AC155" s="515"/>
      <c r="AD155" s="515"/>
      <c r="AE155" s="515"/>
      <c r="AF155" s="515"/>
      <c r="AG155" s="515"/>
      <c r="AH155" s="515"/>
      <c r="AI155" s="515"/>
      <c r="AJ155" s="515"/>
      <c r="AK155" s="515"/>
      <c r="AL155" s="515"/>
      <c r="AM155" s="515"/>
      <c r="AN155" s="515"/>
      <c r="AO155" s="515"/>
      <c r="AP155" s="515"/>
      <c r="AQ155" s="515"/>
      <c r="AR155" s="515"/>
      <c r="AS155" s="515"/>
      <c r="AT155" s="515"/>
      <c r="AU155" s="515"/>
      <c r="AV155" s="515"/>
      <c r="AW155" s="515"/>
      <c r="AX155" s="515"/>
      <c r="AY155" s="515"/>
      <c r="AZ155" s="515"/>
      <c r="BA155" s="515"/>
      <c r="BB155" s="515"/>
      <c r="BC155" s="515"/>
      <c r="BD155" s="515"/>
      <c r="BE155" s="515"/>
      <c r="BF155" s="515"/>
      <c r="BG155" s="515"/>
      <c r="BH155" s="515"/>
      <c r="BI155" s="515"/>
      <c r="BJ155" s="515"/>
      <c r="BK155" s="515"/>
      <c r="BL155" s="515"/>
      <c r="BM155" s="515"/>
    </row>
    <row r="156" ht="14.25" customHeight="1">
      <c r="A156" s="515"/>
      <c r="B156" s="515"/>
      <c r="C156" s="515"/>
      <c r="D156" s="515"/>
      <c r="E156" s="515"/>
      <c r="F156" s="515"/>
      <c r="G156" s="515"/>
      <c r="H156" s="515"/>
      <c r="I156" s="515"/>
      <c r="J156" s="515"/>
      <c r="K156" s="515"/>
      <c r="L156" s="515"/>
      <c r="M156" s="515"/>
      <c r="N156" s="515"/>
      <c r="O156" s="515"/>
      <c r="P156" s="515"/>
      <c r="Q156" s="515"/>
      <c r="R156" s="515"/>
      <c r="S156" s="515"/>
      <c r="T156" s="515"/>
      <c r="U156" s="515"/>
      <c r="V156" s="515"/>
      <c r="W156" s="515"/>
      <c r="X156" s="515"/>
      <c r="Y156" s="515"/>
      <c r="Z156" s="515"/>
      <c r="AA156" s="515"/>
      <c r="AB156" s="515"/>
      <c r="AC156" s="515"/>
      <c r="AD156" s="515"/>
      <c r="AE156" s="515"/>
      <c r="AF156" s="515"/>
      <c r="AG156" s="515"/>
      <c r="AH156" s="515"/>
      <c r="AI156" s="515"/>
      <c r="AJ156" s="515"/>
      <c r="AK156" s="515"/>
      <c r="AL156" s="515"/>
      <c r="AM156" s="515"/>
      <c r="AN156" s="515"/>
      <c r="AO156" s="515"/>
      <c r="AP156" s="515"/>
      <c r="AQ156" s="515"/>
      <c r="AR156" s="515"/>
      <c r="AS156" s="515"/>
      <c r="AT156" s="515"/>
      <c r="AU156" s="515"/>
      <c r="AV156" s="515"/>
      <c r="AW156" s="515"/>
      <c r="AX156" s="515"/>
      <c r="AY156" s="515"/>
      <c r="AZ156" s="515"/>
      <c r="BA156" s="515"/>
      <c r="BB156" s="515"/>
      <c r="BC156" s="515"/>
      <c r="BD156" s="515"/>
      <c r="BE156" s="515"/>
      <c r="BF156" s="515"/>
      <c r="BG156" s="515"/>
      <c r="BH156" s="515"/>
      <c r="BI156" s="515"/>
      <c r="BJ156" s="515"/>
      <c r="BK156" s="515"/>
      <c r="BL156" s="515"/>
      <c r="BM156" s="515"/>
    </row>
    <row r="157" ht="14.25" customHeight="1">
      <c r="A157" s="515"/>
      <c r="B157" s="515"/>
      <c r="C157" s="515"/>
      <c r="D157" s="515"/>
      <c r="E157" s="515"/>
      <c r="F157" s="515"/>
      <c r="G157" s="515"/>
      <c r="H157" s="515"/>
      <c r="I157" s="515"/>
      <c r="J157" s="515"/>
      <c r="K157" s="515"/>
      <c r="L157" s="515"/>
      <c r="M157" s="515"/>
      <c r="N157" s="515"/>
      <c r="O157" s="515"/>
      <c r="P157" s="515"/>
      <c r="Q157" s="515"/>
      <c r="R157" s="515"/>
      <c r="S157" s="515"/>
      <c r="T157" s="515"/>
      <c r="U157" s="515"/>
      <c r="V157" s="515"/>
      <c r="W157" s="515"/>
      <c r="X157" s="515"/>
      <c r="Y157" s="515"/>
      <c r="Z157" s="515"/>
      <c r="AA157" s="515"/>
      <c r="AB157" s="515"/>
      <c r="AC157" s="515"/>
      <c r="AD157" s="515"/>
      <c r="AE157" s="515"/>
      <c r="AF157" s="515"/>
      <c r="AG157" s="515"/>
      <c r="AH157" s="515"/>
      <c r="AI157" s="515"/>
      <c r="AJ157" s="515"/>
      <c r="AK157" s="515"/>
      <c r="AL157" s="515"/>
      <c r="AM157" s="515"/>
      <c r="AN157" s="515"/>
      <c r="AO157" s="515"/>
      <c r="AP157" s="515"/>
      <c r="AQ157" s="515"/>
      <c r="AR157" s="515"/>
      <c r="AS157" s="515"/>
      <c r="AT157" s="515"/>
      <c r="AU157" s="515"/>
      <c r="AV157" s="515"/>
      <c r="AW157" s="515"/>
      <c r="AX157" s="515"/>
      <c r="AY157" s="515"/>
      <c r="AZ157" s="515"/>
      <c r="BA157" s="515"/>
      <c r="BB157" s="515"/>
      <c r="BC157" s="515"/>
      <c r="BD157" s="515"/>
      <c r="BE157" s="515"/>
      <c r="BF157" s="515"/>
      <c r="BG157" s="515"/>
      <c r="BH157" s="515"/>
      <c r="BI157" s="515"/>
      <c r="BJ157" s="515"/>
      <c r="BK157" s="515"/>
      <c r="BL157" s="515"/>
      <c r="BM157" s="515"/>
    </row>
    <row r="158" ht="14.25" customHeight="1">
      <c r="A158" s="515"/>
      <c r="B158" s="515"/>
      <c r="C158" s="515"/>
      <c r="D158" s="515"/>
      <c r="E158" s="515"/>
      <c r="F158" s="515"/>
      <c r="G158" s="515"/>
      <c r="H158" s="515"/>
      <c r="I158" s="515"/>
      <c r="J158" s="515"/>
      <c r="K158" s="515"/>
      <c r="L158" s="515"/>
      <c r="M158" s="515"/>
      <c r="N158" s="515"/>
      <c r="O158" s="515"/>
      <c r="P158" s="515"/>
      <c r="Q158" s="515"/>
      <c r="R158" s="515"/>
      <c r="S158" s="515"/>
      <c r="T158" s="515"/>
      <c r="U158" s="515"/>
      <c r="V158" s="515"/>
      <c r="W158" s="515"/>
      <c r="X158" s="515"/>
      <c r="Y158" s="515"/>
      <c r="Z158" s="515"/>
      <c r="AA158" s="515"/>
      <c r="AB158" s="515"/>
      <c r="AC158" s="515"/>
      <c r="AD158" s="515"/>
      <c r="AE158" s="515"/>
      <c r="AF158" s="515"/>
      <c r="AG158" s="515"/>
      <c r="AH158" s="515"/>
      <c r="AI158" s="515"/>
      <c r="AJ158" s="515"/>
      <c r="AK158" s="515"/>
      <c r="AL158" s="515"/>
      <c r="AM158" s="515"/>
      <c r="AN158" s="515"/>
      <c r="AO158" s="515"/>
      <c r="AP158" s="515"/>
      <c r="AQ158" s="515"/>
      <c r="AR158" s="515"/>
      <c r="AS158" s="515"/>
      <c r="AT158" s="515"/>
      <c r="AU158" s="515"/>
      <c r="AV158" s="515"/>
      <c r="AW158" s="515"/>
      <c r="AX158" s="515"/>
      <c r="AY158" s="515"/>
      <c r="AZ158" s="515"/>
      <c r="BA158" s="515"/>
      <c r="BB158" s="515"/>
      <c r="BC158" s="515"/>
      <c r="BD158" s="515"/>
      <c r="BE158" s="515"/>
      <c r="BF158" s="515"/>
      <c r="BG158" s="515"/>
      <c r="BH158" s="515"/>
      <c r="BI158" s="515"/>
      <c r="BJ158" s="515"/>
      <c r="BK158" s="515"/>
      <c r="BL158" s="515"/>
      <c r="BM158" s="515"/>
    </row>
    <row r="159" ht="14.25" customHeight="1">
      <c r="A159" s="515"/>
      <c r="B159" s="515"/>
      <c r="C159" s="515"/>
      <c r="D159" s="515"/>
      <c r="E159" s="515"/>
      <c r="F159" s="515"/>
      <c r="G159" s="515"/>
      <c r="H159" s="515"/>
      <c r="I159" s="515"/>
      <c r="J159" s="515"/>
      <c r="K159" s="515"/>
      <c r="L159" s="515"/>
      <c r="M159" s="515"/>
      <c r="N159" s="515"/>
      <c r="O159" s="515"/>
      <c r="P159" s="515"/>
      <c r="Q159" s="515"/>
      <c r="R159" s="515"/>
      <c r="S159" s="515"/>
      <c r="T159" s="515"/>
      <c r="U159" s="515"/>
      <c r="V159" s="515"/>
      <c r="W159" s="515"/>
      <c r="X159" s="515"/>
      <c r="Y159" s="515"/>
      <c r="Z159" s="515"/>
      <c r="AA159" s="515"/>
      <c r="AB159" s="515"/>
      <c r="AC159" s="515"/>
      <c r="AD159" s="515"/>
      <c r="AE159" s="515"/>
      <c r="AF159" s="515"/>
      <c r="AG159" s="515"/>
      <c r="AH159" s="515"/>
      <c r="AI159" s="515"/>
      <c r="AJ159" s="515"/>
      <c r="AK159" s="515"/>
      <c r="AL159" s="515"/>
      <c r="AM159" s="515"/>
      <c r="AN159" s="515"/>
      <c r="AO159" s="515"/>
      <c r="AP159" s="515"/>
      <c r="AQ159" s="515"/>
      <c r="AR159" s="515"/>
      <c r="AS159" s="515"/>
      <c r="AT159" s="515"/>
      <c r="AU159" s="515"/>
      <c r="AV159" s="515"/>
      <c r="AW159" s="515"/>
      <c r="AX159" s="515"/>
      <c r="AY159" s="515"/>
      <c r="AZ159" s="515"/>
      <c r="BA159" s="515"/>
      <c r="BB159" s="515"/>
      <c r="BC159" s="515"/>
      <c r="BD159" s="515"/>
      <c r="BE159" s="515"/>
      <c r="BF159" s="515"/>
      <c r="BG159" s="515"/>
      <c r="BH159" s="515"/>
      <c r="BI159" s="515"/>
      <c r="BJ159" s="515"/>
      <c r="BK159" s="515"/>
      <c r="BL159" s="515"/>
      <c r="BM159" s="515"/>
    </row>
    <row r="160" ht="14.25" customHeight="1">
      <c r="A160" s="515"/>
      <c r="B160" s="515"/>
      <c r="C160" s="515"/>
      <c r="D160" s="515"/>
      <c r="E160" s="515"/>
      <c r="F160" s="515"/>
      <c r="G160" s="515"/>
      <c r="H160" s="515"/>
      <c r="I160" s="515"/>
      <c r="J160" s="515"/>
      <c r="K160" s="515"/>
      <c r="L160" s="515"/>
      <c r="M160" s="515"/>
      <c r="N160" s="515"/>
      <c r="O160" s="515"/>
      <c r="P160" s="515"/>
      <c r="Q160" s="515"/>
      <c r="R160" s="515"/>
      <c r="S160" s="515"/>
      <c r="T160" s="515"/>
      <c r="U160" s="515"/>
      <c r="V160" s="515"/>
      <c r="W160" s="515"/>
      <c r="X160" s="515"/>
      <c r="Y160" s="515"/>
      <c r="Z160" s="515"/>
      <c r="AA160" s="515"/>
      <c r="AB160" s="515"/>
      <c r="AC160" s="515"/>
      <c r="AD160" s="515"/>
      <c r="AE160" s="515"/>
      <c r="AF160" s="515"/>
      <c r="AG160" s="515"/>
      <c r="AH160" s="515"/>
      <c r="AI160" s="515"/>
      <c r="AJ160" s="515"/>
      <c r="AK160" s="515"/>
      <c r="AL160" s="515"/>
      <c r="AM160" s="515"/>
      <c r="AN160" s="515"/>
      <c r="AO160" s="515"/>
      <c r="AP160" s="515"/>
      <c r="AQ160" s="515"/>
      <c r="AR160" s="515"/>
      <c r="AS160" s="515"/>
      <c r="AT160" s="515"/>
      <c r="AU160" s="515"/>
      <c r="AV160" s="515"/>
      <c r="AW160" s="515"/>
      <c r="AX160" s="515"/>
      <c r="AY160" s="515"/>
      <c r="AZ160" s="515"/>
      <c r="BA160" s="515"/>
      <c r="BB160" s="515"/>
      <c r="BC160" s="515"/>
      <c r="BD160" s="515"/>
      <c r="BE160" s="515"/>
      <c r="BF160" s="515"/>
      <c r="BG160" s="515"/>
      <c r="BH160" s="515"/>
      <c r="BI160" s="515"/>
      <c r="BJ160" s="515"/>
      <c r="BK160" s="515"/>
      <c r="BL160" s="515"/>
      <c r="BM160" s="515"/>
    </row>
    <row r="161" ht="14.25" customHeight="1">
      <c r="A161" s="515"/>
      <c r="B161" s="515"/>
      <c r="C161" s="515"/>
      <c r="D161" s="515"/>
      <c r="E161" s="515"/>
      <c r="F161" s="515"/>
      <c r="G161" s="515"/>
      <c r="H161" s="515"/>
      <c r="I161" s="515"/>
      <c r="J161" s="515"/>
      <c r="K161" s="515"/>
      <c r="L161" s="515"/>
      <c r="M161" s="515"/>
      <c r="N161" s="515"/>
      <c r="O161" s="515"/>
      <c r="P161" s="515"/>
      <c r="Q161" s="515"/>
      <c r="R161" s="515"/>
      <c r="S161" s="515"/>
      <c r="T161" s="515"/>
      <c r="U161" s="515"/>
      <c r="V161" s="515"/>
      <c r="W161" s="515"/>
      <c r="X161" s="515"/>
      <c r="Y161" s="515"/>
      <c r="Z161" s="515"/>
      <c r="AA161" s="515"/>
      <c r="AB161" s="515"/>
      <c r="AC161" s="515"/>
      <c r="AD161" s="515"/>
      <c r="AE161" s="515"/>
      <c r="AF161" s="515"/>
      <c r="AG161" s="515"/>
      <c r="AH161" s="515"/>
      <c r="AI161" s="515"/>
      <c r="AJ161" s="515"/>
      <c r="AK161" s="515"/>
      <c r="AL161" s="515"/>
      <c r="AM161" s="515"/>
      <c r="AN161" s="515"/>
      <c r="AO161" s="515"/>
      <c r="AP161" s="515"/>
      <c r="AQ161" s="515"/>
      <c r="AR161" s="515"/>
      <c r="AS161" s="515"/>
      <c r="AT161" s="515"/>
      <c r="AU161" s="515"/>
      <c r="AV161" s="515"/>
      <c r="AW161" s="515"/>
      <c r="AX161" s="515"/>
      <c r="AY161" s="515"/>
      <c r="AZ161" s="515"/>
      <c r="BA161" s="515"/>
      <c r="BB161" s="515"/>
      <c r="BC161" s="515"/>
      <c r="BD161" s="515"/>
      <c r="BE161" s="515"/>
      <c r="BF161" s="515"/>
      <c r="BG161" s="515"/>
      <c r="BH161" s="515"/>
      <c r="BI161" s="515"/>
      <c r="BJ161" s="515"/>
      <c r="BK161" s="515"/>
      <c r="BL161" s="515"/>
      <c r="BM161" s="515"/>
    </row>
    <row r="162" ht="14.25" customHeight="1">
      <c r="A162" s="515"/>
      <c r="B162" s="515"/>
      <c r="C162" s="515"/>
      <c r="D162" s="515"/>
      <c r="E162" s="515"/>
      <c r="F162" s="515"/>
      <c r="G162" s="515"/>
      <c r="H162" s="515"/>
      <c r="I162" s="515"/>
      <c r="J162" s="515"/>
      <c r="K162" s="515"/>
      <c r="L162" s="515"/>
      <c r="M162" s="515"/>
      <c r="N162" s="515"/>
      <c r="O162" s="515"/>
      <c r="P162" s="515"/>
      <c r="Q162" s="515"/>
      <c r="R162" s="515"/>
      <c r="S162" s="515"/>
      <c r="T162" s="515"/>
      <c r="U162" s="515"/>
      <c r="V162" s="515"/>
      <c r="W162" s="515"/>
      <c r="X162" s="515"/>
      <c r="Y162" s="515"/>
      <c r="Z162" s="515"/>
      <c r="AA162" s="515"/>
      <c r="AB162" s="515"/>
      <c r="AC162" s="515"/>
      <c r="AD162" s="515"/>
      <c r="AE162" s="515"/>
      <c r="AF162" s="515"/>
      <c r="AG162" s="515"/>
      <c r="AH162" s="515"/>
      <c r="AI162" s="515"/>
      <c r="AJ162" s="515"/>
      <c r="AK162" s="515"/>
      <c r="AL162" s="515"/>
      <c r="AM162" s="515"/>
      <c r="AN162" s="515"/>
      <c r="AO162" s="515"/>
      <c r="AP162" s="515"/>
      <c r="AQ162" s="515"/>
      <c r="AR162" s="515"/>
      <c r="AS162" s="515"/>
      <c r="AT162" s="515"/>
      <c r="AU162" s="515"/>
      <c r="AV162" s="515"/>
      <c r="AW162" s="515"/>
      <c r="AX162" s="515"/>
      <c r="AY162" s="515"/>
      <c r="AZ162" s="515"/>
      <c r="BA162" s="515"/>
      <c r="BB162" s="515"/>
      <c r="BC162" s="515"/>
      <c r="BD162" s="515"/>
      <c r="BE162" s="515"/>
      <c r="BF162" s="515"/>
      <c r="BG162" s="515"/>
      <c r="BH162" s="515"/>
      <c r="BI162" s="515"/>
      <c r="BJ162" s="515"/>
      <c r="BK162" s="515"/>
      <c r="BL162" s="515"/>
      <c r="BM162" s="515"/>
    </row>
    <row r="163" ht="14.25" customHeight="1">
      <c r="A163" s="515"/>
      <c r="B163" s="515"/>
      <c r="C163" s="515"/>
      <c r="D163" s="515"/>
      <c r="E163" s="515"/>
      <c r="F163" s="515"/>
      <c r="G163" s="515"/>
      <c r="H163" s="515"/>
      <c r="I163" s="515"/>
      <c r="J163" s="515"/>
      <c r="K163" s="515"/>
      <c r="L163" s="515"/>
      <c r="M163" s="515"/>
      <c r="N163" s="515"/>
      <c r="O163" s="515"/>
      <c r="P163" s="515"/>
      <c r="Q163" s="515"/>
      <c r="R163" s="515"/>
      <c r="S163" s="515"/>
      <c r="T163" s="515"/>
      <c r="U163" s="515"/>
      <c r="V163" s="515"/>
      <c r="W163" s="515"/>
      <c r="X163" s="515"/>
      <c r="Y163" s="515"/>
      <c r="Z163" s="515"/>
      <c r="AA163" s="515"/>
      <c r="AB163" s="515"/>
      <c r="AC163" s="515"/>
      <c r="AD163" s="515"/>
      <c r="AE163" s="515"/>
      <c r="AF163" s="515"/>
      <c r="AG163" s="515"/>
      <c r="AH163" s="515"/>
      <c r="AI163" s="515"/>
      <c r="AJ163" s="515"/>
      <c r="AK163" s="515"/>
      <c r="AL163" s="515"/>
      <c r="AM163" s="515"/>
      <c r="AN163" s="515"/>
      <c r="AO163" s="515"/>
      <c r="AP163" s="515"/>
      <c r="AQ163" s="515"/>
      <c r="AR163" s="515"/>
      <c r="AS163" s="515"/>
      <c r="AT163" s="515"/>
      <c r="AU163" s="515"/>
      <c r="AV163" s="515"/>
      <c r="AW163" s="515"/>
      <c r="AX163" s="515"/>
      <c r="AY163" s="515"/>
      <c r="AZ163" s="515"/>
      <c r="BA163" s="515"/>
      <c r="BB163" s="515"/>
      <c r="BC163" s="515"/>
      <c r="BD163" s="515"/>
      <c r="BE163" s="515"/>
      <c r="BF163" s="515"/>
      <c r="BG163" s="515"/>
      <c r="BH163" s="515"/>
      <c r="BI163" s="515"/>
      <c r="BJ163" s="515"/>
      <c r="BK163" s="515"/>
      <c r="BL163" s="515"/>
      <c r="BM163" s="515"/>
    </row>
    <row r="164" ht="14.25" customHeight="1">
      <c r="A164" s="515"/>
      <c r="B164" s="515"/>
      <c r="C164" s="515"/>
      <c r="D164" s="515"/>
      <c r="E164" s="515"/>
      <c r="F164" s="515"/>
      <c r="G164" s="515"/>
      <c r="H164" s="515"/>
      <c r="I164" s="515"/>
      <c r="J164" s="515"/>
      <c r="K164" s="515"/>
      <c r="L164" s="515"/>
      <c r="M164" s="515"/>
      <c r="N164" s="515"/>
      <c r="O164" s="515"/>
      <c r="P164" s="515"/>
      <c r="Q164" s="515"/>
      <c r="R164" s="515"/>
      <c r="S164" s="515"/>
      <c r="T164" s="515"/>
      <c r="U164" s="515"/>
      <c r="V164" s="515"/>
      <c r="W164" s="515"/>
      <c r="X164" s="515"/>
      <c r="Y164" s="515"/>
      <c r="Z164" s="515"/>
      <c r="AA164" s="515"/>
      <c r="AB164" s="515"/>
      <c r="AC164" s="515"/>
      <c r="AD164" s="515"/>
      <c r="AE164" s="515"/>
      <c r="AF164" s="515"/>
      <c r="AG164" s="515"/>
      <c r="AH164" s="515"/>
      <c r="AI164" s="515"/>
      <c r="AJ164" s="515"/>
      <c r="AK164" s="515"/>
      <c r="AL164" s="515"/>
      <c r="AM164" s="515"/>
      <c r="AN164" s="515"/>
      <c r="AO164" s="515"/>
      <c r="AP164" s="515"/>
      <c r="AQ164" s="515"/>
      <c r="AR164" s="515"/>
      <c r="AS164" s="515"/>
      <c r="AT164" s="515"/>
      <c r="AU164" s="515"/>
      <c r="AV164" s="515"/>
      <c r="AW164" s="515"/>
      <c r="AX164" s="515"/>
      <c r="AY164" s="515"/>
      <c r="AZ164" s="515"/>
      <c r="BA164" s="515"/>
      <c r="BB164" s="515"/>
      <c r="BC164" s="515"/>
      <c r="BD164" s="515"/>
      <c r="BE164" s="515"/>
      <c r="BF164" s="515"/>
      <c r="BG164" s="515"/>
      <c r="BH164" s="515"/>
      <c r="BI164" s="515"/>
      <c r="BJ164" s="515"/>
      <c r="BK164" s="515"/>
      <c r="BL164" s="515"/>
      <c r="BM164" s="515"/>
    </row>
    <row r="165" ht="14.25" customHeight="1">
      <c r="A165" s="515"/>
      <c r="B165" s="515"/>
      <c r="C165" s="515"/>
      <c r="D165" s="515"/>
      <c r="E165" s="515"/>
      <c r="F165" s="515"/>
      <c r="G165" s="515"/>
      <c r="H165" s="515"/>
      <c r="I165" s="515"/>
      <c r="J165" s="515"/>
      <c r="K165" s="515"/>
      <c r="L165" s="515"/>
      <c r="M165" s="515"/>
      <c r="N165" s="515"/>
      <c r="O165" s="515"/>
      <c r="P165" s="515"/>
      <c r="Q165" s="515"/>
      <c r="R165" s="515"/>
      <c r="S165" s="515"/>
      <c r="T165" s="515"/>
      <c r="U165" s="515"/>
      <c r="V165" s="515"/>
      <c r="W165" s="515"/>
      <c r="X165" s="515"/>
      <c r="Y165" s="515"/>
      <c r="Z165" s="515"/>
      <c r="AA165" s="515"/>
      <c r="AB165" s="515"/>
      <c r="AC165" s="515"/>
      <c r="AD165" s="515"/>
      <c r="AE165" s="515"/>
      <c r="AF165" s="515"/>
      <c r="AG165" s="515"/>
      <c r="AH165" s="515"/>
      <c r="AI165" s="515"/>
      <c r="AJ165" s="515"/>
      <c r="AK165" s="515"/>
      <c r="AL165" s="515"/>
      <c r="AM165" s="515"/>
      <c r="AN165" s="515"/>
      <c r="AO165" s="515"/>
      <c r="AP165" s="515"/>
      <c r="AQ165" s="515"/>
      <c r="AR165" s="515"/>
      <c r="AS165" s="515"/>
      <c r="AT165" s="515"/>
      <c r="AU165" s="515"/>
      <c r="AV165" s="515"/>
      <c r="AW165" s="515"/>
      <c r="AX165" s="515"/>
      <c r="AY165" s="515"/>
      <c r="AZ165" s="515"/>
      <c r="BA165" s="515"/>
      <c r="BB165" s="515"/>
      <c r="BC165" s="515"/>
      <c r="BD165" s="515"/>
      <c r="BE165" s="515"/>
      <c r="BF165" s="515"/>
      <c r="BG165" s="515"/>
      <c r="BH165" s="515"/>
      <c r="BI165" s="515"/>
      <c r="BJ165" s="515"/>
      <c r="BK165" s="515"/>
      <c r="BL165" s="515"/>
      <c r="BM165" s="515"/>
    </row>
    <row r="166" ht="14.25" customHeight="1">
      <c r="A166" s="515"/>
      <c r="B166" s="515"/>
      <c r="C166" s="515"/>
      <c r="D166" s="515"/>
      <c r="E166" s="515"/>
      <c r="F166" s="515"/>
      <c r="G166" s="515"/>
      <c r="H166" s="515"/>
      <c r="I166" s="515"/>
      <c r="J166" s="515"/>
      <c r="K166" s="515"/>
      <c r="L166" s="515"/>
      <c r="M166" s="515"/>
      <c r="N166" s="515"/>
      <c r="O166" s="515"/>
      <c r="P166" s="515"/>
      <c r="Q166" s="515"/>
      <c r="R166" s="515"/>
      <c r="S166" s="515"/>
      <c r="T166" s="515"/>
      <c r="U166" s="515"/>
      <c r="V166" s="515"/>
      <c r="W166" s="515"/>
      <c r="X166" s="515"/>
      <c r="Y166" s="515"/>
      <c r="Z166" s="515"/>
      <c r="AA166" s="515"/>
      <c r="AB166" s="515"/>
      <c r="AC166" s="515"/>
      <c r="AD166" s="515"/>
      <c r="AE166" s="515"/>
      <c r="AF166" s="515"/>
      <c r="AG166" s="515"/>
      <c r="AH166" s="515"/>
      <c r="AI166" s="515"/>
      <c r="AJ166" s="515"/>
      <c r="AK166" s="515"/>
      <c r="AL166" s="515"/>
      <c r="AM166" s="515"/>
      <c r="AN166" s="515"/>
      <c r="AO166" s="515"/>
      <c r="AP166" s="515"/>
      <c r="AQ166" s="515"/>
      <c r="AR166" s="515"/>
      <c r="AS166" s="515"/>
      <c r="AT166" s="515"/>
      <c r="AU166" s="515"/>
      <c r="AV166" s="515"/>
      <c r="AW166" s="515"/>
      <c r="AX166" s="515"/>
      <c r="AY166" s="515"/>
      <c r="AZ166" s="515"/>
      <c r="BA166" s="515"/>
      <c r="BB166" s="515"/>
      <c r="BC166" s="515"/>
      <c r="BD166" s="515"/>
      <c r="BE166" s="515"/>
      <c r="BF166" s="515"/>
      <c r="BG166" s="515"/>
      <c r="BH166" s="515"/>
      <c r="BI166" s="515"/>
      <c r="BJ166" s="515"/>
      <c r="BK166" s="515"/>
      <c r="BL166" s="515"/>
      <c r="BM166" s="515"/>
    </row>
    <row r="167" ht="14.25" customHeight="1">
      <c r="A167" s="515"/>
      <c r="B167" s="515"/>
      <c r="C167" s="515"/>
      <c r="D167" s="515"/>
      <c r="E167" s="515"/>
      <c r="F167" s="515"/>
      <c r="G167" s="515"/>
      <c r="H167" s="515"/>
      <c r="I167" s="515"/>
      <c r="J167" s="515"/>
      <c r="K167" s="515"/>
      <c r="L167" s="515"/>
      <c r="M167" s="515"/>
      <c r="N167" s="515"/>
      <c r="O167" s="515"/>
      <c r="P167" s="515"/>
      <c r="Q167" s="515"/>
      <c r="R167" s="515"/>
      <c r="S167" s="515"/>
      <c r="T167" s="515"/>
      <c r="U167" s="515"/>
      <c r="V167" s="515"/>
      <c r="W167" s="515"/>
      <c r="X167" s="515"/>
      <c r="Y167" s="515"/>
      <c r="Z167" s="515"/>
      <c r="AA167" s="515"/>
      <c r="AB167" s="515"/>
      <c r="AC167" s="515"/>
      <c r="AD167" s="515"/>
      <c r="AE167" s="515"/>
      <c r="AF167" s="515"/>
      <c r="AG167" s="515"/>
      <c r="AH167" s="515"/>
      <c r="AI167" s="515"/>
      <c r="AJ167" s="515"/>
      <c r="AK167" s="515"/>
      <c r="AL167" s="515"/>
      <c r="AM167" s="515"/>
      <c r="AN167" s="515"/>
      <c r="AO167" s="515"/>
      <c r="AP167" s="515"/>
      <c r="AQ167" s="515"/>
      <c r="AR167" s="515"/>
      <c r="AS167" s="515"/>
      <c r="AT167" s="515"/>
      <c r="AU167" s="515"/>
      <c r="AV167" s="515"/>
      <c r="AW167" s="515"/>
      <c r="AX167" s="515"/>
      <c r="AY167" s="515"/>
      <c r="AZ167" s="515"/>
      <c r="BA167" s="515"/>
      <c r="BB167" s="515"/>
      <c r="BC167" s="515"/>
      <c r="BD167" s="515"/>
      <c r="BE167" s="515"/>
      <c r="BF167" s="515"/>
      <c r="BG167" s="515"/>
      <c r="BH167" s="515"/>
      <c r="BI167" s="515"/>
      <c r="BJ167" s="515"/>
      <c r="BK167" s="515"/>
      <c r="BL167" s="515"/>
      <c r="BM167" s="515"/>
    </row>
    <row r="168" ht="14.25" customHeight="1">
      <c r="A168" s="515"/>
      <c r="B168" s="515"/>
      <c r="C168" s="515"/>
      <c r="D168" s="515"/>
      <c r="E168" s="515"/>
      <c r="F168" s="515"/>
      <c r="G168" s="515"/>
      <c r="H168" s="515"/>
      <c r="I168" s="515"/>
      <c r="J168" s="515"/>
      <c r="K168" s="515"/>
      <c r="L168" s="515"/>
      <c r="M168" s="515"/>
      <c r="N168" s="515"/>
      <c r="O168" s="515"/>
      <c r="P168" s="515"/>
      <c r="Q168" s="515"/>
      <c r="R168" s="515"/>
      <c r="S168" s="515"/>
      <c r="T168" s="515"/>
      <c r="U168" s="515"/>
      <c r="V168" s="515"/>
      <c r="W168" s="515"/>
      <c r="X168" s="515"/>
      <c r="Y168" s="515"/>
      <c r="Z168" s="515"/>
      <c r="AA168" s="515"/>
      <c r="AB168" s="515"/>
      <c r="AC168" s="515"/>
      <c r="AD168" s="515"/>
      <c r="AE168" s="515"/>
      <c r="AF168" s="515"/>
      <c r="AG168" s="515"/>
      <c r="AH168" s="515"/>
      <c r="AI168" s="515"/>
      <c r="AJ168" s="515"/>
      <c r="AK168" s="515"/>
      <c r="AL168" s="515"/>
      <c r="AM168" s="515"/>
      <c r="AN168" s="515"/>
      <c r="AO168" s="515"/>
      <c r="AP168" s="515"/>
      <c r="AQ168" s="515"/>
      <c r="AR168" s="515"/>
      <c r="AS168" s="515"/>
      <c r="AT168" s="515"/>
      <c r="AU168" s="515"/>
      <c r="AV168" s="515"/>
      <c r="AW168" s="515"/>
      <c r="AX168" s="515"/>
      <c r="AY168" s="515"/>
      <c r="AZ168" s="515"/>
      <c r="BA168" s="515"/>
      <c r="BB168" s="515"/>
      <c r="BC168" s="515"/>
      <c r="BD168" s="515"/>
      <c r="BE168" s="515"/>
      <c r="BF168" s="515"/>
      <c r="BG168" s="515"/>
      <c r="BH168" s="515"/>
      <c r="BI168" s="515"/>
      <c r="BJ168" s="515"/>
      <c r="BK168" s="515"/>
      <c r="BL168" s="515"/>
      <c r="BM168" s="515"/>
    </row>
    <row r="169" ht="14.25" customHeight="1">
      <c r="A169" s="515"/>
      <c r="B169" s="515"/>
      <c r="C169" s="515"/>
      <c r="D169" s="515"/>
      <c r="E169" s="515"/>
      <c r="F169" s="515"/>
      <c r="G169" s="515"/>
      <c r="H169" s="515"/>
      <c r="I169" s="515"/>
      <c r="J169" s="515"/>
      <c r="K169" s="515"/>
      <c r="L169" s="515"/>
      <c r="M169" s="515"/>
      <c r="N169" s="515"/>
      <c r="O169" s="515"/>
      <c r="P169" s="515"/>
      <c r="Q169" s="515"/>
      <c r="R169" s="515"/>
      <c r="S169" s="515"/>
      <c r="T169" s="515"/>
      <c r="U169" s="515"/>
      <c r="V169" s="515"/>
      <c r="W169" s="515"/>
      <c r="X169" s="515"/>
      <c r="Y169" s="515"/>
      <c r="Z169" s="515"/>
      <c r="AA169" s="515"/>
      <c r="AB169" s="515"/>
      <c r="AC169" s="515"/>
      <c r="AD169" s="515"/>
      <c r="AE169" s="515"/>
      <c r="AF169" s="515"/>
      <c r="AG169" s="515"/>
      <c r="AH169" s="515"/>
      <c r="AI169" s="515"/>
      <c r="AJ169" s="515"/>
      <c r="AK169" s="515"/>
      <c r="AL169" s="515"/>
      <c r="AM169" s="515"/>
      <c r="AN169" s="515"/>
      <c r="AO169" s="515"/>
      <c r="AP169" s="515"/>
      <c r="AQ169" s="515"/>
      <c r="AR169" s="515"/>
      <c r="AS169" s="515"/>
      <c r="AT169" s="515"/>
      <c r="AU169" s="515"/>
      <c r="AV169" s="515"/>
      <c r="AW169" s="515"/>
      <c r="AX169" s="515"/>
      <c r="AY169" s="515"/>
      <c r="AZ169" s="515"/>
      <c r="BA169" s="515"/>
      <c r="BB169" s="515"/>
      <c r="BC169" s="515"/>
      <c r="BD169" s="515"/>
      <c r="BE169" s="515"/>
      <c r="BF169" s="515"/>
      <c r="BG169" s="515"/>
      <c r="BH169" s="515"/>
      <c r="BI169" s="515"/>
      <c r="BJ169" s="515"/>
      <c r="BK169" s="515"/>
      <c r="BL169" s="515"/>
      <c r="BM169" s="515"/>
    </row>
    <row r="170" ht="14.25" customHeight="1">
      <c r="A170" s="515"/>
      <c r="B170" s="515"/>
      <c r="C170" s="515"/>
      <c r="D170" s="515"/>
      <c r="E170" s="515"/>
      <c r="F170" s="515"/>
      <c r="G170" s="515"/>
      <c r="H170" s="515"/>
      <c r="I170" s="515"/>
      <c r="J170" s="515"/>
      <c r="K170" s="515"/>
      <c r="L170" s="515"/>
      <c r="M170" s="515"/>
      <c r="N170" s="515"/>
      <c r="O170" s="515"/>
      <c r="P170" s="515"/>
      <c r="Q170" s="515"/>
      <c r="R170" s="515"/>
      <c r="S170" s="515"/>
      <c r="T170" s="515"/>
      <c r="U170" s="515"/>
      <c r="V170" s="515"/>
      <c r="W170" s="515"/>
      <c r="X170" s="515"/>
      <c r="Y170" s="515"/>
      <c r="Z170" s="515"/>
      <c r="AA170" s="515"/>
      <c r="AB170" s="515"/>
      <c r="AC170" s="515"/>
      <c r="AD170" s="515"/>
      <c r="AE170" s="515"/>
      <c r="AF170" s="515"/>
      <c r="AG170" s="515"/>
      <c r="AH170" s="515"/>
      <c r="AI170" s="515"/>
      <c r="AJ170" s="515"/>
      <c r="AK170" s="515"/>
      <c r="AL170" s="515"/>
      <c r="AM170" s="515"/>
      <c r="AN170" s="515"/>
      <c r="AO170" s="515"/>
      <c r="AP170" s="515"/>
      <c r="AQ170" s="515"/>
      <c r="AR170" s="515"/>
      <c r="AS170" s="515"/>
      <c r="AT170" s="515"/>
      <c r="AU170" s="515"/>
      <c r="AV170" s="515"/>
      <c r="AW170" s="515"/>
      <c r="AX170" s="515"/>
      <c r="AY170" s="515"/>
      <c r="AZ170" s="515"/>
      <c r="BA170" s="515"/>
      <c r="BB170" s="515"/>
      <c r="BC170" s="515"/>
      <c r="BD170" s="515"/>
      <c r="BE170" s="515"/>
      <c r="BF170" s="515"/>
      <c r="BG170" s="515"/>
      <c r="BH170" s="515"/>
      <c r="BI170" s="515"/>
      <c r="BJ170" s="515"/>
      <c r="BK170" s="515"/>
      <c r="BL170" s="515"/>
      <c r="BM170" s="515"/>
    </row>
    <row r="171" ht="14.25" customHeight="1">
      <c r="A171" s="515"/>
      <c r="B171" s="515"/>
      <c r="C171" s="515"/>
      <c r="D171" s="515"/>
      <c r="E171" s="515"/>
      <c r="F171" s="515"/>
      <c r="G171" s="515"/>
      <c r="H171" s="515"/>
      <c r="I171" s="515"/>
      <c r="J171" s="515"/>
      <c r="K171" s="515"/>
      <c r="L171" s="515"/>
      <c r="M171" s="515"/>
      <c r="N171" s="515"/>
      <c r="O171" s="515"/>
      <c r="P171" s="515"/>
      <c r="Q171" s="515"/>
      <c r="R171" s="515"/>
      <c r="S171" s="515"/>
      <c r="T171" s="515"/>
      <c r="U171" s="515"/>
      <c r="V171" s="515"/>
      <c r="W171" s="515"/>
      <c r="X171" s="515"/>
      <c r="Y171" s="515"/>
      <c r="Z171" s="515"/>
      <c r="AA171" s="515"/>
      <c r="AB171" s="515"/>
      <c r="AC171" s="515"/>
      <c r="AD171" s="515"/>
      <c r="AE171" s="515"/>
      <c r="AF171" s="515"/>
      <c r="AG171" s="515"/>
      <c r="AH171" s="515"/>
      <c r="AI171" s="515"/>
      <c r="AJ171" s="515"/>
      <c r="AK171" s="515"/>
      <c r="AL171" s="515"/>
      <c r="AM171" s="515"/>
      <c r="AN171" s="515"/>
      <c r="AO171" s="515"/>
      <c r="AP171" s="515"/>
      <c r="AQ171" s="515"/>
      <c r="AR171" s="515"/>
      <c r="AS171" s="515"/>
      <c r="AT171" s="515"/>
      <c r="AU171" s="515"/>
      <c r="AV171" s="515"/>
      <c r="AW171" s="515"/>
      <c r="AX171" s="515"/>
      <c r="AY171" s="515"/>
      <c r="AZ171" s="515"/>
      <c r="BA171" s="515"/>
      <c r="BB171" s="515"/>
      <c r="BC171" s="515"/>
      <c r="BD171" s="515"/>
      <c r="BE171" s="515"/>
      <c r="BF171" s="515"/>
      <c r="BG171" s="515"/>
      <c r="BH171" s="515"/>
      <c r="BI171" s="515"/>
      <c r="BJ171" s="515"/>
      <c r="BK171" s="515"/>
      <c r="BL171" s="515"/>
      <c r="BM171" s="515"/>
    </row>
    <row r="172" ht="14.25" customHeight="1">
      <c r="A172" s="515"/>
      <c r="B172" s="515"/>
      <c r="C172" s="515"/>
      <c r="D172" s="515"/>
      <c r="E172" s="515"/>
      <c r="F172" s="515"/>
      <c r="G172" s="515"/>
      <c r="H172" s="515"/>
      <c r="I172" s="515"/>
      <c r="J172" s="515"/>
      <c r="K172" s="515"/>
      <c r="L172" s="515"/>
      <c r="M172" s="515"/>
      <c r="N172" s="515"/>
      <c r="O172" s="515"/>
      <c r="P172" s="515"/>
      <c r="Q172" s="515"/>
      <c r="R172" s="515"/>
      <c r="S172" s="515"/>
      <c r="T172" s="515"/>
      <c r="U172" s="515"/>
      <c r="V172" s="515"/>
      <c r="W172" s="515"/>
      <c r="X172" s="515"/>
      <c r="Y172" s="515"/>
      <c r="Z172" s="515"/>
      <c r="AA172" s="515"/>
      <c r="AB172" s="515"/>
      <c r="AC172" s="515"/>
      <c r="AD172" s="515"/>
      <c r="AE172" s="515"/>
      <c r="AF172" s="515"/>
      <c r="AG172" s="515"/>
      <c r="AH172" s="515"/>
      <c r="AI172" s="515"/>
      <c r="AJ172" s="515"/>
      <c r="AK172" s="515"/>
      <c r="AL172" s="515"/>
      <c r="AM172" s="515"/>
      <c r="AN172" s="515"/>
      <c r="AO172" s="515"/>
      <c r="AP172" s="515"/>
      <c r="AQ172" s="515"/>
      <c r="AR172" s="515"/>
      <c r="AS172" s="515"/>
      <c r="AT172" s="515"/>
      <c r="AU172" s="515"/>
      <c r="AV172" s="515"/>
      <c r="AW172" s="515"/>
      <c r="AX172" s="515"/>
      <c r="AY172" s="515"/>
      <c r="AZ172" s="515"/>
      <c r="BA172" s="515"/>
      <c r="BB172" s="515"/>
      <c r="BC172" s="515"/>
      <c r="BD172" s="515"/>
      <c r="BE172" s="515"/>
      <c r="BF172" s="515"/>
      <c r="BG172" s="515"/>
      <c r="BH172" s="515"/>
      <c r="BI172" s="515"/>
      <c r="BJ172" s="515"/>
      <c r="BK172" s="515"/>
      <c r="BL172" s="515"/>
      <c r="BM172" s="515"/>
    </row>
    <row r="173" ht="14.25" customHeight="1">
      <c r="A173" s="515"/>
      <c r="B173" s="515"/>
      <c r="C173" s="515"/>
      <c r="D173" s="515"/>
      <c r="E173" s="515"/>
      <c r="F173" s="515"/>
      <c r="G173" s="515"/>
      <c r="H173" s="515"/>
      <c r="I173" s="515"/>
      <c r="J173" s="515"/>
      <c r="K173" s="515"/>
      <c r="L173" s="515"/>
      <c r="M173" s="515"/>
      <c r="N173" s="515"/>
      <c r="O173" s="515"/>
      <c r="P173" s="515"/>
      <c r="Q173" s="515"/>
      <c r="R173" s="515"/>
      <c r="S173" s="515"/>
      <c r="T173" s="515"/>
      <c r="U173" s="515"/>
      <c r="V173" s="515"/>
      <c r="W173" s="515"/>
      <c r="X173" s="515"/>
      <c r="Y173" s="515"/>
      <c r="Z173" s="515"/>
      <c r="AA173" s="515"/>
      <c r="AB173" s="515"/>
      <c r="AC173" s="515"/>
      <c r="AD173" s="515"/>
      <c r="AE173" s="515"/>
      <c r="AF173" s="515"/>
      <c r="AG173" s="515"/>
      <c r="AH173" s="515"/>
      <c r="AI173" s="515"/>
      <c r="AJ173" s="515"/>
      <c r="AK173" s="515"/>
      <c r="AL173" s="515"/>
      <c r="AM173" s="515"/>
      <c r="AN173" s="515"/>
      <c r="AO173" s="515"/>
      <c r="AP173" s="515"/>
      <c r="AQ173" s="515"/>
      <c r="AR173" s="515"/>
      <c r="AS173" s="515"/>
      <c r="AT173" s="515"/>
      <c r="AU173" s="515"/>
      <c r="AV173" s="515"/>
      <c r="AW173" s="515"/>
      <c r="AX173" s="515"/>
      <c r="AY173" s="515"/>
      <c r="AZ173" s="515"/>
      <c r="BA173" s="515"/>
      <c r="BB173" s="515"/>
      <c r="BC173" s="515"/>
      <c r="BD173" s="515"/>
      <c r="BE173" s="515"/>
      <c r="BF173" s="515"/>
      <c r="BG173" s="515"/>
      <c r="BH173" s="515"/>
      <c r="BI173" s="515"/>
      <c r="BJ173" s="515"/>
      <c r="BK173" s="515"/>
      <c r="BL173" s="515"/>
      <c r="BM173" s="515"/>
    </row>
    <row r="174" ht="14.25" customHeight="1">
      <c r="A174" s="515"/>
      <c r="B174" s="515"/>
      <c r="C174" s="515"/>
      <c r="D174" s="515"/>
      <c r="E174" s="515"/>
      <c r="F174" s="515"/>
      <c r="G174" s="515"/>
      <c r="H174" s="515"/>
      <c r="I174" s="515"/>
      <c r="J174" s="515"/>
      <c r="K174" s="515"/>
      <c r="L174" s="515"/>
      <c r="M174" s="515"/>
      <c r="N174" s="515"/>
      <c r="O174" s="515"/>
      <c r="P174" s="515"/>
      <c r="Q174" s="515"/>
      <c r="R174" s="515"/>
      <c r="S174" s="515"/>
      <c r="T174" s="515"/>
      <c r="U174" s="515"/>
      <c r="V174" s="515"/>
      <c r="W174" s="515"/>
      <c r="X174" s="515"/>
      <c r="Y174" s="515"/>
      <c r="Z174" s="515"/>
      <c r="AA174" s="515"/>
      <c r="AB174" s="515"/>
      <c r="AC174" s="515"/>
      <c r="AD174" s="515"/>
      <c r="AE174" s="515"/>
      <c r="AF174" s="515"/>
      <c r="AG174" s="515"/>
      <c r="AH174" s="515"/>
      <c r="AI174" s="515"/>
      <c r="AJ174" s="515"/>
      <c r="AK174" s="515"/>
      <c r="AL174" s="515"/>
      <c r="AM174" s="515"/>
      <c r="AN174" s="515"/>
      <c r="AO174" s="515"/>
      <c r="AP174" s="515"/>
      <c r="AQ174" s="515"/>
      <c r="AR174" s="515"/>
      <c r="AS174" s="515"/>
      <c r="AT174" s="515"/>
      <c r="AU174" s="515"/>
      <c r="AV174" s="515"/>
      <c r="AW174" s="515"/>
      <c r="AX174" s="515"/>
      <c r="AY174" s="515"/>
      <c r="AZ174" s="515"/>
      <c r="BA174" s="515"/>
      <c r="BB174" s="515"/>
      <c r="BC174" s="515"/>
      <c r="BD174" s="515"/>
      <c r="BE174" s="515"/>
      <c r="BF174" s="515"/>
      <c r="BG174" s="515"/>
      <c r="BH174" s="515"/>
      <c r="BI174" s="515"/>
      <c r="BJ174" s="515"/>
      <c r="BK174" s="515"/>
      <c r="BL174" s="515"/>
      <c r="BM174" s="515"/>
    </row>
    <row r="175" ht="14.25" customHeight="1">
      <c r="A175" s="515"/>
      <c r="B175" s="515"/>
      <c r="C175" s="515"/>
      <c r="D175" s="515"/>
      <c r="E175" s="515"/>
      <c r="F175" s="515"/>
      <c r="G175" s="515"/>
      <c r="H175" s="515"/>
      <c r="I175" s="515"/>
      <c r="J175" s="515"/>
      <c r="K175" s="515"/>
      <c r="L175" s="515"/>
      <c r="M175" s="515"/>
      <c r="N175" s="515"/>
      <c r="O175" s="515"/>
      <c r="P175" s="515"/>
      <c r="Q175" s="515"/>
      <c r="R175" s="515"/>
      <c r="S175" s="515"/>
      <c r="T175" s="515"/>
      <c r="U175" s="515"/>
      <c r="V175" s="515"/>
      <c r="W175" s="515"/>
      <c r="X175" s="515"/>
      <c r="Y175" s="515"/>
      <c r="Z175" s="515"/>
      <c r="AA175" s="515"/>
      <c r="AB175" s="515"/>
      <c r="AC175" s="515"/>
      <c r="AD175" s="515"/>
      <c r="AE175" s="515"/>
      <c r="AF175" s="515"/>
      <c r="AG175" s="515"/>
      <c r="AH175" s="515"/>
      <c r="AI175" s="515"/>
      <c r="AJ175" s="515"/>
      <c r="AK175" s="515"/>
      <c r="AL175" s="515"/>
      <c r="AM175" s="515"/>
      <c r="AN175" s="515"/>
      <c r="AO175" s="515"/>
      <c r="AP175" s="515"/>
      <c r="AQ175" s="515"/>
      <c r="AR175" s="515"/>
      <c r="AS175" s="515"/>
      <c r="AT175" s="515"/>
      <c r="AU175" s="515"/>
      <c r="AV175" s="515"/>
      <c r="AW175" s="515"/>
      <c r="AX175" s="515"/>
      <c r="AY175" s="515"/>
      <c r="AZ175" s="515"/>
      <c r="BA175" s="515"/>
      <c r="BB175" s="515"/>
      <c r="BC175" s="515"/>
      <c r="BD175" s="515"/>
      <c r="BE175" s="515"/>
      <c r="BF175" s="515"/>
      <c r="BG175" s="515"/>
      <c r="BH175" s="515"/>
      <c r="BI175" s="515"/>
      <c r="BJ175" s="515"/>
      <c r="BK175" s="515"/>
      <c r="BL175" s="515"/>
      <c r="BM175" s="515"/>
    </row>
    <row r="176" ht="14.25" customHeight="1">
      <c r="A176" s="515"/>
      <c r="B176" s="515"/>
      <c r="C176" s="515"/>
      <c r="D176" s="515"/>
      <c r="E176" s="515"/>
      <c r="F176" s="515"/>
      <c r="G176" s="515"/>
      <c r="H176" s="515"/>
      <c r="I176" s="515"/>
      <c r="J176" s="515"/>
      <c r="K176" s="515"/>
      <c r="L176" s="515"/>
      <c r="M176" s="515"/>
      <c r="N176" s="515"/>
      <c r="O176" s="515"/>
      <c r="P176" s="515"/>
      <c r="Q176" s="515"/>
      <c r="R176" s="515"/>
      <c r="S176" s="515"/>
      <c r="T176" s="515"/>
      <c r="U176" s="515"/>
      <c r="V176" s="515"/>
      <c r="W176" s="515"/>
      <c r="X176" s="515"/>
      <c r="Y176" s="515"/>
      <c r="Z176" s="515"/>
      <c r="AA176" s="515"/>
      <c r="AB176" s="515"/>
      <c r="AC176" s="515"/>
      <c r="AD176" s="515"/>
      <c r="AE176" s="515"/>
      <c r="AF176" s="515"/>
      <c r="AG176" s="515"/>
      <c r="AH176" s="515"/>
      <c r="AI176" s="515"/>
      <c r="AJ176" s="515"/>
      <c r="AK176" s="515"/>
      <c r="AL176" s="515"/>
      <c r="AM176" s="515"/>
      <c r="AN176" s="515"/>
      <c r="AO176" s="515"/>
      <c r="AP176" s="515"/>
      <c r="AQ176" s="515"/>
      <c r="AR176" s="515"/>
      <c r="AS176" s="515"/>
      <c r="AT176" s="515"/>
      <c r="AU176" s="515"/>
      <c r="AV176" s="515"/>
      <c r="AW176" s="515"/>
      <c r="AX176" s="515"/>
      <c r="AY176" s="515"/>
      <c r="AZ176" s="515"/>
      <c r="BA176" s="515"/>
      <c r="BB176" s="515"/>
      <c r="BC176" s="515"/>
      <c r="BD176" s="515"/>
      <c r="BE176" s="515"/>
      <c r="BF176" s="515"/>
      <c r="BG176" s="515"/>
      <c r="BH176" s="515"/>
      <c r="BI176" s="515"/>
      <c r="BJ176" s="515"/>
      <c r="BK176" s="515"/>
      <c r="BL176" s="515"/>
      <c r="BM176" s="515"/>
    </row>
    <row r="177" ht="14.25" customHeight="1">
      <c r="A177" s="515"/>
      <c r="B177" s="515"/>
      <c r="C177" s="515"/>
      <c r="D177" s="515"/>
      <c r="E177" s="515"/>
      <c r="F177" s="515"/>
      <c r="G177" s="515"/>
      <c r="H177" s="515"/>
      <c r="I177" s="515"/>
      <c r="J177" s="515"/>
      <c r="K177" s="515"/>
      <c r="L177" s="515"/>
      <c r="M177" s="515"/>
      <c r="N177" s="515"/>
      <c r="O177" s="515"/>
      <c r="P177" s="515"/>
      <c r="Q177" s="515"/>
      <c r="R177" s="515"/>
      <c r="S177" s="515"/>
      <c r="T177" s="515"/>
      <c r="U177" s="515"/>
      <c r="V177" s="515"/>
      <c r="W177" s="515"/>
      <c r="X177" s="515"/>
      <c r="Y177" s="515"/>
      <c r="Z177" s="515"/>
      <c r="AA177" s="515"/>
      <c r="AB177" s="515"/>
      <c r="AC177" s="515"/>
      <c r="AD177" s="515"/>
      <c r="AE177" s="515"/>
      <c r="AF177" s="515"/>
      <c r="AG177" s="515"/>
      <c r="AH177" s="515"/>
      <c r="AI177" s="515"/>
      <c r="AJ177" s="515"/>
      <c r="AK177" s="515"/>
      <c r="AL177" s="515"/>
      <c r="AM177" s="515"/>
      <c r="AN177" s="515"/>
      <c r="AO177" s="515"/>
      <c r="AP177" s="515"/>
      <c r="AQ177" s="515"/>
      <c r="AR177" s="515"/>
      <c r="AS177" s="515"/>
      <c r="AT177" s="515"/>
      <c r="AU177" s="515"/>
      <c r="AV177" s="515"/>
      <c r="AW177" s="515"/>
      <c r="AX177" s="515"/>
      <c r="AY177" s="515"/>
      <c r="AZ177" s="515"/>
      <c r="BA177" s="515"/>
      <c r="BB177" s="515"/>
      <c r="BC177" s="515"/>
      <c r="BD177" s="515"/>
      <c r="BE177" s="515"/>
      <c r="BF177" s="515"/>
      <c r="BG177" s="515"/>
      <c r="BH177" s="515"/>
      <c r="BI177" s="515"/>
      <c r="BJ177" s="515"/>
      <c r="BK177" s="515"/>
      <c r="BL177" s="515"/>
      <c r="BM177" s="515"/>
    </row>
    <row r="178" ht="14.25" customHeight="1">
      <c r="A178" s="515"/>
      <c r="B178" s="515"/>
      <c r="C178" s="515"/>
      <c r="D178" s="515"/>
      <c r="E178" s="515"/>
      <c r="F178" s="515"/>
      <c r="G178" s="515"/>
      <c r="H178" s="515"/>
      <c r="I178" s="515"/>
      <c r="J178" s="515"/>
      <c r="K178" s="515"/>
      <c r="L178" s="515"/>
      <c r="M178" s="515"/>
      <c r="N178" s="515"/>
      <c r="O178" s="515"/>
      <c r="P178" s="515"/>
      <c r="Q178" s="515"/>
      <c r="R178" s="515"/>
      <c r="S178" s="515"/>
      <c r="T178" s="515"/>
      <c r="U178" s="515"/>
      <c r="V178" s="515"/>
      <c r="W178" s="515"/>
      <c r="X178" s="515"/>
      <c r="Y178" s="515"/>
      <c r="Z178" s="515"/>
      <c r="AA178" s="515"/>
      <c r="AB178" s="515"/>
      <c r="AC178" s="515"/>
      <c r="AD178" s="515"/>
      <c r="AE178" s="515"/>
      <c r="AF178" s="515"/>
      <c r="AG178" s="515"/>
      <c r="AH178" s="515"/>
      <c r="AI178" s="515"/>
      <c r="AJ178" s="515"/>
      <c r="AK178" s="515"/>
      <c r="AL178" s="515"/>
      <c r="AM178" s="515"/>
      <c r="AN178" s="515"/>
      <c r="AO178" s="515"/>
      <c r="AP178" s="515"/>
      <c r="AQ178" s="515"/>
      <c r="AR178" s="515"/>
      <c r="AS178" s="515"/>
      <c r="AT178" s="515"/>
      <c r="AU178" s="515"/>
      <c r="AV178" s="515"/>
      <c r="AW178" s="515"/>
      <c r="AX178" s="515"/>
      <c r="AY178" s="515"/>
      <c r="AZ178" s="515"/>
      <c r="BA178" s="515"/>
      <c r="BB178" s="515"/>
      <c r="BC178" s="515"/>
      <c r="BD178" s="515"/>
      <c r="BE178" s="515"/>
      <c r="BF178" s="515"/>
      <c r="BG178" s="515"/>
      <c r="BH178" s="515"/>
      <c r="BI178" s="515"/>
      <c r="BJ178" s="515"/>
      <c r="BK178" s="515"/>
      <c r="BL178" s="515"/>
      <c r="BM178" s="515"/>
    </row>
    <row r="179" ht="14.25" customHeight="1">
      <c r="A179" s="515"/>
      <c r="B179" s="515"/>
      <c r="C179" s="515"/>
      <c r="D179" s="515"/>
      <c r="E179" s="515"/>
      <c r="F179" s="515"/>
      <c r="G179" s="515"/>
      <c r="H179" s="515"/>
      <c r="I179" s="515"/>
      <c r="J179" s="515"/>
      <c r="K179" s="515"/>
      <c r="L179" s="515"/>
      <c r="M179" s="515"/>
      <c r="N179" s="515"/>
      <c r="O179" s="515"/>
      <c r="P179" s="515"/>
      <c r="Q179" s="515"/>
      <c r="R179" s="515"/>
      <c r="S179" s="515"/>
      <c r="T179" s="515"/>
      <c r="U179" s="515"/>
      <c r="V179" s="515"/>
      <c r="W179" s="515"/>
      <c r="X179" s="515"/>
      <c r="Y179" s="515"/>
      <c r="Z179" s="515"/>
      <c r="AA179" s="515"/>
      <c r="AB179" s="515"/>
      <c r="AC179" s="515"/>
      <c r="AD179" s="515"/>
      <c r="AE179" s="515"/>
      <c r="AF179" s="515"/>
      <c r="AG179" s="515"/>
      <c r="AH179" s="515"/>
      <c r="AI179" s="515"/>
      <c r="AJ179" s="515"/>
      <c r="AK179" s="515"/>
      <c r="AL179" s="515"/>
      <c r="AM179" s="515"/>
      <c r="AN179" s="515"/>
      <c r="AO179" s="515"/>
      <c r="AP179" s="515"/>
      <c r="AQ179" s="515"/>
      <c r="AR179" s="515"/>
      <c r="AS179" s="515"/>
      <c r="AT179" s="515"/>
      <c r="AU179" s="515"/>
      <c r="AV179" s="515"/>
      <c r="AW179" s="515"/>
      <c r="AX179" s="515"/>
      <c r="AY179" s="515"/>
      <c r="AZ179" s="515"/>
      <c r="BA179" s="515"/>
      <c r="BB179" s="515"/>
      <c r="BC179" s="515"/>
      <c r="BD179" s="515"/>
      <c r="BE179" s="515"/>
      <c r="BF179" s="515"/>
      <c r="BG179" s="515"/>
      <c r="BH179" s="515"/>
      <c r="BI179" s="515"/>
      <c r="BJ179" s="515"/>
      <c r="BK179" s="515"/>
      <c r="BL179" s="515"/>
      <c r="BM179" s="515"/>
    </row>
    <row r="180" ht="14.25" customHeight="1">
      <c r="A180" s="515"/>
      <c r="B180" s="515"/>
      <c r="C180" s="515"/>
      <c r="D180" s="515"/>
      <c r="E180" s="515"/>
      <c r="F180" s="515"/>
      <c r="G180" s="515"/>
      <c r="H180" s="515"/>
      <c r="I180" s="515"/>
      <c r="J180" s="515"/>
      <c r="K180" s="515"/>
      <c r="L180" s="515"/>
      <c r="M180" s="515"/>
      <c r="N180" s="515"/>
      <c r="O180" s="515"/>
      <c r="P180" s="515"/>
      <c r="Q180" s="515"/>
      <c r="R180" s="515"/>
      <c r="S180" s="515"/>
      <c r="T180" s="515"/>
      <c r="U180" s="515"/>
      <c r="V180" s="515"/>
      <c r="W180" s="515"/>
      <c r="X180" s="515"/>
      <c r="Y180" s="515"/>
      <c r="Z180" s="515"/>
      <c r="AA180" s="515"/>
      <c r="AB180" s="515"/>
      <c r="AC180" s="515"/>
      <c r="AD180" s="515"/>
      <c r="AE180" s="515"/>
      <c r="AF180" s="515"/>
      <c r="AG180" s="515"/>
      <c r="AH180" s="515"/>
      <c r="AI180" s="515"/>
      <c r="AJ180" s="515"/>
      <c r="AK180" s="515"/>
      <c r="AL180" s="515"/>
      <c r="AM180" s="515"/>
      <c r="AN180" s="515"/>
      <c r="AO180" s="515"/>
      <c r="AP180" s="515"/>
      <c r="AQ180" s="515"/>
      <c r="AR180" s="515"/>
      <c r="AS180" s="515"/>
      <c r="AT180" s="515"/>
      <c r="AU180" s="515"/>
      <c r="AV180" s="515"/>
      <c r="AW180" s="515"/>
      <c r="AX180" s="515"/>
      <c r="AY180" s="515"/>
      <c r="AZ180" s="515"/>
      <c r="BA180" s="515"/>
      <c r="BB180" s="515"/>
      <c r="BC180" s="515"/>
      <c r="BD180" s="515"/>
      <c r="BE180" s="515"/>
      <c r="BF180" s="515"/>
      <c r="BG180" s="515"/>
      <c r="BH180" s="515"/>
      <c r="BI180" s="515"/>
      <c r="BJ180" s="515"/>
      <c r="BK180" s="515"/>
      <c r="BL180" s="515"/>
      <c r="BM180" s="515"/>
    </row>
    <row r="181" ht="14.25" customHeight="1">
      <c r="A181" s="515"/>
      <c r="B181" s="515"/>
      <c r="C181" s="515"/>
      <c r="D181" s="515"/>
      <c r="E181" s="515"/>
      <c r="F181" s="515"/>
      <c r="G181" s="515"/>
      <c r="H181" s="515"/>
      <c r="I181" s="515"/>
      <c r="J181" s="515"/>
      <c r="K181" s="515"/>
      <c r="L181" s="515"/>
      <c r="M181" s="515"/>
      <c r="N181" s="515"/>
      <c r="O181" s="515"/>
      <c r="P181" s="515"/>
      <c r="Q181" s="515"/>
      <c r="R181" s="515"/>
      <c r="S181" s="515"/>
      <c r="T181" s="515"/>
      <c r="U181" s="515"/>
      <c r="V181" s="515"/>
      <c r="W181" s="515"/>
      <c r="X181" s="515"/>
      <c r="Y181" s="515"/>
      <c r="Z181" s="515"/>
      <c r="AA181" s="515"/>
      <c r="AB181" s="515"/>
      <c r="AC181" s="515"/>
      <c r="AD181" s="515"/>
      <c r="AE181" s="515"/>
      <c r="AF181" s="515"/>
      <c r="AG181" s="515"/>
      <c r="AH181" s="515"/>
      <c r="AI181" s="515"/>
      <c r="AJ181" s="515"/>
      <c r="AK181" s="515"/>
      <c r="AL181" s="515"/>
      <c r="AM181" s="515"/>
      <c r="AN181" s="515"/>
      <c r="AO181" s="515"/>
      <c r="AP181" s="515"/>
      <c r="AQ181" s="515"/>
      <c r="AR181" s="515"/>
      <c r="AS181" s="515"/>
      <c r="AT181" s="515"/>
      <c r="AU181" s="515"/>
      <c r="AV181" s="515"/>
      <c r="AW181" s="515"/>
      <c r="AX181" s="515"/>
      <c r="AY181" s="515"/>
      <c r="AZ181" s="515"/>
      <c r="BA181" s="515"/>
      <c r="BB181" s="515"/>
      <c r="BC181" s="515"/>
      <c r="BD181" s="515"/>
      <c r="BE181" s="515"/>
      <c r="BF181" s="515"/>
      <c r="BG181" s="515"/>
      <c r="BH181" s="515"/>
      <c r="BI181" s="515"/>
      <c r="BJ181" s="515"/>
      <c r="BK181" s="515"/>
      <c r="BL181" s="515"/>
      <c r="BM181" s="515"/>
    </row>
    <row r="182" ht="14.25" customHeight="1">
      <c r="A182" s="515"/>
      <c r="B182" s="515"/>
      <c r="C182" s="515"/>
      <c r="D182" s="515"/>
      <c r="E182" s="515"/>
      <c r="F182" s="515"/>
      <c r="G182" s="515"/>
      <c r="H182" s="515"/>
      <c r="I182" s="515"/>
      <c r="J182" s="515"/>
      <c r="K182" s="515"/>
      <c r="L182" s="515"/>
      <c r="M182" s="515"/>
      <c r="N182" s="515"/>
      <c r="O182" s="515"/>
      <c r="P182" s="515"/>
      <c r="Q182" s="515"/>
      <c r="R182" s="515"/>
      <c r="S182" s="515"/>
      <c r="T182" s="515"/>
      <c r="U182" s="515"/>
      <c r="V182" s="515"/>
      <c r="W182" s="515"/>
      <c r="X182" s="515"/>
      <c r="Y182" s="515"/>
      <c r="Z182" s="515"/>
      <c r="AA182" s="515"/>
      <c r="AB182" s="515"/>
      <c r="AC182" s="515"/>
      <c r="AD182" s="515"/>
      <c r="AE182" s="515"/>
      <c r="AF182" s="515"/>
      <c r="AG182" s="515"/>
      <c r="AH182" s="515"/>
      <c r="AI182" s="515"/>
      <c r="AJ182" s="515"/>
      <c r="AK182" s="515"/>
      <c r="AL182" s="515"/>
      <c r="AM182" s="515"/>
      <c r="AN182" s="515"/>
      <c r="AO182" s="515"/>
      <c r="AP182" s="515"/>
      <c r="AQ182" s="515"/>
      <c r="AR182" s="515"/>
      <c r="AS182" s="515"/>
      <c r="AT182" s="515"/>
      <c r="AU182" s="515"/>
      <c r="AV182" s="515"/>
      <c r="AW182" s="515"/>
      <c r="AX182" s="515"/>
      <c r="AY182" s="515"/>
      <c r="AZ182" s="515"/>
      <c r="BA182" s="515"/>
      <c r="BB182" s="515"/>
      <c r="BC182" s="515"/>
      <c r="BD182" s="515"/>
      <c r="BE182" s="515"/>
      <c r="BF182" s="515"/>
      <c r="BG182" s="515"/>
      <c r="BH182" s="515"/>
      <c r="BI182" s="515"/>
      <c r="BJ182" s="515"/>
      <c r="BK182" s="515"/>
      <c r="BL182" s="515"/>
      <c r="BM182" s="515"/>
    </row>
    <row r="183" ht="14.25" customHeight="1">
      <c r="A183" s="515"/>
      <c r="B183" s="515"/>
      <c r="C183" s="515"/>
      <c r="D183" s="515"/>
      <c r="E183" s="515"/>
      <c r="F183" s="515"/>
      <c r="G183" s="515"/>
      <c r="H183" s="515"/>
      <c r="I183" s="515"/>
      <c r="J183" s="515"/>
      <c r="K183" s="515"/>
      <c r="L183" s="515"/>
      <c r="M183" s="515"/>
      <c r="N183" s="515"/>
      <c r="O183" s="515"/>
      <c r="P183" s="515"/>
      <c r="Q183" s="515"/>
      <c r="R183" s="515"/>
      <c r="S183" s="515"/>
      <c r="T183" s="515"/>
      <c r="U183" s="515"/>
      <c r="V183" s="515"/>
      <c r="W183" s="515"/>
      <c r="X183" s="515"/>
      <c r="Y183" s="515"/>
      <c r="Z183" s="515"/>
      <c r="AA183" s="515"/>
      <c r="AB183" s="515"/>
      <c r="AC183" s="515"/>
      <c r="AD183" s="515"/>
      <c r="AE183" s="515"/>
      <c r="AF183" s="515"/>
      <c r="AG183" s="515"/>
      <c r="AH183" s="515"/>
      <c r="AI183" s="515"/>
      <c r="AJ183" s="515"/>
      <c r="AK183" s="515"/>
      <c r="AL183" s="515"/>
      <c r="AM183" s="515"/>
      <c r="AN183" s="515"/>
      <c r="AO183" s="515"/>
      <c r="AP183" s="515"/>
      <c r="AQ183" s="515"/>
      <c r="AR183" s="515"/>
      <c r="AS183" s="515"/>
      <c r="AT183" s="515"/>
      <c r="AU183" s="515"/>
      <c r="AV183" s="515"/>
      <c r="AW183" s="515"/>
      <c r="AX183" s="515"/>
      <c r="AY183" s="515"/>
      <c r="AZ183" s="515"/>
      <c r="BA183" s="515"/>
      <c r="BB183" s="515"/>
      <c r="BC183" s="515"/>
      <c r="BD183" s="515"/>
      <c r="BE183" s="515"/>
      <c r="BF183" s="515"/>
      <c r="BG183" s="515"/>
      <c r="BH183" s="515"/>
      <c r="BI183" s="515"/>
      <c r="BJ183" s="515"/>
      <c r="BK183" s="515"/>
      <c r="BL183" s="515"/>
      <c r="BM183" s="515"/>
    </row>
    <row r="184" ht="14.25" customHeight="1">
      <c r="A184" s="515"/>
      <c r="B184" s="515"/>
      <c r="C184" s="515"/>
      <c r="D184" s="515"/>
      <c r="E184" s="515"/>
      <c r="F184" s="515"/>
      <c r="G184" s="515"/>
      <c r="H184" s="515"/>
      <c r="I184" s="515"/>
      <c r="J184" s="515"/>
      <c r="K184" s="515"/>
      <c r="L184" s="515"/>
      <c r="M184" s="515"/>
      <c r="N184" s="515"/>
      <c r="O184" s="515"/>
      <c r="P184" s="515"/>
      <c r="Q184" s="515"/>
      <c r="R184" s="515"/>
      <c r="S184" s="515"/>
      <c r="T184" s="515"/>
      <c r="U184" s="515"/>
      <c r="V184" s="515"/>
      <c r="W184" s="515"/>
      <c r="X184" s="515"/>
      <c r="Y184" s="515"/>
      <c r="Z184" s="515"/>
      <c r="AA184" s="515"/>
      <c r="AB184" s="515"/>
      <c r="AC184" s="515"/>
      <c r="AD184" s="515"/>
      <c r="AE184" s="515"/>
      <c r="AF184" s="515"/>
      <c r="AG184" s="515"/>
      <c r="AH184" s="515"/>
      <c r="AI184" s="515"/>
      <c r="AJ184" s="515"/>
      <c r="AK184" s="515"/>
      <c r="AL184" s="515"/>
      <c r="AM184" s="515"/>
      <c r="AN184" s="515"/>
      <c r="AO184" s="515"/>
      <c r="AP184" s="515"/>
      <c r="AQ184" s="515"/>
      <c r="AR184" s="515"/>
      <c r="AS184" s="515"/>
      <c r="AT184" s="515"/>
      <c r="AU184" s="515"/>
      <c r="AV184" s="515"/>
      <c r="AW184" s="515"/>
      <c r="AX184" s="515"/>
      <c r="AY184" s="515"/>
      <c r="AZ184" s="515"/>
      <c r="BA184" s="515"/>
      <c r="BB184" s="515"/>
      <c r="BC184" s="515"/>
      <c r="BD184" s="515"/>
      <c r="BE184" s="515"/>
      <c r="BF184" s="515"/>
      <c r="BG184" s="515"/>
      <c r="BH184" s="515"/>
      <c r="BI184" s="515"/>
      <c r="BJ184" s="515"/>
      <c r="BK184" s="515"/>
      <c r="BL184" s="515"/>
      <c r="BM184" s="515"/>
    </row>
    <row r="185" ht="14.25" customHeight="1">
      <c r="A185" s="515"/>
      <c r="B185" s="515"/>
      <c r="C185" s="515"/>
      <c r="D185" s="515"/>
      <c r="E185" s="515"/>
      <c r="F185" s="515"/>
      <c r="G185" s="515"/>
      <c r="H185" s="515"/>
      <c r="I185" s="515"/>
      <c r="J185" s="515"/>
      <c r="K185" s="515"/>
      <c r="L185" s="515"/>
      <c r="M185" s="515"/>
      <c r="N185" s="515"/>
      <c r="O185" s="515"/>
      <c r="P185" s="515"/>
      <c r="Q185" s="515"/>
      <c r="R185" s="515"/>
      <c r="S185" s="515"/>
      <c r="T185" s="515"/>
      <c r="U185" s="515"/>
      <c r="V185" s="515"/>
      <c r="W185" s="515"/>
      <c r="X185" s="515"/>
      <c r="Y185" s="515"/>
      <c r="Z185" s="515"/>
      <c r="AA185" s="515"/>
      <c r="AB185" s="515"/>
      <c r="AC185" s="515"/>
      <c r="AD185" s="515"/>
      <c r="AE185" s="515"/>
      <c r="AF185" s="515"/>
      <c r="AG185" s="515"/>
      <c r="AH185" s="515"/>
      <c r="AI185" s="515"/>
      <c r="AJ185" s="515"/>
      <c r="AK185" s="515"/>
      <c r="AL185" s="515"/>
      <c r="AM185" s="515"/>
      <c r="AN185" s="515"/>
      <c r="AO185" s="515"/>
      <c r="AP185" s="515"/>
      <c r="AQ185" s="515"/>
      <c r="AR185" s="515"/>
      <c r="AS185" s="515"/>
      <c r="AT185" s="515"/>
      <c r="AU185" s="515"/>
      <c r="AV185" s="515"/>
      <c r="AW185" s="515"/>
      <c r="AX185" s="515"/>
      <c r="AY185" s="515"/>
      <c r="AZ185" s="515"/>
      <c r="BA185" s="515"/>
      <c r="BB185" s="515"/>
      <c r="BC185" s="515"/>
      <c r="BD185" s="515"/>
      <c r="BE185" s="515"/>
      <c r="BF185" s="515"/>
      <c r="BG185" s="515"/>
      <c r="BH185" s="515"/>
      <c r="BI185" s="515"/>
      <c r="BJ185" s="515"/>
      <c r="BK185" s="515"/>
      <c r="BL185" s="515"/>
      <c r="BM185" s="515"/>
    </row>
    <row r="186" ht="14.25" customHeight="1">
      <c r="A186" s="515"/>
      <c r="B186" s="515"/>
      <c r="C186" s="515"/>
      <c r="D186" s="515"/>
      <c r="E186" s="515"/>
      <c r="F186" s="515"/>
      <c r="G186" s="515"/>
      <c r="H186" s="515"/>
      <c r="I186" s="515"/>
      <c r="J186" s="515"/>
      <c r="K186" s="515"/>
      <c r="L186" s="515"/>
      <c r="M186" s="515"/>
      <c r="N186" s="515"/>
      <c r="O186" s="515"/>
      <c r="P186" s="515"/>
      <c r="Q186" s="515"/>
      <c r="R186" s="515"/>
      <c r="S186" s="515"/>
      <c r="T186" s="515"/>
      <c r="U186" s="515"/>
      <c r="V186" s="515"/>
      <c r="W186" s="515"/>
      <c r="X186" s="515"/>
      <c r="Y186" s="515"/>
      <c r="Z186" s="515"/>
      <c r="AA186" s="515"/>
      <c r="AB186" s="515"/>
      <c r="AC186" s="515"/>
      <c r="AD186" s="515"/>
      <c r="AE186" s="515"/>
      <c r="AF186" s="515"/>
      <c r="AG186" s="515"/>
      <c r="AH186" s="515"/>
      <c r="AI186" s="515"/>
      <c r="AJ186" s="515"/>
      <c r="AK186" s="515"/>
      <c r="AL186" s="515"/>
      <c r="AM186" s="515"/>
      <c r="AN186" s="515"/>
      <c r="AO186" s="515"/>
      <c r="AP186" s="515"/>
      <c r="AQ186" s="515"/>
      <c r="AR186" s="515"/>
      <c r="AS186" s="515"/>
      <c r="AT186" s="515"/>
      <c r="AU186" s="515"/>
      <c r="AV186" s="515"/>
      <c r="AW186" s="515"/>
      <c r="AX186" s="515"/>
      <c r="AY186" s="515"/>
      <c r="AZ186" s="515"/>
      <c r="BA186" s="515"/>
      <c r="BB186" s="515"/>
      <c r="BC186" s="515"/>
      <c r="BD186" s="515"/>
      <c r="BE186" s="515"/>
      <c r="BF186" s="515"/>
      <c r="BG186" s="515"/>
      <c r="BH186" s="515"/>
      <c r="BI186" s="515"/>
      <c r="BJ186" s="515"/>
      <c r="BK186" s="515"/>
      <c r="BL186" s="515"/>
      <c r="BM186" s="515"/>
    </row>
    <row r="187" ht="14.25" customHeight="1">
      <c r="A187" s="515"/>
      <c r="B187" s="515"/>
      <c r="C187" s="515"/>
      <c r="D187" s="515"/>
      <c r="E187" s="515"/>
      <c r="F187" s="515"/>
      <c r="G187" s="515"/>
      <c r="H187" s="515"/>
      <c r="I187" s="515"/>
      <c r="J187" s="515"/>
      <c r="K187" s="515"/>
      <c r="L187" s="515"/>
      <c r="M187" s="515"/>
      <c r="N187" s="515"/>
      <c r="O187" s="515"/>
      <c r="P187" s="515"/>
      <c r="Q187" s="515"/>
      <c r="R187" s="515"/>
      <c r="S187" s="515"/>
      <c r="T187" s="515"/>
      <c r="U187" s="515"/>
      <c r="V187" s="515"/>
      <c r="W187" s="515"/>
      <c r="X187" s="515"/>
      <c r="Y187" s="515"/>
      <c r="Z187" s="515"/>
      <c r="AA187" s="515"/>
      <c r="AB187" s="515"/>
      <c r="AC187" s="515"/>
      <c r="AD187" s="515"/>
      <c r="AE187" s="515"/>
      <c r="AF187" s="515"/>
      <c r="AG187" s="515"/>
      <c r="AH187" s="515"/>
      <c r="AI187" s="515"/>
      <c r="AJ187" s="515"/>
      <c r="AK187" s="515"/>
      <c r="AL187" s="515"/>
      <c r="AM187" s="515"/>
      <c r="AN187" s="515"/>
      <c r="AO187" s="515"/>
      <c r="AP187" s="515"/>
      <c r="AQ187" s="515"/>
      <c r="AR187" s="515"/>
      <c r="AS187" s="515"/>
      <c r="AT187" s="515"/>
      <c r="AU187" s="515"/>
      <c r="AV187" s="515"/>
      <c r="AW187" s="515"/>
      <c r="AX187" s="515"/>
      <c r="AY187" s="515"/>
      <c r="AZ187" s="515"/>
      <c r="BA187" s="515"/>
      <c r="BB187" s="515"/>
      <c r="BC187" s="515"/>
      <c r="BD187" s="515"/>
      <c r="BE187" s="515"/>
      <c r="BF187" s="515"/>
      <c r="BG187" s="515"/>
      <c r="BH187" s="515"/>
      <c r="BI187" s="515"/>
      <c r="BJ187" s="515"/>
      <c r="BK187" s="515"/>
      <c r="BL187" s="515"/>
      <c r="BM187" s="515"/>
    </row>
    <row r="188" ht="14.25" customHeight="1">
      <c r="A188" s="515"/>
      <c r="B188" s="515"/>
      <c r="C188" s="515"/>
      <c r="D188" s="515"/>
      <c r="E188" s="515"/>
      <c r="F188" s="515"/>
      <c r="G188" s="515"/>
      <c r="H188" s="515"/>
      <c r="I188" s="515"/>
      <c r="J188" s="515"/>
      <c r="K188" s="515"/>
      <c r="L188" s="515"/>
      <c r="M188" s="515"/>
      <c r="N188" s="515"/>
      <c r="O188" s="515"/>
      <c r="P188" s="515"/>
      <c r="Q188" s="515"/>
      <c r="R188" s="515"/>
      <c r="S188" s="515"/>
      <c r="T188" s="515"/>
      <c r="U188" s="515"/>
      <c r="V188" s="515"/>
      <c r="W188" s="515"/>
      <c r="X188" s="515"/>
      <c r="Y188" s="515"/>
      <c r="Z188" s="515"/>
      <c r="AA188" s="515"/>
      <c r="AB188" s="515"/>
      <c r="AC188" s="515"/>
      <c r="AD188" s="515"/>
      <c r="AE188" s="515"/>
      <c r="AF188" s="515"/>
      <c r="AG188" s="515"/>
      <c r="AH188" s="515"/>
      <c r="AI188" s="515"/>
      <c r="AJ188" s="515"/>
      <c r="AK188" s="515"/>
      <c r="AL188" s="515"/>
      <c r="AM188" s="515"/>
      <c r="AN188" s="515"/>
      <c r="AO188" s="515"/>
      <c r="AP188" s="515"/>
      <c r="AQ188" s="515"/>
      <c r="AR188" s="515"/>
      <c r="AS188" s="515"/>
      <c r="AT188" s="515"/>
      <c r="AU188" s="515"/>
      <c r="AV188" s="515"/>
      <c r="AW188" s="515"/>
      <c r="AX188" s="515"/>
      <c r="AY188" s="515"/>
      <c r="AZ188" s="515"/>
      <c r="BA188" s="515"/>
      <c r="BB188" s="515"/>
      <c r="BC188" s="515"/>
      <c r="BD188" s="515"/>
      <c r="BE188" s="515"/>
      <c r="BF188" s="515"/>
      <c r="BG188" s="515"/>
      <c r="BH188" s="515"/>
      <c r="BI188" s="515"/>
      <c r="BJ188" s="515"/>
      <c r="BK188" s="515"/>
      <c r="BL188" s="515"/>
      <c r="BM188" s="515"/>
    </row>
    <row r="189" ht="14.25" customHeight="1">
      <c r="A189" s="515"/>
      <c r="B189" s="515"/>
      <c r="C189" s="515"/>
      <c r="D189" s="515"/>
      <c r="E189" s="515"/>
      <c r="F189" s="515"/>
      <c r="G189" s="515"/>
      <c r="H189" s="515"/>
      <c r="I189" s="515"/>
      <c r="J189" s="515"/>
      <c r="K189" s="515"/>
      <c r="L189" s="515"/>
      <c r="M189" s="515"/>
      <c r="N189" s="515"/>
      <c r="O189" s="515"/>
      <c r="P189" s="515"/>
      <c r="Q189" s="515"/>
      <c r="R189" s="515"/>
      <c r="S189" s="515"/>
      <c r="T189" s="515"/>
      <c r="U189" s="515"/>
      <c r="V189" s="515"/>
      <c r="W189" s="515"/>
      <c r="X189" s="515"/>
      <c r="Y189" s="515"/>
      <c r="Z189" s="515"/>
      <c r="AA189" s="515"/>
      <c r="AB189" s="515"/>
      <c r="AC189" s="515"/>
      <c r="AD189" s="515"/>
      <c r="AE189" s="515"/>
      <c r="AF189" s="515"/>
      <c r="AG189" s="515"/>
      <c r="AH189" s="515"/>
      <c r="AI189" s="515"/>
      <c r="AJ189" s="515"/>
      <c r="AK189" s="515"/>
      <c r="AL189" s="515"/>
      <c r="AM189" s="515"/>
      <c r="AN189" s="515"/>
      <c r="AO189" s="515"/>
      <c r="AP189" s="515"/>
      <c r="AQ189" s="515"/>
      <c r="AR189" s="515"/>
      <c r="AS189" s="515"/>
      <c r="AT189" s="515"/>
      <c r="AU189" s="515"/>
      <c r="AV189" s="515"/>
      <c r="AW189" s="515"/>
      <c r="AX189" s="515"/>
      <c r="AY189" s="515"/>
      <c r="AZ189" s="515"/>
      <c r="BA189" s="515"/>
      <c r="BB189" s="515"/>
      <c r="BC189" s="515"/>
      <c r="BD189" s="515"/>
      <c r="BE189" s="515"/>
      <c r="BF189" s="515"/>
      <c r="BG189" s="515"/>
      <c r="BH189" s="515"/>
      <c r="BI189" s="515"/>
      <c r="BJ189" s="515"/>
      <c r="BK189" s="515"/>
      <c r="BL189" s="515"/>
      <c r="BM189" s="515"/>
    </row>
    <row r="190" ht="14.25" customHeight="1">
      <c r="A190" s="515"/>
      <c r="B190" s="515"/>
      <c r="C190" s="515"/>
      <c r="D190" s="515"/>
      <c r="E190" s="515"/>
      <c r="F190" s="515"/>
      <c r="G190" s="515"/>
      <c r="H190" s="515"/>
      <c r="I190" s="515"/>
      <c r="J190" s="515"/>
      <c r="K190" s="515"/>
      <c r="L190" s="515"/>
      <c r="M190" s="515"/>
      <c r="N190" s="515"/>
      <c r="O190" s="515"/>
      <c r="P190" s="515"/>
      <c r="Q190" s="515"/>
      <c r="R190" s="515"/>
      <c r="S190" s="515"/>
      <c r="T190" s="515"/>
      <c r="U190" s="515"/>
      <c r="V190" s="515"/>
      <c r="W190" s="515"/>
      <c r="X190" s="515"/>
      <c r="Y190" s="515"/>
      <c r="Z190" s="515"/>
      <c r="AA190" s="515"/>
      <c r="AB190" s="515"/>
      <c r="AC190" s="515"/>
      <c r="AD190" s="515"/>
      <c r="AE190" s="515"/>
      <c r="AF190" s="515"/>
      <c r="AG190" s="515"/>
      <c r="AH190" s="515"/>
      <c r="AI190" s="515"/>
      <c r="AJ190" s="515"/>
      <c r="AK190" s="515"/>
      <c r="AL190" s="515"/>
      <c r="AM190" s="515"/>
      <c r="AN190" s="515"/>
      <c r="AO190" s="515"/>
      <c r="AP190" s="515"/>
      <c r="AQ190" s="515"/>
      <c r="AR190" s="515"/>
      <c r="AS190" s="515"/>
      <c r="AT190" s="515"/>
      <c r="AU190" s="515"/>
      <c r="AV190" s="515"/>
      <c r="AW190" s="515"/>
      <c r="AX190" s="515"/>
      <c r="AY190" s="515"/>
      <c r="AZ190" s="515"/>
      <c r="BA190" s="515"/>
      <c r="BB190" s="515"/>
      <c r="BC190" s="515"/>
      <c r="BD190" s="515"/>
      <c r="BE190" s="515"/>
      <c r="BF190" s="515"/>
      <c r="BG190" s="515"/>
      <c r="BH190" s="515"/>
      <c r="BI190" s="515"/>
      <c r="BJ190" s="515"/>
      <c r="BK190" s="515"/>
      <c r="BL190" s="515"/>
      <c r="BM190" s="515"/>
    </row>
    <row r="191" ht="14.25" customHeight="1">
      <c r="A191" s="515"/>
      <c r="B191" s="515"/>
      <c r="C191" s="515"/>
      <c r="D191" s="515"/>
      <c r="E191" s="515"/>
      <c r="F191" s="515"/>
      <c r="G191" s="515"/>
      <c r="H191" s="515"/>
      <c r="I191" s="515"/>
      <c r="J191" s="515"/>
      <c r="K191" s="515"/>
      <c r="L191" s="515"/>
      <c r="M191" s="515"/>
      <c r="N191" s="515"/>
      <c r="O191" s="515"/>
      <c r="P191" s="515"/>
      <c r="Q191" s="515"/>
      <c r="R191" s="515"/>
      <c r="S191" s="515"/>
      <c r="T191" s="515"/>
      <c r="U191" s="515"/>
      <c r="V191" s="515"/>
      <c r="W191" s="515"/>
      <c r="X191" s="515"/>
      <c r="Y191" s="515"/>
      <c r="Z191" s="515"/>
      <c r="AA191" s="515"/>
      <c r="AB191" s="515"/>
      <c r="AC191" s="515"/>
      <c r="AD191" s="515"/>
      <c r="AE191" s="515"/>
      <c r="AF191" s="515"/>
      <c r="AG191" s="515"/>
      <c r="AH191" s="515"/>
      <c r="AI191" s="515"/>
      <c r="AJ191" s="515"/>
      <c r="AK191" s="515"/>
      <c r="AL191" s="515"/>
      <c r="AM191" s="515"/>
      <c r="AN191" s="515"/>
      <c r="AO191" s="515"/>
      <c r="AP191" s="515"/>
      <c r="AQ191" s="515"/>
      <c r="AR191" s="515"/>
      <c r="AS191" s="515"/>
      <c r="AT191" s="515"/>
      <c r="AU191" s="515"/>
      <c r="AV191" s="515"/>
      <c r="AW191" s="515"/>
      <c r="AX191" s="515"/>
      <c r="AY191" s="515"/>
      <c r="AZ191" s="515"/>
      <c r="BA191" s="515"/>
      <c r="BB191" s="515"/>
      <c r="BC191" s="515"/>
      <c r="BD191" s="515"/>
      <c r="BE191" s="515"/>
      <c r="BF191" s="515"/>
      <c r="BG191" s="515"/>
      <c r="BH191" s="515"/>
      <c r="BI191" s="515"/>
      <c r="BJ191" s="515"/>
      <c r="BK191" s="515"/>
      <c r="BL191" s="515"/>
      <c r="BM191" s="515"/>
    </row>
    <row r="192" ht="14.25" customHeight="1">
      <c r="A192" s="515"/>
      <c r="B192" s="515"/>
      <c r="C192" s="515"/>
      <c r="D192" s="515"/>
      <c r="E192" s="515"/>
      <c r="F192" s="515"/>
      <c r="G192" s="515"/>
      <c r="H192" s="515"/>
      <c r="I192" s="515"/>
      <c r="J192" s="515"/>
      <c r="K192" s="515"/>
      <c r="L192" s="515"/>
      <c r="M192" s="515"/>
      <c r="N192" s="515"/>
      <c r="O192" s="515"/>
      <c r="P192" s="515"/>
      <c r="Q192" s="515"/>
      <c r="R192" s="515"/>
      <c r="S192" s="515"/>
      <c r="T192" s="515"/>
      <c r="U192" s="515"/>
      <c r="V192" s="515"/>
      <c r="W192" s="515"/>
      <c r="X192" s="515"/>
      <c r="Y192" s="515"/>
      <c r="Z192" s="515"/>
      <c r="AA192" s="515"/>
      <c r="AB192" s="515"/>
      <c r="AC192" s="515"/>
      <c r="AD192" s="515"/>
      <c r="AE192" s="515"/>
      <c r="AF192" s="515"/>
      <c r="AG192" s="515"/>
      <c r="AH192" s="515"/>
      <c r="AI192" s="515"/>
      <c r="AJ192" s="515"/>
      <c r="AK192" s="515"/>
      <c r="AL192" s="515"/>
      <c r="AM192" s="515"/>
      <c r="AN192" s="515"/>
      <c r="AO192" s="515"/>
      <c r="AP192" s="515"/>
      <c r="AQ192" s="515"/>
      <c r="AR192" s="515"/>
      <c r="AS192" s="515"/>
      <c r="AT192" s="515"/>
      <c r="AU192" s="515"/>
      <c r="AV192" s="515"/>
      <c r="AW192" s="515"/>
      <c r="AX192" s="515"/>
      <c r="AY192" s="515"/>
      <c r="AZ192" s="515"/>
      <c r="BA192" s="515"/>
      <c r="BB192" s="515"/>
      <c r="BC192" s="515"/>
      <c r="BD192" s="515"/>
      <c r="BE192" s="515"/>
      <c r="BF192" s="515"/>
      <c r="BG192" s="515"/>
      <c r="BH192" s="515"/>
      <c r="BI192" s="515"/>
      <c r="BJ192" s="515"/>
      <c r="BK192" s="515"/>
      <c r="BL192" s="515"/>
      <c r="BM192" s="515"/>
    </row>
    <row r="193" ht="14.25" customHeight="1">
      <c r="A193" s="515"/>
      <c r="B193" s="515"/>
      <c r="C193" s="515"/>
      <c r="D193" s="515"/>
      <c r="E193" s="515"/>
      <c r="F193" s="515"/>
      <c r="G193" s="515"/>
      <c r="H193" s="515"/>
      <c r="I193" s="515"/>
      <c r="J193" s="515"/>
      <c r="K193" s="515"/>
      <c r="L193" s="515"/>
      <c r="M193" s="515"/>
      <c r="N193" s="515"/>
      <c r="O193" s="515"/>
      <c r="P193" s="515"/>
      <c r="Q193" s="515"/>
      <c r="R193" s="515"/>
      <c r="S193" s="515"/>
      <c r="T193" s="515"/>
      <c r="U193" s="515"/>
      <c r="V193" s="515"/>
      <c r="W193" s="515"/>
      <c r="X193" s="515"/>
      <c r="Y193" s="515"/>
      <c r="Z193" s="515"/>
      <c r="AA193" s="515"/>
      <c r="AB193" s="515"/>
      <c r="AC193" s="515"/>
      <c r="AD193" s="515"/>
      <c r="AE193" s="515"/>
      <c r="AF193" s="515"/>
      <c r="AG193" s="515"/>
      <c r="AH193" s="515"/>
      <c r="AI193" s="515"/>
      <c r="AJ193" s="515"/>
      <c r="AK193" s="515"/>
      <c r="AL193" s="515"/>
      <c r="AM193" s="515"/>
      <c r="AN193" s="515"/>
      <c r="AO193" s="515"/>
      <c r="AP193" s="515"/>
      <c r="AQ193" s="515"/>
      <c r="AR193" s="515"/>
      <c r="AS193" s="515"/>
      <c r="AT193" s="515"/>
      <c r="AU193" s="515"/>
      <c r="AV193" s="515"/>
      <c r="AW193" s="515"/>
      <c r="AX193" s="515"/>
      <c r="AY193" s="515"/>
      <c r="AZ193" s="515"/>
      <c r="BA193" s="515"/>
      <c r="BB193" s="515"/>
      <c r="BC193" s="515"/>
      <c r="BD193" s="515"/>
      <c r="BE193" s="515"/>
      <c r="BF193" s="515"/>
      <c r="BG193" s="515"/>
      <c r="BH193" s="515"/>
      <c r="BI193" s="515"/>
      <c r="BJ193" s="515"/>
      <c r="BK193" s="515"/>
      <c r="BL193" s="515"/>
      <c r="BM193" s="515"/>
    </row>
    <row r="194" ht="14.25" customHeight="1">
      <c r="A194" s="515"/>
      <c r="B194" s="515"/>
      <c r="C194" s="515"/>
      <c r="D194" s="515"/>
      <c r="E194" s="515"/>
      <c r="F194" s="515"/>
      <c r="G194" s="515"/>
      <c r="H194" s="515"/>
      <c r="I194" s="515"/>
      <c r="J194" s="515"/>
      <c r="K194" s="515"/>
      <c r="L194" s="515"/>
      <c r="M194" s="515"/>
      <c r="N194" s="515"/>
      <c r="O194" s="515"/>
      <c r="P194" s="515"/>
      <c r="Q194" s="515"/>
      <c r="R194" s="515"/>
      <c r="S194" s="515"/>
      <c r="T194" s="515"/>
      <c r="U194" s="515"/>
      <c r="V194" s="515"/>
      <c r="W194" s="515"/>
      <c r="X194" s="515"/>
      <c r="Y194" s="515"/>
      <c r="Z194" s="515"/>
      <c r="AA194" s="515"/>
      <c r="AB194" s="515"/>
      <c r="AC194" s="515"/>
      <c r="AD194" s="515"/>
      <c r="AE194" s="515"/>
      <c r="AF194" s="515"/>
      <c r="AG194" s="515"/>
      <c r="AH194" s="515"/>
      <c r="AI194" s="515"/>
      <c r="AJ194" s="515"/>
      <c r="AK194" s="515"/>
      <c r="AL194" s="515"/>
      <c r="AM194" s="515"/>
      <c r="AN194" s="515"/>
      <c r="AO194" s="515"/>
      <c r="AP194" s="515"/>
      <c r="AQ194" s="515"/>
      <c r="AR194" s="515"/>
      <c r="AS194" s="515"/>
      <c r="AT194" s="515"/>
      <c r="AU194" s="515"/>
      <c r="AV194" s="515"/>
      <c r="AW194" s="515"/>
      <c r="AX194" s="515"/>
      <c r="AY194" s="515"/>
      <c r="AZ194" s="515"/>
      <c r="BA194" s="515"/>
      <c r="BB194" s="515"/>
      <c r="BC194" s="515"/>
      <c r="BD194" s="515"/>
      <c r="BE194" s="515"/>
      <c r="BF194" s="515"/>
      <c r="BG194" s="515"/>
      <c r="BH194" s="515"/>
      <c r="BI194" s="515"/>
      <c r="BJ194" s="515"/>
      <c r="BK194" s="515"/>
      <c r="BL194" s="515"/>
      <c r="BM194" s="515"/>
    </row>
    <row r="195" ht="14.25" customHeight="1">
      <c r="A195" s="515"/>
      <c r="B195" s="515"/>
      <c r="C195" s="515"/>
      <c r="D195" s="515"/>
      <c r="E195" s="515"/>
      <c r="F195" s="515"/>
      <c r="G195" s="515"/>
      <c r="H195" s="515"/>
      <c r="I195" s="515"/>
      <c r="J195" s="515"/>
      <c r="K195" s="515"/>
      <c r="L195" s="515"/>
      <c r="M195" s="515"/>
      <c r="N195" s="515"/>
      <c r="O195" s="515"/>
      <c r="P195" s="515"/>
      <c r="Q195" s="515"/>
      <c r="R195" s="515"/>
      <c r="S195" s="515"/>
      <c r="T195" s="515"/>
      <c r="U195" s="515"/>
      <c r="V195" s="515"/>
      <c r="W195" s="515"/>
      <c r="X195" s="515"/>
      <c r="Y195" s="515"/>
      <c r="Z195" s="515"/>
      <c r="AA195" s="515"/>
      <c r="AB195" s="515"/>
      <c r="AC195" s="515"/>
      <c r="AD195" s="515"/>
      <c r="AE195" s="515"/>
      <c r="AF195" s="515"/>
      <c r="AG195" s="515"/>
      <c r="AH195" s="515"/>
      <c r="AI195" s="515"/>
      <c r="AJ195" s="515"/>
      <c r="AK195" s="515"/>
      <c r="AL195" s="515"/>
      <c r="AM195" s="515"/>
      <c r="AN195" s="515"/>
      <c r="AO195" s="515"/>
      <c r="AP195" s="515"/>
      <c r="AQ195" s="515"/>
      <c r="AR195" s="515"/>
      <c r="AS195" s="515"/>
      <c r="AT195" s="515"/>
      <c r="AU195" s="515"/>
      <c r="AV195" s="515"/>
      <c r="AW195" s="515"/>
      <c r="AX195" s="515"/>
      <c r="AY195" s="515"/>
      <c r="AZ195" s="515"/>
      <c r="BA195" s="515"/>
      <c r="BB195" s="515"/>
      <c r="BC195" s="515"/>
      <c r="BD195" s="515"/>
      <c r="BE195" s="515"/>
      <c r="BF195" s="515"/>
      <c r="BG195" s="515"/>
      <c r="BH195" s="515"/>
      <c r="BI195" s="515"/>
      <c r="BJ195" s="515"/>
      <c r="BK195" s="515"/>
      <c r="BL195" s="515"/>
      <c r="BM195" s="515"/>
    </row>
    <row r="196" ht="14.25" customHeight="1">
      <c r="A196" s="515"/>
      <c r="B196" s="515"/>
      <c r="C196" s="515"/>
      <c r="D196" s="515"/>
      <c r="E196" s="515"/>
      <c r="F196" s="515"/>
      <c r="G196" s="515"/>
      <c r="H196" s="515"/>
      <c r="I196" s="515"/>
      <c r="J196" s="515"/>
      <c r="K196" s="515"/>
      <c r="L196" s="515"/>
      <c r="M196" s="515"/>
      <c r="N196" s="515"/>
      <c r="O196" s="515"/>
      <c r="P196" s="515"/>
      <c r="Q196" s="515"/>
      <c r="R196" s="515"/>
      <c r="S196" s="515"/>
      <c r="T196" s="515"/>
      <c r="U196" s="515"/>
      <c r="V196" s="515"/>
      <c r="W196" s="515"/>
      <c r="X196" s="515"/>
      <c r="Y196" s="515"/>
      <c r="Z196" s="515"/>
      <c r="AA196" s="515"/>
      <c r="AB196" s="515"/>
      <c r="AC196" s="515"/>
      <c r="AD196" s="515"/>
      <c r="AE196" s="515"/>
      <c r="AF196" s="515"/>
      <c r="AG196" s="515"/>
      <c r="AH196" s="515"/>
      <c r="AI196" s="515"/>
      <c r="AJ196" s="515"/>
      <c r="AK196" s="515"/>
      <c r="AL196" s="515"/>
      <c r="AM196" s="515"/>
      <c r="AN196" s="515"/>
      <c r="AO196" s="515"/>
      <c r="AP196" s="515"/>
      <c r="AQ196" s="515"/>
      <c r="AR196" s="515"/>
      <c r="AS196" s="515"/>
      <c r="AT196" s="515"/>
      <c r="AU196" s="515"/>
      <c r="AV196" s="515"/>
      <c r="AW196" s="515"/>
      <c r="AX196" s="515"/>
      <c r="AY196" s="515"/>
      <c r="AZ196" s="515"/>
      <c r="BA196" s="515"/>
      <c r="BB196" s="515"/>
      <c r="BC196" s="515"/>
      <c r="BD196" s="515"/>
      <c r="BE196" s="515"/>
      <c r="BF196" s="515"/>
      <c r="BG196" s="515"/>
      <c r="BH196" s="515"/>
      <c r="BI196" s="515"/>
      <c r="BJ196" s="515"/>
      <c r="BK196" s="515"/>
      <c r="BL196" s="515"/>
      <c r="BM196" s="515"/>
    </row>
    <row r="197" ht="14.25" customHeight="1">
      <c r="A197" s="515"/>
      <c r="B197" s="515"/>
      <c r="C197" s="515"/>
      <c r="D197" s="515"/>
      <c r="E197" s="515"/>
      <c r="F197" s="515"/>
      <c r="G197" s="515"/>
      <c r="H197" s="515"/>
      <c r="I197" s="515"/>
      <c r="J197" s="515"/>
      <c r="K197" s="515"/>
      <c r="L197" s="515"/>
      <c r="M197" s="515"/>
      <c r="N197" s="515"/>
      <c r="O197" s="515"/>
      <c r="P197" s="515"/>
      <c r="Q197" s="515"/>
      <c r="R197" s="515"/>
      <c r="S197" s="515"/>
      <c r="T197" s="515"/>
      <c r="U197" s="515"/>
      <c r="V197" s="515"/>
      <c r="W197" s="515"/>
      <c r="X197" s="515"/>
      <c r="Y197" s="515"/>
      <c r="Z197" s="515"/>
      <c r="AA197" s="515"/>
      <c r="AB197" s="515"/>
      <c r="AC197" s="515"/>
      <c r="AD197" s="515"/>
      <c r="AE197" s="515"/>
      <c r="AF197" s="515"/>
      <c r="AG197" s="515"/>
      <c r="AH197" s="515"/>
      <c r="AI197" s="515"/>
      <c r="AJ197" s="515"/>
      <c r="AK197" s="515"/>
      <c r="AL197" s="515"/>
      <c r="AM197" s="515"/>
      <c r="AN197" s="515"/>
      <c r="AO197" s="515"/>
      <c r="AP197" s="515"/>
      <c r="AQ197" s="515"/>
      <c r="AR197" s="515"/>
      <c r="AS197" s="515"/>
      <c r="AT197" s="515"/>
      <c r="AU197" s="515"/>
      <c r="AV197" s="515"/>
      <c r="AW197" s="515"/>
      <c r="AX197" s="515"/>
      <c r="AY197" s="515"/>
      <c r="AZ197" s="515"/>
      <c r="BA197" s="515"/>
      <c r="BB197" s="515"/>
      <c r="BC197" s="515"/>
      <c r="BD197" s="515"/>
      <c r="BE197" s="515"/>
      <c r="BF197" s="515"/>
      <c r="BG197" s="515"/>
      <c r="BH197" s="515"/>
      <c r="BI197" s="515"/>
      <c r="BJ197" s="515"/>
      <c r="BK197" s="515"/>
      <c r="BL197" s="515"/>
      <c r="BM197" s="515"/>
    </row>
    <row r="198" ht="14.25" customHeight="1">
      <c r="A198" s="515"/>
      <c r="B198" s="515"/>
      <c r="C198" s="515"/>
      <c r="D198" s="515"/>
      <c r="E198" s="515"/>
      <c r="F198" s="515"/>
      <c r="G198" s="515"/>
      <c r="H198" s="515"/>
      <c r="I198" s="515"/>
      <c r="J198" s="515"/>
      <c r="K198" s="515"/>
      <c r="L198" s="515"/>
      <c r="M198" s="515"/>
      <c r="N198" s="515"/>
      <c r="O198" s="515"/>
      <c r="P198" s="515"/>
      <c r="Q198" s="515"/>
      <c r="R198" s="515"/>
      <c r="S198" s="515"/>
      <c r="T198" s="515"/>
      <c r="U198" s="515"/>
      <c r="V198" s="515"/>
      <c r="W198" s="515"/>
      <c r="X198" s="515"/>
      <c r="Y198" s="515"/>
      <c r="Z198" s="515"/>
      <c r="AA198" s="515"/>
      <c r="AB198" s="515"/>
      <c r="AC198" s="515"/>
      <c r="AD198" s="515"/>
      <c r="AE198" s="515"/>
      <c r="AF198" s="515"/>
      <c r="AG198" s="515"/>
      <c r="AH198" s="515"/>
      <c r="AI198" s="515"/>
      <c r="AJ198" s="515"/>
      <c r="AK198" s="515"/>
      <c r="AL198" s="515"/>
      <c r="AM198" s="515"/>
      <c r="AN198" s="515"/>
      <c r="AO198" s="515"/>
      <c r="AP198" s="515"/>
      <c r="AQ198" s="515"/>
      <c r="AR198" s="515"/>
      <c r="AS198" s="515"/>
      <c r="AT198" s="515"/>
      <c r="AU198" s="515"/>
      <c r="AV198" s="515"/>
      <c r="AW198" s="515"/>
      <c r="AX198" s="515"/>
      <c r="AY198" s="515"/>
      <c r="AZ198" s="515"/>
      <c r="BA198" s="515"/>
      <c r="BB198" s="515"/>
      <c r="BC198" s="515"/>
      <c r="BD198" s="515"/>
      <c r="BE198" s="515"/>
      <c r="BF198" s="515"/>
      <c r="BG198" s="515"/>
      <c r="BH198" s="515"/>
      <c r="BI198" s="515"/>
      <c r="BJ198" s="515"/>
      <c r="BK198" s="515"/>
      <c r="BL198" s="515"/>
      <c r="BM198" s="515"/>
    </row>
    <row r="199" ht="14.25" customHeight="1">
      <c r="A199" s="515"/>
      <c r="B199" s="515"/>
      <c r="C199" s="515"/>
      <c r="D199" s="515"/>
      <c r="E199" s="515"/>
      <c r="F199" s="515"/>
      <c r="G199" s="515"/>
      <c r="H199" s="515"/>
      <c r="I199" s="515"/>
      <c r="J199" s="515"/>
      <c r="K199" s="515"/>
      <c r="L199" s="515"/>
      <c r="M199" s="515"/>
      <c r="N199" s="515"/>
      <c r="O199" s="515"/>
      <c r="P199" s="515"/>
      <c r="Q199" s="515"/>
      <c r="R199" s="515"/>
      <c r="S199" s="515"/>
      <c r="T199" s="515"/>
      <c r="U199" s="515"/>
      <c r="V199" s="515"/>
      <c r="W199" s="515"/>
      <c r="X199" s="515"/>
      <c r="Y199" s="515"/>
      <c r="Z199" s="515"/>
      <c r="AA199" s="515"/>
      <c r="AB199" s="515"/>
      <c r="AC199" s="515"/>
      <c r="AD199" s="515"/>
      <c r="AE199" s="515"/>
      <c r="AF199" s="515"/>
      <c r="AG199" s="515"/>
      <c r="AH199" s="515"/>
      <c r="AI199" s="515"/>
      <c r="AJ199" s="515"/>
      <c r="AK199" s="515"/>
      <c r="AL199" s="515"/>
      <c r="AM199" s="515"/>
      <c r="AN199" s="515"/>
      <c r="AO199" s="515"/>
      <c r="AP199" s="515"/>
      <c r="AQ199" s="515"/>
      <c r="AR199" s="515"/>
      <c r="AS199" s="515"/>
      <c r="AT199" s="515"/>
      <c r="AU199" s="515"/>
      <c r="AV199" s="515"/>
      <c r="AW199" s="515"/>
      <c r="AX199" s="515"/>
      <c r="AY199" s="515"/>
      <c r="AZ199" s="515"/>
      <c r="BA199" s="515"/>
      <c r="BB199" s="515"/>
      <c r="BC199" s="515"/>
      <c r="BD199" s="515"/>
      <c r="BE199" s="515"/>
      <c r="BF199" s="515"/>
      <c r="BG199" s="515"/>
      <c r="BH199" s="515"/>
      <c r="BI199" s="515"/>
      <c r="BJ199" s="515"/>
      <c r="BK199" s="515"/>
      <c r="BL199" s="515"/>
      <c r="BM199" s="515"/>
    </row>
    <row r="200" ht="14.25" customHeight="1">
      <c r="A200" s="515"/>
      <c r="B200" s="515"/>
      <c r="C200" s="515"/>
      <c r="D200" s="515"/>
      <c r="E200" s="515"/>
      <c r="F200" s="515"/>
      <c r="G200" s="515"/>
      <c r="H200" s="515"/>
      <c r="I200" s="515"/>
      <c r="J200" s="515"/>
      <c r="K200" s="515"/>
      <c r="L200" s="515"/>
      <c r="M200" s="515"/>
      <c r="N200" s="515"/>
      <c r="O200" s="515"/>
      <c r="P200" s="515"/>
      <c r="Q200" s="515"/>
      <c r="R200" s="515"/>
      <c r="S200" s="515"/>
      <c r="T200" s="515"/>
      <c r="U200" s="515"/>
      <c r="V200" s="515"/>
      <c r="W200" s="515"/>
      <c r="X200" s="515"/>
      <c r="Y200" s="515"/>
      <c r="Z200" s="515"/>
      <c r="AA200" s="515"/>
      <c r="AB200" s="515"/>
      <c r="AC200" s="515"/>
      <c r="AD200" s="515"/>
      <c r="AE200" s="515"/>
      <c r="AF200" s="515"/>
      <c r="AG200" s="515"/>
      <c r="AH200" s="515"/>
      <c r="AI200" s="515"/>
      <c r="AJ200" s="515"/>
      <c r="AK200" s="515"/>
      <c r="AL200" s="515"/>
      <c r="AM200" s="515"/>
      <c r="AN200" s="515"/>
      <c r="AO200" s="515"/>
      <c r="AP200" s="515"/>
      <c r="AQ200" s="515"/>
      <c r="AR200" s="515"/>
      <c r="AS200" s="515"/>
      <c r="AT200" s="515"/>
      <c r="AU200" s="515"/>
      <c r="AV200" s="515"/>
      <c r="AW200" s="515"/>
      <c r="AX200" s="515"/>
      <c r="AY200" s="515"/>
      <c r="AZ200" s="515"/>
      <c r="BA200" s="515"/>
      <c r="BB200" s="515"/>
      <c r="BC200" s="515"/>
      <c r="BD200" s="515"/>
      <c r="BE200" s="515"/>
      <c r="BF200" s="515"/>
      <c r="BG200" s="515"/>
      <c r="BH200" s="515"/>
      <c r="BI200" s="515"/>
      <c r="BJ200" s="515"/>
      <c r="BK200" s="515"/>
      <c r="BL200" s="515"/>
      <c r="BM200" s="515"/>
    </row>
    <row r="201" ht="14.25" customHeight="1">
      <c r="A201" s="515"/>
      <c r="B201" s="515"/>
      <c r="C201" s="515"/>
      <c r="D201" s="515"/>
      <c r="E201" s="515"/>
      <c r="F201" s="515"/>
      <c r="G201" s="515"/>
      <c r="H201" s="515"/>
      <c r="I201" s="515"/>
      <c r="J201" s="515"/>
      <c r="K201" s="515"/>
      <c r="L201" s="515"/>
      <c r="M201" s="515"/>
      <c r="N201" s="515"/>
      <c r="O201" s="515"/>
      <c r="P201" s="515"/>
      <c r="Q201" s="515"/>
      <c r="R201" s="515"/>
      <c r="S201" s="515"/>
      <c r="T201" s="515"/>
      <c r="U201" s="515"/>
      <c r="V201" s="515"/>
      <c r="W201" s="515"/>
      <c r="X201" s="515"/>
      <c r="Y201" s="515"/>
      <c r="Z201" s="515"/>
      <c r="AA201" s="515"/>
      <c r="AB201" s="515"/>
      <c r="AC201" s="515"/>
      <c r="AD201" s="515"/>
      <c r="AE201" s="515"/>
      <c r="AF201" s="515"/>
      <c r="AG201" s="515"/>
      <c r="AH201" s="515"/>
      <c r="AI201" s="515"/>
      <c r="AJ201" s="515"/>
      <c r="AK201" s="515"/>
      <c r="AL201" s="515"/>
      <c r="AM201" s="515"/>
      <c r="AN201" s="515"/>
      <c r="AO201" s="515"/>
      <c r="AP201" s="515"/>
      <c r="AQ201" s="515"/>
      <c r="AR201" s="515"/>
      <c r="AS201" s="515"/>
      <c r="AT201" s="515"/>
      <c r="AU201" s="515"/>
      <c r="AV201" s="515"/>
      <c r="AW201" s="515"/>
      <c r="AX201" s="515"/>
      <c r="AY201" s="515"/>
      <c r="AZ201" s="515"/>
      <c r="BA201" s="515"/>
      <c r="BB201" s="515"/>
      <c r="BC201" s="515"/>
      <c r="BD201" s="515"/>
      <c r="BE201" s="515"/>
      <c r="BF201" s="515"/>
      <c r="BG201" s="515"/>
      <c r="BH201" s="515"/>
      <c r="BI201" s="515"/>
      <c r="BJ201" s="515"/>
      <c r="BK201" s="515"/>
      <c r="BL201" s="515"/>
      <c r="BM201" s="515"/>
    </row>
    <row r="202" ht="14.25" customHeight="1">
      <c r="A202" s="515"/>
      <c r="B202" s="515"/>
      <c r="C202" s="515"/>
      <c r="D202" s="515"/>
      <c r="E202" s="515"/>
      <c r="F202" s="515"/>
      <c r="G202" s="515"/>
      <c r="H202" s="515"/>
      <c r="I202" s="515"/>
      <c r="J202" s="515"/>
      <c r="K202" s="515"/>
      <c r="L202" s="515"/>
      <c r="M202" s="515"/>
      <c r="N202" s="515"/>
      <c r="O202" s="515"/>
      <c r="P202" s="515"/>
      <c r="Q202" s="515"/>
      <c r="R202" s="515"/>
      <c r="S202" s="515"/>
      <c r="T202" s="515"/>
      <c r="U202" s="515"/>
      <c r="V202" s="515"/>
      <c r="W202" s="515"/>
      <c r="X202" s="515"/>
      <c r="Y202" s="515"/>
      <c r="Z202" s="515"/>
      <c r="AA202" s="515"/>
      <c r="AB202" s="515"/>
      <c r="AC202" s="515"/>
      <c r="AD202" s="515"/>
      <c r="AE202" s="515"/>
      <c r="AF202" s="515"/>
      <c r="AG202" s="515"/>
      <c r="AH202" s="515"/>
      <c r="AI202" s="515"/>
      <c r="AJ202" s="515"/>
      <c r="AK202" s="515"/>
      <c r="AL202" s="515"/>
      <c r="AM202" s="515"/>
      <c r="AN202" s="515"/>
      <c r="AO202" s="515"/>
      <c r="AP202" s="515"/>
      <c r="AQ202" s="515"/>
      <c r="AR202" s="515"/>
      <c r="AS202" s="515"/>
      <c r="AT202" s="515"/>
      <c r="AU202" s="515"/>
      <c r="AV202" s="515"/>
      <c r="AW202" s="515"/>
      <c r="AX202" s="515"/>
      <c r="AY202" s="515"/>
      <c r="AZ202" s="515"/>
      <c r="BA202" s="515"/>
      <c r="BB202" s="515"/>
      <c r="BC202" s="515"/>
      <c r="BD202" s="515"/>
      <c r="BE202" s="515"/>
      <c r="BF202" s="515"/>
      <c r="BG202" s="515"/>
      <c r="BH202" s="515"/>
      <c r="BI202" s="515"/>
      <c r="BJ202" s="515"/>
      <c r="BK202" s="515"/>
      <c r="BL202" s="515"/>
      <c r="BM202" s="515"/>
    </row>
    <row r="203" ht="14.25" customHeight="1">
      <c r="A203" s="515"/>
      <c r="B203" s="515"/>
      <c r="C203" s="515"/>
      <c r="D203" s="515"/>
      <c r="E203" s="515"/>
      <c r="F203" s="515"/>
      <c r="G203" s="515"/>
      <c r="H203" s="515"/>
      <c r="I203" s="515"/>
      <c r="J203" s="515"/>
      <c r="K203" s="515"/>
      <c r="L203" s="515"/>
      <c r="M203" s="515"/>
      <c r="N203" s="515"/>
      <c r="O203" s="515"/>
      <c r="P203" s="515"/>
      <c r="Q203" s="515"/>
      <c r="R203" s="515"/>
      <c r="S203" s="515"/>
      <c r="T203" s="515"/>
      <c r="U203" s="515"/>
      <c r="V203" s="515"/>
      <c r="W203" s="515"/>
      <c r="X203" s="515"/>
      <c r="Y203" s="515"/>
      <c r="Z203" s="515"/>
      <c r="AA203" s="515"/>
      <c r="AB203" s="515"/>
      <c r="AC203" s="515"/>
      <c r="AD203" s="515"/>
      <c r="AE203" s="515"/>
      <c r="AF203" s="515"/>
      <c r="AG203" s="515"/>
      <c r="AH203" s="515"/>
      <c r="AI203" s="515"/>
      <c r="AJ203" s="515"/>
      <c r="AK203" s="515"/>
      <c r="AL203" s="515"/>
      <c r="AM203" s="515"/>
      <c r="AN203" s="515"/>
      <c r="AO203" s="515"/>
      <c r="AP203" s="515"/>
      <c r="AQ203" s="515"/>
      <c r="AR203" s="515"/>
      <c r="AS203" s="515"/>
      <c r="AT203" s="515"/>
      <c r="AU203" s="515"/>
      <c r="AV203" s="515"/>
      <c r="AW203" s="515"/>
      <c r="AX203" s="515"/>
      <c r="AY203" s="515"/>
      <c r="AZ203" s="515"/>
      <c r="BA203" s="515"/>
      <c r="BB203" s="515"/>
      <c r="BC203" s="515"/>
      <c r="BD203" s="515"/>
      <c r="BE203" s="515"/>
      <c r="BF203" s="515"/>
      <c r="BG203" s="515"/>
      <c r="BH203" s="515"/>
      <c r="BI203" s="515"/>
      <c r="BJ203" s="515"/>
      <c r="BK203" s="515"/>
      <c r="BL203" s="515"/>
      <c r="BM203" s="515"/>
    </row>
    <row r="204" ht="14.25" customHeight="1">
      <c r="A204" s="515"/>
      <c r="B204" s="515"/>
      <c r="C204" s="515"/>
      <c r="D204" s="515"/>
      <c r="E204" s="515"/>
      <c r="F204" s="515"/>
      <c r="G204" s="515"/>
      <c r="H204" s="515"/>
      <c r="I204" s="515"/>
      <c r="J204" s="515"/>
      <c r="K204" s="515"/>
      <c r="L204" s="515"/>
      <c r="M204" s="515"/>
      <c r="N204" s="515"/>
      <c r="O204" s="515"/>
      <c r="P204" s="515"/>
      <c r="Q204" s="515"/>
      <c r="R204" s="515"/>
      <c r="S204" s="515"/>
      <c r="T204" s="515"/>
      <c r="U204" s="515"/>
      <c r="V204" s="515"/>
      <c r="W204" s="515"/>
      <c r="X204" s="515"/>
      <c r="Y204" s="515"/>
      <c r="Z204" s="515"/>
      <c r="AA204" s="515"/>
      <c r="AB204" s="515"/>
      <c r="AC204" s="515"/>
      <c r="AD204" s="515"/>
      <c r="AE204" s="515"/>
      <c r="AF204" s="515"/>
      <c r="AG204" s="515"/>
      <c r="AH204" s="515"/>
      <c r="AI204" s="515"/>
      <c r="AJ204" s="515"/>
      <c r="AK204" s="515"/>
      <c r="AL204" s="515"/>
      <c r="AM204" s="515"/>
      <c r="AN204" s="515"/>
      <c r="AO204" s="515"/>
      <c r="AP204" s="515"/>
      <c r="AQ204" s="515"/>
      <c r="AR204" s="515"/>
      <c r="AS204" s="515"/>
      <c r="AT204" s="515"/>
      <c r="AU204" s="515"/>
      <c r="AV204" s="515"/>
      <c r="AW204" s="515"/>
      <c r="AX204" s="515"/>
      <c r="AY204" s="515"/>
      <c r="AZ204" s="515"/>
      <c r="BA204" s="515"/>
      <c r="BB204" s="515"/>
      <c r="BC204" s="515"/>
      <c r="BD204" s="515"/>
      <c r="BE204" s="515"/>
      <c r="BF204" s="515"/>
      <c r="BG204" s="515"/>
      <c r="BH204" s="515"/>
      <c r="BI204" s="515"/>
      <c r="BJ204" s="515"/>
      <c r="BK204" s="515"/>
      <c r="BL204" s="515"/>
      <c r="BM204" s="515"/>
    </row>
    <row r="205" ht="14.25" customHeight="1">
      <c r="A205" s="515"/>
      <c r="B205" s="515"/>
      <c r="C205" s="515"/>
      <c r="D205" s="515"/>
      <c r="E205" s="515"/>
      <c r="F205" s="515"/>
      <c r="G205" s="515"/>
      <c r="H205" s="515"/>
      <c r="I205" s="515"/>
      <c r="J205" s="515"/>
      <c r="K205" s="515"/>
      <c r="L205" s="515"/>
      <c r="M205" s="515"/>
      <c r="N205" s="515"/>
      <c r="O205" s="515"/>
      <c r="P205" s="515"/>
      <c r="Q205" s="515"/>
      <c r="R205" s="515"/>
      <c r="S205" s="515"/>
      <c r="T205" s="515"/>
      <c r="U205" s="515"/>
      <c r="V205" s="515"/>
      <c r="W205" s="515"/>
      <c r="X205" s="515"/>
      <c r="Y205" s="515"/>
      <c r="Z205" s="515"/>
      <c r="AA205" s="515"/>
      <c r="AB205" s="515"/>
      <c r="AC205" s="515"/>
      <c r="AD205" s="515"/>
      <c r="AE205" s="515"/>
      <c r="AF205" s="515"/>
      <c r="AG205" s="515"/>
      <c r="AH205" s="515"/>
      <c r="AI205" s="515"/>
      <c r="AJ205" s="515"/>
      <c r="AK205" s="515"/>
      <c r="AL205" s="515"/>
      <c r="AM205" s="515"/>
      <c r="AN205" s="515"/>
      <c r="AO205" s="515"/>
      <c r="AP205" s="515"/>
      <c r="AQ205" s="515"/>
      <c r="AR205" s="515"/>
      <c r="AS205" s="515"/>
      <c r="AT205" s="515"/>
      <c r="AU205" s="515"/>
      <c r="AV205" s="515"/>
      <c r="AW205" s="515"/>
      <c r="AX205" s="515"/>
      <c r="AY205" s="515"/>
      <c r="AZ205" s="515"/>
      <c r="BA205" s="515"/>
      <c r="BB205" s="515"/>
      <c r="BC205" s="515"/>
      <c r="BD205" s="515"/>
      <c r="BE205" s="515"/>
      <c r="BF205" s="515"/>
      <c r="BG205" s="515"/>
      <c r="BH205" s="515"/>
      <c r="BI205" s="515"/>
      <c r="BJ205" s="515"/>
      <c r="BK205" s="515"/>
      <c r="BL205" s="515"/>
      <c r="BM205" s="515"/>
    </row>
    <row r="206" ht="14.25" customHeight="1">
      <c r="A206" s="515"/>
      <c r="B206" s="515"/>
      <c r="C206" s="515"/>
      <c r="D206" s="515"/>
      <c r="E206" s="515"/>
      <c r="F206" s="515"/>
      <c r="G206" s="515"/>
      <c r="H206" s="515"/>
      <c r="I206" s="515"/>
      <c r="J206" s="515"/>
      <c r="K206" s="515"/>
      <c r="L206" s="515"/>
      <c r="M206" s="515"/>
      <c r="N206" s="515"/>
      <c r="O206" s="515"/>
      <c r="P206" s="515"/>
      <c r="Q206" s="515"/>
      <c r="R206" s="515"/>
      <c r="S206" s="515"/>
      <c r="T206" s="515"/>
      <c r="U206" s="515"/>
      <c r="V206" s="515"/>
      <c r="W206" s="515"/>
      <c r="X206" s="515"/>
      <c r="Y206" s="515"/>
      <c r="Z206" s="515"/>
      <c r="AA206" s="515"/>
      <c r="AB206" s="515"/>
      <c r="AC206" s="515"/>
      <c r="AD206" s="515"/>
      <c r="AE206" s="515"/>
      <c r="AF206" s="515"/>
      <c r="AG206" s="515"/>
      <c r="AH206" s="515"/>
      <c r="AI206" s="515"/>
      <c r="AJ206" s="515"/>
      <c r="AK206" s="515"/>
      <c r="AL206" s="515"/>
      <c r="AM206" s="515"/>
      <c r="AN206" s="515"/>
      <c r="AO206" s="515"/>
      <c r="AP206" s="515"/>
      <c r="AQ206" s="515"/>
      <c r="AR206" s="515"/>
      <c r="AS206" s="515"/>
      <c r="AT206" s="515"/>
      <c r="AU206" s="515"/>
      <c r="AV206" s="515"/>
      <c r="AW206" s="515"/>
      <c r="AX206" s="515"/>
      <c r="AY206" s="515"/>
      <c r="AZ206" s="515"/>
      <c r="BA206" s="515"/>
      <c r="BB206" s="515"/>
      <c r="BC206" s="515"/>
      <c r="BD206" s="515"/>
      <c r="BE206" s="515"/>
      <c r="BF206" s="515"/>
      <c r="BG206" s="515"/>
      <c r="BH206" s="515"/>
      <c r="BI206" s="515"/>
      <c r="BJ206" s="515"/>
      <c r="BK206" s="515"/>
      <c r="BL206" s="515"/>
      <c r="BM206" s="515"/>
    </row>
    <row r="207" ht="14.25" customHeight="1">
      <c r="A207" s="515"/>
      <c r="B207" s="515"/>
      <c r="C207" s="515"/>
      <c r="D207" s="515"/>
      <c r="E207" s="515"/>
      <c r="F207" s="515"/>
      <c r="G207" s="515"/>
      <c r="H207" s="515"/>
      <c r="I207" s="515"/>
      <c r="J207" s="515"/>
      <c r="K207" s="515"/>
      <c r="L207" s="515"/>
      <c r="M207" s="515"/>
      <c r="N207" s="515"/>
      <c r="O207" s="515"/>
      <c r="P207" s="515"/>
      <c r="Q207" s="515"/>
      <c r="R207" s="515"/>
      <c r="S207" s="515"/>
      <c r="T207" s="515"/>
      <c r="U207" s="515"/>
      <c r="V207" s="515"/>
      <c r="W207" s="515"/>
      <c r="X207" s="515"/>
      <c r="Y207" s="515"/>
      <c r="Z207" s="515"/>
      <c r="AA207" s="515"/>
      <c r="AB207" s="515"/>
      <c r="AC207" s="515"/>
      <c r="AD207" s="515"/>
      <c r="AE207" s="515"/>
      <c r="AF207" s="515"/>
      <c r="AG207" s="515"/>
      <c r="AH207" s="515"/>
      <c r="AI207" s="515"/>
      <c r="AJ207" s="515"/>
      <c r="AK207" s="515"/>
      <c r="AL207" s="515"/>
      <c r="AM207" s="515"/>
      <c r="AN207" s="515"/>
      <c r="AO207" s="515"/>
      <c r="AP207" s="515"/>
      <c r="AQ207" s="515"/>
      <c r="AR207" s="515"/>
      <c r="AS207" s="515"/>
      <c r="AT207" s="515"/>
      <c r="AU207" s="515"/>
      <c r="AV207" s="515"/>
      <c r="AW207" s="515"/>
      <c r="AX207" s="515"/>
      <c r="AY207" s="515"/>
      <c r="AZ207" s="515"/>
      <c r="BA207" s="515"/>
      <c r="BB207" s="515"/>
      <c r="BC207" s="515"/>
      <c r="BD207" s="515"/>
      <c r="BE207" s="515"/>
      <c r="BF207" s="515"/>
      <c r="BG207" s="515"/>
      <c r="BH207" s="515"/>
      <c r="BI207" s="515"/>
      <c r="BJ207" s="515"/>
      <c r="BK207" s="515"/>
      <c r="BL207" s="515"/>
      <c r="BM207" s="515"/>
    </row>
    <row r="208" ht="14.25" customHeight="1">
      <c r="A208" s="515"/>
      <c r="B208" s="515"/>
      <c r="C208" s="515"/>
      <c r="D208" s="515"/>
      <c r="E208" s="515"/>
      <c r="F208" s="515"/>
      <c r="G208" s="515"/>
      <c r="H208" s="515"/>
      <c r="I208" s="515"/>
      <c r="J208" s="515"/>
      <c r="K208" s="515"/>
      <c r="L208" s="515"/>
      <c r="M208" s="515"/>
      <c r="N208" s="515"/>
      <c r="O208" s="515"/>
      <c r="P208" s="515"/>
      <c r="Q208" s="515"/>
      <c r="R208" s="515"/>
      <c r="S208" s="515"/>
      <c r="T208" s="515"/>
      <c r="U208" s="515"/>
      <c r="V208" s="515"/>
      <c r="W208" s="515"/>
      <c r="X208" s="515"/>
      <c r="Y208" s="515"/>
      <c r="Z208" s="515"/>
      <c r="AA208" s="515"/>
      <c r="AB208" s="515"/>
      <c r="AC208" s="515"/>
      <c r="AD208" s="515"/>
      <c r="AE208" s="515"/>
      <c r="AF208" s="515"/>
      <c r="AG208" s="515"/>
      <c r="AH208" s="515"/>
      <c r="AI208" s="515"/>
      <c r="AJ208" s="515"/>
      <c r="AK208" s="515"/>
      <c r="AL208" s="515"/>
      <c r="AM208" s="515"/>
      <c r="AN208" s="515"/>
      <c r="AO208" s="515"/>
      <c r="AP208" s="515"/>
      <c r="AQ208" s="515"/>
      <c r="AR208" s="515"/>
      <c r="AS208" s="515"/>
      <c r="AT208" s="515"/>
      <c r="AU208" s="515"/>
      <c r="AV208" s="515"/>
      <c r="AW208" s="515"/>
      <c r="AX208" s="515"/>
      <c r="AY208" s="515"/>
      <c r="AZ208" s="515"/>
      <c r="BA208" s="515"/>
      <c r="BB208" s="515"/>
      <c r="BC208" s="515"/>
      <c r="BD208" s="515"/>
      <c r="BE208" s="515"/>
      <c r="BF208" s="515"/>
      <c r="BG208" s="515"/>
      <c r="BH208" s="515"/>
      <c r="BI208" s="515"/>
      <c r="BJ208" s="515"/>
      <c r="BK208" s="515"/>
      <c r="BL208" s="515"/>
      <c r="BM208" s="515"/>
    </row>
    <row r="209" ht="14.25" customHeight="1">
      <c r="A209" s="515"/>
      <c r="B209" s="515"/>
      <c r="C209" s="515"/>
      <c r="D209" s="515"/>
      <c r="E209" s="515"/>
      <c r="F209" s="515"/>
      <c r="G209" s="515"/>
      <c r="H209" s="515"/>
      <c r="I209" s="515"/>
      <c r="J209" s="515"/>
      <c r="K209" s="515"/>
      <c r="L209" s="515"/>
      <c r="M209" s="515"/>
      <c r="N209" s="515"/>
      <c r="O209" s="515"/>
      <c r="P209" s="515"/>
      <c r="Q209" s="515"/>
      <c r="R209" s="515"/>
      <c r="S209" s="515"/>
      <c r="T209" s="515"/>
      <c r="U209" s="515"/>
      <c r="V209" s="515"/>
      <c r="W209" s="515"/>
      <c r="X209" s="515"/>
      <c r="Y209" s="515"/>
      <c r="Z209" s="515"/>
      <c r="AA209" s="515"/>
      <c r="AB209" s="515"/>
      <c r="AC209" s="515"/>
      <c r="AD209" s="515"/>
      <c r="AE209" s="515"/>
      <c r="AF209" s="515"/>
      <c r="AG209" s="515"/>
      <c r="AH209" s="515"/>
      <c r="AI209" s="515"/>
      <c r="AJ209" s="515"/>
      <c r="AK209" s="515"/>
      <c r="AL209" s="515"/>
      <c r="AM209" s="515"/>
      <c r="AN209" s="515"/>
      <c r="AO209" s="515"/>
      <c r="AP209" s="515"/>
      <c r="AQ209" s="515"/>
      <c r="AR209" s="515"/>
      <c r="AS209" s="515"/>
      <c r="AT209" s="515"/>
      <c r="AU209" s="515"/>
      <c r="AV209" s="515"/>
      <c r="AW209" s="515"/>
      <c r="AX209" s="515"/>
      <c r="AY209" s="515"/>
      <c r="AZ209" s="515"/>
      <c r="BA209" s="515"/>
      <c r="BB209" s="515"/>
      <c r="BC209" s="515"/>
      <c r="BD209" s="515"/>
      <c r="BE209" s="515"/>
      <c r="BF209" s="515"/>
      <c r="BG209" s="515"/>
      <c r="BH209" s="515"/>
      <c r="BI209" s="515"/>
      <c r="BJ209" s="515"/>
      <c r="BK209" s="515"/>
      <c r="BL209" s="515"/>
      <c r="BM209" s="515"/>
    </row>
    <row r="210" ht="14.25" customHeight="1">
      <c r="A210" s="515"/>
      <c r="B210" s="515"/>
      <c r="C210" s="515"/>
      <c r="D210" s="515"/>
      <c r="E210" s="515"/>
      <c r="F210" s="515"/>
      <c r="G210" s="515"/>
      <c r="H210" s="515"/>
      <c r="I210" s="515"/>
      <c r="J210" s="515"/>
      <c r="K210" s="515"/>
      <c r="L210" s="515"/>
      <c r="M210" s="515"/>
      <c r="N210" s="515"/>
      <c r="O210" s="515"/>
      <c r="P210" s="515"/>
      <c r="Q210" s="515"/>
      <c r="R210" s="515"/>
      <c r="S210" s="515"/>
      <c r="T210" s="515"/>
      <c r="U210" s="515"/>
      <c r="V210" s="515"/>
      <c r="W210" s="515"/>
      <c r="X210" s="515"/>
      <c r="Y210" s="515"/>
      <c r="Z210" s="515"/>
      <c r="AA210" s="515"/>
      <c r="AB210" s="515"/>
      <c r="AC210" s="515"/>
      <c r="AD210" s="515"/>
      <c r="AE210" s="515"/>
      <c r="AF210" s="515"/>
      <c r="AG210" s="515"/>
      <c r="AH210" s="515"/>
      <c r="AI210" s="515"/>
      <c r="AJ210" s="515"/>
      <c r="AK210" s="515"/>
      <c r="AL210" s="515"/>
      <c r="AM210" s="515"/>
      <c r="AN210" s="515"/>
      <c r="AO210" s="515"/>
      <c r="AP210" s="515"/>
      <c r="AQ210" s="515"/>
      <c r="AR210" s="515"/>
      <c r="AS210" s="515"/>
      <c r="AT210" s="515"/>
      <c r="AU210" s="515"/>
      <c r="AV210" s="515"/>
      <c r="AW210" s="515"/>
      <c r="AX210" s="515"/>
      <c r="AY210" s="515"/>
      <c r="AZ210" s="515"/>
      <c r="BA210" s="515"/>
      <c r="BB210" s="515"/>
      <c r="BC210" s="515"/>
      <c r="BD210" s="515"/>
      <c r="BE210" s="515"/>
      <c r="BF210" s="515"/>
      <c r="BG210" s="515"/>
      <c r="BH210" s="515"/>
      <c r="BI210" s="515"/>
      <c r="BJ210" s="515"/>
      <c r="BK210" s="515"/>
      <c r="BL210" s="515"/>
      <c r="BM210" s="515"/>
    </row>
    <row r="211" ht="14.25" customHeight="1">
      <c r="A211" s="515"/>
      <c r="B211" s="515"/>
      <c r="C211" s="515"/>
      <c r="D211" s="515"/>
      <c r="E211" s="515"/>
      <c r="F211" s="515"/>
      <c r="G211" s="515"/>
      <c r="H211" s="515"/>
      <c r="I211" s="515"/>
      <c r="J211" s="515"/>
      <c r="K211" s="515"/>
      <c r="L211" s="515"/>
      <c r="M211" s="515"/>
      <c r="N211" s="515"/>
      <c r="O211" s="515"/>
      <c r="P211" s="515"/>
      <c r="Q211" s="515"/>
      <c r="R211" s="515"/>
      <c r="S211" s="515"/>
      <c r="T211" s="515"/>
      <c r="U211" s="515"/>
      <c r="V211" s="515"/>
      <c r="W211" s="515"/>
      <c r="X211" s="515"/>
      <c r="Y211" s="515"/>
      <c r="Z211" s="515"/>
      <c r="AA211" s="515"/>
      <c r="AB211" s="515"/>
      <c r="AC211" s="515"/>
      <c r="AD211" s="515"/>
      <c r="AE211" s="515"/>
      <c r="AF211" s="515"/>
      <c r="AG211" s="515"/>
      <c r="AH211" s="515"/>
      <c r="AI211" s="515"/>
      <c r="AJ211" s="515"/>
      <c r="AK211" s="515"/>
      <c r="AL211" s="515"/>
      <c r="AM211" s="515"/>
      <c r="AN211" s="515"/>
      <c r="AO211" s="515"/>
      <c r="AP211" s="515"/>
      <c r="AQ211" s="515"/>
      <c r="AR211" s="515"/>
      <c r="AS211" s="515"/>
      <c r="AT211" s="515"/>
      <c r="AU211" s="515"/>
      <c r="AV211" s="515"/>
      <c r="AW211" s="515"/>
      <c r="AX211" s="515"/>
      <c r="AY211" s="515"/>
      <c r="AZ211" s="515"/>
      <c r="BA211" s="515"/>
      <c r="BB211" s="515"/>
      <c r="BC211" s="515"/>
      <c r="BD211" s="515"/>
      <c r="BE211" s="515"/>
      <c r="BF211" s="515"/>
      <c r="BG211" s="515"/>
      <c r="BH211" s="515"/>
      <c r="BI211" s="515"/>
      <c r="BJ211" s="515"/>
      <c r="BK211" s="515"/>
      <c r="BL211" s="515"/>
      <c r="BM211" s="515"/>
    </row>
    <row r="212" ht="14.25" customHeight="1">
      <c r="A212" s="515"/>
      <c r="B212" s="515"/>
      <c r="C212" s="515"/>
      <c r="D212" s="515"/>
      <c r="E212" s="515"/>
      <c r="F212" s="515"/>
      <c r="G212" s="515"/>
      <c r="H212" s="515"/>
      <c r="I212" s="515"/>
      <c r="J212" s="515"/>
      <c r="K212" s="515"/>
      <c r="L212" s="515"/>
      <c r="M212" s="515"/>
      <c r="N212" s="515"/>
      <c r="O212" s="515"/>
      <c r="P212" s="515"/>
      <c r="Q212" s="515"/>
      <c r="R212" s="515"/>
      <c r="S212" s="515"/>
      <c r="T212" s="515"/>
      <c r="U212" s="515"/>
      <c r="V212" s="515"/>
      <c r="W212" s="515"/>
      <c r="X212" s="515"/>
      <c r="Y212" s="515"/>
      <c r="Z212" s="515"/>
      <c r="AA212" s="515"/>
      <c r="AB212" s="515"/>
      <c r="AC212" s="515"/>
      <c r="AD212" s="515"/>
      <c r="AE212" s="515"/>
      <c r="AF212" s="515"/>
      <c r="AG212" s="515"/>
      <c r="AH212" s="515"/>
      <c r="AI212" s="515"/>
      <c r="AJ212" s="515"/>
      <c r="AK212" s="515"/>
      <c r="AL212" s="515"/>
      <c r="AM212" s="515"/>
      <c r="AN212" s="515"/>
      <c r="AO212" s="515"/>
      <c r="AP212" s="515"/>
      <c r="AQ212" s="515"/>
      <c r="AR212" s="515"/>
      <c r="AS212" s="515"/>
      <c r="AT212" s="515"/>
      <c r="AU212" s="515"/>
      <c r="AV212" s="515"/>
      <c r="AW212" s="515"/>
      <c r="AX212" s="515"/>
      <c r="AY212" s="515"/>
      <c r="AZ212" s="515"/>
      <c r="BA212" s="515"/>
      <c r="BB212" s="515"/>
      <c r="BC212" s="515"/>
      <c r="BD212" s="515"/>
      <c r="BE212" s="515"/>
      <c r="BF212" s="515"/>
      <c r="BG212" s="515"/>
      <c r="BH212" s="515"/>
      <c r="BI212" s="515"/>
      <c r="BJ212" s="515"/>
      <c r="BK212" s="515"/>
      <c r="BL212" s="515"/>
      <c r="BM212" s="515"/>
    </row>
    <row r="213" ht="14.25" customHeight="1">
      <c r="A213" s="515"/>
      <c r="B213" s="515"/>
      <c r="C213" s="515"/>
      <c r="D213" s="515"/>
      <c r="E213" s="515"/>
      <c r="F213" s="515"/>
      <c r="G213" s="515"/>
      <c r="H213" s="515"/>
      <c r="I213" s="515"/>
      <c r="J213" s="515"/>
      <c r="K213" s="515"/>
      <c r="L213" s="515"/>
      <c r="M213" s="515"/>
      <c r="N213" s="515"/>
      <c r="O213" s="515"/>
      <c r="P213" s="515"/>
      <c r="Q213" s="515"/>
      <c r="R213" s="515"/>
      <c r="S213" s="515"/>
      <c r="T213" s="515"/>
      <c r="U213" s="515"/>
      <c r="V213" s="515"/>
      <c r="W213" s="515"/>
      <c r="X213" s="515"/>
      <c r="Y213" s="515"/>
      <c r="Z213" s="515"/>
      <c r="AA213" s="515"/>
      <c r="AB213" s="515"/>
      <c r="AC213" s="515"/>
      <c r="AD213" s="515"/>
      <c r="AE213" s="515"/>
      <c r="AF213" s="515"/>
      <c r="AG213" s="515"/>
      <c r="AH213" s="515"/>
      <c r="AI213" s="515"/>
      <c r="AJ213" s="515"/>
      <c r="AK213" s="515"/>
      <c r="AL213" s="515"/>
      <c r="AM213" s="515"/>
      <c r="AN213" s="515"/>
      <c r="AO213" s="515"/>
      <c r="AP213" s="515"/>
      <c r="AQ213" s="515"/>
      <c r="AR213" s="515"/>
      <c r="AS213" s="515"/>
      <c r="AT213" s="515"/>
      <c r="AU213" s="515"/>
      <c r="AV213" s="515"/>
      <c r="AW213" s="515"/>
      <c r="AX213" s="515"/>
      <c r="AY213" s="515"/>
      <c r="AZ213" s="515"/>
      <c r="BA213" s="515"/>
      <c r="BB213" s="515"/>
      <c r="BC213" s="515"/>
      <c r="BD213" s="515"/>
      <c r="BE213" s="515"/>
      <c r="BF213" s="515"/>
      <c r="BG213" s="515"/>
      <c r="BH213" s="515"/>
      <c r="BI213" s="515"/>
      <c r="BJ213" s="515"/>
      <c r="BK213" s="515"/>
      <c r="BL213" s="515"/>
      <c r="BM213" s="515"/>
    </row>
    <row r="214" ht="14.25" customHeight="1">
      <c r="A214" s="515"/>
      <c r="B214" s="515"/>
      <c r="C214" s="515"/>
      <c r="D214" s="515"/>
      <c r="E214" s="515"/>
      <c r="F214" s="515"/>
      <c r="G214" s="515"/>
      <c r="H214" s="515"/>
      <c r="I214" s="515"/>
      <c r="J214" s="515"/>
      <c r="K214" s="515"/>
      <c r="L214" s="515"/>
      <c r="M214" s="515"/>
      <c r="N214" s="515"/>
      <c r="O214" s="515"/>
      <c r="P214" s="515"/>
      <c r="Q214" s="515"/>
      <c r="R214" s="515"/>
      <c r="S214" s="515"/>
      <c r="T214" s="515"/>
      <c r="U214" s="515"/>
      <c r="V214" s="515"/>
      <c r="W214" s="515"/>
      <c r="X214" s="515"/>
      <c r="Y214" s="515"/>
      <c r="Z214" s="515"/>
      <c r="AA214" s="515"/>
      <c r="AB214" s="515"/>
      <c r="AC214" s="515"/>
      <c r="AD214" s="515"/>
      <c r="AE214" s="515"/>
      <c r="AF214" s="515"/>
      <c r="AG214" s="515"/>
      <c r="AH214" s="515"/>
      <c r="AI214" s="515"/>
      <c r="AJ214" s="515"/>
      <c r="AK214" s="515"/>
      <c r="AL214" s="515"/>
      <c r="AM214" s="515"/>
      <c r="AN214" s="515"/>
      <c r="AO214" s="515"/>
      <c r="AP214" s="515"/>
      <c r="AQ214" s="515"/>
      <c r="AR214" s="515"/>
      <c r="AS214" s="515"/>
      <c r="AT214" s="515"/>
      <c r="AU214" s="515"/>
      <c r="AV214" s="515"/>
      <c r="AW214" s="515"/>
      <c r="AX214" s="515"/>
      <c r="AY214" s="515"/>
      <c r="AZ214" s="515"/>
      <c r="BA214" s="515"/>
      <c r="BB214" s="515"/>
      <c r="BC214" s="515"/>
      <c r="BD214" s="515"/>
      <c r="BE214" s="515"/>
      <c r="BF214" s="515"/>
      <c r="BG214" s="515"/>
      <c r="BH214" s="515"/>
      <c r="BI214" s="515"/>
      <c r="BJ214" s="515"/>
      <c r="BK214" s="515"/>
      <c r="BL214" s="515"/>
      <c r="BM214" s="515"/>
    </row>
    <row r="215" ht="14.25" customHeight="1">
      <c r="A215" s="515"/>
      <c r="B215" s="515"/>
      <c r="C215" s="515"/>
      <c r="D215" s="515"/>
      <c r="E215" s="515"/>
      <c r="F215" s="515"/>
      <c r="G215" s="515"/>
      <c r="H215" s="515"/>
      <c r="I215" s="515"/>
      <c r="J215" s="515"/>
      <c r="K215" s="515"/>
      <c r="L215" s="515"/>
      <c r="M215" s="515"/>
      <c r="N215" s="515"/>
      <c r="O215" s="515"/>
      <c r="P215" s="515"/>
      <c r="Q215" s="515"/>
      <c r="R215" s="515"/>
      <c r="S215" s="515"/>
      <c r="T215" s="515"/>
      <c r="U215" s="515"/>
      <c r="V215" s="515"/>
      <c r="W215" s="515"/>
      <c r="X215" s="515"/>
      <c r="Y215" s="515"/>
      <c r="Z215" s="515"/>
      <c r="AA215" s="515"/>
      <c r="AB215" s="515"/>
      <c r="AC215" s="515"/>
      <c r="AD215" s="515"/>
      <c r="AE215" s="515"/>
      <c r="AF215" s="515"/>
      <c r="AG215" s="515"/>
      <c r="AH215" s="515"/>
      <c r="AI215" s="515"/>
      <c r="AJ215" s="515"/>
      <c r="AK215" s="515"/>
      <c r="AL215" s="515"/>
      <c r="AM215" s="515"/>
      <c r="AN215" s="515"/>
      <c r="AO215" s="515"/>
      <c r="AP215" s="515"/>
      <c r="AQ215" s="515"/>
      <c r="AR215" s="515"/>
      <c r="AS215" s="515"/>
      <c r="AT215" s="515"/>
      <c r="AU215" s="515"/>
      <c r="AV215" s="515"/>
      <c r="AW215" s="515"/>
      <c r="AX215" s="515"/>
      <c r="AY215" s="515"/>
      <c r="AZ215" s="515"/>
      <c r="BA215" s="515"/>
      <c r="BB215" s="515"/>
      <c r="BC215" s="515"/>
      <c r="BD215" s="515"/>
      <c r="BE215" s="515"/>
      <c r="BF215" s="515"/>
      <c r="BG215" s="515"/>
      <c r="BH215" s="515"/>
      <c r="BI215" s="515"/>
      <c r="BJ215" s="515"/>
      <c r="BK215" s="515"/>
      <c r="BL215" s="515"/>
      <c r="BM215" s="515"/>
    </row>
    <row r="216" ht="14.25" customHeight="1">
      <c r="A216" s="515"/>
      <c r="B216" s="515"/>
      <c r="C216" s="515"/>
      <c r="D216" s="515"/>
      <c r="E216" s="515"/>
      <c r="F216" s="515"/>
      <c r="G216" s="515"/>
      <c r="H216" s="515"/>
      <c r="I216" s="515"/>
      <c r="J216" s="515"/>
      <c r="K216" s="515"/>
      <c r="L216" s="515"/>
      <c r="M216" s="515"/>
      <c r="N216" s="515"/>
      <c r="O216" s="515"/>
      <c r="P216" s="515"/>
      <c r="Q216" s="515"/>
      <c r="R216" s="515"/>
      <c r="S216" s="515"/>
      <c r="T216" s="515"/>
      <c r="U216" s="515"/>
      <c r="V216" s="515"/>
      <c r="W216" s="515"/>
      <c r="X216" s="515"/>
      <c r="Y216" s="515"/>
      <c r="Z216" s="515"/>
      <c r="AA216" s="515"/>
      <c r="AB216" s="515"/>
      <c r="AC216" s="515"/>
      <c r="AD216" s="515"/>
      <c r="AE216" s="515"/>
      <c r="AF216" s="515"/>
      <c r="AG216" s="515"/>
      <c r="AH216" s="515"/>
      <c r="AI216" s="515"/>
      <c r="AJ216" s="515"/>
      <c r="AK216" s="515"/>
      <c r="AL216" s="515"/>
      <c r="AM216" s="515"/>
      <c r="AN216" s="515"/>
      <c r="AO216" s="515"/>
      <c r="AP216" s="515"/>
      <c r="AQ216" s="515"/>
      <c r="AR216" s="515"/>
      <c r="AS216" s="515"/>
      <c r="AT216" s="515"/>
      <c r="AU216" s="515"/>
      <c r="AV216" s="515"/>
      <c r="AW216" s="515"/>
      <c r="AX216" s="515"/>
      <c r="AY216" s="515"/>
      <c r="AZ216" s="515"/>
      <c r="BA216" s="515"/>
      <c r="BB216" s="515"/>
      <c r="BC216" s="515"/>
      <c r="BD216" s="515"/>
      <c r="BE216" s="515"/>
      <c r="BF216" s="515"/>
      <c r="BG216" s="515"/>
      <c r="BH216" s="515"/>
      <c r="BI216" s="515"/>
      <c r="BJ216" s="515"/>
      <c r="BK216" s="515"/>
      <c r="BL216" s="515"/>
      <c r="BM216" s="515"/>
    </row>
    <row r="217" ht="14.25" customHeight="1">
      <c r="A217" s="515"/>
      <c r="B217" s="515"/>
      <c r="C217" s="515"/>
      <c r="D217" s="515"/>
      <c r="E217" s="515"/>
      <c r="F217" s="515"/>
      <c r="G217" s="515"/>
      <c r="H217" s="515"/>
      <c r="I217" s="515"/>
      <c r="J217" s="515"/>
      <c r="K217" s="515"/>
      <c r="L217" s="515"/>
      <c r="M217" s="515"/>
      <c r="N217" s="515"/>
      <c r="O217" s="515"/>
      <c r="P217" s="515"/>
      <c r="Q217" s="515"/>
      <c r="R217" s="515"/>
      <c r="S217" s="515"/>
      <c r="T217" s="515"/>
      <c r="U217" s="515"/>
      <c r="V217" s="515"/>
      <c r="W217" s="515"/>
      <c r="X217" s="515"/>
      <c r="Y217" s="515"/>
      <c r="Z217" s="515"/>
      <c r="AA217" s="515"/>
      <c r="AB217" s="515"/>
      <c r="AC217" s="515"/>
      <c r="AD217" s="515"/>
      <c r="AE217" s="515"/>
      <c r="AF217" s="515"/>
      <c r="AG217" s="515"/>
      <c r="AH217" s="515"/>
      <c r="AI217" s="515"/>
      <c r="AJ217" s="515"/>
      <c r="AK217" s="515"/>
      <c r="AL217" s="515"/>
      <c r="AM217" s="515"/>
      <c r="AN217" s="515"/>
      <c r="AO217" s="515"/>
      <c r="AP217" s="515"/>
      <c r="AQ217" s="515"/>
      <c r="AR217" s="515"/>
      <c r="AS217" s="515"/>
      <c r="AT217" s="515"/>
      <c r="AU217" s="515"/>
      <c r="AV217" s="515"/>
      <c r="AW217" s="515"/>
      <c r="AX217" s="515"/>
      <c r="AY217" s="515"/>
      <c r="AZ217" s="515"/>
      <c r="BA217" s="515"/>
      <c r="BB217" s="515"/>
      <c r="BC217" s="515"/>
      <c r="BD217" s="515"/>
      <c r="BE217" s="515"/>
      <c r="BF217" s="515"/>
      <c r="BG217" s="515"/>
      <c r="BH217" s="515"/>
      <c r="BI217" s="515"/>
      <c r="BJ217" s="515"/>
      <c r="BK217" s="515"/>
      <c r="BL217" s="515"/>
      <c r="BM217" s="515"/>
    </row>
    <row r="218" ht="14.25" customHeight="1">
      <c r="A218" s="515"/>
      <c r="B218" s="515"/>
      <c r="C218" s="515"/>
      <c r="D218" s="515"/>
      <c r="E218" s="515"/>
      <c r="F218" s="515"/>
      <c r="G218" s="515"/>
      <c r="H218" s="515"/>
      <c r="I218" s="515"/>
      <c r="J218" s="515"/>
      <c r="K218" s="515"/>
      <c r="L218" s="515"/>
      <c r="M218" s="515"/>
      <c r="N218" s="515"/>
      <c r="O218" s="515"/>
      <c r="P218" s="515"/>
      <c r="Q218" s="515"/>
      <c r="R218" s="515"/>
      <c r="S218" s="515"/>
      <c r="T218" s="515"/>
      <c r="U218" s="515"/>
      <c r="V218" s="515"/>
      <c r="W218" s="515"/>
      <c r="X218" s="515"/>
      <c r="Y218" s="515"/>
      <c r="Z218" s="515"/>
      <c r="AA218" s="515"/>
      <c r="AB218" s="515"/>
      <c r="AC218" s="515"/>
      <c r="AD218" s="515"/>
      <c r="AE218" s="515"/>
      <c r="AF218" s="515"/>
      <c r="AG218" s="515"/>
      <c r="AH218" s="515"/>
      <c r="AI218" s="515"/>
      <c r="AJ218" s="515"/>
      <c r="AK218" s="515"/>
      <c r="AL218" s="515"/>
      <c r="AM218" s="515"/>
      <c r="AN218" s="515"/>
      <c r="AO218" s="515"/>
      <c r="AP218" s="515"/>
      <c r="AQ218" s="515"/>
      <c r="AR218" s="515"/>
      <c r="AS218" s="515"/>
      <c r="AT218" s="515"/>
      <c r="AU218" s="515"/>
      <c r="AV218" s="515"/>
      <c r="AW218" s="515"/>
      <c r="AX218" s="515"/>
      <c r="AY218" s="515"/>
      <c r="AZ218" s="515"/>
      <c r="BA218" s="515"/>
      <c r="BB218" s="515"/>
      <c r="BC218" s="515"/>
      <c r="BD218" s="515"/>
      <c r="BE218" s="515"/>
      <c r="BF218" s="515"/>
      <c r="BG218" s="515"/>
      <c r="BH218" s="515"/>
      <c r="BI218" s="515"/>
      <c r="BJ218" s="515"/>
      <c r="BK218" s="515"/>
      <c r="BL218" s="515"/>
      <c r="BM218" s="515"/>
    </row>
    <row r="219" ht="14.25" customHeight="1">
      <c r="A219" s="515"/>
      <c r="B219" s="515"/>
      <c r="C219" s="515"/>
      <c r="D219" s="515"/>
      <c r="E219" s="515"/>
      <c r="F219" s="515"/>
      <c r="G219" s="515"/>
      <c r="H219" s="515"/>
      <c r="I219" s="515"/>
      <c r="J219" s="515"/>
      <c r="K219" s="515"/>
      <c r="L219" s="515"/>
      <c r="M219" s="515"/>
      <c r="N219" s="515"/>
      <c r="O219" s="515"/>
      <c r="P219" s="515"/>
      <c r="Q219" s="515"/>
      <c r="R219" s="515"/>
      <c r="S219" s="515"/>
      <c r="T219" s="515"/>
      <c r="U219" s="515"/>
      <c r="V219" s="515"/>
      <c r="W219" s="515"/>
      <c r="X219" s="515"/>
      <c r="Y219" s="515"/>
      <c r="Z219" s="515"/>
      <c r="AA219" s="515"/>
      <c r="AB219" s="515"/>
      <c r="AC219" s="515"/>
      <c r="AD219" s="515"/>
      <c r="AE219" s="515"/>
      <c r="AF219" s="515"/>
      <c r="AG219" s="515"/>
      <c r="AH219" s="515"/>
      <c r="AI219" s="515"/>
      <c r="AJ219" s="515"/>
      <c r="AK219" s="515"/>
      <c r="AL219" s="515"/>
      <c r="AM219" s="515"/>
      <c r="AN219" s="515"/>
      <c r="AO219" s="515"/>
      <c r="AP219" s="515"/>
      <c r="AQ219" s="515"/>
      <c r="AR219" s="515"/>
      <c r="AS219" s="515"/>
      <c r="AT219" s="515"/>
      <c r="AU219" s="515"/>
      <c r="AV219" s="515"/>
      <c r="AW219" s="515"/>
      <c r="AX219" s="515"/>
      <c r="AY219" s="515"/>
      <c r="AZ219" s="515"/>
      <c r="BA219" s="515"/>
      <c r="BB219" s="515"/>
      <c r="BC219" s="515"/>
      <c r="BD219" s="515"/>
      <c r="BE219" s="515"/>
      <c r="BF219" s="515"/>
      <c r="BG219" s="515"/>
      <c r="BH219" s="515"/>
      <c r="BI219" s="515"/>
      <c r="BJ219" s="515"/>
      <c r="BK219" s="515"/>
      <c r="BL219" s="515"/>
      <c r="BM219" s="515"/>
    </row>
    <row r="220" ht="14.25" customHeight="1">
      <c r="A220" s="515"/>
      <c r="B220" s="515"/>
      <c r="C220" s="515"/>
      <c r="D220" s="515"/>
      <c r="E220" s="515"/>
      <c r="F220" s="515"/>
      <c r="G220" s="515"/>
      <c r="H220" s="515"/>
      <c r="I220" s="515"/>
      <c r="J220" s="515"/>
      <c r="K220" s="515"/>
      <c r="L220" s="515"/>
      <c r="M220" s="515"/>
      <c r="N220" s="515"/>
      <c r="O220" s="515"/>
      <c r="P220" s="515"/>
      <c r="Q220" s="515"/>
      <c r="R220" s="515"/>
      <c r="S220" s="515"/>
      <c r="T220" s="515"/>
      <c r="U220" s="515"/>
      <c r="V220" s="515"/>
      <c r="W220" s="515"/>
      <c r="X220" s="515"/>
      <c r="Y220" s="515"/>
      <c r="Z220" s="515"/>
      <c r="AA220" s="515"/>
      <c r="AB220" s="515"/>
      <c r="AC220" s="515"/>
      <c r="AD220" s="515"/>
      <c r="AE220" s="515"/>
      <c r="AF220" s="515"/>
      <c r="AG220" s="515"/>
      <c r="AH220" s="515"/>
      <c r="AI220" s="515"/>
      <c r="AJ220" s="515"/>
      <c r="AK220" s="515"/>
      <c r="AL220" s="515"/>
      <c r="AM220" s="515"/>
      <c r="AN220" s="515"/>
      <c r="AO220" s="515"/>
      <c r="AP220" s="515"/>
      <c r="AQ220" s="515"/>
      <c r="AR220" s="515"/>
      <c r="AS220" s="515"/>
      <c r="AT220" s="515"/>
      <c r="AU220" s="515"/>
      <c r="AV220" s="515"/>
      <c r="AW220" s="515"/>
      <c r="AX220" s="515"/>
      <c r="AY220" s="515"/>
      <c r="AZ220" s="515"/>
      <c r="BA220" s="515"/>
      <c r="BB220" s="515"/>
      <c r="BC220" s="515"/>
      <c r="BD220" s="515"/>
      <c r="BE220" s="515"/>
      <c r="BF220" s="515"/>
      <c r="BG220" s="515"/>
      <c r="BH220" s="515"/>
      <c r="BI220" s="515"/>
      <c r="BJ220" s="515"/>
      <c r="BK220" s="515"/>
      <c r="BL220" s="515"/>
      <c r="BM220" s="51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2:C2"/>
    <mergeCell ref="A9:C9"/>
  </mergeCells>
  <printOptions/>
  <pageMargins bottom="0.787401575" footer="0.0" header="0.0" left="0.511811024" right="0.511811024" top="0.7874015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2020-01-12T19:43:10Z</dcterms:created>
  <dc:creator>Gustavo Santos</dc:creator>
</cp:coreProperties>
</file>